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drawings/drawing1.xml" ContentType="application/vnd.openxmlformats-officedocument.drawing+xml"/>
  <Override PartName="/xl/worksheets/sheet7.xml" ContentType="application/vnd.openxmlformats-officedocument.spreadsheetml.worksheet+xml"/>
  <Override PartName="/xl/drawings/drawing2.xml" ContentType="application/vnd.openxmlformats-officedocument.drawing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はじめに" sheetId="1" state="visible" r:id="rId1"/>
    <sheet xmlns:r="http://schemas.openxmlformats.org/officeDocument/2006/relationships" name="ひと目" sheetId="2" state="visible" r:id="rId2"/>
    <sheet xmlns:r="http://schemas.openxmlformats.org/officeDocument/2006/relationships" name="記録" sheetId="3" state="visible" r:id="rId3"/>
    <sheet xmlns:r="http://schemas.openxmlformats.org/officeDocument/2006/relationships" name="入力" sheetId="4" state="visible" r:id="rId4"/>
    <sheet xmlns:r="http://schemas.openxmlformats.org/officeDocument/2006/relationships" name="月の表" sheetId="5" state="visible" r:id="rId5"/>
    <sheet xmlns:r="http://schemas.openxmlformats.org/officeDocument/2006/relationships" name="年のまとめ" sheetId="6" state="visible" r:id="rId6"/>
    <sheet xmlns:r="http://schemas.openxmlformats.org/officeDocument/2006/relationships" name="貯める・増やす" sheetId="7" state="visible" r:id="rId7"/>
    <sheet xmlns:r="http://schemas.openxmlformats.org/officeDocument/2006/relationships" name="明細" sheetId="8" state="visible" r:id="rId8"/>
    <sheet xmlns:r="http://schemas.openxmlformats.org/officeDocument/2006/relationships" name="分け方の表" sheetId="9" state="visible" r:id="rId9"/>
  </sheets>
  <definedNames/>
  <calcPr calcId="124519" fullCalcOnLoad="1"/>
</workbook>
</file>

<file path=xl/styles.xml><?xml version="1.0" encoding="utf-8"?>
<styleSheet xmlns="http://schemas.openxmlformats.org/spreadsheetml/2006/main">
  <numFmts count="8">
    <numFmt numFmtId="164" formatCode="0.0%"/>
    <numFmt numFmtId="165" formatCode="&quot;目標 &quot;0.0%"/>
    <numFmt numFmtId="166" formatCode="m&quot;月&quot;"/>
    <numFmt numFmtId="167" formatCode="yyyy-mm-dd"/>
    <numFmt numFmtId="168" formatCode="yyyy/m/d"/>
    <numFmt numFmtId="169" formatCode="yyyy&quot;年&quot;m&quot;月&quot;"/>
    <numFmt numFmtId="170" formatCode="#,##0;-#,##0;&quot;&quot;"/>
    <numFmt numFmtId="171" formatCode="0&quot;月&quot;"/>
  </numFmts>
  <fonts count="13">
    <font>
      <name val="Arial"/>
      <family val="2"/>
      <sz val="11"/>
    </font>
    <font>
      <name val="Arial"/>
      <b val="1"/>
      <color rgb="00000000"/>
      <sz val="14"/>
    </font>
    <font>
      <name val="Arial"/>
      <color rgb="00000000"/>
      <sz val="11"/>
    </font>
    <font>
      <name val="Arial"/>
      <b val="1"/>
      <color rgb="00000000"/>
      <sz val="12"/>
    </font>
    <font>
      <name val="Arial"/>
      <color rgb="000000FF"/>
      <sz val="11"/>
    </font>
    <font>
      <name val="Arial"/>
      <color rgb="00008000"/>
      <sz val="11"/>
    </font>
    <font>
      <name val="Arial"/>
      <color rgb="007F7F7F"/>
      <sz val="11"/>
    </font>
    <font>
      <name val="Arial"/>
      <b val="1"/>
      <color rgb="00C00000"/>
      <sz val="11"/>
    </font>
    <font>
      <name val="Arial"/>
      <b val="1"/>
      <color rgb="00000000"/>
      <sz val="11"/>
    </font>
    <font>
      <name val="Arial"/>
      <b val="1"/>
      <color rgb="000000FF"/>
      <sz val="11"/>
    </font>
    <font>
      <name val="Arial"/>
      <b val="1"/>
      <color rgb="00008000"/>
      <sz val="11"/>
    </font>
    <font>
      <name val="Arial"/>
      <b val="1"/>
      <color rgb="00FFFFFF"/>
      <sz val="11"/>
    </font>
    <font>
      <name val="Arial"/>
      <color rgb="00000000"/>
      <sz val="10"/>
    </font>
  </fonts>
  <fills count="9">
    <fill>
      <patternFill/>
    </fill>
    <fill>
      <patternFill patternType="gray125"/>
    </fill>
    <fill>
      <patternFill patternType="solid">
        <fgColor rgb="00DDEBF7"/>
        <bgColor rgb="00DDEBF7"/>
      </patternFill>
    </fill>
    <fill>
      <patternFill patternType="solid">
        <fgColor rgb="00FFF2CC"/>
        <bgColor rgb="00FFF2CC"/>
      </patternFill>
    </fill>
    <fill>
      <patternFill patternType="solid">
        <fgColor rgb="00F2F2F2"/>
        <bgColor rgb="00F2F2F2"/>
      </patternFill>
    </fill>
    <fill>
      <patternFill patternType="solid">
        <fgColor rgb="00FFC7CE"/>
        <bgColor rgb="00FFC7CE"/>
      </patternFill>
    </fill>
    <fill>
      <patternFill patternType="solid">
        <fgColor rgb="00E2EFDA"/>
        <bgColor rgb="00E2EFDA"/>
      </patternFill>
    </fill>
    <fill>
      <patternFill patternType="solid">
        <fgColor rgb="00FCE4D6"/>
        <bgColor rgb="00FCE4D6"/>
      </patternFill>
    </fill>
    <fill>
      <patternFill patternType="solid">
        <fgColor rgb="001F3864"/>
        <bgColor rgb="001F38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7">
    <xf numFmtId="0" fontId="0" fillId="0" borderId="0" pivotButton="0" quotePrefix="0" xfId="0"/>
    <xf numFmtId="0" fontId="1" fillId="0" borderId="0" pivotButton="0" quotePrefix="0" xfId="0"/>
    <xf numFmtId="0" fontId="2" fillId="0" borderId="0" applyAlignment="1" pivotButton="0" quotePrefix="0" xfId="0">
      <alignment vertical="top" wrapText="1"/>
    </xf>
    <xf numFmtId="0" fontId="3" fillId="2" borderId="0" pivotButton="0" quotePrefix="0" xfId="0"/>
    <xf numFmtId="0" fontId="4" fillId="3" borderId="0" applyAlignment="1" pivotButton="0" quotePrefix="0" xfId="0">
      <alignment vertical="top" wrapText="1"/>
    </xf>
    <xf numFmtId="0" fontId="5" fillId="0" borderId="0" applyAlignment="1" pivotButton="0" quotePrefix="0" xfId="0">
      <alignment vertical="top" wrapText="1"/>
    </xf>
    <xf numFmtId="0" fontId="6" fillId="4" borderId="0" applyAlignment="1" pivotButton="0" quotePrefix="0" xfId="0">
      <alignment vertical="top" wrapText="1"/>
    </xf>
    <xf numFmtId="0" fontId="7" fillId="5" borderId="0" applyAlignment="1" pivotButton="0" quotePrefix="0" xfId="0">
      <alignment vertical="top" wrapText="1"/>
    </xf>
    <xf numFmtId="0" fontId="8" fillId="0" borderId="0" pivotButton="0" quotePrefix="0" xfId="0"/>
    <xf numFmtId="1" fontId="9" fillId="3" borderId="0" pivotButton="0" quotePrefix="0" xfId="0"/>
    <xf numFmtId="0" fontId="10" fillId="0" borderId="0" pivotButton="0" quotePrefix="0" xfId="0"/>
    <xf numFmtId="1" fontId="6" fillId="4" borderId="0" pivotButton="0" quotePrefix="0" xfId="0"/>
    <xf numFmtId="0" fontId="2" fillId="0" borderId="0" pivotButton="0" quotePrefix="0" xfId="0"/>
    <xf numFmtId="0" fontId="5" fillId="0" borderId="0" pivotButton="0" quotePrefix="0" xfId="0"/>
    <xf numFmtId="0" fontId="8" fillId="6" borderId="0" pivotButton="0" quotePrefix="0" xfId="0"/>
    <xf numFmtId="3" fontId="10" fillId="6" borderId="0" pivotButton="0" quotePrefix="0" xfId="0"/>
    <xf numFmtId="0" fontId="8" fillId="7" borderId="0" pivotButton="0" quotePrefix="0" xfId="0"/>
    <xf numFmtId="3" fontId="10" fillId="7" borderId="0" pivotButton="0" quotePrefix="0" xfId="0"/>
    <xf numFmtId="3" fontId="5" fillId="0" borderId="0" pivotButton="0" quotePrefix="0" xfId="0"/>
    <xf numFmtId="164" fontId="5" fillId="0" borderId="0" pivotButton="0" quotePrefix="0" xfId="0"/>
    <xf numFmtId="165" fontId="5" fillId="0" borderId="0" pivotButton="0" quotePrefix="0" xfId="0"/>
    <xf numFmtId="0" fontId="11" fillId="8" borderId="0" pivotButton="0" quotePrefix="0" xfId="0"/>
    <xf numFmtId="0" fontId="2" fillId="6" borderId="0" pivotButton="0" quotePrefix="0" xfId="0"/>
    <xf numFmtId="3" fontId="2" fillId="0" borderId="0" pivotButton="0" quotePrefix="0" xfId="0"/>
    <xf numFmtId="0" fontId="2" fillId="7" borderId="0" pivotButton="0" quotePrefix="0" xfId="0"/>
    <xf numFmtId="0" fontId="8" fillId="2" borderId="0" pivotButton="0" quotePrefix="0" xfId="0"/>
    <xf numFmtId="0" fontId="2" fillId="2" borderId="0" pivotButton="0" quotePrefix="0" xfId="0"/>
    <xf numFmtId="3" fontId="8" fillId="0" borderId="0" pivotButton="0" quotePrefix="0" xfId="0"/>
    <xf numFmtId="3" fontId="10" fillId="0" borderId="0" pivotButton="0" quotePrefix="0" xfId="0"/>
    <xf numFmtId="3" fontId="10" fillId="2" borderId="0" pivotButton="0" quotePrefix="0" xfId="0"/>
    <xf numFmtId="0" fontId="11" fillId="8" borderId="0" applyAlignment="1" pivotButton="0" quotePrefix="0" xfId="0">
      <alignment vertical="top" wrapText="1"/>
    </xf>
    <xf numFmtId="166" fontId="5" fillId="0" borderId="0" applyAlignment="1" pivotButton="0" quotePrefix="0" xfId="0">
      <alignment horizontal="left"/>
    </xf>
    <xf numFmtId="164" fontId="10" fillId="0" borderId="0" pivotButton="0" quotePrefix="0" xfId="0"/>
    <xf numFmtId="0" fontId="12" fillId="0" borderId="0" pivotButton="0" quotePrefix="0" xfId="0"/>
    <xf numFmtId="168" fontId="4" fillId="3" borderId="0" pivotButton="0" quotePrefix="0" xfId="0"/>
    <xf numFmtId="0" fontId="4" fillId="3" borderId="0" pivotButton="0" quotePrefix="0" xfId="0"/>
    <xf numFmtId="3" fontId="4" fillId="3" borderId="0" pivotButton="0" quotePrefix="0" xfId="0"/>
    <xf numFmtId="169" fontId="4" fillId="3" borderId="0" pivotButton="0" quotePrefix="0" xfId="0"/>
    <xf numFmtId="169" fontId="2" fillId="0" borderId="0" pivotButton="0" quotePrefix="0" xfId="0"/>
    <xf numFmtId="0" fontId="6" fillId="4" borderId="0" pivotButton="0" quotePrefix="0" xfId="0"/>
    <xf numFmtId="1" fontId="4" fillId="3" borderId="0" pivotButton="0" quotePrefix="0" xfId="0"/>
    <xf numFmtId="164" fontId="4" fillId="3" borderId="0" pivotButton="0" quotePrefix="0" xfId="0"/>
    <xf numFmtId="166" fontId="2" fillId="0" borderId="0" applyAlignment="1" pivotButton="0" quotePrefix="0" xfId="0">
      <alignment horizontal="left"/>
    </xf>
    <xf numFmtId="0" fontId="6" fillId="0" borderId="0" pivotButton="0" quotePrefix="0" xfId="0"/>
    <xf numFmtId="170" fontId="2" fillId="0" borderId="0" pivotButton="0" quotePrefix="0" xfId="0"/>
    <xf numFmtId="166" fontId="11" fillId="8" borderId="0" pivotButton="0" quotePrefix="0" xfId="0"/>
    <xf numFmtId="3" fontId="8" fillId="6" borderId="0" pivotButton="0" quotePrefix="0" xfId="0"/>
    <xf numFmtId="3" fontId="8" fillId="7" borderId="0" pivotButton="0" quotePrefix="0" xfId="0"/>
    <xf numFmtId="3" fontId="8" fillId="2" borderId="0" pivotButton="0" quotePrefix="0" xfId="0"/>
    <xf numFmtId="164" fontId="2" fillId="0" borderId="0" pivotButton="0" quotePrefix="0" xfId="0"/>
    <xf numFmtId="1" fontId="5" fillId="0" borderId="0" pivotButton="0" quotePrefix="0" xfId="0"/>
    <xf numFmtId="1" fontId="2" fillId="0" borderId="0" pivotButton="0" quotePrefix="0" xfId="0"/>
    <xf numFmtId="171" fontId="5" fillId="0" borderId="0" pivotButton="0" quotePrefix="0" xfId="0"/>
    <xf numFmtId="1" fontId="10" fillId="0" borderId="0" applyAlignment="1" pivotButton="0" quotePrefix="0" xfId="0">
      <alignment horizontal="left"/>
    </xf>
    <xf numFmtId="169" fontId="5" fillId="0" borderId="0" applyAlignment="1" pivotButton="0" quotePrefix="0" xfId="0">
      <alignment horizontal="left"/>
    </xf>
    <xf numFmtId="169" fontId="6" fillId="4" borderId="0" pivotButton="0" quotePrefix="0" xfId="0"/>
    <xf numFmtId="3" fontId="6" fillId="4" borderId="0" pivotButton="0" quotePrefix="0" xfId="0"/>
  </cellXfs>
  <cellStyles count="1">
    <cellStyle name="Normal" xfId="0" builtinId="0" hidden="0"/>
  </cellStyles>
  <dxfs count="4">
    <dxf>
      <font>
        <b val="1"/>
        <color rgb="00C00000"/>
      </font>
      <fill>
        <patternFill patternType="solid">
          <fgColor rgb="00FFC7CE"/>
          <bgColor rgb="00FFC7CE"/>
        </patternFill>
      </fill>
    </dxf>
    <dxf>
      <font>
        <color rgb="00C00000"/>
      </font>
    </dxf>
    <dxf>
      <fill>
        <patternFill patternType="solid">
          <fgColor rgb="00FFC7CE"/>
          <bgColor rgb="00FFC7CE"/>
        </patternFill>
      </fill>
    </dxf>
    <dxf>
      <font>
        <color rgb="007F7F7F"/>
      </font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styles" Target="styles.xml" Id="rId10"/><Relationship Type="http://schemas.openxmlformats.org/officeDocument/2006/relationships/theme" Target="theme/theme1.xml" Id="rId11"/></Relationships>
</file>

<file path=xl/charts/chart1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入ったお金と出たお金（月ごと）</a:t>
            </a:r>
          </a:p>
        </rich>
      </tx>
    </title>
    <plotArea>
      <barChart>
        <barDir val="col"/>
        <grouping val="clustered"/>
        <ser>
          <idx val="0"/>
          <order val="0"/>
          <tx>
            <strRef>
              <f>'年のまとめ'!A5</f>
            </strRef>
          </tx>
          <spPr>
            <a:ln xmlns:a="http://schemas.openxmlformats.org/drawingml/2006/main">
              <a:prstDash val="solid"/>
            </a:ln>
          </spPr>
          <cat>
            <numRef>
              <f>'年のまとめ'!$B$3:$M$3</f>
            </numRef>
          </cat>
          <val>
            <numRef>
              <f>'年のまとめ'!$B$5:$M$5</f>
            </numRef>
          </val>
        </ser>
        <ser>
          <idx val="1"/>
          <order val="1"/>
          <tx>
            <strRef>
              <f>'年のまとめ'!A9</f>
            </strRef>
          </tx>
          <spPr>
            <a:ln xmlns:a="http://schemas.openxmlformats.org/drawingml/2006/main">
              <a:prstDash val="solid"/>
            </a:ln>
          </spPr>
          <cat>
            <numRef>
              <f>'年のまとめ'!$B$3:$M$3</f>
            </numRef>
          </cat>
          <val>
            <numRef>
              <f>'年のまとめ'!$B$9:$M$9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delete val="0"/>
        <axPos val="l"/>
        <numFmt formatCode="m&quot;月&quot;" sourceLinked="0"/>
        <majorTickMark val="none"/>
        <minorTickMark val="none"/>
        <crossAx val="100"/>
        <lblOffset val="100"/>
      </catAx>
      <valAx>
        <axId val="100"/>
        <scaling>
          <orientation val="minMax"/>
        </scaling>
        <delete val="0"/>
        <axPos val="l"/>
        <majorGridlines/>
        <numFmt formatCode="#,##0" sourceLinked="0"/>
        <majorTickMark val="none"/>
        <minorTickMark val="none"/>
        <crossAx val="10"/>
      </valAx>
    </plotArea>
    <legend>
      <legendPos val="b"/>
    </legend>
    <plotVisOnly val="1"/>
    <dispBlanksAs val="gap"/>
  </chart>
</chartSpace>
</file>

<file path=xl/charts/chart2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出たお金の中身（月ごと）</a:t>
            </a:r>
          </a:p>
        </rich>
      </tx>
    </title>
    <plotArea>
      <barChart>
        <barDir val="col"/>
        <grouping val="stacked"/>
        <ser>
          <idx val="0"/>
          <order val="0"/>
          <tx>
            <strRef>
              <f>'年のまとめ'!A6</f>
            </strRef>
          </tx>
          <spPr>
            <a:ln xmlns:a="http://schemas.openxmlformats.org/drawingml/2006/main">
              <a:prstDash val="solid"/>
            </a:ln>
          </spPr>
          <cat>
            <numRef>
              <f>'年のまとめ'!$B$3:$M$3</f>
            </numRef>
          </cat>
          <val>
            <numRef>
              <f>'年のまとめ'!$B$6:$M$6</f>
            </numRef>
          </val>
        </ser>
        <ser>
          <idx val="1"/>
          <order val="1"/>
          <tx>
            <strRef>
              <f>'年のまとめ'!A7</f>
            </strRef>
          </tx>
          <spPr>
            <a:ln xmlns:a="http://schemas.openxmlformats.org/drawingml/2006/main">
              <a:prstDash val="solid"/>
            </a:ln>
          </spPr>
          <cat>
            <numRef>
              <f>'年のまとめ'!$B$3:$M$3</f>
            </numRef>
          </cat>
          <val>
            <numRef>
              <f>'年のまとめ'!$B$7:$M$7</f>
            </numRef>
          </val>
        </ser>
        <ser>
          <idx val="2"/>
          <order val="2"/>
          <tx>
            <strRef>
              <f>'年のまとめ'!A8</f>
            </strRef>
          </tx>
          <spPr>
            <a:ln xmlns:a="http://schemas.openxmlformats.org/drawingml/2006/main">
              <a:prstDash val="solid"/>
            </a:ln>
          </spPr>
          <cat>
            <numRef>
              <f>'年のまとめ'!$B$3:$M$3</f>
            </numRef>
          </cat>
          <val>
            <numRef>
              <f>'年のまとめ'!$B$8:$M$8</f>
            </numRef>
          </val>
        </ser>
        <gapWidth val="150"/>
        <overlap val="100"/>
        <axId val="10"/>
        <axId val="100"/>
      </barChart>
      <catAx>
        <axId val="10"/>
        <scaling>
          <orientation val="minMax"/>
        </scaling>
        <delete val="0"/>
        <axPos val="l"/>
        <numFmt formatCode="m&quot;月&quot;" sourceLinked="0"/>
        <majorTickMark val="none"/>
        <minorTickMark val="none"/>
        <crossAx val="100"/>
        <lblOffset val="100"/>
      </catAx>
      <valAx>
        <axId val="100"/>
        <scaling>
          <orientation val="minMax"/>
        </scaling>
        <delete val="0"/>
        <axPos val="l"/>
        <majorGridlines/>
        <numFmt formatCode="#,##0" sourceLinked="0"/>
        <majorTickMark val="none"/>
        <minorTickMark val="none"/>
        <crossAx val="10"/>
      </valAx>
    </plotArea>
    <legend>
      <legendPos val="b"/>
    </legend>
    <plotVisOnly val="1"/>
    <dispBlanksAs val="gap"/>
  </chart>
</chartSpace>
</file>

<file path=xl/charts/chart3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総資産と投資の残高（月末）</a:t>
            </a:r>
          </a:p>
        </rich>
      </tx>
    </title>
    <plotArea>
      <lineChart>
        <grouping val="standard"/>
        <ser>
          <idx val="0"/>
          <order val="0"/>
          <tx>
            <strRef>
              <f>'貯める・増やす'!I3</f>
            </strRef>
          </tx>
          <spPr>
            <a:ln xmlns:a="http://schemas.openxmlformats.org/drawingml/2006/main">
              <a:prstDash val="solid"/>
            </a:ln>
          </spPr>
          <marker>
            <symbol val="none"/>
            <spPr>
              <a:ln xmlns:a="http://schemas.openxmlformats.org/drawingml/2006/main">
                <a:prstDash val="solid"/>
              </a:ln>
            </spPr>
          </marker>
          <cat>
            <numRef>
              <f>'貯める・増やす'!$A$4:$A$16</f>
            </numRef>
          </cat>
          <val>
            <numRef>
              <f>'貯める・増やす'!$I$4:$I$16</f>
            </numRef>
          </val>
        </ser>
        <ser>
          <idx val="1"/>
          <order val="1"/>
          <tx>
            <strRef>
              <f>'貯める・増やす'!B3</f>
            </strRef>
          </tx>
          <spPr>
            <a:ln xmlns:a="http://schemas.openxmlformats.org/drawingml/2006/main">
              <a:prstDash val="solid"/>
            </a:ln>
          </spPr>
          <marker>
            <symbol val="none"/>
            <spPr>
              <a:ln xmlns:a="http://schemas.openxmlformats.org/drawingml/2006/main">
                <a:prstDash val="solid"/>
              </a:ln>
            </spPr>
          </marker>
          <cat>
            <numRef>
              <f>'貯める・増やす'!$A$4:$A$16</f>
            </numRef>
          </cat>
          <val>
            <numRef>
              <f>'貯める・増やす'!$B$4:$B$16</f>
            </numRef>
          </val>
        </ser>
        <axId val="10"/>
        <axId val="100"/>
      </lineChart>
      <catAx>
        <axId val="10"/>
        <scaling>
          <orientation val="minMax"/>
        </scaling>
        <delete val="0"/>
        <axPos val="l"/>
        <numFmt formatCode="yyyy&quot;年&quot;m&quot;月&quot;" sourceLinked="0"/>
        <majorTickMark val="none"/>
        <minorTickMark val="none"/>
        <crossAx val="100"/>
        <lblOffset val="100"/>
      </catAx>
      <valAx>
        <axId val="100"/>
        <scaling>
          <orientation val="minMax"/>
        </scaling>
        <delete val="0"/>
        <axPos val="l"/>
        <majorGridlines/>
        <numFmt formatCode="#,##0" sourceLinked="0"/>
        <majorTickMark val="none"/>
        <minorTickMark val="none"/>
        <crossAx val="10"/>
      </valAx>
    </plotArea>
    <legend>
      <legendPos val="b"/>
    </legend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/><Relationship Type="http://schemas.openxmlformats.org/officeDocument/2006/relationships/chart" Target="/xl/charts/chart2.xml" Id="rId2"/></Relationships>
</file>

<file path=xl/drawings/_rels/drawing2.xml.rels><Relationships xmlns="http://schemas.openxmlformats.org/package/2006/relationships"><Relationship Type="http://schemas.openxmlformats.org/officeDocument/2006/relationships/chart" Target="/xl/charts/chart3.xml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51</row>
      <rowOff>0</rowOff>
    </from>
    <ext cx="6480000" cy="3240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  <oneCellAnchor>
    <from>
      <col>0</col>
      <colOff>0</colOff>
      <row>71</row>
      <rowOff>0</rowOff>
    </from>
    <ext cx="6480000" cy="3240000"/>
    <graphicFrame>
      <nvGraphicFramePr>
        <cNvPr id="2" name="Chart 2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graphicFrame>
    <clientData/>
  </oneCellAnchor>
</wsDr>
</file>

<file path=xl/drawings/drawing2.xml><?xml version="1.0" encoding="utf-8"?>
<wsDr xmlns="http://schemas.openxmlformats.org/drawingml/2006/spreadsheetDrawing">
  <oneCellAnchor>
    <from>
      <col>0</col>
      <colOff>0</colOff>
      <row>18</row>
      <rowOff>0</rowOff>
    </from>
    <ext cx="6480000" cy="3240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6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_rels/sheet7.xml.rels><Relationships xmlns="http://schemas.openxmlformats.org/package/2006/relationships"><Relationship Type="http://schemas.openxmlformats.org/officeDocument/2006/relationships/drawing" Target="/xl/drawings/drawing2.xml" Id="rId1"/></Relationships>
</file>

<file path=xl/worksheets/sheet1.xml><?xml version="1.0" encoding="utf-8"?>
<worksheet xmlns="http://schemas.openxmlformats.org/spreadsheetml/2006/main">
  <sheetPr>
    <tabColor rgb="00808080"/>
    <outlinePr summaryBelow="1" summaryRight="1"/>
    <pageSetUpPr/>
  </sheetPr>
  <dimension ref="A1:A77"/>
  <sheetViews>
    <sheetView tabSelected="1" workbookViewId="0">
      <selection activeCell="A1" sqref="A1"/>
    </sheetView>
  </sheetViews>
  <sheetFormatPr baseColWidth="8" defaultRowHeight="15"/>
  <cols>
    <col width="50" customWidth="1" min="1" max="1"/>
  </cols>
  <sheetData>
    <row r="1">
      <c r="A1" s="1" t="inlineStr">
        <is>
          <t>支出管理表（家計簿のひな形）</t>
        </is>
      </c>
    </row>
    <row r="2" ht="33" customHeight="1">
      <c r="A2" s="2" t="inlineStr">
        <is>
          <t>堺さやま子育て帖（sakaisayama.com）が無料で配っています。</t>
        </is>
      </c>
    </row>
    <row r="3" ht="18" customHeight="1">
      <c r="A3" s="2" t="inlineStr">
        <is>
          <t>入っている数字は、架空の家族の例です。</t>
        </is>
      </c>
    </row>
    <row r="4"/>
    <row r="5">
      <c r="A5" s="3" t="inlineStr">
        <is>
          <t>■ 2つの使い方</t>
        </is>
      </c>
    </row>
    <row r="6" ht="33" customHeight="1">
      <c r="A6" s="2" t="inlineStr">
        <is>
          <t>手で書く（スマホ）：「記録」に日付・費目・金額を1行ずつ書きます。</t>
        </is>
      </c>
    </row>
    <row r="7" ht="33" customHeight="1">
      <c r="A7" s="2" t="inlineStr">
        <is>
          <t>月に1回、「入力」の「月末の残高」に投資と預金の残高を書きます。</t>
        </is>
      </c>
    </row>
    <row r="8" ht="33" customHeight="1">
      <c r="A8" s="2" t="inlineStr">
        <is>
          <t>「ひと目」で見る月を選ぶと、その月のまとめが縦に並びます。</t>
        </is>
      </c>
    </row>
    <row r="9" ht="33" customHeight="1">
      <c r="A9" s="2" t="inlineStr">
        <is>
          <t>CSV を貼る（PC・月に1回）：マネーフォワード ME の CSV を使います。</t>
        </is>
      </c>
    </row>
    <row r="10" ht="33" customHeight="1">
      <c r="A10" s="2" t="inlineStr">
        <is>
          <t>「収入・支出詳細」の CSV を、「明細」の A4 から貼ります。</t>
        </is>
      </c>
    </row>
    <row r="11" ht="18" customHeight="1">
      <c r="A11" s="2" t="inlineStr">
        <is>
          <t>分け方は「分け方の表」で決めます。</t>
        </is>
      </c>
    </row>
    <row r="12" ht="33" customHeight="1">
      <c r="A12" s="2" t="inlineStr">
        <is>
          <t>現金で払った物だけ「記録」に書きます（同じ物を両方に書かない）。</t>
        </is>
      </c>
    </row>
    <row r="13"/>
    <row r="14">
      <c r="A14" s="3" t="inlineStr">
        <is>
          <t>■ 最初にする事</t>
        </is>
      </c>
    </row>
    <row r="15" ht="33" customHeight="1">
      <c r="A15" s="2" t="inlineStr">
        <is>
          <t>1. 「入力」の集計する年・費目・毎月の予算を書きかえます。</t>
        </is>
      </c>
    </row>
    <row r="16" ht="33" customHeight="1">
      <c r="A16" s="2" t="inlineStr">
        <is>
          <t>2. 「入力」の年に数回の出費の計画と、前の年の12月末の残高を書きます。</t>
        </is>
      </c>
    </row>
    <row r="17" ht="18" customHeight="1">
      <c r="A17" s="2" t="inlineStr">
        <is>
          <t>3. 例の値の中身を消します。行や列は消しません。</t>
        </is>
      </c>
    </row>
    <row r="18" ht="33" customHeight="1">
      <c r="A18" s="2" t="inlineStr">
        <is>
          <t>消す所：記録・明細・月末の残高、分け方の表のことば・口座・直す表。</t>
        </is>
      </c>
    </row>
    <row r="19" ht="33" customHeight="1">
      <c r="A19" s="2" t="inlineStr">
        <is>
          <t>費目の名前を変えた時は、分け方の表の費目も同じ名前に直します。</t>
        </is>
      </c>
    </row>
    <row r="20"/>
    <row r="21">
      <c r="A21" s="3" t="inlineStr">
        <is>
          <t>■ 色の見方</t>
        </is>
      </c>
    </row>
    <row r="22">
      <c r="A22" s="4" t="inlineStr">
        <is>
          <t>青い字・薄い黄色＝入れる所</t>
        </is>
      </c>
    </row>
    <row r="23">
      <c r="A23" s="2" t="inlineStr">
        <is>
          <t>黒い字＝式（触らない）</t>
        </is>
      </c>
    </row>
    <row r="24">
      <c r="A24" s="5" t="inlineStr">
        <is>
          <t>緑の字＝ほかのシートから引く式（触らない）</t>
        </is>
      </c>
    </row>
    <row r="25">
      <c r="A25" s="6" t="inlineStr">
        <is>
          <t>灰色＝自動の補助の列（触らない）</t>
        </is>
      </c>
    </row>
    <row r="26">
      <c r="A26" s="7" t="inlineStr">
        <is>
          <t>赤＝足りない・マイナス・見直す所</t>
        </is>
      </c>
    </row>
    <row r="27"/>
    <row r="28">
      <c r="A28" s="3" t="inlineStr">
        <is>
          <t>■ 数え方</t>
        </is>
      </c>
    </row>
    <row r="29" ht="33" customHeight="1">
      <c r="A29" s="2" t="inlineStr">
        <is>
          <t>出たお金＝固定費＋暮らしの費用＋年に数回の出費（実際に払った額）。</t>
        </is>
      </c>
    </row>
    <row r="30" ht="33" customHeight="1">
      <c r="A30" s="2" t="inlineStr">
        <is>
          <t>貯める・増やすへ回したお金は、出たお金に入れません。</t>
        </is>
      </c>
    </row>
    <row r="31" ht="18" customHeight="1">
      <c r="A31" s="2" t="inlineStr">
        <is>
          <t>収支＝入ったお金−出たお金。</t>
        </is>
      </c>
    </row>
    <row r="32" ht="18" customHeight="1">
      <c r="A32" s="2" t="inlineStr">
        <is>
          <t>手元に残った＝収支−貯める・増やすへ回した額。</t>
        </is>
      </c>
    </row>
    <row r="33" ht="33" customHeight="1">
      <c r="A33" s="2" t="inlineStr">
        <is>
          <t>貯めた割合＝収支÷入ったお金。支出の割合＝出たお金÷入ったお金。</t>
        </is>
      </c>
    </row>
    <row r="34" ht="33" customHeight="1">
      <c r="A34" s="2" t="inlineStr">
        <is>
          <t>「年に数回の数え方」を「毎月ならす」にすると、支出の割合だけが変わります。</t>
        </is>
      </c>
    </row>
    <row r="35" ht="33" customHeight="1">
      <c r="A35" s="2" t="inlineStr">
        <is>
          <t>年に数回の出費を、払った額でなく、毎月よける額で数えます。</t>
        </is>
      </c>
    </row>
    <row r="36" ht="33" customHeight="1">
      <c r="A36" s="2" t="inlineStr">
        <is>
          <t>年に数回の財布の残り＝前の年からの繰越＋毎月よけた額−実際に払った額。</t>
        </is>
      </c>
    </row>
    <row r="37" ht="33" customHeight="1">
      <c r="A37" s="2" t="inlineStr">
        <is>
          <t>月の平均は、記録か明細がある月（入力済みの月）の数で割ります。</t>
        </is>
      </c>
    </row>
    <row r="38" ht="33" customHeight="1">
      <c r="A38" s="2" t="inlineStr">
        <is>
          <t>含み益の増減＝投資の残高の増え−積立−ポイントで買った分＋取り崩した額。</t>
        </is>
      </c>
    </row>
    <row r="39" ht="33" customHeight="1">
      <c r="A39" s="2" t="inlineStr">
        <is>
          <t>家計簿の外の出入り＝総資産の増減のうち、収支と含み益で説明できない分。</t>
        </is>
      </c>
    </row>
    <row r="40" ht="18" customHeight="1">
      <c r="A40" s="2" t="inlineStr">
        <is>
          <t>現金の付け忘れなどがあると出ます。</t>
        </is>
      </c>
    </row>
    <row r="41"/>
    <row r="42">
      <c r="A42" s="3" t="inlineStr">
        <is>
          <t>■ 明細の貼り方</t>
        </is>
      </c>
    </row>
    <row r="43" ht="33" customHeight="1">
      <c r="A43" s="2" t="inlineStr">
        <is>
          <t>Google：ファイル→インポート→アップロードで、CSV を新しいシートに開きます。</t>
        </is>
      </c>
    </row>
    <row r="44" ht="33" customHeight="1">
      <c r="A44" s="2" t="inlineStr">
        <is>
          <t>2行目から最後の行の A〜J 列をコピーし、「明細」の空いた行（最初は A4）に貼ります。</t>
        </is>
      </c>
    </row>
    <row r="45" ht="33" customHeight="1">
      <c r="A45" s="2" t="inlineStr">
        <is>
          <t>Excel：CSV を開き、同じように A〜J 列をコピーして貼ります。</t>
        </is>
      </c>
    </row>
    <row r="46" ht="33" customHeight="1">
      <c r="A46" s="2" t="inlineStr">
        <is>
          <t>文字化けした時は、CSV をほかのアプリ（Excel など）で開いてからコピーします。</t>
        </is>
      </c>
    </row>
    <row r="47" ht="33" customHeight="1">
      <c r="A47" s="2" t="inlineStr">
        <is>
          <t>ID が同じ行は「重なり」になり、2回は数えません。</t>
        </is>
      </c>
    </row>
    <row r="48" ht="33" customHeight="1">
      <c r="A48" s="2" t="inlineStr">
        <is>
          <t>ID の無い CSV（ほかのアプリの物）は、重なりを見つけられません。</t>
        </is>
      </c>
    </row>
    <row r="49" ht="33" customHeight="1">
      <c r="A49" s="2" t="inlineStr">
        <is>
          <t>集計する年とちがう年の行は数えません（件数は「年のまとめ」の確かめに出ます）。</t>
        </is>
      </c>
    </row>
    <row r="50" ht="33" customHeight="1">
      <c r="A50" s="2" t="inlineStr">
        <is>
          <t>明細の2行目に件数が出ます。未分類が出たら、分け方の表に行を足します。</t>
        </is>
      </c>
    </row>
    <row r="51" ht="33" customHeight="1">
      <c r="A51" s="2" t="inlineStr">
        <is>
          <t>行が足りない時：明細の3003行目の上に行を挿入し、L〜U 列の式を上の行からコピーします。</t>
        </is>
      </c>
    </row>
    <row r="52" ht="18" customHeight="1">
      <c r="A52" s="2" t="inlineStr">
        <is>
          <t>3003行目より下に貼った行は数えません。</t>
        </is>
      </c>
    </row>
    <row r="53"/>
    <row r="54">
      <c r="A54" s="3" t="inlineStr">
        <is>
          <t>■ 遅れて入るお金（給付金・児童手当など）</t>
        </is>
      </c>
    </row>
    <row r="55" ht="33" customHeight="1">
      <c r="A55" s="2" t="inlineStr">
        <is>
          <t>記録：「対象の月」に、何月の分として数えるかを書きます。</t>
        </is>
      </c>
    </row>
    <row r="56" ht="33" customHeight="1">
      <c r="A56" s="2" t="inlineStr">
        <is>
          <t>明細：分け方の表の「直す表」に、ID と対象の月を書きます。</t>
        </is>
      </c>
    </row>
    <row r="57"/>
    <row r="58">
      <c r="A58" s="3" t="inlineStr">
        <is>
          <t>■ ライフプラン表とのつなぎ方</t>
        </is>
      </c>
    </row>
    <row r="59" ht="18" customHeight="1">
      <c r="A59" s="2" t="inlineStr">
        <is>
          <t>「年のまとめ」の32行の A〜F 列をコピーします。</t>
        </is>
      </c>
    </row>
    <row r="60" ht="33" customHeight="1">
      <c r="A60" s="2" t="inlineStr">
        <is>
          <t>ライフプラン表の「入力」の実績の行に「値のみ貼り付け」します。</t>
        </is>
      </c>
    </row>
    <row r="61" ht="18" customHeight="1">
      <c r="A61" s="2" t="inlineStr">
        <is>
          <t>Google：編集→特殊貼り付け→値のみ貼り付け。</t>
        </is>
      </c>
    </row>
    <row r="62" ht="18" customHeight="1">
      <c r="A62" s="2" t="inlineStr">
        <is>
          <t>Excel：形式を選択して貼り付け→値。</t>
        </is>
      </c>
    </row>
    <row r="63" ht="33" customHeight="1">
      <c r="A63" s="2" t="inlineStr">
        <is>
          <t>「年のまとめ」の35〜40行は、ライフプラン表の支出の目安に使えます。</t>
        </is>
      </c>
    </row>
    <row r="64"/>
    <row r="65">
      <c r="A65" s="3" t="inlineStr">
        <is>
          <t>■ 新しい年の始め方</t>
        </is>
      </c>
    </row>
    <row r="66" ht="33" customHeight="1">
      <c r="A66" s="2" t="inlineStr">
        <is>
          <t>1. ファイル→コピーを作成。新しい方の「入力」で集計する年を1つ上げます。</t>
        </is>
      </c>
    </row>
    <row r="67" ht="18" customHeight="1">
      <c r="A67" s="2" t="inlineStr">
        <is>
          <t>2. 記録・明細・月末の残高の中身を消します。</t>
        </is>
      </c>
    </row>
    <row r="68" ht="33" customHeight="1">
      <c r="A68" s="2" t="inlineStr">
        <is>
          <t>3. 「年のまとめ」の「次の年に持っていく数字」を、「入力」の8〜10行に書きます。</t>
        </is>
      </c>
    </row>
    <row r="69"/>
    <row r="70">
      <c r="A70" s="3" t="inlineStr">
        <is>
          <t>■ やってはいけない事</t>
        </is>
      </c>
    </row>
    <row r="71" ht="33" customHeight="1">
      <c r="A71" s="2" t="inlineStr">
        <is>
          <t>行や列を消す・足す（空いている行を使う。明細の行が足りない時だけ上の方法で足す）。</t>
        </is>
      </c>
    </row>
    <row r="72" ht="33" customHeight="1">
      <c r="A72" s="2" t="inlineStr">
        <is>
          <t>灰色の列（明細の L〜U 列など）や、黒・緑の字の式を書きかえる。</t>
        </is>
      </c>
    </row>
    <row r="73"/>
    <row r="74" ht="33" customHeight="1">
      <c r="A74" s="2" t="inlineStr">
        <is>
          <t>Google スプレッドシートと Excel で使える関数だけで作っています。</t>
        </is>
      </c>
    </row>
    <row r="75" ht="18" customHeight="1">
      <c r="A75" s="2" t="inlineStr">
        <is>
          <t>Numbers では確かめていません。</t>
        </is>
      </c>
    </row>
    <row r="76" ht="33" customHeight="1">
      <c r="A76" s="2" t="inlineStr">
        <is>
          <t>お金の計算の目安です。税や社会保険の細かい計算はしていません。</t>
        </is>
      </c>
    </row>
    <row r="77" ht="18" customHeight="1">
      <c r="A77" s="2" t="inlineStr">
        <is>
          <t>版：v1.0（2026-10-23）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tabColor rgb="004472C4"/>
    <outlinePr summaryBelow="1" summaryRight="1"/>
    <pageSetUpPr/>
  </sheetPr>
  <dimension ref="A1:D105"/>
  <sheetViews>
    <sheetView tabSelected="0"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24" customWidth="1" min="1" max="1"/>
    <col width="13" customWidth="1" min="2" max="2"/>
    <col width="13" customWidth="1" min="3" max="3"/>
    <col width="13" customWidth="1" min="4" max="4"/>
  </cols>
  <sheetData>
    <row r="1">
      <c r="A1" s="1" t="inlineStr">
        <is>
          <t>ひと目</t>
        </is>
      </c>
    </row>
    <row r="2">
      <c r="A2" s="8" t="inlineStr">
        <is>
          <t>見る月（1〜12）</t>
        </is>
      </c>
      <c r="B2" s="9" t="n">
        <v>9</v>
      </c>
      <c r="C2" s="10">
        <f>'入力'!$B$5&amp;"年"&amp;D2&amp;"月"</f>
        <v/>
      </c>
      <c r="D2" s="11">
        <f>IF(B2="",1,MIN(12,MAX(1,ROUND(B2,0))))</f>
        <v/>
      </c>
    </row>
    <row r="3">
      <c r="A3" s="12" t="inlineStr">
        <is>
          <t>この月のメモ</t>
        </is>
      </c>
      <c r="B3" s="13">
        <f>INDEX('入力'!$F$14:$F$25,$D$2)&amp;""</f>
        <v/>
      </c>
    </row>
    <row r="4">
      <c r="A4" s="3" t="inlineStr">
        <is>
          <t>■ この月のお金</t>
        </is>
      </c>
      <c r="B4" s="3" t="n"/>
      <c r="C4" s="3" t="n"/>
      <c r="D4" s="3" t="n"/>
    </row>
    <row r="5">
      <c r="A5" s="14" t="inlineStr">
        <is>
          <t>入ったお金</t>
        </is>
      </c>
      <c r="B5" s="15">
        <f>INDEX('月の表'!$B$15:$M$15,$D$2)</f>
        <v/>
      </c>
    </row>
    <row r="6">
      <c r="A6" s="16" t="inlineStr">
        <is>
          <t>出たお金</t>
        </is>
      </c>
      <c r="B6" s="17">
        <f>INDEX('月の表'!$B$61:$M$61,$D$2)</f>
        <v/>
      </c>
    </row>
    <row r="7">
      <c r="A7" s="12" t="inlineStr">
        <is>
          <t>収支</t>
        </is>
      </c>
      <c r="B7" s="18">
        <f>INDEX('月の表'!$B$64:$M$64,$D$2)</f>
        <v/>
      </c>
    </row>
    <row r="8">
      <c r="A8" s="12" t="inlineStr">
        <is>
          <t>貯める・増やすへ</t>
        </is>
      </c>
      <c r="B8" s="18">
        <f>INDEX('月の表'!$B$72:$M$72,$D$2)</f>
        <v/>
      </c>
    </row>
    <row r="9">
      <c r="A9" s="12" t="inlineStr">
        <is>
          <t>手元に残った</t>
        </is>
      </c>
      <c r="B9" s="18">
        <f>INDEX('月の表'!$B$74:$M$74,$D$2)</f>
        <v/>
      </c>
    </row>
    <row r="10">
      <c r="A10" s="12" t="inlineStr">
        <is>
          <t>支出の割合</t>
        </is>
      </c>
      <c r="B10" s="19">
        <f>INDEX('月の表'!$B$75:$M$75,$D$2)</f>
        <v/>
      </c>
    </row>
    <row r="11">
      <c r="A11" s="12" t="inlineStr">
        <is>
          <t>貯めた割合</t>
        </is>
      </c>
      <c r="B11" s="19">
        <f>INDEX('月の表'!$B$76:$M$76,$D$2)</f>
        <v/>
      </c>
      <c r="C11" s="20">
        <f>'入力'!$B$7</f>
        <v/>
      </c>
    </row>
    <row r="12"/>
    <row r="13">
      <c r="A13" s="21" t="inlineStr">
        <is>
          <t>費目ごと（この月）</t>
        </is>
      </c>
      <c r="B13" s="21" t="inlineStr">
        <is>
          <t>予算</t>
        </is>
      </c>
      <c r="C13" s="21" t="inlineStr">
        <is>
          <t>実績</t>
        </is>
      </c>
      <c r="D13" s="21" t="inlineStr">
        <is>
          <t>差</t>
        </is>
      </c>
    </row>
    <row r="14">
      <c r="A14" s="14" t="inlineStr">
        <is>
          <t>□ 入るお金</t>
        </is>
      </c>
      <c r="B14" s="22" t="n"/>
      <c r="C14" s="22" t="n"/>
      <c r="D14" s="22" t="n"/>
    </row>
    <row r="15">
      <c r="A15" s="13">
        <f>'月の表'!A5</f>
        <v/>
      </c>
      <c r="B15" s="18">
        <f>IF(A15="","",'入力'!B30)</f>
        <v/>
      </c>
      <c r="C15" s="18">
        <f>IF(A15="","",INDEX('月の表'!$B5:$M5,$D$2))</f>
        <v/>
      </c>
      <c r="D15" s="23">
        <f>IF(A15="","",C15-B15)</f>
        <v/>
      </c>
    </row>
    <row r="16">
      <c r="A16" s="13">
        <f>'月の表'!A6</f>
        <v/>
      </c>
      <c r="B16" s="18">
        <f>IF(A16="","",'入力'!B31)</f>
        <v/>
      </c>
      <c r="C16" s="18">
        <f>IF(A16="","",INDEX('月の表'!$B6:$M6,$D$2))</f>
        <v/>
      </c>
      <c r="D16" s="23">
        <f>IF(A16="","",C16-B16)</f>
        <v/>
      </c>
    </row>
    <row r="17">
      <c r="A17" s="13">
        <f>'月の表'!A7</f>
        <v/>
      </c>
      <c r="B17" s="18">
        <f>IF(A17="","",'入力'!B32)</f>
        <v/>
      </c>
      <c r="C17" s="18">
        <f>IF(A17="","",INDEX('月の表'!$B7:$M7,$D$2))</f>
        <v/>
      </c>
      <c r="D17" s="23">
        <f>IF(A17="","",C17-B17)</f>
        <v/>
      </c>
    </row>
    <row r="18">
      <c r="A18" s="13">
        <f>'月の表'!A8</f>
        <v/>
      </c>
      <c r="B18" s="18">
        <f>IF(A18="","",'入力'!B33)</f>
        <v/>
      </c>
      <c r="C18" s="18">
        <f>IF(A18="","",INDEX('月の表'!$B8:$M8,$D$2))</f>
        <v/>
      </c>
      <c r="D18" s="23">
        <f>IF(A18="","",C18-B18)</f>
        <v/>
      </c>
    </row>
    <row r="19">
      <c r="A19" s="13">
        <f>'月の表'!A9</f>
        <v/>
      </c>
      <c r="B19" s="18">
        <f>IF(A19="","",'入力'!B34)</f>
        <v/>
      </c>
      <c r="C19" s="18">
        <f>IF(A19="","",INDEX('月の表'!$B9:$M9,$D$2))</f>
        <v/>
      </c>
      <c r="D19" s="23">
        <f>IF(A19="","",C19-B19)</f>
        <v/>
      </c>
    </row>
    <row r="20">
      <c r="A20" s="13">
        <f>'月の表'!A10</f>
        <v/>
      </c>
      <c r="B20" s="18">
        <f>IF(A20="","",'入力'!B35)</f>
        <v/>
      </c>
      <c r="C20" s="18">
        <f>IF(A20="","",INDEX('月の表'!$B10:$M10,$D$2))</f>
        <v/>
      </c>
      <c r="D20" s="23">
        <f>IF(A20="","",C20-B20)</f>
        <v/>
      </c>
    </row>
    <row r="21">
      <c r="A21" s="13">
        <f>'月の表'!A11</f>
        <v/>
      </c>
      <c r="B21" s="18">
        <f>IF(A21="","",'入力'!B36)</f>
        <v/>
      </c>
      <c r="C21" s="18">
        <f>IF(A21="","",INDEX('月の表'!$B11:$M11,$D$2))</f>
        <v/>
      </c>
      <c r="D21" s="23">
        <f>IF(A21="","",C21-B21)</f>
        <v/>
      </c>
    </row>
    <row r="22">
      <c r="A22" s="13">
        <f>'月の表'!A12</f>
        <v/>
      </c>
      <c r="B22" s="18">
        <f>IF(A22="","",'入力'!B37)</f>
        <v/>
      </c>
      <c r="C22" s="18">
        <f>IF(A22="","",INDEX('月の表'!$B12:$M12,$D$2))</f>
        <v/>
      </c>
      <c r="D22" s="23">
        <f>IF(A22="","",C22-B22)</f>
        <v/>
      </c>
    </row>
    <row r="23">
      <c r="A23" s="13">
        <f>'月の表'!A13</f>
        <v/>
      </c>
      <c r="B23" s="18">
        <f>IF(A23="","",'入力'!B38)</f>
        <v/>
      </c>
      <c r="C23" s="18">
        <f>IF(A23="","",INDEX('月の表'!$B13:$M13,$D$2))</f>
        <v/>
      </c>
      <c r="D23" s="23">
        <f>IF(A23="","",C23-B23)</f>
        <v/>
      </c>
    </row>
    <row r="24">
      <c r="A24" s="13">
        <f>'月の表'!A14</f>
        <v/>
      </c>
      <c r="B24" s="18">
        <f>IF(A24="","",'入力'!B39)</f>
        <v/>
      </c>
      <c r="C24" s="18">
        <f>IF(A24="","",INDEX('月の表'!$B14:$M14,$D$2))</f>
        <v/>
      </c>
      <c r="D24" s="23">
        <f>IF(A24="","",C24-B24)</f>
        <v/>
      </c>
    </row>
    <row r="25">
      <c r="A25" s="16" t="inlineStr">
        <is>
          <t>□ 固定費</t>
        </is>
      </c>
      <c r="B25" s="24" t="n"/>
      <c r="C25" s="24" t="n"/>
      <c r="D25" s="24" t="n"/>
    </row>
    <row r="26">
      <c r="A26" s="13">
        <f>'月の表'!A17</f>
        <v/>
      </c>
      <c r="B26" s="18">
        <f>IF(A26="","",'入力'!B41)</f>
        <v/>
      </c>
      <c r="C26" s="18">
        <f>IF(A26="","",INDEX('月の表'!$B17:$M17,$D$2))</f>
        <v/>
      </c>
      <c r="D26" s="23">
        <f>IF(A26="","",B26-C26)</f>
        <v/>
      </c>
    </row>
    <row r="27">
      <c r="A27" s="13">
        <f>'月の表'!A18</f>
        <v/>
      </c>
      <c r="B27" s="18">
        <f>IF(A27="","",'入力'!B42)</f>
        <v/>
      </c>
      <c r="C27" s="18">
        <f>IF(A27="","",INDEX('月の表'!$B18:$M18,$D$2))</f>
        <v/>
      </c>
      <c r="D27" s="23">
        <f>IF(A27="","",B27-C27)</f>
        <v/>
      </c>
    </row>
    <row r="28">
      <c r="A28" s="13">
        <f>'月の表'!A19</f>
        <v/>
      </c>
      <c r="B28" s="18">
        <f>IF(A28="","",'入力'!B43)</f>
        <v/>
      </c>
      <c r="C28" s="18">
        <f>IF(A28="","",INDEX('月の表'!$B19:$M19,$D$2))</f>
        <v/>
      </c>
      <c r="D28" s="23">
        <f>IF(A28="","",B28-C28)</f>
        <v/>
      </c>
    </row>
    <row r="29">
      <c r="A29" s="13">
        <f>'月の表'!A20</f>
        <v/>
      </c>
      <c r="B29" s="18">
        <f>IF(A29="","",'入力'!B44)</f>
        <v/>
      </c>
      <c r="C29" s="18">
        <f>IF(A29="","",INDEX('月の表'!$B20:$M20,$D$2))</f>
        <v/>
      </c>
      <c r="D29" s="23">
        <f>IF(A29="","",B29-C29)</f>
        <v/>
      </c>
    </row>
    <row r="30">
      <c r="A30" s="13">
        <f>'月の表'!A21</f>
        <v/>
      </c>
      <c r="B30" s="18">
        <f>IF(A30="","",'入力'!B45)</f>
        <v/>
      </c>
      <c r="C30" s="18">
        <f>IF(A30="","",INDEX('月の表'!$B21:$M21,$D$2))</f>
        <v/>
      </c>
      <c r="D30" s="23">
        <f>IF(A30="","",B30-C30)</f>
        <v/>
      </c>
    </row>
    <row r="31">
      <c r="A31" s="13">
        <f>'月の表'!A22</f>
        <v/>
      </c>
      <c r="B31" s="18">
        <f>IF(A31="","",'入力'!B46)</f>
        <v/>
      </c>
      <c r="C31" s="18">
        <f>IF(A31="","",INDEX('月の表'!$B22:$M22,$D$2))</f>
        <v/>
      </c>
      <c r="D31" s="23">
        <f>IF(A31="","",B31-C31)</f>
        <v/>
      </c>
    </row>
    <row r="32">
      <c r="A32" s="13">
        <f>'月の表'!A23</f>
        <v/>
      </c>
      <c r="B32" s="18">
        <f>IF(A32="","",'入力'!B47)</f>
        <v/>
      </c>
      <c r="C32" s="18">
        <f>IF(A32="","",INDEX('月の表'!$B23:$M23,$D$2))</f>
        <v/>
      </c>
      <c r="D32" s="23">
        <f>IF(A32="","",B32-C32)</f>
        <v/>
      </c>
    </row>
    <row r="33">
      <c r="A33" s="13">
        <f>'月の表'!A24</f>
        <v/>
      </c>
      <c r="B33" s="18">
        <f>IF(A33="","",'入力'!B48)</f>
        <v/>
      </c>
      <c r="C33" s="18">
        <f>IF(A33="","",INDEX('月の表'!$B24:$M24,$D$2))</f>
        <v/>
      </c>
      <c r="D33" s="23">
        <f>IF(A33="","",B33-C33)</f>
        <v/>
      </c>
    </row>
    <row r="34">
      <c r="A34" s="13">
        <f>'月の表'!A25</f>
        <v/>
      </c>
      <c r="B34" s="18">
        <f>IF(A34="","",'入力'!B49)</f>
        <v/>
      </c>
      <c r="C34" s="18">
        <f>IF(A34="","",INDEX('月の表'!$B25:$M25,$D$2))</f>
        <v/>
      </c>
      <c r="D34" s="23">
        <f>IF(A34="","",B34-C34)</f>
        <v/>
      </c>
    </row>
    <row r="35">
      <c r="A35" s="13">
        <f>'月の表'!A26</f>
        <v/>
      </c>
      <c r="B35" s="18">
        <f>IF(A35="","",'入力'!B50)</f>
        <v/>
      </c>
      <c r="C35" s="18">
        <f>IF(A35="","",INDEX('月の表'!$B26:$M26,$D$2))</f>
        <v/>
      </c>
      <c r="D35" s="23">
        <f>IF(A35="","",B35-C35)</f>
        <v/>
      </c>
    </row>
    <row r="36">
      <c r="A36" s="13">
        <f>'月の表'!A27</f>
        <v/>
      </c>
      <c r="B36" s="18">
        <f>IF(A36="","",'入力'!B51)</f>
        <v/>
      </c>
      <c r="C36" s="18">
        <f>IF(A36="","",INDEX('月の表'!$B27:$M27,$D$2))</f>
        <v/>
      </c>
      <c r="D36" s="23">
        <f>IF(A36="","",B36-C36)</f>
        <v/>
      </c>
    </row>
    <row r="37">
      <c r="A37" s="13">
        <f>'月の表'!A28</f>
        <v/>
      </c>
      <c r="B37" s="18">
        <f>IF(A37="","",'入力'!B52)</f>
        <v/>
      </c>
      <c r="C37" s="18">
        <f>IF(A37="","",INDEX('月の表'!$B28:$M28,$D$2))</f>
        <v/>
      </c>
      <c r="D37" s="23">
        <f>IF(A37="","",B37-C37)</f>
        <v/>
      </c>
    </row>
    <row r="38">
      <c r="A38" s="16" t="inlineStr">
        <is>
          <t>□ 暮らしの費用</t>
        </is>
      </c>
      <c r="B38" s="24" t="n"/>
      <c r="C38" s="24" t="n"/>
      <c r="D38" s="24" t="n"/>
    </row>
    <row r="39">
      <c r="A39" s="13">
        <f>'月の表'!A31</f>
        <v/>
      </c>
      <c r="B39" s="18">
        <f>IF(A39="","",'入力'!B54)</f>
        <v/>
      </c>
      <c r="C39" s="18">
        <f>IF(A39="","",INDEX('月の表'!$B31:$M31,$D$2))</f>
        <v/>
      </c>
      <c r="D39" s="23">
        <f>IF(A39="","",B39-C39)</f>
        <v/>
      </c>
    </row>
    <row r="40">
      <c r="A40" s="13">
        <f>'月の表'!A32</f>
        <v/>
      </c>
      <c r="B40" s="18">
        <f>IF(A40="","",'入力'!B55)</f>
        <v/>
      </c>
      <c r="C40" s="18">
        <f>IF(A40="","",INDEX('月の表'!$B32:$M32,$D$2))</f>
        <v/>
      </c>
      <c r="D40" s="23">
        <f>IF(A40="","",B40-C40)</f>
        <v/>
      </c>
    </row>
    <row r="41">
      <c r="A41" s="13">
        <f>'月の表'!A33</f>
        <v/>
      </c>
      <c r="B41" s="18">
        <f>IF(A41="","",'入力'!B56)</f>
        <v/>
      </c>
      <c r="C41" s="18">
        <f>IF(A41="","",INDEX('月の表'!$B33:$M33,$D$2))</f>
        <v/>
      </c>
      <c r="D41" s="23">
        <f>IF(A41="","",B41-C41)</f>
        <v/>
      </c>
    </row>
    <row r="42">
      <c r="A42" s="13">
        <f>'月の表'!A34</f>
        <v/>
      </c>
      <c r="B42" s="18">
        <f>IF(A42="","",'入力'!B57)</f>
        <v/>
      </c>
      <c r="C42" s="18">
        <f>IF(A42="","",INDEX('月の表'!$B34:$M34,$D$2))</f>
        <v/>
      </c>
      <c r="D42" s="23">
        <f>IF(A42="","",B42-C42)</f>
        <v/>
      </c>
    </row>
    <row r="43">
      <c r="A43" s="13">
        <f>'月の表'!A35</f>
        <v/>
      </c>
      <c r="B43" s="18">
        <f>IF(A43="","",'入力'!B58)</f>
        <v/>
      </c>
      <c r="C43" s="18">
        <f>IF(A43="","",INDEX('月の表'!$B35:$M35,$D$2))</f>
        <v/>
      </c>
      <c r="D43" s="23">
        <f>IF(A43="","",B43-C43)</f>
        <v/>
      </c>
    </row>
    <row r="44">
      <c r="A44" s="13">
        <f>'月の表'!A36</f>
        <v/>
      </c>
      <c r="B44" s="18">
        <f>IF(A44="","",'入力'!B59)</f>
        <v/>
      </c>
      <c r="C44" s="18">
        <f>IF(A44="","",INDEX('月の表'!$B36:$M36,$D$2))</f>
        <v/>
      </c>
      <c r="D44" s="23">
        <f>IF(A44="","",B44-C44)</f>
        <v/>
      </c>
    </row>
    <row r="45">
      <c r="A45" s="13">
        <f>'月の表'!A37</f>
        <v/>
      </c>
      <c r="B45" s="18">
        <f>IF(A45="","",'入力'!B60)</f>
        <v/>
      </c>
      <c r="C45" s="18">
        <f>IF(A45="","",INDEX('月の表'!$B37:$M37,$D$2))</f>
        <v/>
      </c>
      <c r="D45" s="23">
        <f>IF(A45="","",B45-C45)</f>
        <v/>
      </c>
    </row>
    <row r="46">
      <c r="A46" s="13">
        <f>'月の表'!A38</f>
        <v/>
      </c>
      <c r="B46" s="18">
        <f>IF(A46="","",'入力'!B61)</f>
        <v/>
      </c>
      <c r="C46" s="18">
        <f>IF(A46="","",INDEX('月の表'!$B38:$M38,$D$2))</f>
        <v/>
      </c>
      <c r="D46" s="23">
        <f>IF(A46="","",B46-C46)</f>
        <v/>
      </c>
    </row>
    <row r="47">
      <c r="A47" s="13">
        <f>'月の表'!A39</f>
        <v/>
      </c>
      <c r="B47" s="18">
        <f>IF(A47="","",'入力'!B62)</f>
        <v/>
      </c>
      <c r="C47" s="18">
        <f>IF(A47="","",INDEX('月の表'!$B39:$M39,$D$2))</f>
        <v/>
      </c>
      <c r="D47" s="23">
        <f>IF(A47="","",B47-C47)</f>
        <v/>
      </c>
    </row>
    <row r="48">
      <c r="A48" s="13">
        <f>'月の表'!A40</f>
        <v/>
      </c>
      <c r="B48" s="18">
        <f>IF(A48="","",'入力'!B63)</f>
        <v/>
      </c>
      <c r="C48" s="18">
        <f>IF(A48="","",INDEX('月の表'!$B40:$M40,$D$2))</f>
        <v/>
      </c>
      <c r="D48" s="23">
        <f>IF(A48="","",B48-C48)</f>
        <v/>
      </c>
    </row>
    <row r="49">
      <c r="A49" s="13">
        <f>'月の表'!A41</f>
        <v/>
      </c>
      <c r="B49" s="18">
        <f>IF(A49="","",'入力'!B64)</f>
        <v/>
      </c>
      <c r="C49" s="18">
        <f>IF(A49="","",INDEX('月の表'!$B41:$M41,$D$2))</f>
        <v/>
      </c>
      <c r="D49" s="23">
        <f>IF(A49="","",B49-C49)</f>
        <v/>
      </c>
    </row>
    <row r="50">
      <c r="A50" s="13">
        <f>'月の表'!A42</f>
        <v/>
      </c>
      <c r="B50" s="18">
        <f>IF(A50="","",'入力'!B65)</f>
        <v/>
      </c>
      <c r="C50" s="18">
        <f>IF(A50="","",INDEX('月の表'!$B42:$M42,$D$2))</f>
        <v/>
      </c>
      <c r="D50" s="23">
        <f>IF(A50="","",B50-C50)</f>
        <v/>
      </c>
    </row>
    <row r="51">
      <c r="A51" s="13">
        <f>'月の表'!A43</f>
        <v/>
      </c>
      <c r="B51" s="18">
        <f>IF(A51="","",'入力'!B66)</f>
        <v/>
      </c>
      <c r="C51" s="18">
        <f>IF(A51="","",INDEX('月の表'!$B43:$M43,$D$2))</f>
        <v/>
      </c>
      <c r="D51" s="23">
        <f>IF(A51="","",B51-C51)</f>
        <v/>
      </c>
    </row>
    <row r="52">
      <c r="A52" s="13">
        <f>'月の表'!A44</f>
        <v/>
      </c>
      <c r="B52" s="18">
        <f>IF(A52="","",'入力'!B67)</f>
        <v/>
      </c>
      <c r="C52" s="18">
        <f>IF(A52="","",INDEX('月の表'!$B44:$M44,$D$2))</f>
        <v/>
      </c>
      <c r="D52" s="23">
        <f>IF(A52="","",B52-C52)</f>
        <v/>
      </c>
    </row>
    <row r="53">
      <c r="A53" s="13">
        <f>'月の表'!A45</f>
        <v/>
      </c>
      <c r="B53" s="18">
        <f>IF(A53="","",'入力'!B68)</f>
        <v/>
      </c>
      <c r="C53" s="18">
        <f>IF(A53="","",INDEX('月の表'!$B45:$M45,$D$2))</f>
        <v/>
      </c>
      <c r="D53" s="23">
        <f>IF(A53="","",B53-C53)</f>
        <v/>
      </c>
    </row>
    <row r="54">
      <c r="A54" s="16" t="inlineStr">
        <is>
          <t>□ 年に数回の出費（予算＝よける額）</t>
        </is>
      </c>
      <c r="B54" s="24" t="n"/>
      <c r="C54" s="24" t="n"/>
      <c r="D54" s="24" t="n"/>
    </row>
    <row r="55">
      <c r="A55" s="13">
        <f>'月の表'!A48</f>
        <v/>
      </c>
      <c r="B55" s="18">
        <f>IF(A55="","",'入力'!B70)</f>
        <v/>
      </c>
      <c r="C55" s="18">
        <f>IF(A55="","",INDEX('月の表'!$B48:$M48,$D$2))</f>
        <v/>
      </c>
      <c r="D55" s="23">
        <f>IF(A55="","",B55-C55)</f>
        <v/>
      </c>
    </row>
    <row r="56">
      <c r="A56" s="13">
        <f>'月の表'!A49</f>
        <v/>
      </c>
      <c r="B56" s="18">
        <f>IF(A56="","",'入力'!B71)</f>
        <v/>
      </c>
      <c r="C56" s="18">
        <f>IF(A56="","",INDEX('月の表'!$B49:$M49,$D$2))</f>
        <v/>
      </c>
      <c r="D56" s="23">
        <f>IF(A56="","",B56-C56)</f>
        <v/>
      </c>
    </row>
    <row r="57">
      <c r="A57" s="13">
        <f>'月の表'!A50</f>
        <v/>
      </c>
      <c r="B57" s="18">
        <f>IF(A57="","",'入力'!B72)</f>
        <v/>
      </c>
      <c r="C57" s="18">
        <f>IF(A57="","",INDEX('月の表'!$B50:$M50,$D$2))</f>
        <v/>
      </c>
      <c r="D57" s="23">
        <f>IF(A57="","",B57-C57)</f>
        <v/>
      </c>
    </row>
    <row r="58">
      <c r="A58" s="13">
        <f>'月の表'!A51</f>
        <v/>
      </c>
      <c r="B58" s="18">
        <f>IF(A58="","",'入力'!B73)</f>
        <v/>
      </c>
      <c r="C58" s="18">
        <f>IF(A58="","",INDEX('月の表'!$B51:$M51,$D$2))</f>
        <v/>
      </c>
      <c r="D58" s="23">
        <f>IF(A58="","",B58-C58)</f>
        <v/>
      </c>
    </row>
    <row r="59">
      <c r="A59" s="13">
        <f>'月の表'!A52</f>
        <v/>
      </c>
      <c r="B59" s="18">
        <f>IF(A59="","",'入力'!B74)</f>
        <v/>
      </c>
      <c r="C59" s="18">
        <f>IF(A59="","",INDEX('月の表'!$B52:$M52,$D$2))</f>
        <v/>
      </c>
      <c r="D59" s="23">
        <f>IF(A59="","",B59-C59)</f>
        <v/>
      </c>
    </row>
    <row r="60">
      <c r="A60" s="13">
        <f>'月の表'!A53</f>
        <v/>
      </c>
      <c r="B60" s="18">
        <f>IF(A60="","",'入力'!B75)</f>
        <v/>
      </c>
      <c r="C60" s="18">
        <f>IF(A60="","",INDEX('月の表'!$B53:$M53,$D$2))</f>
        <v/>
      </c>
      <c r="D60" s="23">
        <f>IF(A60="","",B60-C60)</f>
        <v/>
      </c>
    </row>
    <row r="61">
      <c r="A61" s="13">
        <f>'月の表'!A54</f>
        <v/>
      </c>
      <c r="B61" s="18">
        <f>IF(A61="","",'入力'!B76)</f>
        <v/>
      </c>
      <c r="C61" s="18">
        <f>IF(A61="","",INDEX('月の表'!$B54:$M54,$D$2))</f>
        <v/>
      </c>
      <c r="D61" s="23">
        <f>IF(A61="","",B61-C61)</f>
        <v/>
      </c>
    </row>
    <row r="62">
      <c r="A62" s="13">
        <f>'月の表'!A55</f>
        <v/>
      </c>
      <c r="B62" s="18">
        <f>IF(A62="","",'入力'!B77)</f>
        <v/>
      </c>
      <c r="C62" s="18">
        <f>IF(A62="","",INDEX('月の表'!$B55:$M55,$D$2))</f>
        <v/>
      </c>
      <c r="D62" s="23">
        <f>IF(A62="","",B62-C62)</f>
        <v/>
      </c>
    </row>
    <row r="63">
      <c r="A63" s="13">
        <f>'月の表'!A56</f>
        <v/>
      </c>
      <c r="B63" s="18">
        <f>IF(A63="","",'入力'!B78)</f>
        <v/>
      </c>
      <c r="C63" s="18">
        <f>IF(A63="","",INDEX('月の表'!$B56:$M56,$D$2))</f>
        <v/>
      </c>
      <c r="D63" s="23">
        <f>IF(A63="","",B63-C63)</f>
        <v/>
      </c>
    </row>
    <row r="64">
      <c r="A64" s="13">
        <f>'月の表'!A57</f>
        <v/>
      </c>
      <c r="B64" s="18">
        <f>IF(A64="","",'入力'!B79)</f>
        <v/>
      </c>
      <c r="C64" s="18">
        <f>IF(A64="","",INDEX('月の表'!$B57:$M57,$D$2))</f>
        <v/>
      </c>
      <c r="D64" s="23">
        <f>IF(A64="","",B64-C64)</f>
        <v/>
      </c>
    </row>
    <row r="65">
      <c r="A65" s="13">
        <f>'月の表'!A58</f>
        <v/>
      </c>
      <c r="B65" s="18">
        <f>IF(A65="","",'入力'!B80)</f>
        <v/>
      </c>
      <c r="C65" s="18">
        <f>IF(A65="","",INDEX('月の表'!$B58:$M58,$D$2))</f>
        <v/>
      </c>
      <c r="D65" s="23">
        <f>IF(A65="","",B65-C65)</f>
        <v/>
      </c>
    </row>
    <row r="66">
      <c r="A66" s="13">
        <f>'月の表'!A59</f>
        <v/>
      </c>
      <c r="B66" s="18">
        <f>IF(A66="","",'入力'!B81)</f>
        <v/>
      </c>
      <c r="C66" s="18">
        <f>IF(A66="","",INDEX('月の表'!$B59:$M59,$D$2))</f>
        <v/>
      </c>
      <c r="D66" s="23">
        <f>IF(A66="","",B66-C66)</f>
        <v/>
      </c>
    </row>
    <row r="67">
      <c r="A67" s="25" t="inlineStr">
        <is>
          <t>□ 貯める・増やす</t>
        </is>
      </c>
      <c r="B67" s="26" t="n"/>
      <c r="C67" s="26" t="n"/>
      <c r="D67" s="26" t="n"/>
    </row>
    <row r="68">
      <c r="A68" s="13">
        <f>'月の表'!A66</f>
        <v/>
      </c>
      <c r="B68" s="18">
        <f>IF(A68="","",'入力'!B83)</f>
        <v/>
      </c>
      <c r="C68" s="18">
        <f>IF(A68="","",INDEX('月の表'!$B66:$M66,$D$2))</f>
        <v/>
      </c>
      <c r="D68" s="23">
        <f>IF(A68="","",C68-B68)</f>
        <v/>
      </c>
    </row>
    <row r="69">
      <c r="A69" s="13">
        <f>'月の表'!A67</f>
        <v/>
      </c>
      <c r="B69" s="18">
        <f>IF(A69="","",'入力'!B84)</f>
        <v/>
      </c>
      <c r="C69" s="18">
        <f>IF(A69="","",INDEX('月の表'!$B67:$M67,$D$2))</f>
        <v/>
      </c>
      <c r="D69" s="23">
        <f>IF(A69="","",C69-B69)</f>
        <v/>
      </c>
    </row>
    <row r="70">
      <c r="A70" s="13">
        <f>'月の表'!A68</f>
        <v/>
      </c>
      <c r="B70" s="18">
        <f>IF(A70="","",'入力'!B85)</f>
        <v/>
      </c>
      <c r="C70" s="18">
        <f>IF(A70="","",INDEX('月の表'!$B68:$M68,$D$2))</f>
        <v/>
      </c>
      <c r="D70" s="23">
        <f>IF(A70="","",C70-B70)</f>
        <v/>
      </c>
    </row>
    <row r="71">
      <c r="A71" s="13">
        <f>'月の表'!A69</f>
        <v/>
      </c>
      <c r="B71" s="18">
        <f>IF(A71="","",'入力'!B86)</f>
        <v/>
      </c>
      <c r="C71" s="18">
        <f>IF(A71="","",INDEX('月の表'!$B69:$M69,$D$2))</f>
        <v/>
      </c>
      <c r="D71" s="23">
        <f>IF(A71="","",C71-B71)</f>
        <v/>
      </c>
    </row>
    <row r="72">
      <c r="A72" s="13">
        <f>'月の表'!A70</f>
        <v/>
      </c>
      <c r="B72" s="18">
        <f>IF(A72="","",'入力'!B87)</f>
        <v/>
      </c>
      <c r="C72" s="18">
        <f>IF(A72="","",INDEX('月の表'!$B70:$M70,$D$2))</f>
        <v/>
      </c>
      <c r="D72" s="23">
        <f>IF(A72="","",C72-B72)</f>
        <v/>
      </c>
    </row>
    <row r="73">
      <c r="A73" s="13">
        <f>'月の表'!A71</f>
        <v/>
      </c>
      <c r="B73" s="18">
        <f>IF(A73="","",'入力'!B88)</f>
        <v/>
      </c>
      <c r="C73" s="18">
        <f>IF(A73="","",INDEX('月の表'!$B71:$M71,$D$2))</f>
        <v/>
      </c>
      <c r="D73" s="23">
        <f>IF(A73="","",C73-B73)</f>
        <v/>
      </c>
    </row>
    <row r="74"/>
    <row r="75">
      <c r="A75" s="3" t="inlineStr">
        <is>
          <t>■ 年に数回の財布（この月まで）</t>
        </is>
      </c>
      <c r="B75" s="3" t="n"/>
      <c r="C75" s="3" t="n"/>
      <c r="D75" s="3" t="n"/>
    </row>
    <row r="76">
      <c r="A76" s="12" t="inlineStr">
        <is>
          <t>前の年からの繰越</t>
        </is>
      </c>
      <c r="B76" s="18">
        <f>'入力'!$B$8</f>
        <v/>
      </c>
    </row>
    <row r="77">
      <c r="A77" s="12" t="inlineStr">
        <is>
          <t>よけた分</t>
        </is>
      </c>
      <c r="B77" s="18">
        <f>SUM('入力'!$H$92:$H$103)*$D$2</f>
        <v/>
      </c>
    </row>
    <row r="78">
      <c r="A78" s="12" t="inlineStr">
        <is>
          <t>使った分</t>
        </is>
      </c>
      <c r="B78" s="18">
        <f>SUMPRODUCT(('月の表'!$B$80:$M$80&lt;=$D$2)*'月の表'!$B$60:$M$60)</f>
        <v/>
      </c>
    </row>
    <row r="79">
      <c r="A79" s="8" t="inlineStr">
        <is>
          <t>残り</t>
        </is>
      </c>
      <c r="B79" s="27">
        <f>B76+B77-B78</f>
        <v/>
      </c>
    </row>
    <row r="80">
      <c r="A80" s="12" t="inlineStr">
        <is>
          <t>このあと今年払う予定</t>
        </is>
      </c>
      <c r="B80" s="18">
        <f>SUMPRODUCT(('入力'!$D$92:$D$103&gt;$D$2)*'入力'!$G$92:$G$103)</f>
        <v/>
      </c>
    </row>
    <row r="81">
      <c r="A81" s="8" t="inlineStr">
        <is>
          <t>年末の見込み</t>
        </is>
      </c>
      <c r="B81" s="28">
        <f>B79+SUM('入力'!$H$92:$H$103)*(12-$D$2)-B80</f>
        <v/>
      </c>
    </row>
    <row r="82"/>
    <row r="83">
      <c r="A83" s="3" t="inlineStr">
        <is>
          <t>■ 投資と総資産（この月の月末）</t>
        </is>
      </c>
      <c r="B83" s="3" t="n"/>
      <c r="C83" s="3" t="n"/>
      <c r="D83" s="3" t="n"/>
    </row>
    <row r="84">
      <c r="A84" s="12" t="inlineStr">
        <is>
          <t>投資の残高</t>
        </is>
      </c>
      <c r="B84" s="18">
        <f>INDEX('貯める・増やす'!$B$5:$B$16,$D$2)</f>
        <v/>
      </c>
      <c r="C84" s="12">
        <f>IF(B84="","月末の残高をまだ入れていない月です","")</f>
        <v/>
      </c>
    </row>
    <row r="85">
      <c r="A85" s="12" t="inlineStr">
        <is>
          <t>この月の含み益の増減</t>
        </is>
      </c>
      <c r="B85" s="18">
        <f>INDEX('貯める・増やす'!$F$5:$F$16,$D$2)</f>
        <v/>
      </c>
    </row>
    <row r="86">
      <c r="A86" s="12" t="inlineStr">
        <is>
          <t>年初からの含み益</t>
        </is>
      </c>
      <c r="B86" s="18">
        <f>INDEX('貯める・増やす'!$G$5:$G$16,$D$2)</f>
        <v/>
      </c>
    </row>
    <row r="87">
      <c r="A87" s="12" t="inlineStr">
        <is>
          <t>預金・現金</t>
        </is>
      </c>
      <c r="B87" s="18">
        <f>INDEX('貯める・増やす'!$H$5:$H$16,$D$2)</f>
        <v/>
      </c>
    </row>
    <row r="88">
      <c r="A88" s="25" t="inlineStr">
        <is>
          <t>総資産</t>
        </is>
      </c>
      <c r="B88" s="29">
        <f>INDEX('貯める・増やす'!$I$5:$I$16,$D$2)</f>
        <v/>
      </c>
    </row>
    <row r="89">
      <c r="A89" s="12" t="inlineStr">
        <is>
          <t>前の月から</t>
        </is>
      </c>
      <c r="B89" s="18">
        <f>INDEX('貯める・増やす'!$J$5:$J$16,$D$2)</f>
        <v/>
      </c>
    </row>
    <row r="90">
      <c r="A90" s="12" t="inlineStr">
        <is>
          <t>家計簿の外の出入り</t>
        </is>
      </c>
      <c r="B90" s="18">
        <f>INDEX('貯める・増やす'!$L$5:$L$16,$D$2)</f>
        <v/>
      </c>
    </row>
    <row r="91"/>
    <row r="92">
      <c r="A92" s="30" t="inlineStr">
        <is>
          <t>1年の流れ</t>
        </is>
      </c>
      <c r="B92" s="30" t="inlineStr">
        <is>
          <t>収支</t>
        </is>
      </c>
      <c r="C92" s="30" t="inlineStr">
        <is>
          <t>貯めた割合</t>
        </is>
      </c>
      <c r="D92" s="30" t="inlineStr">
        <is>
          <t>含み益の増減</t>
        </is>
      </c>
    </row>
    <row r="93">
      <c r="A93" s="31">
        <f>'月の表'!B3</f>
        <v/>
      </c>
      <c r="B93" s="18">
        <f>'月の表'!B64</f>
        <v/>
      </c>
      <c r="C93" s="19">
        <f>'月の表'!B76</f>
        <v/>
      </c>
      <c r="D93" s="18">
        <f>'貯める・増やす'!F5</f>
        <v/>
      </c>
    </row>
    <row r="94">
      <c r="A94" s="31">
        <f>'月の表'!C3</f>
        <v/>
      </c>
      <c r="B94" s="18">
        <f>'月の表'!C64</f>
        <v/>
      </c>
      <c r="C94" s="19">
        <f>'月の表'!C76</f>
        <v/>
      </c>
      <c r="D94" s="18">
        <f>'貯める・増やす'!F6</f>
        <v/>
      </c>
    </row>
    <row r="95">
      <c r="A95" s="31">
        <f>'月の表'!D3</f>
        <v/>
      </c>
      <c r="B95" s="18">
        <f>'月の表'!D64</f>
        <v/>
      </c>
      <c r="C95" s="19">
        <f>'月の表'!D76</f>
        <v/>
      </c>
      <c r="D95" s="18">
        <f>'貯める・増やす'!F7</f>
        <v/>
      </c>
    </row>
    <row r="96">
      <c r="A96" s="31">
        <f>'月の表'!E3</f>
        <v/>
      </c>
      <c r="B96" s="18">
        <f>'月の表'!E64</f>
        <v/>
      </c>
      <c r="C96" s="19">
        <f>'月の表'!E76</f>
        <v/>
      </c>
      <c r="D96" s="18">
        <f>'貯める・増やす'!F8</f>
        <v/>
      </c>
    </row>
    <row r="97">
      <c r="A97" s="31">
        <f>'月の表'!F3</f>
        <v/>
      </c>
      <c r="B97" s="18">
        <f>'月の表'!F64</f>
        <v/>
      </c>
      <c r="C97" s="19">
        <f>'月の表'!F76</f>
        <v/>
      </c>
      <c r="D97" s="18">
        <f>'貯める・増やす'!F9</f>
        <v/>
      </c>
    </row>
    <row r="98">
      <c r="A98" s="31">
        <f>'月の表'!G3</f>
        <v/>
      </c>
      <c r="B98" s="18">
        <f>'月の表'!G64</f>
        <v/>
      </c>
      <c r="C98" s="19">
        <f>'月の表'!G76</f>
        <v/>
      </c>
      <c r="D98" s="18">
        <f>'貯める・増やす'!F10</f>
        <v/>
      </c>
    </row>
    <row r="99">
      <c r="A99" s="31">
        <f>'月の表'!H3</f>
        <v/>
      </c>
      <c r="B99" s="18">
        <f>'月の表'!H64</f>
        <v/>
      </c>
      <c r="C99" s="19">
        <f>'月の表'!H76</f>
        <v/>
      </c>
      <c r="D99" s="18">
        <f>'貯める・増やす'!F11</f>
        <v/>
      </c>
    </row>
    <row r="100">
      <c r="A100" s="31">
        <f>'月の表'!I3</f>
        <v/>
      </c>
      <c r="B100" s="18">
        <f>'月の表'!I64</f>
        <v/>
      </c>
      <c r="C100" s="19">
        <f>'月の表'!I76</f>
        <v/>
      </c>
      <c r="D100" s="18">
        <f>'貯める・増やす'!F12</f>
        <v/>
      </c>
    </row>
    <row r="101">
      <c r="A101" s="31">
        <f>'月の表'!J3</f>
        <v/>
      </c>
      <c r="B101" s="18">
        <f>'月の表'!J64</f>
        <v/>
      </c>
      <c r="C101" s="19">
        <f>'月の表'!J76</f>
        <v/>
      </c>
      <c r="D101" s="18">
        <f>'貯める・増やす'!F13</f>
        <v/>
      </c>
    </row>
    <row r="102">
      <c r="A102" s="31">
        <f>'月の表'!K3</f>
        <v/>
      </c>
      <c r="B102" s="18">
        <f>'月の表'!K64</f>
        <v/>
      </c>
      <c r="C102" s="19">
        <f>'月の表'!K76</f>
        <v/>
      </c>
      <c r="D102" s="18">
        <f>'貯める・増やす'!F14</f>
        <v/>
      </c>
    </row>
    <row r="103">
      <c r="A103" s="31">
        <f>'月の表'!L3</f>
        <v/>
      </c>
      <c r="B103" s="18">
        <f>'月の表'!L64</f>
        <v/>
      </c>
      <c r="C103" s="19">
        <f>'月の表'!L76</f>
        <v/>
      </c>
      <c r="D103" s="18">
        <f>'貯める・増やす'!F15</f>
        <v/>
      </c>
    </row>
    <row r="104">
      <c r="A104" s="31">
        <f>'月の表'!M3</f>
        <v/>
      </c>
      <c r="B104" s="18">
        <f>'月の表'!M64</f>
        <v/>
      </c>
      <c r="C104" s="19">
        <f>'月の表'!M76</f>
        <v/>
      </c>
      <c r="D104" s="18">
        <f>'貯める・増やす'!F16</f>
        <v/>
      </c>
    </row>
    <row r="105">
      <c r="A105" s="8" t="inlineStr">
        <is>
          <t>合計</t>
        </is>
      </c>
      <c r="B105" s="27">
        <f>SUM(B93:B104)</f>
        <v/>
      </c>
      <c r="C105" s="32">
        <f>'月の表'!N76</f>
        <v/>
      </c>
      <c r="D105" s="27">
        <f>SUM(D93:D104)</f>
        <v/>
      </c>
    </row>
  </sheetData>
  <conditionalFormatting sqref="D15:D73">
    <cfRule type="expression" priority="1" dxfId="0">
      <formula>D15&lt;0</formula>
    </cfRule>
  </conditionalFormatting>
  <conditionalFormatting sqref="B7">
    <cfRule type="expression" priority="2" dxfId="1">
      <formula>B7&lt;0</formula>
    </cfRule>
  </conditionalFormatting>
  <conditionalFormatting sqref="B9">
    <cfRule type="expression" priority="3" dxfId="1">
      <formula>B9&lt;0</formula>
    </cfRule>
  </conditionalFormatting>
  <conditionalFormatting sqref="B11">
    <cfRule type="expression" priority="4" dxfId="1">
      <formula>(B11&lt;&gt;"")*(B11&lt;$C$11)</formula>
    </cfRule>
  </conditionalFormatting>
  <conditionalFormatting sqref="B79">
    <cfRule type="expression" priority="5" dxfId="0">
      <formula>B79&lt;0</formula>
    </cfRule>
  </conditionalFormatting>
  <conditionalFormatting sqref="B81">
    <cfRule type="expression" priority="6" dxfId="0">
      <formula>B81&lt;0</formula>
    </cfRule>
  </conditionalFormatting>
  <conditionalFormatting sqref="B85:B86">
    <cfRule type="expression" priority="7" dxfId="1">
      <formula>B85&lt;0</formula>
    </cfRule>
  </conditionalFormatting>
  <conditionalFormatting sqref="B93:B104">
    <cfRule type="expression" priority="8" dxfId="1">
      <formula>B93&lt;0</formula>
    </cfRule>
  </conditionalFormatting>
  <conditionalFormatting sqref="C84">
    <cfRule type="expression" priority="9" dxfId="1">
      <formula>C84&lt;&gt;""</formula>
    </cfRule>
  </conditionalFormatting>
  <dataValidations count="1">
    <dataValidation sqref="B2" showDropDown="0" showInputMessage="0" showErrorMessage="1" allowBlank="1" errorTitle="入れられない値です" error="1〜12 の月を入れてください。" type="whole" errorStyle="stop" operator="between">
      <formula1>1</formula1>
      <formula2>12</formula2>
    </dataValidation>
  </dataValidation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tabColor rgb="00FFC000"/>
    <outlinePr summaryBelow="1" summaryRight="1"/>
    <pageSetUpPr/>
  </sheetPr>
  <dimension ref="A1:H2003"/>
  <sheetViews>
    <sheetView tabSelected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11" customWidth="1" min="1" max="1"/>
    <col width="22" customWidth="1" min="2" max="2"/>
    <col width="11" customWidth="1" min="3" max="3"/>
    <col width="16" customWidth="1" min="4" max="4"/>
    <col width="11" customWidth="1" min="5" max="5"/>
    <col width="11" customWidth="1" min="6" max="6"/>
    <col width="16" customWidth="1" min="7" max="7"/>
    <col width="22" customWidth="1" min="8" max="8"/>
  </cols>
  <sheetData>
    <row r="1">
      <c r="A1" s="1" t="inlineStr">
        <is>
          <t>記録（手で書く）</t>
        </is>
      </c>
    </row>
    <row r="2">
      <c r="A2" s="12" t="inlineStr">
        <is>
          <t>例です。自分の数字に書きかえる。返金はマイナス。</t>
        </is>
      </c>
      <c r="E2" s="33" t="inlineStr">
        <is>
          <t>対象の月：遅れて入ったお金を何月の分にするか（空なら日付の月）</t>
        </is>
      </c>
    </row>
    <row r="3" ht="30" customHeight="1">
      <c r="A3" s="30" t="inlineStr">
        <is>
          <t>日付</t>
        </is>
      </c>
      <c r="B3" s="30" t="inlineStr">
        <is>
          <t>費目</t>
        </is>
      </c>
      <c r="C3" s="30" t="inlineStr">
        <is>
          <t>金額</t>
        </is>
      </c>
      <c r="D3" s="30" t="inlineStr">
        <is>
          <t>メモ</t>
        </is>
      </c>
      <c r="E3" s="30" t="inlineStr">
        <is>
          <t>対象の月</t>
        </is>
      </c>
      <c r="F3" s="30" t="inlineStr">
        <is>
          <t>数える月（自動）</t>
        </is>
      </c>
      <c r="G3" s="30" t="inlineStr">
        <is>
          <t>確かめ（自動）</t>
        </is>
      </c>
      <c r="H3" s="30" t="inlineStr">
        <is>
          <t>一覧（自動）</t>
        </is>
      </c>
    </row>
    <row r="4">
      <c r="A4" s="34" t="n">
        <v>46037</v>
      </c>
      <c r="B4" s="35" t="inlineStr">
        <is>
          <t>管理費・駐車場</t>
        </is>
      </c>
      <c r="C4" s="36" t="n">
        <v>10000</v>
      </c>
      <c r="D4" s="35" t="inlineStr">
        <is>
          <t>例</t>
        </is>
      </c>
      <c r="E4" s="37" t="n"/>
      <c r="F4" s="38">
        <f>IF(A4="","",IF(E4&lt;&gt;"",DATE(YEAR(E4),MONTH(E4),1),DATE(YEAR(A4),MONTH(A4),1)))</f>
        <v/>
      </c>
      <c r="G4" s="13">
        <f>IF(A4&amp;B4&amp;C4="","",IF(A4="","日付を入れる",IF(B4="","費目を選ぶ",IF(COUNTIFS($H$4:$H$58,B4)=0,"費目の一覧にない",IF(C4="","金額を入れる",IF(YEAR(F4)&lt;&gt;'入力'!$B$5,"集計の年とちがう",""))))))</f>
        <v/>
      </c>
      <c r="H4" s="39">
        <f>'入力'!A30&amp;""</f>
        <v/>
      </c>
    </row>
    <row r="5">
      <c r="A5" s="34" t="n">
        <v>46037</v>
      </c>
      <c r="B5" s="35" t="inlineStr">
        <is>
          <t>スマホ・ネット</t>
        </is>
      </c>
      <c r="C5" s="36" t="n">
        <v>9800</v>
      </c>
      <c r="D5" s="35" t="inlineStr">
        <is>
          <t>例</t>
        </is>
      </c>
      <c r="E5" s="37" t="n"/>
      <c r="F5" s="38">
        <f>IF(A5="","",IF(E5&lt;&gt;"",DATE(YEAR(E5),MONTH(E5),1),DATE(YEAR(A5),MONTH(A5),1)))</f>
        <v/>
      </c>
      <c r="G5" s="13">
        <f>IF(A5&amp;B5&amp;C5="","",IF(A5="","日付を入れる",IF(B5="","費目を選ぶ",IF(COUNTIFS($H$4:$H$58,B5)=0,"費目の一覧にない",IF(C5="","金額を入れる",IF(YEAR(F5)&lt;&gt;'入力'!$B$5,"集計の年とちがう",""))))))</f>
        <v/>
      </c>
      <c r="H5" s="39">
        <f>'入力'!A31&amp;""</f>
        <v/>
      </c>
    </row>
    <row r="6">
      <c r="A6" s="34" t="n">
        <v>46037</v>
      </c>
      <c r="B6" s="35" t="inlineStr">
        <is>
          <t>保険</t>
        </is>
      </c>
      <c r="C6" s="36" t="n">
        <v>8000</v>
      </c>
      <c r="D6" s="35" t="inlineStr">
        <is>
          <t>例</t>
        </is>
      </c>
      <c r="E6" s="37" t="n"/>
      <c r="F6" s="38">
        <f>IF(A6="","",IF(E6&lt;&gt;"",DATE(YEAR(E6),MONTH(E6),1),DATE(YEAR(A6),MONTH(A6),1)))</f>
        <v/>
      </c>
      <c r="G6" s="13">
        <f>IF(A6&amp;B6&amp;C6="","",IF(A6="","日付を入れる",IF(B6="","費目を選ぶ",IF(COUNTIFS($H$4:$H$58,B6)=0,"費目の一覧にない",IF(C6="","金額を入れる",IF(YEAR(F6)&lt;&gt;'入力'!$B$5,"集計の年とちがう",""))))))</f>
        <v/>
      </c>
      <c r="H6" s="39">
        <f>'入力'!A32&amp;""</f>
        <v/>
      </c>
    </row>
    <row r="7">
      <c r="A7" s="34" t="n">
        <v>46037</v>
      </c>
      <c r="B7" s="35" t="inlineStr">
        <is>
          <t>保育料・学童</t>
        </is>
      </c>
      <c r="C7" s="36" t="n">
        <v>45000</v>
      </c>
      <c r="D7" s="35" t="inlineStr">
        <is>
          <t>例</t>
        </is>
      </c>
      <c r="E7" s="37" t="n"/>
      <c r="F7" s="38">
        <f>IF(A7="","",IF(E7&lt;&gt;"",DATE(YEAR(E7),MONTH(E7),1),DATE(YEAR(A7),MONTH(A7),1)))</f>
        <v/>
      </c>
      <c r="G7" s="13">
        <f>IF(A7&amp;B7&amp;C7="","",IF(A7="","日付を入れる",IF(B7="","費目を選ぶ",IF(COUNTIFS($H$4:$H$58,B7)=0,"費目の一覧にない",IF(C7="","金額を入れる",IF(YEAR(F7)&lt;&gt;'入力'!$B$5,"集計の年とちがう",""))))))</f>
        <v/>
      </c>
      <c r="H7" s="39">
        <f>'入力'!A33&amp;""</f>
        <v/>
      </c>
    </row>
    <row r="8">
      <c r="A8" s="34" t="n">
        <v>46037</v>
      </c>
      <c r="B8" s="35" t="inlineStr">
        <is>
          <t>サブスク</t>
        </is>
      </c>
      <c r="C8" s="36" t="n">
        <v>2500</v>
      </c>
      <c r="D8" s="35" t="inlineStr">
        <is>
          <t>例</t>
        </is>
      </c>
      <c r="E8" s="37" t="n"/>
      <c r="F8" s="38">
        <f>IF(A8="","",IF(E8&lt;&gt;"",DATE(YEAR(E8),MONTH(E8),1),DATE(YEAR(A8),MONTH(A8),1)))</f>
        <v/>
      </c>
      <c r="G8" s="13">
        <f>IF(A8&amp;B8&amp;C8="","",IF(A8="","日付を入れる",IF(B8="","費目を選ぶ",IF(COUNTIFS($H$4:$H$58,B8)=0,"費目の一覧にない",IF(C8="","金額を入れる",IF(YEAR(F8)&lt;&gt;'入力'!$B$5,"集計の年とちがう",""))))))</f>
        <v/>
      </c>
      <c r="H8" s="39">
        <f>'入力'!A34&amp;""</f>
        <v/>
      </c>
    </row>
    <row r="9">
      <c r="A9" s="34" t="n">
        <v>46037</v>
      </c>
      <c r="B9" s="35" t="inlineStr">
        <is>
          <t>おこづかい（ママ）</t>
        </is>
      </c>
      <c r="C9" s="36" t="n">
        <v>15000</v>
      </c>
      <c r="D9" s="35" t="inlineStr">
        <is>
          <t>例</t>
        </is>
      </c>
      <c r="E9" s="37" t="n"/>
      <c r="F9" s="38">
        <f>IF(A9="","",IF(E9&lt;&gt;"",DATE(YEAR(E9),MONTH(E9),1),DATE(YEAR(A9),MONTH(A9),1)))</f>
        <v/>
      </c>
      <c r="G9" s="13">
        <f>IF(A9&amp;B9&amp;C9="","",IF(A9="","日付を入れる",IF(B9="","費目を選ぶ",IF(COUNTIFS($H$4:$H$58,B9)=0,"費目の一覧にない",IF(C9="","金額を入れる",IF(YEAR(F9)&lt;&gt;'入力'!$B$5,"集計の年とちがう",""))))))</f>
        <v/>
      </c>
      <c r="H9" s="39">
        <f>'入力'!A35&amp;""</f>
        <v/>
      </c>
    </row>
    <row r="10">
      <c r="A10" s="34" t="n">
        <v>46037</v>
      </c>
      <c r="B10" s="35" t="inlineStr">
        <is>
          <t>おこづかい（パパ）</t>
        </is>
      </c>
      <c r="C10" s="36" t="n">
        <v>20000</v>
      </c>
      <c r="D10" s="35" t="inlineStr">
        <is>
          <t>例</t>
        </is>
      </c>
      <c r="E10" s="37" t="n"/>
      <c r="F10" s="38">
        <f>IF(A10="","",IF(E10&lt;&gt;"",DATE(YEAR(E10),MONTH(E10),1),DATE(YEAR(A10),MONTH(A10),1)))</f>
        <v/>
      </c>
      <c r="G10" s="13">
        <f>IF(A10&amp;B10&amp;C10="","",IF(A10="","日付を入れる",IF(B10="","費目を選ぶ",IF(COUNTIFS($H$4:$H$58,B10)=0,"費目の一覧にない",IF(C10="","金額を入れる",IF(YEAR(F10)&lt;&gt;'入力'!$B$5,"集計の年とちがう",""))))))</f>
        <v/>
      </c>
      <c r="H10" s="39">
        <f>'入力'!A36&amp;""</f>
        <v/>
      </c>
    </row>
    <row r="11">
      <c r="A11" s="34" t="n">
        <v>46037</v>
      </c>
      <c r="B11" s="35" t="inlineStr">
        <is>
          <t>食費（家）</t>
        </is>
      </c>
      <c r="C11" s="36" t="n">
        <v>61000</v>
      </c>
      <c r="D11" s="35" t="inlineStr">
        <is>
          <t>例</t>
        </is>
      </c>
      <c r="E11" s="37" t="n"/>
      <c r="F11" s="38">
        <f>IF(A11="","",IF(E11&lt;&gt;"",DATE(YEAR(E11),MONTH(E11),1),DATE(YEAR(A11),MONTH(A11),1)))</f>
        <v/>
      </c>
      <c r="G11" s="13">
        <f>IF(A11&amp;B11&amp;C11="","",IF(A11="","日付を入れる",IF(B11="","費目を選ぶ",IF(COUNTIFS($H$4:$H$58,B11)=0,"費目の一覧にない",IF(C11="","金額を入れる",IF(YEAR(F11)&lt;&gt;'入力'!$B$5,"集計の年とちがう",""))))))</f>
        <v/>
      </c>
      <c r="H11" s="39">
        <f>'入力'!A37&amp;""</f>
        <v/>
      </c>
    </row>
    <row r="12">
      <c r="A12" s="34" t="n">
        <v>46037</v>
      </c>
      <c r="B12" s="35" t="inlineStr">
        <is>
          <t>外食・カフェ</t>
        </is>
      </c>
      <c r="C12" s="36" t="n">
        <v>8000</v>
      </c>
      <c r="D12" s="35" t="inlineStr">
        <is>
          <t>例</t>
        </is>
      </c>
      <c r="E12" s="37" t="n"/>
      <c r="F12" s="38">
        <f>IF(A12="","",IF(E12&lt;&gt;"",DATE(YEAR(E12),MONTH(E12),1),DATE(YEAR(A12),MONTH(A12),1)))</f>
        <v/>
      </c>
      <c r="G12" s="13">
        <f>IF(A12&amp;B12&amp;C12="","",IF(A12="","日付を入れる",IF(B12="","費目を選ぶ",IF(COUNTIFS($H$4:$H$58,B12)=0,"費目の一覧にない",IF(C12="","金額を入れる",IF(YEAR(F12)&lt;&gt;'入力'!$B$5,"集計の年とちがう",""))))))</f>
        <v/>
      </c>
      <c r="H12" s="39">
        <f>'入力'!A38&amp;""</f>
        <v/>
      </c>
    </row>
    <row r="13">
      <c r="A13" s="34" t="n">
        <v>46037</v>
      </c>
      <c r="B13" s="35" t="inlineStr">
        <is>
          <t>日用品</t>
        </is>
      </c>
      <c r="C13" s="36" t="n">
        <v>9000</v>
      </c>
      <c r="D13" s="35" t="inlineStr">
        <is>
          <t>例</t>
        </is>
      </c>
      <c r="E13" s="37" t="n"/>
      <c r="F13" s="38">
        <f>IF(A13="","",IF(E13&lt;&gt;"",DATE(YEAR(E13),MONTH(E13),1),DATE(YEAR(A13),MONTH(A13),1)))</f>
        <v/>
      </c>
      <c r="G13" s="13">
        <f>IF(A13&amp;B13&amp;C13="","",IF(A13="","日付を入れる",IF(B13="","費目を選ぶ",IF(COUNTIFS($H$4:$H$58,B13)=0,"費目の一覧にない",IF(C13="","金額を入れる",IF(YEAR(F13)&lt;&gt;'入力'!$B$5,"集計の年とちがう",""))))))</f>
        <v/>
      </c>
      <c r="H13" s="39">
        <f>'入力'!A39&amp;""</f>
        <v/>
      </c>
    </row>
    <row r="14">
      <c r="A14" s="34" t="n">
        <v>46037</v>
      </c>
      <c r="B14" s="35" t="inlineStr">
        <is>
          <t>子どものもの</t>
        </is>
      </c>
      <c r="C14" s="36" t="n">
        <v>12000</v>
      </c>
      <c r="D14" s="35" t="inlineStr">
        <is>
          <t>例</t>
        </is>
      </c>
      <c r="E14" s="37" t="n"/>
      <c r="F14" s="38">
        <f>IF(A14="","",IF(E14&lt;&gt;"",DATE(YEAR(E14),MONTH(E14),1),DATE(YEAR(A14),MONTH(A14),1)))</f>
        <v/>
      </c>
      <c r="G14" s="13">
        <f>IF(A14&amp;B14&amp;C14="","",IF(A14="","日付を入れる",IF(B14="","費目を選ぶ",IF(COUNTIFS($H$4:$H$58,B14)=0,"費目の一覧にない",IF(C14="","金額を入れる",IF(YEAR(F14)&lt;&gt;'入力'!$B$5,"集計の年とちがう",""))))))</f>
        <v/>
      </c>
      <c r="H14" s="39">
        <f>'入力'!A41&amp;""</f>
        <v/>
      </c>
    </row>
    <row r="15">
      <c r="A15" s="34" t="n">
        <v>46037</v>
      </c>
      <c r="B15" s="35" t="inlineStr">
        <is>
          <t>服・美容</t>
        </is>
      </c>
      <c r="C15" s="36" t="n">
        <v>7000</v>
      </c>
      <c r="D15" s="35" t="inlineStr">
        <is>
          <t>例</t>
        </is>
      </c>
      <c r="E15" s="37" t="n"/>
      <c r="F15" s="38">
        <f>IF(A15="","",IF(E15&lt;&gt;"",DATE(YEAR(E15),MONTH(E15),1),DATE(YEAR(A15),MONTH(A15),1)))</f>
        <v/>
      </c>
      <c r="G15" s="13">
        <f>IF(A15&amp;B15&amp;C15="","",IF(A15="","日付を入れる",IF(B15="","費目を選ぶ",IF(COUNTIFS($H$4:$H$58,B15)=0,"費目の一覧にない",IF(C15="","金額を入れる",IF(YEAR(F15)&lt;&gt;'入力'!$B$5,"集計の年とちがう",""))))))</f>
        <v/>
      </c>
      <c r="H15" s="39">
        <f>'入力'!A42&amp;""</f>
        <v/>
      </c>
    </row>
    <row r="16">
      <c r="A16" s="34" t="n">
        <v>46037</v>
      </c>
      <c r="B16" s="35" t="inlineStr">
        <is>
          <t>医療・薬</t>
        </is>
      </c>
      <c r="C16" s="36" t="n">
        <v>3000</v>
      </c>
      <c r="D16" s="35" t="inlineStr">
        <is>
          <t>例</t>
        </is>
      </c>
      <c r="E16" s="37" t="n"/>
      <c r="F16" s="38">
        <f>IF(A16="","",IF(E16&lt;&gt;"",DATE(YEAR(E16),MONTH(E16),1),DATE(YEAR(A16),MONTH(A16),1)))</f>
        <v/>
      </c>
      <c r="G16" s="13">
        <f>IF(A16&amp;B16&amp;C16="","",IF(A16="","日付を入れる",IF(B16="","費目を選ぶ",IF(COUNTIFS($H$4:$H$58,B16)=0,"費目の一覧にない",IF(C16="","金額を入れる",IF(YEAR(F16)&lt;&gt;'入力'!$B$5,"集計の年とちがう",""))))))</f>
        <v/>
      </c>
      <c r="H16" s="39">
        <f>'入力'!A43&amp;""</f>
        <v/>
      </c>
    </row>
    <row r="17">
      <c r="A17" s="34" t="n">
        <v>46037</v>
      </c>
      <c r="B17" s="35" t="inlineStr">
        <is>
          <t>交通・ガソリン</t>
        </is>
      </c>
      <c r="C17" s="36" t="n">
        <v>6000</v>
      </c>
      <c r="D17" s="35" t="inlineStr">
        <is>
          <t>例</t>
        </is>
      </c>
      <c r="E17" s="37" t="n"/>
      <c r="F17" s="38">
        <f>IF(A17="","",IF(E17&lt;&gt;"",DATE(YEAR(E17),MONTH(E17),1),DATE(YEAR(A17),MONTH(A17),1)))</f>
        <v/>
      </c>
      <c r="G17" s="13">
        <f>IF(A17&amp;B17&amp;C17="","",IF(A17="","日付を入れる",IF(B17="","費目を選ぶ",IF(COUNTIFS($H$4:$H$58,B17)=0,"費目の一覧にない",IF(C17="","金額を入れる",IF(YEAR(F17)&lt;&gt;'入力'!$B$5,"集計の年とちがう",""))))))</f>
        <v/>
      </c>
      <c r="H17" s="39">
        <f>'入力'!A44&amp;""</f>
        <v/>
      </c>
    </row>
    <row r="18">
      <c r="A18" s="34" t="n">
        <v>46037</v>
      </c>
      <c r="B18" s="35" t="inlineStr">
        <is>
          <t>おでかけ・レジャー</t>
        </is>
      </c>
      <c r="C18" s="36" t="n">
        <v>10000</v>
      </c>
      <c r="D18" s="35" t="inlineStr">
        <is>
          <t>例</t>
        </is>
      </c>
      <c r="E18" s="37" t="n"/>
      <c r="F18" s="38">
        <f>IF(A18="","",IF(E18&lt;&gt;"",DATE(YEAR(E18),MONTH(E18),1),DATE(YEAR(A18),MONTH(A18),1)))</f>
        <v/>
      </c>
      <c r="G18" s="13">
        <f>IF(A18&amp;B18&amp;C18="","",IF(A18="","日付を入れる",IF(B18="","費目を選ぶ",IF(COUNTIFS($H$4:$H$58,B18)=0,"費目の一覧にない",IF(C18="","金額を入れる",IF(YEAR(F18)&lt;&gt;'入力'!$B$5,"集計の年とちがう",""))))))</f>
        <v/>
      </c>
      <c r="H18" s="39">
        <f>'入力'!A45&amp;""</f>
        <v/>
      </c>
    </row>
    <row r="19">
      <c r="A19" s="34" t="n">
        <v>46037</v>
      </c>
      <c r="B19" s="35" t="inlineStr">
        <is>
          <t>交際・プレゼント</t>
        </is>
      </c>
      <c r="C19" s="36" t="n">
        <v>4000</v>
      </c>
      <c r="D19" s="35" t="inlineStr">
        <is>
          <t>例</t>
        </is>
      </c>
      <c r="E19" s="37" t="n"/>
      <c r="F19" s="38">
        <f>IF(A19="","",IF(E19&lt;&gt;"",DATE(YEAR(E19),MONTH(E19),1),DATE(YEAR(A19),MONTH(A19),1)))</f>
        <v/>
      </c>
      <c r="G19" s="13">
        <f>IF(A19&amp;B19&amp;C19="","",IF(A19="","日付を入れる",IF(B19="","費目を選ぶ",IF(COUNTIFS($H$4:$H$58,B19)=0,"費目の一覧にない",IF(C19="","金額を入れる",IF(YEAR(F19)&lt;&gt;'入力'!$B$5,"集計の年とちがう",""))))))</f>
        <v/>
      </c>
      <c r="H19" s="39">
        <f>'入力'!A46&amp;""</f>
        <v/>
      </c>
    </row>
    <row r="20">
      <c r="A20" s="34" t="n">
        <v>46037</v>
      </c>
      <c r="B20" s="35" t="inlineStr">
        <is>
          <t>本・学び</t>
        </is>
      </c>
      <c r="C20" s="36" t="n">
        <v>2000</v>
      </c>
      <c r="D20" s="35" t="inlineStr">
        <is>
          <t>例</t>
        </is>
      </c>
      <c r="E20" s="37" t="n"/>
      <c r="F20" s="38">
        <f>IF(A20="","",IF(E20&lt;&gt;"",DATE(YEAR(E20),MONTH(E20),1),DATE(YEAR(A20),MONTH(A20),1)))</f>
        <v/>
      </c>
      <c r="G20" s="13">
        <f>IF(A20&amp;B20&amp;C20="","",IF(A20="","日付を入れる",IF(B20="","費目を選ぶ",IF(COUNTIFS($H$4:$H$58,B20)=0,"費目の一覧にない",IF(C20="","金額を入れる",IF(YEAR(F20)&lt;&gt;'入力'!$B$5,"集計の年とちがう",""))))))</f>
        <v/>
      </c>
      <c r="H20" s="39">
        <f>'入力'!A47&amp;""</f>
        <v/>
      </c>
    </row>
    <row r="21">
      <c r="A21" s="34" t="n">
        <v>46037</v>
      </c>
      <c r="B21" s="35" t="inlineStr">
        <is>
          <t>現金で使った</t>
        </is>
      </c>
      <c r="C21" s="36" t="n">
        <v>5000</v>
      </c>
      <c r="D21" s="35" t="inlineStr">
        <is>
          <t>例</t>
        </is>
      </c>
      <c r="E21" s="37" t="n"/>
      <c r="F21" s="38">
        <f>IF(A21="","",IF(E21&lt;&gt;"",DATE(YEAR(E21),MONTH(E21),1),DATE(YEAR(A21),MONTH(A21),1)))</f>
        <v/>
      </c>
      <c r="G21" s="13">
        <f>IF(A21&amp;B21&amp;C21="","",IF(A21="","日付を入れる",IF(B21="","費目を選ぶ",IF(COUNTIFS($H$4:$H$58,B21)=0,"費目の一覧にない",IF(C21="","金額を入れる",IF(YEAR(F21)&lt;&gt;'入力'!$B$5,"集計の年とちがう",""))))))</f>
        <v/>
      </c>
      <c r="H21" s="39">
        <f>'入力'!A48&amp;""</f>
        <v/>
      </c>
    </row>
    <row r="22">
      <c r="A22" s="34" t="n">
        <v>46037</v>
      </c>
      <c r="B22" s="35" t="inlineStr">
        <is>
          <t>その他</t>
        </is>
      </c>
      <c r="C22" s="36" t="n">
        <v>2000</v>
      </c>
      <c r="D22" s="35" t="inlineStr">
        <is>
          <t>例</t>
        </is>
      </c>
      <c r="E22" s="37" t="n"/>
      <c r="F22" s="38">
        <f>IF(A22="","",IF(E22&lt;&gt;"",DATE(YEAR(E22),MONTH(E22),1),DATE(YEAR(A22),MONTH(A22),1)))</f>
        <v/>
      </c>
      <c r="G22" s="13">
        <f>IF(A22&amp;B22&amp;C22="","",IF(A22="","日付を入れる",IF(B22="","費目を選ぶ",IF(COUNTIFS($H$4:$H$58,B22)=0,"費目の一覧にない",IF(C22="","金額を入れる",IF(YEAR(F22)&lt;&gt;'入力'!$B$5,"集計の年とちがう",""))))))</f>
        <v/>
      </c>
      <c r="H22" s="39">
        <f>'入力'!A49&amp;""</f>
        <v/>
      </c>
    </row>
    <row r="23">
      <c r="A23" s="34" t="n">
        <v>46037</v>
      </c>
      <c r="B23" s="35" t="inlineStr">
        <is>
          <t>NISA</t>
        </is>
      </c>
      <c r="C23" s="36" t="n">
        <v>30000</v>
      </c>
      <c r="D23" s="35" t="inlineStr">
        <is>
          <t>例</t>
        </is>
      </c>
      <c r="E23" s="37" t="n"/>
      <c r="F23" s="38">
        <f>IF(A23="","",IF(E23&lt;&gt;"",DATE(YEAR(E23),MONTH(E23),1),DATE(YEAR(A23),MONTH(A23),1)))</f>
        <v/>
      </c>
      <c r="G23" s="13">
        <f>IF(A23&amp;B23&amp;C23="","",IF(A23="","日付を入れる",IF(B23="","費目を選ぶ",IF(COUNTIFS($H$4:$H$58,B23)=0,"費目の一覧にない",IF(C23="","金額を入れる",IF(YEAR(F23)&lt;&gt;'入力'!$B$5,"集計の年とちがう",""))))))</f>
        <v/>
      </c>
      <c r="H23" s="39">
        <f>'入力'!A50&amp;""</f>
        <v/>
      </c>
    </row>
    <row r="24">
      <c r="A24" s="34" t="n">
        <v>46037</v>
      </c>
      <c r="B24" s="35" t="inlineStr">
        <is>
          <t>iDeCo</t>
        </is>
      </c>
      <c r="C24" s="36" t="n">
        <v>5000</v>
      </c>
      <c r="D24" s="35" t="inlineStr">
        <is>
          <t>例</t>
        </is>
      </c>
      <c r="E24" s="37" t="n"/>
      <c r="F24" s="38">
        <f>IF(A24="","",IF(E24&lt;&gt;"",DATE(YEAR(E24),MONTH(E24),1),DATE(YEAR(A24),MONTH(A24),1)))</f>
        <v/>
      </c>
      <c r="G24" s="13">
        <f>IF(A24&amp;B24&amp;C24="","",IF(A24="","日付を入れる",IF(B24="","費目を選ぶ",IF(COUNTIFS($H$4:$H$58,B24)=0,"費目の一覧にない",IF(C24="","金額を入れる",IF(YEAR(F24)&lt;&gt;'入力'!$B$5,"集計の年とちがう",""))))))</f>
        <v/>
      </c>
      <c r="H24" s="39">
        <f>'入力'!A51&amp;""</f>
        <v/>
      </c>
    </row>
    <row r="25">
      <c r="A25" s="34" t="n">
        <v>46037</v>
      </c>
      <c r="B25" s="35" t="inlineStr">
        <is>
          <t>先取り貯金</t>
        </is>
      </c>
      <c r="C25" s="36" t="n">
        <v>20000</v>
      </c>
      <c r="D25" s="35" t="inlineStr">
        <is>
          <t>例</t>
        </is>
      </c>
      <c r="E25" s="37" t="n"/>
      <c r="F25" s="38">
        <f>IF(A25="","",IF(E25&lt;&gt;"",DATE(YEAR(E25),MONTH(E25),1),DATE(YEAR(A25),MONTH(A25),1)))</f>
        <v/>
      </c>
      <c r="G25" s="13">
        <f>IF(A25&amp;B25&amp;C25="","",IF(A25="","日付を入れる",IF(B25="","費目を選ぶ",IF(COUNTIFS($H$4:$H$58,B25)=0,"費目の一覧にない",IF(C25="","金額を入れる",IF(YEAR(F25)&lt;&gt;'入力'!$B$5,"集計の年とちがう",""))))))</f>
        <v/>
      </c>
      <c r="H25" s="39">
        <f>'入力'!A52&amp;""</f>
        <v/>
      </c>
    </row>
    <row r="26">
      <c r="A26" s="34" t="n">
        <v>46042</v>
      </c>
      <c r="B26" s="35" t="inlineStr">
        <is>
          <t>電気・ガス・水道</t>
        </is>
      </c>
      <c r="C26" s="36" t="n">
        <v>24000</v>
      </c>
      <c r="D26" s="35" t="inlineStr">
        <is>
          <t>例</t>
        </is>
      </c>
      <c r="E26" s="37" t="n"/>
      <c r="F26" s="38">
        <f>IF(A26="","",IF(E26&lt;&gt;"",DATE(YEAR(E26),MONTH(E26),1),DATE(YEAR(A26),MONTH(A26),1)))</f>
        <v/>
      </c>
      <c r="G26" s="13">
        <f>IF(A26&amp;B26&amp;C26="","",IF(A26="","日付を入れる",IF(B26="","費目を選ぶ",IF(COUNTIFS($H$4:$H$58,B26)=0,"費目の一覧にない",IF(C26="","金額を入れる",IF(YEAR(F26)&lt;&gt;'入力'!$B$5,"集計の年とちがう",""))))))</f>
        <v/>
      </c>
      <c r="H26" s="39">
        <f>'入力'!A54&amp;""</f>
        <v/>
      </c>
    </row>
    <row r="27">
      <c r="A27" s="34" t="n">
        <v>46047</v>
      </c>
      <c r="B27" s="35" t="inlineStr">
        <is>
          <t>給料の手取り（ママ）</t>
        </is>
      </c>
      <c r="C27" s="36" t="n">
        <v>170000</v>
      </c>
      <c r="D27" s="35" t="inlineStr">
        <is>
          <t>例</t>
        </is>
      </c>
      <c r="E27" s="37" t="n"/>
      <c r="F27" s="38">
        <f>IF(A27="","",IF(E27&lt;&gt;"",DATE(YEAR(E27),MONTH(E27),1),DATE(YEAR(A27),MONTH(A27),1)))</f>
        <v/>
      </c>
      <c r="G27" s="13">
        <f>IF(A27&amp;B27&amp;C27="","",IF(A27="","日付を入れる",IF(B27="","費目を選ぶ",IF(COUNTIFS($H$4:$H$58,B27)=0,"費目の一覧にない",IF(C27="","金額を入れる",IF(YEAR(F27)&lt;&gt;'入力'!$B$5,"集計の年とちがう",""))))))</f>
        <v/>
      </c>
      <c r="H27" s="39">
        <f>'入力'!A55&amp;""</f>
        <v/>
      </c>
    </row>
    <row r="28">
      <c r="A28" s="34" t="n">
        <v>46047</v>
      </c>
      <c r="B28" s="35" t="inlineStr">
        <is>
          <t>給料の手取り（パパ）</t>
        </is>
      </c>
      <c r="C28" s="36" t="n">
        <v>400000</v>
      </c>
      <c r="D28" s="35" t="inlineStr">
        <is>
          <t>例</t>
        </is>
      </c>
      <c r="E28" s="37" t="n"/>
      <c r="F28" s="38">
        <f>IF(A28="","",IF(E28&lt;&gt;"",DATE(YEAR(E28),MONTH(E28),1),DATE(YEAR(A28),MONTH(A28),1)))</f>
        <v/>
      </c>
      <c r="G28" s="13">
        <f>IF(A28&amp;B28&amp;C28="","",IF(A28="","日付を入れる",IF(B28="","費目を選ぶ",IF(COUNTIFS($H$4:$H$58,B28)=0,"費目の一覧にない",IF(C28="","金額を入れる",IF(YEAR(F28)&lt;&gt;'入力'!$B$5,"集計の年とちがう",""))))))</f>
        <v/>
      </c>
      <c r="H28" s="39">
        <f>'入力'!A56&amp;""</f>
        <v/>
      </c>
    </row>
    <row r="29">
      <c r="A29" s="34" t="n">
        <v>46049</v>
      </c>
      <c r="B29" s="35" t="inlineStr">
        <is>
          <t>住まい（家賃・ローン）</t>
        </is>
      </c>
      <c r="C29" s="36" t="n">
        <v>105000</v>
      </c>
      <c r="D29" s="35" t="inlineStr">
        <is>
          <t>例</t>
        </is>
      </c>
      <c r="E29" s="37" t="n"/>
      <c r="F29" s="38">
        <f>IF(A29="","",IF(E29&lt;&gt;"",DATE(YEAR(E29),MONTH(E29),1),DATE(YEAR(A29),MONTH(A29),1)))</f>
        <v/>
      </c>
      <c r="G29" s="13">
        <f>IF(A29&amp;B29&amp;C29="","",IF(A29="","日付を入れる",IF(B29="","費目を選ぶ",IF(COUNTIFS($H$4:$H$58,B29)=0,"費目の一覧にない",IF(C29="","金額を入れる",IF(YEAR(F29)&lt;&gt;'入力'!$B$5,"集計の年とちがう",""))))))</f>
        <v/>
      </c>
      <c r="H29" s="39">
        <f>'入力'!A57&amp;""</f>
        <v/>
      </c>
    </row>
    <row r="30">
      <c r="A30" s="34" t="n">
        <v>46068</v>
      </c>
      <c r="B30" s="35" t="inlineStr">
        <is>
          <t>児童手当</t>
        </is>
      </c>
      <c r="C30" s="36" t="n">
        <v>30000</v>
      </c>
      <c r="D30" s="35" t="inlineStr">
        <is>
          <t>例</t>
        </is>
      </c>
      <c r="E30" s="37" t="n"/>
      <c r="F30" s="38">
        <f>IF(A30="","",IF(E30&lt;&gt;"",DATE(YEAR(E30),MONTH(E30),1),DATE(YEAR(A30),MONTH(A30),1)))</f>
        <v/>
      </c>
      <c r="G30" s="13">
        <f>IF(A30&amp;B30&amp;C30="","",IF(A30="","日付を入れる",IF(B30="","費目を選ぶ",IF(COUNTIFS($H$4:$H$58,B30)=0,"費目の一覧にない",IF(C30="","金額を入れる",IF(YEAR(F30)&lt;&gt;'入力'!$B$5,"集計の年とちがう",""))))))</f>
        <v/>
      </c>
      <c r="H30" s="39">
        <f>'入力'!A58&amp;""</f>
        <v/>
      </c>
    </row>
    <row r="31">
      <c r="A31" s="34" t="n">
        <v>46068</v>
      </c>
      <c r="B31" s="35" t="inlineStr">
        <is>
          <t>管理費・駐車場</t>
        </is>
      </c>
      <c r="C31" s="36" t="n">
        <v>10000</v>
      </c>
      <c r="D31" s="35" t="inlineStr">
        <is>
          <t>例</t>
        </is>
      </c>
      <c r="E31" s="37" t="n"/>
      <c r="F31" s="38">
        <f>IF(A31="","",IF(E31&lt;&gt;"",DATE(YEAR(E31),MONTH(E31),1),DATE(YEAR(A31),MONTH(A31),1)))</f>
        <v/>
      </c>
      <c r="G31" s="13">
        <f>IF(A31&amp;B31&amp;C31="","",IF(A31="","日付を入れる",IF(B31="","費目を選ぶ",IF(COUNTIFS($H$4:$H$58,B31)=0,"費目の一覧にない",IF(C31="","金額を入れる",IF(YEAR(F31)&lt;&gt;'入力'!$B$5,"集計の年とちがう",""))))))</f>
        <v/>
      </c>
      <c r="H31" s="39">
        <f>'入力'!A59&amp;""</f>
        <v/>
      </c>
    </row>
    <row r="32">
      <c r="A32" s="34" t="n">
        <v>46068</v>
      </c>
      <c r="B32" s="35" t="inlineStr">
        <is>
          <t>スマホ・ネット</t>
        </is>
      </c>
      <c r="C32" s="36" t="n">
        <v>9800</v>
      </c>
      <c r="D32" s="35" t="inlineStr">
        <is>
          <t>例</t>
        </is>
      </c>
      <c r="E32" s="37" t="n"/>
      <c r="F32" s="38">
        <f>IF(A32="","",IF(E32&lt;&gt;"",DATE(YEAR(E32),MONTH(E32),1),DATE(YEAR(A32),MONTH(A32),1)))</f>
        <v/>
      </c>
      <c r="G32" s="13">
        <f>IF(A32&amp;B32&amp;C32="","",IF(A32="","日付を入れる",IF(B32="","費目を選ぶ",IF(COUNTIFS($H$4:$H$58,B32)=0,"費目の一覧にない",IF(C32="","金額を入れる",IF(YEAR(F32)&lt;&gt;'入力'!$B$5,"集計の年とちがう",""))))))</f>
        <v/>
      </c>
      <c r="H32" s="39">
        <f>'入力'!A60&amp;""</f>
        <v/>
      </c>
    </row>
    <row r="33">
      <c r="A33" s="34" t="n">
        <v>46068</v>
      </c>
      <c r="B33" s="35" t="inlineStr">
        <is>
          <t>保険</t>
        </is>
      </c>
      <c r="C33" s="36" t="n">
        <v>8000</v>
      </c>
      <c r="D33" s="35" t="inlineStr">
        <is>
          <t>例</t>
        </is>
      </c>
      <c r="E33" s="37" t="n"/>
      <c r="F33" s="38">
        <f>IF(A33="","",IF(E33&lt;&gt;"",DATE(YEAR(E33),MONTH(E33),1),DATE(YEAR(A33),MONTH(A33),1)))</f>
        <v/>
      </c>
      <c r="G33" s="13">
        <f>IF(A33&amp;B33&amp;C33="","",IF(A33="","日付を入れる",IF(B33="","費目を選ぶ",IF(COUNTIFS($H$4:$H$58,B33)=0,"費目の一覧にない",IF(C33="","金額を入れる",IF(YEAR(F33)&lt;&gt;'入力'!$B$5,"集計の年とちがう",""))))))</f>
        <v/>
      </c>
      <c r="H33" s="39">
        <f>'入力'!A61&amp;""</f>
        <v/>
      </c>
    </row>
    <row r="34">
      <c r="A34" s="34" t="n">
        <v>46068</v>
      </c>
      <c r="B34" s="35" t="inlineStr">
        <is>
          <t>保育料・学童</t>
        </is>
      </c>
      <c r="C34" s="36" t="n">
        <v>45000</v>
      </c>
      <c r="D34" s="35" t="inlineStr">
        <is>
          <t>例</t>
        </is>
      </c>
      <c r="E34" s="37" t="n"/>
      <c r="F34" s="38">
        <f>IF(A34="","",IF(E34&lt;&gt;"",DATE(YEAR(E34),MONTH(E34),1),DATE(YEAR(A34),MONTH(A34),1)))</f>
        <v/>
      </c>
      <c r="G34" s="13">
        <f>IF(A34&amp;B34&amp;C34="","",IF(A34="","日付を入れる",IF(B34="","費目を選ぶ",IF(COUNTIFS($H$4:$H$58,B34)=0,"費目の一覧にない",IF(C34="","金額を入れる",IF(YEAR(F34)&lt;&gt;'入力'!$B$5,"集計の年とちがう",""))))))</f>
        <v/>
      </c>
      <c r="H34" s="39">
        <f>'入力'!A62&amp;""</f>
        <v/>
      </c>
    </row>
    <row r="35">
      <c r="A35" s="34" t="n">
        <v>46068</v>
      </c>
      <c r="B35" s="35" t="inlineStr">
        <is>
          <t>サブスク</t>
        </is>
      </c>
      <c r="C35" s="36" t="n">
        <v>2500</v>
      </c>
      <c r="D35" s="35" t="inlineStr">
        <is>
          <t>例</t>
        </is>
      </c>
      <c r="E35" s="37" t="n"/>
      <c r="F35" s="38">
        <f>IF(A35="","",IF(E35&lt;&gt;"",DATE(YEAR(E35),MONTH(E35),1),DATE(YEAR(A35),MONTH(A35),1)))</f>
        <v/>
      </c>
      <c r="G35" s="13">
        <f>IF(A35&amp;B35&amp;C35="","",IF(A35="","日付を入れる",IF(B35="","費目を選ぶ",IF(COUNTIFS($H$4:$H$58,B35)=0,"費目の一覧にない",IF(C35="","金額を入れる",IF(YEAR(F35)&lt;&gt;'入力'!$B$5,"集計の年とちがう",""))))))</f>
        <v/>
      </c>
      <c r="H35" s="39">
        <f>'入力'!A63&amp;""</f>
        <v/>
      </c>
    </row>
    <row r="36">
      <c r="A36" s="34" t="n">
        <v>46068</v>
      </c>
      <c r="B36" s="35" t="inlineStr">
        <is>
          <t>おこづかい（ママ）</t>
        </is>
      </c>
      <c r="C36" s="36" t="n">
        <v>15000</v>
      </c>
      <c r="D36" s="35" t="inlineStr">
        <is>
          <t>例</t>
        </is>
      </c>
      <c r="E36" s="37" t="n"/>
      <c r="F36" s="38">
        <f>IF(A36="","",IF(E36&lt;&gt;"",DATE(YEAR(E36),MONTH(E36),1),DATE(YEAR(A36),MONTH(A36),1)))</f>
        <v/>
      </c>
      <c r="G36" s="13">
        <f>IF(A36&amp;B36&amp;C36="","",IF(A36="","日付を入れる",IF(B36="","費目を選ぶ",IF(COUNTIFS($H$4:$H$58,B36)=0,"費目の一覧にない",IF(C36="","金額を入れる",IF(YEAR(F36)&lt;&gt;'入力'!$B$5,"集計の年とちがう",""))))))</f>
        <v/>
      </c>
      <c r="H36" s="39">
        <f>'入力'!A64&amp;""</f>
        <v/>
      </c>
    </row>
    <row r="37">
      <c r="A37" s="34" t="n">
        <v>46068</v>
      </c>
      <c r="B37" s="35" t="inlineStr">
        <is>
          <t>おこづかい（パパ）</t>
        </is>
      </c>
      <c r="C37" s="36" t="n">
        <v>20000</v>
      </c>
      <c r="D37" s="35" t="inlineStr">
        <is>
          <t>例</t>
        </is>
      </c>
      <c r="E37" s="37" t="n"/>
      <c r="F37" s="38">
        <f>IF(A37="","",IF(E37&lt;&gt;"",DATE(YEAR(E37),MONTH(E37),1),DATE(YEAR(A37),MONTH(A37),1)))</f>
        <v/>
      </c>
      <c r="G37" s="13">
        <f>IF(A37&amp;B37&amp;C37="","",IF(A37="","日付を入れる",IF(B37="","費目を選ぶ",IF(COUNTIFS($H$4:$H$58,B37)=0,"費目の一覧にない",IF(C37="","金額を入れる",IF(YEAR(F37)&lt;&gt;'入力'!$B$5,"集計の年とちがう",""))))))</f>
        <v/>
      </c>
      <c r="H37" s="39">
        <f>'入力'!A65&amp;""</f>
        <v/>
      </c>
    </row>
    <row r="38">
      <c r="A38" s="34" t="n">
        <v>46068</v>
      </c>
      <c r="B38" s="35" t="inlineStr">
        <is>
          <t>食費（家）</t>
        </is>
      </c>
      <c r="C38" s="36" t="n">
        <v>63000</v>
      </c>
      <c r="D38" s="35" t="inlineStr">
        <is>
          <t>例</t>
        </is>
      </c>
      <c r="E38" s="37" t="n"/>
      <c r="F38" s="38">
        <f>IF(A38="","",IF(E38&lt;&gt;"",DATE(YEAR(E38),MONTH(E38),1),DATE(YEAR(A38),MONTH(A38),1)))</f>
        <v/>
      </c>
      <c r="G38" s="13">
        <f>IF(A38&amp;B38&amp;C38="","",IF(A38="","日付を入れる",IF(B38="","費目を選ぶ",IF(COUNTIFS($H$4:$H$58,B38)=0,"費目の一覧にない",IF(C38="","金額を入れる",IF(YEAR(F38)&lt;&gt;'入力'!$B$5,"集計の年とちがう",""))))))</f>
        <v/>
      </c>
      <c r="H38" s="39">
        <f>'入力'!A66&amp;""</f>
        <v/>
      </c>
    </row>
    <row r="39">
      <c r="A39" s="34" t="n">
        <v>46068</v>
      </c>
      <c r="B39" s="35" t="inlineStr">
        <is>
          <t>外食・カフェ</t>
        </is>
      </c>
      <c r="C39" s="36" t="n">
        <v>8000</v>
      </c>
      <c r="D39" s="35" t="inlineStr">
        <is>
          <t>例</t>
        </is>
      </c>
      <c r="E39" s="37" t="n"/>
      <c r="F39" s="38">
        <f>IF(A39="","",IF(E39&lt;&gt;"",DATE(YEAR(E39),MONTH(E39),1),DATE(YEAR(A39),MONTH(A39),1)))</f>
        <v/>
      </c>
      <c r="G39" s="13">
        <f>IF(A39&amp;B39&amp;C39="","",IF(A39="","日付を入れる",IF(B39="","費目を選ぶ",IF(COUNTIFS($H$4:$H$58,B39)=0,"費目の一覧にない",IF(C39="","金額を入れる",IF(YEAR(F39)&lt;&gt;'入力'!$B$5,"集計の年とちがう",""))))))</f>
        <v/>
      </c>
      <c r="H39" s="39">
        <f>'入力'!A67&amp;""</f>
        <v/>
      </c>
    </row>
    <row r="40">
      <c r="A40" s="34" t="n">
        <v>46068</v>
      </c>
      <c r="B40" s="35" t="inlineStr">
        <is>
          <t>日用品</t>
        </is>
      </c>
      <c r="C40" s="36" t="n">
        <v>9000</v>
      </c>
      <c r="D40" s="35" t="inlineStr">
        <is>
          <t>例</t>
        </is>
      </c>
      <c r="E40" s="37" t="n"/>
      <c r="F40" s="38">
        <f>IF(A40="","",IF(E40&lt;&gt;"",DATE(YEAR(E40),MONTH(E40),1),DATE(YEAR(A40),MONTH(A40),1)))</f>
        <v/>
      </c>
      <c r="G40" s="13">
        <f>IF(A40&amp;B40&amp;C40="","",IF(A40="","日付を入れる",IF(B40="","費目を選ぶ",IF(COUNTIFS($H$4:$H$58,B40)=0,"費目の一覧にない",IF(C40="","金額を入れる",IF(YEAR(F40)&lt;&gt;'入力'!$B$5,"集計の年とちがう",""))))))</f>
        <v/>
      </c>
      <c r="H40" s="39">
        <f>'入力'!A68&amp;""</f>
        <v/>
      </c>
    </row>
    <row r="41">
      <c r="A41" s="34" t="n">
        <v>46068</v>
      </c>
      <c r="B41" s="35" t="inlineStr">
        <is>
          <t>子どものもの</t>
        </is>
      </c>
      <c r="C41" s="36" t="n">
        <v>12000</v>
      </c>
      <c r="D41" s="35" t="inlineStr">
        <is>
          <t>例</t>
        </is>
      </c>
      <c r="E41" s="37" t="n"/>
      <c r="F41" s="38">
        <f>IF(A41="","",IF(E41&lt;&gt;"",DATE(YEAR(E41),MONTH(E41),1),DATE(YEAR(A41),MONTH(A41),1)))</f>
        <v/>
      </c>
      <c r="G41" s="13">
        <f>IF(A41&amp;B41&amp;C41="","",IF(A41="","日付を入れる",IF(B41="","費目を選ぶ",IF(COUNTIFS($H$4:$H$58,B41)=0,"費目の一覧にない",IF(C41="","金額を入れる",IF(YEAR(F41)&lt;&gt;'入力'!$B$5,"集計の年とちがう",""))))))</f>
        <v/>
      </c>
      <c r="H41" s="39">
        <f>'入力'!A70&amp;""</f>
        <v/>
      </c>
    </row>
    <row r="42">
      <c r="A42" s="34" t="n">
        <v>46068</v>
      </c>
      <c r="B42" s="35" t="inlineStr">
        <is>
          <t>服・美容</t>
        </is>
      </c>
      <c r="C42" s="36" t="n">
        <v>7000</v>
      </c>
      <c r="D42" s="35" t="inlineStr">
        <is>
          <t>例</t>
        </is>
      </c>
      <c r="E42" s="37" t="n"/>
      <c r="F42" s="38">
        <f>IF(A42="","",IF(E42&lt;&gt;"",DATE(YEAR(E42),MONTH(E42),1),DATE(YEAR(A42),MONTH(A42),1)))</f>
        <v/>
      </c>
      <c r="G42" s="13">
        <f>IF(A42&amp;B42&amp;C42="","",IF(A42="","日付を入れる",IF(B42="","費目を選ぶ",IF(COUNTIFS($H$4:$H$58,B42)=0,"費目の一覧にない",IF(C42="","金額を入れる",IF(YEAR(F42)&lt;&gt;'入力'!$B$5,"集計の年とちがう",""))))))</f>
        <v/>
      </c>
      <c r="H42" s="39">
        <f>'入力'!A71&amp;""</f>
        <v/>
      </c>
    </row>
    <row r="43">
      <c r="A43" s="34" t="n">
        <v>46068</v>
      </c>
      <c r="B43" s="35" t="inlineStr">
        <is>
          <t>医療・薬</t>
        </is>
      </c>
      <c r="C43" s="36" t="n">
        <v>3000</v>
      </c>
      <c r="D43" s="35" t="inlineStr">
        <is>
          <t>例</t>
        </is>
      </c>
      <c r="E43" s="37" t="n"/>
      <c r="F43" s="38">
        <f>IF(A43="","",IF(E43&lt;&gt;"",DATE(YEAR(E43),MONTH(E43),1),DATE(YEAR(A43),MONTH(A43),1)))</f>
        <v/>
      </c>
      <c r="G43" s="13">
        <f>IF(A43&amp;B43&amp;C43="","",IF(A43="","日付を入れる",IF(B43="","費目を選ぶ",IF(COUNTIFS($H$4:$H$58,B43)=0,"費目の一覧にない",IF(C43="","金額を入れる",IF(YEAR(F43)&lt;&gt;'入力'!$B$5,"集計の年とちがう",""))))))</f>
        <v/>
      </c>
      <c r="H43" s="39">
        <f>'入力'!A72&amp;""</f>
        <v/>
      </c>
    </row>
    <row r="44">
      <c r="A44" s="34" t="n">
        <v>46068</v>
      </c>
      <c r="B44" s="35" t="inlineStr">
        <is>
          <t>交通・ガソリン</t>
        </is>
      </c>
      <c r="C44" s="36" t="n">
        <v>6000</v>
      </c>
      <c r="D44" s="35" t="inlineStr">
        <is>
          <t>例</t>
        </is>
      </c>
      <c r="E44" s="37" t="n"/>
      <c r="F44" s="38">
        <f>IF(A44="","",IF(E44&lt;&gt;"",DATE(YEAR(E44),MONTH(E44),1),DATE(YEAR(A44),MONTH(A44),1)))</f>
        <v/>
      </c>
      <c r="G44" s="13">
        <f>IF(A44&amp;B44&amp;C44="","",IF(A44="","日付を入れる",IF(B44="","費目を選ぶ",IF(COUNTIFS($H$4:$H$58,B44)=0,"費目の一覧にない",IF(C44="","金額を入れる",IF(YEAR(F44)&lt;&gt;'入力'!$B$5,"集計の年とちがう",""))))))</f>
        <v/>
      </c>
      <c r="H44" s="39">
        <f>'入力'!A73&amp;""</f>
        <v/>
      </c>
    </row>
    <row r="45">
      <c r="A45" s="34" t="n">
        <v>46068</v>
      </c>
      <c r="B45" s="35" t="inlineStr">
        <is>
          <t>おでかけ・レジャー</t>
        </is>
      </c>
      <c r="C45" s="36" t="n">
        <v>10000</v>
      </c>
      <c r="D45" s="35" t="inlineStr">
        <is>
          <t>例</t>
        </is>
      </c>
      <c r="E45" s="37" t="n"/>
      <c r="F45" s="38">
        <f>IF(A45="","",IF(E45&lt;&gt;"",DATE(YEAR(E45),MONTH(E45),1),DATE(YEAR(A45),MONTH(A45),1)))</f>
        <v/>
      </c>
      <c r="G45" s="13">
        <f>IF(A45&amp;B45&amp;C45="","",IF(A45="","日付を入れる",IF(B45="","費目を選ぶ",IF(COUNTIFS($H$4:$H$58,B45)=0,"費目の一覧にない",IF(C45="","金額を入れる",IF(YEAR(F45)&lt;&gt;'入力'!$B$5,"集計の年とちがう",""))))))</f>
        <v/>
      </c>
      <c r="H45" s="39">
        <f>'入力'!A74&amp;""</f>
        <v/>
      </c>
    </row>
    <row r="46">
      <c r="A46" s="34" t="n">
        <v>46068</v>
      </c>
      <c r="B46" s="35" t="inlineStr">
        <is>
          <t>交際・プレゼント</t>
        </is>
      </c>
      <c r="C46" s="36" t="n">
        <v>4000</v>
      </c>
      <c r="D46" s="35" t="inlineStr">
        <is>
          <t>例</t>
        </is>
      </c>
      <c r="E46" s="37" t="n"/>
      <c r="F46" s="38">
        <f>IF(A46="","",IF(E46&lt;&gt;"",DATE(YEAR(E46),MONTH(E46),1),DATE(YEAR(A46),MONTH(A46),1)))</f>
        <v/>
      </c>
      <c r="G46" s="13">
        <f>IF(A46&amp;B46&amp;C46="","",IF(A46="","日付を入れる",IF(B46="","費目を選ぶ",IF(COUNTIFS($H$4:$H$58,B46)=0,"費目の一覧にない",IF(C46="","金額を入れる",IF(YEAR(F46)&lt;&gt;'入力'!$B$5,"集計の年とちがう",""))))))</f>
        <v/>
      </c>
      <c r="H46" s="39">
        <f>'入力'!A75&amp;""</f>
        <v/>
      </c>
    </row>
    <row r="47">
      <c r="A47" s="34" t="n">
        <v>46068</v>
      </c>
      <c r="B47" s="35" t="inlineStr">
        <is>
          <t>本・学び</t>
        </is>
      </c>
      <c r="C47" s="36" t="n">
        <v>2000</v>
      </c>
      <c r="D47" s="35" t="inlineStr">
        <is>
          <t>例</t>
        </is>
      </c>
      <c r="E47" s="37" t="n"/>
      <c r="F47" s="38">
        <f>IF(A47="","",IF(E47&lt;&gt;"",DATE(YEAR(E47),MONTH(E47),1),DATE(YEAR(A47),MONTH(A47),1)))</f>
        <v/>
      </c>
      <c r="G47" s="13">
        <f>IF(A47&amp;B47&amp;C47="","",IF(A47="","日付を入れる",IF(B47="","費目を選ぶ",IF(COUNTIFS($H$4:$H$58,B47)=0,"費目の一覧にない",IF(C47="","金額を入れる",IF(YEAR(F47)&lt;&gt;'入力'!$B$5,"集計の年とちがう",""))))))</f>
        <v/>
      </c>
      <c r="H47" s="39">
        <f>'入力'!A76&amp;""</f>
        <v/>
      </c>
    </row>
    <row r="48">
      <c r="A48" s="34" t="n">
        <v>46068</v>
      </c>
      <c r="B48" s="35" t="inlineStr">
        <is>
          <t>現金で使った</t>
        </is>
      </c>
      <c r="C48" s="36" t="n">
        <v>5000</v>
      </c>
      <c r="D48" s="35" t="inlineStr">
        <is>
          <t>例</t>
        </is>
      </c>
      <c r="E48" s="37" t="n"/>
      <c r="F48" s="38">
        <f>IF(A48="","",IF(E48&lt;&gt;"",DATE(YEAR(E48),MONTH(E48),1),DATE(YEAR(A48),MONTH(A48),1)))</f>
        <v/>
      </c>
      <c r="G48" s="13">
        <f>IF(A48&amp;B48&amp;C48="","",IF(A48="","日付を入れる",IF(B48="","費目を選ぶ",IF(COUNTIFS($H$4:$H$58,B48)=0,"費目の一覧にない",IF(C48="","金額を入れる",IF(YEAR(F48)&lt;&gt;'入力'!$B$5,"集計の年とちがう",""))))))</f>
        <v/>
      </c>
      <c r="H48" s="39">
        <f>'入力'!A77&amp;""</f>
        <v/>
      </c>
    </row>
    <row r="49">
      <c r="A49" s="34" t="n">
        <v>46068</v>
      </c>
      <c r="B49" s="35" t="inlineStr">
        <is>
          <t>その他</t>
        </is>
      </c>
      <c r="C49" s="36" t="n">
        <v>2000</v>
      </c>
      <c r="D49" s="35" t="inlineStr">
        <is>
          <t>例</t>
        </is>
      </c>
      <c r="E49" s="37" t="n"/>
      <c r="F49" s="38">
        <f>IF(A49="","",IF(E49&lt;&gt;"",DATE(YEAR(E49),MONTH(E49),1),DATE(YEAR(A49),MONTH(A49),1)))</f>
        <v/>
      </c>
      <c r="G49" s="13">
        <f>IF(A49&amp;B49&amp;C49="","",IF(A49="","日付を入れる",IF(B49="","費目を選ぶ",IF(COUNTIFS($H$4:$H$58,B49)=0,"費目の一覧にない",IF(C49="","金額を入れる",IF(YEAR(F49)&lt;&gt;'入力'!$B$5,"集計の年とちがう",""))))))</f>
        <v/>
      </c>
      <c r="H49" s="39">
        <f>'入力'!A78&amp;""</f>
        <v/>
      </c>
    </row>
    <row r="50">
      <c r="A50" s="34" t="n">
        <v>46068</v>
      </c>
      <c r="B50" s="35" t="inlineStr">
        <is>
          <t>家の保険（火災・地震）</t>
        </is>
      </c>
      <c r="C50" s="36" t="n">
        <v>25000</v>
      </c>
      <c r="D50" s="35" t="inlineStr">
        <is>
          <t>例</t>
        </is>
      </c>
      <c r="E50" s="37" t="n"/>
      <c r="F50" s="38">
        <f>IF(A50="","",IF(E50&lt;&gt;"",DATE(YEAR(E50),MONTH(E50),1),DATE(YEAR(A50),MONTH(A50),1)))</f>
        <v/>
      </c>
      <c r="G50" s="13">
        <f>IF(A50&amp;B50&amp;C50="","",IF(A50="","日付を入れる",IF(B50="","費目を選ぶ",IF(COUNTIFS($H$4:$H$58,B50)=0,"費目の一覧にない",IF(C50="","金額を入れる",IF(YEAR(F50)&lt;&gt;'入力'!$B$5,"集計の年とちがう",""))))))</f>
        <v/>
      </c>
      <c r="H50" s="39">
        <f>'入力'!A79&amp;""</f>
        <v/>
      </c>
    </row>
    <row r="51">
      <c r="A51" s="34" t="n">
        <v>46068</v>
      </c>
      <c r="B51" s="35" t="inlineStr">
        <is>
          <t>NISA</t>
        </is>
      </c>
      <c r="C51" s="36" t="n">
        <v>30000</v>
      </c>
      <c r="D51" s="35" t="inlineStr">
        <is>
          <t>例</t>
        </is>
      </c>
      <c r="E51" s="37" t="n"/>
      <c r="F51" s="38">
        <f>IF(A51="","",IF(E51&lt;&gt;"",DATE(YEAR(E51),MONTH(E51),1),DATE(YEAR(A51),MONTH(A51),1)))</f>
        <v/>
      </c>
      <c r="G51" s="13">
        <f>IF(A51&amp;B51&amp;C51="","",IF(A51="","日付を入れる",IF(B51="","費目を選ぶ",IF(COUNTIFS($H$4:$H$58,B51)=0,"費目の一覧にない",IF(C51="","金額を入れる",IF(YEAR(F51)&lt;&gt;'入力'!$B$5,"集計の年とちがう",""))))))</f>
        <v/>
      </c>
      <c r="H51" s="39">
        <f>'入力'!A80&amp;""</f>
        <v/>
      </c>
    </row>
    <row r="52">
      <c r="A52" s="34" t="n">
        <v>46068</v>
      </c>
      <c r="B52" s="35" t="inlineStr">
        <is>
          <t>iDeCo</t>
        </is>
      </c>
      <c r="C52" s="36" t="n">
        <v>5000</v>
      </c>
      <c r="D52" s="35" t="inlineStr">
        <is>
          <t>例</t>
        </is>
      </c>
      <c r="E52" s="37" t="n"/>
      <c r="F52" s="38">
        <f>IF(A52="","",IF(E52&lt;&gt;"",DATE(YEAR(E52),MONTH(E52),1),DATE(YEAR(A52),MONTH(A52),1)))</f>
        <v/>
      </c>
      <c r="G52" s="13">
        <f>IF(A52&amp;B52&amp;C52="","",IF(A52="","日付を入れる",IF(B52="","費目を選ぶ",IF(COUNTIFS($H$4:$H$58,B52)=0,"費目の一覧にない",IF(C52="","金額を入れる",IF(YEAR(F52)&lt;&gt;'入力'!$B$5,"集計の年とちがう",""))))))</f>
        <v/>
      </c>
      <c r="H52" s="39">
        <f>'入力'!A81&amp;""</f>
        <v/>
      </c>
    </row>
    <row r="53">
      <c r="A53" s="34" t="n">
        <v>46068</v>
      </c>
      <c r="B53" s="35" t="inlineStr">
        <is>
          <t>先取り貯金</t>
        </is>
      </c>
      <c r="C53" s="36" t="n">
        <v>20000</v>
      </c>
      <c r="D53" s="35" t="inlineStr">
        <is>
          <t>例</t>
        </is>
      </c>
      <c r="E53" s="37" t="n"/>
      <c r="F53" s="38">
        <f>IF(A53="","",IF(E53&lt;&gt;"",DATE(YEAR(E53),MONTH(E53),1),DATE(YEAR(A53),MONTH(A53),1)))</f>
        <v/>
      </c>
      <c r="G53" s="13">
        <f>IF(A53&amp;B53&amp;C53="","",IF(A53="","日付を入れる",IF(B53="","費目を選ぶ",IF(COUNTIFS($H$4:$H$58,B53)=0,"費目の一覧にない",IF(C53="","金額を入れる",IF(YEAR(F53)&lt;&gt;'入力'!$B$5,"集計の年とちがう",""))))))</f>
        <v/>
      </c>
      <c r="H53" s="39">
        <f>'入力'!A83&amp;""</f>
        <v/>
      </c>
    </row>
    <row r="54">
      <c r="A54" s="34" t="n">
        <v>46073</v>
      </c>
      <c r="B54" s="35" t="inlineStr">
        <is>
          <t>電気・ガス・水道</t>
        </is>
      </c>
      <c r="C54" s="36" t="n">
        <v>26000</v>
      </c>
      <c r="D54" s="35" t="inlineStr">
        <is>
          <t>例</t>
        </is>
      </c>
      <c r="E54" s="37" t="n"/>
      <c r="F54" s="38">
        <f>IF(A54="","",IF(E54&lt;&gt;"",DATE(YEAR(E54),MONTH(E54),1),DATE(YEAR(A54),MONTH(A54),1)))</f>
        <v/>
      </c>
      <c r="G54" s="13">
        <f>IF(A54&amp;B54&amp;C54="","",IF(A54="","日付を入れる",IF(B54="","費目を選ぶ",IF(COUNTIFS($H$4:$H$58,B54)=0,"費目の一覧にない",IF(C54="","金額を入れる",IF(YEAR(F54)&lt;&gt;'入力'!$B$5,"集計の年とちがう",""))))))</f>
        <v/>
      </c>
      <c r="H54" s="39">
        <f>'入力'!A84&amp;""</f>
        <v/>
      </c>
    </row>
    <row r="55">
      <c r="A55" s="34" t="n">
        <v>46078</v>
      </c>
      <c r="B55" s="35" t="inlineStr">
        <is>
          <t>給料の手取り（ママ）</t>
        </is>
      </c>
      <c r="C55" s="36" t="n">
        <v>170000</v>
      </c>
      <c r="D55" s="35" t="inlineStr">
        <is>
          <t>例</t>
        </is>
      </c>
      <c r="E55" s="37" t="n"/>
      <c r="F55" s="38">
        <f>IF(A55="","",IF(E55&lt;&gt;"",DATE(YEAR(E55),MONTH(E55),1),DATE(YEAR(A55),MONTH(A55),1)))</f>
        <v/>
      </c>
      <c r="G55" s="13">
        <f>IF(A55&amp;B55&amp;C55="","",IF(A55="","日付を入れる",IF(B55="","費目を選ぶ",IF(COUNTIFS($H$4:$H$58,B55)=0,"費目の一覧にない",IF(C55="","金額を入れる",IF(YEAR(F55)&lt;&gt;'入力'!$B$5,"集計の年とちがう",""))))))</f>
        <v/>
      </c>
      <c r="H55" s="39">
        <f>'入力'!A85&amp;""</f>
        <v/>
      </c>
    </row>
    <row r="56">
      <c r="A56" s="34" t="n">
        <v>46078</v>
      </c>
      <c r="B56" s="35" t="inlineStr">
        <is>
          <t>給料の手取り（パパ）</t>
        </is>
      </c>
      <c r="C56" s="36" t="n">
        <v>400000</v>
      </c>
      <c r="D56" s="35" t="inlineStr">
        <is>
          <t>例</t>
        </is>
      </c>
      <c r="E56" s="37" t="n"/>
      <c r="F56" s="38">
        <f>IF(A56="","",IF(E56&lt;&gt;"",DATE(YEAR(E56),MONTH(E56),1),DATE(YEAR(A56),MONTH(A56),1)))</f>
        <v/>
      </c>
      <c r="G56" s="13">
        <f>IF(A56&amp;B56&amp;C56="","",IF(A56="","日付を入れる",IF(B56="","費目を選ぶ",IF(COUNTIFS($H$4:$H$58,B56)=0,"費目の一覧にない",IF(C56="","金額を入れる",IF(YEAR(F56)&lt;&gt;'入力'!$B$5,"集計の年とちがう",""))))))</f>
        <v/>
      </c>
      <c r="H56" s="39">
        <f>'入力'!A86&amp;""</f>
        <v/>
      </c>
    </row>
    <row r="57">
      <c r="A57" s="34" t="n">
        <v>46080</v>
      </c>
      <c r="B57" s="35" t="inlineStr">
        <is>
          <t>住まい（家賃・ローン）</t>
        </is>
      </c>
      <c r="C57" s="36" t="n">
        <v>105000</v>
      </c>
      <c r="D57" s="35" t="inlineStr">
        <is>
          <t>例</t>
        </is>
      </c>
      <c r="E57" s="37" t="n"/>
      <c r="F57" s="38">
        <f>IF(A57="","",IF(E57&lt;&gt;"",DATE(YEAR(E57),MONTH(E57),1),DATE(YEAR(A57),MONTH(A57),1)))</f>
        <v/>
      </c>
      <c r="G57" s="13">
        <f>IF(A57&amp;B57&amp;C57="","",IF(A57="","日付を入れる",IF(B57="","費目を選ぶ",IF(COUNTIFS($H$4:$H$58,B57)=0,"費目の一覧にない",IF(C57="","金額を入れる",IF(YEAR(F57)&lt;&gt;'入力'!$B$5,"集計の年とちがう",""))))))</f>
        <v/>
      </c>
      <c r="H57" s="39">
        <f>'入力'!A87&amp;""</f>
        <v/>
      </c>
    </row>
    <row r="58">
      <c r="A58" s="34" t="n">
        <v>46096</v>
      </c>
      <c r="B58" s="35" t="inlineStr">
        <is>
          <t>管理費・駐車場</t>
        </is>
      </c>
      <c r="C58" s="36" t="n">
        <v>10000</v>
      </c>
      <c r="D58" s="35" t="inlineStr">
        <is>
          <t>例</t>
        </is>
      </c>
      <c r="E58" s="37" t="n"/>
      <c r="F58" s="38">
        <f>IF(A58="","",IF(E58&lt;&gt;"",DATE(YEAR(E58),MONTH(E58),1),DATE(YEAR(A58),MONTH(A58),1)))</f>
        <v/>
      </c>
      <c r="G58" s="13">
        <f>IF(A58&amp;B58&amp;C58="","",IF(A58="","日付を入れる",IF(B58="","費目を選ぶ",IF(COUNTIFS($H$4:$H$58,B58)=0,"費目の一覧にない",IF(C58="","金額を入れる",IF(YEAR(F58)&lt;&gt;'入力'!$B$5,"集計の年とちがう",""))))))</f>
        <v/>
      </c>
      <c r="H58" s="39">
        <f>'入力'!A88&amp;""</f>
        <v/>
      </c>
    </row>
    <row r="59">
      <c r="A59" s="34" t="n">
        <v>46096</v>
      </c>
      <c r="B59" s="35" t="inlineStr">
        <is>
          <t>スマホ・ネット</t>
        </is>
      </c>
      <c r="C59" s="36" t="n">
        <v>9800</v>
      </c>
      <c r="D59" s="35" t="inlineStr">
        <is>
          <t>例</t>
        </is>
      </c>
      <c r="E59" s="37" t="n"/>
      <c r="F59" s="38">
        <f>IF(A59="","",IF(E59&lt;&gt;"",DATE(YEAR(E59),MONTH(E59),1),DATE(YEAR(A59),MONTH(A59),1)))</f>
        <v/>
      </c>
      <c r="G59" s="13">
        <f>IF(A59&amp;B59&amp;C59="","",IF(A59="","日付を入れる",IF(B59="","費目を選ぶ",IF(COUNTIFS($H$4:$H$58,B59)=0,"費目の一覧にない",IF(C59="","金額を入れる",IF(YEAR(F59)&lt;&gt;'入力'!$B$5,"集計の年とちがう",""))))))</f>
        <v/>
      </c>
    </row>
    <row r="60">
      <c r="A60" s="34" t="n">
        <v>46096</v>
      </c>
      <c r="B60" s="35" t="inlineStr">
        <is>
          <t>保険</t>
        </is>
      </c>
      <c r="C60" s="36" t="n">
        <v>8000</v>
      </c>
      <c r="D60" s="35" t="inlineStr">
        <is>
          <t>例</t>
        </is>
      </c>
      <c r="E60" s="37" t="n"/>
      <c r="F60" s="38">
        <f>IF(A60="","",IF(E60&lt;&gt;"",DATE(YEAR(E60),MONTH(E60),1),DATE(YEAR(A60),MONTH(A60),1)))</f>
        <v/>
      </c>
      <c r="G60" s="13">
        <f>IF(A60&amp;B60&amp;C60="","",IF(A60="","日付を入れる",IF(B60="","費目を選ぶ",IF(COUNTIFS($H$4:$H$58,B60)=0,"費目の一覧にない",IF(C60="","金額を入れる",IF(YEAR(F60)&lt;&gt;'入力'!$B$5,"集計の年とちがう",""))))))</f>
        <v/>
      </c>
    </row>
    <row r="61">
      <c r="A61" s="34" t="n">
        <v>46096</v>
      </c>
      <c r="B61" s="35" t="inlineStr">
        <is>
          <t>保育料・学童</t>
        </is>
      </c>
      <c r="C61" s="36" t="n">
        <v>45000</v>
      </c>
      <c r="D61" s="35" t="inlineStr">
        <is>
          <t>例</t>
        </is>
      </c>
      <c r="E61" s="37" t="n"/>
      <c r="F61" s="38">
        <f>IF(A61="","",IF(E61&lt;&gt;"",DATE(YEAR(E61),MONTH(E61),1),DATE(YEAR(A61),MONTH(A61),1)))</f>
        <v/>
      </c>
      <c r="G61" s="13">
        <f>IF(A61&amp;B61&amp;C61="","",IF(A61="","日付を入れる",IF(B61="","費目を選ぶ",IF(COUNTIFS($H$4:$H$58,B61)=0,"費目の一覧にない",IF(C61="","金額を入れる",IF(YEAR(F61)&lt;&gt;'入力'!$B$5,"集計の年とちがう",""))))))</f>
        <v/>
      </c>
    </row>
    <row r="62">
      <c r="A62" s="34" t="n">
        <v>46096</v>
      </c>
      <c r="B62" s="35" t="inlineStr">
        <is>
          <t>サブスク</t>
        </is>
      </c>
      <c r="C62" s="36" t="n">
        <v>2500</v>
      </c>
      <c r="D62" s="35" t="inlineStr">
        <is>
          <t>例</t>
        </is>
      </c>
      <c r="E62" s="37" t="n"/>
      <c r="F62" s="38">
        <f>IF(A62="","",IF(E62&lt;&gt;"",DATE(YEAR(E62),MONTH(E62),1),DATE(YEAR(A62),MONTH(A62),1)))</f>
        <v/>
      </c>
      <c r="G62" s="13">
        <f>IF(A62&amp;B62&amp;C62="","",IF(A62="","日付を入れる",IF(B62="","費目を選ぶ",IF(COUNTIFS($H$4:$H$58,B62)=0,"費目の一覧にない",IF(C62="","金額を入れる",IF(YEAR(F62)&lt;&gt;'入力'!$B$5,"集計の年とちがう",""))))))</f>
        <v/>
      </c>
    </row>
    <row r="63">
      <c r="A63" s="34" t="n">
        <v>46096</v>
      </c>
      <c r="B63" s="35" t="inlineStr">
        <is>
          <t>おこづかい（ママ）</t>
        </is>
      </c>
      <c r="C63" s="36" t="n">
        <v>15000</v>
      </c>
      <c r="D63" s="35" t="inlineStr">
        <is>
          <t>例</t>
        </is>
      </c>
      <c r="E63" s="37" t="n"/>
      <c r="F63" s="38">
        <f>IF(A63="","",IF(E63&lt;&gt;"",DATE(YEAR(E63),MONTH(E63),1),DATE(YEAR(A63),MONTH(A63),1)))</f>
        <v/>
      </c>
      <c r="G63" s="13">
        <f>IF(A63&amp;B63&amp;C63="","",IF(A63="","日付を入れる",IF(B63="","費目を選ぶ",IF(COUNTIFS($H$4:$H$58,B63)=0,"費目の一覧にない",IF(C63="","金額を入れる",IF(YEAR(F63)&lt;&gt;'入力'!$B$5,"集計の年とちがう",""))))))</f>
        <v/>
      </c>
    </row>
    <row r="64">
      <c r="A64" s="34" t="n">
        <v>46096</v>
      </c>
      <c r="B64" s="35" t="inlineStr">
        <is>
          <t>おこづかい（パパ）</t>
        </is>
      </c>
      <c r="C64" s="36" t="n">
        <v>20000</v>
      </c>
      <c r="D64" s="35" t="inlineStr">
        <is>
          <t>例</t>
        </is>
      </c>
      <c r="E64" s="37" t="n"/>
      <c r="F64" s="38">
        <f>IF(A64="","",IF(E64&lt;&gt;"",DATE(YEAR(E64),MONTH(E64),1),DATE(YEAR(A64),MONTH(A64),1)))</f>
        <v/>
      </c>
      <c r="G64" s="13">
        <f>IF(A64&amp;B64&amp;C64="","",IF(A64="","日付を入れる",IF(B64="","費目を選ぶ",IF(COUNTIFS($H$4:$H$58,B64)=0,"費目の一覧にない",IF(C64="","金額を入れる",IF(YEAR(F64)&lt;&gt;'入力'!$B$5,"集計の年とちがう",""))))))</f>
        <v/>
      </c>
    </row>
    <row r="65">
      <c r="A65" s="34" t="n">
        <v>46096</v>
      </c>
      <c r="B65" s="35" t="inlineStr">
        <is>
          <t>食費（家）</t>
        </is>
      </c>
      <c r="C65" s="36" t="n">
        <v>66000</v>
      </c>
      <c r="D65" s="35" t="inlineStr">
        <is>
          <t>例</t>
        </is>
      </c>
      <c r="E65" s="37" t="n"/>
      <c r="F65" s="38">
        <f>IF(A65="","",IF(E65&lt;&gt;"",DATE(YEAR(E65),MONTH(E65),1),DATE(YEAR(A65),MONTH(A65),1)))</f>
        <v/>
      </c>
      <c r="G65" s="13">
        <f>IF(A65&amp;B65&amp;C65="","",IF(A65="","日付を入れる",IF(B65="","費目を選ぶ",IF(COUNTIFS($H$4:$H$58,B65)=0,"費目の一覧にない",IF(C65="","金額を入れる",IF(YEAR(F65)&lt;&gt;'入力'!$B$5,"集計の年とちがう",""))))))</f>
        <v/>
      </c>
    </row>
    <row r="66">
      <c r="A66" s="34" t="n">
        <v>46096</v>
      </c>
      <c r="B66" s="35" t="inlineStr">
        <is>
          <t>外食・カフェ</t>
        </is>
      </c>
      <c r="C66" s="36" t="n">
        <v>8000</v>
      </c>
      <c r="D66" s="35" t="inlineStr">
        <is>
          <t>例</t>
        </is>
      </c>
      <c r="E66" s="37" t="n"/>
      <c r="F66" s="38">
        <f>IF(A66="","",IF(E66&lt;&gt;"",DATE(YEAR(E66),MONTH(E66),1),DATE(YEAR(A66),MONTH(A66),1)))</f>
        <v/>
      </c>
      <c r="G66" s="13">
        <f>IF(A66&amp;B66&amp;C66="","",IF(A66="","日付を入れる",IF(B66="","費目を選ぶ",IF(COUNTIFS($H$4:$H$58,B66)=0,"費目の一覧にない",IF(C66="","金額を入れる",IF(YEAR(F66)&lt;&gt;'入力'!$B$5,"集計の年とちがう",""))))))</f>
        <v/>
      </c>
    </row>
    <row r="67">
      <c r="A67" s="34" t="n">
        <v>46096</v>
      </c>
      <c r="B67" s="35" t="inlineStr">
        <is>
          <t>日用品</t>
        </is>
      </c>
      <c r="C67" s="36" t="n">
        <v>9000</v>
      </c>
      <c r="D67" s="35" t="inlineStr">
        <is>
          <t>例</t>
        </is>
      </c>
      <c r="E67" s="37" t="n"/>
      <c r="F67" s="38">
        <f>IF(A67="","",IF(E67&lt;&gt;"",DATE(YEAR(E67),MONTH(E67),1),DATE(YEAR(A67),MONTH(A67),1)))</f>
        <v/>
      </c>
      <c r="G67" s="13">
        <f>IF(A67&amp;B67&amp;C67="","",IF(A67="","日付を入れる",IF(B67="","費目を選ぶ",IF(COUNTIFS($H$4:$H$58,B67)=0,"費目の一覧にない",IF(C67="","金額を入れる",IF(YEAR(F67)&lt;&gt;'入力'!$B$5,"集計の年とちがう",""))))))</f>
        <v/>
      </c>
    </row>
    <row r="68">
      <c r="A68" s="34" t="n">
        <v>46096</v>
      </c>
      <c r="B68" s="35" t="inlineStr">
        <is>
          <t>子どものもの</t>
        </is>
      </c>
      <c r="C68" s="36" t="n">
        <v>12000</v>
      </c>
      <c r="D68" s="35" t="inlineStr">
        <is>
          <t>例</t>
        </is>
      </c>
      <c r="E68" s="37" t="n"/>
      <c r="F68" s="38">
        <f>IF(A68="","",IF(E68&lt;&gt;"",DATE(YEAR(E68),MONTH(E68),1),DATE(YEAR(A68),MONTH(A68),1)))</f>
        <v/>
      </c>
      <c r="G68" s="13">
        <f>IF(A68&amp;B68&amp;C68="","",IF(A68="","日付を入れる",IF(B68="","費目を選ぶ",IF(COUNTIFS($H$4:$H$58,B68)=0,"費目の一覧にない",IF(C68="","金額を入れる",IF(YEAR(F68)&lt;&gt;'入力'!$B$5,"集計の年とちがう",""))))))</f>
        <v/>
      </c>
    </row>
    <row r="69">
      <c r="A69" s="34" t="n">
        <v>46096</v>
      </c>
      <c r="B69" s="35" t="inlineStr">
        <is>
          <t>服・美容</t>
        </is>
      </c>
      <c r="C69" s="36" t="n">
        <v>7000</v>
      </c>
      <c r="D69" s="35" t="inlineStr">
        <is>
          <t>例</t>
        </is>
      </c>
      <c r="E69" s="37" t="n"/>
      <c r="F69" s="38">
        <f>IF(A69="","",IF(E69&lt;&gt;"",DATE(YEAR(E69),MONTH(E69),1),DATE(YEAR(A69),MONTH(A69),1)))</f>
        <v/>
      </c>
      <c r="G69" s="13">
        <f>IF(A69&amp;B69&amp;C69="","",IF(A69="","日付を入れる",IF(B69="","費目を選ぶ",IF(COUNTIFS($H$4:$H$58,B69)=0,"費目の一覧にない",IF(C69="","金額を入れる",IF(YEAR(F69)&lt;&gt;'入力'!$B$5,"集計の年とちがう",""))))))</f>
        <v/>
      </c>
    </row>
    <row r="70">
      <c r="A70" s="34" t="n">
        <v>46096</v>
      </c>
      <c r="B70" s="35" t="inlineStr">
        <is>
          <t>医療・薬</t>
        </is>
      </c>
      <c r="C70" s="36" t="n">
        <v>3000</v>
      </c>
      <c r="D70" s="35" t="inlineStr">
        <is>
          <t>例</t>
        </is>
      </c>
      <c r="E70" s="37" t="n"/>
      <c r="F70" s="38">
        <f>IF(A70="","",IF(E70&lt;&gt;"",DATE(YEAR(E70),MONTH(E70),1),DATE(YEAR(A70),MONTH(A70),1)))</f>
        <v/>
      </c>
      <c r="G70" s="13">
        <f>IF(A70&amp;B70&amp;C70="","",IF(A70="","日付を入れる",IF(B70="","費目を選ぶ",IF(COUNTIFS($H$4:$H$58,B70)=0,"費目の一覧にない",IF(C70="","金額を入れる",IF(YEAR(F70)&lt;&gt;'入力'!$B$5,"集計の年とちがう",""))))))</f>
        <v/>
      </c>
    </row>
    <row r="71">
      <c r="A71" s="34" t="n">
        <v>46096</v>
      </c>
      <c r="B71" s="35" t="inlineStr">
        <is>
          <t>交通・ガソリン</t>
        </is>
      </c>
      <c r="C71" s="36" t="n">
        <v>6000</v>
      </c>
      <c r="D71" s="35" t="inlineStr">
        <is>
          <t>例</t>
        </is>
      </c>
      <c r="E71" s="37" t="n"/>
      <c r="F71" s="38">
        <f>IF(A71="","",IF(E71&lt;&gt;"",DATE(YEAR(E71),MONTH(E71),1),DATE(YEAR(A71),MONTH(A71),1)))</f>
        <v/>
      </c>
      <c r="G71" s="13">
        <f>IF(A71&amp;B71&amp;C71="","",IF(A71="","日付を入れる",IF(B71="","費目を選ぶ",IF(COUNTIFS($H$4:$H$58,B71)=0,"費目の一覧にない",IF(C71="","金額を入れる",IF(YEAR(F71)&lt;&gt;'入力'!$B$5,"集計の年とちがう",""))))))</f>
        <v/>
      </c>
    </row>
    <row r="72">
      <c r="A72" s="34" t="n">
        <v>46096</v>
      </c>
      <c r="B72" s="35" t="inlineStr">
        <is>
          <t>おでかけ・レジャー</t>
        </is>
      </c>
      <c r="C72" s="36" t="n">
        <v>10000</v>
      </c>
      <c r="D72" s="35" t="inlineStr">
        <is>
          <t>例</t>
        </is>
      </c>
      <c r="E72" s="37" t="n"/>
      <c r="F72" s="38">
        <f>IF(A72="","",IF(E72&lt;&gt;"",DATE(YEAR(E72),MONTH(E72),1),DATE(YEAR(A72),MONTH(A72),1)))</f>
        <v/>
      </c>
      <c r="G72" s="13">
        <f>IF(A72&amp;B72&amp;C72="","",IF(A72="","日付を入れる",IF(B72="","費目を選ぶ",IF(COUNTIFS($H$4:$H$58,B72)=0,"費目の一覧にない",IF(C72="","金額を入れる",IF(YEAR(F72)&lt;&gt;'入力'!$B$5,"集計の年とちがう",""))))))</f>
        <v/>
      </c>
    </row>
    <row r="73">
      <c r="A73" s="34" t="n">
        <v>46096</v>
      </c>
      <c r="B73" s="35" t="inlineStr">
        <is>
          <t>交際・プレゼント</t>
        </is>
      </c>
      <c r="C73" s="36" t="n">
        <v>4000</v>
      </c>
      <c r="D73" s="35" t="inlineStr">
        <is>
          <t>例</t>
        </is>
      </c>
      <c r="E73" s="37" t="n"/>
      <c r="F73" s="38">
        <f>IF(A73="","",IF(E73&lt;&gt;"",DATE(YEAR(E73),MONTH(E73),1),DATE(YEAR(A73),MONTH(A73),1)))</f>
        <v/>
      </c>
      <c r="G73" s="13">
        <f>IF(A73&amp;B73&amp;C73="","",IF(A73="","日付を入れる",IF(B73="","費目を選ぶ",IF(COUNTIFS($H$4:$H$58,B73)=0,"費目の一覧にない",IF(C73="","金額を入れる",IF(YEAR(F73)&lt;&gt;'入力'!$B$5,"集計の年とちがう",""))))))</f>
        <v/>
      </c>
    </row>
    <row r="74">
      <c r="A74" s="34" t="n">
        <v>46096</v>
      </c>
      <c r="B74" s="35" t="inlineStr">
        <is>
          <t>本・学び</t>
        </is>
      </c>
      <c r="C74" s="36" t="n">
        <v>2000</v>
      </c>
      <c r="D74" s="35" t="inlineStr">
        <is>
          <t>例</t>
        </is>
      </c>
      <c r="E74" s="37" t="n"/>
      <c r="F74" s="38">
        <f>IF(A74="","",IF(E74&lt;&gt;"",DATE(YEAR(E74),MONTH(E74),1),DATE(YEAR(A74),MONTH(A74),1)))</f>
        <v/>
      </c>
      <c r="G74" s="13">
        <f>IF(A74&amp;B74&amp;C74="","",IF(A74="","日付を入れる",IF(B74="","費目を選ぶ",IF(COUNTIFS($H$4:$H$58,B74)=0,"費目の一覧にない",IF(C74="","金額を入れる",IF(YEAR(F74)&lt;&gt;'入力'!$B$5,"集計の年とちがう",""))))))</f>
        <v/>
      </c>
    </row>
    <row r="75">
      <c r="A75" s="34" t="n">
        <v>46096</v>
      </c>
      <c r="B75" s="35" t="inlineStr">
        <is>
          <t>現金で使った</t>
        </is>
      </c>
      <c r="C75" s="36" t="n">
        <v>5000</v>
      </c>
      <c r="D75" s="35" t="inlineStr">
        <is>
          <t>例</t>
        </is>
      </c>
      <c r="E75" s="37" t="n"/>
      <c r="F75" s="38">
        <f>IF(A75="","",IF(E75&lt;&gt;"",DATE(YEAR(E75),MONTH(E75),1),DATE(YEAR(A75),MONTH(A75),1)))</f>
        <v/>
      </c>
      <c r="G75" s="13">
        <f>IF(A75&amp;B75&amp;C75="","",IF(A75="","日付を入れる",IF(B75="","費目を選ぶ",IF(COUNTIFS($H$4:$H$58,B75)=0,"費目の一覧にない",IF(C75="","金額を入れる",IF(YEAR(F75)&lt;&gt;'入力'!$B$5,"集計の年とちがう",""))))))</f>
        <v/>
      </c>
    </row>
    <row r="76">
      <c r="A76" s="34" t="n">
        <v>46096</v>
      </c>
      <c r="B76" s="35" t="inlineStr">
        <is>
          <t>その他</t>
        </is>
      </c>
      <c r="C76" s="36" t="n">
        <v>2000</v>
      </c>
      <c r="D76" s="35" t="inlineStr">
        <is>
          <t>例</t>
        </is>
      </c>
      <c r="E76" s="37" t="n"/>
      <c r="F76" s="38">
        <f>IF(A76="","",IF(E76&lt;&gt;"",DATE(YEAR(E76),MONTH(E76),1),DATE(YEAR(A76),MONTH(A76),1)))</f>
        <v/>
      </c>
      <c r="G76" s="13">
        <f>IF(A76&amp;B76&amp;C76="","",IF(A76="","日付を入れる",IF(B76="","費目を選ぶ",IF(COUNTIFS($H$4:$H$58,B76)=0,"費目の一覧にない",IF(C76="","金額を入れる",IF(YEAR(F76)&lt;&gt;'入力'!$B$5,"集計の年とちがう",""))))))</f>
        <v/>
      </c>
    </row>
    <row r="77">
      <c r="A77" s="34" t="n">
        <v>46096</v>
      </c>
      <c r="B77" s="35" t="inlineStr">
        <is>
          <t>家電・家具</t>
        </is>
      </c>
      <c r="C77" s="36" t="n">
        <v>70000</v>
      </c>
      <c r="D77" s="35" t="inlineStr">
        <is>
          <t>例</t>
        </is>
      </c>
      <c r="E77" s="37" t="n"/>
      <c r="F77" s="38">
        <f>IF(A77="","",IF(E77&lt;&gt;"",DATE(YEAR(E77),MONTH(E77),1),DATE(YEAR(A77),MONTH(A77),1)))</f>
        <v/>
      </c>
      <c r="G77" s="13">
        <f>IF(A77&amp;B77&amp;C77="","",IF(A77="","日付を入れる",IF(B77="","費目を選ぶ",IF(COUNTIFS($H$4:$H$58,B77)=0,"費目の一覧にない",IF(C77="","金額を入れる",IF(YEAR(F77)&lt;&gt;'入力'!$B$5,"集計の年とちがう",""))))))</f>
        <v/>
      </c>
    </row>
    <row r="78">
      <c r="A78" s="34" t="n">
        <v>46096</v>
      </c>
      <c r="B78" s="35" t="inlineStr">
        <is>
          <t>NISA</t>
        </is>
      </c>
      <c r="C78" s="36" t="n">
        <v>30000</v>
      </c>
      <c r="D78" s="35" t="inlineStr">
        <is>
          <t>例</t>
        </is>
      </c>
      <c r="E78" s="37" t="n"/>
      <c r="F78" s="38">
        <f>IF(A78="","",IF(E78&lt;&gt;"",DATE(YEAR(E78),MONTH(E78),1),DATE(YEAR(A78),MONTH(A78),1)))</f>
        <v/>
      </c>
      <c r="G78" s="13">
        <f>IF(A78&amp;B78&amp;C78="","",IF(A78="","日付を入れる",IF(B78="","費目を選ぶ",IF(COUNTIFS($H$4:$H$58,B78)=0,"費目の一覧にない",IF(C78="","金額を入れる",IF(YEAR(F78)&lt;&gt;'入力'!$B$5,"集計の年とちがう",""))))))</f>
        <v/>
      </c>
    </row>
    <row r="79">
      <c r="A79" s="34" t="n">
        <v>46096</v>
      </c>
      <c r="B79" s="35" t="inlineStr">
        <is>
          <t>iDeCo</t>
        </is>
      </c>
      <c r="C79" s="36" t="n">
        <v>5000</v>
      </c>
      <c r="D79" s="35" t="inlineStr">
        <is>
          <t>例</t>
        </is>
      </c>
      <c r="E79" s="37" t="n"/>
      <c r="F79" s="38">
        <f>IF(A79="","",IF(E79&lt;&gt;"",DATE(YEAR(E79),MONTH(E79),1),DATE(YEAR(A79),MONTH(A79),1)))</f>
        <v/>
      </c>
      <c r="G79" s="13">
        <f>IF(A79&amp;B79&amp;C79="","",IF(A79="","日付を入れる",IF(B79="","費目を選ぶ",IF(COUNTIFS($H$4:$H$58,B79)=0,"費目の一覧にない",IF(C79="","金額を入れる",IF(YEAR(F79)&lt;&gt;'入力'!$B$5,"集計の年とちがう",""))))))</f>
        <v/>
      </c>
    </row>
    <row r="80">
      <c r="A80" s="34" t="n">
        <v>46096</v>
      </c>
      <c r="B80" s="35" t="inlineStr">
        <is>
          <t>先取り貯金</t>
        </is>
      </c>
      <c r="C80" s="36" t="n">
        <v>20000</v>
      </c>
      <c r="D80" s="35" t="inlineStr">
        <is>
          <t>例</t>
        </is>
      </c>
      <c r="E80" s="37" t="n"/>
      <c r="F80" s="38">
        <f>IF(A80="","",IF(E80&lt;&gt;"",DATE(YEAR(E80),MONTH(E80),1),DATE(YEAR(A80),MONTH(A80),1)))</f>
        <v/>
      </c>
      <c r="G80" s="13">
        <f>IF(A80&amp;B80&amp;C80="","",IF(A80="","日付を入れる",IF(B80="","費目を選ぶ",IF(COUNTIFS($H$4:$H$58,B80)=0,"費目の一覧にない",IF(C80="","金額を入れる",IF(YEAR(F80)&lt;&gt;'入力'!$B$5,"集計の年とちがう",""))))))</f>
        <v/>
      </c>
    </row>
    <row r="81">
      <c r="A81" s="34" t="n">
        <v>46101</v>
      </c>
      <c r="B81" s="35" t="inlineStr">
        <is>
          <t>電気・ガス・水道</t>
        </is>
      </c>
      <c r="C81" s="36" t="n">
        <v>21000</v>
      </c>
      <c r="D81" s="35" t="inlineStr">
        <is>
          <t>例</t>
        </is>
      </c>
      <c r="E81" s="37" t="n"/>
      <c r="F81" s="38">
        <f>IF(A81="","",IF(E81&lt;&gt;"",DATE(YEAR(E81),MONTH(E81),1),DATE(YEAR(A81),MONTH(A81),1)))</f>
        <v/>
      </c>
      <c r="G81" s="13">
        <f>IF(A81&amp;B81&amp;C81="","",IF(A81="","日付を入れる",IF(B81="","費目を選ぶ",IF(COUNTIFS($H$4:$H$58,B81)=0,"費目の一覧にない",IF(C81="","金額を入れる",IF(YEAR(F81)&lt;&gt;'入力'!$B$5,"集計の年とちがう",""))))))</f>
        <v/>
      </c>
    </row>
    <row r="82">
      <c r="A82" s="34" t="n">
        <v>46106</v>
      </c>
      <c r="B82" s="35" t="inlineStr">
        <is>
          <t>給料の手取り（ママ）</t>
        </is>
      </c>
      <c r="C82" s="36" t="n">
        <v>170000</v>
      </c>
      <c r="D82" s="35" t="inlineStr">
        <is>
          <t>例</t>
        </is>
      </c>
      <c r="E82" s="37" t="n"/>
      <c r="F82" s="38">
        <f>IF(A82="","",IF(E82&lt;&gt;"",DATE(YEAR(E82),MONTH(E82),1),DATE(YEAR(A82),MONTH(A82),1)))</f>
        <v/>
      </c>
      <c r="G82" s="13">
        <f>IF(A82&amp;B82&amp;C82="","",IF(A82="","日付を入れる",IF(B82="","費目を選ぶ",IF(COUNTIFS($H$4:$H$58,B82)=0,"費目の一覧にない",IF(C82="","金額を入れる",IF(YEAR(F82)&lt;&gt;'入力'!$B$5,"集計の年とちがう",""))))))</f>
        <v/>
      </c>
    </row>
    <row r="83">
      <c r="A83" s="34" t="n">
        <v>46106</v>
      </c>
      <c r="B83" s="35" t="inlineStr">
        <is>
          <t>給料の手取り（パパ）</t>
        </is>
      </c>
      <c r="C83" s="36" t="n">
        <v>400000</v>
      </c>
      <c r="D83" s="35" t="inlineStr">
        <is>
          <t>例</t>
        </is>
      </c>
      <c r="E83" s="37" t="n"/>
      <c r="F83" s="38">
        <f>IF(A83="","",IF(E83&lt;&gt;"",DATE(YEAR(E83),MONTH(E83),1),DATE(YEAR(A83),MONTH(A83),1)))</f>
        <v/>
      </c>
      <c r="G83" s="13">
        <f>IF(A83&amp;B83&amp;C83="","",IF(A83="","日付を入れる",IF(B83="","費目を選ぶ",IF(COUNTIFS($H$4:$H$58,B83)=0,"費目の一覧にない",IF(C83="","金額を入れる",IF(YEAR(F83)&lt;&gt;'入力'!$B$5,"集計の年とちがう",""))))))</f>
        <v/>
      </c>
    </row>
    <row r="84">
      <c r="A84" s="34" t="n">
        <v>46108</v>
      </c>
      <c r="B84" s="35" t="inlineStr">
        <is>
          <t>住まい（家賃・ローン）</t>
        </is>
      </c>
      <c r="C84" s="36" t="n">
        <v>105000</v>
      </c>
      <c r="D84" s="35" t="inlineStr">
        <is>
          <t>例</t>
        </is>
      </c>
      <c r="E84" s="37" t="n"/>
      <c r="F84" s="38">
        <f>IF(A84="","",IF(E84&lt;&gt;"",DATE(YEAR(E84),MONTH(E84),1),DATE(YEAR(A84),MONTH(A84),1)))</f>
        <v/>
      </c>
      <c r="G84" s="13">
        <f>IF(A84&amp;B84&amp;C84="","",IF(A84="","日付を入れる",IF(B84="","費目を選ぶ",IF(COUNTIFS($H$4:$H$58,B84)=0,"費目の一覧にない",IF(C84="","金額を入れる",IF(YEAR(F84)&lt;&gt;'入力'!$B$5,"集計の年とちがう",""))))))</f>
        <v/>
      </c>
    </row>
    <row r="85">
      <c r="A85" s="34" t="n">
        <v>46127</v>
      </c>
      <c r="B85" s="35" t="inlineStr">
        <is>
          <t>児童手当</t>
        </is>
      </c>
      <c r="C85" s="36" t="n">
        <v>30000</v>
      </c>
      <c r="D85" s="35" t="inlineStr">
        <is>
          <t>例</t>
        </is>
      </c>
      <c r="E85" s="37" t="n"/>
      <c r="F85" s="38">
        <f>IF(A85="","",IF(E85&lt;&gt;"",DATE(YEAR(E85),MONTH(E85),1),DATE(YEAR(A85),MONTH(A85),1)))</f>
        <v/>
      </c>
      <c r="G85" s="13">
        <f>IF(A85&amp;B85&amp;C85="","",IF(A85="","日付を入れる",IF(B85="","費目を選ぶ",IF(COUNTIFS($H$4:$H$58,B85)=0,"費目の一覧にない",IF(C85="","金額を入れる",IF(YEAR(F85)&lt;&gt;'入力'!$B$5,"集計の年とちがう",""))))))</f>
        <v/>
      </c>
    </row>
    <row r="86">
      <c r="A86" s="34" t="n">
        <v>46127</v>
      </c>
      <c r="B86" s="35" t="inlineStr">
        <is>
          <t>管理費・駐車場</t>
        </is>
      </c>
      <c r="C86" s="36" t="n">
        <v>10000</v>
      </c>
      <c r="D86" s="35" t="inlineStr">
        <is>
          <t>例</t>
        </is>
      </c>
      <c r="E86" s="37" t="n"/>
      <c r="F86" s="38">
        <f>IF(A86="","",IF(E86&lt;&gt;"",DATE(YEAR(E86),MONTH(E86),1),DATE(YEAR(A86),MONTH(A86),1)))</f>
        <v/>
      </c>
      <c r="G86" s="13">
        <f>IF(A86&amp;B86&amp;C86="","",IF(A86="","日付を入れる",IF(B86="","費目を選ぶ",IF(COUNTIFS($H$4:$H$58,B86)=0,"費目の一覧にない",IF(C86="","金額を入れる",IF(YEAR(F86)&lt;&gt;'入力'!$B$5,"集計の年とちがう",""))))))</f>
        <v/>
      </c>
    </row>
    <row r="87">
      <c r="A87" s="34" t="n">
        <v>46127</v>
      </c>
      <c r="B87" s="35" t="inlineStr">
        <is>
          <t>スマホ・ネット</t>
        </is>
      </c>
      <c r="C87" s="36" t="n">
        <v>9800</v>
      </c>
      <c r="D87" s="35" t="inlineStr">
        <is>
          <t>例</t>
        </is>
      </c>
      <c r="E87" s="37" t="n"/>
      <c r="F87" s="38">
        <f>IF(A87="","",IF(E87&lt;&gt;"",DATE(YEAR(E87),MONTH(E87),1),DATE(YEAR(A87),MONTH(A87),1)))</f>
        <v/>
      </c>
      <c r="G87" s="13">
        <f>IF(A87&amp;B87&amp;C87="","",IF(A87="","日付を入れる",IF(B87="","費目を選ぶ",IF(COUNTIFS($H$4:$H$58,B87)=0,"費目の一覧にない",IF(C87="","金額を入れる",IF(YEAR(F87)&lt;&gt;'入力'!$B$5,"集計の年とちがう",""))))))</f>
        <v/>
      </c>
    </row>
    <row r="88">
      <c r="A88" s="34" t="n">
        <v>46127</v>
      </c>
      <c r="B88" s="35" t="inlineStr">
        <is>
          <t>保険</t>
        </is>
      </c>
      <c r="C88" s="36" t="n">
        <v>8000</v>
      </c>
      <c r="D88" s="35" t="inlineStr">
        <is>
          <t>例</t>
        </is>
      </c>
      <c r="E88" s="37" t="n"/>
      <c r="F88" s="38">
        <f>IF(A88="","",IF(E88&lt;&gt;"",DATE(YEAR(E88),MONTH(E88),1),DATE(YEAR(A88),MONTH(A88),1)))</f>
        <v/>
      </c>
      <c r="G88" s="13">
        <f>IF(A88&amp;B88&amp;C88="","",IF(A88="","日付を入れる",IF(B88="","費目を選ぶ",IF(COUNTIFS($H$4:$H$58,B88)=0,"費目の一覧にない",IF(C88="","金額を入れる",IF(YEAR(F88)&lt;&gt;'入力'!$B$5,"集計の年とちがう",""))))))</f>
        <v/>
      </c>
    </row>
    <row r="89">
      <c r="A89" s="34" t="n">
        <v>46127</v>
      </c>
      <c r="B89" s="35" t="inlineStr">
        <is>
          <t>保育料・学童</t>
        </is>
      </c>
      <c r="C89" s="36" t="n">
        <v>45000</v>
      </c>
      <c r="D89" s="35" t="inlineStr">
        <is>
          <t>例</t>
        </is>
      </c>
      <c r="E89" s="37" t="n"/>
      <c r="F89" s="38">
        <f>IF(A89="","",IF(E89&lt;&gt;"",DATE(YEAR(E89),MONTH(E89),1),DATE(YEAR(A89),MONTH(A89),1)))</f>
        <v/>
      </c>
      <c r="G89" s="13">
        <f>IF(A89&amp;B89&amp;C89="","",IF(A89="","日付を入れる",IF(B89="","費目を選ぶ",IF(COUNTIFS($H$4:$H$58,B89)=0,"費目の一覧にない",IF(C89="","金額を入れる",IF(YEAR(F89)&lt;&gt;'入力'!$B$5,"集計の年とちがう",""))))))</f>
        <v/>
      </c>
    </row>
    <row r="90">
      <c r="A90" s="34" t="n">
        <v>46127</v>
      </c>
      <c r="B90" s="35" t="inlineStr">
        <is>
          <t>サブスク</t>
        </is>
      </c>
      <c r="C90" s="36" t="n">
        <v>2500</v>
      </c>
      <c r="D90" s="35" t="inlineStr">
        <is>
          <t>例</t>
        </is>
      </c>
      <c r="E90" s="37" t="n"/>
      <c r="F90" s="38">
        <f>IF(A90="","",IF(E90&lt;&gt;"",DATE(YEAR(E90),MONTH(E90),1),DATE(YEAR(A90),MONTH(A90),1)))</f>
        <v/>
      </c>
      <c r="G90" s="13">
        <f>IF(A90&amp;B90&amp;C90="","",IF(A90="","日付を入れる",IF(B90="","費目を選ぶ",IF(COUNTIFS($H$4:$H$58,B90)=0,"費目の一覧にない",IF(C90="","金額を入れる",IF(YEAR(F90)&lt;&gt;'入力'!$B$5,"集計の年とちがう",""))))))</f>
        <v/>
      </c>
    </row>
    <row r="91">
      <c r="A91" s="34" t="n">
        <v>46127</v>
      </c>
      <c r="B91" s="35" t="inlineStr">
        <is>
          <t>おこづかい（ママ）</t>
        </is>
      </c>
      <c r="C91" s="36" t="n">
        <v>15000</v>
      </c>
      <c r="D91" s="35" t="inlineStr">
        <is>
          <t>例</t>
        </is>
      </c>
      <c r="E91" s="37" t="n"/>
      <c r="F91" s="38">
        <f>IF(A91="","",IF(E91&lt;&gt;"",DATE(YEAR(E91),MONTH(E91),1),DATE(YEAR(A91),MONTH(A91),1)))</f>
        <v/>
      </c>
      <c r="G91" s="13">
        <f>IF(A91&amp;B91&amp;C91="","",IF(A91="","日付を入れる",IF(B91="","費目を選ぶ",IF(COUNTIFS($H$4:$H$58,B91)=0,"費目の一覧にない",IF(C91="","金額を入れる",IF(YEAR(F91)&lt;&gt;'入力'!$B$5,"集計の年とちがう",""))))))</f>
        <v/>
      </c>
    </row>
    <row r="92">
      <c r="A92" s="34" t="n">
        <v>46127</v>
      </c>
      <c r="B92" s="35" t="inlineStr">
        <is>
          <t>おこづかい（パパ）</t>
        </is>
      </c>
      <c r="C92" s="36" t="n">
        <v>20000</v>
      </c>
      <c r="D92" s="35" t="inlineStr">
        <is>
          <t>例</t>
        </is>
      </c>
      <c r="E92" s="37" t="n"/>
      <c r="F92" s="38">
        <f>IF(A92="","",IF(E92&lt;&gt;"",DATE(YEAR(E92),MONTH(E92),1),DATE(YEAR(A92),MONTH(A92),1)))</f>
        <v/>
      </c>
      <c r="G92" s="13">
        <f>IF(A92&amp;B92&amp;C92="","",IF(A92="","日付を入れる",IF(B92="","費目を選ぶ",IF(COUNTIFS($H$4:$H$58,B92)=0,"費目の一覧にない",IF(C92="","金額を入れる",IF(YEAR(F92)&lt;&gt;'入力'!$B$5,"集計の年とちがう",""))))))</f>
        <v/>
      </c>
    </row>
    <row r="93">
      <c r="A93" s="34" t="n">
        <v>46127</v>
      </c>
      <c r="B93" s="35" t="inlineStr">
        <is>
          <t>食費（家）</t>
        </is>
      </c>
      <c r="C93" s="36" t="n">
        <v>62000</v>
      </c>
      <c r="D93" s="35" t="inlineStr">
        <is>
          <t>例</t>
        </is>
      </c>
      <c r="E93" s="37" t="n"/>
      <c r="F93" s="38">
        <f>IF(A93="","",IF(E93&lt;&gt;"",DATE(YEAR(E93),MONTH(E93),1),DATE(YEAR(A93),MONTH(A93),1)))</f>
        <v/>
      </c>
      <c r="G93" s="13">
        <f>IF(A93&amp;B93&amp;C93="","",IF(A93="","日付を入れる",IF(B93="","費目を選ぶ",IF(COUNTIFS($H$4:$H$58,B93)=0,"費目の一覧にない",IF(C93="","金額を入れる",IF(YEAR(F93)&lt;&gt;'入力'!$B$5,"集計の年とちがう",""))))))</f>
        <v/>
      </c>
    </row>
    <row r="94">
      <c r="A94" s="34" t="n">
        <v>46127</v>
      </c>
      <c r="B94" s="35" t="inlineStr">
        <is>
          <t>外食・カフェ</t>
        </is>
      </c>
      <c r="C94" s="36" t="n">
        <v>8000</v>
      </c>
      <c r="D94" s="35" t="inlineStr">
        <is>
          <t>例</t>
        </is>
      </c>
      <c r="E94" s="37" t="n"/>
      <c r="F94" s="38">
        <f>IF(A94="","",IF(E94&lt;&gt;"",DATE(YEAR(E94),MONTH(E94),1),DATE(YEAR(A94),MONTH(A94),1)))</f>
        <v/>
      </c>
      <c r="G94" s="13">
        <f>IF(A94&amp;B94&amp;C94="","",IF(A94="","日付を入れる",IF(B94="","費目を選ぶ",IF(COUNTIFS($H$4:$H$58,B94)=0,"費目の一覧にない",IF(C94="","金額を入れる",IF(YEAR(F94)&lt;&gt;'入力'!$B$5,"集計の年とちがう",""))))))</f>
        <v/>
      </c>
    </row>
    <row r="95">
      <c r="A95" s="34" t="n">
        <v>46127</v>
      </c>
      <c r="B95" s="35" t="inlineStr">
        <is>
          <t>日用品</t>
        </is>
      </c>
      <c r="C95" s="36" t="n">
        <v>9000</v>
      </c>
      <c r="D95" s="35" t="inlineStr">
        <is>
          <t>例</t>
        </is>
      </c>
      <c r="E95" s="37" t="n"/>
      <c r="F95" s="38">
        <f>IF(A95="","",IF(E95&lt;&gt;"",DATE(YEAR(E95),MONTH(E95),1),DATE(YEAR(A95),MONTH(A95),1)))</f>
        <v/>
      </c>
      <c r="G95" s="13">
        <f>IF(A95&amp;B95&amp;C95="","",IF(A95="","日付を入れる",IF(B95="","費目を選ぶ",IF(COUNTIFS($H$4:$H$58,B95)=0,"費目の一覧にない",IF(C95="","金額を入れる",IF(YEAR(F95)&lt;&gt;'入力'!$B$5,"集計の年とちがう",""))))))</f>
        <v/>
      </c>
    </row>
    <row r="96">
      <c r="A96" s="34" t="n">
        <v>46127</v>
      </c>
      <c r="B96" s="35" t="inlineStr">
        <is>
          <t>子どものもの</t>
        </is>
      </c>
      <c r="C96" s="36" t="n">
        <v>12000</v>
      </c>
      <c r="D96" s="35" t="inlineStr">
        <is>
          <t>例</t>
        </is>
      </c>
      <c r="E96" s="37" t="n"/>
      <c r="F96" s="38">
        <f>IF(A96="","",IF(E96&lt;&gt;"",DATE(YEAR(E96),MONTH(E96),1),DATE(YEAR(A96),MONTH(A96),1)))</f>
        <v/>
      </c>
      <c r="G96" s="13">
        <f>IF(A96&amp;B96&amp;C96="","",IF(A96="","日付を入れる",IF(B96="","費目を選ぶ",IF(COUNTIFS($H$4:$H$58,B96)=0,"費目の一覧にない",IF(C96="","金額を入れる",IF(YEAR(F96)&lt;&gt;'入力'!$B$5,"集計の年とちがう",""))))))</f>
        <v/>
      </c>
    </row>
    <row r="97">
      <c r="A97" s="34" t="n">
        <v>46127</v>
      </c>
      <c r="B97" s="35" t="inlineStr">
        <is>
          <t>服・美容</t>
        </is>
      </c>
      <c r="C97" s="36" t="n">
        <v>7000</v>
      </c>
      <c r="D97" s="35" t="inlineStr">
        <is>
          <t>例</t>
        </is>
      </c>
      <c r="E97" s="37" t="n"/>
      <c r="F97" s="38">
        <f>IF(A97="","",IF(E97&lt;&gt;"",DATE(YEAR(E97),MONTH(E97),1),DATE(YEAR(A97),MONTH(A97),1)))</f>
        <v/>
      </c>
      <c r="G97" s="13">
        <f>IF(A97&amp;B97&amp;C97="","",IF(A97="","日付を入れる",IF(B97="","費目を選ぶ",IF(COUNTIFS($H$4:$H$58,B97)=0,"費目の一覧にない",IF(C97="","金額を入れる",IF(YEAR(F97)&lt;&gt;'入力'!$B$5,"集計の年とちがう",""))))))</f>
        <v/>
      </c>
    </row>
    <row r="98">
      <c r="A98" s="34" t="n">
        <v>46127</v>
      </c>
      <c r="B98" s="35" t="inlineStr">
        <is>
          <t>医療・薬</t>
        </is>
      </c>
      <c r="C98" s="36" t="n">
        <v>3000</v>
      </c>
      <c r="D98" s="35" t="inlineStr">
        <is>
          <t>例</t>
        </is>
      </c>
      <c r="E98" s="37" t="n"/>
      <c r="F98" s="38">
        <f>IF(A98="","",IF(E98&lt;&gt;"",DATE(YEAR(E98),MONTH(E98),1),DATE(YEAR(A98),MONTH(A98),1)))</f>
        <v/>
      </c>
      <c r="G98" s="13">
        <f>IF(A98&amp;B98&amp;C98="","",IF(A98="","日付を入れる",IF(B98="","費目を選ぶ",IF(COUNTIFS($H$4:$H$58,B98)=0,"費目の一覧にない",IF(C98="","金額を入れる",IF(YEAR(F98)&lt;&gt;'入力'!$B$5,"集計の年とちがう",""))))))</f>
        <v/>
      </c>
    </row>
    <row r="99">
      <c r="A99" s="34" t="n">
        <v>46127</v>
      </c>
      <c r="B99" s="35" t="inlineStr">
        <is>
          <t>交通・ガソリン</t>
        </is>
      </c>
      <c r="C99" s="36" t="n">
        <v>6000</v>
      </c>
      <c r="D99" s="35" t="inlineStr">
        <is>
          <t>例</t>
        </is>
      </c>
      <c r="E99" s="37" t="n"/>
      <c r="F99" s="38">
        <f>IF(A99="","",IF(E99&lt;&gt;"",DATE(YEAR(E99),MONTH(E99),1),DATE(YEAR(A99),MONTH(A99),1)))</f>
        <v/>
      </c>
      <c r="G99" s="13">
        <f>IF(A99&amp;B99&amp;C99="","",IF(A99="","日付を入れる",IF(B99="","費目を選ぶ",IF(COUNTIFS($H$4:$H$58,B99)=0,"費目の一覧にない",IF(C99="","金額を入れる",IF(YEAR(F99)&lt;&gt;'入力'!$B$5,"集計の年とちがう",""))))))</f>
        <v/>
      </c>
    </row>
    <row r="100">
      <c r="A100" s="34" t="n">
        <v>46127</v>
      </c>
      <c r="B100" s="35" t="inlineStr">
        <is>
          <t>おでかけ・レジャー</t>
        </is>
      </c>
      <c r="C100" s="36" t="n">
        <v>10000</v>
      </c>
      <c r="D100" s="35" t="inlineStr">
        <is>
          <t>例</t>
        </is>
      </c>
      <c r="E100" s="37" t="n"/>
      <c r="F100" s="38">
        <f>IF(A100="","",IF(E100&lt;&gt;"",DATE(YEAR(E100),MONTH(E100),1),DATE(YEAR(A100),MONTH(A100),1)))</f>
        <v/>
      </c>
      <c r="G100" s="13">
        <f>IF(A100&amp;B100&amp;C100="","",IF(A100="","日付を入れる",IF(B100="","費目を選ぶ",IF(COUNTIFS($H$4:$H$58,B100)=0,"費目の一覧にない",IF(C100="","金額を入れる",IF(YEAR(F100)&lt;&gt;'入力'!$B$5,"集計の年とちがう",""))))))</f>
        <v/>
      </c>
    </row>
    <row r="101">
      <c r="A101" s="34" t="n">
        <v>46127</v>
      </c>
      <c r="B101" s="35" t="inlineStr">
        <is>
          <t>交際・プレゼント</t>
        </is>
      </c>
      <c r="C101" s="36" t="n">
        <v>4000</v>
      </c>
      <c r="D101" s="35" t="inlineStr">
        <is>
          <t>例</t>
        </is>
      </c>
      <c r="E101" s="37" t="n"/>
      <c r="F101" s="38">
        <f>IF(A101="","",IF(E101&lt;&gt;"",DATE(YEAR(E101),MONTH(E101),1),DATE(YEAR(A101),MONTH(A101),1)))</f>
        <v/>
      </c>
      <c r="G101" s="13">
        <f>IF(A101&amp;B101&amp;C101="","",IF(A101="","日付を入れる",IF(B101="","費目を選ぶ",IF(COUNTIFS($H$4:$H$58,B101)=0,"費目の一覧にない",IF(C101="","金額を入れる",IF(YEAR(F101)&lt;&gt;'入力'!$B$5,"集計の年とちがう",""))))))</f>
        <v/>
      </c>
    </row>
    <row r="102">
      <c r="A102" s="34" t="n">
        <v>46127</v>
      </c>
      <c r="B102" s="35" t="inlineStr">
        <is>
          <t>本・学び</t>
        </is>
      </c>
      <c r="C102" s="36" t="n">
        <v>2000</v>
      </c>
      <c r="D102" s="35" t="inlineStr">
        <is>
          <t>例</t>
        </is>
      </c>
      <c r="E102" s="37" t="n"/>
      <c r="F102" s="38">
        <f>IF(A102="","",IF(E102&lt;&gt;"",DATE(YEAR(E102),MONTH(E102),1),DATE(YEAR(A102),MONTH(A102),1)))</f>
        <v/>
      </c>
      <c r="G102" s="13">
        <f>IF(A102&amp;B102&amp;C102="","",IF(A102="","日付を入れる",IF(B102="","費目を選ぶ",IF(COUNTIFS($H$4:$H$58,B102)=0,"費目の一覧にない",IF(C102="","金額を入れる",IF(YEAR(F102)&lt;&gt;'入力'!$B$5,"集計の年とちがう",""))))))</f>
        <v/>
      </c>
    </row>
    <row r="103">
      <c r="A103" s="34" t="n">
        <v>46127</v>
      </c>
      <c r="B103" s="35" t="inlineStr">
        <is>
          <t>現金で使った</t>
        </is>
      </c>
      <c r="C103" s="36" t="n">
        <v>5000</v>
      </c>
      <c r="D103" s="35" t="inlineStr">
        <is>
          <t>例</t>
        </is>
      </c>
      <c r="E103" s="37" t="n"/>
      <c r="F103" s="38">
        <f>IF(A103="","",IF(E103&lt;&gt;"",DATE(YEAR(E103),MONTH(E103),1),DATE(YEAR(A103),MONTH(A103),1)))</f>
        <v/>
      </c>
      <c r="G103" s="13">
        <f>IF(A103&amp;B103&amp;C103="","",IF(A103="","日付を入れる",IF(B103="","費目を選ぶ",IF(COUNTIFS($H$4:$H$58,B103)=0,"費目の一覧にない",IF(C103="","金額を入れる",IF(YEAR(F103)&lt;&gt;'入力'!$B$5,"集計の年とちがう",""))))))</f>
        <v/>
      </c>
    </row>
    <row r="104">
      <c r="A104" s="34" t="n">
        <v>46127</v>
      </c>
      <c r="B104" s="35" t="inlineStr">
        <is>
          <t>その他</t>
        </is>
      </c>
      <c r="C104" s="36" t="n">
        <v>2000</v>
      </c>
      <c r="D104" s="35" t="inlineStr">
        <is>
          <t>例</t>
        </is>
      </c>
      <c r="E104" s="37" t="n"/>
      <c r="F104" s="38">
        <f>IF(A104="","",IF(E104&lt;&gt;"",DATE(YEAR(E104),MONTH(E104),1),DATE(YEAR(A104),MONTH(A104),1)))</f>
        <v/>
      </c>
      <c r="G104" s="13">
        <f>IF(A104&amp;B104&amp;C104="","",IF(A104="","日付を入れる",IF(B104="","費目を選ぶ",IF(COUNTIFS($H$4:$H$58,B104)=0,"費目の一覧にない",IF(C104="","金額を入れる",IF(YEAR(F104)&lt;&gt;'入力'!$B$5,"集計の年とちがう",""))))))</f>
        <v/>
      </c>
    </row>
    <row r="105">
      <c r="A105" s="34" t="n">
        <v>46127</v>
      </c>
      <c r="B105" s="35" t="inlineStr">
        <is>
          <t>帰省・旅行</t>
        </is>
      </c>
      <c r="C105" s="36" t="n">
        <v>60000</v>
      </c>
      <c r="D105" s="35" t="inlineStr">
        <is>
          <t>例</t>
        </is>
      </c>
      <c r="E105" s="37" t="n"/>
      <c r="F105" s="38">
        <f>IF(A105="","",IF(E105&lt;&gt;"",DATE(YEAR(E105),MONTH(E105),1),DATE(YEAR(A105),MONTH(A105),1)))</f>
        <v/>
      </c>
      <c r="G105" s="13">
        <f>IF(A105&amp;B105&amp;C105="","",IF(A105="","日付を入れる",IF(B105="","費目を選ぶ",IF(COUNTIFS($H$4:$H$58,B105)=0,"費目の一覧にない",IF(C105="","金額を入れる",IF(YEAR(F105)&lt;&gt;'入力'!$B$5,"集計の年とちがう",""))))))</f>
        <v/>
      </c>
    </row>
    <row r="106">
      <c r="A106" s="34" t="n">
        <v>46127</v>
      </c>
      <c r="B106" s="35" t="inlineStr">
        <is>
          <t>NISA</t>
        </is>
      </c>
      <c r="C106" s="36" t="n">
        <v>30000</v>
      </c>
      <c r="D106" s="35" t="inlineStr">
        <is>
          <t>例</t>
        </is>
      </c>
      <c r="E106" s="37" t="n"/>
      <c r="F106" s="38">
        <f>IF(A106="","",IF(E106&lt;&gt;"",DATE(YEAR(E106),MONTH(E106),1),DATE(YEAR(A106),MONTH(A106),1)))</f>
        <v/>
      </c>
      <c r="G106" s="13">
        <f>IF(A106&amp;B106&amp;C106="","",IF(A106="","日付を入れる",IF(B106="","費目を選ぶ",IF(COUNTIFS($H$4:$H$58,B106)=0,"費目の一覧にない",IF(C106="","金額を入れる",IF(YEAR(F106)&lt;&gt;'入力'!$B$5,"集計の年とちがう",""))))))</f>
        <v/>
      </c>
    </row>
    <row r="107">
      <c r="A107" s="34" t="n">
        <v>46127</v>
      </c>
      <c r="B107" s="35" t="inlineStr">
        <is>
          <t>iDeCo</t>
        </is>
      </c>
      <c r="C107" s="36" t="n">
        <v>5000</v>
      </c>
      <c r="D107" s="35" t="inlineStr">
        <is>
          <t>例</t>
        </is>
      </c>
      <c r="E107" s="37" t="n"/>
      <c r="F107" s="38">
        <f>IF(A107="","",IF(E107&lt;&gt;"",DATE(YEAR(E107),MONTH(E107),1),DATE(YEAR(A107),MONTH(A107),1)))</f>
        <v/>
      </c>
      <c r="G107" s="13">
        <f>IF(A107&amp;B107&amp;C107="","",IF(A107="","日付を入れる",IF(B107="","費目を選ぶ",IF(COUNTIFS($H$4:$H$58,B107)=0,"費目の一覧にない",IF(C107="","金額を入れる",IF(YEAR(F107)&lt;&gt;'入力'!$B$5,"集計の年とちがう",""))))))</f>
        <v/>
      </c>
    </row>
    <row r="108">
      <c r="A108" s="34" t="n">
        <v>46127</v>
      </c>
      <c r="B108" s="35" t="inlineStr">
        <is>
          <t>先取り貯金</t>
        </is>
      </c>
      <c r="C108" s="36" t="n">
        <v>20000</v>
      </c>
      <c r="D108" s="35" t="inlineStr">
        <is>
          <t>例</t>
        </is>
      </c>
      <c r="E108" s="37" t="n"/>
      <c r="F108" s="38">
        <f>IF(A108="","",IF(E108&lt;&gt;"",DATE(YEAR(E108),MONTH(E108),1),DATE(YEAR(A108),MONTH(A108),1)))</f>
        <v/>
      </c>
      <c r="G108" s="13">
        <f>IF(A108&amp;B108&amp;C108="","",IF(A108="","日付を入れる",IF(B108="","費目を選ぶ",IF(COUNTIFS($H$4:$H$58,B108)=0,"費目の一覧にない",IF(C108="","金額を入れる",IF(YEAR(F108)&lt;&gt;'入力'!$B$5,"集計の年とちがう",""))))))</f>
        <v/>
      </c>
    </row>
    <row r="109">
      <c r="A109" s="34" t="n">
        <v>46132</v>
      </c>
      <c r="B109" s="35" t="inlineStr">
        <is>
          <t>電気・ガス・水道</t>
        </is>
      </c>
      <c r="C109" s="36" t="n">
        <v>18000</v>
      </c>
      <c r="D109" s="35" t="inlineStr">
        <is>
          <t>例</t>
        </is>
      </c>
      <c r="E109" s="37" t="n"/>
      <c r="F109" s="38">
        <f>IF(A109="","",IF(E109&lt;&gt;"",DATE(YEAR(E109),MONTH(E109),1),DATE(YEAR(A109),MONTH(A109),1)))</f>
        <v/>
      </c>
      <c r="G109" s="13">
        <f>IF(A109&amp;B109&amp;C109="","",IF(A109="","日付を入れる",IF(B109="","費目を選ぶ",IF(COUNTIFS($H$4:$H$58,B109)=0,"費目の一覧にない",IF(C109="","金額を入れる",IF(YEAR(F109)&lt;&gt;'入力'!$B$5,"集計の年とちがう",""))))))</f>
        <v/>
      </c>
    </row>
    <row r="110">
      <c r="A110" s="34" t="n">
        <v>46137</v>
      </c>
      <c r="B110" s="35" t="inlineStr">
        <is>
          <t>給料の手取り（ママ）</t>
        </is>
      </c>
      <c r="C110" s="36" t="n">
        <v>170000</v>
      </c>
      <c r="D110" s="35" t="inlineStr">
        <is>
          <t>例</t>
        </is>
      </c>
      <c r="E110" s="37" t="n"/>
      <c r="F110" s="38">
        <f>IF(A110="","",IF(E110&lt;&gt;"",DATE(YEAR(E110),MONTH(E110),1),DATE(YEAR(A110),MONTH(A110),1)))</f>
        <v/>
      </c>
      <c r="G110" s="13">
        <f>IF(A110&amp;B110&amp;C110="","",IF(A110="","日付を入れる",IF(B110="","費目を選ぶ",IF(COUNTIFS($H$4:$H$58,B110)=0,"費目の一覧にない",IF(C110="","金額を入れる",IF(YEAR(F110)&lt;&gt;'入力'!$B$5,"集計の年とちがう",""))))))</f>
        <v/>
      </c>
    </row>
    <row r="111">
      <c r="A111" s="34" t="n">
        <v>46137</v>
      </c>
      <c r="B111" s="35" t="inlineStr">
        <is>
          <t>給料の手取り（パパ）</t>
        </is>
      </c>
      <c r="C111" s="36" t="n">
        <v>400000</v>
      </c>
      <c r="D111" s="35" t="inlineStr">
        <is>
          <t>例</t>
        </is>
      </c>
      <c r="E111" s="37" t="n"/>
      <c r="F111" s="38">
        <f>IF(A111="","",IF(E111&lt;&gt;"",DATE(YEAR(E111),MONTH(E111),1),DATE(YEAR(A111),MONTH(A111),1)))</f>
        <v/>
      </c>
      <c r="G111" s="13">
        <f>IF(A111&amp;B111&amp;C111="","",IF(A111="","日付を入れる",IF(B111="","費目を選ぶ",IF(COUNTIFS($H$4:$H$58,B111)=0,"費目の一覧にない",IF(C111="","金額を入れる",IF(YEAR(F111)&lt;&gt;'入力'!$B$5,"集計の年とちがう",""))))))</f>
        <v/>
      </c>
    </row>
    <row r="112">
      <c r="A112" s="34" t="n">
        <v>46139</v>
      </c>
      <c r="B112" s="35" t="inlineStr">
        <is>
          <t>住まい（家賃・ローン）</t>
        </is>
      </c>
      <c r="C112" s="36" t="n">
        <v>105000</v>
      </c>
      <c r="D112" s="35" t="inlineStr">
        <is>
          <t>例</t>
        </is>
      </c>
      <c r="E112" s="37" t="n"/>
      <c r="F112" s="38">
        <f>IF(A112="","",IF(E112&lt;&gt;"",DATE(YEAR(E112),MONTH(E112),1),DATE(YEAR(A112),MONTH(A112),1)))</f>
        <v/>
      </c>
      <c r="G112" s="13">
        <f>IF(A112&amp;B112&amp;C112="","",IF(A112="","日付を入れる",IF(B112="","費目を選ぶ",IF(COUNTIFS($H$4:$H$58,B112)=0,"費目の一覧にない",IF(C112="","金額を入れる",IF(YEAR(F112)&lt;&gt;'入力'!$B$5,"集計の年とちがう",""))))))</f>
        <v/>
      </c>
    </row>
    <row r="113">
      <c r="A113" s="34" t="n">
        <v>46157</v>
      </c>
      <c r="B113" s="35" t="inlineStr">
        <is>
          <t>管理費・駐車場</t>
        </is>
      </c>
      <c r="C113" s="36" t="n">
        <v>10000</v>
      </c>
      <c r="D113" s="35" t="inlineStr">
        <is>
          <t>例</t>
        </is>
      </c>
      <c r="E113" s="37" t="n"/>
      <c r="F113" s="38">
        <f>IF(A113="","",IF(E113&lt;&gt;"",DATE(YEAR(E113),MONTH(E113),1),DATE(YEAR(A113),MONTH(A113),1)))</f>
        <v/>
      </c>
      <c r="G113" s="13">
        <f>IF(A113&amp;B113&amp;C113="","",IF(A113="","日付を入れる",IF(B113="","費目を選ぶ",IF(COUNTIFS($H$4:$H$58,B113)=0,"費目の一覧にない",IF(C113="","金額を入れる",IF(YEAR(F113)&lt;&gt;'入力'!$B$5,"集計の年とちがう",""))))))</f>
        <v/>
      </c>
    </row>
    <row r="114">
      <c r="A114" s="34" t="n">
        <v>46157</v>
      </c>
      <c r="B114" s="35" t="inlineStr">
        <is>
          <t>スマホ・ネット</t>
        </is>
      </c>
      <c r="C114" s="36" t="n">
        <v>9800</v>
      </c>
      <c r="D114" s="35" t="inlineStr">
        <is>
          <t>例</t>
        </is>
      </c>
      <c r="E114" s="37" t="n"/>
      <c r="F114" s="38">
        <f>IF(A114="","",IF(E114&lt;&gt;"",DATE(YEAR(E114),MONTH(E114),1),DATE(YEAR(A114),MONTH(A114),1)))</f>
        <v/>
      </c>
      <c r="G114" s="13">
        <f>IF(A114&amp;B114&amp;C114="","",IF(A114="","日付を入れる",IF(B114="","費目を選ぶ",IF(COUNTIFS($H$4:$H$58,B114)=0,"費目の一覧にない",IF(C114="","金額を入れる",IF(YEAR(F114)&lt;&gt;'入力'!$B$5,"集計の年とちがう",""))))))</f>
        <v/>
      </c>
    </row>
    <row r="115">
      <c r="A115" s="34" t="n">
        <v>46157</v>
      </c>
      <c r="B115" s="35" t="inlineStr">
        <is>
          <t>保険</t>
        </is>
      </c>
      <c r="C115" s="36" t="n">
        <v>8000</v>
      </c>
      <c r="D115" s="35" t="inlineStr">
        <is>
          <t>例</t>
        </is>
      </c>
      <c r="E115" s="37" t="n"/>
      <c r="F115" s="38">
        <f>IF(A115="","",IF(E115&lt;&gt;"",DATE(YEAR(E115),MONTH(E115),1),DATE(YEAR(A115),MONTH(A115),1)))</f>
        <v/>
      </c>
      <c r="G115" s="13">
        <f>IF(A115&amp;B115&amp;C115="","",IF(A115="","日付を入れる",IF(B115="","費目を選ぶ",IF(COUNTIFS($H$4:$H$58,B115)=0,"費目の一覧にない",IF(C115="","金額を入れる",IF(YEAR(F115)&lt;&gt;'入力'!$B$5,"集計の年とちがう",""))))))</f>
        <v/>
      </c>
    </row>
    <row r="116">
      <c r="A116" s="34" t="n">
        <v>46157</v>
      </c>
      <c r="B116" s="35" t="inlineStr">
        <is>
          <t>保育料・学童</t>
        </is>
      </c>
      <c r="C116" s="36" t="n">
        <v>45000</v>
      </c>
      <c r="D116" s="35" t="inlineStr">
        <is>
          <t>例</t>
        </is>
      </c>
      <c r="E116" s="37" t="n"/>
      <c r="F116" s="38">
        <f>IF(A116="","",IF(E116&lt;&gt;"",DATE(YEAR(E116),MONTH(E116),1),DATE(YEAR(A116),MONTH(A116),1)))</f>
        <v/>
      </c>
      <c r="G116" s="13">
        <f>IF(A116&amp;B116&amp;C116="","",IF(A116="","日付を入れる",IF(B116="","費目を選ぶ",IF(COUNTIFS($H$4:$H$58,B116)=0,"費目の一覧にない",IF(C116="","金額を入れる",IF(YEAR(F116)&lt;&gt;'入力'!$B$5,"集計の年とちがう",""))))))</f>
        <v/>
      </c>
    </row>
    <row r="117">
      <c r="A117" s="34" t="n">
        <v>46157</v>
      </c>
      <c r="B117" s="35" t="inlineStr">
        <is>
          <t>サブスク</t>
        </is>
      </c>
      <c r="C117" s="36" t="n">
        <v>2500</v>
      </c>
      <c r="D117" s="35" t="inlineStr">
        <is>
          <t>例</t>
        </is>
      </c>
      <c r="E117" s="37" t="n"/>
      <c r="F117" s="38">
        <f>IF(A117="","",IF(E117&lt;&gt;"",DATE(YEAR(E117),MONTH(E117),1),DATE(YEAR(A117),MONTH(A117),1)))</f>
        <v/>
      </c>
      <c r="G117" s="13">
        <f>IF(A117&amp;B117&amp;C117="","",IF(A117="","日付を入れる",IF(B117="","費目を選ぶ",IF(COUNTIFS($H$4:$H$58,B117)=0,"費目の一覧にない",IF(C117="","金額を入れる",IF(YEAR(F117)&lt;&gt;'入力'!$B$5,"集計の年とちがう",""))))))</f>
        <v/>
      </c>
    </row>
    <row r="118">
      <c r="A118" s="34" t="n">
        <v>46157</v>
      </c>
      <c r="B118" s="35" t="inlineStr">
        <is>
          <t>おこづかい（ママ）</t>
        </is>
      </c>
      <c r="C118" s="36" t="n">
        <v>15000</v>
      </c>
      <c r="D118" s="35" t="inlineStr">
        <is>
          <t>例</t>
        </is>
      </c>
      <c r="E118" s="37" t="n"/>
      <c r="F118" s="38">
        <f>IF(A118="","",IF(E118&lt;&gt;"",DATE(YEAR(E118),MONTH(E118),1),DATE(YEAR(A118),MONTH(A118),1)))</f>
        <v/>
      </c>
      <c r="G118" s="13">
        <f>IF(A118&amp;B118&amp;C118="","",IF(A118="","日付を入れる",IF(B118="","費目を選ぶ",IF(COUNTIFS($H$4:$H$58,B118)=0,"費目の一覧にない",IF(C118="","金額を入れる",IF(YEAR(F118)&lt;&gt;'入力'!$B$5,"集計の年とちがう",""))))))</f>
        <v/>
      </c>
    </row>
    <row r="119">
      <c r="A119" s="34" t="n">
        <v>46157</v>
      </c>
      <c r="B119" s="35" t="inlineStr">
        <is>
          <t>おこづかい（パパ）</t>
        </is>
      </c>
      <c r="C119" s="36" t="n">
        <v>20000</v>
      </c>
      <c r="D119" s="35" t="inlineStr">
        <is>
          <t>例</t>
        </is>
      </c>
      <c r="E119" s="37" t="n"/>
      <c r="F119" s="38">
        <f>IF(A119="","",IF(E119&lt;&gt;"",DATE(YEAR(E119),MONTH(E119),1),DATE(YEAR(A119),MONTH(A119),1)))</f>
        <v/>
      </c>
      <c r="G119" s="13">
        <f>IF(A119&amp;B119&amp;C119="","",IF(A119="","日付を入れる",IF(B119="","費目を選ぶ",IF(COUNTIFS($H$4:$H$58,B119)=0,"費目の一覧にない",IF(C119="","金額を入れる",IF(YEAR(F119)&lt;&gt;'入力'!$B$5,"集計の年とちがう",""))))))</f>
        <v/>
      </c>
    </row>
    <row r="120">
      <c r="A120" s="34" t="n">
        <v>46157</v>
      </c>
      <c r="B120" s="35" t="inlineStr">
        <is>
          <t>食費（家）</t>
        </is>
      </c>
      <c r="C120" s="36" t="n">
        <v>68000</v>
      </c>
      <c r="D120" s="35" t="inlineStr">
        <is>
          <t>例</t>
        </is>
      </c>
      <c r="E120" s="37" t="n"/>
      <c r="F120" s="38">
        <f>IF(A120="","",IF(E120&lt;&gt;"",DATE(YEAR(E120),MONTH(E120),1),DATE(YEAR(A120),MONTH(A120),1)))</f>
        <v/>
      </c>
      <c r="G120" s="13">
        <f>IF(A120&amp;B120&amp;C120="","",IF(A120="","日付を入れる",IF(B120="","費目を選ぶ",IF(COUNTIFS($H$4:$H$58,B120)=0,"費目の一覧にない",IF(C120="","金額を入れる",IF(YEAR(F120)&lt;&gt;'入力'!$B$5,"集計の年とちがう",""))))))</f>
        <v/>
      </c>
    </row>
    <row r="121">
      <c r="A121" s="34" t="n">
        <v>46157</v>
      </c>
      <c r="B121" s="35" t="inlineStr">
        <is>
          <t>外食・カフェ</t>
        </is>
      </c>
      <c r="C121" s="36" t="n">
        <v>8000</v>
      </c>
      <c r="D121" s="35" t="inlineStr">
        <is>
          <t>例</t>
        </is>
      </c>
      <c r="E121" s="37" t="n"/>
      <c r="F121" s="38">
        <f>IF(A121="","",IF(E121&lt;&gt;"",DATE(YEAR(E121),MONTH(E121),1),DATE(YEAR(A121),MONTH(A121),1)))</f>
        <v/>
      </c>
      <c r="G121" s="13">
        <f>IF(A121&amp;B121&amp;C121="","",IF(A121="","日付を入れる",IF(B121="","費目を選ぶ",IF(COUNTIFS($H$4:$H$58,B121)=0,"費目の一覧にない",IF(C121="","金額を入れる",IF(YEAR(F121)&lt;&gt;'入力'!$B$5,"集計の年とちがう",""))))))</f>
        <v/>
      </c>
    </row>
    <row r="122">
      <c r="A122" s="34" t="n">
        <v>46157</v>
      </c>
      <c r="B122" s="35" t="inlineStr">
        <is>
          <t>日用品</t>
        </is>
      </c>
      <c r="C122" s="36" t="n">
        <v>9000</v>
      </c>
      <c r="D122" s="35" t="inlineStr">
        <is>
          <t>例</t>
        </is>
      </c>
      <c r="E122" s="37" t="n"/>
      <c r="F122" s="38">
        <f>IF(A122="","",IF(E122&lt;&gt;"",DATE(YEAR(E122),MONTH(E122),1),DATE(YEAR(A122),MONTH(A122),1)))</f>
        <v/>
      </c>
      <c r="G122" s="13">
        <f>IF(A122&amp;B122&amp;C122="","",IF(A122="","日付を入れる",IF(B122="","費目を選ぶ",IF(COUNTIFS($H$4:$H$58,B122)=0,"費目の一覧にない",IF(C122="","金額を入れる",IF(YEAR(F122)&lt;&gt;'入力'!$B$5,"集計の年とちがう",""))))))</f>
        <v/>
      </c>
    </row>
    <row r="123">
      <c r="A123" s="34" t="n">
        <v>46157</v>
      </c>
      <c r="B123" s="35" t="inlineStr">
        <is>
          <t>子どものもの</t>
        </is>
      </c>
      <c r="C123" s="36" t="n">
        <v>12000</v>
      </c>
      <c r="D123" s="35" t="inlineStr">
        <is>
          <t>例</t>
        </is>
      </c>
      <c r="E123" s="37" t="n"/>
      <c r="F123" s="38">
        <f>IF(A123="","",IF(E123&lt;&gt;"",DATE(YEAR(E123),MONTH(E123),1),DATE(YEAR(A123),MONTH(A123),1)))</f>
        <v/>
      </c>
      <c r="G123" s="13">
        <f>IF(A123&amp;B123&amp;C123="","",IF(A123="","日付を入れる",IF(B123="","費目を選ぶ",IF(COUNTIFS($H$4:$H$58,B123)=0,"費目の一覧にない",IF(C123="","金額を入れる",IF(YEAR(F123)&lt;&gt;'入力'!$B$5,"集計の年とちがう",""))))))</f>
        <v/>
      </c>
    </row>
    <row r="124">
      <c r="A124" s="34" t="n">
        <v>46157</v>
      </c>
      <c r="B124" s="35" t="inlineStr">
        <is>
          <t>服・美容</t>
        </is>
      </c>
      <c r="C124" s="36" t="n">
        <v>7000</v>
      </c>
      <c r="D124" s="35" t="inlineStr">
        <is>
          <t>例</t>
        </is>
      </c>
      <c r="E124" s="37" t="n"/>
      <c r="F124" s="38">
        <f>IF(A124="","",IF(E124&lt;&gt;"",DATE(YEAR(E124),MONTH(E124),1),DATE(YEAR(A124),MONTH(A124),1)))</f>
        <v/>
      </c>
      <c r="G124" s="13">
        <f>IF(A124&amp;B124&amp;C124="","",IF(A124="","日付を入れる",IF(B124="","費目を選ぶ",IF(COUNTIFS($H$4:$H$58,B124)=0,"費目の一覧にない",IF(C124="","金額を入れる",IF(YEAR(F124)&lt;&gt;'入力'!$B$5,"集計の年とちがう",""))))))</f>
        <v/>
      </c>
    </row>
    <row r="125">
      <c r="A125" s="34" t="n">
        <v>46157</v>
      </c>
      <c r="B125" s="35" t="inlineStr">
        <is>
          <t>医療・薬</t>
        </is>
      </c>
      <c r="C125" s="36" t="n">
        <v>3000</v>
      </c>
      <c r="D125" s="35" t="inlineStr">
        <is>
          <t>例</t>
        </is>
      </c>
      <c r="E125" s="37" t="n"/>
      <c r="F125" s="38">
        <f>IF(A125="","",IF(E125&lt;&gt;"",DATE(YEAR(E125),MONTH(E125),1),DATE(YEAR(A125),MONTH(A125),1)))</f>
        <v/>
      </c>
      <c r="G125" s="13">
        <f>IF(A125&amp;B125&amp;C125="","",IF(A125="","日付を入れる",IF(B125="","費目を選ぶ",IF(COUNTIFS($H$4:$H$58,B125)=0,"費目の一覧にない",IF(C125="","金額を入れる",IF(YEAR(F125)&lt;&gt;'入力'!$B$5,"集計の年とちがう",""))))))</f>
        <v/>
      </c>
    </row>
    <row r="126">
      <c r="A126" s="34" t="n">
        <v>46157</v>
      </c>
      <c r="B126" s="35" t="inlineStr">
        <is>
          <t>交通・ガソリン</t>
        </is>
      </c>
      <c r="C126" s="36" t="n">
        <v>6000</v>
      </c>
      <c r="D126" s="35" t="inlineStr">
        <is>
          <t>例</t>
        </is>
      </c>
      <c r="E126" s="37" t="n"/>
      <c r="F126" s="38">
        <f>IF(A126="","",IF(E126&lt;&gt;"",DATE(YEAR(E126),MONTH(E126),1),DATE(YEAR(A126),MONTH(A126),1)))</f>
        <v/>
      </c>
      <c r="G126" s="13">
        <f>IF(A126&amp;B126&amp;C126="","",IF(A126="","日付を入れる",IF(B126="","費目を選ぶ",IF(COUNTIFS($H$4:$H$58,B126)=0,"費目の一覧にない",IF(C126="","金額を入れる",IF(YEAR(F126)&lt;&gt;'入力'!$B$5,"集計の年とちがう",""))))))</f>
        <v/>
      </c>
    </row>
    <row r="127">
      <c r="A127" s="34" t="n">
        <v>46157</v>
      </c>
      <c r="B127" s="35" t="inlineStr">
        <is>
          <t>おでかけ・レジャー</t>
        </is>
      </c>
      <c r="C127" s="36" t="n">
        <v>10000</v>
      </c>
      <c r="D127" s="35" t="inlineStr">
        <is>
          <t>例</t>
        </is>
      </c>
      <c r="E127" s="37" t="n"/>
      <c r="F127" s="38">
        <f>IF(A127="","",IF(E127&lt;&gt;"",DATE(YEAR(E127),MONTH(E127),1),DATE(YEAR(A127),MONTH(A127),1)))</f>
        <v/>
      </c>
      <c r="G127" s="13">
        <f>IF(A127&amp;B127&amp;C127="","",IF(A127="","日付を入れる",IF(B127="","費目を選ぶ",IF(COUNTIFS($H$4:$H$58,B127)=0,"費目の一覧にない",IF(C127="","金額を入れる",IF(YEAR(F127)&lt;&gt;'入力'!$B$5,"集計の年とちがう",""))))))</f>
        <v/>
      </c>
    </row>
    <row r="128">
      <c r="A128" s="34" t="n">
        <v>46157</v>
      </c>
      <c r="B128" s="35" t="inlineStr">
        <is>
          <t>交際・プレゼント</t>
        </is>
      </c>
      <c r="C128" s="36" t="n">
        <v>4000</v>
      </c>
      <c r="D128" s="35" t="inlineStr">
        <is>
          <t>例</t>
        </is>
      </c>
      <c r="E128" s="37" t="n"/>
      <c r="F128" s="38">
        <f>IF(A128="","",IF(E128&lt;&gt;"",DATE(YEAR(E128),MONTH(E128),1),DATE(YEAR(A128),MONTH(A128),1)))</f>
        <v/>
      </c>
      <c r="G128" s="13">
        <f>IF(A128&amp;B128&amp;C128="","",IF(A128="","日付を入れる",IF(B128="","費目を選ぶ",IF(COUNTIFS($H$4:$H$58,B128)=0,"費目の一覧にない",IF(C128="","金額を入れる",IF(YEAR(F128)&lt;&gt;'入力'!$B$5,"集計の年とちがう",""))))))</f>
        <v/>
      </c>
    </row>
    <row r="129">
      <c r="A129" s="34" t="n">
        <v>46157</v>
      </c>
      <c r="B129" s="35" t="inlineStr">
        <is>
          <t>本・学び</t>
        </is>
      </c>
      <c r="C129" s="36" t="n">
        <v>2000</v>
      </c>
      <c r="D129" s="35" t="inlineStr">
        <is>
          <t>例</t>
        </is>
      </c>
      <c r="E129" s="37" t="n"/>
      <c r="F129" s="38">
        <f>IF(A129="","",IF(E129&lt;&gt;"",DATE(YEAR(E129),MONTH(E129),1),DATE(YEAR(A129),MONTH(A129),1)))</f>
        <v/>
      </c>
      <c r="G129" s="13">
        <f>IF(A129&amp;B129&amp;C129="","",IF(A129="","日付を入れる",IF(B129="","費目を選ぶ",IF(COUNTIFS($H$4:$H$58,B129)=0,"費目の一覧にない",IF(C129="","金額を入れる",IF(YEAR(F129)&lt;&gt;'入力'!$B$5,"集計の年とちがう",""))))))</f>
        <v/>
      </c>
    </row>
    <row r="130">
      <c r="A130" s="34" t="n">
        <v>46157</v>
      </c>
      <c r="B130" s="35" t="inlineStr">
        <is>
          <t>現金で使った</t>
        </is>
      </c>
      <c r="C130" s="36" t="n">
        <v>5000</v>
      </c>
      <c r="D130" s="35" t="inlineStr">
        <is>
          <t>例</t>
        </is>
      </c>
      <c r="E130" s="37" t="n"/>
      <c r="F130" s="38">
        <f>IF(A130="","",IF(E130&lt;&gt;"",DATE(YEAR(E130),MONTH(E130),1),DATE(YEAR(A130),MONTH(A130),1)))</f>
        <v/>
      </c>
      <c r="G130" s="13">
        <f>IF(A130&amp;B130&amp;C130="","",IF(A130="","日付を入れる",IF(B130="","費目を選ぶ",IF(COUNTIFS($H$4:$H$58,B130)=0,"費目の一覧にない",IF(C130="","金額を入れる",IF(YEAR(F130)&lt;&gt;'入力'!$B$5,"集計の年とちがう",""))))))</f>
        <v/>
      </c>
    </row>
    <row r="131">
      <c r="A131" s="34" t="n">
        <v>46157</v>
      </c>
      <c r="B131" s="35" t="inlineStr">
        <is>
          <t>その他</t>
        </is>
      </c>
      <c r="C131" s="36" t="n">
        <v>2000</v>
      </c>
      <c r="D131" s="35" t="inlineStr">
        <is>
          <t>例</t>
        </is>
      </c>
      <c r="E131" s="37" t="n"/>
      <c r="F131" s="38">
        <f>IF(A131="","",IF(E131&lt;&gt;"",DATE(YEAR(E131),MONTH(E131),1),DATE(YEAR(A131),MONTH(A131),1)))</f>
        <v/>
      </c>
      <c r="G131" s="13">
        <f>IF(A131&amp;B131&amp;C131="","",IF(A131="","日付を入れる",IF(B131="","費目を選ぶ",IF(COUNTIFS($H$4:$H$58,B131)=0,"費目の一覧にない",IF(C131="","金額を入れる",IF(YEAR(F131)&lt;&gt;'入力'!$B$5,"集計の年とちがう",""))))))</f>
        <v/>
      </c>
    </row>
    <row r="132">
      <c r="A132" s="34" t="n">
        <v>46157</v>
      </c>
      <c r="B132" s="35" t="inlineStr">
        <is>
          <t>固定資産税</t>
        </is>
      </c>
      <c r="C132" s="36" t="n">
        <v>120000</v>
      </c>
      <c r="D132" s="35" t="inlineStr">
        <is>
          <t>例</t>
        </is>
      </c>
      <c r="E132" s="37" t="n"/>
      <c r="F132" s="38">
        <f>IF(A132="","",IF(E132&lt;&gt;"",DATE(YEAR(E132),MONTH(E132),1),DATE(YEAR(A132),MONTH(A132),1)))</f>
        <v/>
      </c>
      <c r="G132" s="13">
        <f>IF(A132&amp;B132&amp;C132="","",IF(A132="","日付を入れる",IF(B132="","費目を選ぶ",IF(COUNTIFS($H$4:$H$58,B132)=0,"費目の一覧にない",IF(C132="","金額を入れる",IF(YEAR(F132)&lt;&gt;'入力'!$B$5,"集計の年とちがう",""))))))</f>
        <v/>
      </c>
    </row>
    <row r="133">
      <c r="A133" s="34" t="n">
        <v>46157</v>
      </c>
      <c r="B133" s="35" t="inlineStr">
        <is>
          <t>車（車検・税・保険）</t>
        </is>
      </c>
      <c r="C133" s="36" t="n">
        <v>40000</v>
      </c>
      <c r="D133" s="35" t="inlineStr">
        <is>
          <t>例</t>
        </is>
      </c>
      <c r="E133" s="37" t="n"/>
      <c r="F133" s="38">
        <f>IF(A133="","",IF(E133&lt;&gt;"",DATE(YEAR(E133),MONTH(E133),1),DATE(YEAR(A133),MONTH(A133),1)))</f>
        <v/>
      </c>
      <c r="G133" s="13">
        <f>IF(A133&amp;B133&amp;C133="","",IF(A133="","日付を入れる",IF(B133="","費目を選ぶ",IF(COUNTIFS($H$4:$H$58,B133)=0,"費目の一覧にない",IF(C133="","金額を入れる",IF(YEAR(F133)&lt;&gt;'入力'!$B$5,"集計の年とちがう",""))))))</f>
        <v/>
      </c>
    </row>
    <row r="134">
      <c r="A134" s="34" t="n">
        <v>46157</v>
      </c>
      <c r="B134" s="35" t="inlineStr">
        <is>
          <t>誕生日・行事</t>
        </is>
      </c>
      <c r="C134" s="36" t="n">
        <v>15000</v>
      </c>
      <c r="D134" s="35" t="inlineStr">
        <is>
          <t>例</t>
        </is>
      </c>
      <c r="E134" s="37" t="n"/>
      <c r="F134" s="38">
        <f>IF(A134="","",IF(E134&lt;&gt;"",DATE(YEAR(E134),MONTH(E134),1),DATE(YEAR(A134),MONTH(A134),1)))</f>
        <v/>
      </c>
      <c r="G134" s="13">
        <f>IF(A134&amp;B134&amp;C134="","",IF(A134="","日付を入れる",IF(B134="","費目を選ぶ",IF(COUNTIFS($H$4:$H$58,B134)=0,"費目の一覧にない",IF(C134="","金額を入れる",IF(YEAR(F134)&lt;&gt;'入力'!$B$5,"集計の年とちがう",""))))))</f>
        <v/>
      </c>
    </row>
    <row r="135">
      <c r="A135" s="34" t="n">
        <v>46157</v>
      </c>
      <c r="B135" s="35" t="inlineStr">
        <is>
          <t>NISA</t>
        </is>
      </c>
      <c r="C135" s="36" t="n">
        <v>30000</v>
      </c>
      <c r="D135" s="35" t="inlineStr">
        <is>
          <t>例</t>
        </is>
      </c>
      <c r="E135" s="37" t="n"/>
      <c r="F135" s="38">
        <f>IF(A135="","",IF(E135&lt;&gt;"",DATE(YEAR(E135),MONTH(E135),1),DATE(YEAR(A135),MONTH(A135),1)))</f>
        <v/>
      </c>
      <c r="G135" s="13">
        <f>IF(A135&amp;B135&amp;C135="","",IF(A135="","日付を入れる",IF(B135="","費目を選ぶ",IF(COUNTIFS($H$4:$H$58,B135)=0,"費目の一覧にない",IF(C135="","金額を入れる",IF(YEAR(F135)&lt;&gt;'入力'!$B$5,"集計の年とちがう",""))))))</f>
        <v/>
      </c>
    </row>
    <row r="136">
      <c r="A136" s="34" t="n">
        <v>46157</v>
      </c>
      <c r="B136" s="35" t="inlineStr">
        <is>
          <t>iDeCo</t>
        </is>
      </c>
      <c r="C136" s="36" t="n">
        <v>5000</v>
      </c>
      <c r="D136" s="35" t="inlineStr">
        <is>
          <t>例</t>
        </is>
      </c>
      <c r="E136" s="37" t="n"/>
      <c r="F136" s="38">
        <f>IF(A136="","",IF(E136&lt;&gt;"",DATE(YEAR(E136),MONTH(E136),1),DATE(YEAR(A136),MONTH(A136),1)))</f>
        <v/>
      </c>
      <c r="G136" s="13">
        <f>IF(A136&amp;B136&amp;C136="","",IF(A136="","日付を入れる",IF(B136="","費目を選ぶ",IF(COUNTIFS($H$4:$H$58,B136)=0,"費目の一覧にない",IF(C136="","金額を入れる",IF(YEAR(F136)&lt;&gt;'入力'!$B$5,"集計の年とちがう",""))))))</f>
        <v/>
      </c>
    </row>
    <row r="137">
      <c r="A137" s="34" t="n">
        <v>46157</v>
      </c>
      <c r="B137" s="35" t="inlineStr">
        <is>
          <t>先取り貯金</t>
        </is>
      </c>
      <c r="C137" s="36" t="n">
        <v>20000</v>
      </c>
      <c r="D137" s="35" t="inlineStr">
        <is>
          <t>例</t>
        </is>
      </c>
      <c r="E137" s="37" t="n"/>
      <c r="F137" s="38">
        <f>IF(A137="","",IF(E137&lt;&gt;"",DATE(YEAR(E137),MONTH(E137),1),DATE(YEAR(A137),MONTH(A137),1)))</f>
        <v/>
      </c>
      <c r="G137" s="13">
        <f>IF(A137&amp;B137&amp;C137="","",IF(A137="","日付を入れる",IF(B137="","費目を選ぶ",IF(COUNTIFS($H$4:$H$58,B137)=0,"費目の一覧にない",IF(C137="","金額を入れる",IF(YEAR(F137)&lt;&gt;'入力'!$B$5,"集計の年とちがう",""))))))</f>
        <v/>
      </c>
    </row>
    <row r="138">
      <c r="A138" s="34" t="n">
        <v>46162</v>
      </c>
      <c r="B138" s="35" t="inlineStr">
        <is>
          <t>電気・ガス・水道</t>
        </is>
      </c>
      <c r="C138" s="36" t="n">
        <v>16000</v>
      </c>
      <c r="D138" s="35" t="inlineStr">
        <is>
          <t>例</t>
        </is>
      </c>
      <c r="E138" s="37" t="n"/>
      <c r="F138" s="38">
        <f>IF(A138="","",IF(E138&lt;&gt;"",DATE(YEAR(E138),MONTH(E138),1),DATE(YEAR(A138),MONTH(A138),1)))</f>
        <v/>
      </c>
      <c r="G138" s="13">
        <f>IF(A138&amp;B138&amp;C138="","",IF(A138="","日付を入れる",IF(B138="","費目を選ぶ",IF(COUNTIFS($H$4:$H$58,B138)=0,"費目の一覧にない",IF(C138="","金額を入れる",IF(YEAR(F138)&lt;&gt;'入力'!$B$5,"集計の年とちがう",""))))))</f>
        <v/>
      </c>
    </row>
    <row r="139">
      <c r="A139" s="34" t="n">
        <v>46167</v>
      </c>
      <c r="B139" s="35" t="inlineStr">
        <is>
          <t>給料の手取り（ママ）</t>
        </is>
      </c>
      <c r="C139" s="36" t="n">
        <v>170000</v>
      </c>
      <c r="D139" s="35" t="inlineStr">
        <is>
          <t>例</t>
        </is>
      </c>
      <c r="E139" s="37" t="n"/>
      <c r="F139" s="38">
        <f>IF(A139="","",IF(E139&lt;&gt;"",DATE(YEAR(E139),MONTH(E139),1),DATE(YEAR(A139),MONTH(A139),1)))</f>
        <v/>
      </c>
      <c r="G139" s="13">
        <f>IF(A139&amp;B139&amp;C139="","",IF(A139="","日付を入れる",IF(B139="","費目を選ぶ",IF(COUNTIFS($H$4:$H$58,B139)=0,"費目の一覧にない",IF(C139="","金額を入れる",IF(YEAR(F139)&lt;&gt;'入力'!$B$5,"集計の年とちがう",""))))))</f>
        <v/>
      </c>
    </row>
    <row r="140">
      <c r="A140" s="34" t="n">
        <v>46167</v>
      </c>
      <c r="B140" s="35" t="inlineStr">
        <is>
          <t>給料の手取り（パパ）</t>
        </is>
      </c>
      <c r="C140" s="36" t="n">
        <v>400000</v>
      </c>
      <c r="D140" s="35" t="inlineStr">
        <is>
          <t>例</t>
        </is>
      </c>
      <c r="E140" s="37" t="n"/>
      <c r="F140" s="38">
        <f>IF(A140="","",IF(E140&lt;&gt;"",DATE(YEAR(E140),MONTH(E140),1),DATE(YEAR(A140),MONTH(A140),1)))</f>
        <v/>
      </c>
      <c r="G140" s="13">
        <f>IF(A140&amp;B140&amp;C140="","",IF(A140="","日付を入れる",IF(B140="","費目を選ぶ",IF(COUNTIFS($H$4:$H$58,B140)=0,"費目の一覧にない",IF(C140="","金額を入れる",IF(YEAR(F140)&lt;&gt;'入力'!$B$5,"集計の年とちがう",""))))))</f>
        <v/>
      </c>
    </row>
    <row r="141">
      <c r="A141" s="34" t="n">
        <v>46169</v>
      </c>
      <c r="B141" s="35" t="inlineStr">
        <is>
          <t>住まい（家賃・ローン）</t>
        </is>
      </c>
      <c r="C141" s="36" t="n">
        <v>105000</v>
      </c>
      <c r="D141" s="35" t="inlineStr">
        <is>
          <t>例</t>
        </is>
      </c>
      <c r="E141" s="37" t="n"/>
      <c r="F141" s="38">
        <f>IF(A141="","",IF(E141&lt;&gt;"",DATE(YEAR(E141),MONTH(E141),1),DATE(YEAR(A141),MONTH(A141),1)))</f>
        <v/>
      </c>
      <c r="G141" s="13">
        <f>IF(A141&amp;B141&amp;C141="","",IF(A141="","日付を入れる",IF(B141="","費目を選ぶ",IF(COUNTIFS($H$4:$H$58,B141)=0,"費目の一覧にない",IF(C141="","金額を入れる",IF(YEAR(F141)&lt;&gt;'入力'!$B$5,"集計の年とちがう",""))))))</f>
        <v/>
      </c>
    </row>
    <row r="142">
      <c r="A142" s="34" t="n">
        <v>46188</v>
      </c>
      <c r="B142" s="35" t="inlineStr">
        <is>
          <t>児童手当</t>
        </is>
      </c>
      <c r="C142" s="36" t="n">
        <v>30000</v>
      </c>
      <c r="D142" s="35" t="inlineStr">
        <is>
          <t>例</t>
        </is>
      </c>
      <c r="E142" s="37" t="n"/>
      <c r="F142" s="38">
        <f>IF(A142="","",IF(E142&lt;&gt;"",DATE(YEAR(E142),MONTH(E142),1),DATE(YEAR(A142),MONTH(A142),1)))</f>
        <v/>
      </c>
      <c r="G142" s="13">
        <f>IF(A142&amp;B142&amp;C142="","",IF(A142="","日付を入れる",IF(B142="","費目を選ぶ",IF(COUNTIFS($H$4:$H$58,B142)=0,"費目の一覧にない",IF(C142="","金額を入れる",IF(YEAR(F142)&lt;&gt;'入力'!$B$5,"集計の年とちがう",""))))))</f>
        <v/>
      </c>
    </row>
    <row r="143">
      <c r="A143" s="34" t="n">
        <v>46188</v>
      </c>
      <c r="B143" s="35" t="inlineStr">
        <is>
          <t>管理費・駐車場</t>
        </is>
      </c>
      <c r="C143" s="36" t="n">
        <v>10000</v>
      </c>
      <c r="D143" s="35" t="inlineStr">
        <is>
          <t>例</t>
        </is>
      </c>
      <c r="E143" s="37" t="n"/>
      <c r="F143" s="38">
        <f>IF(A143="","",IF(E143&lt;&gt;"",DATE(YEAR(E143),MONTH(E143),1),DATE(YEAR(A143),MONTH(A143),1)))</f>
        <v/>
      </c>
      <c r="G143" s="13">
        <f>IF(A143&amp;B143&amp;C143="","",IF(A143="","日付を入れる",IF(B143="","費目を選ぶ",IF(COUNTIFS($H$4:$H$58,B143)=0,"費目の一覧にない",IF(C143="","金額を入れる",IF(YEAR(F143)&lt;&gt;'入力'!$B$5,"集計の年とちがう",""))))))</f>
        <v/>
      </c>
    </row>
    <row r="144">
      <c r="A144" s="34" t="n">
        <v>46188</v>
      </c>
      <c r="B144" s="35" t="inlineStr">
        <is>
          <t>スマホ・ネット</t>
        </is>
      </c>
      <c r="C144" s="36" t="n">
        <v>9800</v>
      </c>
      <c r="D144" s="35" t="inlineStr">
        <is>
          <t>例</t>
        </is>
      </c>
      <c r="E144" s="37" t="n"/>
      <c r="F144" s="38">
        <f>IF(A144="","",IF(E144&lt;&gt;"",DATE(YEAR(E144),MONTH(E144),1),DATE(YEAR(A144),MONTH(A144),1)))</f>
        <v/>
      </c>
      <c r="G144" s="13">
        <f>IF(A144&amp;B144&amp;C144="","",IF(A144="","日付を入れる",IF(B144="","費目を選ぶ",IF(COUNTIFS($H$4:$H$58,B144)=0,"費目の一覧にない",IF(C144="","金額を入れる",IF(YEAR(F144)&lt;&gt;'入力'!$B$5,"集計の年とちがう",""))))))</f>
        <v/>
      </c>
    </row>
    <row r="145">
      <c r="A145" s="34" t="n">
        <v>46188</v>
      </c>
      <c r="B145" s="35" t="inlineStr">
        <is>
          <t>保険</t>
        </is>
      </c>
      <c r="C145" s="36" t="n">
        <v>8000</v>
      </c>
      <c r="D145" s="35" t="inlineStr">
        <is>
          <t>例</t>
        </is>
      </c>
      <c r="E145" s="37" t="n"/>
      <c r="F145" s="38">
        <f>IF(A145="","",IF(E145&lt;&gt;"",DATE(YEAR(E145),MONTH(E145),1),DATE(YEAR(A145),MONTH(A145),1)))</f>
        <v/>
      </c>
      <c r="G145" s="13">
        <f>IF(A145&amp;B145&amp;C145="","",IF(A145="","日付を入れる",IF(B145="","費目を選ぶ",IF(COUNTIFS($H$4:$H$58,B145)=0,"費目の一覧にない",IF(C145="","金額を入れる",IF(YEAR(F145)&lt;&gt;'入力'!$B$5,"集計の年とちがう",""))))))</f>
        <v/>
      </c>
    </row>
    <row r="146">
      <c r="A146" s="34" t="n">
        <v>46188</v>
      </c>
      <c r="B146" s="35" t="inlineStr">
        <is>
          <t>保育料・学童</t>
        </is>
      </c>
      <c r="C146" s="36" t="n">
        <v>45000</v>
      </c>
      <c r="D146" s="35" t="inlineStr">
        <is>
          <t>例</t>
        </is>
      </c>
      <c r="E146" s="37" t="n"/>
      <c r="F146" s="38">
        <f>IF(A146="","",IF(E146&lt;&gt;"",DATE(YEAR(E146),MONTH(E146),1),DATE(YEAR(A146),MONTH(A146),1)))</f>
        <v/>
      </c>
      <c r="G146" s="13">
        <f>IF(A146&amp;B146&amp;C146="","",IF(A146="","日付を入れる",IF(B146="","費目を選ぶ",IF(COUNTIFS($H$4:$H$58,B146)=0,"費目の一覧にない",IF(C146="","金額を入れる",IF(YEAR(F146)&lt;&gt;'入力'!$B$5,"集計の年とちがう",""))))))</f>
        <v/>
      </c>
    </row>
    <row r="147">
      <c r="A147" s="34" t="n">
        <v>46188</v>
      </c>
      <c r="B147" s="35" t="inlineStr">
        <is>
          <t>サブスク</t>
        </is>
      </c>
      <c r="C147" s="36" t="n">
        <v>2500</v>
      </c>
      <c r="D147" s="35" t="inlineStr">
        <is>
          <t>例</t>
        </is>
      </c>
      <c r="E147" s="37" t="n"/>
      <c r="F147" s="38">
        <f>IF(A147="","",IF(E147&lt;&gt;"",DATE(YEAR(E147),MONTH(E147),1),DATE(YEAR(A147),MONTH(A147),1)))</f>
        <v/>
      </c>
      <c r="G147" s="13">
        <f>IF(A147&amp;B147&amp;C147="","",IF(A147="","日付を入れる",IF(B147="","費目を選ぶ",IF(COUNTIFS($H$4:$H$58,B147)=0,"費目の一覧にない",IF(C147="","金額を入れる",IF(YEAR(F147)&lt;&gt;'入力'!$B$5,"集計の年とちがう",""))))))</f>
        <v/>
      </c>
    </row>
    <row r="148">
      <c r="A148" s="34" t="n">
        <v>46188</v>
      </c>
      <c r="B148" s="35" t="inlineStr">
        <is>
          <t>おこづかい（ママ）</t>
        </is>
      </c>
      <c r="C148" s="36" t="n">
        <v>15000</v>
      </c>
      <c r="D148" s="35" t="inlineStr">
        <is>
          <t>例</t>
        </is>
      </c>
      <c r="E148" s="37" t="n"/>
      <c r="F148" s="38">
        <f>IF(A148="","",IF(E148&lt;&gt;"",DATE(YEAR(E148),MONTH(E148),1),DATE(YEAR(A148),MONTH(A148),1)))</f>
        <v/>
      </c>
      <c r="G148" s="13">
        <f>IF(A148&amp;B148&amp;C148="","",IF(A148="","日付を入れる",IF(B148="","費目を選ぶ",IF(COUNTIFS($H$4:$H$58,B148)=0,"費目の一覧にない",IF(C148="","金額を入れる",IF(YEAR(F148)&lt;&gt;'入力'!$B$5,"集計の年とちがう",""))))))</f>
        <v/>
      </c>
    </row>
    <row r="149">
      <c r="A149" s="34" t="n">
        <v>46188</v>
      </c>
      <c r="B149" s="35" t="inlineStr">
        <is>
          <t>おこづかい（パパ）</t>
        </is>
      </c>
      <c r="C149" s="36" t="n">
        <v>20000</v>
      </c>
      <c r="D149" s="35" t="inlineStr">
        <is>
          <t>例</t>
        </is>
      </c>
      <c r="E149" s="37" t="n"/>
      <c r="F149" s="38">
        <f>IF(A149="","",IF(E149&lt;&gt;"",DATE(YEAR(E149),MONTH(E149),1),DATE(YEAR(A149),MONTH(A149),1)))</f>
        <v/>
      </c>
      <c r="G149" s="13">
        <f>IF(A149&amp;B149&amp;C149="","",IF(A149="","日付を入れる",IF(B149="","費目を選ぶ",IF(COUNTIFS($H$4:$H$58,B149)=0,"費目の一覧にない",IF(C149="","金額を入れる",IF(YEAR(F149)&lt;&gt;'入力'!$B$5,"集計の年とちがう",""))))))</f>
        <v/>
      </c>
    </row>
    <row r="150">
      <c r="A150" s="34" t="n">
        <v>46188</v>
      </c>
      <c r="B150" s="35" t="inlineStr">
        <is>
          <t>食費（家）</t>
        </is>
      </c>
      <c r="C150" s="36" t="n">
        <v>64000</v>
      </c>
      <c r="D150" s="35" t="inlineStr">
        <is>
          <t>例</t>
        </is>
      </c>
      <c r="E150" s="37" t="n"/>
      <c r="F150" s="38">
        <f>IF(A150="","",IF(E150&lt;&gt;"",DATE(YEAR(E150),MONTH(E150),1),DATE(YEAR(A150),MONTH(A150),1)))</f>
        <v/>
      </c>
      <c r="G150" s="13">
        <f>IF(A150&amp;B150&amp;C150="","",IF(A150="","日付を入れる",IF(B150="","費目を選ぶ",IF(COUNTIFS($H$4:$H$58,B150)=0,"費目の一覧にない",IF(C150="","金額を入れる",IF(YEAR(F150)&lt;&gt;'入力'!$B$5,"集計の年とちがう",""))))))</f>
        <v/>
      </c>
    </row>
    <row r="151">
      <c r="A151" s="34" t="n">
        <v>46188</v>
      </c>
      <c r="B151" s="35" t="inlineStr">
        <is>
          <t>外食・カフェ</t>
        </is>
      </c>
      <c r="C151" s="36" t="n">
        <v>8000</v>
      </c>
      <c r="D151" s="35" t="inlineStr">
        <is>
          <t>例</t>
        </is>
      </c>
      <c r="E151" s="37" t="n"/>
      <c r="F151" s="38">
        <f>IF(A151="","",IF(E151&lt;&gt;"",DATE(YEAR(E151),MONTH(E151),1),DATE(YEAR(A151),MONTH(A151),1)))</f>
        <v/>
      </c>
      <c r="G151" s="13">
        <f>IF(A151&amp;B151&amp;C151="","",IF(A151="","日付を入れる",IF(B151="","費目を選ぶ",IF(COUNTIFS($H$4:$H$58,B151)=0,"費目の一覧にない",IF(C151="","金額を入れる",IF(YEAR(F151)&lt;&gt;'入力'!$B$5,"集計の年とちがう",""))))))</f>
        <v/>
      </c>
    </row>
    <row r="152">
      <c r="A152" s="34" t="n">
        <v>46188</v>
      </c>
      <c r="B152" s="35" t="inlineStr">
        <is>
          <t>日用品</t>
        </is>
      </c>
      <c r="C152" s="36" t="n">
        <v>9000</v>
      </c>
      <c r="D152" s="35" t="inlineStr">
        <is>
          <t>例</t>
        </is>
      </c>
      <c r="E152" s="37" t="n"/>
      <c r="F152" s="38">
        <f>IF(A152="","",IF(E152&lt;&gt;"",DATE(YEAR(E152),MONTH(E152),1),DATE(YEAR(A152),MONTH(A152),1)))</f>
        <v/>
      </c>
      <c r="G152" s="13">
        <f>IF(A152&amp;B152&amp;C152="","",IF(A152="","日付を入れる",IF(B152="","費目を選ぶ",IF(COUNTIFS($H$4:$H$58,B152)=0,"費目の一覧にない",IF(C152="","金額を入れる",IF(YEAR(F152)&lt;&gt;'入力'!$B$5,"集計の年とちがう",""))))))</f>
        <v/>
      </c>
    </row>
    <row r="153">
      <c r="A153" s="34" t="n">
        <v>46188</v>
      </c>
      <c r="B153" s="35" t="inlineStr">
        <is>
          <t>子どものもの</t>
        </is>
      </c>
      <c r="C153" s="36" t="n">
        <v>12000</v>
      </c>
      <c r="D153" s="35" t="inlineStr">
        <is>
          <t>例</t>
        </is>
      </c>
      <c r="E153" s="37" t="n"/>
      <c r="F153" s="38">
        <f>IF(A153="","",IF(E153&lt;&gt;"",DATE(YEAR(E153),MONTH(E153),1),DATE(YEAR(A153),MONTH(A153),1)))</f>
        <v/>
      </c>
      <c r="G153" s="13">
        <f>IF(A153&amp;B153&amp;C153="","",IF(A153="","日付を入れる",IF(B153="","費目を選ぶ",IF(COUNTIFS($H$4:$H$58,B153)=0,"費目の一覧にない",IF(C153="","金額を入れる",IF(YEAR(F153)&lt;&gt;'入力'!$B$5,"集計の年とちがう",""))))))</f>
        <v/>
      </c>
    </row>
    <row r="154">
      <c r="A154" s="34" t="n">
        <v>46188</v>
      </c>
      <c r="B154" s="35" t="inlineStr">
        <is>
          <t>服・美容</t>
        </is>
      </c>
      <c r="C154" s="36" t="n">
        <v>7000</v>
      </c>
      <c r="D154" s="35" t="inlineStr">
        <is>
          <t>例</t>
        </is>
      </c>
      <c r="E154" s="37" t="n"/>
      <c r="F154" s="38">
        <f>IF(A154="","",IF(E154&lt;&gt;"",DATE(YEAR(E154),MONTH(E154),1),DATE(YEAR(A154),MONTH(A154),1)))</f>
        <v/>
      </c>
      <c r="G154" s="13">
        <f>IF(A154&amp;B154&amp;C154="","",IF(A154="","日付を入れる",IF(B154="","費目を選ぶ",IF(COUNTIFS($H$4:$H$58,B154)=0,"費目の一覧にない",IF(C154="","金額を入れる",IF(YEAR(F154)&lt;&gt;'入力'!$B$5,"集計の年とちがう",""))))))</f>
        <v/>
      </c>
    </row>
    <row r="155">
      <c r="A155" s="34" t="n">
        <v>46188</v>
      </c>
      <c r="B155" s="35" t="inlineStr">
        <is>
          <t>医療・薬</t>
        </is>
      </c>
      <c r="C155" s="36" t="n">
        <v>3000</v>
      </c>
      <c r="D155" s="35" t="inlineStr">
        <is>
          <t>例</t>
        </is>
      </c>
      <c r="E155" s="37" t="n"/>
      <c r="F155" s="38">
        <f>IF(A155="","",IF(E155&lt;&gt;"",DATE(YEAR(E155),MONTH(E155),1),DATE(YEAR(A155),MONTH(A155),1)))</f>
        <v/>
      </c>
      <c r="G155" s="13">
        <f>IF(A155&amp;B155&amp;C155="","",IF(A155="","日付を入れる",IF(B155="","費目を選ぶ",IF(COUNTIFS($H$4:$H$58,B155)=0,"費目の一覧にない",IF(C155="","金額を入れる",IF(YEAR(F155)&lt;&gt;'入力'!$B$5,"集計の年とちがう",""))))))</f>
        <v/>
      </c>
    </row>
    <row r="156">
      <c r="A156" s="34" t="n">
        <v>46188</v>
      </c>
      <c r="B156" s="35" t="inlineStr">
        <is>
          <t>交通・ガソリン</t>
        </is>
      </c>
      <c r="C156" s="36" t="n">
        <v>6000</v>
      </c>
      <c r="D156" s="35" t="inlineStr">
        <is>
          <t>例</t>
        </is>
      </c>
      <c r="E156" s="37" t="n"/>
      <c r="F156" s="38">
        <f>IF(A156="","",IF(E156&lt;&gt;"",DATE(YEAR(E156),MONTH(E156),1),DATE(YEAR(A156),MONTH(A156),1)))</f>
        <v/>
      </c>
      <c r="G156" s="13">
        <f>IF(A156&amp;B156&amp;C156="","",IF(A156="","日付を入れる",IF(B156="","費目を選ぶ",IF(COUNTIFS($H$4:$H$58,B156)=0,"費目の一覧にない",IF(C156="","金額を入れる",IF(YEAR(F156)&lt;&gt;'入力'!$B$5,"集計の年とちがう",""))))))</f>
        <v/>
      </c>
    </row>
    <row r="157">
      <c r="A157" s="34" t="n">
        <v>46188</v>
      </c>
      <c r="B157" s="35" t="inlineStr">
        <is>
          <t>おでかけ・レジャー</t>
        </is>
      </c>
      <c r="C157" s="36" t="n">
        <v>10000</v>
      </c>
      <c r="D157" s="35" t="inlineStr">
        <is>
          <t>例</t>
        </is>
      </c>
      <c r="E157" s="37" t="n"/>
      <c r="F157" s="38">
        <f>IF(A157="","",IF(E157&lt;&gt;"",DATE(YEAR(E157),MONTH(E157),1),DATE(YEAR(A157),MONTH(A157),1)))</f>
        <v/>
      </c>
      <c r="G157" s="13">
        <f>IF(A157&amp;B157&amp;C157="","",IF(A157="","日付を入れる",IF(B157="","費目を選ぶ",IF(COUNTIFS($H$4:$H$58,B157)=0,"費目の一覧にない",IF(C157="","金額を入れる",IF(YEAR(F157)&lt;&gt;'入力'!$B$5,"集計の年とちがう",""))))))</f>
        <v/>
      </c>
    </row>
    <row r="158">
      <c r="A158" s="34" t="n">
        <v>46188</v>
      </c>
      <c r="B158" s="35" t="inlineStr">
        <is>
          <t>交際・プレゼント</t>
        </is>
      </c>
      <c r="C158" s="36" t="n">
        <v>4000</v>
      </c>
      <c r="D158" s="35" t="inlineStr">
        <is>
          <t>例</t>
        </is>
      </c>
      <c r="E158" s="37" t="n"/>
      <c r="F158" s="38">
        <f>IF(A158="","",IF(E158&lt;&gt;"",DATE(YEAR(E158),MONTH(E158),1),DATE(YEAR(A158),MONTH(A158),1)))</f>
        <v/>
      </c>
      <c r="G158" s="13">
        <f>IF(A158&amp;B158&amp;C158="","",IF(A158="","日付を入れる",IF(B158="","費目を選ぶ",IF(COUNTIFS($H$4:$H$58,B158)=0,"費目の一覧にない",IF(C158="","金額を入れる",IF(YEAR(F158)&lt;&gt;'入力'!$B$5,"集計の年とちがう",""))))))</f>
        <v/>
      </c>
    </row>
    <row r="159">
      <c r="A159" s="34" t="n">
        <v>46188</v>
      </c>
      <c r="B159" s="35" t="inlineStr">
        <is>
          <t>本・学び</t>
        </is>
      </c>
      <c r="C159" s="36" t="n">
        <v>2000</v>
      </c>
      <c r="D159" s="35" t="inlineStr">
        <is>
          <t>例</t>
        </is>
      </c>
      <c r="E159" s="37" t="n"/>
      <c r="F159" s="38">
        <f>IF(A159="","",IF(E159&lt;&gt;"",DATE(YEAR(E159),MONTH(E159),1),DATE(YEAR(A159),MONTH(A159),1)))</f>
        <v/>
      </c>
      <c r="G159" s="13">
        <f>IF(A159&amp;B159&amp;C159="","",IF(A159="","日付を入れる",IF(B159="","費目を選ぶ",IF(COUNTIFS($H$4:$H$58,B159)=0,"費目の一覧にない",IF(C159="","金額を入れる",IF(YEAR(F159)&lt;&gt;'入力'!$B$5,"集計の年とちがう",""))))))</f>
        <v/>
      </c>
    </row>
    <row r="160">
      <c r="A160" s="34" t="n">
        <v>46188</v>
      </c>
      <c r="B160" s="35" t="inlineStr">
        <is>
          <t>現金で使った</t>
        </is>
      </c>
      <c r="C160" s="36" t="n">
        <v>5000</v>
      </c>
      <c r="D160" s="35" t="inlineStr">
        <is>
          <t>例</t>
        </is>
      </c>
      <c r="E160" s="37" t="n"/>
      <c r="F160" s="38">
        <f>IF(A160="","",IF(E160&lt;&gt;"",DATE(YEAR(E160),MONTH(E160),1),DATE(YEAR(A160),MONTH(A160),1)))</f>
        <v/>
      </c>
      <c r="G160" s="13">
        <f>IF(A160&amp;B160&amp;C160="","",IF(A160="","日付を入れる",IF(B160="","費目を選ぶ",IF(COUNTIFS($H$4:$H$58,B160)=0,"費目の一覧にない",IF(C160="","金額を入れる",IF(YEAR(F160)&lt;&gt;'入力'!$B$5,"集計の年とちがう",""))))))</f>
        <v/>
      </c>
    </row>
    <row r="161">
      <c r="A161" s="34" t="n">
        <v>46188</v>
      </c>
      <c r="B161" s="35" t="inlineStr">
        <is>
          <t>その他</t>
        </is>
      </c>
      <c r="C161" s="36" t="n">
        <v>2000</v>
      </c>
      <c r="D161" s="35" t="inlineStr">
        <is>
          <t>例</t>
        </is>
      </c>
      <c r="E161" s="37" t="n"/>
      <c r="F161" s="38">
        <f>IF(A161="","",IF(E161&lt;&gt;"",DATE(YEAR(E161),MONTH(E161),1),DATE(YEAR(A161),MONTH(A161),1)))</f>
        <v/>
      </c>
      <c r="G161" s="13">
        <f>IF(A161&amp;B161&amp;C161="","",IF(A161="","日付を入れる",IF(B161="","費目を選ぶ",IF(COUNTIFS($H$4:$H$58,B161)=0,"費目の一覧にない",IF(C161="","金額を入れる",IF(YEAR(F161)&lt;&gt;'入力'!$B$5,"集計の年とちがう",""))))))</f>
        <v/>
      </c>
    </row>
    <row r="162">
      <c r="A162" s="34" t="n">
        <v>46188</v>
      </c>
      <c r="B162" s="35" t="inlineStr">
        <is>
          <t>冠婚葬祭</t>
        </is>
      </c>
      <c r="C162" s="36" t="n">
        <v>30000</v>
      </c>
      <c r="D162" s="35" t="inlineStr">
        <is>
          <t>例</t>
        </is>
      </c>
      <c r="E162" s="37" t="n"/>
      <c r="F162" s="38">
        <f>IF(A162="","",IF(E162&lt;&gt;"",DATE(YEAR(E162),MONTH(E162),1),DATE(YEAR(A162),MONTH(A162),1)))</f>
        <v/>
      </c>
      <c r="G162" s="13">
        <f>IF(A162&amp;B162&amp;C162="","",IF(A162="","日付を入れる",IF(B162="","費目を選ぶ",IF(COUNTIFS($H$4:$H$58,B162)=0,"費目の一覧にない",IF(C162="","金額を入れる",IF(YEAR(F162)&lt;&gt;'入力'!$B$5,"集計の年とちがう",""))))))</f>
        <v/>
      </c>
    </row>
    <row r="163">
      <c r="A163" s="34" t="n">
        <v>46188</v>
      </c>
      <c r="B163" s="35" t="inlineStr">
        <is>
          <t>NISA</t>
        </is>
      </c>
      <c r="C163" s="36" t="n">
        <v>30000</v>
      </c>
      <c r="D163" s="35" t="inlineStr">
        <is>
          <t>例</t>
        </is>
      </c>
      <c r="E163" s="37" t="n"/>
      <c r="F163" s="38">
        <f>IF(A163="","",IF(E163&lt;&gt;"",DATE(YEAR(E163),MONTH(E163),1),DATE(YEAR(A163),MONTH(A163),1)))</f>
        <v/>
      </c>
      <c r="G163" s="13">
        <f>IF(A163&amp;B163&amp;C163="","",IF(A163="","日付を入れる",IF(B163="","費目を選ぶ",IF(COUNTIFS($H$4:$H$58,B163)=0,"費目の一覧にない",IF(C163="","金額を入れる",IF(YEAR(F163)&lt;&gt;'入力'!$B$5,"集計の年とちがう",""))))))</f>
        <v/>
      </c>
    </row>
    <row r="164">
      <c r="A164" s="34" t="n">
        <v>46188</v>
      </c>
      <c r="B164" s="35" t="inlineStr">
        <is>
          <t>iDeCo</t>
        </is>
      </c>
      <c r="C164" s="36" t="n">
        <v>5000</v>
      </c>
      <c r="D164" s="35" t="inlineStr">
        <is>
          <t>例</t>
        </is>
      </c>
      <c r="E164" s="37" t="n"/>
      <c r="F164" s="38">
        <f>IF(A164="","",IF(E164&lt;&gt;"",DATE(YEAR(E164),MONTH(E164),1),DATE(YEAR(A164),MONTH(A164),1)))</f>
        <v/>
      </c>
      <c r="G164" s="13">
        <f>IF(A164&amp;B164&amp;C164="","",IF(A164="","日付を入れる",IF(B164="","費目を選ぶ",IF(COUNTIFS($H$4:$H$58,B164)=0,"費目の一覧にない",IF(C164="","金額を入れる",IF(YEAR(F164)&lt;&gt;'入力'!$B$5,"集計の年とちがう",""))))))</f>
        <v/>
      </c>
    </row>
    <row r="165">
      <c r="A165" s="34" t="n">
        <v>46188</v>
      </c>
      <c r="B165" s="35" t="inlineStr">
        <is>
          <t>先取り貯金</t>
        </is>
      </c>
      <c r="C165" s="36" t="n">
        <v>20000</v>
      </c>
      <c r="D165" s="35" t="inlineStr">
        <is>
          <t>例</t>
        </is>
      </c>
      <c r="E165" s="37" t="n"/>
      <c r="F165" s="38">
        <f>IF(A165="","",IF(E165&lt;&gt;"",DATE(YEAR(E165),MONTH(E165),1),DATE(YEAR(A165),MONTH(A165),1)))</f>
        <v/>
      </c>
      <c r="G165" s="13">
        <f>IF(A165&amp;B165&amp;C165="","",IF(A165="","日付を入れる",IF(B165="","費目を選ぶ",IF(COUNTIFS($H$4:$H$58,B165)=0,"費目の一覧にない",IF(C165="","金額を入れる",IF(YEAR(F165)&lt;&gt;'入力'!$B$5,"集計の年とちがう",""))))))</f>
        <v/>
      </c>
    </row>
    <row r="166">
      <c r="A166" s="34" t="n">
        <v>46193</v>
      </c>
      <c r="B166" s="35" t="inlineStr">
        <is>
          <t>電気・ガス・水道</t>
        </is>
      </c>
      <c r="C166" s="36" t="n">
        <v>19000</v>
      </c>
      <c r="D166" s="35" t="inlineStr">
        <is>
          <t>例</t>
        </is>
      </c>
      <c r="E166" s="37" t="n"/>
      <c r="F166" s="38">
        <f>IF(A166="","",IF(E166&lt;&gt;"",DATE(YEAR(E166),MONTH(E166),1),DATE(YEAR(A166),MONTH(A166),1)))</f>
        <v/>
      </c>
      <c r="G166" s="13">
        <f>IF(A166&amp;B166&amp;C166="","",IF(A166="","日付を入れる",IF(B166="","費目を選ぶ",IF(COUNTIFS($H$4:$H$58,B166)=0,"費目の一覧にない",IF(C166="","金額を入れる",IF(YEAR(F166)&lt;&gt;'入力'!$B$5,"集計の年とちがう",""))))))</f>
        <v/>
      </c>
    </row>
    <row r="167">
      <c r="A167" s="34" t="n">
        <v>46198</v>
      </c>
      <c r="B167" s="35" t="inlineStr">
        <is>
          <t>給料の手取り（ママ）</t>
        </is>
      </c>
      <c r="C167" s="36" t="n">
        <v>170000</v>
      </c>
      <c r="D167" s="35" t="inlineStr">
        <is>
          <t>例</t>
        </is>
      </c>
      <c r="E167" s="37" t="n"/>
      <c r="F167" s="38">
        <f>IF(A167="","",IF(E167&lt;&gt;"",DATE(YEAR(E167),MONTH(E167),1),DATE(YEAR(A167),MONTH(A167),1)))</f>
        <v/>
      </c>
      <c r="G167" s="13">
        <f>IF(A167&amp;B167&amp;C167="","",IF(A167="","日付を入れる",IF(B167="","費目を選ぶ",IF(COUNTIFS($H$4:$H$58,B167)=0,"費目の一覧にない",IF(C167="","金額を入れる",IF(YEAR(F167)&lt;&gt;'入力'!$B$5,"集計の年とちがう",""))))))</f>
        <v/>
      </c>
    </row>
    <row r="168">
      <c r="A168" s="34" t="n">
        <v>46198</v>
      </c>
      <c r="B168" s="35" t="inlineStr">
        <is>
          <t>給料の手取り（パパ）</t>
        </is>
      </c>
      <c r="C168" s="36" t="n">
        <v>400000</v>
      </c>
      <c r="D168" s="35" t="inlineStr">
        <is>
          <t>例</t>
        </is>
      </c>
      <c r="E168" s="37" t="n"/>
      <c r="F168" s="38">
        <f>IF(A168="","",IF(E168&lt;&gt;"",DATE(YEAR(E168),MONTH(E168),1),DATE(YEAR(A168),MONTH(A168),1)))</f>
        <v/>
      </c>
      <c r="G168" s="13">
        <f>IF(A168&amp;B168&amp;C168="","",IF(A168="","日付を入れる",IF(B168="","費目を選ぶ",IF(COUNTIFS($H$4:$H$58,B168)=0,"費目の一覧にない",IF(C168="","金額を入れる",IF(YEAR(F168)&lt;&gt;'入力'!$B$5,"集計の年とちがう",""))))))</f>
        <v/>
      </c>
    </row>
    <row r="169">
      <c r="A169" s="34" t="n">
        <v>46198</v>
      </c>
      <c r="B169" s="35" t="inlineStr">
        <is>
          <t>賞与（手取り）</t>
        </is>
      </c>
      <c r="C169" s="36" t="n">
        <v>450000</v>
      </c>
      <c r="D169" s="35" t="inlineStr">
        <is>
          <t>例</t>
        </is>
      </c>
      <c r="E169" s="37" t="n"/>
      <c r="F169" s="38">
        <f>IF(A169="","",IF(E169&lt;&gt;"",DATE(YEAR(E169),MONTH(E169),1),DATE(YEAR(A169),MONTH(A169),1)))</f>
        <v/>
      </c>
      <c r="G169" s="13">
        <f>IF(A169&amp;B169&amp;C169="","",IF(A169="","日付を入れる",IF(B169="","費目を選ぶ",IF(COUNTIFS($H$4:$H$58,B169)=0,"費目の一覧にない",IF(C169="","金額を入れる",IF(YEAR(F169)&lt;&gt;'入力'!$B$5,"集計の年とちがう",""))))))</f>
        <v/>
      </c>
    </row>
    <row r="170">
      <c r="A170" s="34" t="n">
        <v>46200</v>
      </c>
      <c r="B170" s="35" t="inlineStr">
        <is>
          <t>住まい（家賃・ローン）</t>
        </is>
      </c>
      <c r="C170" s="36" t="n">
        <v>105000</v>
      </c>
      <c r="D170" s="35" t="inlineStr">
        <is>
          <t>例</t>
        </is>
      </c>
      <c r="E170" s="37" t="n"/>
      <c r="F170" s="38">
        <f>IF(A170="","",IF(E170&lt;&gt;"",DATE(YEAR(E170),MONTH(E170),1),DATE(YEAR(A170),MONTH(A170),1)))</f>
        <v/>
      </c>
      <c r="G170" s="13">
        <f>IF(A170&amp;B170&amp;C170="","",IF(A170="","日付を入れる",IF(B170="","費目を選ぶ",IF(COUNTIFS($H$4:$H$58,B170)=0,"費目の一覧にない",IF(C170="","金額を入れる",IF(YEAR(F170)&lt;&gt;'入力'!$B$5,"集計の年とちがう",""))))))</f>
        <v/>
      </c>
    </row>
    <row r="171">
      <c r="A171" s="34" t="n">
        <v>46218</v>
      </c>
      <c r="B171" s="35" t="inlineStr">
        <is>
          <t>管理費・駐車場</t>
        </is>
      </c>
      <c r="C171" s="36" t="n">
        <v>10000</v>
      </c>
      <c r="D171" s="35" t="inlineStr">
        <is>
          <t>例</t>
        </is>
      </c>
      <c r="E171" s="37" t="n"/>
      <c r="F171" s="38">
        <f>IF(A171="","",IF(E171&lt;&gt;"",DATE(YEAR(E171),MONTH(E171),1),DATE(YEAR(A171),MONTH(A171),1)))</f>
        <v/>
      </c>
      <c r="G171" s="13">
        <f>IF(A171&amp;B171&amp;C171="","",IF(A171="","日付を入れる",IF(B171="","費目を選ぶ",IF(COUNTIFS($H$4:$H$58,B171)=0,"費目の一覧にない",IF(C171="","金額を入れる",IF(YEAR(F171)&lt;&gt;'入力'!$B$5,"集計の年とちがう",""))))))</f>
        <v/>
      </c>
    </row>
    <row r="172">
      <c r="A172" s="34" t="n">
        <v>46218</v>
      </c>
      <c r="B172" s="35" t="inlineStr">
        <is>
          <t>スマホ・ネット</t>
        </is>
      </c>
      <c r="C172" s="36" t="n">
        <v>9800</v>
      </c>
      <c r="D172" s="35" t="inlineStr">
        <is>
          <t>例</t>
        </is>
      </c>
      <c r="E172" s="37" t="n"/>
      <c r="F172" s="38">
        <f>IF(A172="","",IF(E172&lt;&gt;"",DATE(YEAR(E172),MONTH(E172),1),DATE(YEAR(A172),MONTH(A172),1)))</f>
        <v/>
      </c>
      <c r="G172" s="13">
        <f>IF(A172&amp;B172&amp;C172="","",IF(A172="","日付を入れる",IF(B172="","費目を選ぶ",IF(COUNTIFS($H$4:$H$58,B172)=0,"費目の一覧にない",IF(C172="","金額を入れる",IF(YEAR(F172)&lt;&gt;'入力'!$B$5,"集計の年とちがう",""))))))</f>
        <v/>
      </c>
    </row>
    <row r="173">
      <c r="A173" s="34" t="n">
        <v>46218</v>
      </c>
      <c r="B173" s="35" t="inlineStr">
        <is>
          <t>保険</t>
        </is>
      </c>
      <c r="C173" s="36" t="n">
        <v>8000</v>
      </c>
      <c r="D173" s="35" t="inlineStr">
        <is>
          <t>例</t>
        </is>
      </c>
      <c r="E173" s="37" t="n"/>
      <c r="F173" s="38">
        <f>IF(A173="","",IF(E173&lt;&gt;"",DATE(YEAR(E173),MONTH(E173),1),DATE(YEAR(A173),MONTH(A173),1)))</f>
        <v/>
      </c>
      <c r="G173" s="13">
        <f>IF(A173&amp;B173&amp;C173="","",IF(A173="","日付を入れる",IF(B173="","費目を選ぶ",IF(COUNTIFS($H$4:$H$58,B173)=0,"費目の一覧にない",IF(C173="","金額を入れる",IF(YEAR(F173)&lt;&gt;'入力'!$B$5,"集計の年とちがう",""))))))</f>
        <v/>
      </c>
    </row>
    <row r="174">
      <c r="A174" s="34" t="n">
        <v>46218</v>
      </c>
      <c r="B174" s="35" t="inlineStr">
        <is>
          <t>保育料・学童</t>
        </is>
      </c>
      <c r="C174" s="36" t="n">
        <v>45000</v>
      </c>
      <c r="D174" s="35" t="inlineStr">
        <is>
          <t>例</t>
        </is>
      </c>
      <c r="E174" s="37" t="n"/>
      <c r="F174" s="38">
        <f>IF(A174="","",IF(E174&lt;&gt;"",DATE(YEAR(E174),MONTH(E174),1),DATE(YEAR(A174),MONTH(A174),1)))</f>
        <v/>
      </c>
      <c r="G174" s="13">
        <f>IF(A174&amp;B174&amp;C174="","",IF(A174="","日付を入れる",IF(B174="","費目を選ぶ",IF(COUNTIFS($H$4:$H$58,B174)=0,"費目の一覧にない",IF(C174="","金額を入れる",IF(YEAR(F174)&lt;&gt;'入力'!$B$5,"集計の年とちがう",""))))))</f>
        <v/>
      </c>
    </row>
    <row r="175">
      <c r="A175" s="34" t="n">
        <v>46218</v>
      </c>
      <c r="B175" s="35" t="inlineStr">
        <is>
          <t>サブスク</t>
        </is>
      </c>
      <c r="C175" s="36" t="n">
        <v>2500</v>
      </c>
      <c r="D175" s="35" t="inlineStr">
        <is>
          <t>例</t>
        </is>
      </c>
      <c r="E175" s="37" t="n"/>
      <c r="F175" s="38">
        <f>IF(A175="","",IF(E175&lt;&gt;"",DATE(YEAR(E175),MONTH(E175),1),DATE(YEAR(A175),MONTH(A175),1)))</f>
        <v/>
      </c>
      <c r="G175" s="13">
        <f>IF(A175&amp;B175&amp;C175="","",IF(A175="","日付を入れる",IF(B175="","費目を選ぶ",IF(COUNTIFS($H$4:$H$58,B175)=0,"費目の一覧にない",IF(C175="","金額を入れる",IF(YEAR(F175)&lt;&gt;'入力'!$B$5,"集計の年とちがう",""))))))</f>
        <v/>
      </c>
    </row>
    <row r="176">
      <c r="A176" s="34" t="n">
        <v>46218</v>
      </c>
      <c r="B176" s="35" t="inlineStr">
        <is>
          <t>おこづかい（ママ）</t>
        </is>
      </c>
      <c r="C176" s="36" t="n">
        <v>15000</v>
      </c>
      <c r="D176" s="35" t="inlineStr">
        <is>
          <t>例</t>
        </is>
      </c>
      <c r="E176" s="37" t="n"/>
      <c r="F176" s="38">
        <f>IF(A176="","",IF(E176&lt;&gt;"",DATE(YEAR(E176),MONTH(E176),1),DATE(YEAR(A176),MONTH(A176),1)))</f>
        <v/>
      </c>
      <c r="G176" s="13">
        <f>IF(A176&amp;B176&amp;C176="","",IF(A176="","日付を入れる",IF(B176="","費目を選ぶ",IF(COUNTIFS($H$4:$H$58,B176)=0,"費目の一覧にない",IF(C176="","金額を入れる",IF(YEAR(F176)&lt;&gt;'入力'!$B$5,"集計の年とちがう",""))))))</f>
        <v/>
      </c>
    </row>
    <row r="177">
      <c r="A177" s="34" t="n">
        <v>46218</v>
      </c>
      <c r="B177" s="35" t="inlineStr">
        <is>
          <t>おこづかい（パパ）</t>
        </is>
      </c>
      <c r="C177" s="36" t="n">
        <v>20000</v>
      </c>
      <c r="D177" s="35" t="inlineStr">
        <is>
          <t>例</t>
        </is>
      </c>
      <c r="E177" s="37" t="n"/>
      <c r="F177" s="38">
        <f>IF(A177="","",IF(E177&lt;&gt;"",DATE(YEAR(E177),MONTH(E177),1),DATE(YEAR(A177),MONTH(A177),1)))</f>
        <v/>
      </c>
      <c r="G177" s="13">
        <f>IF(A177&amp;B177&amp;C177="","",IF(A177="","日付を入れる",IF(B177="","費目を選ぶ",IF(COUNTIFS($H$4:$H$58,B177)=0,"費目の一覧にない",IF(C177="","金額を入れる",IF(YEAR(F177)&lt;&gt;'入力'!$B$5,"集計の年とちがう",""))))))</f>
        <v/>
      </c>
    </row>
    <row r="178">
      <c r="A178" s="34" t="n">
        <v>46218</v>
      </c>
      <c r="B178" s="35" t="inlineStr">
        <is>
          <t>食費（家）</t>
        </is>
      </c>
      <c r="C178" s="36" t="n">
        <v>69000</v>
      </c>
      <c r="D178" s="35" t="inlineStr">
        <is>
          <t>例</t>
        </is>
      </c>
      <c r="E178" s="37" t="n"/>
      <c r="F178" s="38">
        <f>IF(A178="","",IF(E178&lt;&gt;"",DATE(YEAR(E178),MONTH(E178),1),DATE(YEAR(A178),MONTH(A178),1)))</f>
        <v/>
      </c>
      <c r="G178" s="13">
        <f>IF(A178&amp;B178&amp;C178="","",IF(A178="","日付を入れる",IF(B178="","費目を選ぶ",IF(COUNTIFS($H$4:$H$58,B178)=0,"費目の一覧にない",IF(C178="","金額を入れる",IF(YEAR(F178)&lt;&gt;'入力'!$B$5,"集計の年とちがう",""))))))</f>
        <v/>
      </c>
    </row>
    <row r="179">
      <c r="A179" s="34" t="n">
        <v>46218</v>
      </c>
      <c r="B179" s="35" t="inlineStr">
        <is>
          <t>外食・カフェ</t>
        </is>
      </c>
      <c r="C179" s="36" t="n">
        <v>8000</v>
      </c>
      <c r="D179" s="35" t="inlineStr">
        <is>
          <t>例</t>
        </is>
      </c>
      <c r="E179" s="37" t="n"/>
      <c r="F179" s="38">
        <f>IF(A179="","",IF(E179&lt;&gt;"",DATE(YEAR(E179),MONTH(E179),1),DATE(YEAR(A179),MONTH(A179),1)))</f>
        <v/>
      </c>
      <c r="G179" s="13">
        <f>IF(A179&amp;B179&amp;C179="","",IF(A179="","日付を入れる",IF(B179="","費目を選ぶ",IF(COUNTIFS($H$4:$H$58,B179)=0,"費目の一覧にない",IF(C179="","金額を入れる",IF(YEAR(F179)&lt;&gt;'入力'!$B$5,"集計の年とちがう",""))))))</f>
        <v/>
      </c>
    </row>
    <row r="180">
      <c r="A180" s="34" t="n">
        <v>46218</v>
      </c>
      <c r="B180" s="35" t="inlineStr">
        <is>
          <t>日用品</t>
        </is>
      </c>
      <c r="C180" s="36" t="n">
        <v>9000</v>
      </c>
      <c r="D180" s="35" t="inlineStr">
        <is>
          <t>例</t>
        </is>
      </c>
      <c r="E180" s="37" t="n"/>
      <c r="F180" s="38">
        <f>IF(A180="","",IF(E180&lt;&gt;"",DATE(YEAR(E180),MONTH(E180),1),DATE(YEAR(A180),MONTH(A180),1)))</f>
        <v/>
      </c>
      <c r="G180" s="13">
        <f>IF(A180&amp;B180&amp;C180="","",IF(A180="","日付を入れる",IF(B180="","費目を選ぶ",IF(COUNTIFS($H$4:$H$58,B180)=0,"費目の一覧にない",IF(C180="","金額を入れる",IF(YEAR(F180)&lt;&gt;'入力'!$B$5,"集計の年とちがう",""))))))</f>
        <v/>
      </c>
    </row>
    <row r="181">
      <c r="A181" s="34" t="n">
        <v>46218</v>
      </c>
      <c r="B181" s="35" t="inlineStr">
        <is>
          <t>子どものもの</t>
        </is>
      </c>
      <c r="C181" s="36" t="n">
        <v>12000</v>
      </c>
      <c r="D181" s="35" t="inlineStr">
        <is>
          <t>例</t>
        </is>
      </c>
      <c r="E181" s="37" t="n"/>
      <c r="F181" s="38">
        <f>IF(A181="","",IF(E181&lt;&gt;"",DATE(YEAR(E181),MONTH(E181),1),DATE(YEAR(A181),MONTH(A181),1)))</f>
        <v/>
      </c>
      <c r="G181" s="13">
        <f>IF(A181&amp;B181&amp;C181="","",IF(A181="","日付を入れる",IF(B181="","費目を選ぶ",IF(COUNTIFS($H$4:$H$58,B181)=0,"費目の一覧にない",IF(C181="","金額を入れる",IF(YEAR(F181)&lt;&gt;'入力'!$B$5,"集計の年とちがう",""))))))</f>
        <v/>
      </c>
    </row>
    <row r="182">
      <c r="A182" s="34" t="n">
        <v>46218</v>
      </c>
      <c r="B182" s="35" t="inlineStr">
        <is>
          <t>服・美容</t>
        </is>
      </c>
      <c r="C182" s="36" t="n">
        <v>7000</v>
      </c>
      <c r="D182" s="35" t="inlineStr">
        <is>
          <t>例</t>
        </is>
      </c>
      <c r="E182" s="37" t="n"/>
      <c r="F182" s="38">
        <f>IF(A182="","",IF(E182&lt;&gt;"",DATE(YEAR(E182),MONTH(E182),1),DATE(YEAR(A182),MONTH(A182),1)))</f>
        <v/>
      </c>
      <c r="G182" s="13">
        <f>IF(A182&amp;B182&amp;C182="","",IF(A182="","日付を入れる",IF(B182="","費目を選ぶ",IF(COUNTIFS($H$4:$H$58,B182)=0,"費目の一覧にない",IF(C182="","金額を入れる",IF(YEAR(F182)&lt;&gt;'入力'!$B$5,"集計の年とちがう",""))))))</f>
        <v/>
      </c>
    </row>
    <row r="183">
      <c r="A183" s="34" t="n">
        <v>46218</v>
      </c>
      <c r="B183" s="35" t="inlineStr">
        <is>
          <t>医療・薬</t>
        </is>
      </c>
      <c r="C183" s="36" t="n">
        <v>3000</v>
      </c>
      <c r="D183" s="35" t="inlineStr">
        <is>
          <t>例</t>
        </is>
      </c>
      <c r="E183" s="37" t="n"/>
      <c r="F183" s="38">
        <f>IF(A183="","",IF(E183&lt;&gt;"",DATE(YEAR(E183),MONTH(E183),1),DATE(YEAR(A183),MONTH(A183),1)))</f>
        <v/>
      </c>
      <c r="G183" s="13">
        <f>IF(A183&amp;B183&amp;C183="","",IF(A183="","日付を入れる",IF(B183="","費目を選ぶ",IF(COUNTIFS($H$4:$H$58,B183)=0,"費目の一覧にない",IF(C183="","金額を入れる",IF(YEAR(F183)&lt;&gt;'入力'!$B$5,"集計の年とちがう",""))))))</f>
        <v/>
      </c>
    </row>
    <row r="184">
      <c r="A184" s="34" t="n">
        <v>46218</v>
      </c>
      <c r="B184" s="35" t="inlineStr">
        <is>
          <t>交通・ガソリン</t>
        </is>
      </c>
      <c r="C184" s="36" t="n">
        <v>6000</v>
      </c>
      <c r="D184" s="35" t="inlineStr">
        <is>
          <t>例</t>
        </is>
      </c>
      <c r="E184" s="37" t="n"/>
      <c r="F184" s="38">
        <f>IF(A184="","",IF(E184&lt;&gt;"",DATE(YEAR(E184),MONTH(E184),1),DATE(YEAR(A184),MONTH(A184),1)))</f>
        <v/>
      </c>
      <c r="G184" s="13">
        <f>IF(A184&amp;B184&amp;C184="","",IF(A184="","日付を入れる",IF(B184="","費目を選ぶ",IF(COUNTIFS($H$4:$H$58,B184)=0,"費目の一覧にない",IF(C184="","金額を入れる",IF(YEAR(F184)&lt;&gt;'入力'!$B$5,"集計の年とちがう",""))))))</f>
        <v/>
      </c>
    </row>
    <row r="185">
      <c r="A185" s="34" t="n">
        <v>46218</v>
      </c>
      <c r="B185" s="35" t="inlineStr">
        <is>
          <t>おでかけ・レジャー</t>
        </is>
      </c>
      <c r="C185" s="36" t="n">
        <v>10000</v>
      </c>
      <c r="D185" s="35" t="inlineStr">
        <is>
          <t>例</t>
        </is>
      </c>
      <c r="E185" s="37" t="n"/>
      <c r="F185" s="38">
        <f>IF(A185="","",IF(E185&lt;&gt;"",DATE(YEAR(E185),MONTH(E185),1),DATE(YEAR(A185),MONTH(A185),1)))</f>
        <v/>
      </c>
      <c r="G185" s="13">
        <f>IF(A185&amp;B185&amp;C185="","",IF(A185="","日付を入れる",IF(B185="","費目を選ぶ",IF(COUNTIFS($H$4:$H$58,B185)=0,"費目の一覧にない",IF(C185="","金額を入れる",IF(YEAR(F185)&lt;&gt;'入力'!$B$5,"集計の年とちがう",""))))))</f>
        <v/>
      </c>
    </row>
    <row r="186">
      <c r="A186" s="34" t="n">
        <v>46218</v>
      </c>
      <c r="B186" s="35" t="inlineStr">
        <is>
          <t>交際・プレゼント</t>
        </is>
      </c>
      <c r="C186" s="36" t="n">
        <v>4000</v>
      </c>
      <c r="D186" s="35" t="inlineStr">
        <is>
          <t>例</t>
        </is>
      </c>
      <c r="E186" s="37" t="n"/>
      <c r="F186" s="38">
        <f>IF(A186="","",IF(E186&lt;&gt;"",DATE(YEAR(E186),MONTH(E186),1),DATE(YEAR(A186),MONTH(A186),1)))</f>
        <v/>
      </c>
      <c r="G186" s="13">
        <f>IF(A186&amp;B186&amp;C186="","",IF(A186="","日付を入れる",IF(B186="","費目を選ぶ",IF(COUNTIFS($H$4:$H$58,B186)=0,"費目の一覧にない",IF(C186="","金額を入れる",IF(YEAR(F186)&lt;&gt;'入力'!$B$5,"集計の年とちがう",""))))))</f>
        <v/>
      </c>
    </row>
    <row r="187">
      <c r="A187" s="34" t="n">
        <v>46218</v>
      </c>
      <c r="B187" s="35" t="inlineStr">
        <is>
          <t>本・学び</t>
        </is>
      </c>
      <c r="C187" s="36" t="n">
        <v>2000</v>
      </c>
      <c r="D187" s="35" t="inlineStr">
        <is>
          <t>例</t>
        </is>
      </c>
      <c r="E187" s="37" t="n"/>
      <c r="F187" s="38">
        <f>IF(A187="","",IF(E187&lt;&gt;"",DATE(YEAR(E187),MONTH(E187),1),DATE(YEAR(A187),MONTH(A187),1)))</f>
        <v/>
      </c>
      <c r="G187" s="13">
        <f>IF(A187&amp;B187&amp;C187="","",IF(A187="","日付を入れる",IF(B187="","費目を選ぶ",IF(COUNTIFS($H$4:$H$58,B187)=0,"費目の一覧にない",IF(C187="","金額を入れる",IF(YEAR(F187)&lt;&gt;'入力'!$B$5,"集計の年とちがう",""))))))</f>
        <v/>
      </c>
    </row>
    <row r="188">
      <c r="A188" s="34" t="n">
        <v>46218</v>
      </c>
      <c r="B188" s="35" t="inlineStr">
        <is>
          <t>現金で使った</t>
        </is>
      </c>
      <c r="C188" s="36" t="n">
        <v>5000</v>
      </c>
      <c r="D188" s="35" t="inlineStr">
        <is>
          <t>例</t>
        </is>
      </c>
      <c r="E188" s="37" t="n"/>
      <c r="F188" s="38">
        <f>IF(A188="","",IF(E188&lt;&gt;"",DATE(YEAR(E188),MONTH(E188),1),DATE(YEAR(A188),MONTH(A188),1)))</f>
        <v/>
      </c>
      <c r="G188" s="13">
        <f>IF(A188&amp;B188&amp;C188="","",IF(A188="","日付を入れる",IF(B188="","費目を選ぶ",IF(COUNTIFS($H$4:$H$58,B188)=0,"費目の一覧にない",IF(C188="","金額を入れる",IF(YEAR(F188)&lt;&gt;'入力'!$B$5,"集計の年とちがう",""))))))</f>
        <v/>
      </c>
    </row>
    <row r="189">
      <c r="A189" s="34" t="n">
        <v>46218</v>
      </c>
      <c r="B189" s="35" t="inlineStr">
        <is>
          <t>その他</t>
        </is>
      </c>
      <c r="C189" s="36" t="n">
        <v>2000</v>
      </c>
      <c r="D189" s="35" t="inlineStr">
        <is>
          <t>例</t>
        </is>
      </c>
      <c r="E189" s="37" t="n"/>
      <c r="F189" s="38">
        <f>IF(A189="","",IF(E189&lt;&gt;"",DATE(YEAR(E189),MONTH(E189),1),DATE(YEAR(A189),MONTH(A189),1)))</f>
        <v/>
      </c>
      <c r="G189" s="13">
        <f>IF(A189&amp;B189&amp;C189="","",IF(A189="","日付を入れる",IF(B189="","費目を選ぶ",IF(COUNTIFS($H$4:$H$58,B189)=0,"費目の一覧にない",IF(C189="","金額を入れる",IF(YEAR(F189)&lt;&gt;'入力'!$B$5,"集計の年とちがう",""))))))</f>
        <v/>
      </c>
    </row>
    <row r="190">
      <c r="A190" s="34" t="n">
        <v>46218</v>
      </c>
      <c r="B190" s="35" t="inlineStr">
        <is>
          <t>NISA</t>
        </is>
      </c>
      <c r="C190" s="36" t="n">
        <v>30000</v>
      </c>
      <c r="D190" s="35" t="inlineStr">
        <is>
          <t>例</t>
        </is>
      </c>
      <c r="E190" s="37" t="n"/>
      <c r="F190" s="38">
        <f>IF(A190="","",IF(E190&lt;&gt;"",DATE(YEAR(E190),MONTH(E190),1),DATE(YEAR(A190),MONTH(A190),1)))</f>
        <v/>
      </c>
      <c r="G190" s="13">
        <f>IF(A190&amp;B190&amp;C190="","",IF(A190="","日付を入れる",IF(B190="","費目を選ぶ",IF(COUNTIFS($H$4:$H$58,B190)=0,"費目の一覧にない",IF(C190="","金額を入れる",IF(YEAR(F190)&lt;&gt;'入力'!$B$5,"集計の年とちがう",""))))))</f>
        <v/>
      </c>
    </row>
    <row r="191">
      <c r="A191" s="34" t="n">
        <v>46218</v>
      </c>
      <c r="B191" s="35" t="inlineStr">
        <is>
          <t>iDeCo</t>
        </is>
      </c>
      <c r="C191" s="36" t="n">
        <v>5000</v>
      </c>
      <c r="D191" s="35" t="inlineStr">
        <is>
          <t>例</t>
        </is>
      </c>
      <c r="E191" s="37" t="n"/>
      <c r="F191" s="38">
        <f>IF(A191="","",IF(E191&lt;&gt;"",DATE(YEAR(E191),MONTH(E191),1),DATE(YEAR(A191),MONTH(A191),1)))</f>
        <v/>
      </c>
      <c r="G191" s="13">
        <f>IF(A191&amp;B191&amp;C191="","",IF(A191="","日付を入れる",IF(B191="","費目を選ぶ",IF(COUNTIFS($H$4:$H$58,B191)=0,"費目の一覧にない",IF(C191="","金額を入れる",IF(YEAR(F191)&lt;&gt;'入力'!$B$5,"集計の年とちがう",""))))))</f>
        <v/>
      </c>
    </row>
    <row r="192">
      <c r="A192" s="34" t="n">
        <v>46218</v>
      </c>
      <c r="B192" s="35" t="inlineStr">
        <is>
          <t>先取り貯金</t>
        </is>
      </c>
      <c r="C192" s="36" t="n">
        <v>20000</v>
      </c>
      <c r="D192" s="35" t="inlineStr">
        <is>
          <t>例</t>
        </is>
      </c>
      <c r="E192" s="37" t="n"/>
      <c r="F192" s="38">
        <f>IF(A192="","",IF(E192&lt;&gt;"",DATE(YEAR(E192),MONTH(E192),1),DATE(YEAR(A192),MONTH(A192),1)))</f>
        <v/>
      </c>
      <c r="G192" s="13">
        <f>IF(A192&amp;B192&amp;C192="","",IF(A192="","日付を入れる",IF(B192="","費目を選ぶ",IF(COUNTIFS($H$4:$H$58,B192)=0,"費目の一覧にない",IF(C192="","金額を入れる",IF(YEAR(F192)&lt;&gt;'入力'!$B$5,"集計の年とちがう",""))))))</f>
        <v/>
      </c>
    </row>
    <row r="193">
      <c r="A193" s="34" t="n">
        <v>46223</v>
      </c>
      <c r="B193" s="35" t="inlineStr">
        <is>
          <t>電気・ガス・水道</t>
        </is>
      </c>
      <c r="C193" s="36" t="n">
        <v>23000</v>
      </c>
      <c r="D193" s="35" t="inlineStr">
        <is>
          <t>例</t>
        </is>
      </c>
      <c r="E193" s="37" t="n"/>
      <c r="F193" s="38">
        <f>IF(A193="","",IF(E193&lt;&gt;"",DATE(YEAR(E193),MONTH(E193),1),DATE(YEAR(A193),MONTH(A193),1)))</f>
        <v/>
      </c>
      <c r="G193" s="13">
        <f>IF(A193&amp;B193&amp;C193="","",IF(A193="","日付を入れる",IF(B193="","費目を選ぶ",IF(COUNTIFS($H$4:$H$58,B193)=0,"費目の一覧にない",IF(C193="","金額を入れる",IF(YEAR(F193)&lt;&gt;'入力'!$B$5,"集計の年とちがう",""))))))</f>
        <v/>
      </c>
    </row>
    <row r="194">
      <c r="A194" s="34" t="n">
        <v>46228</v>
      </c>
      <c r="B194" s="35" t="inlineStr">
        <is>
          <t>給料の手取り（ママ）</t>
        </is>
      </c>
      <c r="C194" s="36" t="n">
        <v>70000</v>
      </c>
      <c r="D194" s="35" t="inlineStr">
        <is>
          <t>例</t>
        </is>
      </c>
      <c r="E194" s="37" t="n"/>
      <c r="F194" s="38">
        <f>IF(A194="","",IF(E194&lt;&gt;"",DATE(YEAR(E194),MONTH(E194),1),DATE(YEAR(A194),MONTH(A194),1)))</f>
        <v/>
      </c>
      <c r="G194" s="13">
        <f>IF(A194&amp;B194&amp;C194="","",IF(A194="","日付を入れる",IF(B194="","費目を選ぶ",IF(COUNTIFS($H$4:$H$58,B194)=0,"費目の一覧にない",IF(C194="","金額を入れる",IF(YEAR(F194)&lt;&gt;'入力'!$B$5,"集計の年とちがう",""))))))</f>
        <v/>
      </c>
    </row>
    <row r="195">
      <c r="A195" s="34" t="n">
        <v>46228</v>
      </c>
      <c r="B195" s="35" t="inlineStr">
        <is>
          <t>給料の手取り（パパ）</t>
        </is>
      </c>
      <c r="C195" s="36" t="n">
        <v>400000</v>
      </c>
      <c r="D195" s="35" t="inlineStr">
        <is>
          <t>例</t>
        </is>
      </c>
      <c r="E195" s="37" t="n"/>
      <c r="F195" s="38">
        <f>IF(A195="","",IF(E195&lt;&gt;"",DATE(YEAR(E195),MONTH(E195),1),DATE(YEAR(A195),MONTH(A195),1)))</f>
        <v/>
      </c>
      <c r="G195" s="13">
        <f>IF(A195&amp;B195&amp;C195="","",IF(A195="","日付を入れる",IF(B195="","費目を選ぶ",IF(COUNTIFS($H$4:$H$58,B195)=0,"費目の一覧にない",IF(C195="","金額を入れる",IF(YEAR(F195)&lt;&gt;'入力'!$B$5,"集計の年とちがう",""))))))</f>
        <v/>
      </c>
    </row>
    <row r="196">
      <c r="A196" s="34" t="n">
        <v>46230</v>
      </c>
      <c r="B196" s="35" t="inlineStr">
        <is>
          <t>住まい（家賃・ローン）</t>
        </is>
      </c>
      <c r="C196" s="36" t="n">
        <v>105000</v>
      </c>
      <c r="D196" s="35" t="inlineStr">
        <is>
          <t>例</t>
        </is>
      </c>
      <c r="E196" s="37" t="n"/>
      <c r="F196" s="38">
        <f>IF(A196="","",IF(E196&lt;&gt;"",DATE(YEAR(E196),MONTH(E196),1),DATE(YEAR(A196),MONTH(A196),1)))</f>
        <v/>
      </c>
      <c r="G196" s="13">
        <f>IF(A196&amp;B196&amp;C196="","",IF(A196="","日付を入れる",IF(B196="","費目を選ぶ",IF(COUNTIFS($H$4:$H$58,B196)=0,"費目の一覧にない",IF(C196="","金額を入れる",IF(YEAR(F196)&lt;&gt;'入力'!$B$5,"集計の年とちがう",""))))))</f>
        <v/>
      </c>
    </row>
    <row r="197">
      <c r="A197" s="34" t="n">
        <v>46249</v>
      </c>
      <c r="B197" s="35" t="inlineStr">
        <is>
          <t>児童手当</t>
        </is>
      </c>
      <c r="C197" s="36" t="n">
        <v>30000</v>
      </c>
      <c r="D197" s="35" t="inlineStr">
        <is>
          <t>例</t>
        </is>
      </c>
      <c r="E197" s="37" t="n"/>
      <c r="F197" s="38">
        <f>IF(A197="","",IF(E197&lt;&gt;"",DATE(YEAR(E197),MONTH(E197),1),DATE(YEAR(A197),MONTH(A197),1)))</f>
        <v/>
      </c>
      <c r="G197" s="13">
        <f>IF(A197&amp;B197&amp;C197="","",IF(A197="","日付を入れる",IF(B197="","費目を選ぶ",IF(COUNTIFS($H$4:$H$58,B197)=0,"費目の一覧にない",IF(C197="","金額を入れる",IF(YEAR(F197)&lt;&gt;'入力'!$B$5,"集計の年とちがう",""))))))</f>
        <v/>
      </c>
    </row>
    <row r="198">
      <c r="A198" s="34" t="n">
        <v>46249</v>
      </c>
      <c r="B198" s="35" t="inlineStr">
        <is>
          <t>一時金・お祝い</t>
        </is>
      </c>
      <c r="C198" s="36" t="n">
        <v>150000</v>
      </c>
      <c r="D198" s="35" t="inlineStr">
        <is>
          <t>例</t>
        </is>
      </c>
      <c r="E198" s="37" t="n"/>
      <c r="F198" s="38">
        <f>IF(A198="","",IF(E198&lt;&gt;"",DATE(YEAR(E198),MONTH(E198),1),DATE(YEAR(A198),MONTH(A198),1)))</f>
        <v/>
      </c>
      <c r="G198" s="13">
        <f>IF(A198&amp;B198&amp;C198="","",IF(A198="","日付を入れる",IF(B198="","費目を選ぶ",IF(COUNTIFS($H$4:$H$58,B198)=0,"費目の一覧にない",IF(C198="","金額を入れる",IF(YEAR(F198)&lt;&gt;'入力'!$B$5,"集計の年とちがう",""))))))</f>
        <v/>
      </c>
    </row>
    <row r="199">
      <c r="A199" s="34" t="n">
        <v>46249</v>
      </c>
      <c r="B199" s="35" t="inlineStr">
        <is>
          <t>管理費・駐車場</t>
        </is>
      </c>
      <c r="C199" s="36" t="n">
        <v>10000</v>
      </c>
      <c r="D199" s="35" t="inlineStr">
        <is>
          <t>例</t>
        </is>
      </c>
      <c r="E199" s="37" t="n"/>
      <c r="F199" s="38">
        <f>IF(A199="","",IF(E199&lt;&gt;"",DATE(YEAR(E199),MONTH(E199),1),DATE(YEAR(A199),MONTH(A199),1)))</f>
        <v/>
      </c>
      <c r="G199" s="13">
        <f>IF(A199&amp;B199&amp;C199="","",IF(A199="","日付を入れる",IF(B199="","費目を選ぶ",IF(COUNTIFS($H$4:$H$58,B199)=0,"費目の一覧にない",IF(C199="","金額を入れる",IF(YEAR(F199)&lt;&gt;'入力'!$B$5,"集計の年とちがう",""))))))</f>
        <v/>
      </c>
    </row>
    <row r="200">
      <c r="A200" s="34" t="n">
        <v>46249</v>
      </c>
      <c r="B200" s="35" t="inlineStr">
        <is>
          <t>スマホ・ネット</t>
        </is>
      </c>
      <c r="C200" s="36" t="n">
        <v>9800</v>
      </c>
      <c r="D200" s="35" t="inlineStr">
        <is>
          <t>例</t>
        </is>
      </c>
      <c r="E200" s="37" t="n"/>
      <c r="F200" s="38">
        <f>IF(A200="","",IF(E200&lt;&gt;"",DATE(YEAR(E200),MONTH(E200),1),DATE(YEAR(A200),MONTH(A200),1)))</f>
        <v/>
      </c>
      <c r="G200" s="13">
        <f>IF(A200&amp;B200&amp;C200="","",IF(A200="","日付を入れる",IF(B200="","費目を選ぶ",IF(COUNTIFS($H$4:$H$58,B200)=0,"費目の一覧にない",IF(C200="","金額を入れる",IF(YEAR(F200)&lt;&gt;'入力'!$B$5,"集計の年とちがう",""))))))</f>
        <v/>
      </c>
    </row>
    <row r="201">
      <c r="A201" s="34" t="n">
        <v>46249</v>
      </c>
      <c r="B201" s="35" t="inlineStr">
        <is>
          <t>保険</t>
        </is>
      </c>
      <c r="C201" s="36" t="n">
        <v>8000</v>
      </c>
      <c r="D201" s="35" t="inlineStr">
        <is>
          <t>例</t>
        </is>
      </c>
      <c r="E201" s="37" t="n"/>
      <c r="F201" s="38">
        <f>IF(A201="","",IF(E201&lt;&gt;"",DATE(YEAR(E201),MONTH(E201),1),DATE(YEAR(A201),MONTH(A201),1)))</f>
        <v/>
      </c>
      <c r="G201" s="13">
        <f>IF(A201&amp;B201&amp;C201="","",IF(A201="","日付を入れる",IF(B201="","費目を選ぶ",IF(COUNTIFS($H$4:$H$58,B201)=0,"費目の一覧にない",IF(C201="","金額を入れる",IF(YEAR(F201)&lt;&gt;'入力'!$B$5,"集計の年とちがう",""))))))</f>
        <v/>
      </c>
    </row>
    <row r="202">
      <c r="A202" s="34" t="n">
        <v>46249</v>
      </c>
      <c r="B202" s="35" t="inlineStr">
        <is>
          <t>保育料・学童</t>
        </is>
      </c>
      <c r="C202" s="36" t="n">
        <v>45000</v>
      </c>
      <c r="D202" s="35" t="inlineStr">
        <is>
          <t>例</t>
        </is>
      </c>
      <c r="E202" s="37" t="n"/>
      <c r="F202" s="38">
        <f>IF(A202="","",IF(E202&lt;&gt;"",DATE(YEAR(E202),MONTH(E202),1),DATE(YEAR(A202),MONTH(A202),1)))</f>
        <v/>
      </c>
      <c r="G202" s="13">
        <f>IF(A202&amp;B202&amp;C202="","",IF(A202="","日付を入れる",IF(B202="","費目を選ぶ",IF(COUNTIFS($H$4:$H$58,B202)=0,"費目の一覧にない",IF(C202="","金額を入れる",IF(YEAR(F202)&lt;&gt;'入力'!$B$5,"集計の年とちがう",""))))))</f>
        <v/>
      </c>
    </row>
    <row r="203">
      <c r="A203" s="34" t="n">
        <v>46249</v>
      </c>
      <c r="B203" s="35" t="inlineStr">
        <is>
          <t>サブスク</t>
        </is>
      </c>
      <c r="C203" s="36" t="n">
        <v>2500</v>
      </c>
      <c r="D203" s="35" t="inlineStr">
        <is>
          <t>例</t>
        </is>
      </c>
      <c r="E203" s="37" t="n"/>
      <c r="F203" s="38">
        <f>IF(A203="","",IF(E203&lt;&gt;"",DATE(YEAR(E203),MONTH(E203),1),DATE(YEAR(A203),MONTH(A203),1)))</f>
        <v/>
      </c>
      <c r="G203" s="13">
        <f>IF(A203&amp;B203&amp;C203="","",IF(A203="","日付を入れる",IF(B203="","費目を選ぶ",IF(COUNTIFS($H$4:$H$58,B203)=0,"費目の一覧にない",IF(C203="","金額を入れる",IF(YEAR(F203)&lt;&gt;'入力'!$B$5,"集計の年とちがう",""))))))</f>
        <v/>
      </c>
    </row>
    <row r="204">
      <c r="A204" s="34" t="n">
        <v>46249</v>
      </c>
      <c r="B204" s="35" t="inlineStr">
        <is>
          <t>おこづかい（ママ）</t>
        </is>
      </c>
      <c r="C204" s="36" t="n">
        <v>15000</v>
      </c>
      <c r="D204" s="35" t="inlineStr">
        <is>
          <t>例</t>
        </is>
      </c>
      <c r="E204" s="37" t="n"/>
      <c r="F204" s="38">
        <f>IF(A204="","",IF(E204&lt;&gt;"",DATE(YEAR(E204),MONTH(E204),1),DATE(YEAR(A204),MONTH(A204),1)))</f>
        <v/>
      </c>
      <c r="G204" s="13">
        <f>IF(A204&amp;B204&amp;C204="","",IF(A204="","日付を入れる",IF(B204="","費目を選ぶ",IF(COUNTIFS($H$4:$H$58,B204)=0,"費目の一覧にない",IF(C204="","金額を入れる",IF(YEAR(F204)&lt;&gt;'入力'!$B$5,"集計の年とちがう",""))))))</f>
        <v/>
      </c>
    </row>
    <row r="205">
      <c r="A205" s="34" t="n">
        <v>46249</v>
      </c>
      <c r="B205" s="35" t="inlineStr">
        <is>
          <t>おこづかい（パパ）</t>
        </is>
      </c>
      <c r="C205" s="36" t="n">
        <v>20000</v>
      </c>
      <c r="D205" s="35" t="inlineStr">
        <is>
          <t>例</t>
        </is>
      </c>
      <c r="E205" s="37" t="n"/>
      <c r="F205" s="38">
        <f>IF(A205="","",IF(E205&lt;&gt;"",DATE(YEAR(E205),MONTH(E205),1),DATE(YEAR(A205),MONTH(A205),1)))</f>
        <v/>
      </c>
      <c r="G205" s="13">
        <f>IF(A205&amp;B205&amp;C205="","",IF(A205="","日付を入れる",IF(B205="","費目を選ぶ",IF(COUNTIFS($H$4:$H$58,B205)=0,"費目の一覧にない",IF(C205="","金額を入れる",IF(YEAR(F205)&lt;&gt;'入力'!$B$5,"集計の年とちがう",""))))))</f>
        <v/>
      </c>
    </row>
    <row r="206">
      <c r="A206" s="34" t="n">
        <v>46249</v>
      </c>
      <c r="B206" s="35" t="inlineStr">
        <is>
          <t>食費（家）</t>
        </is>
      </c>
      <c r="C206" s="36" t="n">
        <v>71000</v>
      </c>
      <c r="D206" s="35" t="inlineStr">
        <is>
          <t>例</t>
        </is>
      </c>
      <c r="E206" s="37" t="n"/>
      <c r="F206" s="38">
        <f>IF(A206="","",IF(E206&lt;&gt;"",DATE(YEAR(E206),MONTH(E206),1),DATE(YEAR(A206),MONTH(A206),1)))</f>
        <v/>
      </c>
      <c r="G206" s="13">
        <f>IF(A206&amp;B206&amp;C206="","",IF(A206="","日付を入れる",IF(B206="","費目を選ぶ",IF(COUNTIFS($H$4:$H$58,B206)=0,"費目の一覧にない",IF(C206="","金額を入れる",IF(YEAR(F206)&lt;&gt;'入力'!$B$5,"集計の年とちがう",""))))))</f>
        <v/>
      </c>
    </row>
    <row r="207">
      <c r="A207" s="34" t="n">
        <v>46249</v>
      </c>
      <c r="B207" s="35" t="inlineStr">
        <is>
          <t>外食・カフェ</t>
        </is>
      </c>
      <c r="C207" s="36" t="n">
        <v>8000</v>
      </c>
      <c r="D207" s="35" t="inlineStr">
        <is>
          <t>例</t>
        </is>
      </c>
      <c r="E207" s="37" t="n"/>
      <c r="F207" s="38">
        <f>IF(A207="","",IF(E207&lt;&gt;"",DATE(YEAR(E207),MONTH(E207),1),DATE(YEAR(A207),MONTH(A207),1)))</f>
        <v/>
      </c>
      <c r="G207" s="13">
        <f>IF(A207&amp;B207&amp;C207="","",IF(A207="","日付を入れる",IF(B207="","費目を選ぶ",IF(COUNTIFS($H$4:$H$58,B207)=0,"費目の一覧にない",IF(C207="","金額を入れる",IF(YEAR(F207)&lt;&gt;'入力'!$B$5,"集計の年とちがう",""))))))</f>
        <v/>
      </c>
    </row>
    <row r="208">
      <c r="A208" s="34" t="n">
        <v>46249</v>
      </c>
      <c r="B208" s="35" t="inlineStr">
        <is>
          <t>日用品</t>
        </is>
      </c>
      <c r="C208" s="36" t="n">
        <v>9000</v>
      </c>
      <c r="D208" s="35" t="inlineStr">
        <is>
          <t>例</t>
        </is>
      </c>
      <c r="E208" s="37" t="n"/>
      <c r="F208" s="38">
        <f>IF(A208="","",IF(E208&lt;&gt;"",DATE(YEAR(E208),MONTH(E208),1),DATE(YEAR(A208),MONTH(A208),1)))</f>
        <v/>
      </c>
      <c r="G208" s="13">
        <f>IF(A208&amp;B208&amp;C208="","",IF(A208="","日付を入れる",IF(B208="","費目を選ぶ",IF(COUNTIFS($H$4:$H$58,B208)=0,"費目の一覧にない",IF(C208="","金額を入れる",IF(YEAR(F208)&lt;&gt;'入力'!$B$5,"集計の年とちがう",""))))))</f>
        <v/>
      </c>
    </row>
    <row r="209">
      <c r="A209" s="34" t="n">
        <v>46249</v>
      </c>
      <c r="B209" s="35" t="inlineStr">
        <is>
          <t>子どものもの</t>
        </is>
      </c>
      <c r="C209" s="36" t="n">
        <v>30000</v>
      </c>
      <c r="D209" s="35" t="inlineStr">
        <is>
          <t>例</t>
        </is>
      </c>
      <c r="E209" s="37" t="n"/>
      <c r="F209" s="38">
        <f>IF(A209="","",IF(E209&lt;&gt;"",DATE(YEAR(E209),MONTH(E209),1),DATE(YEAR(A209),MONTH(A209),1)))</f>
        <v/>
      </c>
      <c r="G209" s="13">
        <f>IF(A209&amp;B209&amp;C209="","",IF(A209="","日付を入れる",IF(B209="","費目を選ぶ",IF(COUNTIFS($H$4:$H$58,B209)=0,"費目の一覧にない",IF(C209="","金額を入れる",IF(YEAR(F209)&lt;&gt;'入力'!$B$5,"集計の年とちがう",""))))))</f>
        <v/>
      </c>
    </row>
    <row r="210">
      <c r="A210" s="34" t="n">
        <v>46249</v>
      </c>
      <c r="B210" s="35" t="inlineStr">
        <is>
          <t>服・美容</t>
        </is>
      </c>
      <c r="C210" s="36" t="n">
        <v>7000</v>
      </c>
      <c r="D210" s="35" t="inlineStr">
        <is>
          <t>例</t>
        </is>
      </c>
      <c r="E210" s="37" t="n"/>
      <c r="F210" s="38">
        <f>IF(A210="","",IF(E210&lt;&gt;"",DATE(YEAR(E210),MONTH(E210),1),DATE(YEAR(A210),MONTH(A210),1)))</f>
        <v/>
      </c>
      <c r="G210" s="13">
        <f>IF(A210&amp;B210&amp;C210="","",IF(A210="","日付を入れる",IF(B210="","費目を選ぶ",IF(COUNTIFS($H$4:$H$58,B210)=0,"費目の一覧にない",IF(C210="","金額を入れる",IF(YEAR(F210)&lt;&gt;'入力'!$B$5,"集計の年とちがう",""))))))</f>
        <v/>
      </c>
    </row>
    <row r="211">
      <c r="A211" s="34" t="n">
        <v>46249</v>
      </c>
      <c r="B211" s="35" t="inlineStr">
        <is>
          <t>医療・薬</t>
        </is>
      </c>
      <c r="C211" s="36" t="n">
        <v>3000</v>
      </c>
      <c r="D211" s="35" t="inlineStr">
        <is>
          <t>例</t>
        </is>
      </c>
      <c r="E211" s="37" t="n"/>
      <c r="F211" s="38">
        <f>IF(A211="","",IF(E211&lt;&gt;"",DATE(YEAR(E211),MONTH(E211),1),DATE(YEAR(A211),MONTH(A211),1)))</f>
        <v/>
      </c>
      <c r="G211" s="13">
        <f>IF(A211&amp;B211&amp;C211="","",IF(A211="","日付を入れる",IF(B211="","費目を選ぶ",IF(COUNTIFS($H$4:$H$58,B211)=0,"費目の一覧にない",IF(C211="","金額を入れる",IF(YEAR(F211)&lt;&gt;'入力'!$B$5,"集計の年とちがう",""))))))</f>
        <v/>
      </c>
    </row>
    <row r="212">
      <c r="A212" s="34" t="n">
        <v>46249</v>
      </c>
      <c r="B212" s="35" t="inlineStr">
        <is>
          <t>交通・ガソリン</t>
        </is>
      </c>
      <c r="C212" s="36" t="n">
        <v>6000</v>
      </c>
      <c r="D212" s="35" t="inlineStr">
        <is>
          <t>例</t>
        </is>
      </c>
      <c r="E212" s="37" t="n"/>
      <c r="F212" s="38">
        <f>IF(A212="","",IF(E212&lt;&gt;"",DATE(YEAR(E212),MONTH(E212),1),DATE(YEAR(A212),MONTH(A212),1)))</f>
        <v/>
      </c>
      <c r="G212" s="13">
        <f>IF(A212&amp;B212&amp;C212="","",IF(A212="","日付を入れる",IF(B212="","費目を選ぶ",IF(COUNTIFS($H$4:$H$58,B212)=0,"費目の一覧にない",IF(C212="","金額を入れる",IF(YEAR(F212)&lt;&gt;'入力'!$B$5,"集計の年とちがう",""))))))</f>
        <v/>
      </c>
    </row>
    <row r="213">
      <c r="A213" s="34" t="n">
        <v>46249</v>
      </c>
      <c r="B213" s="35" t="inlineStr">
        <is>
          <t>おでかけ・レジャー</t>
        </is>
      </c>
      <c r="C213" s="36" t="n">
        <v>10000</v>
      </c>
      <c r="D213" s="35" t="inlineStr">
        <is>
          <t>例</t>
        </is>
      </c>
      <c r="E213" s="37" t="n"/>
      <c r="F213" s="38">
        <f>IF(A213="","",IF(E213&lt;&gt;"",DATE(YEAR(E213),MONTH(E213),1),DATE(YEAR(A213),MONTH(A213),1)))</f>
        <v/>
      </c>
      <c r="G213" s="13">
        <f>IF(A213&amp;B213&amp;C213="","",IF(A213="","日付を入れる",IF(B213="","費目を選ぶ",IF(COUNTIFS($H$4:$H$58,B213)=0,"費目の一覧にない",IF(C213="","金額を入れる",IF(YEAR(F213)&lt;&gt;'入力'!$B$5,"集計の年とちがう",""))))))</f>
        <v/>
      </c>
    </row>
    <row r="214">
      <c r="A214" s="34" t="n">
        <v>46249</v>
      </c>
      <c r="B214" s="35" t="inlineStr">
        <is>
          <t>交際・プレゼント</t>
        </is>
      </c>
      <c r="C214" s="36" t="n">
        <v>4000</v>
      </c>
      <c r="D214" s="35" t="inlineStr">
        <is>
          <t>例</t>
        </is>
      </c>
      <c r="E214" s="37" t="n"/>
      <c r="F214" s="38">
        <f>IF(A214="","",IF(E214&lt;&gt;"",DATE(YEAR(E214),MONTH(E214),1),DATE(YEAR(A214),MONTH(A214),1)))</f>
        <v/>
      </c>
      <c r="G214" s="13">
        <f>IF(A214&amp;B214&amp;C214="","",IF(A214="","日付を入れる",IF(B214="","費目を選ぶ",IF(COUNTIFS($H$4:$H$58,B214)=0,"費目の一覧にない",IF(C214="","金額を入れる",IF(YEAR(F214)&lt;&gt;'入力'!$B$5,"集計の年とちがう",""))))))</f>
        <v/>
      </c>
    </row>
    <row r="215">
      <c r="A215" s="34" t="n">
        <v>46249</v>
      </c>
      <c r="B215" s="35" t="inlineStr">
        <is>
          <t>本・学び</t>
        </is>
      </c>
      <c r="C215" s="36" t="n">
        <v>2000</v>
      </c>
      <c r="D215" s="35" t="inlineStr">
        <is>
          <t>例</t>
        </is>
      </c>
      <c r="E215" s="37" t="n"/>
      <c r="F215" s="38">
        <f>IF(A215="","",IF(E215&lt;&gt;"",DATE(YEAR(E215),MONTH(E215),1),DATE(YEAR(A215),MONTH(A215),1)))</f>
        <v/>
      </c>
      <c r="G215" s="13">
        <f>IF(A215&amp;B215&amp;C215="","",IF(A215="","日付を入れる",IF(B215="","費目を選ぶ",IF(COUNTIFS($H$4:$H$58,B215)=0,"費目の一覧にない",IF(C215="","金額を入れる",IF(YEAR(F215)&lt;&gt;'入力'!$B$5,"集計の年とちがう",""))))))</f>
        <v/>
      </c>
    </row>
    <row r="216">
      <c r="A216" s="34" t="n">
        <v>46249</v>
      </c>
      <c r="B216" s="35" t="inlineStr">
        <is>
          <t>現金で使った</t>
        </is>
      </c>
      <c r="C216" s="36" t="n">
        <v>5000</v>
      </c>
      <c r="D216" s="35" t="inlineStr">
        <is>
          <t>例</t>
        </is>
      </c>
      <c r="E216" s="37" t="n"/>
      <c r="F216" s="38">
        <f>IF(A216="","",IF(E216&lt;&gt;"",DATE(YEAR(E216),MONTH(E216),1),DATE(YEAR(A216),MONTH(A216),1)))</f>
        <v/>
      </c>
      <c r="G216" s="13">
        <f>IF(A216&amp;B216&amp;C216="","",IF(A216="","日付を入れる",IF(B216="","費目を選ぶ",IF(COUNTIFS($H$4:$H$58,B216)=0,"費目の一覧にない",IF(C216="","金額を入れる",IF(YEAR(F216)&lt;&gt;'入力'!$B$5,"集計の年とちがう",""))))))</f>
        <v/>
      </c>
    </row>
    <row r="217">
      <c r="A217" s="34" t="n">
        <v>46249</v>
      </c>
      <c r="B217" s="35" t="inlineStr">
        <is>
          <t>その他</t>
        </is>
      </c>
      <c r="C217" s="36" t="n">
        <v>2000</v>
      </c>
      <c r="D217" s="35" t="inlineStr">
        <is>
          <t>例</t>
        </is>
      </c>
      <c r="E217" s="37" t="n"/>
      <c r="F217" s="38">
        <f>IF(A217="","",IF(E217&lt;&gt;"",DATE(YEAR(E217),MONTH(E217),1),DATE(YEAR(A217),MONTH(A217),1)))</f>
        <v/>
      </c>
      <c r="G217" s="13">
        <f>IF(A217&amp;B217&amp;C217="","",IF(A217="","日付を入れる",IF(B217="","費目を選ぶ",IF(COUNTIFS($H$4:$H$58,B217)=0,"費目の一覧にない",IF(C217="","金額を入れる",IF(YEAR(F217)&lt;&gt;'入力'!$B$5,"集計の年とちがう",""))))))</f>
        <v/>
      </c>
    </row>
    <row r="218">
      <c r="A218" s="34" t="n">
        <v>46249</v>
      </c>
      <c r="B218" s="35" t="inlineStr">
        <is>
          <t>医療（大きい物）</t>
        </is>
      </c>
      <c r="C218" s="36" t="n">
        <v>45000</v>
      </c>
      <c r="D218" s="35" t="inlineStr">
        <is>
          <t>例</t>
        </is>
      </c>
      <c r="E218" s="37" t="n"/>
      <c r="F218" s="38">
        <f>IF(A218="","",IF(E218&lt;&gt;"",DATE(YEAR(E218),MONTH(E218),1),DATE(YEAR(A218),MONTH(A218),1)))</f>
        <v/>
      </c>
      <c r="G218" s="13">
        <f>IF(A218&amp;B218&amp;C218="","",IF(A218="","日付を入れる",IF(B218="","費目を選ぶ",IF(COUNTIFS($H$4:$H$58,B218)=0,"費目の一覧にない",IF(C218="","金額を入れる",IF(YEAR(F218)&lt;&gt;'入力'!$B$5,"集計の年とちがう",""))))))</f>
        <v/>
      </c>
    </row>
    <row r="219">
      <c r="A219" s="34" t="n">
        <v>46249</v>
      </c>
      <c r="B219" s="35" t="inlineStr">
        <is>
          <t>NISA</t>
        </is>
      </c>
      <c r="C219" s="36" t="n">
        <v>30000</v>
      </c>
      <c r="D219" s="35" t="inlineStr">
        <is>
          <t>例</t>
        </is>
      </c>
      <c r="E219" s="37" t="n"/>
      <c r="F219" s="38">
        <f>IF(A219="","",IF(E219&lt;&gt;"",DATE(YEAR(E219),MONTH(E219),1),DATE(YEAR(A219),MONTH(A219),1)))</f>
        <v/>
      </c>
      <c r="G219" s="13">
        <f>IF(A219&amp;B219&amp;C219="","",IF(A219="","日付を入れる",IF(B219="","費目を選ぶ",IF(COUNTIFS($H$4:$H$58,B219)=0,"費目の一覧にない",IF(C219="","金額を入れる",IF(YEAR(F219)&lt;&gt;'入力'!$B$5,"集計の年とちがう",""))))))</f>
        <v/>
      </c>
    </row>
    <row r="220">
      <c r="A220" s="34" t="n">
        <v>46249</v>
      </c>
      <c r="B220" s="35" t="inlineStr">
        <is>
          <t>iDeCo</t>
        </is>
      </c>
      <c r="C220" s="36" t="n">
        <v>5000</v>
      </c>
      <c r="D220" s="35" t="inlineStr">
        <is>
          <t>例</t>
        </is>
      </c>
      <c r="E220" s="37" t="n"/>
      <c r="F220" s="38">
        <f>IF(A220="","",IF(E220&lt;&gt;"",DATE(YEAR(E220),MONTH(E220),1),DATE(YEAR(A220),MONTH(A220),1)))</f>
        <v/>
      </c>
      <c r="G220" s="13">
        <f>IF(A220&amp;B220&amp;C220="","",IF(A220="","日付を入れる",IF(B220="","費目を選ぶ",IF(COUNTIFS($H$4:$H$58,B220)=0,"費目の一覧にない",IF(C220="","金額を入れる",IF(YEAR(F220)&lt;&gt;'入力'!$B$5,"集計の年とちがう",""))))))</f>
        <v/>
      </c>
    </row>
    <row r="221">
      <c r="A221" s="34" t="n">
        <v>46249</v>
      </c>
      <c r="B221" s="35" t="inlineStr">
        <is>
          <t>先取り貯金</t>
        </is>
      </c>
      <c r="C221" s="36" t="n">
        <v>20000</v>
      </c>
      <c r="D221" s="35" t="inlineStr">
        <is>
          <t>例</t>
        </is>
      </c>
      <c r="E221" s="37" t="n"/>
      <c r="F221" s="38">
        <f>IF(A221="","",IF(E221&lt;&gt;"",DATE(YEAR(E221),MONTH(E221),1),DATE(YEAR(A221),MONTH(A221),1)))</f>
        <v/>
      </c>
      <c r="G221" s="13">
        <f>IF(A221&amp;B221&amp;C221="","",IF(A221="","日付を入れる",IF(B221="","費目を選ぶ",IF(COUNTIFS($H$4:$H$58,B221)=0,"費目の一覧にない",IF(C221="","金額を入れる",IF(YEAR(F221)&lt;&gt;'入力'!$B$5,"集計の年とちがう",""))))))</f>
        <v/>
      </c>
    </row>
    <row r="222">
      <c r="A222" s="34" t="n">
        <v>46254</v>
      </c>
      <c r="B222" s="35" t="inlineStr">
        <is>
          <t>電気・ガス・水道</t>
        </is>
      </c>
      <c r="C222" s="36" t="n">
        <v>25000</v>
      </c>
      <c r="D222" s="35" t="inlineStr">
        <is>
          <t>例</t>
        </is>
      </c>
      <c r="E222" s="37" t="n"/>
      <c r="F222" s="38">
        <f>IF(A222="","",IF(E222&lt;&gt;"",DATE(YEAR(E222),MONTH(E222),1),DATE(YEAR(A222),MONTH(A222),1)))</f>
        <v/>
      </c>
      <c r="G222" s="13">
        <f>IF(A222&amp;B222&amp;C222="","",IF(A222="","日付を入れる",IF(B222="","費目を選ぶ",IF(COUNTIFS($H$4:$H$58,B222)=0,"費目の一覧にない",IF(C222="","金額を入れる",IF(YEAR(F222)&lt;&gt;'入力'!$B$5,"集計の年とちがう",""))))))</f>
        <v/>
      </c>
    </row>
    <row r="223">
      <c r="A223" s="34" t="n">
        <v>46259</v>
      </c>
      <c r="B223" s="35" t="inlineStr">
        <is>
          <t>給料の手取り（パパ）</t>
        </is>
      </c>
      <c r="C223" s="36" t="n">
        <v>180000</v>
      </c>
      <c r="D223" s="35" t="inlineStr">
        <is>
          <t>例</t>
        </is>
      </c>
      <c r="E223" s="37" t="n"/>
      <c r="F223" s="38">
        <f>IF(A223="","",IF(E223&lt;&gt;"",DATE(YEAR(E223),MONTH(E223),1),DATE(YEAR(A223),MONTH(A223),1)))</f>
        <v/>
      </c>
      <c r="G223" s="13">
        <f>IF(A223&amp;B223&amp;C223="","",IF(A223="","日付を入れる",IF(B223="","費目を選ぶ",IF(COUNTIFS($H$4:$H$58,B223)=0,"費目の一覧にない",IF(C223="","金額を入れる",IF(YEAR(F223)&lt;&gt;'入力'!$B$5,"集計の年とちがう",""))))))</f>
        <v/>
      </c>
    </row>
    <row r="224">
      <c r="A224" s="34" t="n">
        <v>46261</v>
      </c>
      <c r="B224" s="35" t="inlineStr">
        <is>
          <t>住まい（家賃・ローン）</t>
        </is>
      </c>
      <c r="C224" s="36" t="n">
        <v>105000</v>
      </c>
      <c r="D224" s="35" t="inlineStr">
        <is>
          <t>例</t>
        </is>
      </c>
      <c r="E224" s="37" t="n"/>
      <c r="F224" s="38">
        <f>IF(A224="","",IF(E224&lt;&gt;"",DATE(YEAR(E224),MONTH(E224),1),DATE(YEAR(A224),MONTH(A224),1)))</f>
        <v/>
      </c>
      <c r="G224" s="13">
        <f>IF(A224&amp;B224&amp;C224="","",IF(A224="","日付を入れる",IF(B224="","費目を選ぶ",IF(COUNTIFS($H$4:$H$58,B224)=0,"費目の一覧にない",IF(C224="","金額を入れる",IF(YEAR(F224)&lt;&gt;'入力'!$B$5,"集計の年とちがう",""))))))</f>
        <v/>
      </c>
    </row>
    <row r="225">
      <c r="A225" s="34" t="n"/>
      <c r="B225" s="35" t="n"/>
      <c r="C225" s="36" t="n"/>
      <c r="D225" s="35" t="n"/>
      <c r="E225" s="37" t="n"/>
      <c r="F225" s="38">
        <f>IF(A225="","",IF(E225&lt;&gt;"",DATE(YEAR(E225),MONTH(E225),1),DATE(YEAR(A225),MONTH(A225),1)))</f>
        <v/>
      </c>
      <c r="G225" s="13">
        <f>IF(A225&amp;B225&amp;C225="","",IF(A225="","日付を入れる",IF(B225="","費目を選ぶ",IF(COUNTIFS($H$4:$H$58,B225)=0,"費目の一覧にない",IF(C225="","金額を入れる",IF(YEAR(F225)&lt;&gt;'入力'!$B$5,"集計の年とちがう",""))))))</f>
        <v/>
      </c>
    </row>
    <row r="226">
      <c r="A226" s="34" t="n"/>
      <c r="B226" s="35" t="n"/>
      <c r="C226" s="36" t="n"/>
      <c r="D226" s="35" t="n"/>
      <c r="E226" s="37" t="n"/>
      <c r="F226" s="38">
        <f>IF(A226="","",IF(E226&lt;&gt;"",DATE(YEAR(E226),MONTH(E226),1),DATE(YEAR(A226),MONTH(A226),1)))</f>
        <v/>
      </c>
      <c r="G226" s="13">
        <f>IF(A226&amp;B226&amp;C226="","",IF(A226="","日付を入れる",IF(B226="","費目を選ぶ",IF(COUNTIFS($H$4:$H$58,B226)=0,"費目の一覧にない",IF(C226="","金額を入れる",IF(YEAR(F226)&lt;&gt;'入力'!$B$5,"集計の年とちがう",""))))))</f>
        <v/>
      </c>
    </row>
    <row r="227">
      <c r="A227" s="34" t="n"/>
      <c r="B227" s="35" t="n"/>
      <c r="C227" s="36" t="n"/>
      <c r="D227" s="35" t="n"/>
      <c r="E227" s="37" t="n"/>
      <c r="F227" s="38">
        <f>IF(A227="","",IF(E227&lt;&gt;"",DATE(YEAR(E227),MONTH(E227),1),DATE(YEAR(A227),MONTH(A227),1)))</f>
        <v/>
      </c>
      <c r="G227" s="13">
        <f>IF(A227&amp;B227&amp;C227="","",IF(A227="","日付を入れる",IF(B227="","費目を選ぶ",IF(COUNTIFS($H$4:$H$58,B227)=0,"費目の一覧にない",IF(C227="","金額を入れる",IF(YEAR(F227)&lt;&gt;'入力'!$B$5,"集計の年とちがう",""))))))</f>
        <v/>
      </c>
    </row>
    <row r="228">
      <c r="A228" s="34" t="n"/>
      <c r="B228" s="35" t="n"/>
      <c r="C228" s="36" t="n"/>
      <c r="D228" s="35" t="n"/>
      <c r="E228" s="37" t="n"/>
      <c r="F228" s="38">
        <f>IF(A228="","",IF(E228&lt;&gt;"",DATE(YEAR(E228),MONTH(E228),1),DATE(YEAR(A228),MONTH(A228),1)))</f>
        <v/>
      </c>
      <c r="G228" s="13">
        <f>IF(A228&amp;B228&amp;C228="","",IF(A228="","日付を入れる",IF(B228="","費目を選ぶ",IF(COUNTIFS($H$4:$H$58,B228)=0,"費目の一覧にない",IF(C228="","金額を入れる",IF(YEAR(F228)&lt;&gt;'入力'!$B$5,"集計の年とちがう",""))))))</f>
        <v/>
      </c>
    </row>
    <row r="229">
      <c r="A229" s="34" t="n"/>
      <c r="B229" s="35" t="n"/>
      <c r="C229" s="36" t="n"/>
      <c r="D229" s="35" t="n"/>
      <c r="E229" s="37" t="n"/>
      <c r="F229" s="38">
        <f>IF(A229="","",IF(E229&lt;&gt;"",DATE(YEAR(E229),MONTH(E229),1),DATE(YEAR(A229),MONTH(A229),1)))</f>
        <v/>
      </c>
      <c r="G229" s="13">
        <f>IF(A229&amp;B229&amp;C229="","",IF(A229="","日付を入れる",IF(B229="","費目を選ぶ",IF(COUNTIFS($H$4:$H$58,B229)=0,"費目の一覧にない",IF(C229="","金額を入れる",IF(YEAR(F229)&lt;&gt;'入力'!$B$5,"集計の年とちがう",""))))))</f>
        <v/>
      </c>
    </row>
    <row r="230">
      <c r="A230" s="34" t="n"/>
      <c r="B230" s="35" t="n"/>
      <c r="C230" s="36" t="n"/>
      <c r="D230" s="35" t="n"/>
      <c r="E230" s="37" t="n"/>
      <c r="F230" s="38">
        <f>IF(A230="","",IF(E230&lt;&gt;"",DATE(YEAR(E230),MONTH(E230),1),DATE(YEAR(A230),MONTH(A230),1)))</f>
        <v/>
      </c>
      <c r="G230" s="13">
        <f>IF(A230&amp;B230&amp;C230="","",IF(A230="","日付を入れる",IF(B230="","費目を選ぶ",IF(COUNTIFS($H$4:$H$58,B230)=0,"費目の一覧にない",IF(C230="","金額を入れる",IF(YEAR(F230)&lt;&gt;'入力'!$B$5,"集計の年とちがう",""))))))</f>
        <v/>
      </c>
    </row>
    <row r="231">
      <c r="A231" s="34" t="n"/>
      <c r="B231" s="35" t="n"/>
      <c r="C231" s="36" t="n"/>
      <c r="D231" s="35" t="n"/>
      <c r="E231" s="37" t="n"/>
      <c r="F231" s="38">
        <f>IF(A231="","",IF(E231&lt;&gt;"",DATE(YEAR(E231),MONTH(E231),1),DATE(YEAR(A231),MONTH(A231),1)))</f>
        <v/>
      </c>
      <c r="G231" s="13">
        <f>IF(A231&amp;B231&amp;C231="","",IF(A231="","日付を入れる",IF(B231="","費目を選ぶ",IF(COUNTIFS($H$4:$H$58,B231)=0,"費目の一覧にない",IF(C231="","金額を入れる",IF(YEAR(F231)&lt;&gt;'入力'!$B$5,"集計の年とちがう",""))))))</f>
        <v/>
      </c>
    </row>
    <row r="232">
      <c r="A232" s="34" t="n"/>
      <c r="B232" s="35" t="n"/>
      <c r="C232" s="36" t="n"/>
      <c r="D232" s="35" t="n"/>
      <c r="E232" s="37" t="n"/>
      <c r="F232" s="38">
        <f>IF(A232="","",IF(E232&lt;&gt;"",DATE(YEAR(E232),MONTH(E232),1),DATE(YEAR(A232),MONTH(A232),1)))</f>
        <v/>
      </c>
      <c r="G232" s="13">
        <f>IF(A232&amp;B232&amp;C232="","",IF(A232="","日付を入れる",IF(B232="","費目を選ぶ",IF(COUNTIFS($H$4:$H$58,B232)=0,"費目の一覧にない",IF(C232="","金額を入れる",IF(YEAR(F232)&lt;&gt;'入力'!$B$5,"集計の年とちがう",""))))))</f>
        <v/>
      </c>
    </row>
    <row r="233">
      <c r="A233" s="34" t="n"/>
      <c r="B233" s="35" t="n"/>
      <c r="C233" s="36" t="n"/>
      <c r="D233" s="35" t="n"/>
      <c r="E233" s="37" t="n"/>
      <c r="F233" s="38">
        <f>IF(A233="","",IF(E233&lt;&gt;"",DATE(YEAR(E233),MONTH(E233),1),DATE(YEAR(A233),MONTH(A233),1)))</f>
        <v/>
      </c>
      <c r="G233" s="13">
        <f>IF(A233&amp;B233&amp;C233="","",IF(A233="","日付を入れる",IF(B233="","費目を選ぶ",IF(COUNTIFS($H$4:$H$58,B233)=0,"費目の一覧にない",IF(C233="","金額を入れる",IF(YEAR(F233)&lt;&gt;'入力'!$B$5,"集計の年とちがう",""))))))</f>
        <v/>
      </c>
    </row>
    <row r="234">
      <c r="A234" s="34" t="n"/>
      <c r="B234" s="35" t="n"/>
      <c r="C234" s="36" t="n"/>
      <c r="D234" s="35" t="n"/>
      <c r="E234" s="37" t="n"/>
      <c r="F234" s="38">
        <f>IF(A234="","",IF(E234&lt;&gt;"",DATE(YEAR(E234),MONTH(E234),1),DATE(YEAR(A234),MONTH(A234),1)))</f>
        <v/>
      </c>
      <c r="G234" s="13">
        <f>IF(A234&amp;B234&amp;C234="","",IF(A234="","日付を入れる",IF(B234="","費目を選ぶ",IF(COUNTIFS($H$4:$H$58,B234)=0,"費目の一覧にない",IF(C234="","金額を入れる",IF(YEAR(F234)&lt;&gt;'入力'!$B$5,"集計の年とちがう",""))))))</f>
        <v/>
      </c>
    </row>
    <row r="235">
      <c r="A235" s="34" t="n"/>
      <c r="B235" s="35" t="n"/>
      <c r="C235" s="36" t="n"/>
      <c r="D235" s="35" t="n"/>
      <c r="E235" s="37" t="n"/>
      <c r="F235" s="38">
        <f>IF(A235="","",IF(E235&lt;&gt;"",DATE(YEAR(E235),MONTH(E235),1),DATE(YEAR(A235),MONTH(A235),1)))</f>
        <v/>
      </c>
      <c r="G235" s="13">
        <f>IF(A235&amp;B235&amp;C235="","",IF(A235="","日付を入れる",IF(B235="","費目を選ぶ",IF(COUNTIFS($H$4:$H$58,B235)=0,"費目の一覧にない",IF(C235="","金額を入れる",IF(YEAR(F235)&lt;&gt;'入力'!$B$5,"集計の年とちがう",""))))))</f>
        <v/>
      </c>
    </row>
    <row r="236">
      <c r="A236" s="34" t="n"/>
      <c r="B236" s="35" t="n"/>
      <c r="C236" s="36" t="n"/>
      <c r="D236" s="35" t="n"/>
      <c r="E236" s="37" t="n"/>
      <c r="F236" s="38">
        <f>IF(A236="","",IF(E236&lt;&gt;"",DATE(YEAR(E236),MONTH(E236),1),DATE(YEAR(A236),MONTH(A236),1)))</f>
        <v/>
      </c>
      <c r="G236" s="13">
        <f>IF(A236&amp;B236&amp;C236="","",IF(A236="","日付を入れる",IF(B236="","費目を選ぶ",IF(COUNTIFS($H$4:$H$58,B236)=0,"費目の一覧にない",IF(C236="","金額を入れる",IF(YEAR(F236)&lt;&gt;'入力'!$B$5,"集計の年とちがう",""))))))</f>
        <v/>
      </c>
    </row>
    <row r="237">
      <c r="A237" s="34" t="n"/>
      <c r="B237" s="35" t="n"/>
      <c r="C237" s="36" t="n"/>
      <c r="D237" s="35" t="n"/>
      <c r="E237" s="37" t="n"/>
      <c r="F237" s="38">
        <f>IF(A237="","",IF(E237&lt;&gt;"",DATE(YEAR(E237),MONTH(E237),1),DATE(YEAR(A237),MONTH(A237),1)))</f>
        <v/>
      </c>
      <c r="G237" s="13">
        <f>IF(A237&amp;B237&amp;C237="","",IF(A237="","日付を入れる",IF(B237="","費目を選ぶ",IF(COUNTIFS($H$4:$H$58,B237)=0,"費目の一覧にない",IF(C237="","金額を入れる",IF(YEAR(F237)&lt;&gt;'入力'!$B$5,"集計の年とちがう",""))))))</f>
        <v/>
      </c>
    </row>
    <row r="238">
      <c r="A238" s="34" t="n"/>
      <c r="B238" s="35" t="n"/>
      <c r="C238" s="36" t="n"/>
      <c r="D238" s="35" t="n"/>
      <c r="E238" s="37" t="n"/>
      <c r="F238" s="38">
        <f>IF(A238="","",IF(E238&lt;&gt;"",DATE(YEAR(E238),MONTH(E238),1),DATE(YEAR(A238),MONTH(A238),1)))</f>
        <v/>
      </c>
      <c r="G238" s="13">
        <f>IF(A238&amp;B238&amp;C238="","",IF(A238="","日付を入れる",IF(B238="","費目を選ぶ",IF(COUNTIFS($H$4:$H$58,B238)=0,"費目の一覧にない",IF(C238="","金額を入れる",IF(YEAR(F238)&lt;&gt;'入力'!$B$5,"集計の年とちがう",""))))))</f>
        <v/>
      </c>
    </row>
    <row r="239">
      <c r="A239" s="34" t="n"/>
      <c r="B239" s="35" t="n"/>
      <c r="C239" s="36" t="n"/>
      <c r="D239" s="35" t="n"/>
      <c r="E239" s="37" t="n"/>
      <c r="F239" s="38">
        <f>IF(A239="","",IF(E239&lt;&gt;"",DATE(YEAR(E239),MONTH(E239),1),DATE(YEAR(A239),MONTH(A239),1)))</f>
        <v/>
      </c>
      <c r="G239" s="13">
        <f>IF(A239&amp;B239&amp;C239="","",IF(A239="","日付を入れる",IF(B239="","費目を選ぶ",IF(COUNTIFS($H$4:$H$58,B239)=0,"費目の一覧にない",IF(C239="","金額を入れる",IF(YEAR(F239)&lt;&gt;'入力'!$B$5,"集計の年とちがう",""))))))</f>
        <v/>
      </c>
    </row>
    <row r="240">
      <c r="A240" s="34" t="n"/>
      <c r="B240" s="35" t="n"/>
      <c r="C240" s="36" t="n"/>
      <c r="D240" s="35" t="n"/>
      <c r="E240" s="37" t="n"/>
      <c r="F240" s="38">
        <f>IF(A240="","",IF(E240&lt;&gt;"",DATE(YEAR(E240),MONTH(E240),1),DATE(YEAR(A240),MONTH(A240),1)))</f>
        <v/>
      </c>
      <c r="G240" s="13">
        <f>IF(A240&amp;B240&amp;C240="","",IF(A240="","日付を入れる",IF(B240="","費目を選ぶ",IF(COUNTIFS($H$4:$H$58,B240)=0,"費目の一覧にない",IF(C240="","金額を入れる",IF(YEAR(F240)&lt;&gt;'入力'!$B$5,"集計の年とちがう",""))))))</f>
        <v/>
      </c>
    </row>
    <row r="241">
      <c r="A241" s="34" t="n"/>
      <c r="B241" s="35" t="n"/>
      <c r="C241" s="36" t="n"/>
      <c r="D241" s="35" t="n"/>
      <c r="E241" s="37" t="n"/>
      <c r="F241" s="38">
        <f>IF(A241="","",IF(E241&lt;&gt;"",DATE(YEAR(E241),MONTH(E241),1),DATE(YEAR(A241),MONTH(A241),1)))</f>
        <v/>
      </c>
      <c r="G241" s="13">
        <f>IF(A241&amp;B241&amp;C241="","",IF(A241="","日付を入れる",IF(B241="","費目を選ぶ",IF(COUNTIFS($H$4:$H$58,B241)=0,"費目の一覧にない",IF(C241="","金額を入れる",IF(YEAR(F241)&lt;&gt;'入力'!$B$5,"集計の年とちがう",""))))))</f>
        <v/>
      </c>
    </row>
    <row r="242">
      <c r="A242" s="34" t="n"/>
      <c r="B242" s="35" t="n"/>
      <c r="C242" s="36" t="n"/>
      <c r="D242" s="35" t="n"/>
      <c r="E242" s="37" t="n"/>
      <c r="F242" s="38">
        <f>IF(A242="","",IF(E242&lt;&gt;"",DATE(YEAR(E242),MONTH(E242),1),DATE(YEAR(A242),MONTH(A242),1)))</f>
        <v/>
      </c>
      <c r="G242" s="13">
        <f>IF(A242&amp;B242&amp;C242="","",IF(A242="","日付を入れる",IF(B242="","費目を選ぶ",IF(COUNTIFS($H$4:$H$58,B242)=0,"費目の一覧にない",IF(C242="","金額を入れる",IF(YEAR(F242)&lt;&gt;'入力'!$B$5,"集計の年とちがう",""))))))</f>
        <v/>
      </c>
    </row>
    <row r="243">
      <c r="A243" s="34" t="n"/>
      <c r="B243" s="35" t="n"/>
      <c r="C243" s="36" t="n"/>
      <c r="D243" s="35" t="n"/>
      <c r="E243" s="37" t="n"/>
      <c r="F243" s="38">
        <f>IF(A243="","",IF(E243&lt;&gt;"",DATE(YEAR(E243),MONTH(E243),1),DATE(YEAR(A243),MONTH(A243),1)))</f>
        <v/>
      </c>
      <c r="G243" s="13">
        <f>IF(A243&amp;B243&amp;C243="","",IF(A243="","日付を入れる",IF(B243="","費目を選ぶ",IF(COUNTIFS($H$4:$H$58,B243)=0,"費目の一覧にない",IF(C243="","金額を入れる",IF(YEAR(F243)&lt;&gt;'入力'!$B$5,"集計の年とちがう",""))))))</f>
        <v/>
      </c>
    </row>
    <row r="244">
      <c r="A244" s="34" t="n"/>
      <c r="B244" s="35" t="n"/>
      <c r="C244" s="36" t="n"/>
      <c r="D244" s="35" t="n"/>
      <c r="E244" s="37" t="n"/>
      <c r="F244" s="38">
        <f>IF(A244="","",IF(E244&lt;&gt;"",DATE(YEAR(E244),MONTH(E244),1),DATE(YEAR(A244),MONTH(A244),1)))</f>
        <v/>
      </c>
      <c r="G244" s="13">
        <f>IF(A244&amp;B244&amp;C244="","",IF(A244="","日付を入れる",IF(B244="","費目を選ぶ",IF(COUNTIFS($H$4:$H$58,B244)=0,"費目の一覧にない",IF(C244="","金額を入れる",IF(YEAR(F244)&lt;&gt;'入力'!$B$5,"集計の年とちがう",""))))))</f>
        <v/>
      </c>
    </row>
    <row r="245">
      <c r="A245" s="34" t="n"/>
      <c r="B245" s="35" t="n"/>
      <c r="C245" s="36" t="n"/>
      <c r="D245" s="35" t="n"/>
      <c r="E245" s="37" t="n"/>
      <c r="F245" s="38">
        <f>IF(A245="","",IF(E245&lt;&gt;"",DATE(YEAR(E245),MONTH(E245),1),DATE(YEAR(A245),MONTH(A245),1)))</f>
        <v/>
      </c>
      <c r="G245" s="13">
        <f>IF(A245&amp;B245&amp;C245="","",IF(A245="","日付を入れる",IF(B245="","費目を選ぶ",IF(COUNTIFS($H$4:$H$58,B245)=0,"費目の一覧にない",IF(C245="","金額を入れる",IF(YEAR(F245)&lt;&gt;'入力'!$B$5,"集計の年とちがう",""))))))</f>
        <v/>
      </c>
    </row>
    <row r="246">
      <c r="A246" s="34" t="n"/>
      <c r="B246" s="35" t="n"/>
      <c r="C246" s="36" t="n"/>
      <c r="D246" s="35" t="n"/>
      <c r="E246" s="37" t="n"/>
      <c r="F246" s="38">
        <f>IF(A246="","",IF(E246&lt;&gt;"",DATE(YEAR(E246),MONTH(E246),1),DATE(YEAR(A246),MONTH(A246),1)))</f>
        <v/>
      </c>
      <c r="G246" s="13">
        <f>IF(A246&amp;B246&amp;C246="","",IF(A246="","日付を入れる",IF(B246="","費目を選ぶ",IF(COUNTIFS($H$4:$H$58,B246)=0,"費目の一覧にない",IF(C246="","金額を入れる",IF(YEAR(F246)&lt;&gt;'入力'!$B$5,"集計の年とちがう",""))))))</f>
        <v/>
      </c>
    </row>
    <row r="247">
      <c r="A247" s="34" t="n"/>
      <c r="B247" s="35" t="n"/>
      <c r="C247" s="36" t="n"/>
      <c r="D247" s="35" t="n"/>
      <c r="E247" s="37" t="n"/>
      <c r="F247" s="38">
        <f>IF(A247="","",IF(E247&lt;&gt;"",DATE(YEAR(E247),MONTH(E247),1),DATE(YEAR(A247),MONTH(A247),1)))</f>
        <v/>
      </c>
      <c r="G247" s="13">
        <f>IF(A247&amp;B247&amp;C247="","",IF(A247="","日付を入れる",IF(B247="","費目を選ぶ",IF(COUNTIFS($H$4:$H$58,B247)=0,"費目の一覧にない",IF(C247="","金額を入れる",IF(YEAR(F247)&lt;&gt;'入力'!$B$5,"集計の年とちがう",""))))))</f>
        <v/>
      </c>
    </row>
    <row r="248">
      <c r="A248" s="34" t="n"/>
      <c r="B248" s="35" t="n"/>
      <c r="C248" s="36" t="n"/>
      <c r="D248" s="35" t="n"/>
      <c r="E248" s="37" t="n"/>
      <c r="F248" s="38">
        <f>IF(A248="","",IF(E248&lt;&gt;"",DATE(YEAR(E248),MONTH(E248),1),DATE(YEAR(A248),MONTH(A248),1)))</f>
        <v/>
      </c>
      <c r="G248" s="13">
        <f>IF(A248&amp;B248&amp;C248="","",IF(A248="","日付を入れる",IF(B248="","費目を選ぶ",IF(COUNTIFS($H$4:$H$58,B248)=0,"費目の一覧にない",IF(C248="","金額を入れる",IF(YEAR(F248)&lt;&gt;'入力'!$B$5,"集計の年とちがう",""))))))</f>
        <v/>
      </c>
    </row>
    <row r="249">
      <c r="A249" s="34" t="n"/>
      <c r="B249" s="35" t="n"/>
      <c r="C249" s="36" t="n"/>
      <c r="D249" s="35" t="n"/>
      <c r="E249" s="37" t="n"/>
      <c r="F249" s="38">
        <f>IF(A249="","",IF(E249&lt;&gt;"",DATE(YEAR(E249),MONTH(E249),1),DATE(YEAR(A249),MONTH(A249),1)))</f>
        <v/>
      </c>
      <c r="G249" s="13">
        <f>IF(A249&amp;B249&amp;C249="","",IF(A249="","日付を入れる",IF(B249="","費目を選ぶ",IF(COUNTIFS($H$4:$H$58,B249)=0,"費目の一覧にない",IF(C249="","金額を入れる",IF(YEAR(F249)&lt;&gt;'入力'!$B$5,"集計の年とちがう",""))))))</f>
        <v/>
      </c>
    </row>
    <row r="250">
      <c r="A250" s="34" t="n"/>
      <c r="B250" s="35" t="n"/>
      <c r="C250" s="36" t="n"/>
      <c r="D250" s="35" t="n"/>
      <c r="E250" s="37" t="n"/>
      <c r="F250" s="38">
        <f>IF(A250="","",IF(E250&lt;&gt;"",DATE(YEAR(E250),MONTH(E250),1),DATE(YEAR(A250),MONTH(A250),1)))</f>
        <v/>
      </c>
      <c r="G250" s="13">
        <f>IF(A250&amp;B250&amp;C250="","",IF(A250="","日付を入れる",IF(B250="","費目を選ぶ",IF(COUNTIFS($H$4:$H$58,B250)=0,"費目の一覧にない",IF(C250="","金額を入れる",IF(YEAR(F250)&lt;&gt;'入力'!$B$5,"集計の年とちがう",""))))))</f>
        <v/>
      </c>
    </row>
    <row r="251">
      <c r="A251" s="34" t="n"/>
      <c r="B251" s="35" t="n"/>
      <c r="C251" s="36" t="n"/>
      <c r="D251" s="35" t="n"/>
      <c r="E251" s="37" t="n"/>
      <c r="F251" s="38">
        <f>IF(A251="","",IF(E251&lt;&gt;"",DATE(YEAR(E251),MONTH(E251),1),DATE(YEAR(A251),MONTH(A251),1)))</f>
        <v/>
      </c>
      <c r="G251" s="13">
        <f>IF(A251&amp;B251&amp;C251="","",IF(A251="","日付を入れる",IF(B251="","費目を選ぶ",IF(COUNTIFS($H$4:$H$58,B251)=0,"費目の一覧にない",IF(C251="","金額を入れる",IF(YEAR(F251)&lt;&gt;'入力'!$B$5,"集計の年とちがう",""))))))</f>
        <v/>
      </c>
    </row>
    <row r="252">
      <c r="A252" s="34" t="n"/>
      <c r="B252" s="35" t="n"/>
      <c r="C252" s="36" t="n"/>
      <c r="D252" s="35" t="n"/>
      <c r="E252" s="37" t="n"/>
      <c r="F252" s="38">
        <f>IF(A252="","",IF(E252&lt;&gt;"",DATE(YEAR(E252),MONTH(E252),1),DATE(YEAR(A252),MONTH(A252),1)))</f>
        <v/>
      </c>
      <c r="G252" s="13">
        <f>IF(A252&amp;B252&amp;C252="","",IF(A252="","日付を入れる",IF(B252="","費目を選ぶ",IF(COUNTIFS($H$4:$H$58,B252)=0,"費目の一覧にない",IF(C252="","金額を入れる",IF(YEAR(F252)&lt;&gt;'入力'!$B$5,"集計の年とちがう",""))))))</f>
        <v/>
      </c>
    </row>
    <row r="253">
      <c r="A253" s="34" t="n"/>
      <c r="B253" s="35" t="n"/>
      <c r="C253" s="36" t="n"/>
      <c r="D253" s="35" t="n"/>
      <c r="E253" s="37" t="n"/>
      <c r="F253" s="38">
        <f>IF(A253="","",IF(E253&lt;&gt;"",DATE(YEAR(E253),MONTH(E253),1),DATE(YEAR(A253),MONTH(A253),1)))</f>
        <v/>
      </c>
      <c r="G253" s="13">
        <f>IF(A253&amp;B253&amp;C253="","",IF(A253="","日付を入れる",IF(B253="","費目を選ぶ",IF(COUNTIFS($H$4:$H$58,B253)=0,"費目の一覧にない",IF(C253="","金額を入れる",IF(YEAR(F253)&lt;&gt;'入力'!$B$5,"集計の年とちがう",""))))))</f>
        <v/>
      </c>
    </row>
    <row r="254">
      <c r="A254" s="34" t="n"/>
      <c r="B254" s="35" t="n"/>
      <c r="C254" s="36" t="n"/>
      <c r="D254" s="35" t="n"/>
      <c r="E254" s="37" t="n"/>
      <c r="F254" s="38">
        <f>IF(A254="","",IF(E254&lt;&gt;"",DATE(YEAR(E254),MONTH(E254),1),DATE(YEAR(A254),MONTH(A254),1)))</f>
        <v/>
      </c>
      <c r="G254" s="13">
        <f>IF(A254&amp;B254&amp;C254="","",IF(A254="","日付を入れる",IF(B254="","費目を選ぶ",IF(COUNTIFS($H$4:$H$58,B254)=0,"費目の一覧にない",IF(C254="","金額を入れる",IF(YEAR(F254)&lt;&gt;'入力'!$B$5,"集計の年とちがう",""))))))</f>
        <v/>
      </c>
    </row>
    <row r="255">
      <c r="A255" s="34" t="n"/>
      <c r="B255" s="35" t="n"/>
      <c r="C255" s="36" t="n"/>
      <c r="D255" s="35" t="n"/>
      <c r="E255" s="37" t="n"/>
      <c r="F255" s="38">
        <f>IF(A255="","",IF(E255&lt;&gt;"",DATE(YEAR(E255),MONTH(E255),1),DATE(YEAR(A255),MONTH(A255),1)))</f>
        <v/>
      </c>
      <c r="G255" s="13">
        <f>IF(A255&amp;B255&amp;C255="","",IF(A255="","日付を入れる",IF(B255="","費目を選ぶ",IF(COUNTIFS($H$4:$H$58,B255)=0,"費目の一覧にない",IF(C255="","金額を入れる",IF(YEAR(F255)&lt;&gt;'入力'!$B$5,"集計の年とちがう",""))))))</f>
        <v/>
      </c>
    </row>
    <row r="256">
      <c r="A256" s="34" t="n"/>
      <c r="B256" s="35" t="n"/>
      <c r="C256" s="36" t="n"/>
      <c r="D256" s="35" t="n"/>
      <c r="E256" s="37" t="n"/>
      <c r="F256" s="38">
        <f>IF(A256="","",IF(E256&lt;&gt;"",DATE(YEAR(E256),MONTH(E256),1),DATE(YEAR(A256),MONTH(A256),1)))</f>
        <v/>
      </c>
      <c r="G256" s="13">
        <f>IF(A256&amp;B256&amp;C256="","",IF(A256="","日付を入れる",IF(B256="","費目を選ぶ",IF(COUNTIFS($H$4:$H$58,B256)=0,"費目の一覧にない",IF(C256="","金額を入れる",IF(YEAR(F256)&lt;&gt;'入力'!$B$5,"集計の年とちがう",""))))))</f>
        <v/>
      </c>
    </row>
    <row r="257">
      <c r="A257" s="34" t="n"/>
      <c r="B257" s="35" t="n"/>
      <c r="C257" s="36" t="n"/>
      <c r="D257" s="35" t="n"/>
      <c r="E257" s="37" t="n"/>
      <c r="F257" s="38">
        <f>IF(A257="","",IF(E257&lt;&gt;"",DATE(YEAR(E257),MONTH(E257),1),DATE(YEAR(A257),MONTH(A257),1)))</f>
        <v/>
      </c>
      <c r="G257" s="13">
        <f>IF(A257&amp;B257&amp;C257="","",IF(A257="","日付を入れる",IF(B257="","費目を選ぶ",IF(COUNTIFS($H$4:$H$58,B257)=0,"費目の一覧にない",IF(C257="","金額を入れる",IF(YEAR(F257)&lt;&gt;'入力'!$B$5,"集計の年とちがう",""))))))</f>
        <v/>
      </c>
    </row>
    <row r="258">
      <c r="A258" s="34" t="n"/>
      <c r="B258" s="35" t="n"/>
      <c r="C258" s="36" t="n"/>
      <c r="D258" s="35" t="n"/>
      <c r="E258" s="37" t="n"/>
      <c r="F258" s="38">
        <f>IF(A258="","",IF(E258&lt;&gt;"",DATE(YEAR(E258),MONTH(E258),1),DATE(YEAR(A258),MONTH(A258),1)))</f>
        <v/>
      </c>
      <c r="G258" s="13">
        <f>IF(A258&amp;B258&amp;C258="","",IF(A258="","日付を入れる",IF(B258="","費目を選ぶ",IF(COUNTIFS($H$4:$H$58,B258)=0,"費目の一覧にない",IF(C258="","金額を入れる",IF(YEAR(F258)&lt;&gt;'入力'!$B$5,"集計の年とちがう",""))))))</f>
        <v/>
      </c>
    </row>
    <row r="259">
      <c r="A259" s="34" t="n"/>
      <c r="B259" s="35" t="n"/>
      <c r="C259" s="36" t="n"/>
      <c r="D259" s="35" t="n"/>
      <c r="E259" s="37" t="n"/>
      <c r="F259" s="38">
        <f>IF(A259="","",IF(E259&lt;&gt;"",DATE(YEAR(E259),MONTH(E259),1),DATE(YEAR(A259),MONTH(A259),1)))</f>
        <v/>
      </c>
      <c r="G259" s="13">
        <f>IF(A259&amp;B259&amp;C259="","",IF(A259="","日付を入れる",IF(B259="","費目を選ぶ",IF(COUNTIFS($H$4:$H$58,B259)=0,"費目の一覧にない",IF(C259="","金額を入れる",IF(YEAR(F259)&lt;&gt;'入力'!$B$5,"集計の年とちがう",""))))))</f>
        <v/>
      </c>
    </row>
    <row r="260">
      <c r="A260" s="34" t="n"/>
      <c r="B260" s="35" t="n"/>
      <c r="C260" s="36" t="n"/>
      <c r="D260" s="35" t="n"/>
      <c r="E260" s="37" t="n"/>
      <c r="F260" s="38">
        <f>IF(A260="","",IF(E260&lt;&gt;"",DATE(YEAR(E260),MONTH(E260),1),DATE(YEAR(A260),MONTH(A260),1)))</f>
        <v/>
      </c>
      <c r="G260" s="13">
        <f>IF(A260&amp;B260&amp;C260="","",IF(A260="","日付を入れる",IF(B260="","費目を選ぶ",IF(COUNTIFS($H$4:$H$58,B260)=0,"費目の一覧にない",IF(C260="","金額を入れる",IF(YEAR(F260)&lt;&gt;'入力'!$B$5,"集計の年とちがう",""))))))</f>
        <v/>
      </c>
    </row>
    <row r="261">
      <c r="A261" s="34" t="n"/>
      <c r="B261" s="35" t="n"/>
      <c r="C261" s="36" t="n"/>
      <c r="D261" s="35" t="n"/>
      <c r="E261" s="37" t="n"/>
      <c r="F261" s="38">
        <f>IF(A261="","",IF(E261&lt;&gt;"",DATE(YEAR(E261),MONTH(E261),1),DATE(YEAR(A261),MONTH(A261),1)))</f>
        <v/>
      </c>
      <c r="G261" s="13">
        <f>IF(A261&amp;B261&amp;C261="","",IF(A261="","日付を入れる",IF(B261="","費目を選ぶ",IF(COUNTIFS($H$4:$H$58,B261)=0,"費目の一覧にない",IF(C261="","金額を入れる",IF(YEAR(F261)&lt;&gt;'入力'!$B$5,"集計の年とちがう",""))))))</f>
        <v/>
      </c>
    </row>
    <row r="262">
      <c r="A262" s="34" t="n"/>
      <c r="B262" s="35" t="n"/>
      <c r="C262" s="36" t="n"/>
      <c r="D262" s="35" t="n"/>
      <c r="E262" s="37" t="n"/>
      <c r="F262" s="38">
        <f>IF(A262="","",IF(E262&lt;&gt;"",DATE(YEAR(E262),MONTH(E262),1),DATE(YEAR(A262),MONTH(A262),1)))</f>
        <v/>
      </c>
      <c r="G262" s="13">
        <f>IF(A262&amp;B262&amp;C262="","",IF(A262="","日付を入れる",IF(B262="","費目を選ぶ",IF(COUNTIFS($H$4:$H$58,B262)=0,"費目の一覧にない",IF(C262="","金額を入れる",IF(YEAR(F262)&lt;&gt;'入力'!$B$5,"集計の年とちがう",""))))))</f>
        <v/>
      </c>
    </row>
    <row r="263">
      <c r="A263" s="34" t="n"/>
      <c r="B263" s="35" t="n"/>
      <c r="C263" s="36" t="n"/>
      <c r="D263" s="35" t="n"/>
      <c r="E263" s="37" t="n"/>
      <c r="F263" s="38">
        <f>IF(A263="","",IF(E263&lt;&gt;"",DATE(YEAR(E263),MONTH(E263),1),DATE(YEAR(A263),MONTH(A263),1)))</f>
        <v/>
      </c>
      <c r="G263" s="13">
        <f>IF(A263&amp;B263&amp;C263="","",IF(A263="","日付を入れる",IF(B263="","費目を選ぶ",IF(COUNTIFS($H$4:$H$58,B263)=0,"費目の一覧にない",IF(C263="","金額を入れる",IF(YEAR(F263)&lt;&gt;'入力'!$B$5,"集計の年とちがう",""))))))</f>
        <v/>
      </c>
    </row>
    <row r="264">
      <c r="A264" s="34" t="n"/>
      <c r="B264" s="35" t="n"/>
      <c r="C264" s="36" t="n"/>
      <c r="D264" s="35" t="n"/>
      <c r="E264" s="37" t="n"/>
      <c r="F264" s="38">
        <f>IF(A264="","",IF(E264&lt;&gt;"",DATE(YEAR(E264),MONTH(E264),1),DATE(YEAR(A264),MONTH(A264),1)))</f>
        <v/>
      </c>
      <c r="G264" s="13">
        <f>IF(A264&amp;B264&amp;C264="","",IF(A264="","日付を入れる",IF(B264="","費目を選ぶ",IF(COUNTIFS($H$4:$H$58,B264)=0,"費目の一覧にない",IF(C264="","金額を入れる",IF(YEAR(F264)&lt;&gt;'入力'!$B$5,"集計の年とちがう",""))))))</f>
        <v/>
      </c>
    </row>
    <row r="265">
      <c r="A265" s="34" t="n"/>
      <c r="B265" s="35" t="n"/>
      <c r="C265" s="36" t="n"/>
      <c r="D265" s="35" t="n"/>
      <c r="E265" s="37" t="n"/>
      <c r="F265" s="38">
        <f>IF(A265="","",IF(E265&lt;&gt;"",DATE(YEAR(E265),MONTH(E265),1),DATE(YEAR(A265),MONTH(A265),1)))</f>
        <v/>
      </c>
      <c r="G265" s="13">
        <f>IF(A265&amp;B265&amp;C265="","",IF(A265="","日付を入れる",IF(B265="","費目を選ぶ",IF(COUNTIFS($H$4:$H$58,B265)=0,"費目の一覧にない",IF(C265="","金額を入れる",IF(YEAR(F265)&lt;&gt;'入力'!$B$5,"集計の年とちがう",""))))))</f>
        <v/>
      </c>
    </row>
    <row r="266">
      <c r="A266" s="34" t="n"/>
      <c r="B266" s="35" t="n"/>
      <c r="C266" s="36" t="n"/>
      <c r="D266" s="35" t="n"/>
      <c r="E266" s="37" t="n"/>
      <c r="F266" s="38">
        <f>IF(A266="","",IF(E266&lt;&gt;"",DATE(YEAR(E266),MONTH(E266),1),DATE(YEAR(A266),MONTH(A266),1)))</f>
        <v/>
      </c>
      <c r="G266" s="13">
        <f>IF(A266&amp;B266&amp;C266="","",IF(A266="","日付を入れる",IF(B266="","費目を選ぶ",IF(COUNTIFS($H$4:$H$58,B266)=0,"費目の一覧にない",IF(C266="","金額を入れる",IF(YEAR(F266)&lt;&gt;'入力'!$B$5,"集計の年とちがう",""))))))</f>
        <v/>
      </c>
    </row>
    <row r="267">
      <c r="A267" s="34" t="n"/>
      <c r="B267" s="35" t="n"/>
      <c r="C267" s="36" t="n"/>
      <c r="D267" s="35" t="n"/>
      <c r="E267" s="37" t="n"/>
      <c r="F267" s="38">
        <f>IF(A267="","",IF(E267&lt;&gt;"",DATE(YEAR(E267),MONTH(E267),1),DATE(YEAR(A267),MONTH(A267),1)))</f>
        <v/>
      </c>
      <c r="G267" s="13">
        <f>IF(A267&amp;B267&amp;C267="","",IF(A267="","日付を入れる",IF(B267="","費目を選ぶ",IF(COUNTIFS($H$4:$H$58,B267)=0,"費目の一覧にない",IF(C267="","金額を入れる",IF(YEAR(F267)&lt;&gt;'入力'!$B$5,"集計の年とちがう",""))))))</f>
        <v/>
      </c>
    </row>
    <row r="268">
      <c r="A268" s="34" t="n"/>
      <c r="B268" s="35" t="n"/>
      <c r="C268" s="36" t="n"/>
      <c r="D268" s="35" t="n"/>
      <c r="E268" s="37" t="n"/>
      <c r="F268" s="38">
        <f>IF(A268="","",IF(E268&lt;&gt;"",DATE(YEAR(E268),MONTH(E268),1),DATE(YEAR(A268),MONTH(A268),1)))</f>
        <v/>
      </c>
      <c r="G268" s="13">
        <f>IF(A268&amp;B268&amp;C268="","",IF(A268="","日付を入れる",IF(B268="","費目を選ぶ",IF(COUNTIFS($H$4:$H$58,B268)=0,"費目の一覧にない",IF(C268="","金額を入れる",IF(YEAR(F268)&lt;&gt;'入力'!$B$5,"集計の年とちがう",""))))))</f>
        <v/>
      </c>
    </row>
    <row r="269">
      <c r="A269" s="34" t="n"/>
      <c r="B269" s="35" t="n"/>
      <c r="C269" s="36" t="n"/>
      <c r="D269" s="35" t="n"/>
      <c r="E269" s="37" t="n"/>
      <c r="F269" s="38">
        <f>IF(A269="","",IF(E269&lt;&gt;"",DATE(YEAR(E269),MONTH(E269),1),DATE(YEAR(A269),MONTH(A269),1)))</f>
        <v/>
      </c>
      <c r="G269" s="13">
        <f>IF(A269&amp;B269&amp;C269="","",IF(A269="","日付を入れる",IF(B269="","費目を選ぶ",IF(COUNTIFS($H$4:$H$58,B269)=0,"費目の一覧にない",IF(C269="","金額を入れる",IF(YEAR(F269)&lt;&gt;'入力'!$B$5,"集計の年とちがう",""))))))</f>
        <v/>
      </c>
    </row>
    <row r="270">
      <c r="A270" s="34" t="n"/>
      <c r="B270" s="35" t="n"/>
      <c r="C270" s="36" t="n"/>
      <c r="D270" s="35" t="n"/>
      <c r="E270" s="37" t="n"/>
      <c r="F270" s="38">
        <f>IF(A270="","",IF(E270&lt;&gt;"",DATE(YEAR(E270),MONTH(E270),1),DATE(YEAR(A270),MONTH(A270),1)))</f>
        <v/>
      </c>
      <c r="G270" s="13">
        <f>IF(A270&amp;B270&amp;C270="","",IF(A270="","日付を入れる",IF(B270="","費目を選ぶ",IF(COUNTIFS($H$4:$H$58,B270)=0,"費目の一覧にない",IF(C270="","金額を入れる",IF(YEAR(F270)&lt;&gt;'入力'!$B$5,"集計の年とちがう",""))))))</f>
        <v/>
      </c>
    </row>
    <row r="271">
      <c r="A271" s="34" t="n"/>
      <c r="B271" s="35" t="n"/>
      <c r="C271" s="36" t="n"/>
      <c r="D271" s="35" t="n"/>
      <c r="E271" s="37" t="n"/>
      <c r="F271" s="38">
        <f>IF(A271="","",IF(E271&lt;&gt;"",DATE(YEAR(E271),MONTH(E271),1),DATE(YEAR(A271),MONTH(A271),1)))</f>
        <v/>
      </c>
      <c r="G271" s="13">
        <f>IF(A271&amp;B271&amp;C271="","",IF(A271="","日付を入れる",IF(B271="","費目を選ぶ",IF(COUNTIFS($H$4:$H$58,B271)=0,"費目の一覧にない",IF(C271="","金額を入れる",IF(YEAR(F271)&lt;&gt;'入力'!$B$5,"集計の年とちがう",""))))))</f>
        <v/>
      </c>
    </row>
    <row r="272">
      <c r="A272" s="34" t="n"/>
      <c r="B272" s="35" t="n"/>
      <c r="C272" s="36" t="n"/>
      <c r="D272" s="35" t="n"/>
      <c r="E272" s="37" t="n"/>
      <c r="F272" s="38">
        <f>IF(A272="","",IF(E272&lt;&gt;"",DATE(YEAR(E272),MONTH(E272),1),DATE(YEAR(A272),MONTH(A272),1)))</f>
        <v/>
      </c>
      <c r="G272" s="13">
        <f>IF(A272&amp;B272&amp;C272="","",IF(A272="","日付を入れる",IF(B272="","費目を選ぶ",IF(COUNTIFS($H$4:$H$58,B272)=0,"費目の一覧にない",IF(C272="","金額を入れる",IF(YEAR(F272)&lt;&gt;'入力'!$B$5,"集計の年とちがう",""))))))</f>
        <v/>
      </c>
    </row>
    <row r="273">
      <c r="A273" s="34" t="n"/>
      <c r="B273" s="35" t="n"/>
      <c r="C273" s="36" t="n"/>
      <c r="D273" s="35" t="n"/>
      <c r="E273" s="37" t="n"/>
      <c r="F273" s="38">
        <f>IF(A273="","",IF(E273&lt;&gt;"",DATE(YEAR(E273),MONTH(E273),1),DATE(YEAR(A273),MONTH(A273),1)))</f>
        <v/>
      </c>
      <c r="G273" s="13">
        <f>IF(A273&amp;B273&amp;C273="","",IF(A273="","日付を入れる",IF(B273="","費目を選ぶ",IF(COUNTIFS($H$4:$H$58,B273)=0,"費目の一覧にない",IF(C273="","金額を入れる",IF(YEAR(F273)&lt;&gt;'入力'!$B$5,"集計の年とちがう",""))))))</f>
        <v/>
      </c>
    </row>
    <row r="274">
      <c r="A274" s="34" t="n"/>
      <c r="B274" s="35" t="n"/>
      <c r="C274" s="36" t="n"/>
      <c r="D274" s="35" t="n"/>
      <c r="E274" s="37" t="n"/>
      <c r="F274" s="38">
        <f>IF(A274="","",IF(E274&lt;&gt;"",DATE(YEAR(E274),MONTH(E274),1),DATE(YEAR(A274),MONTH(A274),1)))</f>
        <v/>
      </c>
      <c r="G274" s="13">
        <f>IF(A274&amp;B274&amp;C274="","",IF(A274="","日付を入れる",IF(B274="","費目を選ぶ",IF(COUNTIFS($H$4:$H$58,B274)=0,"費目の一覧にない",IF(C274="","金額を入れる",IF(YEAR(F274)&lt;&gt;'入力'!$B$5,"集計の年とちがう",""))))))</f>
        <v/>
      </c>
    </row>
    <row r="275">
      <c r="A275" s="34" t="n"/>
      <c r="B275" s="35" t="n"/>
      <c r="C275" s="36" t="n"/>
      <c r="D275" s="35" t="n"/>
      <c r="E275" s="37" t="n"/>
      <c r="F275" s="38">
        <f>IF(A275="","",IF(E275&lt;&gt;"",DATE(YEAR(E275),MONTH(E275),1),DATE(YEAR(A275),MONTH(A275),1)))</f>
        <v/>
      </c>
      <c r="G275" s="13">
        <f>IF(A275&amp;B275&amp;C275="","",IF(A275="","日付を入れる",IF(B275="","費目を選ぶ",IF(COUNTIFS($H$4:$H$58,B275)=0,"費目の一覧にない",IF(C275="","金額を入れる",IF(YEAR(F275)&lt;&gt;'入力'!$B$5,"集計の年とちがう",""))))))</f>
        <v/>
      </c>
    </row>
    <row r="276">
      <c r="A276" s="34" t="n"/>
      <c r="B276" s="35" t="n"/>
      <c r="C276" s="36" t="n"/>
      <c r="D276" s="35" t="n"/>
      <c r="E276" s="37" t="n"/>
      <c r="F276" s="38">
        <f>IF(A276="","",IF(E276&lt;&gt;"",DATE(YEAR(E276),MONTH(E276),1),DATE(YEAR(A276),MONTH(A276),1)))</f>
        <v/>
      </c>
      <c r="G276" s="13">
        <f>IF(A276&amp;B276&amp;C276="","",IF(A276="","日付を入れる",IF(B276="","費目を選ぶ",IF(COUNTIFS($H$4:$H$58,B276)=0,"費目の一覧にない",IF(C276="","金額を入れる",IF(YEAR(F276)&lt;&gt;'入力'!$B$5,"集計の年とちがう",""))))))</f>
        <v/>
      </c>
    </row>
    <row r="277">
      <c r="A277" s="34" t="n"/>
      <c r="B277" s="35" t="n"/>
      <c r="C277" s="36" t="n"/>
      <c r="D277" s="35" t="n"/>
      <c r="E277" s="37" t="n"/>
      <c r="F277" s="38">
        <f>IF(A277="","",IF(E277&lt;&gt;"",DATE(YEAR(E277),MONTH(E277),1),DATE(YEAR(A277),MONTH(A277),1)))</f>
        <v/>
      </c>
      <c r="G277" s="13">
        <f>IF(A277&amp;B277&amp;C277="","",IF(A277="","日付を入れる",IF(B277="","費目を選ぶ",IF(COUNTIFS($H$4:$H$58,B277)=0,"費目の一覧にない",IF(C277="","金額を入れる",IF(YEAR(F277)&lt;&gt;'入力'!$B$5,"集計の年とちがう",""))))))</f>
        <v/>
      </c>
    </row>
    <row r="278">
      <c r="A278" s="34" t="n"/>
      <c r="B278" s="35" t="n"/>
      <c r="C278" s="36" t="n"/>
      <c r="D278" s="35" t="n"/>
      <c r="E278" s="37" t="n"/>
      <c r="F278" s="38">
        <f>IF(A278="","",IF(E278&lt;&gt;"",DATE(YEAR(E278),MONTH(E278),1),DATE(YEAR(A278),MONTH(A278),1)))</f>
        <v/>
      </c>
      <c r="G278" s="13">
        <f>IF(A278&amp;B278&amp;C278="","",IF(A278="","日付を入れる",IF(B278="","費目を選ぶ",IF(COUNTIFS($H$4:$H$58,B278)=0,"費目の一覧にない",IF(C278="","金額を入れる",IF(YEAR(F278)&lt;&gt;'入力'!$B$5,"集計の年とちがう",""))))))</f>
        <v/>
      </c>
    </row>
    <row r="279">
      <c r="A279" s="34" t="n"/>
      <c r="B279" s="35" t="n"/>
      <c r="C279" s="36" t="n"/>
      <c r="D279" s="35" t="n"/>
      <c r="E279" s="37" t="n"/>
      <c r="F279" s="38">
        <f>IF(A279="","",IF(E279&lt;&gt;"",DATE(YEAR(E279),MONTH(E279),1),DATE(YEAR(A279),MONTH(A279),1)))</f>
        <v/>
      </c>
      <c r="G279" s="13">
        <f>IF(A279&amp;B279&amp;C279="","",IF(A279="","日付を入れる",IF(B279="","費目を選ぶ",IF(COUNTIFS($H$4:$H$58,B279)=0,"費目の一覧にない",IF(C279="","金額を入れる",IF(YEAR(F279)&lt;&gt;'入力'!$B$5,"集計の年とちがう",""))))))</f>
        <v/>
      </c>
    </row>
    <row r="280">
      <c r="A280" s="34" t="n"/>
      <c r="B280" s="35" t="n"/>
      <c r="C280" s="36" t="n"/>
      <c r="D280" s="35" t="n"/>
      <c r="E280" s="37" t="n"/>
      <c r="F280" s="38">
        <f>IF(A280="","",IF(E280&lt;&gt;"",DATE(YEAR(E280),MONTH(E280),1),DATE(YEAR(A280),MONTH(A280),1)))</f>
        <v/>
      </c>
      <c r="G280" s="13">
        <f>IF(A280&amp;B280&amp;C280="","",IF(A280="","日付を入れる",IF(B280="","費目を選ぶ",IF(COUNTIFS($H$4:$H$58,B280)=0,"費目の一覧にない",IF(C280="","金額を入れる",IF(YEAR(F280)&lt;&gt;'入力'!$B$5,"集計の年とちがう",""))))))</f>
        <v/>
      </c>
    </row>
    <row r="281">
      <c r="A281" s="34" t="n"/>
      <c r="B281" s="35" t="n"/>
      <c r="C281" s="36" t="n"/>
      <c r="D281" s="35" t="n"/>
      <c r="E281" s="37" t="n"/>
      <c r="F281" s="38">
        <f>IF(A281="","",IF(E281&lt;&gt;"",DATE(YEAR(E281),MONTH(E281),1),DATE(YEAR(A281),MONTH(A281),1)))</f>
        <v/>
      </c>
      <c r="G281" s="13">
        <f>IF(A281&amp;B281&amp;C281="","",IF(A281="","日付を入れる",IF(B281="","費目を選ぶ",IF(COUNTIFS($H$4:$H$58,B281)=0,"費目の一覧にない",IF(C281="","金額を入れる",IF(YEAR(F281)&lt;&gt;'入力'!$B$5,"集計の年とちがう",""))))))</f>
        <v/>
      </c>
    </row>
    <row r="282">
      <c r="A282" s="34" t="n"/>
      <c r="B282" s="35" t="n"/>
      <c r="C282" s="36" t="n"/>
      <c r="D282" s="35" t="n"/>
      <c r="E282" s="37" t="n"/>
      <c r="F282" s="38">
        <f>IF(A282="","",IF(E282&lt;&gt;"",DATE(YEAR(E282),MONTH(E282),1),DATE(YEAR(A282),MONTH(A282),1)))</f>
        <v/>
      </c>
      <c r="G282" s="13">
        <f>IF(A282&amp;B282&amp;C282="","",IF(A282="","日付を入れる",IF(B282="","費目を選ぶ",IF(COUNTIFS($H$4:$H$58,B282)=0,"費目の一覧にない",IF(C282="","金額を入れる",IF(YEAR(F282)&lt;&gt;'入力'!$B$5,"集計の年とちがう",""))))))</f>
        <v/>
      </c>
    </row>
    <row r="283">
      <c r="A283" s="34" t="n"/>
      <c r="B283" s="35" t="n"/>
      <c r="C283" s="36" t="n"/>
      <c r="D283" s="35" t="n"/>
      <c r="E283" s="37" t="n"/>
      <c r="F283" s="38">
        <f>IF(A283="","",IF(E283&lt;&gt;"",DATE(YEAR(E283),MONTH(E283),1),DATE(YEAR(A283),MONTH(A283),1)))</f>
        <v/>
      </c>
      <c r="G283" s="13">
        <f>IF(A283&amp;B283&amp;C283="","",IF(A283="","日付を入れる",IF(B283="","費目を選ぶ",IF(COUNTIFS($H$4:$H$58,B283)=0,"費目の一覧にない",IF(C283="","金額を入れる",IF(YEAR(F283)&lt;&gt;'入力'!$B$5,"集計の年とちがう",""))))))</f>
        <v/>
      </c>
    </row>
    <row r="284">
      <c r="A284" s="34" t="n"/>
      <c r="B284" s="35" t="n"/>
      <c r="C284" s="36" t="n"/>
      <c r="D284" s="35" t="n"/>
      <c r="E284" s="37" t="n"/>
      <c r="F284" s="38">
        <f>IF(A284="","",IF(E284&lt;&gt;"",DATE(YEAR(E284),MONTH(E284),1),DATE(YEAR(A284),MONTH(A284),1)))</f>
        <v/>
      </c>
      <c r="G284" s="13">
        <f>IF(A284&amp;B284&amp;C284="","",IF(A284="","日付を入れる",IF(B284="","費目を選ぶ",IF(COUNTIFS($H$4:$H$58,B284)=0,"費目の一覧にない",IF(C284="","金額を入れる",IF(YEAR(F284)&lt;&gt;'入力'!$B$5,"集計の年とちがう",""))))))</f>
        <v/>
      </c>
    </row>
    <row r="285">
      <c r="A285" s="34" t="n"/>
      <c r="B285" s="35" t="n"/>
      <c r="C285" s="36" t="n"/>
      <c r="D285" s="35" t="n"/>
      <c r="E285" s="37" t="n"/>
      <c r="F285" s="38">
        <f>IF(A285="","",IF(E285&lt;&gt;"",DATE(YEAR(E285),MONTH(E285),1),DATE(YEAR(A285),MONTH(A285),1)))</f>
        <v/>
      </c>
      <c r="G285" s="13">
        <f>IF(A285&amp;B285&amp;C285="","",IF(A285="","日付を入れる",IF(B285="","費目を選ぶ",IF(COUNTIFS($H$4:$H$58,B285)=0,"費目の一覧にない",IF(C285="","金額を入れる",IF(YEAR(F285)&lt;&gt;'入力'!$B$5,"集計の年とちがう",""))))))</f>
        <v/>
      </c>
    </row>
    <row r="286">
      <c r="A286" s="34" t="n"/>
      <c r="B286" s="35" t="n"/>
      <c r="C286" s="36" t="n"/>
      <c r="D286" s="35" t="n"/>
      <c r="E286" s="37" t="n"/>
      <c r="F286" s="38">
        <f>IF(A286="","",IF(E286&lt;&gt;"",DATE(YEAR(E286),MONTH(E286),1),DATE(YEAR(A286),MONTH(A286),1)))</f>
        <v/>
      </c>
      <c r="G286" s="13">
        <f>IF(A286&amp;B286&amp;C286="","",IF(A286="","日付を入れる",IF(B286="","費目を選ぶ",IF(COUNTIFS($H$4:$H$58,B286)=0,"費目の一覧にない",IF(C286="","金額を入れる",IF(YEAR(F286)&lt;&gt;'入力'!$B$5,"集計の年とちがう",""))))))</f>
        <v/>
      </c>
    </row>
    <row r="287">
      <c r="A287" s="34" t="n"/>
      <c r="B287" s="35" t="n"/>
      <c r="C287" s="36" t="n"/>
      <c r="D287" s="35" t="n"/>
      <c r="E287" s="37" t="n"/>
      <c r="F287" s="38">
        <f>IF(A287="","",IF(E287&lt;&gt;"",DATE(YEAR(E287),MONTH(E287),1),DATE(YEAR(A287),MONTH(A287),1)))</f>
        <v/>
      </c>
      <c r="G287" s="13">
        <f>IF(A287&amp;B287&amp;C287="","",IF(A287="","日付を入れる",IF(B287="","費目を選ぶ",IF(COUNTIFS($H$4:$H$58,B287)=0,"費目の一覧にない",IF(C287="","金額を入れる",IF(YEAR(F287)&lt;&gt;'入力'!$B$5,"集計の年とちがう",""))))))</f>
        <v/>
      </c>
    </row>
    <row r="288">
      <c r="A288" s="34" t="n"/>
      <c r="B288" s="35" t="n"/>
      <c r="C288" s="36" t="n"/>
      <c r="D288" s="35" t="n"/>
      <c r="E288" s="37" t="n"/>
      <c r="F288" s="38">
        <f>IF(A288="","",IF(E288&lt;&gt;"",DATE(YEAR(E288),MONTH(E288),1),DATE(YEAR(A288),MONTH(A288),1)))</f>
        <v/>
      </c>
      <c r="G288" s="13">
        <f>IF(A288&amp;B288&amp;C288="","",IF(A288="","日付を入れる",IF(B288="","費目を選ぶ",IF(COUNTIFS($H$4:$H$58,B288)=0,"費目の一覧にない",IF(C288="","金額を入れる",IF(YEAR(F288)&lt;&gt;'入力'!$B$5,"集計の年とちがう",""))))))</f>
        <v/>
      </c>
    </row>
    <row r="289">
      <c r="A289" s="34" t="n"/>
      <c r="B289" s="35" t="n"/>
      <c r="C289" s="36" t="n"/>
      <c r="D289" s="35" t="n"/>
      <c r="E289" s="37" t="n"/>
      <c r="F289" s="38">
        <f>IF(A289="","",IF(E289&lt;&gt;"",DATE(YEAR(E289),MONTH(E289),1),DATE(YEAR(A289),MONTH(A289),1)))</f>
        <v/>
      </c>
      <c r="G289" s="13">
        <f>IF(A289&amp;B289&amp;C289="","",IF(A289="","日付を入れる",IF(B289="","費目を選ぶ",IF(COUNTIFS($H$4:$H$58,B289)=0,"費目の一覧にない",IF(C289="","金額を入れる",IF(YEAR(F289)&lt;&gt;'入力'!$B$5,"集計の年とちがう",""))))))</f>
        <v/>
      </c>
    </row>
    <row r="290">
      <c r="A290" s="34" t="n"/>
      <c r="B290" s="35" t="n"/>
      <c r="C290" s="36" t="n"/>
      <c r="D290" s="35" t="n"/>
      <c r="E290" s="37" t="n"/>
      <c r="F290" s="38">
        <f>IF(A290="","",IF(E290&lt;&gt;"",DATE(YEAR(E290),MONTH(E290),1),DATE(YEAR(A290),MONTH(A290),1)))</f>
        <v/>
      </c>
      <c r="G290" s="13">
        <f>IF(A290&amp;B290&amp;C290="","",IF(A290="","日付を入れる",IF(B290="","費目を選ぶ",IF(COUNTIFS($H$4:$H$58,B290)=0,"費目の一覧にない",IF(C290="","金額を入れる",IF(YEAR(F290)&lt;&gt;'入力'!$B$5,"集計の年とちがう",""))))))</f>
        <v/>
      </c>
    </row>
    <row r="291">
      <c r="A291" s="34" t="n"/>
      <c r="B291" s="35" t="n"/>
      <c r="C291" s="36" t="n"/>
      <c r="D291" s="35" t="n"/>
      <c r="E291" s="37" t="n"/>
      <c r="F291" s="38">
        <f>IF(A291="","",IF(E291&lt;&gt;"",DATE(YEAR(E291),MONTH(E291),1),DATE(YEAR(A291),MONTH(A291),1)))</f>
        <v/>
      </c>
      <c r="G291" s="13">
        <f>IF(A291&amp;B291&amp;C291="","",IF(A291="","日付を入れる",IF(B291="","費目を選ぶ",IF(COUNTIFS($H$4:$H$58,B291)=0,"費目の一覧にない",IF(C291="","金額を入れる",IF(YEAR(F291)&lt;&gt;'入力'!$B$5,"集計の年とちがう",""))))))</f>
        <v/>
      </c>
    </row>
    <row r="292">
      <c r="A292" s="34" t="n"/>
      <c r="B292" s="35" t="n"/>
      <c r="C292" s="36" t="n"/>
      <c r="D292" s="35" t="n"/>
      <c r="E292" s="37" t="n"/>
      <c r="F292" s="38">
        <f>IF(A292="","",IF(E292&lt;&gt;"",DATE(YEAR(E292),MONTH(E292),1),DATE(YEAR(A292),MONTH(A292),1)))</f>
        <v/>
      </c>
      <c r="G292" s="13">
        <f>IF(A292&amp;B292&amp;C292="","",IF(A292="","日付を入れる",IF(B292="","費目を選ぶ",IF(COUNTIFS($H$4:$H$58,B292)=0,"費目の一覧にない",IF(C292="","金額を入れる",IF(YEAR(F292)&lt;&gt;'入力'!$B$5,"集計の年とちがう",""))))))</f>
        <v/>
      </c>
    </row>
    <row r="293">
      <c r="A293" s="34" t="n"/>
      <c r="B293" s="35" t="n"/>
      <c r="C293" s="36" t="n"/>
      <c r="D293" s="35" t="n"/>
      <c r="E293" s="37" t="n"/>
      <c r="F293" s="38">
        <f>IF(A293="","",IF(E293&lt;&gt;"",DATE(YEAR(E293),MONTH(E293),1),DATE(YEAR(A293),MONTH(A293),1)))</f>
        <v/>
      </c>
      <c r="G293" s="13">
        <f>IF(A293&amp;B293&amp;C293="","",IF(A293="","日付を入れる",IF(B293="","費目を選ぶ",IF(COUNTIFS($H$4:$H$58,B293)=0,"費目の一覧にない",IF(C293="","金額を入れる",IF(YEAR(F293)&lt;&gt;'入力'!$B$5,"集計の年とちがう",""))))))</f>
        <v/>
      </c>
    </row>
    <row r="294">
      <c r="A294" s="34" t="n"/>
      <c r="B294" s="35" t="n"/>
      <c r="C294" s="36" t="n"/>
      <c r="D294" s="35" t="n"/>
      <c r="E294" s="37" t="n"/>
      <c r="F294" s="38">
        <f>IF(A294="","",IF(E294&lt;&gt;"",DATE(YEAR(E294),MONTH(E294),1),DATE(YEAR(A294),MONTH(A294),1)))</f>
        <v/>
      </c>
      <c r="G294" s="13">
        <f>IF(A294&amp;B294&amp;C294="","",IF(A294="","日付を入れる",IF(B294="","費目を選ぶ",IF(COUNTIFS($H$4:$H$58,B294)=0,"費目の一覧にない",IF(C294="","金額を入れる",IF(YEAR(F294)&lt;&gt;'入力'!$B$5,"集計の年とちがう",""))))))</f>
        <v/>
      </c>
    </row>
    <row r="295">
      <c r="A295" s="34" t="n"/>
      <c r="B295" s="35" t="n"/>
      <c r="C295" s="36" t="n"/>
      <c r="D295" s="35" t="n"/>
      <c r="E295" s="37" t="n"/>
      <c r="F295" s="38">
        <f>IF(A295="","",IF(E295&lt;&gt;"",DATE(YEAR(E295),MONTH(E295),1),DATE(YEAR(A295),MONTH(A295),1)))</f>
        <v/>
      </c>
      <c r="G295" s="13">
        <f>IF(A295&amp;B295&amp;C295="","",IF(A295="","日付を入れる",IF(B295="","費目を選ぶ",IF(COUNTIFS($H$4:$H$58,B295)=0,"費目の一覧にない",IF(C295="","金額を入れる",IF(YEAR(F295)&lt;&gt;'入力'!$B$5,"集計の年とちがう",""))))))</f>
        <v/>
      </c>
    </row>
    <row r="296">
      <c r="A296" s="34" t="n"/>
      <c r="B296" s="35" t="n"/>
      <c r="C296" s="36" t="n"/>
      <c r="D296" s="35" t="n"/>
      <c r="E296" s="37" t="n"/>
      <c r="F296" s="38">
        <f>IF(A296="","",IF(E296&lt;&gt;"",DATE(YEAR(E296),MONTH(E296),1),DATE(YEAR(A296),MONTH(A296),1)))</f>
        <v/>
      </c>
      <c r="G296" s="13">
        <f>IF(A296&amp;B296&amp;C296="","",IF(A296="","日付を入れる",IF(B296="","費目を選ぶ",IF(COUNTIFS($H$4:$H$58,B296)=0,"費目の一覧にない",IF(C296="","金額を入れる",IF(YEAR(F296)&lt;&gt;'入力'!$B$5,"集計の年とちがう",""))))))</f>
        <v/>
      </c>
    </row>
    <row r="297">
      <c r="A297" s="34" t="n"/>
      <c r="B297" s="35" t="n"/>
      <c r="C297" s="36" t="n"/>
      <c r="D297" s="35" t="n"/>
      <c r="E297" s="37" t="n"/>
      <c r="F297" s="38">
        <f>IF(A297="","",IF(E297&lt;&gt;"",DATE(YEAR(E297),MONTH(E297),1),DATE(YEAR(A297),MONTH(A297),1)))</f>
        <v/>
      </c>
      <c r="G297" s="13">
        <f>IF(A297&amp;B297&amp;C297="","",IF(A297="","日付を入れる",IF(B297="","費目を選ぶ",IF(COUNTIFS($H$4:$H$58,B297)=0,"費目の一覧にない",IF(C297="","金額を入れる",IF(YEAR(F297)&lt;&gt;'入力'!$B$5,"集計の年とちがう",""))))))</f>
        <v/>
      </c>
    </row>
    <row r="298">
      <c r="A298" s="34" t="n"/>
      <c r="B298" s="35" t="n"/>
      <c r="C298" s="36" t="n"/>
      <c r="D298" s="35" t="n"/>
      <c r="E298" s="37" t="n"/>
      <c r="F298" s="38">
        <f>IF(A298="","",IF(E298&lt;&gt;"",DATE(YEAR(E298),MONTH(E298),1),DATE(YEAR(A298),MONTH(A298),1)))</f>
        <v/>
      </c>
      <c r="G298" s="13">
        <f>IF(A298&amp;B298&amp;C298="","",IF(A298="","日付を入れる",IF(B298="","費目を選ぶ",IF(COUNTIFS($H$4:$H$58,B298)=0,"費目の一覧にない",IF(C298="","金額を入れる",IF(YEAR(F298)&lt;&gt;'入力'!$B$5,"集計の年とちがう",""))))))</f>
        <v/>
      </c>
    </row>
    <row r="299">
      <c r="A299" s="34" t="n"/>
      <c r="B299" s="35" t="n"/>
      <c r="C299" s="36" t="n"/>
      <c r="D299" s="35" t="n"/>
      <c r="E299" s="37" t="n"/>
      <c r="F299" s="38">
        <f>IF(A299="","",IF(E299&lt;&gt;"",DATE(YEAR(E299),MONTH(E299),1),DATE(YEAR(A299),MONTH(A299),1)))</f>
        <v/>
      </c>
      <c r="G299" s="13">
        <f>IF(A299&amp;B299&amp;C299="","",IF(A299="","日付を入れる",IF(B299="","費目を選ぶ",IF(COUNTIFS($H$4:$H$58,B299)=0,"費目の一覧にない",IF(C299="","金額を入れる",IF(YEAR(F299)&lt;&gt;'入力'!$B$5,"集計の年とちがう",""))))))</f>
        <v/>
      </c>
    </row>
    <row r="300">
      <c r="A300" s="34" t="n"/>
      <c r="B300" s="35" t="n"/>
      <c r="C300" s="36" t="n"/>
      <c r="D300" s="35" t="n"/>
      <c r="E300" s="37" t="n"/>
      <c r="F300" s="38">
        <f>IF(A300="","",IF(E300&lt;&gt;"",DATE(YEAR(E300),MONTH(E300),1),DATE(YEAR(A300),MONTH(A300),1)))</f>
        <v/>
      </c>
      <c r="G300" s="13">
        <f>IF(A300&amp;B300&amp;C300="","",IF(A300="","日付を入れる",IF(B300="","費目を選ぶ",IF(COUNTIFS($H$4:$H$58,B300)=0,"費目の一覧にない",IF(C300="","金額を入れる",IF(YEAR(F300)&lt;&gt;'入力'!$B$5,"集計の年とちがう",""))))))</f>
        <v/>
      </c>
    </row>
    <row r="301">
      <c r="A301" s="34" t="n"/>
      <c r="B301" s="35" t="n"/>
      <c r="C301" s="36" t="n"/>
      <c r="D301" s="35" t="n"/>
      <c r="E301" s="37" t="n"/>
      <c r="F301" s="38">
        <f>IF(A301="","",IF(E301&lt;&gt;"",DATE(YEAR(E301),MONTH(E301),1),DATE(YEAR(A301),MONTH(A301),1)))</f>
        <v/>
      </c>
      <c r="G301" s="13">
        <f>IF(A301&amp;B301&amp;C301="","",IF(A301="","日付を入れる",IF(B301="","費目を選ぶ",IF(COUNTIFS($H$4:$H$58,B301)=0,"費目の一覧にない",IF(C301="","金額を入れる",IF(YEAR(F301)&lt;&gt;'入力'!$B$5,"集計の年とちがう",""))))))</f>
        <v/>
      </c>
    </row>
    <row r="302">
      <c r="A302" s="34" t="n"/>
      <c r="B302" s="35" t="n"/>
      <c r="C302" s="36" t="n"/>
      <c r="D302" s="35" t="n"/>
      <c r="E302" s="37" t="n"/>
      <c r="F302" s="38">
        <f>IF(A302="","",IF(E302&lt;&gt;"",DATE(YEAR(E302),MONTH(E302),1),DATE(YEAR(A302),MONTH(A302),1)))</f>
        <v/>
      </c>
      <c r="G302" s="13">
        <f>IF(A302&amp;B302&amp;C302="","",IF(A302="","日付を入れる",IF(B302="","費目を選ぶ",IF(COUNTIFS($H$4:$H$58,B302)=0,"費目の一覧にない",IF(C302="","金額を入れる",IF(YEAR(F302)&lt;&gt;'入力'!$B$5,"集計の年とちがう",""))))))</f>
        <v/>
      </c>
    </row>
    <row r="303">
      <c r="A303" s="34" t="n"/>
      <c r="B303" s="35" t="n"/>
      <c r="C303" s="36" t="n"/>
      <c r="D303" s="35" t="n"/>
      <c r="E303" s="37" t="n"/>
      <c r="F303" s="38">
        <f>IF(A303="","",IF(E303&lt;&gt;"",DATE(YEAR(E303),MONTH(E303),1),DATE(YEAR(A303),MONTH(A303),1)))</f>
        <v/>
      </c>
      <c r="G303" s="13">
        <f>IF(A303&amp;B303&amp;C303="","",IF(A303="","日付を入れる",IF(B303="","費目を選ぶ",IF(COUNTIFS($H$4:$H$58,B303)=0,"費目の一覧にない",IF(C303="","金額を入れる",IF(YEAR(F303)&lt;&gt;'入力'!$B$5,"集計の年とちがう",""))))))</f>
        <v/>
      </c>
    </row>
    <row r="304">
      <c r="A304" s="34" t="n"/>
      <c r="B304" s="35" t="n"/>
      <c r="C304" s="36" t="n"/>
      <c r="D304" s="35" t="n"/>
      <c r="E304" s="37" t="n"/>
      <c r="F304" s="38">
        <f>IF(A304="","",IF(E304&lt;&gt;"",DATE(YEAR(E304),MONTH(E304),1),DATE(YEAR(A304),MONTH(A304),1)))</f>
        <v/>
      </c>
      <c r="G304" s="13">
        <f>IF(A304&amp;B304&amp;C304="","",IF(A304="","日付を入れる",IF(B304="","費目を選ぶ",IF(COUNTIFS($H$4:$H$58,B304)=0,"費目の一覧にない",IF(C304="","金額を入れる",IF(YEAR(F304)&lt;&gt;'入力'!$B$5,"集計の年とちがう",""))))))</f>
        <v/>
      </c>
    </row>
    <row r="305">
      <c r="A305" s="34" t="n"/>
      <c r="B305" s="35" t="n"/>
      <c r="C305" s="36" t="n"/>
      <c r="D305" s="35" t="n"/>
      <c r="E305" s="37" t="n"/>
      <c r="F305" s="38">
        <f>IF(A305="","",IF(E305&lt;&gt;"",DATE(YEAR(E305),MONTH(E305),1),DATE(YEAR(A305),MONTH(A305),1)))</f>
        <v/>
      </c>
      <c r="G305" s="13">
        <f>IF(A305&amp;B305&amp;C305="","",IF(A305="","日付を入れる",IF(B305="","費目を選ぶ",IF(COUNTIFS($H$4:$H$58,B305)=0,"費目の一覧にない",IF(C305="","金額を入れる",IF(YEAR(F305)&lt;&gt;'入力'!$B$5,"集計の年とちがう",""))))))</f>
        <v/>
      </c>
    </row>
    <row r="306">
      <c r="A306" s="34" t="n"/>
      <c r="B306" s="35" t="n"/>
      <c r="C306" s="36" t="n"/>
      <c r="D306" s="35" t="n"/>
      <c r="E306" s="37" t="n"/>
      <c r="F306" s="38">
        <f>IF(A306="","",IF(E306&lt;&gt;"",DATE(YEAR(E306),MONTH(E306),1),DATE(YEAR(A306),MONTH(A306),1)))</f>
        <v/>
      </c>
      <c r="G306" s="13">
        <f>IF(A306&amp;B306&amp;C306="","",IF(A306="","日付を入れる",IF(B306="","費目を選ぶ",IF(COUNTIFS($H$4:$H$58,B306)=0,"費目の一覧にない",IF(C306="","金額を入れる",IF(YEAR(F306)&lt;&gt;'入力'!$B$5,"集計の年とちがう",""))))))</f>
        <v/>
      </c>
    </row>
    <row r="307">
      <c r="A307" s="34" t="n"/>
      <c r="B307" s="35" t="n"/>
      <c r="C307" s="36" t="n"/>
      <c r="D307" s="35" t="n"/>
      <c r="E307" s="37" t="n"/>
      <c r="F307" s="38">
        <f>IF(A307="","",IF(E307&lt;&gt;"",DATE(YEAR(E307),MONTH(E307),1),DATE(YEAR(A307),MONTH(A307),1)))</f>
        <v/>
      </c>
      <c r="G307" s="13">
        <f>IF(A307&amp;B307&amp;C307="","",IF(A307="","日付を入れる",IF(B307="","費目を選ぶ",IF(COUNTIFS($H$4:$H$58,B307)=0,"費目の一覧にない",IF(C307="","金額を入れる",IF(YEAR(F307)&lt;&gt;'入力'!$B$5,"集計の年とちがう",""))))))</f>
        <v/>
      </c>
    </row>
    <row r="308">
      <c r="A308" s="34" t="n"/>
      <c r="B308" s="35" t="n"/>
      <c r="C308" s="36" t="n"/>
      <c r="D308" s="35" t="n"/>
      <c r="E308" s="37" t="n"/>
      <c r="F308" s="38">
        <f>IF(A308="","",IF(E308&lt;&gt;"",DATE(YEAR(E308),MONTH(E308),1),DATE(YEAR(A308),MONTH(A308),1)))</f>
        <v/>
      </c>
      <c r="G308" s="13">
        <f>IF(A308&amp;B308&amp;C308="","",IF(A308="","日付を入れる",IF(B308="","費目を選ぶ",IF(COUNTIFS($H$4:$H$58,B308)=0,"費目の一覧にない",IF(C308="","金額を入れる",IF(YEAR(F308)&lt;&gt;'入力'!$B$5,"集計の年とちがう",""))))))</f>
        <v/>
      </c>
    </row>
    <row r="309">
      <c r="A309" s="34" t="n"/>
      <c r="B309" s="35" t="n"/>
      <c r="C309" s="36" t="n"/>
      <c r="D309" s="35" t="n"/>
      <c r="E309" s="37" t="n"/>
      <c r="F309" s="38">
        <f>IF(A309="","",IF(E309&lt;&gt;"",DATE(YEAR(E309),MONTH(E309),1),DATE(YEAR(A309),MONTH(A309),1)))</f>
        <v/>
      </c>
      <c r="G309" s="13">
        <f>IF(A309&amp;B309&amp;C309="","",IF(A309="","日付を入れる",IF(B309="","費目を選ぶ",IF(COUNTIFS($H$4:$H$58,B309)=0,"費目の一覧にない",IF(C309="","金額を入れる",IF(YEAR(F309)&lt;&gt;'入力'!$B$5,"集計の年とちがう",""))))))</f>
        <v/>
      </c>
    </row>
    <row r="310">
      <c r="A310" s="34" t="n"/>
      <c r="B310" s="35" t="n"/>
      <c r="C310" s="36" t="n"/>
      <c r="D310" s="35" t="n"/>
      <c r="E310" s="37" t="n"/>
      <c r="F310" s="38">
        <f>IF(A310="","",IF(E310&lt;&gt;"",DATE(YEAR(E310),MONTH(E310),1),DATE(YEAR(A310),MONTH(A310),1)))</f>
        <v/>
      </c>
      <c r="G310" s="13">
        <f>IF(A310&amp;B310&amp;C310="","",IF(A310="","日付を入れる",IF(B310="","費目を選ぶ",IF(COUNTIFS($H$4:$H$58,B310)=0,"費目の一覧にない",IF(C310="","金額を入れる",IF(YEAR(F310)&lt;&gt;'入力'!$B$5,"集計の年とちがう",""))))))</f>
        <v/>
      </c>
    </row>
    <row r="311">
      <c r="A311" s="34" t="n"/>
      <c r="B311" s="35" t="n"/>
      <c r="C311" s="36" t="n"/>
      <c r="D311" s="35" t="n"/>
      <c r="E311" s="37" t="n"/>
      <c r="F311" s="38">
        <f>IF(A311="","",IF(E311&lt;&gt;"",DATE(YEAR(E311),MONTH(E311),1),DATE(YEAR(A311),MONTH(A311),1)))</f>
        <v/>
      </c>
      <c r="G311" s="13">
        <f>IF(A311&amp;B311&amp;C311="","",IF(A311="","日付を入れる",IF(B311="","費目を選ぶ",IF(COUNTIFS($H$4:$H$58,B311)=0,"費目の一覧にない",IF(C311="","金額を入れる",IF(YEAR(F311)&lt;&gt;'入力'!$B$5,"集計の年とちがう",""))))))</f>
        <v/>
      </c>
    </row>
    <row r="312">
      <c r="A312" s="34" t="n"/>
      <c r="B312" s="35" t="n"/>
      <c r="C312" s="36" t="n"/>
      <c r="D312" s="35" t="n"/>
      <c r="E312" s="37" t="n"/>
      <c r="F312" s="38">
        <f>IF(A312="","",IF(E312&lt;&gt;"",DATE(YEAR(E312),MONTH(E312),1),DATE(YEAR(A312),MONTH(A312),1)))</f>
        <v/>
      </c>
      <c r="G312" s="13">
        <f>IF(A312&amp;B312&amp;C312="","",IF(A312="","日付を入れる",IF(B312="","費目を選ぶ",IF(COUNTIFS($H$4:$H$58,B312)=0,"費目の一覧にない",IF(C312="","金額を入れる",IF(YEAR(F312)&lt;&gt;'入力'!$B$5,"集計の年とちがう",""))))))</f>
        <v/>
      </c>
    </row>
    <row r="313">
      <c r="A313" s="34" t="n"/>
      <c r="B313" s="35" t="n"/>
      <c r="C313" s="36" t="n"/>
      <c r="D313" s="35" t="n"/>
      <c r="E313" s="37" t="n"/>
      <c r="F313" s="38">
        <f>IF(A313="","",IF(E313&lt;&gt;"",DATE(YEAR(E313),MONTH(E313),1),DATE(YEAR(A313),MONTH(A313),1)))</f>
        <v/>
      </c>
      <c r="G313" s="13">
        <f>IF(A313&amp;B313&amp;C313="","",IF(A313="","日付を入れる",IF(B313="","費目を選ぶ",IF(COUNTIFS($H$4:$H$58,B313)=0,"費目の一覧にない",IF(C313="","金額を入れる",IF(YEAR(F313)&lt;&gt;'入力'!$B$5,"集計の年とちがう",""))))))</f>
        <v/>
      </c>
    </row>
    <row r="314">
      <c r="A314" s="34" t="n"/>
      <c r="B314" s="35" t="n"/>
      <c r="C314" s="36" t="n"/>
      <c r="D314" s="35" t="n"/>
      <c r="E314" s="37" t="n"/>
      <c r="F314" s="38">
        <f>IF(A314="","",IF(E314&lt;&gt;"",DATE(YEAR(E314),MONTH(E314),1),DATE(YEAR(A314),MONTH(A314),1)))</f>
        <v/>
      </c>
      <c r="G314" s="13">
        <f>IF(A314&amp;B314&amp;C314="","",IF(A314="","日付を入れる",IF(B314="","費目を選ぶ",IF(COUNTIFS($H$4:$H$58,B314)=0,"費目の一覧にない",IF(C314="","金額を入れる",IF(YEAR(F314)&lt;&gt;'入力'!$B$5,"集計の年とちがう",""))))))</f>
        <v/>
      </c>
    </row>
    <row r="315">
      <c r="A315" s="34" t="n"/>
      <c r="B315" s="35" t="n"/>
      <c r="C315" s="36" t="n"/>
      <c r="D315" s="35" t="n"/>
      <c r="E315" s="37" t="n"/>
      <c r="F315" s="38">
        <f>IF(A315="","",IF(E315&lt;&gt;"",DATE(YEAR(E315),MONTH(E315),1),DATE(YEAR(A315),MONTH(A315),1)))</f>
        <v/>
      </c>
      <c r="G315" s="13">
        <f>IF(A315&amp;B315&amp;C315="","",IF(A315="","日付を入れる",IF(B315="","費目を選ぶ",IF(COUNTIFS($H$4:$H$58,B315)=0,"費目の一覧にない",IF(C315="","金額を入れる",IF(YEAR(F315)&lt;&gt;'入力'!$B$5,"集計の年とちがう",""))))))</f>
        <v/>
      </c>
    </row>
    <row r="316">
      <c r="A316" s="34" t="n"/>
      <c r="B316" s="35" t="n"/>
      <c r="C316" s="36" t="n"/>
      <c r="D316" s="35" t="n"/>
      <c r="E316" s="37" t="n"/>
      <c r="F316" s="38">
        <f>IF(A316="","",IF(E316&lt;&gt;"",DATE(YEAR(E316),MONTH(E316),1),DATE(YEAR(A316),MONTH(A316),1)))</f>
        <v/>
      </c>
      <c r="G316" s="13">
        <f>IF(A316&amp;B316&amp;C316="","",IF(A316="","日付を入れる",IF(B316="","費目を選ぶ",IF(COUNTIFS($H$4:$H$58,B316)=0,"費目の一覧にない",IF(C316="","金額を入れる",IF(YEAR(F316)&lt;&gt;'入力'!$B$5,"集計の年とちがう",""))))))</f>
        <v/>
      </c>
    </row>
    <row r="317">
      <c r="A317" s="34" t="n"/>
      <c r="B317" s="35" t="n"/>
      <c r="C317" s="36" t="n"/>
      <c r="D317" s="35" t="n"/>
      <c r="E317" s="37" t="n"/>
      <c r="F317" s="38">
        <f>IF(A317="","",IF(E317&lt;&gt;"",DATE(YEAR(E317),MONTH(E317),1),DATE(YEAR(A317),MONTH(A317),1)))</f>
        <v/>
      </c>
      <c r="G317" s="13">
        <f>IF(A317&amp;B317&amp;C317="","",IF(A317="","日付を入れる",IF(B317="","費目を選ぶ",IF(COUNTIFS($H$4:$H$58,B317)=0,"費目の一覧にない",IF(C317="","金額を入れる",IF(YEAR(F317)&lt;&gt;'入力'!$B$5,"集計の年とちがう",""))))))</f>
        <v/>
      </c>
    </row>
    <row r="318">
      <c r="A318" s="34" t="n"/>
      <c r="B318" s="35" t="n"/>
      <c r="C318" s="36" t="n"/>
      <c r="D318" s="35" t="n"/>
      <c r="E318" s="37" t="n"/>
      <c r="F318" s="38">
        <f>IF(A318="","",IF(E318&lt;&gt;"",DATE(YEAR(E318),MONTH(E318),1),DATE(YEAR(A318),MONTH(A318),1)))</f>
        <v/>
      </c>
      <c r="G318" s="13">
        <f>IF(A318&amp;B318&amp;C318="","",IF(A318="","日付を入れる",IF(B318="","費目を選ぶ",IF(COUNTIFS($H$4:$H$58,B318)=0,"費目の一覧にない",IF(C318="","金額を入れる",IF(YEAR(F318)&lt;&gt;'入力'!$B$5,"集計の年とちがう",""))))))</f>
        <v/>
      </c>
    </row>
    <row r="319">
      <c r="A319" s="34" t="n"/>
      <c r="B319" s="35" t="n"/>
      <c r="C319" s="36" t="n"/>
      <c r="D319" s="35" t="n"/>
      <c r="E319" s="37" t="n"/>
      <c r="F319" s="38">
        <f>IF(A319="","",IF(E319&lt;&gt;"",DATE(YEAR(E319),MONTH(E319),1),DATE(YEAR(A319),MONTH(A319),1)))</f>
        <v/>
      </c>
      <c r="G319" s="13">
        <f>IF(A319&amp;B319&amp;C319="","",IF(A319="","日付を入れる",IF(B319="","費目を選ぶ",IF(COUNTIFS($H$4:$H$58,B319)=0,"費目の一覧にない",IF(C319="","金額を入れる",IF(YEAR(F319)&lt;&gt;'入力'!$B$5,"集計の年とちがう",""))))))</f>
        <v/>
      </c>
    </row>
    <row r="320">
      <c r="A320" s="34" t="n"/>
      <c r="B320" s="35" t="n"/>
      <c r="C320" s="36" t="n"/>
      <c r="D320" s="35" t="n"/>
      <c r="E320" s="37" t="n"/>
      <c r="F320" s="38">
        <f>IF(A320="","",IF(E320&lt;&gt;"",DATE(YEAR(E320),MONTH(E320),1),DATE(YEAR(A320),MONTH(A320),1)))</f>
        <v/>
      </c>
      <c r="G320" s="13">
        <f>IF(A320&amp;B320&amp;C320="","",IF(A320="","日付を入れる",IF(B320="","費目を選ぶ",IF(COUNTIFS($H$4:$H$58,B320)=0,"費目の一覧にない",IF(C320="","金額を入れる",IF(YEAR(F320)&lt;&gt;'入力'!$B$5,"集計の年とちがう",""))))))</f>
        <v/>
      </c>
    </row>
    <row r="321">
      <c r="A321" s="34" t="n"/>
      <c r="B321" s="35" t="n"/>
      <c r="C321" s="36" t="n"/>
      <c r="D321" s="35" t="n"/>
      <c r="E321" s="37" t="n"/>
      <c r="F321" s="38">
        <f>IF(A321="","",IF(E321&lt;&gt;"",DATE(YEAR(E321),MONTH(E321),1),DATE(YEAR(A321),MONTH(A321),1)))</f>
        <v/>
      </c>
      <c r="G321" s="13">
        <f>IF(A321&amp;B321&amp;C321="","",IF(A321="","日付を入れる",IF(B321="","費目を選ぶ",IF(COUNTIFS($H$4:$H$58,B321)=0,"費目の一覧にない",IF(C321="","金額を入れる",IF(YEAR(F321)&lt;&gt;'入力'!$B$5,"集計の年とちがう",""))))))</f>
        <v/>
      </c>
    </row>
    <row r="322">
      <c r="A322" s="34" t="n"/>
      <c r="B322" s="35" t="n"/>
      <c r="C322" s="36" t="n"/>
      <c r="D322" s="35" t="n"/>
      <c r="E322" s="37" t="n"/>
      <c r="F322" s="38">
        <f>IF(A322="","",IF(E322&lt;&gt;"",DATE(YEAR(E322),MONTH(E322),1),DATE(YEAR(A322),MONTH(A322),1)))</f>
        <v/>
      </c>
      <c r="G322" s="13">
        <f>IF(A322&amp;B322&amp;C322="","",IF(A322="","日付を入れる",IF(B322="","費目を選ぶ",IF(COUNTIFS($H$4:$H$58,B322)=0,"費目の一覧にない",IF(C322="","金額を入れる",IF(YEAR(F322)&lt;&gt;'入力'!$B$5,"集計の年とちがう",""))))))</f>
        <v/>
      </c>
    </row>
    <row r="323">
      <c r="A323" s="34" t="n"/>
      <c r="B323" s="35" t="n"/>
      <c r="C323" s="36" t="n"/>
      <c r="D323" s="35" t="n"/>
      <c r="E323" s="37" t="n"/>
      <c r="F323" s="38">
        <f>IF(A323="","",IF(E323&lt;&gt;"",DATE(YEAR(E323),MONTH(E323),1),DATE(YEAR(A323),MONTH(A323),1)))</f>
        <v/>
      </c>
      <c r="G323" s="13">
        <f>IF(A323&amp;B323&amp;C323="","",IF(A323="","日付を入れる",IF(B323="","費目を選ぶ",IF(COUNTIFS($H$4:$H$58,B323)=0,"費目の一覧にない",IF(C323="","金額を入れる",IF(YEAR(F323)&lt;&gt;'入力'!$B$5,"集計の年とちがう",""))))))</f>
        <v/>
      </c>
    </row>
    <row r="324">
      <c r="A324" s="34" t="n"/>
      <c r="B324" s="35" t="n"/>
      <c r="C324" s="36" t="n"/>
      <c r="D324" s="35" t="n"/>
      <c r="E324" s="37" t="n"/>
      <c r="F324" s="38">
        <f>IF(A324="","",IF(E324&lt;&gt;"",DATE(YEAR(E324),MONTH(E324),1),DATE(YEAR(A324),MONTH(A324),1)))</f>
        <v/>
      </c>
      <c r="G324" s="13">
        <f>IF(A324&amp;B324&amp;C324="","",IF(A324="","日付を入れる",IF(B324="","費目を選ぶ",IF(COUNTIFS($H$4:$H$58,B324)=0,"費目の一覧にない",IF(C324="","金額を入れる",IF(YEAR(F324)&lt;&gt;'入力'!$B$5,"集計の年とちがう",""))))))</f>
        <v/>
      </c>
    </row>
    <row r="325">
      <c r="A325" s="34" t="n"/>
      <c r="B325" s="35" t="n"/>
      <c r="C325" s="36" t="n"/>
      <c r="D325" s="35" t="n"/>
      <c r="E325" s="37" t="n"/>
      <c r="F325" s="38">
        <f>IF(A325="","",IF(E325&lt;&gt;"",DATE(YEAR(E325),MONTH(E325),1),DATE(YEAR(A325),MONTH(A325),1)))</f>
        <v/>
      </c>
      <c r="G325" s="13">
        <f>IF(A325&amp;B325&amp;C325="","",IF(A325="","日付を入れる",IF(B325="","費目を選ぶ",IF(COUNTIFS($H$4:$H$58,B325)=0,"費目の一覧にない",IF(C325="","金額を入れる",IF(YEAR(F325)&lt;&gt;'入力'!$B$5,"集計の年とちがう",""))))))</f>
        <v/>
      </c>
    </row>
    <row r="326">
      <c r="A326" s="34" t="n"/>
      <c r="B326" s="35" t="n"/>
      <c r="C326" s="36" t="n"/>
      <c r="D326" s="35" t="n"/>
      <c r="E326" s="37" t="n"/>
      <c r="F326" s="38">
        <f>IF(A326="","",IF(E326&lt;&gt;"",DATE(YEAR(E326),MONTH(E326),1),DATE(YEAR(A326),MONTH(A326),1)))</f>
        <v/>
      </c>
      <c r="G326" s="13">
        <f>IF(A326&amp;B326&amp;C326="","",IF(A326="","日付を入れる",IF(B326="","費目を選ぶ",IF(COUNTIFS($H$4:$H$58,B326)=0,"費目の一覧にない",IF(C326="","金額を入れる",IF(YEAR(F326)&lt;&gt;'入力'!$B$5,"集計の年とちがう",""))))))</f>
        <v/>
      </c>
    </row>
    <row r="327">
      <c r="A327" s="34" t="n"/>
      <c r="B327" s="35" t="n"/>
      <c r="C327" s="36" t="n"/>
      <c r="D327" s="35" t="n"/>
      <c r="E327" s="37" t="n"/>
      <c r="F327" s="38">
        <f>IF(A327="","",IF(E327&lt;&gt;"",DATE(YEAR(E327),MONTH(E327),1),DATE(YEAR(A327),MONTH(A327),1)))</f>
        <v/>
      </c>
      <c r="G327" s="13">
        <f>IF(A327&amp;B327&amp;C327="","",IF(A327="","日付を入れる",IF(B327="","費目を選ぶ",IF(COUNTIFS($H$4:$H$58,B327)=0,"費目の一覧にない",IF(C327="","金額を入れる",IF(YEAR(F327)&lt;&gt;'入力'!$B$5,"集計の年とちがう",""))))))</f>
        <v/>
      </c>
    </row>
    <row r="328">
      <c r="A328" s="34" t="n"/>
      <c r="B328" s="35" t="n"/>
      <c r="C328" s="36" t="n"/>
      <c r="D328" s="35" t="n"/>
      <c r="E328" s="37" t="n"/>
      <c r="F328" s="38">
        <f>IF(A328="","",IF(E328&lt;&gt;"",DATE(YEAR(E328),MONTH(E328),1),DATE(YEAR(A328),MONTH(A328),1)))</f>
        <v/>
      </c>
      <c r="G328" s="13">
        <f>IF(A328&amp;B328&amp;C328="","",IF(A328="","日付を入れる",IF(B328="","費目を選ぶ",IF(COUNTIFS($H$4:$H$58,B328)=0,"費目の一覧にない",IF(C328="","金額を入れる",IF(YEAR(F328)&lt;&gt;'入力'!$B$5,"集計の年とちがう",""))))))</f>
        <v/>
      </c>
    </row>
    <row r="329">
      <c r="A329" s="34" t="n"/>
      <c r="B329" s="35" t="n"/>
      <c r="C329" s="36" t="n"/>
      <c r="D329" s="35" t="n"/>
      <c r="E329" s="37" t="n"/>
      <c r="F329" s="38">
        <f>IF(A329="","",IF(E329&lt;&gt;"",DATE(YEAR(E329),MONTH(E329),1),DATE(YEAR(A329),MONTH(A329),1)))</f>
        <v/>
      </c>
      <c r="G329" s="13">
        <f>IF(A329&amp;B329&amp;C329="","",IF(A329="","日付を入れる",IF(B329="","費目を選ぶ",IF(COUNTIFS($H$4:$H$58,B329)=0,"費目の一覧にない",IF(C329="","金額を入れる",IF(YEAR(F329)&lt;&gt;'入力'!$B$5,"集計の年とちがう",""))))))</f>
        <v/>
      </c>
    </row>
    <row r="330">
      <c r="A330" s="34" t="n"/>
      <c r="B330" s="35" t="n"/>
      <c r="C330" s="36" t="n"/>
      <c r="D330" s="35" t="n"/>
      <c r="E330" s="37" t="n"/>
      <c r="F330" s="38">
        <f>IF(A330="","",IF(E330&lt;&gt;"",DATE(YEAR(E330),MONTH(E330),1),DATE(YEAR(A330),MONTH(A330),1)))</f>
        <v/>
      </c>
      <c r="G330" s="13">
        <f>IF(A330&amp;B330&amp;C330="","",IF(A330="","日付を入れる",IF(B330="","費目を選ぶ",IF(COUNTIFS($H$4:$H$58,B330)=0,"費目の一覧にない",IF(C330="","金額を入れる",IF(YEAR(F330)&lt;&gt;'入力'!$B$5,"集計の年とちがう",""))))))</f>
        <v/>
      </c>
    </row>
    <row r="331">
      <c r="A331" s="34" t="n"/>
      <c r="B331" s="35" t="n"/>
      <c r="C331" s="36" t="n"/>
      <c r="D331" s="35" t="n"/>
      <c r="E331" s="37" t="n"/>
      <c r="F331" s="38">
        <f>IF(A331="","",IF(E331&lt;&gt;"",DATE(YEAR(E331),MONTH(E331),1),DATE(YEAR(A331),MONTH(A331),1)))</f>
        <v/>
      </c>
      <c r="G331" s="13">
        <f>IF(A331&amp;B331&amp;C331="","",IF(A331="","日付を入れる",IF(B331="","費目を選ぶ",IF(COUNTIFS($H$4:$H$58,B331)=0,"費目の一覧にない",IF(C331="","金額を入れる",IF(YEAR(F331)&lt;&gt;'入力'!$B$5,"集計の年とちがう",""))))))</f>
        <v/>
      </c>
    </row>
    <row r="332">
      <c r="A332" s="34" t="n"/>
      <c r="B332" s="35" t="n"/>
      <c r="C332" s="36" t="n"/>
      <c r="D332" s="35" t="n"/>
      <c r="E332" s="37" t="n"/>
      <c r="F332" s="38">
        <f>IF(A332="","",IF(E332&lt;&gt;"",DATE(YEAR(E332),MONTH(E332),1),DATE(YEAR(A332),MONTH(A332),1)))</f>
        <v/>
      </c>
      <c r="G332" s="13">
        <f>IF(A332&amp;B332&amp;C332="","",IF(A332="","日付を入れる",IF(B332="","費目を選ぶ",IF(COUNTIFS($H$4:$H$58,B332)=0,"費目の一覧にない",IF(C332="","金額を入れる",IF(YEAR(F332)&lt;&gt;'入力'!$B$5,"集計の年とちがう",""))))))</f>
        <v/>
      </c>
    </row>
    <row r="333">
      <c r="A333" s="34" t="n"/>
      <c r="B333" s="35" t="n"/>
      <c r="C333" s="36" t="n"/>
      <c r="D333" s="35" t="n"/>
      <c r="E333" s="37" t="n"/>
      <c r="F333" s="38">
        <f>IF(A333="","",IF(E333&lt;&gt;"",DATE(YEAR(E333),MONTH(E333),1),DATE(YEAR(A333),MONTH(A333),1)))</f>
        <v/>
      </c>
      <c r="G333" s="13">
        <f>IF(A333&amp;B333&amp;C333="","",IF(A333="","日付を入れる",IF(B333="","費目を選ぶ",IF(COUNTIFS($H$4:$H$58,B333)=0,"費目の一覧にない",IF(C333="","金額を入れる",IF(YEAR(F333)&lt;&gt;'入力'!$B$5,"集計の年とちがう",""))))))</f>
        <v/>
      </c>
    </row>
    <row r="334">
      <c r="A334" s="34" t="n"/>
      <c r="B334" s="35" t="n"/>
      <c r="C334" s="36" t="n"/>
      <c r="D334" s="35" t="n"/>
      <c r="E334" s="37" t="n"/>
      <c r="F334" s="38">
        <f>IF(A334="","",IF(E334&lt;&gt;"",DATE(YEAR(E334),MONTH(E334),1),DATE(YEAR(A334),MONTH(A334),1)))</f>
        <v/>
      </c>
      <c r="G334" s="13">
        <f>IF(A334&amp;B334&amp;C334="","",IF(A334="","日付を入れる",IF(B334="","費目を選ぶ",IF(COUNTIFS($H$4:$H$58,B334)=0,"費目の一覧にない",IF(C334="","金額を入れる",IF(YEAR(F334)&lt;&gt;'入力'!$B$5,"集計の年とちがう",""))))))</f>
        <v/>
      </c>
    </row>
    <row r="335">
      <c r="A335" s="34" t="n"/>
      <c r="B335" s="35" t="n"/>
      <c r="C335" s="36" t="n"/>
      <c r="D335" s="35" t="n"/>
      <c r="E335" s="37" t="n"/>
      <c r="F335" s="38">
        <f>IF(A335="","",IF(E335&lt;&gt;"",DATE(YEAR(E335),MONTH(E335),1),DATE(YEAR(A335),MONTH(A335),1)))</f>
        <v/>
      </c>
      <c r="G335" s="13">
        <f>IF(A335&amp;B335&amp;C335="","",IF(A335="","日付を入れる",IF(B335="","費目を選ぶ",IF(COUNTIFS($H$4:$H$58,B335)=0,"費目の一覧にない",IF(C335="","金額を入れる",IF(YEAR(F335)&lt;&gt;'入力'!$B$5,"集計の年とちがう",""))))))</f>
        <v/>
      </c>
    </row>
    <row r="336">
      <c r="A336" s="34" t="n"/>
      <c r="B336" s="35" t="n"/>
      <c r="C336" s="36" t="n"/>
      <c r="D336" s="35" t="n"/>
      <c r="E336" s="37" t="n"/>
      <c r="F336" s="38">
        <f>IF(A336="","",IF(E336&lt;&gt;"",DATE(YEAR(E336),MONTH(E336),1),DATE(YEAR(A336),MONTH(A336),1)))</f>
        <v/>
      </c>
      <c r="G336" s="13">
        <f>IF(A336&amp;B336&amp;C336="","",IF(A336="","日付を入れる",IF(B336="","費目を選ぶ",IF(COUNTIFS($H$4:$H$58,B336)=0,"費目の一覧にない",IF(C336="","金額を入れる",IF(YEAR(F336)&lt;&gt;'入力'!$B$5,"集計の年とちがう",""))))))</f>
        <v/>
      </c>
    </row>
    <row r="337">
      <c r="A337" s="34" t="n"/>
      <c r="B337" s="35" t="n"/>
      <c r="C337" s="36" t="n"/>
      <c r="D337" s="35" t="n"/>
      <c r="E337" s="37" t="n"/>
      <c r="F337" s="38">
        <f>IF(A337="","",IF(E337&lt;&gt;"",DATE(YEAR(E337),MONTH(E337),1),DATE(YEAR(A337),MONTH(A337),1)))</f>
        <v/>
      </c>
      <c r="G337" s="13">
        <f>IF(A337&amp;B337&amp;C337="","",IF(A337="","日付を入れる",IF(B337="","費目を選ぶ",IF(COUNTIFS($H$4:$H$58,B337)=0,"費目の一覧にない",IF(C337="","金額を入れる",IF(YEAR(F337)&lt;&gt;'入力'!$B$5,"集計の年とちがう",""))))))</f>
        <v/>
      </c>
    </row>
    <row r="338">
      <c r="A338" s="34" t="n"/>
      <c r="B338" s="35" t="n"/>
      <c r="C338" s="36" t="n"/>
      <c r="D338" s="35" t="n"/>
      <c r="E338" s="37" t="n"/>
      <c r="F338" s="38">
        <f>IF(A338="","",IF(E338&lt;&gt;"",DATE(YEAR(E338),MONTH(E338),1),DATE(YEAR(A338),MONTH(A338),1)))</f>
        <v/>
      </c>
      <c r="G338" s="13">
        <f>IF(A338&amp;B338&amp;C338="","",IF(A338="","日付を入れる",IF(B338="","費目を選ぶ",IF(COUNTIFS($H$4:$H$58,B338)=0,"費目の一覧にない",IF(C338="","金額を入れる",IF(YEAR(F338)&lt;&gt;'入力'!$B$5,"集計の年とちがう",""))))))</f>
        <v/>
      </c>
    </row>
    <row r="339">
      <c r="A339" s="34" t="n"/>
      <c r="B339" s="35" t="n"/>
      <c r="C339" s="36" t="n"/>
      <c r="D339" s="35" t="n"/>
      <c r="E339" s="37" t="n"/>
      <c r="F339" s="38">
        <f>IF(A339="","",IF(E339&lt;&gt;"",DATE(YEAR(E339),MONTH(E339),1),DATE(YEAR(A339),MONTH(A339),1)))</f>
        <v/>
      </c>
      <c r="G339" s="13">
        <f>IF(A339&amp;B339&amp;C339="","",IF(A339="","日付を入れる",IF(B339="","費目を選ぶ",IF(COUNTIFS($H$4:$H$58,B339)=0,"費目の一覧にない",IF(C339="","金額を入れる",IF(YEAR(F339)&lt;&gt;'入力'!$B$5,"集計の年とちがう",""))))))</f>
        <v/>
      </c>
    </row>
    <row r="340">
      <c r="A340" s="34" t="n"/>
      <c r="B340" s="35" t="n"/>
      <c r="C340" s="36" t="n"/>
      <c r="D340" s="35" t="n"/>
      <c r="E340" s="37" t="n"/>
      <c r="F340" s="38">
        <f>IF(A340="","",IF(E340&lt;&gt;"",DATE(YEAR(E340),MONTH(E340),1),DATE(YEAR(A340),MONTH(A340),1)))</f>
        <v/>
      </c>
      <c r="G340" s="13">
        <f>IF(A340&amp;B340&amp;C340="","",IF(A340="","日付を入れる",IF(B340="","費目を選ぶ",IF(COUNTIFS($H$4:$H$58,B340)=0,"費目の一覧にない",IF(C340="","金額を入れる",IF(YEAR(F340)&lt;&gt;'入力'!$B$5,"集計の年とちがう",""))))))</f>
        <v/>
      </c>
    </row>
    <row r="341">
      <c r="A341" s="34" t="n"/>
      <c r="B341" s="35" t="n"/>
      <c r="C341" s="36" t="n"/>
      <c r="D341" s="35" t="n"/>
      <c r="E341" s="37" t="n"/>
      <c r="F341" s="38">
        <f>IF(A341="","",IF(E341&lt;&gt;"",DATE(YEAR(E341),MONTH(E341),1),DATE(YEAR(A341),MONTH(A341),1)))</f>
        <v/>
      </c>
      <c r="G341" s="13">
        <f>IF(A341&amp;B341&amp;C341="","",IF(A341="","日付を入れる",IF(B341="","費目を選ぶ",IF(COUNTIFS($H$4:$H$58,B341)=0,"費目の一覧にない",IF(C341="","金額を入れる",IF(YEAR(F341)&lt;&gt;'入力'!$B$5,"集計の年とちがう",""))))))</f>
        <v/>
      </c>
    </row>
    <row r="342">
      <c r="A342" s="34" t="n"/>
      <c r="B342" s="35" t="n"/>
      <c r="C342" s="36" t="n"/>
      <c r="D342" s="35" t="n"/>
      <c r="E342" s="37" t="n"/>
      <c r="F342" s="38">
        <f>IF(A342="","",IF(E342&lt;&gt;"",DATE(YEAR(E342),MONTH(E342),1),DATE(YEAR(A342),MONTH(A342),1)))</f>
        <v/>
      </c>
      <c r="G342" s="13">
        <f>IF(A342&amp;B342&amp;C342="","",IF(A342="","日付を入れる",IF(B342="","費目を選ぶ",IF(COUNTIFS($H$4:$H$58,B342)=0,"費目の一覧にない",IF(C342="","金額を入れる",IF(YEAR(F342)&lt;&gt;'入力'!$B$5,"集計の年とちがう",""))))))</f>
        <v/>
      </c>
    </row>
    <row r="343">
      <c r="A343" s="34" t="n"/>
      <c r="B343" s="35" t="n"/>
      <c r="C343" s="36" t="n"/>
      <c r="D343" s="35" t="n"/>
      <c r="E343" s="37" t="n"/>
      <c r="F343" s="38">
        <f>IF(A343="","",IF(E343&lt;&gt;"",DATE(YEAR(E343),MONTH(E343),1),DATE(YEAR(A343),MONTH(A343),1)))</f>
        <v/>
      </c>
      <c r="G343" s="13">
        <f>IF(A343&amp;B343&amp;C343="","",IF(A343="","日付を入れる",IF(B343="","費目を選ぶ",IF(COUNTIFS($H$4:$H$58,B343)=0,"費目の一覧にない",IF(C343="","金額を入れる",IF(YEAR(F343)&lt;&gt;'入力'!$B$5,"集計の年とちがう",""))))))</f>
        <v/>
      </c>
    </row>
    <row r="344">
      <c r="A344" s="34" t="n"/>
      <c r="B344" s="35" t="n"/>
      <c r="C344" s="36" t="n"/>
      <c r="D344" s="35" t="n"/>
      <c r="E344" s="37" t="n"/>
      <c r="F344" s="38">
        <f>IF(A344="","",IF(E344&lt;&gt;"",DATE(YEAR(E344),MONTH(E344),1),DATE(YEAR(A344),MONTH(A344),1)))</f>
        <v/>
      </c>
      <c r="G344" s="13">
        <f>IF(A344&amp;B344&amp;C344="","",IF(A344="","日付を入れる",IF(B344="","費目を選ぶ",IF(COUNTIFS($H$4:$H$58,B344)=0,"費目の一覧にない",IF(C344="","金額を入れる",IF(YEAR(F344)&lt;&gt;'入力'!$B$5,"集計の年とちがう",""))))))</f>
        <v/>
      </c>
    </row>
    <row r="345">
      <c r="A345" s="34" t="n"/>
      <c r="B345" s="35" t="n"/>
      <c r="C345" s="36" t="n"/>
      <c r="D345" s="35" t="n"/>
      <c r="E345" s="37" t="n"/>
      <c r="F345" s="38">
        <f>IF(A345="","",IF(E345&lt;&gt;"",DATE(YEAR(E345),MONTH(E345),1),DATE(YEAR(A345),MONTH(A345),1)))</f>
        <v/>
      </c>
      <c r="G345" s="13">
        <f>IF(A345&amp;B345&amp;C345="","",IF(A345="","日付を入れる",IF(B345="","費目を選ぶ",IF(COUNTIFS($H$4:$H$58,B345)=0,"費目の一覧にない",IF(C345="","金額を入れる",IF(YEAR(F345)&lt;&gt;'入力'!$B$5,"集計の年とちがう",""))))))</f>
        <v/>
      </c>
    </row>
    <row r="346">
      <c r="A346" s="34" t="n"/>
      <c r="B346" s="35" t="n"/>
      <c r="C346" s="36" t="n"/>
      <c r="D346" s="35" t="n"/>
      <c r="E346" s="37" t="n"/>
      <c r="F346" s="38">
        <f>IF(A346="","",IF(E346&lt;&gt;"",DATE(YEAR(E346),MONTH(E346),1),DATE(YEAR(A346),MONTH(A346),1)))</f>
        <v/>
      </c>
      <c r="G346" s="13">
        <f>IF(A346&amp;B346&amp;C346="","",IF(A346="","日付を入れる",IF(B346="","費目を選ぶ",IF(COUNTIFS($H$4:$H$58,B346)=0,"費目の一覧にない",IF(C346="","金額を入れる",IF(YEAR(F346)&lt;&gt;'入力'!$B$5,"集計の年とちがう",""))))))</f>
        <v/>
      </c>
    </row>
    <row r="347">
      <c r="A347" s="34" t="n"/>
      <c r="B347" s="35" t="n"/>
      <c r="C347" s="36" t="n"/>
      <c r="D347" s="35" t="n"/>
      <c r="E347" s="37" t="n"/>
      <c r="F347" s="38">
        <f>IF(A347="","",IF(E347&lt;&gt;"",DATE(YEAR(E347),MONTH(E347),1),DATE(YEAR(A347),MONTH(A347),1)))</f>
        <v/>
      </c>
      <c r="G347" s="13">
        <f>IF(A347&amp;B347&amp;C347="","",IF(A347="","日付を入れる",IF(B347="","費目を選ぶ",IF(COUNTIFS($H$4:$H$58,B347)=0,"費目の一覧にない",IF(C347="","金額を入れる",IF(YEAR(F347)&lt;&gt;'入力'!$B$5,"集計の年とちがう",""))))))</f>
        <v/>
      </c>
    </row>
    <row r="348">
      <c r="A348" s="34" t="n"/>
      <c r="B348" s="35" t="n"/>
      <c r="C348" s="36" t="n"/>
      <c r="D348" s="35" t="n"/>
      <c r="E348" s="37" t="n"/>
      <c r="F348" s="38">
        <f>IF(A348="","",IF(E348&lt;&gt;"",DATE(YEAR(E348),MONTH(E348),1),DATE(YEAR(A348),MONTH(A348),1)))</f>
        <v/>
      </c>
      <c r="G348" s="13">
        <f>IF(A348&amp;B348&amp;C348="","",IF(A348="","日付を入れる",IF(B348="","費目を選ぶ",IF(COUNTIFS($H$4:$H$58,B348)=0,"費目の一覧にない",IF(C348="","金額を入れる",IF(YEAR(F348)&lt;&gt;'入力'!$B$5,"集計の年とちがう",""))))))</f>
        <v/>
      </c>
    </row>
    <row r="349">
      <c r="A349" s="34" t="n"/>
      <c r="B349" s="35" t="n"/>
      <c r="C349" s="36" t="n"/>
      <c r="D349" s="35" t="n"/>
      <c r="E349" s="37" t="n"/>
      <c r="F349" s="38">
        <f>IF(A349="","",IF(E349&lt;&gt;"",DATE(YEAR(E349),MONTH(E349),1),DATE(YEAR(A349),MONTH(A349),1)))</f>
        <v/>
      </c>
      <c r="G349" s="13">
        <f>IF(A349&amp;B349&amp;C349="","",IF(A349="","日付を入れる",IF(B349="","費目を選ぶ",IF(COUNTIFS($H$4:$H$58,B349)=0,"費目の一覧にない",IF(C349="","金額を入れる",IF(YEAR(F349)&lt;&gt;'入力'!$B$5,"集計の年とちがう",""))))))</f>
        <v/>
      </c>
    </row>
    <row r="350">
      <c r="A350" s="34" t="n"/>
      <c r="B350" s="35" t="n"/>
      <c r="C350" s="36" t="n"/>
      <c r="D350" s="35" t="n"/>
      <c r="E350" s="37" t="n"/>
      <c r="F350" s="38">
        <f>IF(A350="","",IF(E350&lt;&gt;"",DATE(YEAR(E350),MONTH(E350),1),DATE(YEAR(A350),MONTH(A350),1)))</f>
        <v/>
      </c>
      <c r="G350" s="13">
        <f>IF(A350&amp;B350&amp;C350="","",IF(A350="","日付を入れる",IF(B350="","費目を選ぶ",IF(COUNTIFS($H$4:$H$58,B350)=0,"費目の一覧にない",IF(C350="","金額を入れる",IF(YEAR(F350)&lt;&gt;'入力'!$B$5,"集計の年とちがう",""))))))</f>
        <v/>
      </c>
    </row>
    <row r="351">
      <c r="A351" s="34" t="n"/>
      <c r="B351" s="35" t="n"/>
      <c r="C351" s="36" t="n"/>
      <c r="D351" s="35" t="n"/>
      <c r="E351" s="37" t="n"/>
      <c r="F351" s="38">
        <f>IF(A351="","",IF(E351&lt;&gt;"",DATE(YEAR(E351),MONTH(E351),1),DATE(YEAR(A351),MONTH(A351),1)))</f>
        <v/>
      </c>
      <c r="G351" s="13">
        <f>IF(A351&amp;B351&amp;C351="","",IF(A351="","日付を入れる",IF(B351="","費目を選ぶ",IF(COUNTIFS($H$4:$H$58,B351)=0,"費目の一覧にない",IF(C351="","金額を入れる",IF(YEAR(F351)&lt;&gt;'入力'!$B$5,"集計の年とちがう",""))))))</f>
        <v/>
      </c>
    </row>
    <row r="352">
      <c r="A352" s="34" t="n"/>
      <c r="B352" s="35" t="n"/>
      <c r="C352" s="36" t="n"/>
      <c r="D352" s="35" t="n"/>
      <c r="E352" s="37" t="n"/>
      <c r="F352" s="38">
        <f>IF(A352="","",IF(E352&lt;&gt;"",DATE(YEAR(E352),MONTH(E352),1),DATE(YEAR(A352),MONTH(A352),1)))</f>
        <v/>
      </c>
      <c r="G352" s="13">
        <f>IF(A352&amp;B352&amp;C352="","",IF(A352="","日付を入れる",IF(B352="","費目を選ぶ",IF(COUNTIFS($H$4:$H$58,B352)=0,"費目の一覧にない",IF(C352="","金額を入れる",IF(YEAR(F352)&lt;&gt;'入力'!$B$5,"集計の年とちがう",""))))))</f>
        <v/>
      </c>
    </row>
    <row r="353">
      <c r="A353" s="34" t="n"/>
      <c r="B353" s="35" t="n"/>
      <c r="C353" s="36" t="n"/>
      <c r="D353" s="35" t="n"/>
      <c r="E353" s="37" t="n"/>
      <c r="F353" s="38">
        <f>IF(A353="","",IF(E353&lt;&gt;"",DATE(YEAR(E353),MONTH(E353),1),DATE(YEAR(A353),MONTH(A353),1)))</f>
        <v/>
      </c>
      <c r="G353" s="13">
        <f>IF(A353&amp;B353&amp;C353="","",IF(A353="","日付を入れる",IF(B353="","費目を選ぶ",IF(COUNTIFS($H$4:$H$58,B353)=0,"費目の一覧にない",IF(C353="","金額を入れる",IF(YEAR(F353)&lt;&gt;'入力'!$B$5,"集計の年とちがう",""))))))</f>
        <v/>
      </c>
    </row>
    <row r="354">
      <c r="A354" s="34" t="n"/>
      <c r="B354" s="35" t="n"/>
      <c r="C354" s="36" t="n"/>
      <c r="D354" s="35" t="n"/>
      <c r="E354" s="37" t="n"/>
      <c r="F354" s="38">
        <f>IF(A354="","",IF(E354&lt;&gt;"",DATE(YEAR(E354),MONTH(E354),1),DATE(YEAR(A354),MONTH(A354),1)))</f>
        <v/>
      </c>
      <c r="G354" s="13">
        <f>IF(A354&amp;B354&amp;C354="","",IF(A354="","日付を入れる",IF(B354="","費目を選ぶ",IF(COUNTIFS($H$4:$H$58,B354)=0,"費目の一覧にない",IF(C354="","金額を入れる",IF(YEAR(F354)&lt;&gt;'入力'!$B$5,"集計の年とちがう",""))))))</f>
        <v/>
      </c>
    </row>
    <row r="355">
      <c r="A355" s="34" t="n"/>
      <c r="B355" s="35" t="n"/>
      <c r="C355" s="36" t="n"/>
      <c r="D355" s="35" t="n"/>
      <c r="E355" s="37" t="n"/>
      <c r="F355" s="38">
        <f>IF(A355="","",IF(E355&lt;&gt;"",DATE(YEAR(E355),MONTH(E355),1),DATE(YEAR(A355),MONTH(A355),1)))</f>
        <v/>
      </c>
      <c r="G355" s="13">
        <f>IF(A355&amp;B355&amp;C355="","",IF(A355="","日付を入れる",IF(B355="","費目を選ぶ",IF(COUNTIFS($H$4:$H$58,B355)=0,"費目の一覧にない",IF(C355="","金額を入れる",IF(YEAR(F355)&lt;&gt;'入力'!$B$5,"集計の年とちがう",""))))))</f>
        <v/>
      </c>
    </row>
    <row r="356">
      <c r="A356" s="34" t="n"/>
      <c r="B356" s="35" t="n"/>
      <c r="C356" s="36" t="n"/>
      <c r="D356" s="35" t="n"/>
      <c r="E356" s="37" t="n"/>
      <c r="F356" s="38">
        <f>IF(A356="","",IF(E356&lt;&gt;"",DATE(YEAR(E356),MONTH(E356),1),DATE(YEAR(A356),MONTH(A356),1)))</f>
        <v/>
      </c>
      <c r="G356" s="13">
        <f>IF(A356&amp;B356&amp;C356="","",IF(A356="","日付を入れる",IF(B356="","費目を選ぶ",IF(COUNTIFS($H$4:$H$58,B356)=0,"費目の一覧にない",IF(C356="","金額を入れる",IF(YEAR(F356)&lt;&gt;'入力'!$B$5,"集計の年とちがう",""))))))</f>
        <v/>
      </c>
    </row>
    <row r="357">
      <c r="A357" s="34" t="n"/>
      <c r="B357" s="35" t="n"/>
      <c r="C357" s="36" t="n"/>
      <c r="D357" s="35" t="n"/>
      <c r="E357" s="37" t="n"/>
      <c r="F357" s="38">
        <f>IF(A357="","",IF(E357&lt;&gt;"",DATE(YEAR(E357),MONTH(E357),1),DATE(YEAR(A357),MONTH(A357),1)))</f>
        <v/>
      </c>
      <c r="G357" s="13">
        <f>IF(A357&amp;B357&amp;C357="","",IF(A357="","日付を入れる",IF(B357="","費目を選ぶ",IF(COUNTIFS($H$4:$H$58,B357)=0,"費目の一覧にない",IF(C357="","金額を入れる",IF(YEAR(F357)&lt;&gt;'入力'!$B$5,"集計の年とちがう",""))))))</f>
        <v/>
      </c>
    </row>
    <row r="358">
      <c r="A358" s="34" t="n"/>
      <c r="B358" s="35" t="n"/>
      <c r="C358" s="36" t="n"/>
      <c r="D358" s="35" t="n"/>
      <c r="E358" s="37" t="n"/>
      <c r="F358" s="38">
        <f>IF(A358="","",IF(E358&lt;&gt;"",DATE(YEAR(E358),MONTH(E358),1),DATE(YEAR(A358),MONTH(A358),1)))</f>
        <v/>
      </c>
      <c r="G358" s="13">
        <f>IF(A358&amp;B358&amp;C358="","",IF(A358="","日付を入れる",IF(B358="","費目を選ぶ",IF(COUNTIFS($H$4:$H$58,B358)=0,"費目の一覧にない",IF(C358="","金額を入れる",IF(YEAR(F358)&lt;&gt;'入力'!$B$5,"集計の年とちがう",""))))))</f>
        <v/>
      </c>
    </row>
    <row r="359">
      <c r="A359" s="34" t="n"/>
      <c r="B359" s="35" t="n"/>
      <c r="C359" s="36" t="n"/>
      <c r="D359" s="35" t="n"/>
      <c r="E359" s="37" t="n"/>
      <c r="F359" s="38">
        <f>IF(A359="","",IF(E359&lt;&gt;"",DATE(YEAR(E359),MONTH(E359),1),DATE(YEAR(A359),MONTH(A359),1)))</f>
        <v/>
      </c>
      <c r="G359" s="13">
        <f>IF(A359&amp;B359&amp;C359="","",IF(A359="","日付を入れる",IF(B359="","費目を選ぶ",IF(COUNTIFS($H$4:$H$58,B359)=0,"費目の一覧にない",IF(C359="","金額を入れる",IF(YEAR(F359)&lt;&gt;'入力'!$B$5,"集計の年とちがう",""))))))</f>
        <v/>
      </c>
    </row>
    <row r="360">
      <c r="A360" s="34" t="n"/>
      <c r="B360" s="35" t="n"/>
      <c r="C360" s="36" t="n"/>
      <c r="D360" s="35" t="n"/>
      <c r="E360" s="37" t="n"/>
      <c r="F360" s="38">
        <f>IF(A360="","",IF(E360&lt;&gt;"",DATE(YEAR(E360),MONTH(E360),1),DATE(YEAR(A360),MONTH(A360),1)))</f>
        <v/>
      </c>
      <c r="G360" s="13">
        <f>IF(A360&amp;B360&amp;C360="","",IF(A360="","日付を入れる",IF(B360="","費目を選ぶ",IF(COUNTIFS($H$4:$H$58,B360)=0,"費目の一覧にない",IF(C360="","金額を入れる",IF(YEAR(F360)&lt;&gt;'入力'!$B$5,"集計の年とちがう",""))))))</f>
        <v/>
      </c>
    </row>
    <row r="361">
      <c r="A361" s="34" t="n"/>
      <c r="B361" s="35" t="n"/>
      <c r="C361" s="36" t="n"/>
      <c r="D361" s="35" t="n"/>
      <c r="E361" s="37" t="n"/>
      <c r="F361" s="38">
        <f>IF(A361="","",IF(E361&lt;&gt;"",DATE(YEAR(E361),MONTH(E361),1),DATE(YEAR(A361),MONTH(A361),1)))</f>
        <v/>
      </c>
      <c r="G361" s="13">
        <f>IF(A361&amp;B361&amp;C361="","",IF(A361="","日付を入れる",IF(B361="","費目を選ぶ",IF(COUNTIFS($H$4:$H$58,B361)=0,"費目の一覧にない",IF(C361="","金額を入れる",IF(YEAR(F361)&lt;&gt;'入力'!$B$5,"集計の年とちがう",""))))))</f>
        <v/>
      </c>
    </row>
    <row r="362">
      <c r="A362" s="34" t="n"/>
      <c r="B362" s="35" t="n"/>
      <c r="C362" s="36" t="n"/>
      <c r="D362" s="35" t="n"/>
      <c r="E362" s="37" t="n"/>
      <c r="F362" s="38">
        <f>IF(A362="","",IF(E362&lt;&gt;"",DATE(YEAR(E362),MONTH(E362),1),DATE(YEAR(A362),MONTH(A362),1)))</f>
        <v/>
      </c>
      <c r="G362" s="13">
        <f>IF(A362&amp;B362&amp;C362="","",IF(A362="","日付を入れる",IF(B362="","費目を選ぶ",IF(COUNTIFS($H$4:$H$58,B362)=0,"費目の一覧にない",IF(C362="","金額を入れる",IF(YEAR(F362)&lt;&gt;'入力'!$B$5,"集計の年とちがう",""))))))</f>
        <v/>
      </c>
    </row>
    <row r="363">
      <c r="A363" s="34" t="n"/>
      <c r="B363" s="35" t="n"/>
      <c r="C363" s="36" t="n"/>
      <c r="D363" s="35" t="n"/>
      <c r="E363" s="37" t="n"/>
      <c r="F363" s="38">
        <f>IF(A363="","",IF(E363&lt;&gt;"",DATE(YEAR(E363),MONTH(E363),1),DATE(YEAR(A363),MONTH(A363),1)))</f>
        <v/>
      </c>
      <c r="G363" s="13">
        <f>IF(A363&amp;B363&amp;C363="","",IF(A363="","日付を入れる",IF(B363="","費目を選ぶ",IF(COUNTIFS($H$4:$H$58,B363)=0,"費目の一覧にない",IF(C363="","金額を入れる",IF(YEAR(F363)&lt;&gt;'入力'!$B$5,"集計の年とちがう",""))))))</f>
        <v/>
      </c>
    </row>
    <row r="364">
      <c r="A364" s="34" t="n"/>
      <c r="B364" s="35" t="n"/>
      <c r="C364" s="36" t="n"/>
      <c r="D364" s="35" t="n"/>
      <c r="E364" s="37" t="n"/>
      <c r="F364" s="38">
        <f>IF(A364="","",IF(E364&lt;&gt;"",DATE(YEAR(E364),MONTH(E364),1),DATE(YEAR(A364),MONTH(A364),1)))</f>
        <v/>
      </c>
      <c r="G364" s="13">
        <f>IF(A364&amp;B364&amp;C364="","",IF(A364="","日付を入れる",IF(B364="","費目を選ぶ",IF(COUNTIFS($H$4:$H$58,B364)=0,"費目の一覧にない",IF(C364="","金額を入れる",IF(YEAR(F364)&lt;&gt;'入力'!$B$5,"集計の年とちがう",""))))))</f>
        <v/>
      </c>
    </row>
    <row r="365">
      <c r="A365" s="34" t="n"/>
      <c r="B365" s="35" t="n"/>
      <c r="C365" s="36" t="n"/>
      <c r="D365" s="35" t="n"/>
      <c r="E365" s="37" t="n"/>
      <c r="F365" s="38">
        <f>IF(A365="","",IF(E365&lt;&gt;"",DATE(YEAR(E365),MONTH(E365),1),DATE(YEAR(A365),MONTH(A365),1)))</f>
        <v/>
      </c>
      <c r="G365" s="13">
        <f>IF(A365&amp;B365&amp;C365="","",IF(A365="","日付を入れる",IF(B365="","費目を選ぶ",IF(COUNTIFS($H$4:$H$58,B365)=0,"費目の一覧にない",IF(C365="","金額を入れる",IF(YEAR(F365)&lt;&gt;'入力'!$B$5,"集計の年とちがう",""))))))</f>
        <v/>
      </c>
    </row>
    <row r="366">
      <c r="A366" s="34" t="n"/>
      <c r="B366" s="35" t="n"/>
      <c r="C366" s="36" t="n"/>
      <c r="D366" s="35" t="n"/>
      <c r="E366" s="37" t="n"/>
      <c r="F366" s="38">
        <f>IF(A366="","",IF(E366&lt;&gt;"",DATE(YEAR(E366),MONTH(E366),1),DATE(YEAR(A366),MONTH(A366),1)))</f>
        <v/>
      </c>
      <c r="G366" s="13">
        <f>IF(A366&amp;B366&amp;C366="","",IF(A366="","日付を入れる",IF(B366="","費目を選ぶ",IF(COUNTIFS($H$4:$H$58,B366)=0,"費目の一覧にない",IF(C366="","金額を入れる",IF(YEAR(F366)&lt;&gt;'入力'!$B$5,"集計の年とちがう",""))))))</f>
        <v/>
      </c>
    </row>
    <row r="367">
      <c r="A367" s="34" t="n"/>
      <c r="B367" s="35" t="n"/>
      <c r="C367" s="36" t="n"/>
      <c r="D367" s="35" t="n"/>
      <c r="E367" s="37" t="n"/>
      <c r="F367" s="38">
        <f>IF(A367="","",IF(E367&lt;&gt;"",DATE(YEAR(E367),MONTH(E367),1),DATE(YEAR(A367),MONTH(A367),1)))</f>
        <v/>
      </c>
      <c r="G367" s="13">
        <f>IF(A367&amp;B367&amp;C367="","",IF(A367="","日付を入れる",IF(B367="","費目を選ぶ",IF(COUNTIFS($H$4:$H$58,B367)=0,"費目の一覧にない",IF(C367="","金額を入れる",IF(YEAR(F367)&lt;&gt;'入力'!$B$5,"集計の年とちがう",""))))))</f>
        <v/>
      </c>
    </row>
    <row r="368">
      <c r="A368" s="34" t="n"/>
      <c r="B368" s="35" t="n"/>
      <c r="C368" s="36" t="n"/>
      <c r="D368" s="35" t="n"/>
      <c r="E368" s="37" t="n"/>
      <c r="F368" s="38">
        <f>IF(A368="","",IF(E368&lt;&gt;"",DATE(YEAR(E368),MONTH(E368),1),DATE(YEAR(A368),MONTH(A368),1)))</f>
        <v/>
      </c>
      <c r="G368" s="13">
        <f>IF(A368&amp;B368&amp;C368="","",IF(A368="","日付を入れる",IF(B368="","費目を選ぶ",IF(COUNTIFS($H$4:$H$58,B368)=0,"費目の一覧にない",IF(C368="","金額を入れる",IF(YEAR(F368)&lt;&gt;'入力'!$B$5,"集計の年とちがう",""))))))</f>
        <v/>
      </c>
    </row>
    <row r="369">
      <c r="A369" s="34" t="n"/>
      <c r="B369" s="35" t="n"/>
      <c r="C369" s="36" t="n"/>
      <c r="D369" s="35" t="n"/>
      <c r="E369" s="37" t="n"/>
      <c r="F369" s="38">
        <f>IF(A369="","",IF(E369&lt;&gt;"",DATE(YEAR(E369),MONTH(E369),1),DATE(YEAR(A369),MONTH(A369),1)))</f>
        <v/>
      </c>
      <c r="G369" s="13">
        <f>IF(A369&amp;B369&amp;C369="","",IF(A369="","日付を入れる",IF(B369="","費目を選ぶ",IF(COUNTIFS($H$4:$H$58,B369)=0,"費目の一覧にない",IF(C369="","金額を入れる",IF(YEAR(F369)&lt;&gt;'入力'!$B$5,"集計の年とちがう",""))))))</f>
        <v/>
      </c>
    </row>
    <row r="370">
      <c r="A370" s="34" t="n"/>
      <c r="B370" s="35" t="n"/>
      <c r="C370" s="36" t="n"/>
      <c r="D370" s="35" t="n"/>
      <c r="E370" s="37" t="n"/>
      <c r="F370" s="38">
        <f>IF(A370="","",IF(E370&lt;&gt;"",DATE(YEAR(E370),MONTH(E370),1),DATE(YEAR(A370),MONTH(A370),1)))</f>
        <v/>
      </c>
      <c r="G370" s="13">
        <f>IF(A370&amp;B370&amp;C370="","",IF(A370="","日付を入れる",IF(B370="","費目を選ぶ",IF(COUNTIFS($H$4:$H$58,B370)=0,"費目の一覧にない",IF(C370="","金額を入れる",IF(YEAR(F370)&lt;&gt;'入力'!$B$5,"集計の年とちがう",""))))))</f>
        <v/>
      </c>
    </row>
    <row r="371">
      <c r="A371" s="34" t="n"/>
      <c r="B371" s="35" t="n"/>
      <c r="C371" s="36" t="n"/>
      <c r="D371" s="35" t="n"/>
      <c r="E371" s="37" t="n"/>
      <c r="F371" s="38">
        <f>IF(A371="","",IF(E371&lt;&gt;"",DATE(YEAR(E371),MONTH(E371),1),DATE(YEAR(A371),MONTH(A371),1)))</f>
        <v/>
      </c>
      <c r="G371" s="13">
        <f>IF(A371&amp;B371&amp;C371="","",IF(A371="","日付を入れる",IF(B371="","費目を選ぶ",IF(COUNTIFS($H$4:$H$58,B371)=0,"費目の一覧にない",IF(C371="","金額を入れる",IF(YEAR(F371)&lt;&gt;'入力'!$B$5,"集計の年とちがう",""))))))</f>
        <v/>
      </c>
    </row>
    <row r="372">
      <c r="A372" s="34" t="n"/>
      <c r="B372" s="35" t="n"/>
      <c r="C372" s="36" t="n"/>
      <c r="D372" s="35" t="n"/>
      <c r="E372" s="37" t="n"/>
      <c r="F372" s="38">
        <f>IF(A372="","",IF(E372&lt;&gt;"",DATE(YEAR(E372),MONTH(E372),1),DATE(YEAR(A372),MONTH(A372),1)))</f>
        <v/>
      </c>
      <c r="G372" s="13">
        <f>IF(A372&amp;B372&amp;C372="","",IF(A372="","日付を入れる",IF(B372="","費目を選ぶ",IF(COUNTIFS($H$4:$H$58,B372)=0,"費目の一覧にない",IF(C372="","金額を入れる",IF(YEAR(F372)&lt;&gt;'入力'!$B$5,"集計の年とちがう",""))))))</f>
        <v/>
      </c>
    </row>
    <row r="373">
      <c r="A373" s="34" t="n"/>
      <c r="B373" s="35" t="n"/>
      <c r="C373" s="36" t="n"/>
      <c r="D373" s="35" t="n"/>
      <c r="E373" s="37" t="n"/>
      <c r="F373" s="38">
        <f>IF(A373="","",IF(E373&lt;&gt;"",DATE(YEAR(E373),MONTH(E373),1),DATE(YEAR(A373),MONTH(A373),1)))</f>
        <v/>
      </c>
      <c r="G373" s="13">
        <f>IF(A373&amp;B373&amp;C373="","",IF(A373="","日付を入れる",IF(B373="","費目を選ぶ",IF(COUNTIFS($H$4:$H$58,B373)=0,"費目の一覧にない",IF(C373="","金額を入れる",IF(YEAR(F373)&lt;&gt;'入力'!$B$5,"集計の年とちがう",""))))))</f>
        <v/>
      </c>
    </row>
    <row r="374">
      <c r="A374" s="34" t="n"/>
      <c r="B374" s="35" t="n"/>
      <c r="C374" s="36" t="n"/>
      <c r="D374" s="35" t="n"/>
      <c r="E374" s="37" t="n"/>
      <c r="F374" s="38">
        <f>IF(A374="","",IF(E374&lt;&gt;"",DATE(YEAR(E374),MONTH(E374),1),DATE(YEAR(A374),MONTH(A374),1)))</f>
        <v/>
      </c>
      <c r="G374" s="13">
        <f>IF(A374&amp;B374&amp;C374="","",IF(A374="","日付を入れる",IF(B374="","費目を選ぶ",IF(COUNTIFS($H$4:$H$58,B374)=0,"費目の一覧にない",IF(C374="","金額を入れる",IF(YEAR(F374)&lt;&gt;'入力'!$B$5,"集計の年とちがう",""))))))</f>
        <v/>
      </c>
    </row>
    <row r="375">
      <c r="A375" s="34" t="n"/>
      <c r="B375" s="35" t="n"/>
      <c r="C375" s="36" t="n"/>
      <c r="D375" s="35" t="n"/>
      <c r="E375" s="37" t="n"/>
      <c r="F375" s="38">
        <f>IF(A375="","",IF(E375&lt;&gt;"",DATE(YEAR(E375),MONTH(E375),1),DATE(YEAR(A375),MONTH(A375),1)))</f>
        <v/>
      </c>
      <c r="G375" s="13">
        <f>IF(A375&amp;B375&amp;C375="","",IF(A375="","日付を入れる",IF(B375="","費目を選ぶ",IF(COUNTIFS($H$4:$H$58,B375)=0,"費目の一覧にない",IF(C375="","金額を入れる",IF(YEAR(F375)&lt;&gt;'入力'!$B$5,"集計の年とちがう",""))))))</f>
        <v/>
      </c>
    </row>
    <row r="376">
      <c r="A376" s="34" t="n"/>
      <c r="B376" s="35" t="n"/>
      <c r="C376" s="36" t="n"/>
      <c r="D376" s="35" t="n"/>
      <c r="E376" s="37" t="n"/>
      <c r="F376" s="38">
        <f>IF(A376="","",IF(E376&lt;&gt;"",DATE(YEAR(E376),MONTH(E376),1),DATE(YEAR(A376),MONTH(A376),1)))</f>
        <v/>
      </c>
      <c r="G376" s="13">
        <f>IF(A376&amp;B376&amp;C376="","",IF(A376="","日付を入れる",IF(B376="","費目を選ぶ",IF(COUNTIFS($H$4:$H$58,B376)=0,"費目の一覧にない",IF(C376="","金額を入れる",IF(YEAR(F376)&lt;&gt;'入力'!$B$5,"集計の年とちがう",""))))))</f>
        <v/>
      </c>
    </row>
    <row r="377">
      <c r="A377" s="34" t="n"/>
      <c r="B377" s="35" t="n"/>
      <c r="C377" s="36" t="n"/>
      <c r="D377" s="35" t="n"/>
      <c r="E377" s="37" t="n"/>
      <c r="F377" s="38">
        <f>IF(A377="","",IF(E377&lt;&gt;"",DATE(YEAR(E377),MONTH(E377),1),DATE(YEAR(A377),MONTH(A377),1)))</f>
        <v/>
      </c>
      <c r="G377" s="13">
        <f>IF(A377&amp;B377&amp;C377="","",IF(A377="","日付を入れる",IF(B377="","費目を選ぶ",IF(COUNTIFS($H$4:$H$58,B377)=0,"費目の一覧にない",IF(C377="","金額を入れる",IF(YEAR(F377)&lt;&gt;'入力'!$B$5,"集計の年とちがう",""))))))</f>
        <v/>
      </c>
    </row>
    <row r="378">
      <c r="A378" s="34" t="n"/>
      <c r="B378" s="35" t="n"/>
      <c r="C378" s="36" t="n"/>
      <c r="D378" s="35" t="n"/>
      <c r="E378" s="37" t="n"/>
      <c r="F378" s="38">
        <f>IF(A378="","",IF(E378&lt;&gt;"",DATE(YEAR(E378),MONTH(E378),1),DATE(YEAR(A378),MONTH(A378),1)))</f>
        <v/>
      </c>
      <c r="G378" s="13">
        <f>IF(A378&amp;B378&amp;C378="","",IF(A378="","日付を入れる",IF(B378="","費目を選ぶ",IF(COUNTIFS($H$4:$H$58,B378)=0,"費目の一覧にない",IF(C378="","金額を入れる",IF(YEAR(F378)&lt;&gt;'入力'!$B$5,"集計の年とちがう",""))))))</f>
        <v/>
      </c>
    </row>
    <row r="379">
      <c r="A379" s="34" t="n"/>
      <c r="B379" s="35" t="n"/>
      <c r="C379" s="36" t="n"/>
      <c r="D379" s="35" t="n"/>
      <c r="E379" s="37" t="n"/>
      <c r="F379" s="38">
        <f>IF(A379="","",IF(E379&lt;&gt;"",DATE(YEAR(E379),MONTH(E379),1),DATE(YEAR(A379),MONTH(A379),1)))</f>
        <v/>
      </c>
      <c r="G379" s="13">
        <f>IF(A379&amp;B379&amp;C379="","",IF(A379="","日付を入れる",IF(B379="","費目を選ぶ",IF(COUNTIFS($H$4:$H$58,B379)=0,"費目の一覧にない",IF(C379="","金額を入れる",IF(YEAR(F379)&lt;&gt;'入力'!$B$5,"集計の年とちがう",""))))))</f>
        <v/>
      </c>
    </row>
    <row r="380">
      <c r="A380" s="34" t="n"/>
      <c r="B380" s="35" t="n"/>
      <c r="C380" s="36" t="n"/>
      <c r="D380" s="35" t="n"/>
      <c r="E380" s="37" t="n"/>
      <c r="F380" s="38">
        <f>IF(A380="","",IF(E380&lt;&gt;"",DATE(YEAR(E380),MONTH(E380),1),DATE(YEAR(A380),MONTH(A380),1)))</f>
        <v/>
      </c>
      <c r="G380" s="13">
        <f>IF(A380&amp;B380&amp;C380="","",IF(A380="","日付を入れる",IF(B380="","費目を選ぶ",IF(COUNTIFS($H$4:$H$58,B380)=0,"費目の一覧にない",IF(C380="","金額を入れる",IF(YEAR(F380)&lt;&gt;'入力'!$B$5,"集計の年とちがう",""))))))</f>
        <v/>
      </c>
    </row>
    <row r="381">
      <c r="A381" s="34" t="n"/>
      <c r="B381" s="35" t="n"/>
      <c r="C381" s="36" t="n"/>
      <c r="D381" s="35" t="n"/>
      <c r="E381" s="37" t="n"/>
      <c r="F381" s="38">
        <f>IF(A381="","",IF(E381&lt;&gt;"",DATE(YEAR(E381),MONTH(E381),1),DATE(YEAR(A381),MONTH(A381),1)))</f>
        <v/>
      </c>
      <c r="G381" s="13">
        <f>IF(A381&amp;B381&amp;C381="","",IF(A381="","日付を入れる",IF(B381="","費目を選ぶ",IF(COUNTIFS($H$4:$H$58,B381)=0,"費目の一覧にない",IF(C381="","金額を入れる",IF(YEAR(F381)&lt;&gt;'入力'!$B$5,"集計の年とちがう",""))))))</f>
        <v/>
      </c>
    </row>
    <row r="382">
      <c r="A382" s="34" t="n"/>
      <c r="B382" s="35" t="n"/>
      <c r="C382" s="36" t="n"/>
      <c r="D382" s="35" t="n"/>
      <c r="E382" s="37" t="n"/>
      <c r="F382" s="38">
        <f>IF(A382="","",IF(E382&lt;&gt;"",DATE(YEAR(E382),MONTH(E382),1),DATE(YEAR(A382),MONTH(A382),1)))</f>
        <v/>
      </c>
      <c r="G382" s="13">
        <f>IF(A382&amp;B382&amp;C382="","",IF(A382="","日付を入れる",IF(B382="","費目を選ぶ",IF(COUNTIFS($H$4:$H$58,B382)=0,"費目の一覧にない",IF(C382="","金額を入れる",IF(YEAR(F382)&lt;&gt;'入力'!$B$5,"集計の年とちがう",""))))))</f>
        <v/>
      </c>
    </row>
    <row r="383">
      <c r="A383" s="34" t="n"/>
      <c r="B383" s="35" t="n"/>
      <c r="C383" s="36" t="n"/>
      <c r="D383" s="35" t="n"/>
      <c r="E383" s="37" t="n"/>
      <c r="F383" s="38">
        <f>IF(A383="","",IF(E383&lt;&gt;"",DATE(YEAR(E383),MONTH(E383),1),DATE(YEAR(A383),MONTH(A383),1)))</f>
        <v/>
      </c>
      <c r="G383" s="13">
        <f>IF(A383&amp;B383&amp;C383="","",IF(A383="","日付を入れる",IF(B383="","費目を選ぶ",IF(COUNTIFS($H$4:$H$58,B383)=0,"費目の一覧にない",IF(C383="","金額を入れる",IF(YEAR(F383)&lt;&gt;'入力'!$B$5,"集計の年とちがう",""))))))</f>
        <v/>
      </c>
    </row>
    <row r="384">
      <c r="A384" s="34" t="n"/>
      <c r="B384" s="35" t="n"/>
      <c r="C384" s="36" t="n"/>
      <c r="D384" s="35" t="n"/>
      <c r="E384" s="37" t="n"/>
      <c r="F384" s="38">
        <f>IF(A384="","",IF(E384&lt;&gt;"",DATE(YEAR(E384),MONTH(E384),1),DATE(YEAR(A384),MONTH(A384),1)))</f>
        <v/>
      </c>
      <c r="G384" s="13">
        <f>IF(A384&amp;B384&amp;C384="","",IF(A384="","日付を入れる",IF(B384="","費目を選ぶ",IF(COUNTIFS($H$4:$H$58,B384)=0,"費目の一覧にない",IF(C384="","金額を入れる",IF(YEAR(F384)&lt;&gt;'入力'!$B$5,"集計の年とちがう",""))))))</f>
        <v/>
      </c>
    </row>
    <row r="385">
      <c r="A385" s="34" t="n"/>
      <c r="B385" s="35" t="n"/>
      <c r="C385" s="36" t="n"/>
      <c r="D385" s="35" t="n"/>
      <c r="E385" s="37" t="n"/>
      <c r="F385" s="38">
        <f>IF(A385="","",IF(E385&lt;&gt;"",DATE(YEAR(E385),MONTH(E385),1),DATE(YEAR(A385),MONTH(A385),1)))</f>
        <v/>
      </c>
      <c r="G385" s="13">
        <f>IF(A385&amp;B385&amp;C385="","",IF(A385="","日付を入れる",IF(B385="","費目を選ぶ",IF(COUNTIFS($H$4:$H$58,B385)=0,"費目の一覧にない",IF(C385="","金額を入れる",IF(YEAR(F385)&lt;&gt;'入力'!$B$5,"集計の年とちがう",""))))))</f>
        <v/>
      </c>
    </row>
    <row r="386">
      <c r="A386" s="34" t="n"/>
      <c r="B386" s="35" t="n"/>
      <c r="C386" s="36" t="n"/>
      <c r="D386" s="35" t="n"/>
      <c r="E386" s="37" t="n"/>
      <c r="F386" s="38">
        <f>IF(A386="","",IF(E386&lt;&gt;"",DATE(YEAR(E386),MONTH(E386),1),DATE(YEAR(A386),MONTH(A386),1)))</f>
        <v/>
      </c>
      <c r="G386" s="13">
        <f>IF(A386&amp;B386&amp;C386="","",IF(A386="","日付を入れる",IF(B386="","費目を選ぶ",IF(COUNTIFS($H$4:$H$58,B386)=0,"費目の一覧にない",IF(C386="","金額を入れる",IF(YEAR(F386)&lt;&gt;'入力'!$B$5,"集計の年とちがう",""))))))</f>
        <v/>
      </c>
    </row>
    <row r="387">
      <c r="A387" s="34" t="n"/>
      <c r="B387" s="35" t="n"/>
      <c r="C387" s="36" t="n"/>
      <c r="D387" s="35" t="n"/>
      <c r="E387" s="37" t="n"/>
      <c r="F387" s="38">
        <f>IF(A387="","",IF(E387&lt;&gt;"",DATE(YEAR(E387),MONTH(E387),1),DATE(YEAR(A387),MONTH(A387),1)))</f>
        <v/>
      </c>
      <c r="G387" s="13">
        <f>IF(A387&amp;B387&amp;C387="","",IF(A387="","日付を入れる",IF(B387="","費目を選ぶ",IF(COUNTIFS($H$4:$H$58,B387)=0,"費目の一覧にない",IF(C387="","金額を入れる",IF(YEAR(F387)&lt;&gt;'入力'!$B$5,"集計の年とちがう",""))))))</f>
        <v/>
      </c>
    </row>
    <row r="388">
      <c r="A388" s="34" t="n"/>
      <c r="B388" s="35" t="n"/>
      <c r="C388" s="36" t="n"/>
      <c r="D388" s="35" t="n"/>
      <c r="E388" s="37" t="n"/>
      <c r="F388" s="38">
        <f>IF(A388="","",IF(E388&lt;&gt;"",DATE(YEAR(E388),MONTH(E388),1),DATE(YEAR(A388),MONTH(A388),1)))</f>
        <v/>
      </c>
      <c r="G388" s="13">
        <f>IF(A388&amp;B388&amp;C388="","",IF(A388="","日付を入れる",IF(B388="","費目を選ぶ",IF(COUNTIFS($H$4:$H$58,B388)=0,"費目の一覧にない",IF(C388="","金額を入れる",IF(YEAR(F388)&lt;&gt;'入力'!$B$5,"集計の年とちがう",""))))))</f>
        <v/>
      </c>
    </row>
    <row r="389">
      <c r="A389" s="34" t="n"/>
      <c r="B389" s="35" t="n"/>
      <c r="C389" s="36" t="n"/>
      <c r="D389" s="35" t="n"/>
      <c r="E389" s="37" t="n"/>
      <c r="F389" s="38">
        <f>IF(A389="","",IF(E389&lt;&gt;"",DATE(YEAR(E389),MONTH(E389),1),DATE(YEAR(A389),MONTH(A389),1)))</f>
        <v/>
      </c>
      <c r="G389" s="13">
        <f>IF(A389&amp;B389&amp;C389="","",IF(A389="","日付を入れる",IF(B389="","費目を選ぶ",IF(COUNTIFS($H$4:$H$58,B389)=0,"費目の一覧にない",IF(C389="","金額を入れる",IF(YEAR(F389)&lt;&gt;'入力'!$B$5,"集計の年とちがう",""))))))</f>
        <v/>
      </c>
    </row>
    <row r="390">
      <c r="A390" s="34" t="n"/>
      <c r="B390" s="35" t="n"/>
      <c r="C390" s="36" t="n"/>
      <c r="D390" s="35" t="n"/>
      <c r="E390" s="37" t="n"/>
      <c r="F390" s="38">
        <f>IF(A390="","",IF(E390&lt;&gt;"",DATE(YEAR(E390),MONTH(E390),1),DATE(YEAR(A390),MONTH(A390),1)))</f>
        <v/>
      </c>
      <c r="G390" s="13">
        <f>IF(A390&amp;B390&amp;C390="","",IF(A390="","日付を入れる",IF(B390="","費目を選ぶ",IF(COUNTIFS($H$4:$H$58,B390)=0,"費目の一覧にない",IF(C390="","金額を入れる",IF(YEAR(F390)&lt;&gt;'入力'!$B$5,"集計の年とちがう",""))))))</f>
        <v/>
      </c>
    </row>
    <row r="391">
      <c r="A391" s="34" t="n"/>
      <c r="B391" s="35" t="n"/>
      <c r="C391" s="36" t="n"/>
      <c r="D391" s="35" t="n"/>
      <c r="E391" s="37" t="n"/>
      <c r="F391" s="38">
        <f>IF(A391="","",IF(E391&lt;&gt;"",DATE(YEAR(E391),MONTH(E391),1),DATE(YEAR(A391),MONTH(A391),1)))</f>
        <v/>
      </c>
      <c r="G391" s="13">
        <f>IF(A391&amp;B391&amp;C391="","",IF(A391="","日付を入れる",IF(B391="","費目を選ぶ",IF(COUNTIFS($H$4:$H$58,B391)=0,"費目の一覧にない",IF(C391="","金額を入れる",IF(YEAR(F391)&lt;&gt;'入力'!$B$5,"集計の年とちがう",""))))))</f>
        <v/>
      </c>
    </row>
    <row r="392">
      <c r="A392" s="34" t="n"/>
      <c r="B392" s="35" t="n"/>
      <c r="C392" s="36" t="n"/>
      <c r="D392" s="35" t="n"/>
      <c r="E392" s="37" t="n"/>
      <c r="F392" s="38">
        <f>IF(A392="","",IF(E392&lt;&gt;"",DATE(YEAR(E392),MONTH(E392),1),DATE(YEAR(A392),MONTH(A392),1)))</f>
        <v/>
      </c>
      <c r="G392" s="13">
        <f>IF(A392&amp;B392&amp;C392="","",IF(A392="","日付を入れる",IF(B392="","費目を選ぶ",IF(COUNTIFS($H$4:$H$58,B392)=0,"費目の一覧にない",IF(C392="","金額を入れる",IF(YEAR(F392)&lt;&gt;'入力'!$B$5,"集計の年とちがう",""))))))</f>
        <v/>
      </c>
    </row>
    <row r="393">
      <c r="A393" s="34" t="n"/>
      <c r="B393" s="35" t="n"/>
      <c r="C393" s="36" t="n"/>
      <c r="D393" s="35" t="n"/>
      <c r="E393" s="37" t="n"/>
      <c r="F393" s="38">
        <f>IF(A393="","",IF(E393&lt;&gt;"",DATE(YEAR(E393),MONTH(E393),1),DATE(YEAR(A393),MONTH(A393),1)))</f>
        <v/>
      </c>
      <c r="G393" s="13">
        <f>IF(A393&amp;B393&amp;C393="","",IF(A393="","日付を入れる",IF(B393="","費目を選ぶ",IF(COUNTIFS($H$4:$H$58,B393)=0,"費目の一覧にない",IF(C393="","金額を入れる",IF(YEAR(F393)&lt;&gt;'入力'!$B$5,"集計の年とちがう",""))))))</f>
        <v/>
      </c>
    </row>
    <row r="394">
      <c r="A394" s="34" t="n"/>
      <c r="B394" s="35" t="n"/>
      <c r="C394" s="36" t="n"/>
      <c r="D394" s="35" t="n"/>
      <c r="E394" s="37" t="n"/>
      <c r="F394" s="38">
        <f>IF(A394="","",IF(E394&lt;&gt;"",DATE(YEAR(E394),MONTH(E394),1),DATE(YEAR(A394),MONTH(A394),1)))</f>
        <v/>
      </c>
      <c r="G394" s="13">
        <f>IF(A394&amp;B394&amp;C394="","",IF(A394="","日付を入れる",IF(B394="","費目を選ぶ",IF(COUNTIFS($H$4:$H$58,B394)=0,"費目の一覧にない",IF(C394="","金額を入れる",IF(YEAR(F394)&lt;&gt;'入力'!$B$5,"集計の年とちがう",""))))))</f>
        <v/>
      </c>
    </row>
    <row r="395">
      <c r="A395" s="34" t="n"/>
      <c r="B395" s="35" t="n"/>
      <c r="C395" s="36" t="n"/>
      <c r="D395" s="35" t="n"/>
      <c r="E395" s="37" t="n"/>
      <c r="F395" s="38">
        <f>IF(A395="","",IF(E395&lt;&gt;"",DATE(YEAR(E395),MONTH(E395),1),DATE(YEAR(A395),MONTH(A395),1)))</f>
        <v/>
      </c>
      <c r="G395" s="13">
        <f>IF(A395&amp;B395&amp;C395="","",IF(A395="","日付を入れる",IF(B395="","費目を選ぶ",IF(COUNTIFS($H$4:$H$58,B395)=0,"費目の一覧にない",IF(C395="","金額を入れる",IF(YEAR(F395)&lt;&gt;'入力'!$B$5,"集計の年とちがう",""))))))</f>
        <v/>
      </c>
    </row>
    <row r="396">
      <c r="A396" s="34" t="n"/>
      <c r="B396" s="35" t="n"/>
      <c r="C396" s="36" t="n"/>
      <c r="D396" s="35" t="n"/>
      <c r="E396" s="37" t="n"/>
      <c r="F396" s="38">
        <f>IF(A396="","",IF(E396&lt;&gt;"",DATE(YEAR(E396),MONTH(E396),1),DATE(YEAR(A396),MONTH(A396),1)))</f>
        <v/>
      </c>
      <c r="G396" s="13">
        <f>IF(A396&amp;B396&amp;C396="","",IF(A396="","日付を入れる",IF(B396="","費目を選ぶ",IF(COUNTIFS($H$4:$H$58,B396)=0,"費目の一覧にない",IF(C396="","金額を入れる",IF(YEAR(F396)&lt;&gt;'入力'!$B$5,"集計の年とちがう",""))))))</f>
        <v/>
      </c>
    </row>
    <row r="397">
      <c r="A397" s="34" t="n"/>
      <c r="B397" s="35" t="n"/>
      <c r="C397" s="36" t="n"/>
      <c r="D397" s="35" t="n"/>
      <c r="E397" s="37" t="n"/>
      <c r="F397" s="38">
        <f>IF(A397="","",IF(E397&lt;&gt;"",DATE(YEAR(E397),MONTH(E397),1),DATE(YEAR(A397),MONTH(A397),1)))</f>
        <v/>
      </c>
      <c r="G397" s="13">
        <f>IF(A397&amp;B397&amp;C397="","",IF(A397="","日付を入れる",IF(B397="","費目を選ぶ",IF(COUNTIFS($H$4:$H$58,B397)=0,"費目の一覧にない",IF(C397="","金額を入れる",IF(YEAR(F397)&lt;&gt;'入力'!$B$5,"集計の年とちがう",""))))))</f>
        <v/>
      </c>
    </row>
    <row r="398">
      <c r="A398" s="34" t="n"/>
      <c r="B398" s="35" t="n"/>
      <c r="C398" s="36" t="n"/>
      <c r="D398" s="35" t="n"/>
      <c r="E398" s="37" t="n"/>
      <c r="F398" s="38">
        <f>IF(A398="","",IF(E398&lt;&gt;"",DATE(YEAR(E398),MONTH(E398),1),DATE(YEAR(A398),MONTH(A398),1)))</f>
        <v/>
      </c>
      <c r="G398" s="13">
        <f>IF(A398&amp;B398&amp;C398="","",IF(A398="","日付を入れる",IF(B398="","費目を選ぶ",IF(COUNTIFS($H$4:$H$58,B398)=0,"費目の一覧にない",IF(C398="","金額を入れる",IF(YEAR(F398)&lt;&gt;'入力'!$B$5,"集計の年とちがう",""))))))</f>
        <v/>
      </c>
    </row>
    <row r="399">
      <c r="A399" s="34" t="n"/>
      <c r="B399" s="35" t="n"/>
      <c r="C399" s="36" t="n"/>
      <c r="D399" s="35" t="n"/>
      <c r="E399" s="37" t="n"/>
      <c r="F399" s="38">
        <f>IF(A399="","",IF(E399&lt;&gt;"",DATE(YEAR(E399),MONTH(E399),1),DATE(YEAR(A399),MONTH(A399),1)))</f>
        <v/>
      </c>
      <c r="G399" s="13">
        <f>IF(A399&amp;B399&amp;C399="","",IF(A399="","日付を入れる",IF(B399="","費目を選ぶ",IF(COUNTIFS($H$4:$H$58,B399)=0,"費目の一覧にない",IF(C399="","金額を入れる",IF(YEAR(F399)&lt;&gt;'入力'!$B$5,"集計の年とちがう",""))))))</f>
        <v/>
      </c>
    </row>
    <row r="400">
      <c r="A400" s="34" t="n"/>
      <c r="B400" s="35" t="n"/>
      <c r="C400" s="36" t="n"/>
      <c r="D400" s="35" t="n"/>
      <c r="E400" s="37" t="n"/>
      <c r="F400" s="38">
        <f>IF(A400="","",IF(E400&lt;&gt;"",DATE(YEAR(E400),MONTH(E400),1),DATE(YEAR(A400),MONTH(A400),1)))</f>
        <v/>
      </c>
      <c r="G400" s="13">
        <f>IF(A400&amp;B400&amp;C400="","",IF(A400="","日付を入れる",IF(B400="","費目を選ぶ",IF(COUNTIFS($H$4:$H$58,B400)=0,"費目の一覧にない",IF(C400="","金額を入れる",IF(YEAR(F400)&lt;&gt;'入力'!$B$5,"集計の年とちがう",""))))))</f>
        <v/>
      </c>
    </row>
    <row r="401">
      <c r="A401" s="34" t="n"/>
      <c r="B401" s="35" t="n"/>
      <c r="C401" s="36" t="n"/>
      <c r="D401" s="35" t="n"/>
      <c r="E401" s="37" t="n"/>
      <c r="F401" s="38">
        <f>IF(A401="","",IF(E401&lt;&gt;"",DATE(YEAR(E401),MONTH(E401),1),DATE(YEAR(A401),MONTH(A401),1)))</f>
        <v/>
      </c>
      <c r="G401" s="13">
        <f>IF(A401&amp;B401&amp;C401="","",IF(A401="","日付を入れる",IF(B401="","費目を選ぶ",IF(COUNTIFS($H$4:$H$58,B401)=0,"費目の一覧にない",IF(C401="","金額を入れる",IF(YEAR(F401)&lt;&gt;'入力'!$B$5,"集計の年とちがう",""))))))</f>
        <v/>
      </c>
    </row>
    <row r="402">
      <c r="A402" s="34" t="n"/>
      <c r="B402" s="35" t="n"/>
      <c r="C402" s="36" t="n"/>
      <c r="D402" s="35" t="n"/>
      <c r="E402" s="37" t="n"/>
      <c r="F402" s="38">
        <f>IF(A402="","",IF(E402&lt;&gt;"",DATE(YEAR(E402),MONTH(E402),1),DATE(YEAR(A402),MONTH(A402),1)))</f>
        <v/>
      </c>
      <c r="G402" s="13">
        <f>IF(A402&amp;B402&amp;C402="","",IF(A402="","日付を入れる",IF(B402="","費目を選ぶ",IF(COUNTIFS($H$4:$H$58,B402)=0,"費目の一覧にない",IF(C402="","金額を入れる",IF(YEAR(F402)&lt;&gt;'入力'!$B$5,"集計の年とちがう",""))))))</f>
        <v/>
      </c>
    </row>
    <row r="403">
      <c r="A403" s="34" t="n"/>
      <c r="B403" s="35" t="n"/>
      <c r="C403" s="36" t="n"/>
      <c r="D403" s="35" t="n"/>
      <c r="E403" s="37" t="n"/>
      <c r="F403" s="38">
        <f>IF(A403="","",IF(E403&lt;&gt;"",DATE(YEAR(E403),MONTH(E403),1),DATE(YEAR(A403),MONTH(A403),1)))</f>
        <v/>
      </c>
      <c r="G403" s="13">
        <f>IF(A403&amp;B403&amp;C403="","",IF(A403="","日付を入れる",IF(B403="","費目を選ぶ",IF(COUNTIFS($H$4:$H$58,B403)=0,"費目の一覧にない",IF(C403="","金額を入れる",IF(YEAR(F403)&lt;&gt;'入力'!$B$5,"集計の年とちがう",""))))))</f>
        <v/>
      </c>
    </row>
    <row r="404">
      <c r="A404" s="34" t="n"/>
      <c r="B404" s="35" t="n"/>
      <c r="C404" s="36" t="n"/>
      <c r="D404" s="35" t="n"/>
      <c r="E404" s="37" t="n"/>
      <c r="F404" s="38">
        <f>IF(A404="","",IF(E404&lt;&gt;"",DATE(YEAR(E404),MONTH(E404),1),DATE(YEAR(A404),MONTH(A404),1)))</f>
        <v/>
      </c>
      <c r="G404" s="13">
        <f>IF(A404&amp;B404&amp;C404="","",IF(A404="","日付を入れる",IF(B404="","費目を選ぶ",IF(COUNTIFS($H$4:$H$58,B404)=0,"費目の一覧にない",IF(C404="","金額を入れる",IF(YEAR(F404)&lt;&gt;'入力'!$B$5,"集計の年とちがう",""))))))</f>
        <v/>
      </c>
    </row>
    <row r="405">
      <c r="A405" s="34" t="n"/>
      <c r="B405" s="35" t="n"/>
      <c r="C405" s="36" t="n"/>
      <c r="D405" s="35" t="n"/>
      <c r="E405" s="37" t="n"/>
      <c r="F405" s="38">
        <f>IF(A405="","",IF(E405&lt;&gt;"",DATE(YEAR(E405),MONTH(E405),1),DATE(YEAR(A405),MONTH(A405),1)))</f>
        <v/>
      </c>
      <c r="G405" s="13">
        <f>IF(A405&amp;B405&amp;C405="","",IF(A405="","日付を入れる",IF(B405="","費目を選ぶ",IF(COUNTIFS($H$4:$H$58,B405)=0,"費目の一覧にない",IF(C405="","金額を入れる",IF(YEAR(F405)&lt;&gt;'入力'!$B$5,"集計の年とちがう",""))))))</f>
        <v/>
      </c>
    </row>
    <row r="406">
      <c r="A406" s="34" t="n"/>
      <c r="B406" s="35" t="n"/>
      <c r="C406" s="36" t="n"/>
      <c r="D406" s="35" t="n"/>
      <c r="E406" s="37" t="n"/>
      <c r="F406" s="38">
        <f>IF(A406="","",IF(E406&lt;&gt;"",DATE(YEAR(E406),MONTH(E406),1),DATE(YEAR(A406),MONTH(A406),1)))</f>
        <v/>
      </c>
      <c r="G406" s="13">
        <f>IF(A406&amp;B406&amp;C406="","",IF(A406="","日付を入れる",IF(B406="","費目を選ぶ",IF(COUNTIFS($H$4:$H$58,B406)=0,"費目の一覧にない",IF(C406="","金額を入れる",IF(YEAR(F406)&lt;&gt;'入力'!$B$5,"集計の年とちがう",""))))))</f>
        <v/>
      </c>
    </row>
    <row r="407">
      <c r="A407" s="34" t="n"/>
      <c r="B407" s="35" t="n"/>
      <c r="C407" s="36" t="n"/>
      <c r="D407" s="35" t="n"/>
      <c r="E407" s="37" t="n"/>
      <c r="F407" s="38">
        <f>IF(A407="","",IF(E407&lt;&gt;"",DATE(YEAR(E407),MONTH(E407),1),DATE(YEAR(A407),MONTH(A407),1)))</f>
        <v/>
      </c>
      <c r="G407" s="13">
        <f>IF(A407&amp;B407&amp;C407="","",IF(A407="","日付を入れる",IF(B407="","費目を選ぶ",IF(COUNTIFS($H$4:$H$58,B407)=0,"費目の一覧にない",IF(C407="","金額を入れる",IF(YEAR(F407)&lt;&gt;'入力'!$B$5,"集計の年とちがう",""))))))</f>
        <v/>
      </c>
    </row>
    <row r="408">
      <c r="A408" s="34" t="n"/>
      <c r="B408" s="35" t="n"/>
      <c r="C408" s="36" t="n"/>
      <c r="D408" s="35" t="n"/>
      <c r="E408" s="37" t="n"/>
      <c r="F408" s="38">
        <f>IF(A408="","",IF(E408&lt;&gt;"",DATE(YEAR(E408),MONTH(E408),1),DATE(YEAR(A408),MONTH(A408),1)))</f>
        <v/>
      </c>
      <c r="G408" s="13">
        <f>IF(A408&amp;B408&amp;C408="","",IF(A408="","日付を入れる",IF(B408="","費目を選ぶ",IF(COUNTIFS($H$4:$H$58,B408)=0,"費目の一覧にない",IF(C408="","金額を入れる",IF(YEAR(F408)&lt;&gt;'入力'!$B$5,"集計の年とちがう",""))))))</f>
        <v/>
      </c>
    </row>
    <row r="409">
      <c r="A409" s="34" t="n"/>
      <c r="B409" s="35" t="n"/>
      <c r="C409" s="36" t="n"/>
      <c r="D409" s="35" t="n"/>
      <c r="E409" s="37" t="n"/>
      <c r="F409" s="38">
        <f>IF(A409="","",IF(E409&lt;&gt;"",DATE(YEAR(E409),MONTH(E409),1),DATE(YEAR(A409),MONTH(A409),1)))</f>
        <v/>
      </c>
      <c r="G409" s="13">
        <f>IF(A409&amp;B409&amp;C409="","",IF(A409="","日付を入れる",IF(B409="","費目を選ぶ",IF(COUNTIFS($H$4:$H$58,B409)=0,"費目の一覧にない",IF(C409="","金額を入れる",IF(YEAR(F409)&lt;&gt;'入力'!$B$5,"集計の年とちがう",""))))))</f>
        <v/>
      </c>
    </row>
    <row r="410">
      <c r="A410" s="34" t="n"/>
      <c r="B410" s="35" t="n"/>
      <c r="C410" s="36" t="n"/>
      <c r="D410" s="35" t="n"/>
      <c r="E410" s="37" t="n"/>
      <c r="F410" s="38">
        <f>IF(A410="","",IF(E410&lt;&gt;"",DATE(YEAR(E410),MONTH(E410),1),DATE(YEAR(A410),MONTH(A410),1)))</f>
        <v/>
      </c>
      <c r="G410" s="13">
        <f>IF(A410&amp;B410&amp;C410="","",IF(A410="","日付を入れる",IF(B410="","費目を選ぶ",IF(COUNTIFS($H$4:$H$58,B410)=0,"費目の一覧にない",IF(C410="","金額を入れる",IF(YEAR(F410)&lt;&gt;'入力'!$B$5,"集計の年とちがう",""))))))</f>
        <v/>
      </c>
    </row>
    <row r="411">
      <c r="A411" s="34" t="n"/>
      <c r="B411" s="35" t="n"/>
      <c r="C411" s="36" t="n"/>
      <c r="D411" s="35" t="n"/>
      <c r="E411" s="37" t="n"/>
      <c r="F411" s="38">
        <f>IF(A411="","",IF(E411&lt;&gt;"",DATE(YEAR(E411),MONTH(E411),1),DATE(YEAR(A411),MONTH(A411),1)))</f>
        <v/>
      </c>
      <c r="G411" s="13">
        <f>IF(A411&amp;B411&amp;C411="","",IF(A411="","日付を入れる",IF(B411="","費目を選ぶ",IF(COUNTIFS($H$4:$H$58,B411)=0,"費目の一覧にない",IF(C411="","金額を入れる",IF(YEAR(F411)&lt;&gt;'入力'!$B$5,"集計の年とちがう",""))))))</f>
        <v/>
      </c>
    </row>
    <row r="412">
      <c r="A412" s="34" t="n"/>
      <c r="B412" s="35" t="n"/>
      <c r="C412" s="36" t="n"/>
      <c r="D412" s="35" t="n"/>
      <c r="E412" s="37" t="n"/>
      <c r="F412" s="38">
        <f>IF(A412="","",IF(E412&lt;&gt;"",DATE(YEAR(E412),MONTH(E412),1),DATE(YEAR(A412),MONTH(A412),1)))</f>
        <v/>
      </c>
      <c r="G412" s="13">
        <f>IF(A412&amp;B412&amp;C412="","",IF(A412="","日付を入れる",IF(B412="","費目を選ぶ",IF(COUNTIFS($H$4:$H$58,B412)=0,"費目の一覧にない",IF(C412="","金額を入れる",IF(YEAR(F412)&lt;&gt;'入力'!$B$5,"集計の年とちがう",""))))))</f>
        <v/>
      </c>
    </row>
    <row r="413">
      <c r="A413" s="34" t="n"/>
      <c r="B413" s="35" t="n"/>
      <c r="C413" s="36" t="n"/>
      <c r="D413" s="35" t="n"/>
      <c r="E413" s="37" t="n"/>
      <c r="F413" s="38">
        <f>IF(A413="","",IF(E413&lt;&gt;"",DATE(YEAR(E413),MONTH(E413),1),DATE(YEAR(A413),MONTH(A413),1)))</f>
        <v/>
      </c>
      <c r="G413" s="13">
        <f>IF(A413&amp;B413&amp;C413="","",IF(A413="","日付を入れる",IF(B413="","費目を選ぶ",IF(COUNTIFS($H$4:$H$58,B413)=0,"費目の一覧にない",IF(C413="","金額を入れる",IF(YEAR(F413)&lt;&gt;'入力'!$B$5,"集計の年とちがう",""))))))</f>
        <v/>
      </c>
    </row>
    <row r="414">
      <c r="A414" s="34" t="n"/>
      <c r="B414" s="35" t="n"/>
      <c r="C414" s="36" t="n"/>
      <c r="D414" s="35" t="n"/>
      <c r="E414" s="37" t="n"/>
      <c r="F414" s="38">
        <f>IF(A414="","",IF(E414&lt;&gt;"",DATE(YEAR(E414),MONTH(E414),1),DATE(YEAR(A414),MONTH(A414),1)))</f>
        <v/>
      </c>
      <c r="G414" s="13">
        <f>IF(A414&amp;B414&amp;C414="","",IF(A414="","日付を入れる",IF(B414="","費目を選ぶ",IF(COUNTIFS($H$4:$H$58,B414)=0,"費目の一覧にない",IF(C414="","金額を入れる",IF(YEAR(F414)&lt;&gt;'入力'!$B$5,"集計の年とちがう",""))))))</f>
        <v/>
      </c>
    </row>
    <row r="415">
      <c r="A415" s="34" t="n"/>
      <c r="B415" s="35" t="n"/>
      <c r="C415" s="36" t="n"/>
      <c r="D415" s="35" t="n"/>
      <c r="E415" s="37" t="n"/>
      <c r="F415" s="38">
        <f>IF(A415="","",IF(E415&lt;&gt;"",DATE(YEAR(E415),MONTH(E415),1),DATE(YEAR(A415),MONTH(A415),1)))</f>
        <v/>
      </c>
      <c r="G415" s="13">
        <f>IF(A415&amp;B415&amp;C415="","",IF(A415="","日付を入れる",IF(B415="","費目を選ぶ",IF(COUNTIFS($H$4:$H$58,B415)=0,"費目の一覧にない",IF(C415="","金額を入れる",IF(YEAR(F415)&lt;&gt;'入力'!$B$5,"集計の年とちがう",""))))))</f>
        <v/>
      </c>
    </row>
    <row r="416">
      <c r="A416" s="34" t="n"/>
      <c r="B416" s="35" t="n"/>
      <c r="C416" s="36" t="n"/>
      <c r="D416" s="35" t="n"/>
      <c r="E416" s="37" t="n"/>
      <c r="F416" s="38">
        <f>IF(A416="","",IF(E416&lt;&gt;"",DATE(YEAR(E416),MONTH(E416),1),DATE(YEAR(A416),MONTH(A416),1)))</f>
        <v/>
      </c>
      <c r="G416" s="13">
        <f>IF(A416&amp;B416&amp;C416="","",IF(A416="","日付を入れる",IF(B416="","費目を選ぶ",IF(COUNTIFS($H$4:$H$58,B416)=0,"費目の一覧にない",IF(C416="","金額を入れる",IF(YEAR(F416)&lt;&gt;'入力'!$B$5,"集計の年とちがう",""))))))</f>
        <v/>
      </c>
    </row>
    <row r="417">
      <c r="A417" s="34" t="n"/>
      <c r="B417" s="35" t="n"/>
      <c r="C417" s="36" t="n"/>
      <c r="D417" s="35" t="n"/>
      <c r="E417" s="37" t="n"/>
      <c r="F417" s="38">
        <f>IF(A417="","",IF(E417&lt;&gt;"",DATE(YEAR(E417),MONTH(E417),1),DATE(YEAR(A417),MONTH(A417),1)))</f>
        <v/>
      </c>
      <c r="G417" s="13">
        <f>IF(A417&amp;B417&amp;C417="","",IF(A417="","日付を入れる",IF(B417="","費目を選ぶ",IF(COUNTIFS($H$4:$H$58,B417)=0,"費目の一覧にない",IF(C417="","金額を入れる",IF(YEAR(F417)&lt;&gt;'入力'!$B$5,"集計の年とちがう",""))))))</f>
        <v/>
      </c>
    </row>
    <row r="418">
      <c r="A418" s="34" t="n"/>
      <c r="B418" s="35" t="n"/>
      <c r="C418" s="36" t="n"/>
      <c r="D418" s="35" t="n"/>
      <c r="E418" s="37" t="n"/>
      <c r="F418" s="38">
        <f>IF(A418="","",IF(E418&lt;&gt;"",DATE(YEAR(E418),MONTH(E418),1),DATE(YEAR(A418),MONTH(A418),1)))</f>
        <v/>
      </c>
      <c r="G418" s="13">
        <f>IF(A418&amp;B418&amp;C418="","",IF(A418="","日付を入れる",IF(B418="","費目を選ぶ",IF(COUNTIFS($H$4:$H$58,B418)=0,"費目の一覧にない",IF(C418="","金額を入れる",IF(YEAR(F418)&lt;&gt;'入力'!$B$5,"集計の年とちがう",""))))))</f>
        <v/>
      </c>
    </row>
    <row r="419">
      <c r="A419" s="34" t="n"/>
      <c r="B419" s="35" t="n"/>
      <c r="C419" s="36" t="n"/>
      <c r="D419" s="35" t="n"/>
      <c r="E419" s="37" t="n"/>
      <c r="F419" s="38">
        <f>IF(A419="","",IF(E419&lt;&gt;"",DATE(YEAR(E419),MONTH(E419),1),DATE(YEAR(A419),MONTH(A419),1)))</f>
        <v/>
      </c>
      <c r="G419" s="13">
        <f>IF(A419&amp;B419&amp;C419="","",IF(A419="","日付を入れる",IF(B419="","費目を選ぶ",IF(COUNTIFS($H$4:$H$58,B419)=0,"費目の一覧にない",IF(C419="","金額を入れる",IF(YEAR(F419)&lt;&gt;'入力'!$B$5,"集計の年とちがう",""))))))</f>
        <v/>
      </c>
    </row>
    <row r="420">
      <c r="A420" s="34" t="n"/>
      <c r="B420" s="35" t="n"/>
      <c r="C420" s="36" t="n"/>
      <c r="D420" s="35" t="n"/>
      <c r="E420" s="37" t="n"/>
      <c r="F420" s="38">
        <f>IF(A420="","",IF(E420&lt;&gt;"",DATE(YEAR(E420),MONTH(E420),1),DATE(YEAR(A420),MONTH(A420),1)))</f>
        <v/>
      </c>
      <c r="G420" s="13">
        <f>IF(A420&amp;B420&amp;C420="","",IF(A420="","日付を入れる",IF(B420="","費目を選ぶ",IF(COUNTIFS($H$4:$H$58,B420)=0,"費目の一覧にない",IF(C420="","金額を入れる",IF(YEAR(F420)&lt;&gt;'入力'!$B$5,"集計の年とちがう",""))))))</f>
        <v/>
      </c>
    </row>
    <row r="421">
      <c r="A421" s="34" t="n"/>
      <c r="B421" s="35" t="n"/>
      <c r="C421" s="36" t="n"/>
      <c r="D421" s="35" t="n"/>
      <c r="E421" s="37" t="n"/>
      <c r="F421" s="38">
        <f>IF(A421="","",IF(E421&lt;&gt;"",DATE(YEAR(E421),MONTH(E421),1),DATE(YEAR(A421),MONTH(A421),1)))</f>
        <v/>
      </c>
      <c r="G421" s="13">
        <f>IF(A421&amp;B421&amp;C421="","",IF(A421="","日付を入れる",IF(B421="","費目を選ぶ",IF(COUNTIFS($H$4:$H$58,B421)=0,"費目の一覧にない",IF(C421="","金額を入れる",IF(YEAR(F421)&lt;&gt;'入力'!$B$5,"集計の年とちがう",""))))))</f>
        <v/>
      </c>
    </row>
    <row r="422">
      <c r="A422" s="34" t="n"/>
      <c r="B422" s="35" t="n"/>
      <c r="C422" s="36" t="n"/>
      <c r="D422" s="35" t="n"/>
      <c r="E422" s="37" t="n"/>
      <c r="F422" s="38">
        <f>IF(A422="","",IF(E422&lt;&gt;"",DATE(YEAR(E422),MONTH(E422),1),DATE(YEAR(A422),MONTH(A422),1)))</f>
        <v/>
      </c>
      <c r="G422" s="13">
        <f>IF(A422&amp;B422&amp;C422="","",IF(A422="","日付を入れる",IF(B422="","費目を選ぶ",IF(COUNTIFS($H$4:$H$58,B422)=0,"費目の一覧にない",IF(C422="","金額を入れる",IF(YEAR(F422)&lt;&gt;'入力'!$B$5,"集計の年とちがう",""))))))</f>
        <v/>
      </c>
    </row>
    <row r="423">
      <c r="A423" s="34" t="n"/>
      <c r="B423" s="35" t="n"/>
      <c r="C423" s="36" t="n"/>
      <c r="D423" s="35" t="n"/>
      <c r="E423" s="37" t="n"/>
      <c r="F423" s="38">
        <f>IF(A423="","",IF(E423&lt;&gt;"",DATE(YEAR(E423),MONTH(E423),1),DATE(YEAR(A423),MONTH(A423),1)))</f>
        <v/>
      </c>
      <c r="G423" s="13">
        <f>IF(A423&amp;B423&amp;C423="","",IF(A423="","日付を入れる",IF(B423="","費目を選ぶ",IF(COUNTIFS($H$4:$H$58,B423)=0,"費目の一覧にない",IF(C423="","金額を入れる",IF(YEAR(F423)&lt;&gt;'入力'!$B$5,"集計の年とちがう",""))))))</f>
        <v/>
      </c>
    </row>
    <row r="424">
      <c r="A424" s="34" t="n"/>
      <c r="B424" s="35" t="n"/>
      <c r="C424" s="36" t="n"/>
      <c r="D424" s="35" t="n"/>
      <c r="E424" s="37" t="n"/>
      <c r="F424" s="38">
        <f>IF(A424="","",IF(E424&lt;&gt;"",DATE(YEAR(E424),MONTH(E424),1),DATE(YEAR(A424),MONTH(A424),1)))</f>
        <v/>
      </c>
      <c r="G424" s="13">
        <f>IF(A424&amp;B424&amp;C424="","",IF(A424="","日付を入れる",IF(B424="","費目を選ぶ",IF(COUNTIFS($H$4:$H$58,B424)=0,"費目の一覧にない",IF(C424="","金額を入れる",IF(YEAR(F424)&lt;&gt;'入力'!$B$5,"集計の年とちがう",""))))))</f>
        <v/>
      </c>
    </row>
    <row r="425">
      <c r="A425" s="34" t="n"/>
      <c r="B425" s="35" t="n"/>
      <c r="C425" s="36" t="n"/>
      <c r="D425" s="35" t="n"/>
      <c r="E425" s="37" t="n"/>
      <c r="F425" s="38">
        <f>IF(A425="","",IF(E425&lt;&gt;"",DATE(YEAR(E425),MONTH(E425),1),DATE(YEAR(A425),MONTH(A425),1)))</f>
        <v/>
      </c>
      <c r="G425" s="13">
        <f>IF(A425&amp;B425&amp;C425="","",IF(A425="","日付を入れる",IF(B425="","費目を選ぶ",IF(COUNTIFS($H$4:$H$58,B425)=0,"費目の一覧にない",IF(C425="","金額を入れる",IF(YEAR(F425)&lt;&gt;'入力'!$B$5,"集計の年とちがう",""))))))</f>
        <v/>
      </c>
    </row>
    <row r="426">
      <c r="A426" s="34" t="n"/>
      <c r="B426" s="35" t="n"/>
      <c r="C426" s="36" t="n"/>
      <c r="D426" s="35" t="n"/>
      <c r="E426" s="37" t="n"/>
      <c r="F426" s="38">
        <f>IF(A426="","",IF(E426&lt;&gt;"",DATE(YEAR(E426),MONTH(E426),1),DATE(YEAR(A426),MONTH(A426),1)))</f>
        <v/>
      </c>
      <c r="G426" s="13">
        <f>IF(A426&amp;B426&amp;C426="","",IF(A426="","日付を入れる",IF(B426="","費目を選ぶ",IF(COUNTIFS($H$4:$H$58,B426)=0,"費目の一覧にない",IF(C426="","金額を入れる",IF(YEAR(F426)&lt;&gt;'入力'!$B$5,"集計の年とちがう",""))))))</f>
        <v/>
      </c>
    </row>
    <row r="427">
      <c r="A427" s="34" t="n"/>
      <c r="B427" s="35" t="n"/>
      <c r="C427" s="36" t="n"/>
      <c r="D427" s="35" t="n"/>
      <c r="E427" s="37" t="n"/>
      <c r="F427" s="38">
        <f>IF(A427="","",IF(E427&lt;&gt;"",DATE(YEAR(E427),MONTH(E427),1),DATE(YEAR(A427),MONTH(A427),1)))</f>
        <v/>
      </c>
      <c r="G427" s="13">
        <f>IF(A427&amp;B427&amp;C427="","",IF(A427="","日付を入れる",IF(B427="","費目を選ぶ",IF(COUNTIFS($H$4:$H$58,B427)=0,"費目の一覧にない",IF(C427="","金額を入れる",IF(YEAR(F427)&lt;&gt;'入力'!$B$5,"集計の年とちがう",""))))))</f>
        <v/>
      </c>
    </row>
    <row r="428">
      <c r="A428" s="34" t="n"/>
      <c r="B428" s="35" t="n"/>
      <c r="C428" s="36" t="n"/>
      <c r="D428" s="35" t="n"/>
      <c r="E428" s="37" t="n"/>
      <c r="F428" s="38">
        <f>IF(A428="","",IF(E428&lt;&gt;"",DATE(YEAR(E428),MONTH(E428),1),DATE(YEAR(A428),MONTH(A428),1)))</f>
        <v/>
      </c>
      <c r="G428" s="13">
        <f>IF(A428&amp;B428&amp;C428="","",IF(A428="","日付を入れる",IF(B428="","費目を選ぶ",IF(COUNTIFS($H$4:$H$58,B428)=0,"費目の一覧にない",IF(C428="","金額を入れる",IF(YEAR(F428)&lt;&gt;'入力'!$B$5,"集計の年とちがう",""))))))</f>
        <v/>
      </c>
    </row>
    <row r="429">
      <c r="A429" s="34" t="n"/>
      <c r="B429" s="35" t="n"/>
      <c r="C429" s="36" t="n"/>
      <c r="D429" s="35" t="n"/>
      <c r="E429" s="37" t="n"/>
      <c r="F429" s="38">
        <f>IF(A429="","",IF(E429&lt;&gt;"",DATE(YEAR(E429),MONTH(E429),1),DATE(YEAR(A429),MONTH(A429),1)))</f>
        <v/>
      </c>
      <c r="G429" s="13">
        <f>IF(A429&amp;B429&amp;C429="","",IF(A429="","日付を入れる",IF(B429="","費目を選ぶ",IF(COUNTIFS($H$4:$H$58,B429)=0,"費目の一覧にない",IF(C429="","金額を入れる",IF(YEAR(F429)&lt;&gt;'入力'!$B$5,"集計の年とちがう",""))))))</f>
        <v/>
      </c>
    </row>
    <row r="430">
      <c r="A430" s="34" t="n"/>
      <c r="B430" s="35" t="n"/>
      <c r="C430" s="36" t="n"/>
      <c r="D430" s="35" t="n"/>
      <c r="E430" s="37" t="n"/>
      <c r="F430" s="38">
        <f>IF(A430="","",IF(E430&lt;&gt;"",DATE(YEAR(E430),MONTH(E430),1),DATE(YEAR(A430),MONTH(A430),1)))</f>
        <v/>
      </c>
      <c r="G430" s="13">
        <f>IF(A430&amp;B430&amp;C430="","",IF(A430="","日付を入れる",IF(B430="","費目を選ぶ",IF(COUNTIFS($H$4:$H$58,B430)=0,"費目の一覧にない",IF(C430="","金額を入れる",IF(YEAR(F430)&lt;&gt;'入力'!$B$5,"集計の年とちがう",""))))))</f>
        <v/>
      </c>
    </row>
    <row r="431">
      <c r="A431" s="34" t="n"/>
      <c r="B431" s="35" t="n"/>
      <c r="C431" s="36" t="n"/>
      <c r="D431" s="35" t="n"/>
      <c r="E431" s="37" t="n"/>
      <c r="F431" s="38">
        <f>IF(A431="","",IF(E431&lt;&gt;"",DATE(YEAR(E431),MONTH(E431),1),DATE(YEAR(A431),MONTH(A431),1)))</f>
        <v/>
      </c>
      <c r="G431" s="13">
        <f>IF(A431&amp;B431&amp;C431="","",IF(A431="","日付を入れる",IF(B431="","費目を選ぶ",IF(COUNTIFS($H$4:$H$58,B431)=0,"費目の一覧にない",IF(C431="","金額を入れる",IF(YEAR(F431)&lt;&gt;'入力'!$B$5,"集計の年とちがう",""))))))</f>
        <v/>
      </c>
    </row>
    <row r="432">
      <c r="A432" s="34" t="n"/>
      <c r="B432" s="35" t="n"/>
      <c r="C432" s="36" t="n"/>
      <c r="D432" s="35" t="n"/>
      <c r="E432" s="37" t="n"/>
      <c r="F432" s="38">
        <f>IF(A432="","",IF(E432&lt;&gt;"",DATE(YEAR(E432),MONTH(E432),1),DATE(YEAR(A432),MONTH(A432),1)))</f>
        <v/>
      </c>
      <c r="G432" s="13">
        <f>IF(A432&amp;B432&amp;C432="","",IF(A432="","日付を入れる",IF(B432="","費目を選ぶ",IF(COUNTIFS($H$4:$H$58,B432)=0,"費目の一覧にない",IF(C432="","金額を入れる",IF(YEAR(F432)&lt;&gt;'入力'!$B$5,"集計の年とちがう",""))))))</f>
        <v/>
      </c>
    </row>
    <row r="433">
      <c r="A433" s="34" t="n"/>
      <c r="B433" s="35" t="n"/>
      <c r="C433" s="36" t="n"/>
      <c r="D433" s="35" t="n"/>
      <c r="E433" s="37" t="n"/>
      <c r="F433" s="38">
        <f>IF(A433="","",IF(E433&lt;&gt;"",DATE(YEAR(E433),MONTH(E433),1),DATE(YEAR(A433),MONTH(A433),1)))</f>
        <v/>
      </c>
      <c r="G433" s="13">
        <f>IF(A433&amp;B433&amp;C433="","",IF(A433="","日付を入れる",IF(B433="","費目を選ぶ",IF(COUNTIFS($H$4:$H$58,B433)=0,"費目の一覧にない",IF(C433="","金額を入れる",IF(YEAR(F433)&lt;&gt;'入力'!$B$5,"集計の年とちがう",""))))))</f>
        <v/>
      </c>
    </row>
    <row r="434">
      <c r="A434" s="34" t="n"/>
      <c r="B434" s="35" t="n"/>
      <c r="C434" s="36" t="n"/>
      <c r="D434" s="35" t="n"/>
      <c r="E434" s="37" t="n"/>
      <c r="F434" s="38">
        <f>IF(A434="","",IF(E434&lt;&gt;"",DATE(YEAR(E434),MONTH(E434),1),DATE(YEAR(A434),MONTH(A434),1)))</f>
        <v/>
      </c>
      <c r="G434" s="13">
        <f>IF(A434&amp;B434&amp;C434="","",IF(A434="","日付を入れる",IF(B434="","費目を選ぶ",IF(COUNTIFS($H$4:$H$58,B434)=0,"費目の一覧にない",IF(C434="","金額を入れる",IF(YEAR(F434)&lt;&gt;'入力'!$B$5,"集計の年とちがう",""))))))</f>
        <v/>
      </c>
    </row>
    <row r="435">
      <c r="A435" s="34" t="n"/>
      <c r="B435" s="35" t="n"/>
      <c r="C435" s="36" t="n"/>
      <c r="D435" s="35" t="n"/>
      <c r="E435" s="37" t="n"/>
      <c r="F435" s="38">
        <f>IF(A435="","",IF(E435&lt;&gt;"",DATE(YEAR(E435),MONTH(E435),1),DATE(YEAR(A435),MONTH(A435),1)))</f>
        <v/>
      </c>
      <c r="G435" s="13">
        <f>IF(A435&amp;B435&amp;C435="","",IF(A435="","日付を入れる",IF(B435="","費目を選ぶ",IF(COUNTIFS($H$4:$H$58,B435)=0,"費目の一覧にない",IF(C435="","金額を入れる",IF(YEAR(F435)&lt;&gt;'入力'!$B$5,"集計の年とちがう",""))))))</f>
        <v/>
      </c>
    </row>
    <row r="436">
      <c r="A436" s="34" t="n"/>
      <c r="B436" s="35" t="n"/>
      <c r="C436" s="36" t="n"/>
      <c r="D436" s="35" t="n"/>
      <c r="E436" s="37" t="n"/>
      <c r="F436" s="38">
        <f>IF(A436="","",IF(E436&lt;&gt;"",DATE(YEAR(E436),MONTH(E436),1),DATE(YEAR(A436),MONTH(A436),1)))</f>
        <v/>
      </c>
      <c r="G436" s="13">
        <f>IF(A436&amp;B436&amp;C436="","",IF(A436="","日付を入れる",IF(B436="","費目を選ぶ",IF(COUNTIFS($H$4:$H$58,B436)=0,"費目の一覧にない",IF(C436="","金額を入れる",IF(YEAR(F436)&lt;&gt;'入力'!$B$5,"集計の年とちがう",""))))))</f>
        <v/>
      </c>
    </row>
    <row r="437">
      <c r="A437" s="34" t="n"/>
      <c r="B437" s="35" t="n"/>
      <c r="C437" s="36" t="n"/>
      <c r="D437" s="35" t="n"/>
      <c r="E437" s="37" t="n"/>
      <c r="F437" s="38">
        <f>IF(A437="","",IF(E437&lt;&gt;"",DATE(YEAR(E437),MONTH(E437),1),DATE(YEAR(A437),MONTH(A437),1)))</f>
        <v/>
      </c>
      <c r="G437" s="13">
        <f>IF(A437&amp;B437&amp;C437="","",IF(A437="","日付を入れる",IF(B437="","費目を選ぶ",IF(COUNTIFS($H$4:$H$58,B437)=0,"費目の一覧にない",IF(C437="","金額を入れる",IF(YEAR(F437)&lt;&gt;'入力'!$B$5,"集計の年とちがう",""))))))</f>
        <v/>
      </c>
    </row>
    <row r="438">
      <c r="A438" s="34" t="n"/>
      <c r="B438" s="35" t="n"/>
      <c r="C438" s="36" t="n"/>
      <c r="D438" s="35" t="n"/>
      <c r="E438" s="37" t="n"/>
      <c r="F438" s="38">
        <f>IF(A438="","",IF(E438&lt;&gt;"",DATE(YEAR(E438),MONTH(E438),1),DATE(YEAR(A438),MONTH(A438),1)))</f>
        <v/>
      </c>
      <c r="G438" s="13">
        <f>IF(A438&amp;B438&amp;C438="","",IF(A438="","日付を入れる",IF(B438="","費目を選ぶ",IF(COUNTIFS($H$4:$H$58,B438)=0,"費目の一覧にない",IF(C438="","金額を入れる",IF(YEAR(F438)&lt;&gt;'入力'!$B$5,"集計の年とちがう",""))))))</f>
        <v/>
      </c>
    </row>
    <row r="439">
      <c r="A439" s="34" t="n"/>
      <c r="B439" s="35" t="n"/>
      <c r="C439" s="36" t="n"/>
      <c r="D439" s="35" t="n"/>
      <c r="E439" s="37" t="n"/>
      <c r="F439" s="38">
        <f>IF(A439="","",IF(E439&lt;&gt;"",DATE(YEAR(E439),MONTH(E439),1),DATE(YEAR(A439),MONTH(A439),1)))</f>
        <v/>
      </c>
      <c r="G439" s="13">
        <f>IF(A439&amp;B439&amp;C439="","",IF(A439="","日付を入れる",IF(B439="","費目を選ぶ",IF(COUNTIFS($H$4:$H$58,B439)=0,"費目の一覧にない",IF(C439="","金額を入れる",IF(YEAR(F439)&lt;&gt;'入力'!$B$5,"集計の年とちがう",""))))))</f>
        <v/>
      </c>
    </row>
    <row r="440">
      <c r="A440" s="34" t="n"/>
      <c r="B440" s="35" t="n"/>
      <c r="C440" s="36" t="n"/>
      <c r="D440" s="35" t="n"/>
      <c r="E440" s="37" t="n"/>
      <c r="F440" s="38">
        <f>IF(A440="","",IF(E440&lt;&gt;"",DATE(YEAR(E440),MONTH(E440),1),DATE(YEAR(A440),MONTH(A440),1)))</f>
        <v/>
      </c>
      <c r="G440" s="13">
        <f>IF(A440&amp;B440&amp;C440="","",IF(A440="","日付を入れる",IF(B440="","費目を選ぶ",IF(COUNTIFS($H$4:$H$58,B440)=0,"費目の一覧にない",IF(C440="","金額を入れる",IF(YEAR(F440)&lt;&gt;'入力'!$B$5,"集計の年とちがう",""))))))</f>
        <v/>
      </c>
    </row>
    <row r="441">
      <c r="A441" s="34" t="n"/>
      <c r="B441" s="35" t="n"/>
      <c r="C441" s="36" t="n"/>
      <c r="D441" s="35" t="n"/>
      <c r="E441" s="37" t="n"/>
      <c r="F441" s="38">
        <f>IF(A441="","",IF(E441&lt;&gt;"",DATE(YEAR(E441),MONTH(E441),1),DATE(YEAR(A441),MONTH(A441),1)))</f>
        <v/>
      </c>
      <c r="G441" s="13">
        <f>IF(A441&amp;B441&amp;C441="","",IF(A441="","日付を入れる",IF(B441="","費目を選ぶ",IF(COUNTIFS($H$4:$H$58,B441)=0,"費目の一覧にない",IF(C441="","金額を入れる",IF(YEAR(F441)&lt;&gt;'入力'!$B$5,"集計の年とちがう",""))))))</f>
        <v/>
      </c>
    </row>
    <row r="442">
      <c r="A442" s="34" t="n"/>
      <c r="B442" s="35" t="n"/>
      <c r="C442" s="36" t="n"/>
      <c r="D442" s="35" t="n"/>
      <c r="E442" s="37" t="n"/>
      <c r="F442" s="38">
        <f>IF(A442="","",IF(E442&lt;&gt;"",DATE(YEAR(E442),MONTH(E442),1),DATE(YEAR(A442),MONTH(A442),1)))</f>
        <v/>
      </c>
      <c r="G442" s="13">
        <f>IF(A442&amp;B442&amp;C442="","",IF(A442="","日付を入れる",IF(B442="","費目を選ぶ",IF(COUNTIFS($H$4:$H$58,B442)=0,"費目の一覧にない",IF(C442="","金額を入れる",IF(YEAR(F442)&lt;&gt;'入力'!$B$5,"集計の年とちがう",""))))))</f>
        <v/>
      </c>
    </row>
    <row r="443">
      <c r="A443" s="34" t="n"/>
      <c r="B443" s="35" t="n"/>
      <c r="C443" s="36" t="n"/>
      <c r="D443" s="35" t="n"/>
      <c r="E443" s="37" t="n"/>
      <c r="F443" s="38">
        <f>IF(A443="","",IF(E443&lt;&gt;"",DATE(YEAR(E443),MONTH(E443),1),DATE(YEAR(A443),MONTH(A443),1)))</f>
        <v/>
      </c>
      <c r="G443" s="13">
        <f>IF(A443&amp;B443&amp;C443="","",IF(A443="","日付を入れる",IF(B443="","費目を選ぶ",IF(COUNTIFS($H$4:$H$58,B443)=0,"費目の一覧にない",IF(C443="","金額を入れる",IF(YEAR(F443)&lt;&gt;'入力'!$B$5,"集計の年とちがう",""))))))</f>
        <v/>
      </c>
    </row>
    <row r="444">
      <c r="A444" s="34" t="n"/>
      <c r="B444" s="35" t="n"/>
      <c r="C444" s="36" t="n"/>
      <c r="D444" s="35" t="n"/>
      <c r="E444" s="37" t="n"/>
      <c r="F444" s="38">
        <f>IF(A444="","",IF(E444&lt;&gt;"",DATE(YEAR(E444),MONTH(E444),1),DATE(YEAR(A444),MONTH(A444),1)))</f>
        <v/>
      </c>
      <c r="G444" s="13">
        <f>IF(A444&amp;B444&amp;C444="","",IF(A444="","日付を入れる",IF(B444="","費目を選ぶ",IF(COUNTIFS($H$4:$H$58,B444)=0,"費目の一覧にない",IF(C444="","金額を入れる",IF(YEAR(F444)&lt;&gt;'入力'!$B$5,"集計の年とちがう",""))))))</f>
        <v/>
      </c>
    </row>
    <row r="445">
      <c r="A445" s="34" t="n"/>
      <c r="B445" s="35" t="n"/>
      <c r="C445" s="36" t="n"/>
      <c r="D445" s="35" t="n"/>
      <c r="E445" s="37" t="n"/>
      <c r="F445" s="38">
        <f>IF(A445="","",IF(E445&lt;&gt;"",DATE(YEAR(E445),MONTH(E445),1),DATE(YEAR(A445),MONTH(A445),1)))</f>
        <v/>
      </c>
      <c r="G445" s="13">
        <f>IF(A445&amp;B445&amp;C445="","",IF(A445="","日付を入れる",IF(B445="","費目を選ぶ",IF(COUNTIFS($H$4:$H$58,B445)=0,"費目の一覧にない",IF(C445="","金額を入れる",IF(YEAR(F445)&lt;&gt;'入力'!$B$5,"集計の年とちがう",""))))))</f>
        <v/>
      </c>
    </row>
    <row r="446">
      <c r="A446" s="34" t="n"/>
      <c r="B446" s="35" t="n"/>
      <c r="C446" s="36" t="n"/>
      <c r="D446" s="35" t="n"/>
      <c r="E446" s="37" t="n"/>
      <c r="F446" s="38">
        <f>IF(A446="","",IF(E446&lt;&gt;"",DATE(YEAR(E446),MONTH(E446),1),DATE(YEAR(A446),MONTH(A446),1)))</f>
        <v/>
      </c>
      <c r="G446" s="13">
        <f>IF(A446&amp;B446&amp;C446="","",IF(A446="","日付を入れる",IF(B446="","費目を選ぶ",IF(COUNTIFS($H$4:$H$58,B446)=0,"費目の一覧にない",IF(C446="","金額を入れる",IF(YEAR(F446)&lt;&gt;'入力'!$B$5,"集計の年とちがう",""))))))</f>
        <v/>
      </c>
    </row>
    <row r="447">
      <c r="A447" s="34" t="n"/>
      <c r="B447" s="35" t="n"/>
      <c r="C447" s="36" t="n"/>
      <c r="D447" s="35" t="n"/>
      <c r="E447" s="37" t="n"/>
      <c r="F447" s="38">
        <f>IF(A447="","",IF(E447&lt;&gt;"",DATE(YEAR(E447),MONTH(E447),1),DATE(YEAR(A447),MONTH(A447),1)))</f>
        <v/>
      </c>
      <c r="G447" s="13">
        <f>IF(A447&amp;B447&amp;C447="","",IF(A447="","日付を入れる",IF(B447="","費目を選ぶ",IF(COUNTIFS($H$4:$H$58,B447)=0,"費目の一覧にない",IF(C447="","金額を入れる",IF(YEAR(F447)&lt;&gt;'入力'!$B$5,"集計の年とちがう",""))))))</f>
        <v/>
      </c>
    </row>
    <row r="448">
      <c r="A448" s="34" t="n"/>
      <c r="B448" s="35" t="n"/>
      <c r="C448" s="36" t="n"/>
      <c r="D448" s="35" t="n"/>
      <c r="E448" s="37" t="n"/>
      <c r="F448" s="38">
        <f>IF(A448="","",IF(E448&lt;&gt;"",DATE(YEAR(E448),MONTH(E448),1),DATE(YEAR(A448),MONTH(A448),1)))</f>
        <v/>
      </c>
      <c r="G448" s="13">
        <f>IF(A448&amp;B448&amp;C448="","",IF(A448="","日付を入れる",IF(B448="","費目を選ぶ",IF(COUNTIFS($H$4:$H$58,B448)=0,"費目の一覧にない",IF(C448="","金額を入れる",IF(YEAR(F448)&lt;&gt;'入力'!$B$5,"集計の年とちがう",""))))))</f>
        <v/>
      </c>
    </row>
    <row r="449">
      <c r="A449" s="34" t="n"/>
      <c r="B449" s="35" t="n"/>
      <c r="C449" s="36" t="n"/>
      <c r="D449" s="35" t="n"/>
      <c r="E449" s="37" t="n"/>
      <c r="F449" s="38">
        <f>IF(A449="","",IF(E449&lt;&gt;"",DATE(YEAR(E449),MONTH(E449),1),DATE(YEAR(A449),MONTH(A449),1)))</f>
        <v/>
      </c>
      <c r="G449" s="13">
        <f>IF(A449&amp;B449&amp;C449="","",IF(A449="","日付を入れる",IF(B449="","費目を選ぶ",IF(COUNTIFS($H$4:$H$58,B449)=0,"費目の一覧にない",IF(C449="","金額を入れる",IF(YEAR(F449)&lt;&gt;'入力'!$B$5,"集計の年とちがう",""))))))</f>
        <v/>
      </c>
    </row>
    <row r="450">
      <c r="A450" s="34" t="n"/>
      <c r="B450" s="35" t="n"/>
      <c r="C450" s="36" t="n"/>
      <c r="D450" s="35" t="n"/>
      <c r="E450" s="37" t="n"/>
      <c r="F450" s="38">
        <f>IF(A450="","",IF(E450&lt;&gt;"",DATE(YEAR(E450),MONTH(E450),1),DATE(YEAR(A450),MONTH(A450),1)))</f>
        <v/>
      </c>
      <c r="G450" s="13">
        <f>IF(A450&amp;B450&amp;C450="","",IF(A450="","日付を入れる",IF(B450="","費目を選ぶ",IF(COUNTIFS($H$4:$H$58,B450)=0,"費目の一覧にない",IF(C450="","金額を入れる",IF(YEAR(F450)&lt;&gt;'入力'!$B$5,"集計の年とちがう",""))))))</f>
        <v/>
      </c>
    </row>
    <row r="451">
      <c r="A451" s="34" t="n"/>
      <c r="B451" s="35" t="n"/>
      <c r="C451" s="36" t="n"/>
      <c r="D451" s="35" t="n"/>
      <c r="E451" s="37" t="n"/>
      <c r="F451" s="38">
        <f>IF(A451="","",IF(E451&lt;&gt;"",DATE(YEAR(E451),MONTH(E451),1),DATE(YEAR(A451),MONTH(A451),1)))</f>
        <v/>
      </c>
      <c r="G451" s="13">
        <f>IF(A451&amp;B451&amp;C451="","",IF(A451="","日付を入れる",IF(B451="","費目を選ぶ",IF(COUNTIFS($H$4:$H$58,B451)=0,"費目の一覧にない",IF(C451="","金額を入れる",IF(YEAR(F451)&lt;&gt;'入力'!$B$5,"集計の年とちがう",""))))))</f>
        <v/>
      </c>
    </row>
    <row r="452">
      <c r="A452" s="34" t="n"/>
      <c r="B452" s="35" t="n"/>
      <c r="C452" s="36" t="n"/>
      <c r="D452" s="35" t="n"/>
      <c r="E452" s="37" t="n"/>
      <c r="F452" s="38">
        <f>IF(A452="","",IF(E452&lt;&gt;"",DATE(YEAR(E452),MONTH(E452),1),DATE(YEAR(A452),MONTH(A452),1)))</f>
        <v/>
      </c>
      <c r="G452" s="13">
        <f>IF(A452&amp;B452&amp;C452="","",IF(A452="","日付を入れる",IF(B452="","費目を選ぶ",IF(COUNTIFS($H$4:$H$58,B452)=0,"費目の一覧にない",IF(C452="","金額を入れる",IF(YEAR(F452)&lt;&gt;'入力'!$B$5,"集計の年とちがう",""))))))</f>
        <v/>
      </c>
    </row>
    <row r="453">
      <c r="A453" s="34" t="n"/>
      <c r="B453" s="35" t="n"/>
      <c r="C453" s="36" t="n"/>
      <c r="D453" s="35" t="n"/>
      <c r="E453" s="37" t="n"/>
      <c r="F453" s="38">
        <f>IF(A453="","",IF(E453&lt;&gt;"",DATE(YEAR(E453),MONTH(E453),1),DATE(YEAR(A453),MONTH(A453),1)))</f>
        <v/>
      </c>
      <c r="G453" s="13">
        <f>IF(A453&amp;B453&amp;C453="","",IF(A453="","日付を入れる",IF(B453="","費目を選ぶ",IF(COUNTIFS($H$4:$H$58,B453)=0,"費目の一覧にない",IF(C453="","金額を入れる",IF(YEAR(F453)&lt;&gt;'入力'!$B$5,"集計の年とちがう",""))))))</f>
        <v/>
      </c>
    </row>
    <row r="454">
      <c r="A454" s="34" t="n"/>
      <c r="B454" s="35" t="n"/>
      <c r="C454" s="36" t="n"/>
      <c r="D454" s="35" t="n"/>
      <c r="E454" s="37" t="n"/>
      <c r="F454" s="38">
        <f>IF(A454="","",IF(E454&lt;&gt;"",DATE(YEAR(E454),MONTH(E454),1),DATE(YEAR(A454),MONTH(A454),1)))</f>
        <v/>
      </c>
      <c r="G454" s="13">
        <f>IF(A454&amp;B454&amp;C454="","",IF(A454="","日付を入れる",IF(B454="","費目を選ぶ",IF(COUNTIFS($H$4:$H$58,B454)=0,"費目の一覧にない",IF(C454="","金額を入れる",IF(YEAR(F454)&lt;&gt;'入力'!$B$5,"集計の年とちがう",""))))))</f>
        <v/>
      </c>
    </row>
    <row r="455">
      <c r="A455" s="34" t="n"/>
      <c r="B455" s="35" t="n"/>
      <c r="C455" s="36" t="n"/>
      <c r="D455" s="35" t="n"/>
      <c r="E455" s="37" t="n"/>
      <c r="F455" s="38">
        <f>IF(A455="","",IF(E455&lt;&gt;"",DATE(YEAR(E455),MONTH(E455),1),DATE(YEAR(A455),MONTH(A455),1)))</f>
        <v/>
      </c>
      <c r="G455" s="13">
        <f>IF(A455&amp;B455&amp;C455="","",IF(A455="","日付を入れる",IF(B455="","費目を選ぶ",IF(COUNTIFS($H$4:$H$58,B455)=0,"費目の一覧にない",IF(C455="","金額を入れる",IF(YEAR(F455)&lt;&gt;'入力'!$B$5,"集計の年とちがう",""))))))</f>
        <v/>
      </c>
    </row>
    <row r="456">
      <c r="A456" s="34" t="n"/>
      <c r="B456" s="35" t="n"/>
      <c r="C456" s="36" t="n"/>
      <c r="D456" s="35" t="n"/>
      <c r="E456" s="37" t="n"/>
      <c r="F456" s="38">
        <f>IF(A456="","",IF(E456&lt;&gt;"",DATE(YEAR(E456),MONTH(E456),1),DATE(YEAR(A456),MONTH(A456),1)))</f>
        <v/>
      </c>
      <c r="G456" s="13">
        <f>IF(A456&amp;B456&amp;C456="","",IF(A456="","日付を入れる",IF(B456="","費目を選ぶ",IF(COUNTIFS($H$4:$H$58,B456)=0,"費目の一覧にない",IF(C456="","金額を入れる",IF(YEAR(F456)&lt;&gt;'入力'!$B$5,"集計の年とちがう",""))))))</f>
        <v/>
      </c>
    </row>
    <row r="457">
      <c r="A457" s="34" t="n"/>
      <c r="B457" s="35" t="n"/>
      <c r="C457" s="36" t="n"/>
      <c r="D457" s="35" t="n"/>
      <c r="E457" s="37" t="n"/>
      <c r="F457" s="38">
        <f>IF(A457="","",IF(E457&lt;&gt;"",DATE(YEAR(E457),MONTH(E457),1),DATE(YEAR(A457),MONTH(A457),1)))</f>
        <v/>
      </c>
      <c r="G457" s="13">
        <f>IF(A457&amp;B457&amp;C457="","",IF(A457="","日付を入れる",IF(B457="","費目を選ぶ",IF(COUNTIFS($H$4:$H$58,B457)=0,"費目の一覧にない",IF(C457="","金額を入れる",IF(YEAR(F457)&lt;&gt;'入力'!$B$5,"集計の年とちがう",""))))))</f>
        <v/>
      </c>
    </row>
    <row r="458">
      <c r="A458" s="34" t="n"/>
      <c r="B458" s="35" t="n"/>
      <c r="C458" s="36" t="n"/>
      <c r="D458" s="35" t="n"/>
      <c r="E458" s="37" t="n"/>
      <c r="F458" s="38">
        <f>IF(A458="","",IF(E458&lt;&gt;"",DATE(YEAR(E458),MONTH(E458),1),DATE(YEAR(A458),MONTH(A458),1)))</f>
        <v/>
      </c>
      <c r="G458" s="13">
        <f>IF(A458&amp;B458&amp;C458="","",IF(A458="","日付を入れる",IF(B458="","費目を選ぶ",IF(COUNTIFS($H$4:$H$58,B458)=0,"費目の一覧にない",IF(C458="","金額を入れる",IF(YEAR(F458)&lt;&gt;'入力'!$B$5,"集計の年とちがう",""))))))</f>
        <v/>
      </c>
    </row>
    <row r="459">
      <c r="A459" s="34" t="n"/>
      <c r="B459" s="35" t="n"/>
      <c r="C459" s="36" t="n"/>
      <c r="D459" s="35" t="n"/>
      <c r="E459" s="37" t="n"/>
      <c r="F459" s="38">
        <f>IF(A459="","",IF(E459&lt;&gt;"",DATE(YEAR(E459),MONTH(E459),1),DATE(YEAR(A459),MONTH(A459),1)))</f>
        <v/>
      </c>
      <c r="G459" s="13">
        <f>IF(A459&amp;B459&amp;C459="","",IF(A459="","日付を入れる",IF(B459="","費目を選ぶ",IF(COUNTIFS($H$4:$H$58,B459)=0,"費目の一覧にない",IF(C459="","金額を入れる",IF(YEAR(F459)&lt;&gt;'入力'!$B$5,"集計の年とちがう",""))))))</f>
        <v/>
      </c>
    </row>
    <row r="460">
      <c r="A460" s="34" t="n"/>
      <c r="B460" s="35" t="n"/>
      <c r="C460" s="36" t="n"/>
      <c r="D460" s="35" t="n"/>
      <c r="E460" s="37" t="n"/>
      <c r="F460" s="38">
        <f>IF(A460="","",IF(E460&lt;&gt;"",DATE(YEAR(E460),MONTH(E460),1),DATE(YEAR(A460),MONTH(A460),1)))</f>
        <v/>
      </c>
      <c r="G460" s="13">
        <f>IF(A460&amp;B460&amp;C460="","",IF(A460="","日付を入れる",IF(B460="","費目を選ぶ",IF(COUNTIFS($H$4:$H$58,B460)=0,"費目の一覧にない",IF(C460="","金額を入れる",IF(YEAR(F460)&lt;&gt;'入力'!$B$5,"集計の年とちがう",""))))))</f>
        <v/>
      </c>
    </row>
    <row r="461">
      <c r="A461" s="34" t="n"/>
      <c r="B461" s="35" t="n"/>
      <c r="C461" s="36" t="n"/>
      <c r="D461" s="35" t="n"/>
      <c r="E461" s="37" t="n"/>
      <c r="F461" s="38">
        <f>IF(A461="","",IF(E461&lt;&gt;"",DATE(YEAR(E461),MONTH(E461),1),DATE(YEAR(A461),MONTH(A461),1)))</f>
        <v/>
      </c>
      <c r="G461" s="13">
        <f>IF(A461&amp;B461&amp;C461="","",IF(A461="","日付を入れる",IF(B461="","費目を選ぶ",IF(COUNTIFS($H$4:$H$58,B461)=0,"費目の一覧にない",IF(C461="","金額を入れる",IF(YEAR(F461)&lt;&gt;'入力'!$B$5,"集計の年とちがう",""))))))</f>
        <v/>
      </c>
    </row>
    <row r="462">
      <c r="A462" s="34" t="n"/>
      <c r="B462" s="35" t="n"/>
      <c r="C462" s="36" t="n"/>
      <c r="D462" s="35" t="n"/>
      <c r="E462" s="37" t="n"/>
      <c r="F462" s="38">
        <f>IF(A462="","",IF(E462&lt;&gt;"",DATE(YEAR(E462),MONTH(E462),1),DATE(YEAR(A462),MONTH(A462),1)))</f>
        <v/>
      </c>
      <c r="G462" s="13">
        <f>IF(A462&amp;B462&amp;C462="","",IF(A462="","日付を入れる",IF(B462="","費目を選ぶ",IF(COUNTIFS($H$4:$H$58,B462)=0,"費目の一覧にない",IF(C462="","金額を入れる",IF(YEAR(F462)&lt;&gt;'入力'!$B$5,"集計の年とちがう",""))))))</f>
        <v/>
      </c>
    </row>
    <row r="463">
      <c r="A463" s="34" t="n"/>
      <c r="B463" s="35" t="n"/>
      <c r="C463" s="36" t="n"/>
      <c r="D463" s="35" t="n"/>
      <c r="E463" s="37" t="n"/>
      <c r="F463" s="38">
        <f>IF(A463="","",IF(E463&lt;&gt;"",DATE(YEAR(E463),MONTH(E463),1),DATE(YEAR(A463),MONTH(A463),1)))</f>
        <v/>
      </c>
      <c r="G463" s="13">
        <f>IF(A463&amp;B463&amp;C463="","",IF(A463="","日付を入れる",IF(B463="","費目を選ぶ",IF(COUNTIFS($H$4:$H$58,B463)=0,"費目の一覧にない",IF(C463="","金額を入れる",IF(YEAR(F463)&lt;&gt;'入力'!$B$5,"集計の年とちがう",""))))))</f>
        <v/>
      </c>
    </row>
    <row r="464">
      <c r="A464" s="34" t="n"/>
      <c r="B464" s="35" t="n"/>
      <c r="C464" s="36" t="n"/>
      <c r="D464" s="35" t="n"/>
      <c r="E464" s="37" t="n"/>
      <c r="F464" s="38">
        <f>IF(A464="","",IF(E464&lt;&gt;"",DATE(YEAR(E464),MONTH(E464),1),DATE(YEAR(A464),MONTH(A464),1)))</f>
        <v/>
      </c>
      <c r="G464" s="13">
        <f>IF(A464&amp;B464&amp;C464="","",IF(A464="","日付を入れる",IF(B464="","費目を選ぶ",IF(COUNTIFS($H$4:$H$58,B464)=0,"費目の一覧にない",IF(C464="","金額を入れる",IF(YEAR(F464)&lt;&gt;'入力'!$B$5,"集計の年とちがう",""))))))</f>
        <v/>
      </c>
    </row>
    <row r="465">
      <c r="A465" s="34" t="n"/>
      <c r="B465" s="35" t="n"/>
      <c r="C465" s="36" t="n"/>
      <c r="D465" s="35" t="n"/>
      <c r="E465" s="37" t="n"/>
      <c r="F465" s="38">
        <f>IF(A465="","",IF(E465&lt;&gt;"",DATE(YEAR(E465),MONTH(E465),1),DATE(YEAR(A465),MONTH(A465),1)))</f>
        <v/>
      </c>
      <c r="G465" s="13">
        <f>IF(A465&amp;B465&amp;C465="","",IF(A465="","日付を入れる",IF(B465="","費目を選ぶ",IF(COUNTIFS($H$4:$H$58,B465)=0,"費目の一覧にない",IF(C465="","金額を入れる",IF(YEAR(F465)&lt;&gt;'入力'!$B$5,"集計の年とちがう",""))))))</f>
        <v/>
      </c>
    </row>
    <row r="466">
      <c r="A466" s="34" t="n"/>
      <c r="B466" s="35" t="n"/>
      <c r="C466" s="36" t="n"/>
      <c r="D466" s="35" t="n"/>
      <c r="E466" s="37" t="n"/>
      <c r="F466" s="38">
        <f>IF(A466="","",IF(E466&lt;&gt;"",DATE(YEAR(E466),MONTH(E466),1),DATE(YEAR(A466),MONTH(A466),1)))</f>
        <v/>
      </c>
      <c r="G466" s="13">
        <f>IF(A466&amp;B466&amp;C466="","",IF(A466="","日付を入れる",IF(B466="","費目を選ぶ",IF(COUNTIFS($H$4:$H$58,B466)=0,"費目の一覧にない",IF(C466="","金額を入れる",IF(YEAR(F466)&lt;&gt;'入力'!$B$5,"集計の年とちがう",""))))))</f>
        <v/>
      </c>
    </row>
    <row r="467">
      <c r="A467" s="34" t="n"/>
      <c r="B467" s="35" t="n"/>
      <c r="C467" s="36" t="n"/>
      <c r="D467" s="35" t="n"/>
      <c r="E467" s="37" t="n"/>
      <c r="F467" s="38">
        <f>IF(A467="","",IF(E467&lt;&gt;"",DATE(YEAR(E467),MONTH(E467),1),DATE(YEAR(A467),MONTH(A467),1)))</f>
        <v/>
      </c>
      <c r="G467" s="13">
        <f>IF(A467&amp;B467&amp;C467="","",IF(A467="","日付を入れる",IF(B467="","費目を選ぶ",IF(COUNTIFS($H$4:$H$58,B467)=0,"費目の一覧にない",IF(C467="","金額を入れる",IF(YEAR(F467)&lt;&gt;'入力'!$B$5,"集計の年とちがう",""))))))</f>
        <v/>
      </c>
    </row>
    <row r="468">
      <c r="A468" s="34" t="n"/>
      <c r="B468" s="35" t="n"/>
      <c r="C468" s="36" t="n"/>
      <c r="D468" s="35" t="n"/>
      <c r="E468" s="37" t="n"/>
      <c r="F468" s="38">
        <f>IF(A468="","",IF(E468&lt;&gt;"",DATE(YEAR(E468),MONTH(E468),1),DATE(YEAR(A468),MONTH(A468),1)))</f>
        <v/>
      </c>
      <c r="G468" s="13">
        <f>IF(A468&amp;B468&amp;C468="","",IF(A468="","日付を入れる",IF(B468="","費目を選ぶ",IF(COUNTIFS($H$4:$H$58,B468)=0,"費目の一覧にない",IF(C468="","金額を入れる",IF(YEAR(F468)&lt;&gt;'入力'!$B$5,"集計の年とちがう",""))))))</f>
        <v/>
      </c>
    </row>
    <row r="469">
      <c r="A469" s="34" t="n"/>
      <c r="B469" s="35" t="n"/>
      <c r="C469" s="36" t="n"/>
      <c r="D469" s="35" t="n"/>
      <c r="E469" s="37" t="n"/>
      <c r="F469" s="38">
        <f>IF(A469="","",IF(E469&lt;&gt;"",DATE(YEAR(E469),MONTH(E469),1),DATE(YEAR(A469),MONTH(A469),1)))</f>
        <v/>
      </c>
      <c r="G469" s="13">
        <f>IF(A469&amp;B469&amp;C469="","",IF(A469="","日付を入れる",IF(B469="","費目を選ぶ",IF(COUNTIFS($H$4:$H$58,B469)=0,"費目の一覧にない",IF(C469="","金額を入れる",IF(YEAR(F469)&lt;&gt;'入力'!$B$5,"集計の年とちがう",""))))))</f>
        <v/>
      </c>
    </row>
    <row r="470">
      <c r="A470" s="34" t="n"/>
      <c r="B470" s="35" t="n"/>
      <c r="C470" s="36" t="n"/>
      <c r="D470" s="35" t="n"/>
      <c r="E470" s="37" t="n"/>
      <c r="F470" s="38">
        <f>IF(A470="","",IF(E470&lt;&gt;"",DATE(YEAR(E470),MONTH(E470),1),DATE(YEAR(A470),MONTH(A470),1)))</f>
        <v/>
      </c>
      <c r="G470" s="13">
        <f>IF(A470&amp;B470&amp;C470="","",IF(A470="","日付を入れる",IF(B470="","費目を選ぶ",IF(COUNTIFS($H$4:$H$58,B470)=0,"費目の一覧にない",IF(C470="","金額を入れる",IF(YEAR(F470)&lt;&gt;'入力'!$B$5,"集計の年とちがう",""))))))</f>
        <v/>
      </c>
    </row>
    <row r="471">
      <c r="A471" s="34" t="n"/>
      <c r="B471" s="35" t="n"/>
      <c r="C471" s="36" t="n"/>
      <c r="D471" s="35" t="n"/>
      <c r="E471" s="37" t="n"/>
      <c r="F471" s="38">
        <f>IF(A471="","",IF(E471&lt;&gt;"",DATE(YEAR(E471),MONTH(E471),1),DATE(YEAR(A471),MONTH(A471),1)))</f>
        <v/>
      </c>
      <c r="G471" s="13">
        <f>IF(A471&amp;B471&amp;C471="","",IF(A471="","日付を入れる",IF(B471="","費目を選ぶ",IF(COUNTIFS($H$4:$H$58,B471)=0,"費目の一覧にない",IF(C471="","金額を入れる",IF(YEAR(F471)&lt;&gt;'入力'!$B$5,"集計の年とちがう",""))))))</f>
        <v/>
      </c>
    </row>
    <row r="472">
      <c r="A472" s="34" t="n"/>
      <c r="B472" s="35" t="n"/>
      <c r="C472" s="36" t="n"/>
      <c r="D472" s="35" t="n"/>
      <c r="E472" s="37" t="n"/>
      <c r="F472" s="38">
        <f>IF(A472="","",IF(E472&lt;&gt;"",DATE(YEAR(E472),MONTH(E472),1),DATE(YEAR(A472),MONTH(A472),1)))</f>
        <v/>
      </c>
      <c r="G472" s="13">
        <f>IF(A472&amp;B472&amp;C472="","",IF(A472="","日付を入れる",IF(B472="","費目を選ぶ",IF(COUNTIFS($H$4:$H$58,B472)=0,"費目の一覧にない",IF(C472="","金額を入れる",IF(YEAR(F472)&lt;&gt;'入力'!$B$5,"集計の年とちがう",""))))))</f>
        <v/>
      </c>
    </row>
    <row r="473">
      <c r="A473" s="34" t="n"/>
      <c r="B473" s="35" t="n"/>
      <c r="C473" s="36" t="n"/>
      <c r="D473" s="35" t="n"/>
      <c r="E473" s="37" t="n"/>
      <c r="F473" s="38">
        <f>IF(A473="","",IF(E473&lt;&gt;"",DATE(YEAR(E473),MONTH(E473),1),DATE(YEAR(A473),MONTH(A473),1)))</f>
        <v/>
      </c>
      <c r="G473" s="13">
        <f>IF(A473&amp;B473&amp;C473="","",IF(A473="","日付を入れる",IF(B473="","費目を選ぶ",IF(COUNTIFS($H$4:$H$58,B473)=0,"費目の一覧にない",IF(C473="","金額を入れる",IF(YEAR(F473)&lt;&gt;'入力'!$B$5,"集計の年とちがう",""))))))</f>
        <v/>
      </c>
    </row>
    <row r="474">
      <c r="A474" s="34" t="n"/>
      <c r="B474" s="35" t="n"/>
      <c r="C474" s="36" t="n"/>
      <c r="D474" s="35" t="n"/>
      <c r="E474" s="37" t="n"/>
      <c r="F474" s="38">
        <f>IF(A474="","",IF(E474&lt;&gt;"",DATE(YEAR(E474),MONTH(E474),1),DATE(YEAR(A474),MONTH(A474),1)))</f>
        <v/>
      </c>
      <c r="G474" s="13">
        <f>IF(A474&amp;B474&amp;C474="","",IF(A474="","日付を入れる",IF(B474="","費目を選ぶ",IF(COUNTIFS($H$4:$H$58,B474)=0,"費目の一覧にない",IF(C474="","金額を入れる",IF(YEAR(F474)&lt;&gt;'入力'!$B$5,"集計の年とちがう",""))))))</f>
        <v/>
      </c>
    </row>
    <row r="475">
      <c r="A475" s="34" t="n"/>
      <c r="B475" s="35" t="n"/>
      <c r="C475" s="36" t="n"/>
      <c r="D475" s="35" t="n"/>
      <c r="E475" s="37" t="n"/>
      <c r="F475" s="38">
        <f>IF(A475="","",IF(E475&lt;&gt;"",DATE(YEAR(E475),MONTH(E475),1),DATE(YEAR(A475),MONTH(A475),1)))</f>
        <v/>
      </c>
      <c r="G475" s="13">
        <f>IF(A475&amp;B475&amp;C475="","",IF(A475="","日付を入れる",IF(B475="","費目を選ぶ",IF(COUNTIFS($H$4:$H$58,B475)=0,"費目の一覧にない",IF(C475="","金額を入れる",IF(YEAR(F475)&lt;&gt;'入力'!$B$5,"集計の年とちがう",""))))))</f>
        <v/>
      </c>
    </row>
    <row r="476">
      <c r="A476" s="34" t="n"/>
      <c r="B476" s="35" t="n"/>
      <c r="C476" s="36" t="n"/>
      <c r="D476" s="35" t="n"/>
      <c r="E476" s="37" t="n"/>
      <c r="F476" s="38">
        <f>IF(A476="","",IF(E476&lt;&gt;"",DATE(YEAR(E476),MONTH(E476),1),DATE(YEAR(A476),MONTH(A476),1)))</f>
        <v/>
      </c>
      <c r="G476" s="13">
        <f>IF(A476&amp;B476&amp;C476="","",IF(A476="","日付を入れる",IF(B476="","費目を選ぶ",IF(COUNTIFS($H$4:$H$58,B476)=0,"費目の一覧にない",IF(C476="","金額を入れる",IF(YEAR(F476)&lt;&gt;'入力'!$B$5,"集計の年とちがう",""))))))</f>
        <v/>
      </c>
    </row>
    <row r="477">
      <c r="A477" s="34" t="n"/>
      <c r="B477" s="35" t="n"/>
      <c r="C477" s="36" t="n"/>
      <c r="D477" s="35" t="n"/>
      <c r="E477" s="37" t="n"/>
      <c r="F477" s="38">
        <f>IF(A477="","",IF(E477&lt;&gt;"",DATE(YEAR(E477),MONTH(E477),1),DATE(YEAR(A477),MONTH(A477),1)))</f>
        <v/>
      </c>
      <c r="G477" s="13">
        <f>IF(A477&amp;B477&amp;C477="","",IF(A477="","日付を入れる",IF(B477="","費目を選ぶ",IF(COUNTIFS($H$4:$H$58,B477)=0,"費目の一覧にない",IF(C477="","金額を入れる",IF(YEAR(F477)&lt;&gt;'入力'!$B$5,"集計の年とちがう",""))))))</f>
        <v/>
      </c>
    </row>
    <row r="478">
      <c r="A478" s="34" t="n"/>
      <c r="B478" s="35" t="n"/>
      <c r="C478" s="36" t="n"/>
      <c r="D478" s="35" t="n"/>
      <c r="E478" s="37" t="n"/>
      <c r="F478" s="38">
        <f>IF(A478="","",IF(E478&lt;&gt;"",DATE(YEAR(E478),MONTH(E478),1),DATE(YEAR(A478),MONTH(A478),1)))</f>
        <v/>
      </c>
      <c r="G478" s="13">
        <f>IF(A478&amp;B478&amp;C478="","",IF(A478="","日付を入れる",IF(B478="","費目を選ぶ",IF(COUNTIFS($H$4:$H$58,B478)=0,"費目の一覧にない",IF(C478="","金額を入れる",IF(YEAR(F478)&lt;&gt;'入力'!$B$5,"集計の年とちがう",""))))))</f>
        <v/>
      </c>
    </row>
    <row r="479">
      <c r="A479" s="34" t="n"/>
      <c r="B479" s="35" t="n"/>
      <c r="C479" s="36" t="n"/>
      <c r="D479" s="35" t="n"/>
      <c r="E479" s="37" t="n"/>
      <c r="F479" s="38">
        <f>IF(A479="","",IF(E479&lt;&gt;"",DATE(YEAR(E479),MONTH(E479),1),DATE(YEAR(A479),MONTH(A479),1)))</f>
        <v/>
      </c>
      <c r="G479" s="13">
        <f>IF(A479&amp;B479&amp;C479="","",IF(A479="","日付を入れる",IF(B479="","費目を選ぶ",IF(COUNTIFS($H$4:$H$58,B479)=0,"費目の一覧にない",IF(C479="","金額を入れる",IF(YEAR(F479)&lt;&gt;'入力'!$B$5,"集計の年とちがう",""))))))</f>
        <v/>
      </c>
    </row>
    <row r="480">
      <c r="A480" s="34" t="n"/>
      <c r="B480" s="35" t="n"/>
      <c r="C480" s="36" t="n"/>
      <c r="D480" s="35" t="n"/>
      <c r="E480" s="37" t="n"/>
      <c r="F480" s="38">
        <f>IF(A480="","",IF(E480&lt;&gt;"",DATE(YEAR(E480),MONTH(E480),1),DATE(YEAR(A480),MONTH(A480),1)))</f>
        <v/>
      </c>
      <c r="G480" s="13">
        <f>IF(A480&amp;B480&amp;C480="","",IF(A480="","日付を入れる",IF(B480="","費目を選ぶ",IF(COUNTIFS($H$4:$H$58,B480)=0,"費目の一覧にない",IF(C480="","金額を入れる",IF(YEAR(F480)&lt;&gt;'入力'!$B$5,"集計の年とちがう",""))))))</f>
        <v/>
      </c>
    </row>
    <row r="481">
      <c r="A481" s="34" t="n"/>
      <c r="B481" s="35" t="n"/>
      <c r="C481" s="36" t="n"/>
      <c r="D481" s="35" t="n"/>
      <c r="E481" s="37" t="n"/>
      <c r="F481" s="38">
        <f>IF(A481="","",IF(E481&lt;&gt;"",DATE(YEAR(E481),MONTH(E481),1),DATE(YEAR(A481),MONTH(A481),1)))</f>
        <v/>
      </c>
      <c r="G481" s="13">
        <f>IF(A481&amp;B481&amp;C481="","",IF(A481="","日付を入れる",IF(B481="","費目を選ぶ",IF(COUNTIFS($H$4:$H$58,B481)=0,"費目の一覧にない",IF(C481="","金額を入れる",IF(YEAR(F481)&lt;&gt;'入力'!$B$5,"集計の年とちがう",""))))))</f>
        <v/>
      </c>
    </row>
    <row r="482">
      <c r="A482" s="34" t="n"/>
      <c r="B482" s="35" t="n"/>
      <c r="C482" s="36" t="n"/>
      <c r="D482" s="35" t="n"/>
      <c r="E482" s="37" t="n"/>
      <c r="F482" s="38">
        <f>IF(A482="","",IF(E482&lt;&gt;"",DATE(YEAR(E482),MONTH(E482),1),DATE(YEAR(A482),MONTH(A482),1)))</f>
        <v/>
      </c>
      <c r="G482" s="13">
        <f>IF(A482&amp;B482&amp;C482="","",IF(A482="","日付を入れる",IF(B482="","費目を選ぶ",IF(COUNTIFS($H$4:$H$58,B482)=0,"費目の一覧にない",IF(C482="","金額を入れる",IF(YEAR(F482)&lt;&gt;'入力'!$B$5,"集計の年とちがう",""))))))</f>
        <v/>
      </c>
    </row>
    <row r="483">
      <c r="A483" s="34" t="n"/>
      <c r="B483" s="35" t="n"/>
      <c r="C483" s="36" t="n"/>
      <c r="D483" s="35" t="n"/>
      <c r="E483" s="37" t="n"/>
      <c r="F483" s="38">
        <f>IF(A483="","",IF(E483&lt;&gt;"",DATE(YEAR(E483),MONTH(E483),1),DATE(YEAR(A483),MONTH(A483),1)))</f>
        <v/>
      </c>
      <c r="G483" s="13">
        <f>IF(A483&amp;B483&amp;C483="","",IF(A483="","日付を入れる",IF(B483="","費目を選ぶ",IF(COUNTIFS($H$4:$H$58,B483)=0,"費目の一覧にない",IF(C483="","金額を入れる",IF(YEAR(F483)&lt;&gt;'入力'!$B$5,"集計の年とちがう",""))))))</f>
        <v/>
      </c>
    </row>
    <row r="484">
      <c r="A484" s="34" t="n"/>
      <c r="B484" s="35" t="n"/>
      <c r="C484" s="36" t="n"/>
      <c r="D484" s="35" t="n"/>
      <c r="E484" s="37" t="n"/>
      <c r="F484" s="38">
        <f>IF(A484="","",IF(E484&lt;&gt;"",DATE(YEAR(E484),MONTH(E484),1),DATE(YEAR(A484),MONTH(A484),1)))</f>
        <v/>
      </c>
      <c r="G484" s="13">
        <f>IF(A484&amp;B484&amp;C484="","",IF(A484="","日付を入れる",IF(B484="","費目を選ぶ",IF(COUNTIFS($H$4:$H$58,B484)=0,"費目の一覧にない",IF(C484="","金額を入れる",IF(YEAR(F484)&lt;&gt;'入力'!$B$5,"集計の年とちがう",""))))))</f>
        <v/>
      </c>
    </row>
    <row r="485">
      <c r="A485" s="34" t="n"/>
      <c r="B485" s="35" t="n"/>
      <c r="C485" s="36" t="n"/>
      <c r="D485" s="35" t="n"/>
      <c r="E485" s="37" t="n"/>
      <c r="F485" s="38">
        <f>IF(A485="","",IF(E485&lt;&gt;"",DATE(YEAR(E485),MONTH(E485),1),DATE(YEAR(A485),MONTH(A485),1)))</f>
        <v/>
      </c>
      <c r="G485" s="13">
        <f>IF(A485&amp;B485&amp;C485="","",IF(A485="","日付を入れる",IF(B485="","費目を選ぶ",IF(COUNTIFS($H$4:$H$58,B485)=0,"費目の一覧にない",IF(C485="","金額を入れる",IF(YEAR(F485)&lt;&gt;'入力'!$B$5,"集計の年とちがう",""))))))</f>
        <v/>
      </c>
    </row>
    <row r="486">
      <c r="A486" s="34" t="n"/>
      <c r="B486" s="35" t="n"/>
      <c r="C486" s="36" t="n"/>
      <c r="D486" s="35" t="n"/>
      <c r="E486" s="37" t="n"/>
      <c r="F486" s="38">
        <f>IF(A486="","",IF(E486&lt;&gt;"",DATE(YEAR(E486),MONTH(E486),1),DATE(YEAR(A486),MONTH(A486),1)))</f>
        <v/>
      </c>
      <c r="G486" s="13">
        <f>IF(A486&amp;B486&amp;C486="","",IF(A486="","日付を入れる",IF(B486="","費目を選ぶ",IF(COUNTIFS($H$4:$H$58,B486)=0,"費目の一覧にない",IF(C486="","金額を入れる",IF(YEAR(F486)&lt;&gt;'入力'!$B$5,"集計の年とちがう",""))))))</f>
        <v/>
      </c>
    </row>
    <row r="487">
      <c r="A487" s="34" t="n"/>
      <c r="B487" s="35" t="n"/>
      <c r="C487" s="36" t="n"/>
      <c r="D487" s="35" t="n"/>
      <c r="E487" s="37" t="n"/>
      <c r="F487" s="38">
        <f>IF(A487="","",IF(E487&lt;&gt;"",DATE(YEAR(E487),MONTH(E487),1),DATE(YEAR(A487),MONTH(A487),1)))</f>
        <v/>
      </c>
      <c r="G487" s="13">
        <f>IF(A487&amp;B487&amp;C487="","",IF(A487="","日付を入れる",IF(B487="","費目を選ぶ",IF(COUNTIFS($H$4:$H$58,B487)=0,"費目の一覧にない",IF(C487="","金額を入れる",IF(YEAR(F487)&lt;&gt;'入力'!$B$5,"集計の年とちがう",""))))))</f>
        <v/>
      </c>
    </row>
    <row r="488">
      <c r="A488" s="34" t="n"/>
      <c r="B488" s="35" t="n"/>
      <c r="C488" s="36" t="n"/>
      <c r="D488" s="35" t="n"/>
      <c r="E488" s="37" t="n"/>
      <c r="F488" s="38">
        <f>IF(A488="","",IF(E488&lt;&gt;"",DATE(YEAR(E488),MONTH(E488),1),DATE(YEAR(A488),MONTH(A488),1)))</f>
        <v/>
      </c>
      <c r="G488" s="13">
        <f>IF(A488&amp;B488&amp;C488="","",IF(A488="","日付を入れる",IF(B488="","費目を選ぶ",IF(COUNTIFS($H$4:$H$58,B488)=0,"費目の一覧にない",IF(C488="","金額を入れる",IF(YEAR(F488)&lt;&gt;'入力'!$B$5,"集計の年とちがう",""))))))</f>
        <v/>
      </c>
    </row>
    <row r="489">
      <c r="A489" s="34" t="n"/>
      <c r="B489" s="35" t="n"/>
      <c r="C489" s="36" t="n"/>
      <c r="D489" s="35" t="n"/>
      <c r="E489" s="37" t="n"/>
      <c r="F489" s="38">
        <f>IF(A489="","",IF(E489&lt;&gt;"",DATE(YEAR(E489),MONTH(E489),1),DATE(YEAR(A489),MONTH(A489),1)))</f>
        <v/>
      </c>
      <c r="G489" s="13">
        <f>IF(A489&amp;B489&amp;C489="","",IF(A489="","日付を入れる",IF(B489="","費目を選ぶ",IF(COUNTIFS($H$4:$H$58,B489)=0,"費目の一覧にない",IF(C489="","金額を入れる",IF(YEAR(F489)&lt;&gt;'入力'!$B$5,"集計の年とちがう",""))))))</f>
        <v/>
      </c>
    </row>
    <row r="490">
      <c r="A490" s="34" t="n"/>
      <c r="B490" s="35" t="n"/>
      <c r="C490" s="36" t="n"/>
      <c r="D490" s="35" t="n"/>
      <c r="E490" s="37" t="n"/>
      <c r="F490" s="38">
        <f>IF(A490="","",IF(E490&lt;&gt;"",DATE(YEAR(E490),MONTH(E490),1),DATE(YEAR(A490),MONTH(A490),1)))</f>
        <v/>
      </c>
      <c r="G490" s="13">
        <f>IF(A490&amp;B490&amp;C490="","",IF(A490="","日付を入れる",IF(B490="","費目を選ぶ",IF(COUNTIFS($H$4:$H$58,B490)=0,"費目の一覧にない",IF(C490="","金額を入れる",IF(YEAR(F490)&lt;&gt;'入力'!$B$5,"集計の年とちがう",""))))))</f>
        <v/>
      </c>
    </row>
    <row r="491">
      <c r="A491" s="34" t="n"/>
      <c r="B491" s="35" t="n"/>
      <c r="C491" s="36" t="n"/>
      <c r="D491" s="35" t="n"/>
      <c r="E491" s="37" t="n"/>
      <c r="F491" s="38">
        <f>IF(A491="","",IF(E491&lt;&gt;"",DATE(YEAR(E491),MONTH(E491),1),DATE(YEAR(A491),MONTH(A491),1)))</f>
        <v/>
      </c>
      <c r="G491" s="13">
        <f>IF(A491&amp;B491&amp;C491="","",IF(A491="","日付を入れる",IF(B491="","費目を選ぶ",IF(COUNTIFS($H$4:$H$58,B491)=0,"費目の一覧にない",IF(C491="","金額を入れる",IF(YEAR(F491)&lt;&gt;'入力'!$B$5,"集計の年とちがう",""))))))</f>
        <v/>
      </c>
    </row>
    <row r="492">
      <c r="A492" s="34" t="n"/>
      <c r="B492" s="35" t="n"/>
      <c r="C492" s="36" t="n"/>
      <c r="D492" s="35" t="n"/>
      <c r="E492" s="37" t="n"/>
      <c r="F492" s="38">
        <f>IF(A492="","",IF(E492&lt;&gt;"",DATE(YEAR(E492),MONTH(E492),1),DATE(YEAR(A492),MONTH(A492),1)))</f>
        <v/>
      </c>
      <c r="G492" s="13">
        <f>IF(A492&amp;B492&amp;C492="","",IF(A492="","日付を入れる",IF(B492="","費目を選ぶ",IF(COUNTIFS($H$4:$H$58,B492)=0,"費目の一覧にない",IF(C492="","金額を入れる",IF(YEAR(F492)&lt;&gt;'入力'!$B$5,"集計の年とちがう",""))))))</f>
        <v/>
      </c>
    </row>
    <row r="493">
      <c r="A493" s="34" t="n"/>
      <c r="B493" s="35" t="n"/>
      <c r="C493" s="36" t="n"/>
      <c r="D493" s="35" t="n"/>
      <c r="E493" s="37" t="n"/>
      <c r="F493" s="38">
        <f>IF(A493="","",IF(E493&lt;&gt;"",DATE(YEAR(E493),MONTH(E493),1),DATE(YEAR(A493),MONTH(A493),1)))</f>
        <v/>
      </c>
      <c r="G493" s="13">
        <f>IF(A493&amp;B493&amp;C493="","",IF(A493="","日付を入れる",IF(B493="","費目を選ぶ",IF(COUNTIFS($H$4:$H$58,B493)=0,"費目の一覧にない",IF(C493="","金額を入れる",IF(YEAR(F493)&lt;&gt;'入力'!$B$5,"集計の年とちがう",""))))))</f>
        <v/>
      </c>
    </row>
    <row r="494">
      <c r="A494" s="34" t="n"/>
      <c r="B494" s="35" t="n"/>
      <c r="C494" s="36" t="n"/>
      <c r="D494" s="35" t="n"/>
      <c r="E494" s="37" t="n"/>
      <c r="F494" s="38">
        <f>IF(A494="","",IF(E494&lt;&gt;"",DATE(YEAR(E494),MONTH(E494),1),DATE(YEAR(A494),MONTH(A494),1)))</f>
        <v/>
      </c>
      <c r="G494" s="13">
        <f>IF(A494&amp;B494&amp;C494="","",IF(A494="","日付を入れる",IF(B494="","費目を選ぶ",IF(COUNTIFS($H$4:$H$58,B494)=0,"費目の一覧にない",IF(C494="","金額を入れる",IF(YEAR(F494)&lt;&gt;'入力'!$B$5,"集計の年とちがう",""))))))</f>
        <v/>
      </c>
    </row>
    <row r="495">
      <c r="A495" s="34" t="n"/>
      <c r="B495" s="35" t="n"/>
      <c r="C495" s="36" t="n"/>
      <c r="D495" s="35" t="n"/>
      <c r="E495" s="37" t="n"/>
      <c r="F495" s="38">
        <f>IF(A495="","",IF(E495&lt;&gt;"",DATE(YEAR(E495),MONTH(E495),1),DATE(YEAR(A495),MONTH(A495),1)))</f>
        <v/>
      </c>
      <c r="G495" s="13">
        <f>IF(A495&amp;B495&amp;C495="","",IF(A495="","日付を入れる",IF(B495="","費目を選ぶ",IF(COUNTIFS($H$4:$H$58,B495)=0,"費目の一覧にない",IF(C495="","金額を入れる",IF(YEAR(F495)&lt;&gt;'入力'!$B$5,"集計の年とちがう",""))))))</f>
        <v/>
      </c>
    </row>
    <row r="496">
      <c r="A496" s="34" t="n"/>
      <c r="B496" s="35" t="n"/>
      <c r="C496" s="36" t="n"/>
      <c r="D496" s="35" t="n"/>
      <c r="E496" s="37" t="n"/>
      <c r="F496" s="38">
        <f>IF(A496="","",IF(E496&lt;&gt;"",DATE(YEAR(E496),MONTH(E496),1),DATE(YEAR(A496),MONTH(A496),1)))</f>
        <v/>
      </c>
      <c r="G496" s="13">
        <f>IF(A496&amp;B496&amp;C496="","",IF(A496="","日付を入れる",IF(B496="","費目を選ぶ",IF(COUNTIFS($H$4:$H$58,B496)=0,"費目の一覧にない",IF(C496="","金額を入れる",IF(YEAR(F496)&lt;&gt;'入力'!$B$5,"集計の年とちがう",""))))))</f>
        <v/>
      </c>
    </row>
    <row r="497">
      <c r="A497" s="34" t="n"/>
      <c r="B497" s="35" t="n"/>
      <c r="C497" s="36" t="n"/>
      <c r="D497" s="35" t="n"/>
      <c r="E497" s="37" t="n"/>
      <c r="F497" s="38">
        <f>IF(A497="","",IF(E497&lt;&gt;"",DATE(YEAR(E497),MONTH(E497),1),DATE(YEAR(A497),MONTH(A497),1)))</f>
        <v/>
      </c>
      <c r="G497" s="13">
        <f>IF(A497&amp;B497&amp;C497="","",IF(A497="","日付を入れる",IF(B497="","費目を選ぶ",IF(COUNTIFS($H$4:$H$58,B497)=0,"費目の一覧にない",IF(C497="","金額を入れる",IF(YEAR(F497)&lt;&gt;'入力'!$B$5,"集計の年とちがう",""))))))</f>
        <v/>
      </c>
    </row>
    <row r="498">
      <c r="A498" s="34" t="n"/>
      <c r="B498" s="35" t="n"/>
      <c r="C498" s="36" t="n"/>
      <c r="D498" s="35" t="n"/>
      <c r="E498" s="37" t="n"/>
      <c r="F498" s="38">
        <f>IF(A498="","",IF(E498&lt;&gt;"",DATE(YEAR(E498),MONTH(E498),1),DATE(YEAR(A498),MONTH(A498),1)))</f>
        <v/>
      </c>
      <c r="G498" s="13">
        <f>IF(A498&amp;B498&amp;C498="","",IF(A498="","日付を入れる",IF(B498="","費目を選ぶ",IF(COUNTIFS($H$4:$H$58,B498)=0,"費目の一覧にない",IF(C498="","金額を入れる",IF(YEAR(F498)&lt;&gt;'入力'!$B$5,"集計の年とちがう",""))))))</f>
        <v/>
      </c>
    </row>
    <row r="499">
      <c r="A499" s="34" t="n"/>
      <c r="B499" s="35" t="n"/>
      <c r="C499" s="36" t="n"/>
      <c r="D499" s="35" t="n"/>
      <c r="E499" s="37" t="n"/>
      <c r="F499" s="38">
        <f>IF(A499="","",IF(E499&lt;&gt;"",DATE(YEAR(E499),MONTH(E499),1),DATE(YEAR(A499),MONTH(A499),1)))</f>
        <v/>
      </c>
      <c r="G499" s="13">
        <f>IF(A499&amp;B499&amp;C499="","",IF(A499="","日付を入れる",IF(B499="","費目を選ぶ",IF(COUNTIFS($H$4:$H$58,B499)=0,"費目の一覧にない",IF(C499="","金額を入れる",IF(YEAR(F499)&lt;&gt;'入力'!$B$5,"集計の年とちがう",""))))))</f>
        <v/>
      </c>
    </row>
    <row r="500">
      <c r="A500" s="34" t="n"/>
      <c r="B500" s="35" t="n"/>
      <c r="C500" s="36" t="n"/>
      <c r="D500" s="35" t="n"/>
      <c r="E500" s="37" t="n"/>
      <c r="F500" s="38">
        <f>IF(A500="","",IF(E500&lt;&gt;"",DATE(YEAR(E500),MONTH(E500),1),DATE(YEAR(A500),MONTH(A500),1)))</f>
        <v/>
      </c>
      <c r="G500" s="13">
        <f>IF(A500&amp;B500&amp;C500="","",IF(A500="","日付を入れる",IF(B500="","費目を選ぶ",IF(COUNTIFS($H$4:$H$58,B500)=0,"費目の一覧にない",IF(C500="","金額を入れる",IF(YEAR(F500)&lt;&gt;'入力'!$B$5,"集計の年とちがう",""))))))</f>
        <v/>
      </c>
    </row>
    <row r="501">
      <c r="A501" s="34" t="n"/>
      <c r="B501" s="35" t="n"/>
      <c r="C501" s="36" t="n"/>
      <c r="D501" s="35" t="n"/>
      <c r="E501" s="37" t="n"/>
      <c r="F501" s="38">
        <f>IF(A501="","",IF(E501&lt;&gt;"",DATE(YEAR(E501),MONTH(E501),1),DATE(YEAR(A501),MONTH(A501),1)))</f>
        <v/>
      </c>
      <c r="G501" s="13">
        <f>IF(A501&amp;B501&amp;C501="","",IF(A501="","日付を入れる",IF(B501="","費目を選ぶ",IF(COUNTIFS($H$4:$H$58,B501)=0,"費目の一覧にない",IF(C501="","金額を入れる",IF(YEAR(F501)&lt;&gt;'入力'!$B$5,"集計の年とちがう",""))))))</f>
        <v/>
      </c>
    </row>
    <row r="502">
      <c r="A502" s="34" t="n"/>
      <c r="B502" s="35" t="n"/>
      <c r="C502" s="36" t="n"/>
      <c r="D502" s="35" t="n"/>
      <c r="E502" s="37" t="n"/>
      <c r="F502" s="38">
        <f>IF(A502="","",IF(E502&lt;&gt;"",DATE(YEAR(E502),MONTH(E502),1),DATE(YEAR(A502),MONTH(A502),1)))</f>
        <v/>
      </c>
      <c r="G502" s="13">
        <f>IF(A502&amp;B502&amp;C502="","",IF(A502="","日付を入れる",IF(B502="","費目を選ぶ",IF(COUNTIFS($H$4:$H$58,B502)=0,"費目の一覧にない",IF(C502="","金額を入れる",IF(YEAR(F502)&lt;&gt;'入力'!$B$5,"集計の年とちがう",""))))))</f>
        <v/>
      </c>
    </row>
    <row r="503">
      <c r="A503" s="34" t="n"/>
      <c r="B503" s="35" t="n"/>
      <c r="C503" s="36" t="n"/>
      <c r="D503" s="35" t="n"/>
      <c r="E503" s="37" t="n"/>
      <c r="F503" s="38">
        <f>IF(A503="","",IF(E503&lt;&gt;"",DATE(YEAR(E503),MONTH(E503),1),DATE(YEAR(A503),MONTH(A503),1)))</f>
        <v/>
      </c>
      <c r="G503" s="13">
        <f>IF(A503&amp;B503&amp;C503="","",IF(A503="","日付を入れる",IF(B503="","費目を選ぶ",IF(COUNTIFS($H$4:$H$58,B503)=0,"費目の一覧にない",IF(C503="","金額を入れる",IF(YEAR(F503)&lt;&gt;'入力'!$B$5,"集計の年とちがう",""))))))</f>
        <v/>
      </c>
    </row>
    <row r="504">
      <c r="A504" s="34" t="n"/>
      <c r="B504" s="35" t="n"/>
      <c r="C504" s="36" t="n"/>
      <c r="D504" s="35" t="n"/>
      <c r="E504" s="37" t="n"/>
      <c r="F504" s="38">
        <f>IF(A504="","",IF(E504&lt;&gt;"",DATE(YEAR(E504),MONTH(E504),1),DATE(YEAR(A504),MONTH(A504),1)))</f>
        <v/>
      </c>
      <c r="G504" s="13">
        <f>IF(A504&amp;B504&amp;C504="","",IF(A504="","日付を入れる",IF(B504="","費目を選ぶ",IF(COUNTIFS($H$4:$H$58,B504)=0,"費目の一覧にない",IF(C504="","金額を入れる",IF(YEAR(F504)&lt;&gt;'入力'!$B$5,"集計の年とちがう",""))))))</f>
        <v/>
      </c>
    </row>
    <row r="505">
      <c r="A505" s="34" t="n"/>
      <c r="B505" s="35" t="n"/>
      <c r="C505" s="36" t="n"/>
      <c r="D505" s="35" t="n"/>
      <c r="E505" s="37" t="n"/>
      <c r="F505" s="38">
        <f>IF(A505="","",IF(E505&lt;&gt;"",DATE(YEAR(E505),MONTH(E505),1),DATE(YEAR(A505),MONTH(A505),1)))</f>
        <v/>
      </c>
      <c r="G505" s="13">
        <f>IF(A505&amp;B505&amp;C505="","",IF(A505="","日付を入れる",IF(B505="","費目を選ぶ",IF(COUNTIFS($H$4:$H$58,B505)=0,"費目の一覧にない",IF(C505="","金額を入れる",IF(YEAR(F505)&lt;&gt;'入力'!$B$5,"集計の年とちがう",""))))))</f>
        <v/>
      </c>
    </row>
    <row r="506">
      <c r="A506" s="34" t="n"/>
      <c r="B506" s="35" t="n"/>
      <c r="C506" s="36" t="n"/>
      <c r="D506" s="35" t="n"/>
      <c r="E506" s="37" t="n"/>
      <c r="F506" s="38">
        <f>IF(A506="","",IF(E506&lt;&gt;"",DATE(YEAR(E506),MONTH(E506),1),DATE(YEAR(A506),MONTH(A506),1)))</f>
        <v/>
      </c>
      <c r="G506" s="13">
        <f>IF(A506&amp;B506&amp;C506="","",IF(A506="","日付を入れる",IF(B506="","費目を選ぶ",IF(COUNTIFS($H$4:$H$58,B506)=0,"費目の一覧にない",IF(C506="","金額を入れる",IF(YEAR(F506)&lt;&gt;'入力'!$B$5,"集計の年とちがう",""))))))</f>
        <v/>
      </c>
    </row>
    <row r="507">
      <c r="A507" s="34" t="n"/>
      <c r="B507" s="35" t="n"/>
      <c r="C507" s="36" t="n"/>
      <c r="D507" s="35" t="n"/>
      <c r="E507" s="37" t="n"/>
      <c r="F507" s="38">
        <f>IF(A507="","",IF(E507&lt;&gt;"",DATE(YEAR(E507),MONTH(E507),1),DATE(YEAR(A507),MONTH(A507),1)))</f>
        <v/>
      </c>
      <c r="G507" s="13">
        <f>IF(A507&amp;B507&amp;C507="","",IF(A507="","日付を入れる",IF(B507="","費目を選ぶ",IF(COUNTIFS($H$4:$H$58,B507)=0,"費目の一覧にない",IF(C507="","金額を入れる",IF(YEAR(F507)&lt;&gt;'入力'!$B$5,"集計の年とちがう",""))))))</f>
        <v/>
      </c>
    </row>
    <row r="508">
      <c r="A508" s="34" t="n"/>
      <c r="B508" s="35" t="n"/>
      <c r="C508" s="36" t="n"/>
      <c r="D508" s="35" t="n"/>
      <c r="E508" s="37" t="n"/>
      <c r="F508" s="38">
        <f>IF(A508="","",IF(E508&lt;&gt;"",DATE(YEAR(E508),MONTH(E508),1),DATE(YEAR(A508),MONTH(A508),1)))</f>
        <v/>
      </c>
      <c r="G508" s="13">
        <f>IF(A508&amp;B508&amp;C508="","",IF(A508="","日付を入れる",IF(B508="","費目を選ぶ",IF(COUNTIFS($H$4:$H$58,B508)=0,"費目の一覧にない",IF(C508="","金額を入れる",IF(YEAR(F508)&lt;&gt;'入力'!$B$5,"集計の年とちがう",""))))))</f>
        <v/>
      </c>
    </row>
    <row r="509">
      <c r="A509" s="34" t="n"/>
      <c r="B509" s="35" t="n"/>
      <c r="C509" s="36" t="n"/>
      <c r="D509" s="35" t="n"/>
      <c r="E509" s="37" t="n"/>
      <c r="F509" s="38">
        <f>IF(A509="","",IF(E509&lt;&gt;"",DATE(YEAR(E509),MONTH(E509),1),DATE(YEAR(A509),MONTH(A509),1)))</f>
        <v/>
      </c>
      <c r="G509" s="13">
        <f>IF(A509&amp;B509&amp;C509="","",IF(A509="","日付を入れる",IF(B509="","費目を選ぶ",IF(COUNTIFS($H$4:$H$58,B509)=0,"費目の一覧にない",IF(C509="","金額を入れる",IF(YEAR(F509)&lt;&gt;'入力'!$B$5,"集計の年とちがう",""))))))</f>
        <v/>
      </c>
    </row>
    <row r="510">
      <c r="A510" s="34" t="n"/>
      <c r="B510" s="35" t="n"/>
      <c r="C510" s="36" t="n"/>
      <c r="D510" s="35" t="n"/>
      <c r="E510" s="37" t="n"/>
      <c r="F510" s="38">
        <f>IF(A510="","",IF(E510&lt;&gt;"",DATE(YEAR(E510),MONTH(E510),1),DATE(YEAR(A510),MONTH(A510),1)))</f>
        <v/>
      </c>
      <c r="G510" s="13">
        <f>IF(A510&amp;B510&amp;C510="","",IF(A510="","日付を入れる",IF(B510="","費目を選ぶ",IF(COUNTIFS($H$4:$H$58,B510)=0,"費目の一覧にない",IF(C510="","金額を入れる",IF(YEAR(F510)&lt;&gt;'入力'!$B$5,"集計の年とちがう",""))))))</f>
        <v/>
      </c>
    </row>
    <row r="511">
      <c r="A511" s="34" t="n"/>
      <c r="B511" s="35" t="n"/>
      <c r="C511" s="36" t="n"/>
      <c r="D511" s="35" t="n"/>
      <c r="E511" s="37" t="n"/>
      <c r="F511" s="38">
        <f>IF(A511="","",IF(E511&lt;&gt;"",DATE(YEAR(E511),MONTH(E511),1),DATE(YEAR(A511),MONTH(A511),1)))</f>
        <v/>
      </c>
      <c r="G511" s="13">
        <f>IF(A511&amp;B511&amp;C511="","",IF(A511="","日付を入れる",IF(B511="","費目を選ぶ",IF(COUNTIFS($H$4:$H$58,B511)=0,"費目の一覧にない",IF(C511="","金額を入れる",IF(YEAR(F511)&lt;&gt;'入力'!$B$5,"集計の年とちがう",""))))))</f>
        <v/>
      </c>
    </row>
    <row r="512">
      <c r="A512" s="34" t="n"/>
      <c r="B512" s="35" t="n"/>
      <c r="C512" s="36" t="n"/>
      <c r="D512" s="35" t="n"/>
      <c r="E512" s="37" t="n"/>
      <c r="F512" s="38">
        <f>IF(A512="","",IF(E512&lt;&gt;"",DATE(YEAR(E512),MONTH(E512),1),DATE(YEAR(A512),MONTH(A512),1)))</f>
        <v/>
      </c>
      <c r="G512" s="13">
        <f>IF(A512&amp;B512&amp;C512="","",IF(A512="","日付を入れる",IF(B512="","費目を選ぶ",IF(COUNTIFS($H$4:$H$58,B512)=0,"費目の一覧にない",IF(C512="","金額を入れる",IF(YEAR(F512)&lt;&gt;'入力'!$B$5,"集計の年とちがう",""))))))</f>
        <v/>
      </c>
    </row>
    <row r="513">
      <c r="A513" s="34" t="n"/>
      <c r="B513" s="35" t="n"/>
      <c r="C513" s="36" t="n"/>
      <c r="D513" s="35" t="n"/>
      <c r="E513" s="37" t="n"/>
      <c r="F513" s="38">
        <f>IF(A513="","",IF(E513&lt;&gt;"",DATE(YEAR(E513),MONTH(E513),1),DATE(YEAR(A513),MONTH(A513),1)))</f>
        <v/>
      </c>
      <c r="G513" s="13">
        <f>IF(A513&amp;B513&amp;C513="","",IF(A513="","日付を入れる",IF(B513="","費目を選ぶ",IF(COUNTIFS($H$4:$H$58,B513)=0,"費目の一覧にない",IF(C513="","金額を入れる",IF(YEAR(F513)&lt;&gt;'入力'!$B$5,"集計の年とちがう",""))))))</f>
        <v/>
      </c>
    </row>
    <row r="514">
      <c r="A514" s="34" t="n"/>
      <c r="B514" s="35" t="n"/>
      <c r="C514" s="36" t="n"/>
      <c r="D514" s="35" t="n"/>
      <c r="E514" s="37" t="n"/>
      <c r="F514" s="38">
        <f>IF(A514="","",IF(E514&lt;&gt;"",DATE(YEAR(E514),MONTH(E514),1),DATE(YEAR(A514),MONTH(A514),1)))</f>
        <v/>
      </c>
      <c r="G514" s="13">
        <f>IF(A514&amp;B514&amp;C514="","",IF(A514="","日付を入れる",IF(B514="","費目を選ぶ",IF(COUNTIFS($H$4:$H$58,B514)=0,"費目の一覧にない",IF(C514="","金額を入れる",IF(YEAR(F514)&lt;&gt;'入力'!$B$5,"集計の年とちがう",""))))))</f>
        <v/>
      </c>
    </row>
    <row r="515">
      <c r="A515" s="34" t="n"/>
      <c r="B515" s="35" t="n"/>
      <c r="C515" s="36" t="n"/>
      <c r="D515" s="35" t="n"/>
      <c r="E515" s="37" t="n"/>
      <c r="F515" s="38">
        <f>IF(A515="","",IF(E515&lt;&gt;"",DATE(YEAR(E515),MONTH(E515),1),DATE(YEAR(A515),MONTH(A515),1)))</f>
        <v/>
      </c>
      <c r="G515" s="13">
        <f>IF(A515&amp;B515&amp;C515="","",IF(A515="","日付を入れる",IF(B515="","費目を選ぶ",IF(COUNTIFS($H$4:$H$58,B515)=0,"費目の一覧にない",IF(C515="","金額を入れる",IF(YEAR(F515)&lt;&gt;'入力'!$B$5,"集計の年とちがう",""))))))</f>
        <v/>
      </c>
    </row>
    <row r="516">
      <c r="A516" s="34" t="n"/>
      <c r="B516" s="35" t="n"/>
      <c r="C516" s="36" t="n"/>
      <c r="D516" s="35" t="n"/>
      <c r="E516" s="37" t="n"/>
      <c r="F516" s="38">
        <f>IF(A516="","",IF(E516&lt;&gt;"",DATE(YEAR(E516),MONTH(E516),1),DATE(YEAR(A516),MONTH(A516),1)))</f>
        <v/>
      </c>
      <c r="G516" s="13">
        <f>IF(A516&amp;B516&amp;C516="","",IF(A516="","日付を入れる",IF(B516="","費目を選ぶ",IF(COUNTIFS($H$4:$H$58,B516)=0,"費目の一覧にない",IF(C516="","金額を入れる",IF(YEAR(F516)&lt;&gt;'入力'!$B$5,"集計の年とちがう",""))))))</f>
        <v/>
      </c>
    </row>
    <row r="517">
      <c r="A517" s="34" t="n"/>
      <c r="B517" s="35" t="n"/>
      <c r="C517" s="36" t="n"/>
      <c r="D517" s="35" t="n"/>
      <c r="E517" s="37" t="n"/>
      <c r="F517" s="38">
        <f>IF(A517="","",IF(E517&lt;&gt;"",DATE(YEAR(E517),MONTH(E517),1),DATE(YEAR(A517),MONTH(A517),1)))</f>
        <v/>
      </c>
      <c r="G517" s="13">
        <f>IF(A517&amp;B517&amp;C517="","",IF(A517="","日付を入れる",IF(B517="","費目を選ぶ",IF(COUNTIFS($H$4:$H$58,B517)=0,"費目の一覧にない",IF(C517="","金額を入れる",IF(YEAR(F517)&lt;&gt;'入力'!$B$5,"集計の年とちがう",""))))))</f>
        <v/>
      </c>
    </row>
    <row r="518">
      <c r="A518" s="34" t="n"/>
      <c r="B518" s="35" t="n"/>
      <c r="C518" s="36" t="n"/>
      <c r="D518" s="35" t="n"/>
      <c r="E518" s="37" t="n"/>
      <c r="F518" s="38">
        <f>IF(A518="","",IF(E518&lt;&gt;"",DATE(YEAR(E518),MONTH(E518),1),DATE(YEAR(A518),MONTH(A518),1)))</f>
        <v/>
      </c>
      <c r="G518" s="13">
        <f>IF(A518&amp;B518&amp;C518="","",IF(A518="","日付を入れる",IF(B518="","費目を選ぶ",IF(COUNTIFS($H$4:$H$58,B518)=0,"費目の一覧にない",IF(C518="","金額を入れる",IF(YEAR(F518)&lt;&gt;'入力'!$B$5,"集計の年とちがう",""))))))</f>
        <v/>
      </c>
    </row>
    <row r="519">
      <c r="A519" s="34" t="n"/>
      <c r="B519" s="35" t="n"/>
      <c r="C519" s="36" t="n"/>
      <c r="D519" s="35" t="n"/>
      <c r="E519" s="37" t="n"/>
      <c r="F519" s="38">
        <f>IF(A519="","",IF(E519&lt;&gt;"",DATE(YEAR(E519),MONTH(E519),1),DATE(YEAR(A519),MONTH(A519),1)))</f>
        <v/>
      </c>
      <c r="G519" s="13">
        <f>IF(A519&amp;B519&amp;C519="","",IF(A519="","日付を入れる",IF(B519="","費目を選ぶ",IF(COUNTIFS($H$4:$H$58,B519)=0,"費目の一覧にない",IF(C519="","金額を入れる",IF(YEAR(F519)&lt;&gt;'入力'!$B$5,"集計の年とちがう",""))))))</f>
        <v/>
      </c>
    </row>
    <row r="520">
      <c r="A520" s="34" t="n"/>
      <c r="B520" s="35" t="n"/>
      <c r="C520" s="36" t="n"/>
      <c r="D520" s="35" t="n"/>
      <c r="E520" s="37" t="n"/>
      <c r="F520" s="38">
        <f>IF(A520="","",IF(E520&lt;&gt;"",DATE(YEAR(E520),MONTH(E520),1),DATE(YEAR(A520),MONTH(A520),1)))</f>
        <v/>
      </c>
      <c r="G520" s="13">
        <f>IF(A520&amp;B520&amp;C520="","",IF(A520="","日付を入れる",IF(B520="","費目を選ぶ",IF(COUNTIFS($H$4:$H$58,B520)=0,"費目の一覧にない",IF(C520="","金額を入れる",IF(YEAR(F520)&lt;&gt;'入力'!$B$5,"集計の年とちがう",""))))))</f>
        <v/>
      </c>
    </row>
    <row r="521">
      <c r="A521" s="34" t="n"/>
      <c r="B521" s="35" t="n"/>
      <c r="C521" s="36" t="n"/>
      <c r="D521" s="35" t="n"/>
      <c r="E521" s="37" t="n"/>
      <c r="F521" s="38">
        <f>IF(A521="","",IF(E521&lt;&gt;"",DATE(YEAR(E521),MONTH(E521),1),DATE(YEAR(A521),MONTH(A521),1)))</f>
        <v/>
      </c>
      <c r="G521" s="13">
        <f>IF(A521&amp;B521&amp;C521="","",IF(A521="","日付を入れる",IF(B521="","費目を選ぶ",IF(COUNTIFS($H$4:$H$58,B521)=0,"費目の一覧にない",IF(C521="","金額を入れる",IF(YEAR(F521)&lt;&gt;'入力'!$B$5,"集計の年とちがう",""))))))</f>
        <v/>
      </c>
    </row>
    <row r="522">
      <c r="A522" s="34" t="n"/>
      <c r="B522" s="35" t="n"/>
      <c r="C522" s="36" t="n"/>
      <c r="D522" s="35" t="n"/>
      <c r="E522" s="37" t="n"/>
      <c r="F522" s="38">
        <f>IF(A522="","",IF(E522&lt;&gt;"",DATE(YEAR(E522),MONTH(E522),1),DATE(YEAR(A522),MONTH(A522),1)))</f>
        <v/>
      </c>
      <c r="G522" s="13">
        <f>IF(A522&amp;B522&amp;C522="","",IF(A522="","日付を入れる",IF(B522="","費目を選ぶ",IF(COUNTIFS($H$4:$H$58,B522)=0,"費目の一覧にない",IF(C522="","金額を入れる",IF(YEAR(F522)&lt;&gt;'入力'!$B$5,"集計の年とちがう",""))))))</f>
        <v/>
      </c>
    </row>
    <row r="523">
      <c r="A523" s="34" t="n"/>
      <c r="B523" s="35" t="n"/>
      <c r="C523" s="36" t="n"/>
      <c r="D523" s="35" t="n"/>
      <c r="E523" s="37" t="n"/>
      <c r="F523" s="38">
        <f>IF(A523="","",IF(E523&lt;&gt;"",DATE(YEAR(E523),MONTH(E523),1),DATE(YEAR(A523),MONTH(A523),1)))</f>
        <v/>
      </c>
      <c r="G523" s="13">
        <f>IF(A523&amp;B523&amp;C523="","",IF(A523="","日付を入れる",IF(B523="","費目を選ぶ",IF(COUNTIFS($H$4:$H$58,B523)=0,"費目の一覧にない",IF(C523="","金額を入れる",IF(YEAR(F523)&lt;&gt;'入力'!$B$5,"集計の年とちがう",""))))))</f>
        <v/>
      </c>
    </row>
    <row r="524">
      <c r="A524" s="34" t="n"/>
      <c r="B524" s="35" t="n"/>
      <c r="C524" s="36" t="n"/>
      <c r="D524" s="35" t="n"/>
      <c r="E524" s="37" t="n"/>
      <c r="F524" s="38">
        <f>IF(A524="","",IF(E524&lt;&gt;"",DATE(YEAR(E524),MONTH(E524),1),DATE(YEAR(A524),MONTH(A524),1)))</f>
        <v/>
      </c>
      <c r="G524" s="13">
        <f>IF(A524&amp;B524&amp;C524="","",IF(A524="","日付を入れる",IF(B524="","費目を選ぶ",IF(COUNTIFS($H$4:$H$58,B524)=0,"費目の一覧にない",IF(C524="","金額を入れる",IF(YEAR(F524)&lt;&gt;'入力'!$B$5,"集計の年とちがう",""))))))</f>
        <v/>
      </c>
    </row>
    <row r="525">
      <c r="A525" s="34" t="n"/>
      <c r="B525" s="35" t="n"/>
      <c r="C525" s="36" t="n"/>
      <c r="D525" s="35" t="n"/>
      <c r="E525" s="37" t="n"/>
      <c r="F525" s="38">
        <f>IF(A525="","",IF(E525&lt;&gt;"",DATE(YEAR(E525),MONTH(E525),1),DATE(YEAR(A525),MONTH(A525),1)))</f>
        <v/>
      </c>
      <c r="G525" s="13">
        <f>IF(A525&amp;B525&amp;C525="","",IF(A525="","日付を入れる",IF(B525="","費目を選ぶ",IF(COUNTIFS($H$4:$H$58,B525)=0,"費目の一覧にない",IF(C525="","金額を入れる",IF(YEAR(F525)&lt;&gt;'入力'!$B$5,"集計の年とちがう",""))))))</f>
        <v/>
      </c>
    </row>
    <row r="526">
      <c r="A526" s="34" t="n"/>
      <c r="B526" s="35" t="n"/>
      <c r="C526" s="36" t="n"/>
      <c r="D526" s="35" t="n"/>
      <c r="E526" s="37" t="n"/>
      <c r="F526" s="38">
        <f>IF(A526="","",IF(E526&lt;&gt;"",DATE(YEAR(E526),MONTH(E526),1),DATE(YEAR(A526),MONTH(A526),1)))</f>
        <v/>
      </c>
      <c r="G526" s="13">
        <f>IF(A526&amp;B526&amp;C526="","",IF(A526="","日付を入れる",IF(B526="","費目を選ぶ",IF(COUNTIFS($H$4:$H$58,B526)=0,"費目の一覧にない",IF(C526="","金額を入れる",IF(YEAR(F526)&lt;&gt;'入力'!$B$5,"集計の年とちがう",""))))))</f>
        <v/>
      </c>
    </row>
    <row r="527">
      <c r="A527" s="34" t="n"/>
      <c r="B527" s="35" t="n"/>
      <c r="C527" s="36" t="n"/>
      <c r="D527" s="35" t="n"/>
      <c r="E527" s="37" t="n"/>
      <c r="F527" s="38">
        <f>IF(A527="","",IF(E527&lt;&gt;"",DATE(YEAR(E527),MONTH(E527),1),DATE(YEAR(A527),MONTH(A527),1)))</f>
        <v/>
      </c>
      <c r="G527" s="13">
        <f>IF(A527&amp;B527&amp;C527="","",IF(A527="","日付を入れる",IF(B527="","費目を選ぶ",IF(COUNTIFS($H$4:$H$58,B527)=0,"費目の一覧にない",IF(C527="","金額を入れる",IF(YEAR(F527)&lt;&gt;'入力'!$B$5,"集計の年とちがう",""))))))</f>
        <v/>
      </c>
    </row>
    <row r="528">
      <c r="A528" s="34" t="n"/>
      <c r="B528" s="35" t="n"/>
      <c r="C528" s="36" t="n"/>
      <c r="D528" s="35" t="n"/>
      <c r="E528" s="37" t="n"/>
      <c r="F528" s="38">
        <f>IF(A528="","",IF(E528&lt;&gt;"",DATE(YEAR(E528),MONTH(E528),1),DATE(YEAR(A528),MONTH(A528),1)))</f>
        <v/>
      </c>
      <c r="G528" s="13">
        <f>IF(A528&amp;B528&amp;C528="","",IF(A528="","日付を入れる",IF(B528="","費目を選ぶ",IF(COUNTIFS($H$4:$H$58,B528)=0,"費目の一覧にない",IF(C528="","金額を入れる",IF(YEAR(F528)&lt;&gt;'入力'!$B$5,"集計の年とちがう",""))))))</f>
        <v/>
      </c>
    </row>
    <row r="529">
      <c r="A529" s="34" t="n"/>
      <c r="B529" s="35" t="n"/>
      <c r="C529" s="36" t="n"/>
      <c r="D529" s="35" t="n"/>
      <c r="E529" s="37" t="n"/>
      <c r="F529" s="38">
        <f>IF(A529="","",IF(E529&lt;&gt;"",DATE(YEAR(E529),MONTH(E529),1),DATE(YEAR(A529),MONTH(A529),1)))</f>
        <v/>
      </c>
      <c r="G529" s="13">
        <f>IF(A529&amp;B529&amp;C529="","",IF(A529="","日付を入れる",IF(B529="","費目を選ぶ",IF(COUNTIFS($H$4:$H$58,B529)=0,"費目の一覧にない",IF(C529="","金額を入れる",IF(YEAR(F529)&lt;&gt;'入力'!$B$5,"集計の年とちがう",""))))))</f>
        <v/>
      </c>
    </row>
    <row r="530">
      <c r="A530" s="34" t="n"/>
      <c r="B530" s="35" t="n"/>
      <c r="C530" s="36" t="n"/>
      <c r="D530" s="35" t="n"/>
      <c r="E530" s="37" t="n"/>
      <c r="F530" s="38">
        <f>IF(A530="","",IF(E530&lt;&gt;"",DATE(YEAR(E530),MONTH(E530),1),DATE(YEAR(A530),MONTH(A530),1)))</f>
        <v/>
      </c>
      <c r="G530" s="13">
        <f>IF(A530&amp;B530&amp;C530="","",IF(A530="","日付を入れる",IF(B530="","費目を選ぶ",IF(COUNTIFS($H$4:$H$58,B530)=0,"費目の一覧にない",IF(C530="","金額を入れる",IF(YEAR(F530)&lt;&gt;'入力'!$B$5,"集計の年とちがう",""))))))</f>
        <v/>
      </c>
    </row>
    <row r="531">
      <c r="A531" s="34" t="n"/>
      <c r="B531" s="35" t="n"/>
      <c r="C531" s="36" t="n"/>
      <c r="D531" s="35" t="n"/>
      <c r="E531" s="37" t="n"/>
      <c r="F531" s="38">
        <f>IF(A531="","",IF(E531&lt;&gt;"",DATE(YEAR(E531),MONTH(E531),1),DATE(YEAR(A531),MONTH(A531),1)))</f>
        <v/>
      </c>
      <c r="G531" s="13">
        <f>IF(A531&amp;B531&amp;C531="","",IF(A531="","日付を入れる",IF(B531="","費目を選ぶ",IF(COUNTIFS($H$4:$H$58,B531)=0,"費目の一覧にない",IF(C531="","金額を入れる",IF(YEAR(F531)&lt;&gt;'入力'!$B$5,"集計の年とちがう",""))))))</f>
        <v/>
      </c>
    </row>
    <row r="532">
      <c r="A532" s="34" t="n"/>
      <c r="B532" s="35" t="n"/>
      <c r="C532" s="36" t="n"/>
      <c r="D532" s="35" t="n"/>
      <c r="E532" s="37" t="n"/>
      <c r="F532" s="38">
        <f>IF(A532="","",IF(E532&lt;&gt;"",DATE(YEAR(E532),MONTH(E532),1),DATE(YEAR(A532),MONTH(A532),1)))</f>
        <v/>
      </c>
      <c r="G532" s="13">
        <f>IF(A532&amp;B532&amp;C532="","",IF(A532="","日付を入れる",IF(B532="","費目を選ぶ",IF(COUNTIFS($H$4:$H$58,B532)=0,"費目の一覧にない",IF(C532="","金額を入れる",IF(YEAR(F532)&lt;&gt;'入力'!$B$5,"集計の年とちがう",""))))))</f>
        <v/>
      </c>
    </row>
    <row r="533">
      <c r="A533" s="34" t="n"/>
      <c r="B533" s="35" t="n"/>
      <c r="C533" s="36" t="n"/>
      <c r="D533" s="35" t="n"/>
      <c r="E533" s="37" t="n"/>
      <c r="F533" s="38">
        <f>IF(A533="","",IF(E533&lt;&gt;"",DATE(YEAR(E533),MONTH(E533),1),DATE(YEAR(A533),MONTH(A533),1)))</f>
        <v/>
      </c>
      <c r="G533" s="13">
        <f>IF(A533&amp;B533&amp;C533="","",IF(A533="","日付を入れる",IF(B533="","費目を選ぶ",IF(COUNTIFS($H$4:$H$58,B533)=0,"費目の一覧にない",IF(C533="","金額を入れる",IF(YEAR(F533)&lt;&gt;'入力'!$B$5,"集計の年とちがう",""))))))</f>
        <v/>
      </c>
    </row>
    <row r="534">
      <c r="A534" s="34" t="n"/>
      <c r="B534" s="35" t="n"/>
      <c r="C534" s="36" t="n"/>
      <c r="D534" s="35" t="n"/>
      <c r="E534" s="37" t="n"/>
      <c r="F534" s="38">
        <f>IF(A534="","",IF(E534&lt;&gt;"",DATE(YEAR(E534),MONTH(E534),1),DATE(YEAR(A534),MONTH(A534),1)))</f>
        <v/>
      </c>
      <c r="G534" s="13">
        <f>IF(A534&amp;B534&amp;C534="","",IF(A534="","日付を入れる",IF(B534="","費目を選ぶ",IF(COUNTIFS($H$4:$H$58,B534)=0,"費目の一覧にない",IF(C534="","金額を入れる",IF(YEAR(F534)&lt;&gt;'入力'!$B$5,"集計の年とちがう",""))))))</f>
        <v/>
      </c>
    </row>
    <row r="535">
      <c r="A535" s="34" t="n"/>
      <c r="B535" s="35" t="n"/>
      <c r="C535" s="36" t="n"/>
      <c r="D535" s="35" t="n"/>
      <c r="E535" s="37" t="n"/>
      <c r="F535" s="38">
        <f>IF(A535="","",IF(E535&lt;&gt;"",DATE(YEAR(E535),MONTH(E535),1),DATE(YEAR(A535),MONTH(A535),1)))</f>
        <v/>
      </c>
      <c r="G535" s="13">
        <f>IF(A535&amp;B535&amp;C535="","",IF(A535="","日付を入れる",IF(B535="","費目を選ぶ",IF(COUNTIFS($H$4:$H$58,B535)=0,"費目の一覧にない",IF(C535="","金額を入れる",IF(YEAR(F535)&lt;&gt;'入力'!$B$5,"集計の年とちがう",""))))))</f>
        <v/>
      </c>
    </row>
    <row r="536">
      <c r="A536" s="34" t="n"/>
      <c r="B536" s="35" t="n"/>
      <c r="C536" s="36" t="n"/>
      <c r="D536" s="35" t="n"/>
      <c r="E536" s="37" t="n"/>
      <c r="F536" s="38">
        <f>IF(A536="","",IF(E536&lt;&gt;"",DATE(YEAR(E536),MONTH(E536),1),DATE(YEAR(A536),MONTH(A536),1)))</f>
        <v/>
      </c>
      <c r="G536" s="13">
        <f>IF(A536&amp;B536&amp;C536="","",IF(A536="","日付を入れる",IF(B536="","費目を選ぶ",IF(COUNTIFS($H$4:$H$58,B536)=0,"費目の一覧にない",IF(C536="","金額を入れる",IF(YEAR(F536)&lt;&gt;'入力'!$B$5,"集計の年とちがう",""))))))</f>
        <v/>
      </c>
    </row>
    <row r="537">
      <c r="A537" s="34" t="n"/>
      <c r="B537" s="35" t="n"/>
      <c r="C537" s="36" t="n"/>
      <c r="D537" s="35" t="n"/>
      <c r="E537" s="37" t="n"/>
      <c r="F537" s="38">
        <f>IF(A537="","",IF(E537&lt;&gt;"",DATE(YEAR(E537),MONTH(E537),1),DATE(YEAR(A537),MONTH(A537),1)))</f>
        <v/>
      </c>
      <c r="G537" s="13">
        <f>IF(A537&amp;B537&amp;C537="","",IF(A537="","日付を入れる",IF(B537="","費目を選ぶ",IF(COUNTIFS($H$4:$H$58,B537)=0,"費目の一覧にない",IF(C537="","金額を入れる",IF(YEAR(F537)&lt;&gt;'入力'!$B$5,"集計の年とちがう",""))))))</f>
        <v/>
      </c>
    </row>
    <row r="538">
      <c r="A538" s="34" t="n"/>
      <c r="B538" s="35" t="n"/>
      <c r="C538" s="36" t="n"/>
      <c r="D538" s="35" t="n"/>
      <c r="E538" s="37" t="n"/>
      <c r="F538" s="38">
        <f>IF(A538="","",IF(E538&lt;&gt;"",DATE(YEAR(E538),MONTH(E538),1),DATE(YEAR(A538),MONTH(A538),1)))</f>
        <v/>
      </c>
      <c r="G538" s="13">
        <f>IF(A538&amp;B538&amp;C538="","",IF(A538="","日付を入れる",IF(B538="","費目を選ぶ",IF(COUNTIFS($H$4:$H$58,B538)=0,"費目の一覧にない",IF(C538="","金額を入れる",IF(YEAR(F538)&lt;&gt;'入力'!$B$5,"集計の年とちがう",""))))))</f>
        <v/>
      </c>
    </row>
    <row r="539">
      <c r="A539" s="34" t="n"/>
      <c r="B539" s="35" t="n"/>
      <c r="C539" s="36" t="n"/>
      <c r="D539" s="35" t="n"/>
      <c r="E539" s="37" t="n"/>
      <c r="F539" s="38">
        <f>IF(A539="","",IF(E539&lt;&gt;"",DATE(YEAR(E539),MONTH(E539),1),DATE(YEAR(A539),MONTH(A539),1)))</f>
        <v/>
      </c>
      <c r="G539" s="13">
        <f>IF(A539&amp;B539&amp;C539="","",IF(A539="","日付を入れる",IF(B539="","費目を選ぶ",IF(COUNTIFS($H$4:$H$58,B539)=0,"費目の一覧にない",IF(C539="","金額を入れる",IF(YEAR(F539)&lt;&gt;'入力'!$B$5,"集計の年とちがう",""))))))</f>
        <v/>
      </c>
    </row>
    <row r="540">
      <c r="A540" s="34" t="n"/>
      <c r="B540" s="35" t="n"/>
      <c r="C540" s="36" t="n"/>
      <c r="D540" s="35" t="n"/>
      <c r="E540" s="37" t="n"/>
      <c r="F540" s="38">
        <f>IF(A540="","",IF(E540&lt;&gt;"",DATE(YEAR(E540),MONTH(E540),1),DATE(YEAR(A540),MONTH(A540),1)))</f>
        <v/>
      </c>
      <c r="G540" s="13">
        <f>IF(A540&amp;B540&amp;C540="","",IF(A540="","日付を入れる",IF(B540="","費目を選ぶ",IF(COUNTIFS($H$4:$H$58,B540)=0,"費目の一覧にない",IF(C540="","金額を入れる",IF(YEAR(F540)&lt;&gt;'入力'!$B$5,"集計の年とちがう",""))))))</f>
        <v/>
      </c>
    </row>
    <row r="541">
      <c r="A541" s="34" t="n"/>
      <c r="B541" s="35" t="n"/>
      <c r="C541" s="36" t="n"/>
      <c r="D541" s="35" t="n"/>
      <c r="E541" s="37" t="n"/>
      <c r="F541" s="38">
        <f>IF(A541="","",IF(E541&lt;&gt;"",DATE(YEAR(E541),MONTH(E541),1),DATE(YEAR(A541),MONTH(A541),1)))</f>
        <v/>
      </c>
      <c r="G541" s="13">
        <f>IF(A541&amp;B541&amp;C541="","",IF(A541="","日付を入れる",IF(B541="","費目を選ぶ",IF(COUNTIFS($H$4:$H$58,B541)=0,"費目の一覧にない",IF(C541="","金額を入れる",IF(YEAR(F541)&lt;&gt;'入力'!$B$5,"集計の年とちがう",""))))))</f>
        <v/>
      </c>
    </row>
    <row r="542">
      <c r="A542" s="34" t="n"/>
      <c r="B542" s="35" t="n"/>
      <c r="C542" s="36" t="n"/>
      <c r="D542" s="35" t="n"/>
      <c r="E542" s="37" t="n"/>
      <c r="F542" s="38">
        <f>IF(A542="","",IF(E542&lt;&gt;"",DATE(YEAR(E542),MONTH(E542),1),DATE(YEAR(A542),MONTH(A542),1)))</f>
        <v/>
      </c>
      <c r="G542" s="13">
        <f>IF(A542&amp;B542&amp;C542="","",IF(A542="","日付を入れる",IF(B542="","費目を選ぶ",IF(COUNTIFS($H$4:$H$58,B542)=0,"費目の一覧にない",IF(C542="","金額を入れる",IF(YEAR(F542)&lt;&gt;'入力'!$B$5,"集計の年とちがう",""))))))</f>
        <v/>
      </c>
    </row>
    <row r="543">
      <c r="A543" s="34" t="n"/>
      <c r="B543" s="35" t="n"/>
      <c r="C543" s="36" t="n"/>
      <c r="D543" s="35" t="n"/>
      <c r="E543" s="37" t="n"/>
      <c r="F543" s="38">
        <f>IF(A543="","",IF(E543&lt;&gt;"",DATE(YEAR(E543),MONTH(E543),1),DATE(YEAR(A543),MONTH(A543),1)))</f>
        <v/>
      </c>
      <c r="G543" s="13">
        <f>IF(A543&amp;B543&amp;C543="","",IF(A543="","日付を入れる",IF(B543="","費目を選ぶ",IF(COUNTIFS($H$4:$H$58,B543)=0,"費目の一覧にない",IF(C543="","金額を入れる",IF(YEAR(F543)&lt;&gt;'入力'!$B$5,"集計の年とちがう",""))))))</f>
        <v/>
      </c>
    </row>
    <row r="544">
      <c r="A544" s="34" t="n"/>
      <c r="B544" s="35" t="n"/>
      <c r="C544" s="36" t="n"/>
      <c r="D544" s="35" t="n"/>
      <c r="E544" s="37" t="n"/>
      <c r="F544" s="38">
        <f>IF(A544="","",IF(E544&lt;&gt;"",DATE(YEAR(E544),MONTH(E544),1),DATE(YEAR(A544),MONTH(A544),1)))</f>
        <v/>
      </c>
      <c r="G544" s="13">
        <f>IF(A544&amp;B544&amp;C544="","",IF(A544="","日付を入れる",IF(B544="","費目を選ぶ",IF(COUNTIFS($H$4:$H$58,B544)=0,"費目の一覧にない",IF(C544="","金額を入れる",IF(YEAR(F544)&lt;&gt;'入力'!$B$5,"集計の年とちがう",""))))))</f>
        <v/>
      </c>
    </row>
    <row r="545">
      <c r="A545" s="34" t="n"/>
      <c r="B545" s="35" t="n"/>
      <c r="C545" s="36" t="n"/>
      <c r="D545" s="35" t="n"/>
      <c r="E545" s="37" t="n"/>
      <c r="F545" s="38">
        <f>IF(A545="","",IF(E545&lt;&gt;"",DATE(YEAR(E545),MONTH(E545),1),DATE(YEAR(A545),MONTH(A545),1)))</f>
        <v/>
      </c>
      <c r="G545" s="13">
        <f>IF(A545&amp;B545&amp;C545="","",IF(A545="","日付を入れる",IF(B545="","費目を選ぶ",IF(COUNTIFS($H$4:$H$58,B545)=0,"費目の一覧にない",IF(C545="","金額を入れる",IF(YEAR(F545)&lt;&gt;'入力'!$B$5,"集計の年とちがう",""))))))</f>
        <v/>
      </c>
    </row>
    <row r="546">
      <c r="A546" s="34" t="n"/>
      <c r="B546" s="35" t="n"/>
      <c r="C546" s="36" t="n"/>
      <c r="D546" s="35" t="n"/>
      <c r="E546" s="37" t="n"/>
      <c r="F546" s="38">
        <f>IF(A546="","",IF(E546&lt;&gt;"",DATE(YEAR(E546),MONTH(E546),1),DATE(YEAR(A546),MONTH(A546),1)))</f>
        <v/>
      </c>
      <c r="G546" s="13">
        <f>IF(A546&amp;B546&amp;C546="","",IF(A546="","日付を入れる",IF(B546="","費目を選ぶ",IF(COUNTIFS($H$4:$H$58,B546)=0,"費目の一覧にない",IF(C546="","金額を入れる",IF(YEAR(F546)&lt;&gt;'入力'!$B$5,"集計の年とちがう",""))))))</f>
        <v/>
      </c>
    </row>
    <row r="547">
      <c r="A547" s="34" t="n"/>
      <c r="B547" s="35" t="n"/>
      <c r="C547" s="36" t="n"/>
      <c r="D547" s="35" t="n"/>
      <c r="E547" s="37" t="n"/>
      <c r="F547" s="38">
        <f>IF(A547="","",IF(E547&lt;&gt;"",DATE(YEAR(E547),MONTH(E547),1),DATE(YEAR(A547),MONTH(A547),1)))</f>
        <v/>
      </c>
      <c r="G547" s="13">
        <f>IF(A547&amp;B547&amp;C547="","",IF(A547="","日付を入れる",IF(B547="","費目を選ぶ",IF(COUNTIFS($H$4:$H$58,B547)=0,"費目の一覧にない",IF(C547="","金額を入れる",IF(YEAR(F547)&lt;&gt;'入力'!$B$5,"集計の年とちがう",""))))))</f>
        <v/>
      </c>
    </row>
    <row r="548">
      <c r="A548" s="34" t="n"/>
      <c r="B548" s="35" t="n"/>
      <c r="C548" s="36" t="n"/>
      <c r="D548" s="35" t="n"/>
      <c r="E548" s="37" t="n"/>
      <c r="F548" s="38">
        <f>IF(A548="","",IF(E548&lt;&gt;"",DATE(YEAR(E548),MONTH(E548),1),DATE(YEAR(A548),MONTH(A548),1)))</f>
        <v/>
      </c>
      <c r="G548" s="13">
        <f>IF(A548&amp;B548&amp;C548="","",IF(A548="","日付を入れる",IF(B548="","費目を選ぶ",IF(COUNTIFS($H$4:$H$58,B548)=0,"費目の一覧にない",IF(C548="","金額を入れる",IF(YEAR(F548)&lt;&gt;'入力'!$B$5,"集計の年とちがう",""))))))</f>
        <v/>
      </c>
    </row>
    <row r="549">
      <c r="A549" s="34" t="n"/>
      <c r="B549" s="35" t="n"/>
      <c r="C549" s="36" t="n"/>
      <c r="D549" s="35" t="n"/>
      <c r="E549" s="37" t="n"/>
      <c r="F549" s="38">
        <f>IF(A549="","",IF(E549&lt;&gt;"",DATE(YEAR(E549),MONTH(E549),1),DATE(YEAR(A549),MONTH(A549),1)))</f>
        <v/>
      </c>
      <c r="G549" s="13">
        <f>IF(A549&amp;B549&amp;C549="","",IF(A549="","日付を入れる",IF(B549="","費目を選ぶ",IF(COUNTIFS($H$4:$H$58,B549)=0,"費目の一覧にない",IF(C549="","金額を入れる",IF(YEAR(F549)&lt;&gt;'入力'!$B$5,"集計の年とちがう",""))))))</f>
        <v/>
      </c>
    </row>
    <row r="550">
      <c r="A550" s="34" t="n"/>
      <c r="B550" s="35" t="n"/>
      <c r="C550" s="36" t="n"/>
      <c r="D550" s="35" t="n"/>
      <c r="E550" s="37" t="n"/>
      <c r="F550" s="38">
        <f>IF(A550="","",IF(E550&lt;&gt;"",DATE(YEAR(E550),MONTH(E550),1),DATE(YEAR(A550),MONTH(A550),1)))</f>
        <v/>
      </c>
      <c r="G550" s="13">
        <f>IF(A550&amp;B550&amp;C550="","",IF(A550="","日付を入れる",IF(B550="","費目を選ぶ",IF(COUNTIFS($H$4:$H$58,B550)=0,"費目の一覧にない",IF(C550="","金額を入れる",IF(YEAR(F550)&lt;&gt;'入力'!$B$5,"集計の年とちがう",""))))))</f>
        <v/>
      </c>
    </row>
    <row r="551">
      <c r="A551" s="34" t="n"/>
      <c r="B551" s="35" t="n"/>
      <c r="C551" s="36" t="n"/>
      <c r="D551" s="35" t="n"/>
      <c r="E551" s="37" t="n"/>
      <c r="F551" s="38">
        <f>IF(A551="","",IF(E551&lt;&gt;"",DATE(YEAR(E551),MONTH(E551),1),DATE(YEAR(A551),MONTH(A551),1)))</f>
        <v/>
      </c>
      <c r="G551" s="13">
        <f>IF(A551&amp;B551&amp;C551="","",IF(A551="","日付を入れる",IF(B551="","費目を選ぶ",IF(COUNTIFS($H$4:$H$58,B551)=0,"費目の一覧にない",IF(C551="","金額を入れる",IF(YEAR(F551)&lt;&gt;'入力'!$B$5,"集計の年とちがう",""))))))</f>
        <v/>
      </c>
    </row>
    <row r="552">
      <c r="A552" s="34" t="n"/>
      <c r="B552" s="35" t="n"/>
      <c r="C552" s="36" t="n"/>
      <c r="D552" s="35" t="n"/>
      <c r="E552" s="37" t="n"/>
      <c r="F552" s="38">
        <f>IF(A552="","",IF(E552&lt;&gt;"",DATE(YEAR(E552),MONTH(E552),1),DATE(YEAR(A552),MONTH(A552),1)))</f>
        <v/>
      </c>
      <c r="G552" s="13">
        <f>IF(A552&amp;B552&amp;C552="","",IF(A552="","日付を入れる",IF(B552="","費目を選ぶ",IF(COUNTIFS($H$4:$H$58,B552)=0,"費目の一覧にない",IF(C552="","金額を入れる",IF(YEAR(F552)&lt;&gt;'入力'!$B$5,"集計の年とちがう",""))))))</f>
        <v/>
      </c>
    </row>
    <row r="553">
      <c r="A553" s="34" t="n"/>
      <c r="B553" s="35" t="n"/>
      <c r="C553" s="36" t="n"/>
      <c r="D553" s="35" t="n"/>
      <c r="E553" s="37" t="n"/>
      <c r="F553" s="38">
        <f>IF(A553="","",IF(E553&lt;&gt;"",DATE(YEAR(E553),MONTH(E553),1),DATE(YEAR(A553),MONTH(A553),1)))</f>
        <v/>
      </c>
      <c r="G553" s="13">
        <f>IF(A553&amp;B553&amp;C553="","",IF(A553="","日付を入れる",IF(B553="","費目を選ぶ",IF(COUNTIFS($H$4:$H$58,B553)=0,"費目の一覧にない",IF(C553="","金額を入れる",IF(YEAR(F553)&lt;&gt;'入力'!$B$5,"集計の年とちがう",""))))))</f>
        <v/>
      </c>
    </row>
    <row r="554">
      <c r="A554" s="34" t="n"/>
      <c r="B554" s="35" t="n"/>
      <c r="C554" s="36" t="n"/>
      <c r="D554" s="35" t="n"/>
      <c r="E554" s="37" t="n"/>
      <c r="F554" s="38">
        <f>IF(A554="","",IF(E554&lt;&gt;"",DATE(YEAR(E554),MONTH(E554),1),DATE(YEAR(A554),MONTH(A554),1)))</f>
        <v/>
      </c>
      <c r="G554" s="13">
        <f>IF(A554&amp;B554&amp;C554="","",IF(A554="","日付を入れる",IF(B554="","費目を選ぶ",IF(COUNTIFS($H$4:$H$58,B554)=0,"費目の一覧にない",IF(C554="","金額を入れる",IF(YEAR(F554)&lt;&gt;'入力'!$B$5,"集計の年とちがう",""))))))</f>
        <v/>
      </c>
    </row>
    <row r="555">
      <c r="A555" s="34" t="n"/>
      <c r="B555" s="35" t="n"/>
      <c r="C555" s="36" t="n"/>
      <c r="D555" s="35" t="n"/>
      <c r="E555" s="37" t="n"/>
      <c r="F555" s="38">
        <f>IF(A555="","",IF(E555&lt;&gt;"",DATE(YEAR(E555),MONTH(E555),1),DATE(YEAR(A555),MONTH(A555),1)))</f>
        <v/>
      </c>
      <c r="G555" s="13">
        <f>IF(A555&amp;B555&amp;C555="","",IF(A555="","日付を入れる",IF(B555="","費目を選ぶ",IF(COUNTIFS($H$4:$H$58,B555)=0,"費目の一覧にない",IF(C555="","金額を入れる",IF(YEAR(F555)&lt;&gt;'入力'!$B$5,"集計の年とちがう",""))))))</f>
        <v/>
      </c>
    </row>
    <row r="556">
      <c r="A556" s="34" t="n"/>
      <c r="B556" s="35" t="n"/>
      <c r="C556" s="36" t="n"/>
      <c r="D556" s="35" t="n"/>
      <c r="E556" s="37" t="n"/>
      <c r="F556" s="38">
        <f>IF(A556="","",IF(E556&lt;&gt;"",DATE(YEAR(E556),MONTH(E556),1),DATE(YEAR(A556),MONTH(A556),1)))</f>
        <v/>
      </c>
      <c r="G556" s="13">
        <f>IF(A556&amp;B556&amp;C556="","",IF(A556="","日付を入れる",IF(B556="","費目を選ぶ",IF(COUNTIFS($H$4:$H$58,B556)=0,"費目の一覧にない",IF(C556="","金額を入れる",IF(YEAR(F556)&lt;&gt;'入力'!$B$5,"集計の年とちがう",""))))))</f>
        <v/>
      </c>
    </row>
    <row r="557">
      <c r="A557" s="34" t="n"/>
      <c r="B557" s="35" t="n"/>
      <c r="C557" s="36" t="n"/>
      <c r="D557" s="35" t="n"/>
      <c r="E557" s="37" t="n"/>
      <c r="F557" s="38">
        <f>IF(A557="","",IF(E557&lt;&gt;"",DATE(YEAR(E557),MONTH(E557),1),DATE(YEAR(A557),MONTH(A557),1)))</f>
        <v/>
      </c>
      <c r="G557" s="13">
        <f>IF(A557&amp;B557&amp;C557="","",IF(A557="","日付を入れる",IF(B557="","費目を選ぶ",IF(COUNTIFS($H$4:$H$58,B557)=0,"費目の一覧にない",IF(C557="","金額を入れる",IF(YEAR(F557)&lt;&gt;'入力'!$B$5,"集計の年とちがう",""))))))</f>
        <v/>
      </c>
    </row>
    <row r="558">
      <c r="A558" s="34" t="n"/>
      <c r="B558" s="35" t="n"/>
      <c r="C558" s="36" t="n"/>
      <c r="D558" s="35" t="n"/>
      <c r="E558" s="37" t="n"/>
      <c r="F558" s="38">
        <f>IF(A558="","",IF(E558&lt;&gt;"",DATE(YEAR(E558),MONTH(E558),1),DATE(YEAR(A558),MONTH(A558),1)))</f>
        <v/>
      </c>
      <c r="G558" s="13">
        <f>IF(A558&amp;B558&amp;C558="","",IF(A558="","日付を入れる",IF(B558="","費目を選ぶ",IF(COUNTIFS($H$4:$H$58,B558)=0,"費目の一覧にない",IF(C558="","金額を入れる",IF(YEAR(F558)&lt;&gt;'入力'!$B$5,"集計の年とちがう",""))))))</f>
        <v/>
      </c>
    </row>
    <row r="559">
      <c r="A559" s="34" t="n"/>
      <c r="B559" s="35" t="n"/>
      <c r="C559" s="36" t="n"/>
      <c r="D559" s="35" t="n"/>
      <c r="E559" s="37" t="n"/>
      <c r="F559" s="38">
        <f>IF(A559="","",IF(E559&lt;&gt;"",DATE(YEAR(E559),MONTH(E559),1),DATE(YEAR(A559),MONTH(A559),1)))</f>
        <v/>
      </c>
      <c r="G559" s="13">
        <f>IF(A559&amp;B559&amp;C559="","",IF(A559="","日付を入れる",IF(B559="","費目を選ぶ",IF(COUNTIFS($H$4:$H$58,B559)=0,"費目の一覧にない",IF(C559="","金額を入れる",IF(YEAR(F559)&lt;&gt;'入力'!$B$5,"集計の年とちがう",""))))))</f>
        <v/>
      </c>
    </row>
    <row r="560">
      <c r="A560" s="34" t="n"/>
      <c r="B560" s="35" t="n"/>
      <c r="C560" s="36" t="n"/>
      <c r="D560" s="35" t="n"/>
      <c r="E560" s="37" t="n"/>
      <c r="F560" s="38">
        <f>IF(A560="","",IF(E560&lt;&gt;"",DATE(YEAR(E560),MONTH(E560),1),DATE(YEAR(A560),MONTH(A560),1)))</f>
        <v/>
      </c>
      <c r="G560" s="13">
        <f>IF(A560&amp;B560&amp;C560="","",IF(A560="","日付を入れる",IF(B560="","費目を選ぶ",IF(COUNTIFS($H$4:$H$58,B560)=0,"費目の一覧にない",IF(C560="","金額を入れる",IF(YEAR(F560)&lt;&gt;'入力'!$B$5,"集計の年とちがう",""))))))</f>
        <v/>
      </c>
    </row>
    <row r="561">
      <c r="A561" s="34" t="n"/>
      <c r="B561" s="35" t="n"/>
      <c r="C561" s="36" t="n"/>
      <c r="D561" s="35" t="n"/>
      <c r="E561" s="37" t="n"/>
      <c r="F561" s="38">
        <f>IF(A561="","",IF(E561&lt;&gt;"",DATE(YEAR(E561),MONTH(E561),1),DATE(YEAR(A561),MONTH(A561),1)))</f>
        <v/>
      </c>
      <c r="G561" s="13">
        <f>IF(A561&amp;B561&amp;C561="","",IF(A561="","日付を入れる",IF(B561="","費目を選ぶ",IF(COUNTIFS($H$4:$H$58,B561)=0,"費目の一覧にない",IF(C561="","金額を入れる",IF(YEAR(F561)&lt;&gt;'入力'!$B$5,"集計の年とちがう",""))))))</f>
        <v/>
      </c>
    </row>
    <row r="562">
      <c r="A562" s="34" t="n"/>
      <c r="B562" s="35" t="n"/>
      <c r="C562" s="36" t="n"/>
      <c r="D562" s="35" t="n"/>
      <c r="E562" s="37" t="n"/>
      <c r="F562" s="38">
        <f>IF(A562="","",IF(E562&lt;&gt;"",DATE(YEAR(E562),MONTH(E562),1),DATE(YEAR(A562),MONTH(A562),1)))</f>
        <v/>
      </c>
      <c r="G562" s="13">
        <f>IF(A562&amp;B562&amp;C562="","",IF(A562="","日付を入れる",IF(B562="","費目を選ぶ",IF(COUNTIFS($H$4:$H$58,B562)=0,"費目の一覧にない",IF(C562="","金額を入れる",IF(YEAR(F562)&lt;&gt;'入力'!$B$5,"集計の年とちがう",""))))))</f>
        <v/>
      </c>
    </row>
    <row r="563">
      <c r="A563" s="34" t="n"/>
      <c r="B563" s="35" t="n"/>
      <c r="C563" s="36" t="n"/>
      <c r="D563" s="35" t="n"/>
      <c r="E563" s="37" t="n"/>
      <c r="F563" s="38">
        <f>IF(A563="","",IF(E563&lt;&gt;"",DATE(YEAR(E563),MONTH(E563),1),DATE(YEAR(A563),MONTH(A563),1)))</f>
        <v/>
      </c>
      <c r="G563" s="13">
        <f>IF(A563&amp;B563&amp;C563="","",IF(A563="","日付を入れる",IF(B563="","費目を選ぶ",IF(COUNTIFS($H$4:$H$58,B563)=0,"費目の一覧にない",IF(C563="","金額を入れる",IF(YEAR(F563)&lt;&gt;'入力'!$B$5,"集計の年とちがう",""))))))</f>
        <v/>
      </c>
    </row>
    <row r="564">
      <c r="A564" s="34" t="n"/>
      <c r="B564" s="35" t="n"/>
      <c r="C564" s="36" t="n"/>
      <c r="D564" s="35" t="n"/>
      <c r="E564" s="37" t="n"/>
      <c r="F564" s="38">
        <f>IF(A564="","",IF(E564&lt;&gt;"",DATE(YEAR(E564),MONTH(E564),1),DATE(YEAR(A564),MONTH(A564),1)))</f>
        <v/>
      </c>
      <c r="G564" s="13">
        <f>IF(A564&amp;B564&amp;C564="","",IF(A564="","日付を入れる",IF(B564="","費目を選ぶ",IF(COUNTIFS($H$4:$H$58,B564)=0,"費目の一覧にない",IF(C564="","金額を入れる",IF(YEAR(F564)&lt;&gt;'入力'!$B$5,"集計の年とちがう",""))))))</f>
        <v/>
      </c>
    </row>
    <row r="565">
      <c r="A565" s="34" t="n"/>
      <c r="B565" s="35" t="n"/>
      <c r="C565" s="36" t="n"/>
      <c r="D565" s="35" t="n"/>
      <c r="E565" s="37" t="n"/>
      <c r="F565" s="38">
        <f>IF(A565="","",IF(E565&lt;&gt;"",DATE(YEAR(E565),MONTH(E565),1),DATE(YEAR(A565),MONTH(A565),1)))</f>
        <v/>
      </c>
      <c r="G565" s="13">
        <f>IF(A565&amp;B565&amp;C565="","",IF(A565="","日付を入れる",IF(B565="","費目を選ぶ",IF(COUNTIFS($H$4:$H$58,B565)=0,"費目の一覧にない",IF(C565="","金額を入れる",IF(YEAR(F565)&lt;&gt;'入力'!$B$5,"集計の年とちがう",""))))))</f>
        <v/>
      </c>
    </row>
    <row r="566">
      <c r="A566" s="34" t="n"/>
      <c r="B566" s="35" t="n"/>
      <c r="C566" s="36" t="n"/>
      <c r="D566" s="35" t="n"/>
      <c r="E566" s="37" t="n"/>
      <c r="F566" s="38">
        <f>IF(A566="","",IF(E566&lt;&gt;"",DATE(YEAR(E566),MONTH(E566),1),DATE(YEAR(A566),MONTH(A566),1)))</f>
        <v/>
      </c>
      <c r="G566" s="13">
        <f>IF(A566&amp;B566&amp;C566="","",IF(A566="","日付を入れる",IF(B566="","費目を選ぶ",IF(COUNTIFS($H$4:$H$58,B566)=0,"費目の一覧にない",IF(C566="","金額を入れる",IF(YEAR(F566)&lt;&gt;'入力'!$B$5,"集計の年とちがう",""))))))</f>
        <v/>
      </c>
    </row>
    <row r="567">
      <c r="A567" s="34" t="n"/>
      <c r="B567" s="35" t="n"/>
      <c r="C567" s="36" t="n"/>
      <c r="D567" s="35" t="n"/>
      <c r="E567" s="37" t="n"/>
      <c r="F567" s="38">
        <f>IF(A567="","",IF(E567&lt;&gt;"",DATE(YEAR(E567),MONTH(E567),1),DATE(YEAR(A567),MONTH(A567),1)))</f>
        <v/>
      </c>
      <c r="G567" s="13">
        <f>IF(A567&amp;B567&amp;C567="","",IF(A567="","日付を入れる",IF(B567="","費目を選ぶ",IF(COUNTIFS($H$4:$H$58,B567)=0,"費目の一覧にない",IF(C567="","金額を入れる",IF(YEAR(F567)&lt;&gt;'入力'!$B$5,"集計の年とちがう",""))))))</f>
        <v/>
      </c>
    </row>
    <row r="568">
      <c r="A568" s="34" t="n"/>
      <c r="B568" s="35" t="n"/>
      <c r="C568" s="36" t="n"/>
      <c r="D568" s="35" t="n"/>
      <c r="E568" s="37" t="n"/>
      <c r="F568" s="38">
        <f>IF(A568="","",IF(E568&lt;&gt;"",DATE(YEAR(E568),MONTH(E568),1),DATE(YEAR(A568),MONTH(A568),1)))</f>
        <v/>
      </c>
      <c r="G568" s="13">
        <f>IF(A568&amp;B568&amp;C568="","",IF(A568="","日付を入れる",IF(B568="","費目を選ぶ",IF(COUNTIFS($H$4:$H$58,B568)=0,"費目の一覧にない",IF(C568="","金額を入れる",IF(YEAR(F568)&lt;&gt;'入力'!$B$5,"集計の年とちがう",""))))))</f>
        <v/>
      </c>
    </row>
    <row r="569">
      <c r="A569" s="34" t="n"/>
      <c r="B569" s="35" t="n"/>
      <c r="C569" s="36" t="n"/>
      <c r="D569" s="35" t="n"/>
      <c r="E569" s="37" t="n"/>
      <c r="F569" s="38">
        <f>IF(A569="","",IF(E569&lt;&gt;"",DATE(YEAR(E569),MONTH(E569),1),DATE(YEAR(A569),MONTH(A569),1)))</f>
        <v/>
      </c>
      <c r="G569" s="13">
        <f>IF(A569&amp;B569&amp;C569="","",IF(A569="","日付を入れる",IF(B569="","費目を選ぶ",IF(COUNTIFS($H$4:$H$58,B569)=0,"費目の一覧にない",IF(C569="","金額を入れる",IF(YEAR(F569)&lt;&gt;'入力'!$B$5,"集計の年とちがう",""))))))</f>
        <v/>
      </c>
    </row>
    <row r="570">
      <c r="A570" s="34" t="n"/>
      <c r="B570" s="35" t="n"/>
      <c r="C570" s="36" t="n"/>
      <c r="D570" s="35" t="n"/>
      <c r="E570" s="37" t="n"/>
      <c r="F570" s="38">
        <f>IF(A570="","",IF(E570&lt;&gt;"",DATE(YEAR(E570),MONTH(E570),1),DATE(YEAR(A570),MONTH(A570),1)))</f>
        <v/>
      </c>
      <c r="G570" s="13">
        <f>IF(A570&amp;B570&amp;C570="","",IF(A570="","日付を入れる",IF(B570="","費目を選ぶ",IF(COUNTIFS($H$4:$H$58,B570)=0,"費目の一覧にない",IF(C570="","金額を入れる",IF(YEAR(F570)&lt;&gt;'入力'!$B$5,"集計の年とちがう",""))))))</f>
        <v/>
      </c>
    </row>
    <row r="571">
      <c r="A571" s="34" t="n"/>
      <c r="B571" s="35" t="n"/>
      <c r="C571" s="36" t="n"/>
      <c r="D571" s="35" t="n"/>
      <c r="E571" s="37" t="n"/>
      <c r="F571" s="38">
        <f>IF(A571="","",IF(E571&lt;&gt;"",DATE(YEAR(E571),MONTH(E571),1),DATE(YEAR(A571),MONTH(A571),1)))</f>
        <v/>
      </c>
      <c r="G571" s="13">
        <f>IF(A571&amp;B571&amp;C571="","",IF(A571="","日付を入れる",IF(B571="","費目を選ぶ",IF(COUNTIFS($H$4:$H$58,B571)=0,"費目の一覧にない",IF(C571="","金額を入れる",IF(YEAR(F571)&lt;&gt;'入力'!$B$5,"集計の年とちがう",""))))))</f>
        <v/>
      </c>
    </row>
    <row r="572">
      <c r="A572" s="34" t="n"/>
      <c r="B572" s="35" t="n"/>
      <c r="C572" s="36" t="n"/>
      <c r="D572" s="35" t="n"/>
      <c r="E572" s="37" t="n"/>
      <c r="F572" s="38">
        <f>IF(A572="","",IF(E572&lt;&gt;"",DATE(YEAR(E572),MONTH(E572),1),DATE(YEAR(A572),MONTH(A572),1)))</f>
        <v/>
      </c>
      <c r="G572" s="13">
        <f>IF(A572&amp;B572&amp;C572="","",IF(A572="","日付を入れる",IF(B572="","費目を選ぶ",IF(COUNTIFS($H$4:$H$58,B572)=0,"費目の一覧にない",IF(C572="","金額を入れる",IF(YEAR(F572)&lt;&gt;'入力'!$B$5,"集計の年とちがう",""))))))</f>
        <v/>
      </c>
    </row>
    <row r="573">
      <c r="A573" s="34" t="n"/>
      <c r="B573" s="35" t="n"/>
      <c r="C573" s="36" t="n"/>
      <c r="D573" s="35" t="n"/>
      <c r="E573" s="37" t="n"/>
      <c r="F573" s="38">
        <f>IF(A573="","",IF(E573&lt;&gt;"",DATE(YEAR(E573),MONTH(E573),1),DATE(YEAR(A573),MONTH(A573),1)))</f>
        <v/>
      </c>
      <c r="G573" s="13">
        <f>IF(A573&amp;B573&amp;C573="","",IF(A573="","日付を入れる",IF(B573="","費目を選ぶ",IF(COUNTIFS($H$4:$H$58,B573)=0,"費目の一覧にない",IF(C573="","金額を入れる",IF(YEAR(F573)&lt;&gt;'入力'!$B$5,"集計の年とちがう",""))))))</f>
        <v/>
      </c>
    </row>
    <row r="574">
      <c r="A574" s="34" t="n"/>
      <c r="B574" s="35" t="n"/>
      <c r="C574" s="36" t="n"/>
      <c r="D574" s="35" t="n"/>
      <c r="E574" s="37" t="n"/>
      <c r="F574" s="38">
        <f>IF(A574="","",IF(E574&lt;&gt;"",DATE(YEAR(E574),MONTH(E574),1),DATE(YEAR(A574),MONTH(A574),1)))</f>
        <v/>
      </c>
      <c r="G574" s="13">
        <f>IF(A574&amp;B574&amp;C574="","",IF(A574="","日付を入れる",IF(B574="","費目を選ぶ",IF(COUNTIFS($H$4:$H$58,B574)=0,"費目の一覧にない",IF(C574="","金額を入れる",IF(YEAR(F574)&lt;&gt;'入力'!$B$5,"集計の年とちがう",""))))))</f>
        <v/>
      </c>
    </row>
    <row r="575">
      <c r="A575" s="34" t="n"/>
      <c r="B575" s="35" t="n"/>
      <c r="C575" s="36" t="n"/>
      <c r="D575" s="35" t="n"/>
      <c r="E575" s="37" t="n"/>
      <c r="F575" s="38">
        <f>IF(A575="","",IF(E575&lt;&gt;"",DATE(YEAR(E575),MONTH(E575),1),DATE(YEAR(A575),MONTH(A575),1)))</f>
        <v/>
      </c>
      <c r="G575" s="13">
        <f>IF(A575&amp;B575&amp;C575="","",IF(A575="","日付を入れる",IF(B575="","費目を選ぶ",IF(COUNTIFS($H$4:$H$58,B575)=0,"費目の一覧にない",IF(C575="","金額を入れる",IF(YEAR(F575)&lt;&gt;'入力'!$B$5,"集計の年とちがう",""))))))</f>
        <v/>
      </c>
    </row>
    <row r="576">
      <c r="A576" s="34" t="n"/>
      <c r="B576" s="35" t="n"/>
      <c r="C576" s="36" t="n"/>
      <c r="D576" s="35" t="n"/>
      <c r="E576" s="37" t="n"/>
      <c r="F576" s="38">
        <f>IF(A576="","",IF(E576&lt;&gt;"",DATE(YEAR(E576),MONTH(E576),1),DATE(YEAR(A576),MONTH(A576),1)))</f>
        <v/>
      </c>
      <c r="G576" s="13">
        <f>IF(A576&amp;B576&amp;C576="","",IF(A576="","日付を入れる",IF(B576="","費目を選ぶ",IF(COUNTIFS($H$4:$H$58,B576)=0,"費目の一覧にない",IF(C576="","金額を入れる",IF(YEAR(F576)&lt;&gt;'入力'!$B$5,"集計の年とちがう",""))))))</f>
        <v/>
      </c>
    </row>
    <row r="577">
      <c r="A577" s="34" t="n"/>
      <c r="B577" s="35" t="n"/>
      <c r="C577" s="36" t="n"/>
      <c r="D577" s="35" t="n"/>
      <c r="E577" s="37" t="n"/>
      <c r="F577" s="38">
        <f>IF(A577="","",IF(E577&lt;&gt;"",DATE(YEAR(E577),MONTH(E577),1),DATE(YEAR(A577),MONTH(A577),1)))</f>
        <v/>
      </c>
      <c r="G577" s="13">
        <f>IF(A577&amp;B577&amp;C577="","",IF(A577="","日付を入れる",IF(B577="","費目を選ぶ",IF(COUNTIFS($H$4:$H$58,B577)=0,"費目の一覧にない",IF(C577="","金額を入れる",IF(YEAR(F577)&lt;&gt;'入力'!$B$5,"集計の年とちがう",""))))))</f>
        <v/>
      </c>
    </row>
    <row r="578">
      <c r="A578" s="34" t="n"/>
      <c r="B578" s="35" t="n"/>
      <c r="C578" s="36" t="n"/>
      <c r="D578" s="35" t="n"/>
      <c r="E578" s="37" t="n"/>
      <c r="F578" s="38">
        <f>IF(A578="","",IF(E578&lt;&gt;"",DATE(YEAR(E578),MONTH(E578),1),DATE(YEAR(A578),MONTH(A578),1)))</f>
        <v/>
      </c>
      <c r="G578" s="13">
        <f>IF(A578&amp;B578&amp;C578="","",IF(A578="","日付を入れる",IF(B578="","費目を選ぶ",IF(COUNTIFS($H$4:$H$58,B578)=0,"費目の一覧にない",IF(C578="","金額を入れる",IF(YEAR(F578)&lt;&gt;'入力'!$B$5,"集計の年とちがう",""))))))</f>
        <v/>
      </c>
    </row>
    <row r="579">
      <c r="A579" s="34" t="n"/>
      <c r="B579" s="35" t="n"/>
      <c r="C579" s="36" t="n"/>
      <c r="D579" s="35" t="n"/>
      <c r="E579" s="37" t="n"/>
      <c r="F579" s="38">
        <f>IF(A579="","",IF(E579&lt;&gt;"",DATE(YEAR(E579),MONTH(E579),1),DATE(YEAR(A579),MONTH(A579),1)))</f>
        <v/>
      </c>
      <c r="G579" s="13">
        <f>IF(A579&amp;B579&amp;C579="","",IF(A579="","日付を入れる",IF(B579="","費目を選ぶ",IF(COUNTIFS($H$4:$H$58,B579)=0,"費目の一覧にない",IF(C579="","金額を入れる",IF(YEAR(F579)&lt;&gt;'入力'!$B$5,"集計の年とちがう",""))))))</f>
        <v/>
      </c>
    </row>
    <row r="580">
      <c r="A580" s="34" t="n"/>
      <c r="B580" s="35" t="n"/>
      <c r="C580" s="36" t="n"/>
      <c r="D580" s="35" t="n"/>
      <c r="E580" s="37" t="n"/>
      <c r="F580" s="38">
        <f>IF(A580="","",IF(E580&lt;&gt;"",DATE(YEAR(E580),MONTH(E580),1),DATE(YEAR(A580),MONTH(A580),1)))</f>
        <v/>
      </c>
      <c r="G580" s="13">
        <f>IF(A580&amp;B580&amp;C580="","",IF(A580="","日付を入れる",IF(B580="","費目を選ぶ",IF(COUNTIFS($H$4:$H$58,B580)=0,"費目の一覧にない",IF(C580="","金額を入れる",IF(YEAR(F580)&lt;&gt;'入力'!$B$5,"集計の年とちがう",""))))))</f>
        <v/>
      </c>
    </row>
    <row r="581">
      <c r="A581" s="34" t="n"/>
      <c r="B581" s="35" t="n"/>
      <c r="C581" s="36" t="n"/>
      <c r="D581" s="35" t="n"/>
      <c r="E581" s="37" t="n"/>
      <c r="F581" s="38">
        <f>IF(A581="","",IF(E581&lt;&gt;"",DATE(YEAR(E581),MONTH(E581),1),DATE(YEAR(A581),MONTH(A581),1)))</f>
        <v/>
      </c>
      <c r="G581" s="13">
        <f>IF(A581&amp;B581&amp;C581="","",IF(A581="","日付を入れる",IF(B581="","費目を選ぶ",IF(COUNTIFS($H$4:$H$58,B581)=0,"費目の一覧にない",IF(C581="","金額を入れる",IF(YEAR(F581)&lt;&gt;'入力'!$B$5,"集計の年とちがう",""))))))</f>
        <v/>
      </c>
    </row>
    <row r="582">
      <c r="A582" s="34" t="n"/>
      <c r="B582" s="35" t="n"/>
      <c r="C582" s="36" t="n"/>
      <c r="D582" s="35" t="n"/>
      <c r="E582" s="37" t="n"/>
      <c r="F582" s="38">
        <f>IF(A582="","",IF(E582&lt;&gt;"",DATE(YEAR(E582),MONTH(E582),1),DATE(YEAR(A582),MONTH(A582),1)))</f>
        <v/>
      </c>
      <c r="G582" s="13">
        <f>IF(A582&amp;B582&amp;C582="","",IF(A582="","日付を入れる",IF(B582="","費目を選ぶ",IF(COUNTIFS($H$4:$H$58,B582)=0,"費目の一覧にない",IF(C582="","金額を入れる",IF(YEAR(F582)&lt;&gt;'入力'!$B$5,"集計の年とちがう",""))))))</f>
        <v/>
      </c>
    </row>
    <row r="583">
      <c r="A583" s="34" t="n"/>
      <c r="B583" s="35" t="n"/>
      <c r="C583" s="36" t="n"/>
      <c r="D583" s="35" t="n"/>
      <c r="E583" s="37" t="n"/>
      <c r="F583" s="38">
        <f>IF(A583="","",IF(E583&lt;&gt;"",DATE(YEAR(E583),MONTH(E583),1),DATE(YEAR(A583),MONTH(A583),1)))</f>
        <v/>
      </c>
      <c r="G583" s="13">
        <f>IF(A583&amp;B583&amp;C583="","",IF(A583="","日付を入れる",IF(B583="","費目を選ぶ",IF(COUNTIFS($H$4:$H$58,B583)=0,"費目の一覧にない",IF(C583="","金額を入れる",IF(YEAR(F583)&lt;&gt;'入力'!$B$5,"集計の年とちがう",""))))))</f>
        <v/>
      </c>
    </row>
    <row r="584">
      <c r="A584" s="34" t="n"/>
      <c r="B584" s="35" t="n"/>
      <c r="C584" s="36" t="n"/>
      <c r="D584" s="35" t="n"/>
      <c r="E584" s="37" t="n"/>
      <c r="F584" s="38">
        <f>IF(A584="","",IF(E584&lt;&gt;"",DATE(YEAR(E584),MONTH(E584),1),DATE(YEAR(A584),MONTH(A584),1)))</f>
        <v/>
      </c>
      <c r="G584" s="13">
        <f>IF(A584&amp;B584&amp;C584="","",IF(A584="","日付を入れる",IF(B584="","費目を選ぶ",IF(COUNTIFS($H$4:$H$58,B584)=0,"費目の一覧にない",IF(C584="","金額を入れる",IF(YEAR(F584)&lt;&gt;'入力'!$B$5,"集計の年とちがう",""))))))</f>
        <v/>
      </c>
    </row>
    <row r="585">
      <c r="A585" s="34" t="n"/>
      <c r="B585" s="35" t="n"/>
      <c r="C585" s="36" t="n"/>
      <c r="D585" s="35" t="n"/>
      <c r="E585" s="37" t="n"/>
      <c r="F585" s="38">
        <f>IF(A585="","",IF(E585&lt;&gt;"",DATE(YEAR(E585),MONTH(E585),1),DATE(YEAR(A585),MONTH(A585),1)))</f>
        <v/>
      </c>
      <c r="G585" s="13">
        <f>IF(A585&amp;B585&amp;C585="","",IF(A585="","日付を入れる",IF(B585="","費目を選ぶ",IF(COUNTIFS($H$4:$H$58,B585)=0,"費目の一覧にない",IF(C585="","金額を入れる",IF(YEAR(F585)&lt;&gt;'入力'!$B$5,"集計の年とちがう",""))))))</f>
        <v/>
      </c>
    </row>
    <row r="586">
      <c r="A586" s="34" t="n"/>
      <c r="B586" s="35" t="n"/>
      <c r="C586" s="36" t="n"/>
      <c r="D586" s="35" t="n"/>
      <c r="E586" s="37" t="n"/>
      <c r="F586" s="38">
        <f>IF(A586="","",IF(E586&lt;&gt;"",DATE(YEAR(E586),MONTH(E586),1),DATE(YEAR(A586),MONTH(A586),1)))</f>
        <v/>
      </c>
      <c r="G586" s="13">
        <f>IF(A586&amp;B586&amp;C586="","",IF(A586="","日付を入れる",IF(B586="","費目を選ぶ",IF(COUNTIFS($H$4:$H$58,B586)=0,"費目の一覧にない",IF(C586="","金額を入れる",IF(YEAR(F586)&lt;&gt;'入力'!$B$5,"集計の年とちがう",""))))))</f>
        <v/>
      </c>
    </row>
    <row r="587">
      <c r="A587" s="34" t="n"/>
      <c r="B587" s="35" t="n"/>
      <c r="C587" s="36" t="n"/>
      <c r="D587" s="35" t="n"/>
      <c r="E587" s="37" t="n"/>
      <c r="F587" s="38">
        <f>IF(A587="","",IF(E587&lt;&gt;"",DATE(YEAR(E587),MONTH(E587),1),DATE(YEAR(A587),MONTH(A587),1)))</f>
        <v/>
      </c>
      <c r="G587" s="13">
        <f>IF(A587&amp;B587&amp;C587="","",IF(A587="","日付を入れる",IF(B587="","費目を選ぶ",IF(COUNTIFS($H$4:$H$58,B587)=0,"費目の一覧にない",IF(C587="","金額を入れる",IF(YEAR(F587)&lt;&gt;'入力'!$B$5,"集計の年とちがう",""))))))</f>
        <v/>
      </c>
    </row>
    <row r="588">
      <c r="A588" s="34" t="n"/>
      <c r="B588" s="35" t="n"/>
      <c r="C588" s="36" t="n"/>
      <c r="D588" s="35" t="n"/>
      <c r="E588" s="37" t="n"/>
      <c r="F588" s="38">
        <f>IF(A588="","",IF(E588&lt;&gt;"",DATE(YEAR(E588),MONTH(E588),1),DATE(YEAR(A588),MONTH(A588),1)))</f>
        <v/>
      </c>
      <c r="G588" s="13">
        <f>IF(A588&amp;B588&amp;C588="","",IF(A588="","日付を入れる",IF(B588="","費目を選ぶ",IF(COUNTIFS($H$4:$H$58,B588)=0,"費目の一覧にない",IF(C588="","金額を入れる",IF(YEAR(F588)&lt;&gt;'入力'!$B$5,"集計の年とちがう",""))))))</f>
        <v/>
      </c>
    </row>
    <row r="589">
      <c r="A589" s="34" t="n"/>
      <c r="B589" s="35" t="n"/>
      <c r="C589" s="36" t="n"/>
      <c r="D589" s="35" t="n"/>
      <c r="E589" s="37" t="n"/>
      <c r="F589" s="38">
        <f>IF(A589="","",IF(E589&lt;&gt;"",DATE(YEAR(E589),MONTH(E589),1),DATE(YEAR(A589),MONTH(A589),1)))</f>
        <v/>
      </c>
      <c r="G589" s="13">
        <f>IF(A589&amp;B589&amp;C589="","",IF(A589="","日付を入れる",IF(B589="","費目を選ぶ",IF(COUNTIFS($H$4:$H$58,B589)=0,"費目の一覧にない",IF(C589="","金額を入れる",IF(YEAR(F589)&lt;&gt;'入力'!$B$5,"集計の年とちがう",""))))))</f>
        <v/>
      </c>
    </row>
    <row r="590">
      <c r="A590" s="34" t="n"/>
      <c r="B590" s="35" t="n"/>
      <c r="C590" s="36" t="n"/>
      <c r="D590" s="35" t="n"/>
      <c r="E590" s="37" t="n"/>
      <c r="F590" s="38">
        <f>IF(A590="","",IF(E590&lt;&gt;"",DATE(YEAR(E590),MONTH(E590),1),DATE(YEAR(A590),MONTH(A590),1)))</f>
        <v/>
      </c>
      <c r="G590" s="13">
        <f>IF(A590&amp;B590&amp;C590="","",IF(A590="","日付を入れる",IF(B590="","費目を選ぶ",IF(COUNTIFS($H$4:$H$58,B590)=0,"費目の一覧にない",IF(C590="","金額を入れる",IF(YEAR(F590)&lt;&gt;'入力'!$B$5,"集計の年とちがう",""))))))</f>
        <v/>
      </c>
    </row>
    <row r="591">
      <c r="A591" s="34" t="n"/>
      <c r="B591" s="35" t="n"/>
      <c r="C591" s="36" t="n"/>
      <c r="D591" s="35" t="n"/>
      <c r="E591" s="37" t="n"/>
      <c r="F591" s="38">
        <f>IF(A591="","",IF(E591&lt;&gt;"",DATE(YEAR(E591),MONTH(E591),1),DATE(YEAR(A591),MONTH(A591),1)))</f>
        <v/>
      </c>
      <c r="G591" s="13">
        <f>IF(A591&amp;B591&amp;C591="","",IF(A591="","日付を入れる",IF(B591="","費目を選ぶ",IF(COUNTIFS($H$4:$H$58,B591)=0,"費目の一覧にない",IF(C591="","金額を入れる",IF(YEAR(F591)&lt;&gt;'入力'!$B$5,"集計の年とちがう",""))))))</f>
        <v/>
      </c>
    </row>
    <row r="592">
      <c r="A592" s="34" t="n"/>
      <c r="B592" s="35" t="n"/>
      <c r="C592" s="36" t="n"/>
      <c r="D592" s="35" t="n"/>
      <c r="E592" s="37" t="n"/>
      <c r="F592" s="38">
        <f>IF(A592="","",IF(E592&lt;&gt;"",DATE(YEAR(E592),MONTH(E592),1),DATE(YEAR(A592),MONTH(A592),1)))</f>
        <v/>
      </c>
      <c r="G592" s="13">
        <f>IF(A592&amp;B592&amp;C592="","",IF(A592="","日付を入れる",IF(B592="","費目を選ぶ",IF(COUNTIFS($H$4:$H$58,B592)=0,"費目の一覧にない",IF(C592="","金額を入れる",IF(YEAR(F592)&lt;&gt;'入力'!$B$5,"集計の年とちがう",""))))))</f>
        <v/>
      </c>
    </row>
    <row r="593">
      <c r="A593" s="34" t="n"/>
      <c r="B593" s="35" t="n"/>
      <c r="C593" s="36" t="n"/>
      <c r="D593" s="35" t="n"/>
      <c r="E593" s="37" t="n"/>
      <c r="F593" s="38">
        <f>IF(A593="","",IF(E593&lt;&gt;"",DATE(YEAR(E593),MONTH(E593),1),DATE(YEAR(A593),MONTH(A593),1)))</f>
        <v/>
      </c>
      <c r="G593" s="13">
        <f>IF(A593&amp;B593&amp;C593="","",IF(A593="","日付を入れる",IF(B593="","費目を選ぶ",IF(COUNTIFS($H$4:$H$58,B593)=0,"費目の一覧にない",IF(C593="","金額を入れる",IF(YEAR(F593)&lt;&gt;'入力'!$B$5,"集計の年とちがう",""))))))</f>
        <v/>
      </c>
    </row>
    <row r="594">
      <c r="A594" s="34" t="n"/>
      <c r="B594" s="35" t="n"/>
      <c r="C594" s="36" t="n"/>
      <c r="D594" s="35" t="n"/>
      <c r="E594" s="37" t="n"/>
      <c r="F594" s="38">
        <f>IF(A594="","",IF(E594&lt;&gt;"",DATE(YEAR(E594),MONTH(E594),1),DATE(YEAR(A594),MONTH(A594),1)))</f>
        <v/>
      </c>
      <c r="G594" s="13">
        <f>IF(A594&amp;B594&amp;C594="","",IF(A594="","日付を入れる",IF(B594="","費目を選ぶ",IF(COUNTIFS($H$4:$H$58,B594)=0,"費目の一覧にない",IF(C594="","金額を入れる",IF(YEAR(F594)&lt;&gt;'入力'!$B$5,"集計の年とちがう",""))))))</f>
        <v/>
      </c>
    </row>
    <row r="595">
      <c r="A595" s="34" t="n"/>
      <c r="B595" s="35" t="n"/>
      <c r="C595" s="36" t="n"/>
      <c r="D595" s="35" t="n"/>
      <c r="E595" s="37" t="n"/>
      <c r="F595" s="38">
        <f>IF(A595="","",IF(E595&lt;&gt;"",DATE(YEAR(E595),MONTH(E595),1),DATE(YEAR(A595),MONTH(A595),1)))</f>
        <v/>
      </c>
      <c r="G595" s="13">
        <f>IF(A595&amp;B595&amp;C595="","",IF(A595="","日付を入れる",IF(B595="","費目を選ぶ",IF(COUNTIFS($H$4:$H$58,B595)=0,"費目の一覧にない",IF(C595="","金額を入れる",IF(YEAR(F595)&lt;&gt;'入力'!$B$5,"集計の年とちがう",""))))))</f>
        <v/>
      </c>
    </row>
    <row r="596">
      <c r="A596" s="34" t="n"/>
      <c r="B596" s="35" t="n"/>
      <c r="C596" s="36" t="n"/>
      <c r="D596" s="35" t="n"/>
      <c r="E596" s="37" t="n"/>
      <c r="F596" s="38">
        <f>IF(A596="","",IF(E596&lt;&gt;"",DATE(YEAR(E596),MONTH(E596),1),DATE(YEAR(A596),MONTH(A596),1)))</f>
        <v/>
      </c>
      <c r="G596" s="13">
        <f>IF(A596&amp;B596&amp;C596="","",IF(A596="","日付を入れる",IF(B596="","費目を選ぶ",IF(COUNTIFS($H$4:$H$58,B596)=0,"費目の一覧にない",IF(C596="","金額を入れる",IF(YEAR(F596)&lt;&gt;'入力'!$B$5,"集計の年とちがう",""))))))</f>
        <v/>
      </c>
    </row>
    <row r="597">
      <c r="A597" s="34" t="n"/>
      <c r="B597" s="35" t="n"/>
      <c r="C597" s="36" t="n"/>
      <c r="D597" s="35" t="n"/>
      <c r="E597" s="37" t="n"/>
      <c r="F597" s="38">
        <f>IF(A597="","",IF(E597&lt;&gt;"",DATE(YEAR(E597),MONTH(E597),1),DATE(YEAR(A597),MONTH(A597),1)))</f>
        <v/>
      </c>
      <c r="G597" s="13">
        <f>IF(A597&amp;B597&amp;C597="","",IF(A597="","日付を入れる",IF(B597="","費目を選ぶ",IF(COUNTIFS($H$4:$H$58,B597)=0,"費目の一覧にない",IF(C597="","金額を入れる",IF(YEAR(F597)&lt;&gt;'入力'!$B$5,"集計の年とちがう",""))))))</f>
        <v/>
      </c>
    </row>
    <row r="598">
      <c r="A598" s="34" t="n"/>
      <c r="B598" s="35" t="n"/>
      <c r="C598" s="36" t="n"/>
      <c r="D598" s="35" t="n"/>
      <c r="E598" s="37" t="n"/>
      <c r="F598" s="38">
        <f>IF(A598="","",IF(E598&lt;&gt;"",DATE(YEAR(E598),MONTH(E598),1),DATE(YEAR(A598),MONTH(A598),1)))</f>
        <v/>
      </c>
      <c r="G598" s="13">
        <f>IF(A598&amp;B598&amp;C598="","",IF(A598="","日付を入れる",IF(B598="","費目を選ぶ",IF(COUNTIFS($H$4:$H$58,B598)=0,"費目の一覧にない",IF(C598="","金額を入れる",IF(YEAR(F598)&lt;&gt;'入力'!$B$5,"集計の年とちがう",""))))))</f>
        <v/>
      </c>
    </row>
    <row r="599">
      <c r="A599" s="34" t="n"/>
      <c r="B599" s="35" t="n"/>
      <c r="C599" s="36" t="n"/>
      <c r="D599" s="35" t="n"/>
      <c r="E599" s="37" t="n"/>
      <c r="F599" s="38">
        <f>IF(A599="","",IF(E599&lt;&gt;"",DATE(YEAR(E599),MONTH(E599),1),DATE(YEAR(A599),MONTH(A599),1)))</f>
        <v/>
      </c>
      <c r="G599" s="13">
        <f>IF(A599&amp;B599&amp;C599="","",IF(A599="","日付を入れる",IF(B599="","費目を選ぶ",IF(COUNTIFS($H$4:$H$58,B599)=0,"費目の一覧にない",IF(C599="","金額を入れる",IF(YEAR(F599)&lt;&gt;'入力'!$B$5,"集計の年とちがう",""))))))</f>
        <v/>
      </c>
    </row>
    <row r="600">
      <c r="A600" s="34" t="n"/>
      <c r="B600" s="35" t="n"/>
      <c r="C600" s="36" t="n"/>
      <c r="D600" s="35" t="n"/>
      <c r="E600" s="37" t="n"/>
      <c r="F600" s="38">
        <f>IF(A600="","",IF(E600&lt;&gt;"",DATE(YEAR(E600),MONTH(E600),1),DATE(YEAR(A600),MONTH(A600),1)))</f>
        <v/>
      </c>
      <c r="G600" s="13">
        <f>IF(A600&amp;B600&amp;C600="","",IF(A600="","日付を入れる",IF(B600="","費目を選ぶ",IF(COUNTIFS($H$4:$H$58,B600)=0,"費目の一覧にない",IF(C600="","金額を入れる",IF(YEAR(F600)&lt;&gt;'入力'!$B$5,"集計の年とちがう",""))))))</f>
        <v/>
      </c>
    </row>
    <row r="601">
      <c r="A601" s="34" t="n"/>
      <c r="B601" s="35" t="n"/>
      <c r="C601" s="36" t="n"/>
      <c r="D601" s="35" t="n"/>
      <c r="E601" s="37" t="n"/>
      <c r="F601" s="38">
        <f>IF(A601="","",IF(E601&lt;&gt;"",DATE(YEAR(E601),MONTH(E601),1),DATE(YEAR(A601),MONTH(A601),1)))</f>
        <v/>
      </c>
      <c r="G601" s="13">
        <f>IF(A601&amp;B601&amp;C601="","",IF(A601="","日付を入れる",IF(B601="","費目を選ぶ",IF(COUNTIFS($H$4:$H$58,B601)=0,"費目の一覧にない",IF(C601="","金額を入れる",IF(YEAR(F601)&lt;&gt;'入力'!$B$5,"集計の年とちがう",""))))))</f>
        <v/>
      </c>
    </row>
    <row r="602">
      <c r="A602" s="34" t="n"/>
      <c r="B602" s="35" t="n"/>
      <c r="C602" s="36" t="n"/>
      <c r="D602" s="35" t="n"/>
      <c r="E602" s="37" t="n"/>
      <c r="F602" s="38">
        <f>IF(A602="","",IF(E602&lt;&gt;"",DATE(YEAR(E602),MONTH(E602),1),DATE(YEAR(A602),MONTH(A602),1)))</f>
        <v/>
      </c>
      <c r="G602" s="13">
        <f>IF(A602&amp;B602&amp;C602="","",IF(A602="","日付を入れる",IF(B602="","費目を選ぶ",IF(COUNTIFS($H$4:$H$58,B602)=0,"費目の一覧にない",IF(C602="","金額を入れる",IF(YEAR(F602)&lt;&gt;'入力'!$B$5,"集計の年とちがう",""))))))</f>
        <v/>
      </c>
    </row>
    <row r="603">
      <c r="A603" s="34" t="n"/>
      <c r="B603" s="35" t="n"/>
      <c r="C603" s="36" t="n"/>
      <c r="D603" s="35" t="n"/>
      <c r="E603" s="37" t="n"/>
      <c r="F603" s="38">
        <f>IF(A603="","",IF(E603&lt;&gt;"",DATE(YEAR(E603),MONTH(E603),1),DATE(YEAR(A603),MONTH(A603),1)))</f>
        <v/>
      </c>
      <c r="G603" s="13">
        <f>IF(A603&amp;B603&amp;C603="","",IF(A603="","日付を入れる",IF(B603="","費目を選ぶ",IF(COUNTIFS($H$4:$H$58,B603)=0,"費目の一覧にない",IF(C603="","金額を入れる",IF(YEAR(F603)&lt;&gt;'入力'!$B$5,"集計の年とちがう",""))))))</f>
        <v/>
      </c>
    </row>
    <row r="604">
      <c r="A604" s="34" t="n"/>
      <c r="B604" s="35" t="n"/>
      <c r="C604" s="36" t="n"/>
      <c r="D604" s="35" t="n"/>
      <c r="E604" s="37" t="n"/>
      <c r="F604" s="38">
        <f>IF(A604="","",IF(E604&lt;&gt;"",DATE(YEAR(E604),MONTH(E604),1),DATE(YEAR(A604),MONTH(A604),1)))</f>
        <v/>
      </c>
      <c r="G604" s="13">
        <f>IF(A604&amp;B604&amp;C604="","",IF(A604="","日付を入れる",IF(B604="","費目を選ぶ",IF(COUNTIFS($H$4:$H$58,B604)=0,"費目の一覧にない",IF(C604="","金額を入れる",IF(YEAR(F604)&lt;&gt;'入力'!$B$5,"集計の年とちがう",""))))))</f>
        <v/>
      </c>
    </row>
    <row r="605">
      <c r="A605" s="34" t="n"/>
      <c r="B605" s="35" t="n"/>
      <c r="C605" s="36" t="n"/>
      <c r="D605" s="35" t="n"/>
      <c r="E605" s="37" t="n"/>
      <c r="F605" s="38">
        <f>IF(A605="","",IF(E605&lt;&gt;"",DATE(YEAR(E605),MONTH(E605),1),DATE(YEAR(A605),MONTH(A605),1)))</f>
        <v/>
      </c>
      <c r="G605" s="13">
        <f>IF(A605&amp;B605&amp;C605="","",IF(A605="","日付を入れる",IF(B605="","費目を選ぶ",IF(COUNTIFS($H$4:$H$58,B605)=0,"費目の一覧にない",IF(C605="","金額を入れる",IF(YEAR(F605)&lt;&gt;'入力'!$B$5,"集計の年とちがう",""))))))</f>
        <v/>
      </c>
    </row>
    <row r="606">
      <c r="A606" s="34" t="n"/>
      <c r="B606" s="35" t="n"/>
      <c r="C606" s="36" t="n"/>
      <c r="D606" s="35" t="n"/>
      <c r="E606" s="37" t="n"/>
      <c r="F606" s="38">
        <f>IF(A606="","",IF(E606&lt;&gt;"",DATE(YEAR(E606),MONTH(E606),1),DATE(YEAR(A606),MONTH(A606),1)))</f>
        <v/>
      </c>
      <c r="G606" s="13">
        <f>IF(A606&amp;B606&amp;C606="","",IF(A606="","日付を入れる",IF(B606="","費目を選ぶ",IF(COUNTIFS($H$4:$H$58,B606)=0,"費目の一覧にない",IF(C606="","金額を入れる",IF(YEAR(F606)&lt;&gt;'入力'!$B$5,"集計の年とちがう",""))))))</f>
        <v/>
      </c>
    </row>
    <row r="607">
      <c r="A607" s="34" t="n"/>
      <c r="B607" s="35" t="n"/>
      <c r="C607" s="36" t="n"/>
      <c r="D607" s="35" t="n"/>
      <c r="E607" s="37" t="n"/>
      <c r="F607" s="38">
        <f>IF(A607="","",IF(E607&lt;&gt;"",DATE(YEAR(E607),MONTH(E607),1),DATE(YEAR(A607),MONTH(A607),1)))</f>
        <v/>
      </c>
      <c r="G607" s="13">
        <f>IF(A607&amp;B607&amp;C607="","",IF(A607="","日付を入れる",IF(B607="","費目を選ぶ",IF(COUNTIFS($H$4:$H$58,B607)=0,"費目の一覧にない",IF(C607="","金額を入れる",IF(YEAR(F607)&lt;&gt;'入力'!$B$5,"集計の年とちがう",""))))))</f>
        <v/>
      </c>
    </row>
    <row r="608">
      <c r="A608" s="34" t="n"/>
      <c r="B608" s="35" t="n"/>
      <c r="C608" s="36" t="n"/>
      <c r="D608" s="35" t="n"/>
      <c r="E608" s="37" t="n"/>
      <c r="F608" s="38">
        <f>IF(A608="","",IF(E608&lt;&gt;"",DATE(YEAR(E608),MONTH(E608),1),DATE(YEAR(A608),MONTH(A608),1)))</f>
        <v/>
      </c>
      <c r="G608" s="13">
        <f>IF(A608&amp;B608&amp;C608="","",IF(A608="","日付を入れる",IF(B608="","費目を選ぶ",IF(COUNTIFS($H$4:$H$58,B608)=0,"費目の一覧にない",IF(C608="","金額を入れる",IF(YEAR(F608)&lt;&gt;'入力'!$B$5,"集計の年とちがう",""))))))</f>
        <v/>
      </c>
    </row>
    <row r="609">
      <c r="A609" s="34" t="n"/>
      <c r="B609" s="35" t="n"/>
      <c r="C609" s="36" t="n"/>
      <c r="D609" s="35" t="n"/>
      <c r="E609" s="37" t="n"/>
      <c r="F609" s="38">
        <f>IF(A609="","",IF(E609&lt;&gt;"",DATE(YEAR(E609),MONTH(E609),1),DATE(YEAR(A609),MONTH(A609),1)))</f>
        <v/>
      </c>
      <c r="G609" s="13">
        <f>IF(A609&amp;B609&amp;C609="","",IF(A609="","日付を入れる",IF(B609="","費目を選ぶ",IF(COUNTIFS($H$4:$H$58,B609)=0,"費目の一覧にない",IF(C609="","金額を入れる",IF(YEAR(F609)&lt;&gt;'入力'!$B$5,"集計の年とちがう",""))))))</f>
        <v/>
      </c>
    </row>
    <row r="610">
      <c r="A610" s="34" t="n"/>
      <c r="B610" s="35" t="n"/>
      <c r="C610" s="36" t="n"/>
      <c r="D610" s="35" t="n"/>
      <c r="E610" s="37" t="n"/>
      <c r="F610" s="38">
        <f>IF(A610="","",IF(E610&lt;&gt;"",DATE(YEAR(E610),MONTH(E610),1),DATE(YEAR(A610),MONTH(A610),1)))</f>
        <v/>
      </c>
      <c r="G610" s="13">
        <f>IF(A610&amp;B610&amp;C610="","",IF(A610="","日付を入れる",IF(B610="","費目を選ぶ",IF(COUNTIFS($H$4:$H$58,B610)=0,"費目の一覧にない",IF(C610="","金額を入れる",IF(YEAR(F610)&lt;&gt;'入力'!$B$5,"集計の年とちがう",""))))))</f>
        <v/>
      </c>
    </row>
    <row r="611">
      <c r="A611" s="34" t="n"/>
      <c r="B611" s="35" t="n"/>
      <c r="C611" s="36" t="n"/>
      <c r="D611" s="35" t="n"/>
      <c r="E611" s="37" t="n"/>
      <c r="F611" s="38">
        <f>IF(A611="","",IF(E611&lt;&gt;"",DATE(YEAR(E611),MONTH(E611),1),DATE(YEAR(A611),MONTH(A611),1)))</f>
        <v/>
      </c>
      <c r="G611" s="13">
        <f>IF(A611&amp;B611&amp;C611="","",IF(A611="","日付を入れる",IF(B611="","費目を選ぶ",IF(COUNTIFS($H$4:$H$58,B611)=0,"費目の一覧にない",IF(C611="","金額を入れる",IF(YEAR(F611)&lt;&gt;'入力'!$B$5,"集計の年とちがう",""))))))</f>
        <v/>
      </c>
    </row>
    <row r="612">
      <c r="A612" s="34" t="n"/>
      <c r="B612" s="35" t="n"/>
      <c r="C612" s="36" t="n"/>
      <c r="D612" s="35" t="n"/>
      <c r="E612" s="37" t="n"/>
      <c r="F612" s="38">
        <f>IF(A612="","",IF(E612&lt;&gt;"",DATE(YEAR(E612),MONTH(E612),1),DATE(YEAR(A612),MONTH(A612),1)))</f>
        <v/>
      </c>
      <c r="G612" s="13">
        <f>IF(A612&amp;B612&amp;C612="","",IF(A612="","日付を入れる",IF(B612="","費目を選ぶ",IF(COUNTIFS($H$4:$H$58,B612)=0,"費目の一覧にない",IF(C612="","金額を入れる",IF(YEAR(F612)&lt;&gt;'入力'!$B$5,"集計の年とちがう",""))))))</f>
        <v/>
      </c>
    </row>
    <row r="613">
      <c r="A613" s="34" t="n"/>
      <c r="B613" s="35" t="n"/>
      <c r="C613" s="36" t="n"/>
      <c r="D613" s="35" t="n"/>
      <c r="E613" s="37" t="n"/>
      <c r="F613" s="38">
        <f>IF(A613="","",IF(E613&lt;&gt;"",DATE(YEAR(E613),MONTH(E613),1),DATE(YEAR(A613),MONTH(A613),1)))</f>
        <v/>
      </c>
      <c r="G613" s="13">
        <f>IF(A613&amp;B613&amp;C613="","",IF(A613="","日付を入れる",IF(B613="","費目を選ぶ",IF(COUNTIFS($H$4:$H$58,B613)=0,"費目の一覧にない",IF(C613="","金額を入れる",IF(YEAR(F613)&lt;&gt;'入力'!$B$5,"集計の年とちがう",""))))))</f>
        <v/>
      </c>
    </row>
    <row r="614">
      <c r="A614" s="34" t="n"/>
      <c r="B614" s="35" t="n"/>
      <c r="C614" s="36" t="n"/>
      <c r="D614" s="35" t="n"/>
      <c r="E614" s="37" t="n"/>
      <c r="F614" s="38">
        <f>IF(A614="","",IF(E614&lt;&gt;"",DATE(YEAR(E614),MONTH(E614),1),DATE(YEAR(A614),MONTH(A614),1)))</f>
        <v/>
      </c>
      <c r="G614" s="13">
        <f>IF(A614&amp;B614&amp;C614="","",IF(A614="","日付を入れる",IF(B614="","費目を選ぶ",IF(COUNTIFS($H$4:$H$58,B614)=0,"費目の一覧にない",IF(C614="","金額を入れる",IF(YEAR(F614)&lt;&gt;'入力'!$B$5,"集計の年とちがう",""))))))</f>
        <v/>
      </c>
    </row>
    <row r="615">
      <c r="A615" s="34" t="n"/>
      <c r="B615" s="35" t="n"/>
      <c r="C615" s="36" t="n"/>
      <c r="D615" s="35" t="n"/>
      <c r="E615" s="37" t="n"/>
      <c r="F615" s="38">
        <f>IF(A615="","",IF(E615&lt;&gt;"",DATE(YEAR(E615),MONTH(E615),1),DATE(YEAR(A615),MONTH(A615),1)))</f>
        <v/>
      </c>
      <c r="G615" s="13">
        <f>IF(A615&amp;B615&amp;C615="","",IF(A615="","日付を入れる",IF(B615="","費目を選ぶ",IF(COUNTIFS($H$4:$H$58,B615)=0,"費目の一覧にない",IF(C615="","金額を入れる",IF(YEAR(F615)&lt;&gt;'入力'!$B$5,"集計の年とちがう",""))))))</f>
        <v/>
      </c>
    </row>
    <row r="616">
      <c r="A616" s="34" t="n"/>
      <c r="B616" s="35" t="n"/>
      <c r="C616" s="36" t="n"/>
      <c r="D616" s="35" t="n"/>
      <c r="E616" s="37" t="n"/>
      <c r="F616" s="38">
        <f>IF(A616="","",IF(E616&lt;&gt;"",DATE(YEAR(E616),MONTH(E616),1),DATE(YEAR(A616),MONTH(A616),1)))</f>
        <v/>
      </c>
      <c r="G616" s="13">
        <f>IF(A616&amp;B616&amp;C616="","",IF(A616="","日付を入れる",IF(B616="","費目を選ぶ",IF(COUNTIFS($H$4:$H$58,B616)=0,"費目の一覧にない",IF(C616="","金額を入れる",IF(YEAR(F616)&lt;&gt;'入力'!$B$5,"集計の年とちがう",""))))))</f>
        <v/>
      </c>
    </row>
    <row r="617">
      <c r="A617" s="34" t="n"/>
      <c r="B617" s="35" t="n"/>
      <c r="C617" s="36" t="n"/>
      <c r="D617" s="35" t="n"/>
      <c r="E617" s="37" t="n"/>
      <c r="F617" s="38">
        <f>IF(A617="","",IF(E617&lt;&gt;"",DATE(YEAR(E617),MONTH(E617),1),DATE(YEAR(A617),MONTH(A617),1)))</f>
        <v/>
      </c>
      <c r="G617" s="13">
        <f>IF(A617&amp;B617&amp;C617="","",IF(A617="","日付を入れる",IF(B617="","費目を選ぶ",IF(COUNTIFS($H$4:$H$58,B617)=0,"費目の一覧にない",IF(C617="","金額を入れる",IF(YEAR(F617)&lt;&gt;'入力'!$B$5,"集計の年とちがう",""))))))</f>
        <v/>
      </c>
    </row>
    <row r="618">
      <c r="A618" s="34" t="n"/>
      <c r="B618" s="35" t="n"/>
      <c r="C618" s="36" t="n"/>
      <c r="D618" s="35" t="n"/>
      <c r="E618" s="37" t="n"/>
      <c r="F618" s="38">
        <f>IF(A618="","",IF(E618&lt;&gt;"",DATE(YEAR(E618),MONTH(E618),1),DATE(YEAR(A618),MONTH(A618),1)))</f>
        <v/>
      </c>
      <c r="G618" s="13">
        <f>IF(A618&amp;B618&amp;C618="","",IF(A618="","日付を入れる",IF(B618="","費目を選ぶ",IF(COUNTIFS($H$4:$H$58,B618)=0,"費目の一覧にない",IF(C618="","金額を入れる",IF(YEAR(F618)&lt;&gt;'入力'!$B$5,"集計の年とちがう",""))))))</f>
        <v/>
      </c>
    </row>
    <row r="619">
      <c r="A619" s="34" t="n"/>
      <c r="B619" s="35" t="n"/>
      <c r="C619" s="36" t="n"/>
      <c r="D619" s="35" t="n"/>
      <c r="E619" s="37" t="n"/>
      <c r="F619" s="38">
        <f>IF(A619="","",IF(E619&lt;&gt;"",DATE(YEAR(E619),MONTH(E619),1),DATE(YEAR(A619),MONTH(A619),1)))</f>
        <v/>
      </c>
      <c r="G619" s="13">
        <f>IF(A619&amp;B619&amp;C619="","",IF(A619="","日付を入れる",IF(B619="","費目を選ぶ",IF(COUNTIFS($H$4:$H$58,B619)=0,"費目の一覧にない",IF(C619="","金額を入れる",IF(YEAR(F619)&lt;&gt;'入力'!$B$5,"集計の年とちがう",""))))))</f>
        <v/>
      </c>
    </row>
    <row r="620">
      <c r="A620" s="34" t="n"/>
      <c r="B620" s="35" t="n"/>
      <c r="C620" s="36" t="n"/>
      <c r="D620" s="35" t="n"/>
      <c r="E620" s="37" t="n"/>
      <c r="F620" s="38">
        <f>IF(A620="","",IF(E620&lt;&gt;"",DATE(YEAR(E620),MONTH(E620),1),DATE(YEAR(A620),MONTH(A620),1)))</f>
        <v/>
      </c>
      <c r="G620" s="13">
        <f>IF(A620&amp;B620&amp;C620="","",IF(A620="","日付を入れる",IF(B620="","費目を選ぶ",IF(COUNTIFS($H$4:$H$58,B620)=0,"費目の一覧にない",IF(C620="","金額を入れる",IF(YEAR(F620)&lt;&gt;'入力'!$B$5,"集計の年とちがう",""))))))</f>
        <v/>
      </c>
    </row>
    <row r="621">
      <c r="A621" s="34" t="n"/>
      <c r="B621" s="35" t="n"/>
      <c r="C621" s="36" t="n"/>
      <c r="D621" s="35" t="n"/>
      <c r="E621" s="37" t="n"/>
      <c r="F621" s="38">
        <f>IF(A621="","",IF(E621&lt;&gt;"",DATE(YEAR(E621),MONTH(E621),1),DATE(YEAR(A621),MONTH(A621),1)))</f>
        <v/>
      </c>
      <c r="G621" s="13">
        <f>IF(A621&amp;B621&amp;C621="","",IF(A621="","日付を入れる",IF(B621="","費目を選ぶ",IF(COUNTIFS($H$4:$H$58,B621)=0,"費目の一覧にない",IF(C621="","金額を入れる",IF(YEAR(F621)&lt;&gt;'入力'!$B$5,"集計の年とちがう",""))))))</f>
        <v/>
      </c>
    </row>
    <row r="622">
      <c r="A622" s="34" t="n"/>
      <c r="B622" s="35" t="n"/>
      <c r="C622" s="36" t="n"/>
      <c r="D622" s="35" t="n"/>
      <c r="E622" s="37" t="n"/>
      <c r="F622" s="38">
        <f>IF(A622="","",IF(E622&lt;&gt;"",DATE(YEAR(E622),MONTH(E622),1),DATE(YEAR(A622),MONTH(A622),1)))</f>
        <v/>
      </c>
      <c r="G622" s="13">
        <f>IF(A622&amp;B622&amp;C622="","",IF(A622="","日付を入れる",IF(B622="","費目を選ぶ",IF(COUNTIFS($H$4:$H$58,B622)=0,"費目の一覧にない",IF(C622="","金額を入れる",IF(YEAR(F622)&lt;&gt;'入力'!$B$5,"集計の年とちがう",""))))))</f>
        <v/>
      </c>
    </row>
    <row r="623">
      <c r="A623" s="34" t="n"/>
      <c r="B623" s="35" t="n"/>
      <c r="C623" s="36" t="n"/>
      <c r="D623" s="35" t="n"/>
      <c r="E623" s="37" t="n"/>
      <c r="F623" s="38">
        <f>IF(A623="","",IF(E623&lt;&gt;"",DATE(YEAR(E623),MONTH(E623),1),DATE(YEAR(A623),MONTH(A623),1)))</f>
        <v/>
      </c>
      <c r="G623" s="13">
        <f>IF(A623&amp;B623&amp;C623="","",IF(A623="","日付を入れる",IF(B623="","費目を選ぶ",IF(COUNTIFS($H$4:$H$58,B623)=0,"費目の一覧にない",IF(C623="","金額を入れる",IF(YEAR(F623)&lt;&gt;'入力'!$B$5,"集計の年とちがう",""))))))</f>
        <v/>
      </c>
    </row>
    <row r="624">
      <c r="A624" s="34" t="n"/>
      <c r="B624" s="35" t="n"/>
      <c r="C624" s="36" t="n"/>
      <c r="D624" s="35" t="n"/>
      <c r="E624" s="37" t="n"/>
      <c r="F624" s="38">
        <f>IF(A624="","",IF(E624&lt;&gt;"",DATE(YEAR(E624),MONTH(E624),1),DATE(YEAR(A624),MONTH(A624),1)))</f>
        <v/>
      </c>
      <c r="G624" s="13">
        <f>IF(A624&amp;B624&amp;C624="","",IF(A624="","日付を入れる",IF(B624="","費目を選ぶ",IF(COUNTIFS($H$4:$H$58,B624)=0,"費目の一覧にない",IF(C624="","金額を入れる",IF(YEAR(F624)&lt;&gt;'入力'!$B$5,"集計の年とちがう",""))))))</f>
        <v/>
      </c>
    </row>
    <row r="625">
      <c r="A625" s="34" t="n"/>
      <c r="B625" s="35" t="n"/>
      <c r="C625" s="36" t="n"/>
      <c r="D625" s="35" t="n"/>
      <c r="E625" s="37" t="n"/>
      <c r="F625" s="38">
        <f>IF(A625="","",IF(E625&lt;&gt;"",DATE(YEAR(E625),MONTH(E625),1),DATE(YEAR(A625),MONTH(A625),1)))</f>
        <v/>
      </c>
      <c r="G625" s="13">
        <f>IF(A625&amp;B625&amp;C625="","",IF(A625="","日付を入れる",IF(B625="","費目を選ぶ",IF(COUNTIFS($H$4:$H$58,B625)=0,"費目の一覧にない",IF(C625="","金額を入れる",IF(YEAR(F625)&lt;&gt;'入力'!$B$5,"集計の年とちがう",""))))))</f>
        <v/>
      </c>
    </row>
    <row r="626">
      <c r="A626" s="34" t="n"/>
      <c r="B626" s="35" t="n"/>
      <c r="C626" s="36" t="n"/>
      <c r="D626" s="35" t="n"/>
      <c r="E626" s="37" t="n"/>
      <c r="F626" s="38">
        <f>IF(A626="","",IF(E626&lt;&gt;"",DATE(YEAR(E626),MONTH(E626),1),DATE(YEAR(A626),MONTH(A626),1)))</f>
        <v/>
      </c>
      <c r="G626" s="13">
        <f>IF(A626&amp;B626&amp;C626="","",IF(A626="","日付を入れる",IF(B626="","費目を選ぶ",IF(COUNTIFS($H$4:$H$58,B626)=0,"費目の一覧にない",IF(C626="","金額を入れる",IF(YEAR(F626)&lt;&gt;'入力'!$B$5,"集計の年とちがう",""))))))</f>
        <v/>
      </c>
    </row>
    <row r="627">
      <c r="A627" s="34" t="n"/>
      <c r="B627" s="35" t="n"/>
      <c r="C627" s="36" t="n"/>
      <c r="D627" s="35" t="n"/>
      <c r="E627" s="37" t="n"/>
      <c r="F627" s="38">
        <f>IF(A627="","",IF(E627&lt;&gt;"",DATE(YEAR(E627),MONTH(E627),1),DATE(YEAR(A627),MONTH(A627),1)))</f>
        <v/>
      </c>
      <c r="G627" s="13">
        <f>IF(A627&amp;B627&amp;C627="","",IF(A627="","日付を入れる",IF(B627="","費目を選ぶ",IF(COUNTIFS($H$4:$H$58,B627)=0,"費目の一覧にない",IF(C627="","金額を入れる",IF(YEAR(F627)&lt;&gt;'入力'!$B$5,"集計の年とちがう",""))))))</f>
        <v/>
      </c>
    </row>
    <row r="628">
      <c r="A628" s="34" t="n"/>
      <c r="B628" s="35" t="n"/>
      <c r="C628" s="36" t="n"/>
      <c r="D628" s="35" t="n"/>
      <c r="E628" s="37" t="n"/>
      <c r="F628" s="38">
        <f>IF(A628="","",IF(E628&lt;&gt;"",DATE(YEAR(E628),MONTH(E628),1),DATE(YEAR(A628),MONTH(A628),1)))</f>
        <v/>
      </c>
      <c r="G628" s="13">
        <f>IF(A628&amp;B628&amp;C628="","",IF(A628="","日付を入れる",IF(B628="","費目を選ぶ",IF(COUNTIFS($H$4:$H$58,B628)=0,"費目の一覧にない",IF(C628="","金額を入れる",IF(YEAR(F628)&lt;&gt;'入力'!$B$5,"集計の年とちがう",""))))))</f>
        <v/>
      </c>
    </row>
    <row r="629">
      <c r="A629" s="34" t="n"/>
      <c r="B629" s="35" t="n"/>
      <c r="C629" s="36" t="n"/>
      <c r="D629" s="35" t="n"/>
      <c r="E629" s="37" t="n"/>
      <c r="F629" s="38">
        <f>IF(A629="","",IF(E629&lt;&gt;"",DATE(YEAR(E629),MONTH(E629),1),DATE(YEAR(A629),MONTH(A629),1)))</f>
        <v/>
      </c>
      <c r="G629" s="13">
        <f>IF(A629&amp;B629&amp;C629="","",IF(A629="","日付を入れる",IF(B629="","費目を選ぶ",IF(COUNTIFS($H$4:$H$58,B629)=0,"費目の一覧にない",IF(C629="","金額を入れる",IF(YEAR(F629)&lt;&gt;'入力'!$B$5,"集計の年とちがう",""))))))</f>
        <v/>
      </c>
    </row>
    <row r="630">
      <c r="A630" s="34" t="n"/>
      <c r="B630" s="35" t="n"/>
      <c r="C630" s="36" t="n"/>
      <c r="D630" s="35" t="n"/>
      <c r="E630" s="37" t="n"/>
      <c r="F630" s="38">
        <f>IF(A630="","",IF(E630&lt;&gt;"",DATE(YEAR(E630),MONTH(E630),1),DATE(YEAR(A630),MONTH(A630),1)))</f>
        <v/>
      </c>
      <c r="G630" s="13">
        <f>IF(A630&amp;B630&amp;C630="","",IF(A630="","日付を入れる",IF(B630="","費目を選ぶ",IF(COUNTIFS($H$4:$H$58,B630)=0,"費目の一覧にない",IF(C630="","金額を入れる",IF(YEAR(F630)&lt;&gt;'入力'!$B$5,"集計の年とちがう",""))))))</f>
        <v/>
      </c>
    </row>
    <row r="631">
      <c r="A631" s="34" t="n"/>
      <c r="B631" s="35" t="n"/>
      <c r="C631" s="36" t="n"/>
      <c r="D631" s="35" t="n"/>
      <c r="E631" s="37" t="n"/>
      <c r="F631" s="38">
        <f>IF(A631="","",IF(E631&lt;&gt;"",DATE(YEAR(E631),MONTH(E631),1),DATE(YEAR(A631),MONTH(A631),1)))</f>
        <v/>
      </c>
      <c r="G631" s="13">
        <f>IF(A631&amp;B631&amp;C631="","",IF(A631="","日付を入れる",IF(B631="","費目を選ぶ",IF(COUNTIFS($H$4:$H$58,B631)=0,"費目の一覧にない",IF(C631="","金額を入れる",IF(YEAR(F631)&lt;&gt;'入力'!$B$5,"集計の年とちがう",""))))))</f>
        <v/>
      </c>
    </row>
    <row r="632">
      <c r="A632" s="34" t="n"/>
      <c r="B632" s="35" t="n"/>
      <c r="C632" s="36" t="n"/>
      <c r="D632" s="35" t="n"/>
      <c r="E632" s="37" t="n"/>
      <c r="F632" s="38">
        <f>IF(A632="","",IF(E632&lt;&gt;"",DATE(YEAR(E632),MONTH(E632),1),DATE(YEAR(A632),MONTH(A632),1)))</f>
        <v/>
      </c>
      <c r="G632" s="13">
        <f>IF(A632&amp;B632&amp;C632="","",IF(A632="","日付を入れる",IF(B632="","費目を選ぶ",IF(COUNTIFS($H$4:$H$58,B632)=0,"費目の一覧にない",IF(C632="","金額を入れる",IF(YEAR(F632)&lt;&gt;'入力'!$B$5,"集計の年とちがう",""))))))</f>
        <v/>
      </c>
    </row>
    <row r="633">
      <c r="A633" s="34" t="n"/>
      <c r="B633" s="35" t="n"/>
      <c r="C633" s="36" t="n"/>
      <c r="D633" s="35" t="n"/>
      <c r="E633" s="37" t="n"/>
      <c r="F633" s="38">
        <f>IF(A633="","",IF(E633&lt;&gt;"",DATE(YEAR(E633),MONTH(E633),1),DATE(YEAR(A633),MONTH(A633),1)))</f>
        <v/>
      </c>
      <c r="G633" s="13">
        <f>IF(A633&amp;B633&amp;C633="","",IF(A633="","日付を入れる",IF(B633="","費目を選ぶ",IF(COUNTIFS($H$4:$H$58,B633)=0,"費目の一覧にない",IF(C633="","金額を入れる",IF(YEAR(F633)&lt;&gt;'入力'!$B$5,"集計の年とちがう",""))))))</f>
        <v/>
      </c>
    </row>
    <row r="634">
      <c r="A634" s="34" t="n"/>
      <c r="B634" s="35" t="n"/>
      <c r="C634" s="36" t="n"/>
      <c r="D634" s="35" t="n"/>
      <c r="E634" s="37" t="n"/>
      <c r="F634" s="38">
        <f>IF(A634="","",IF(E634&lt;&gt;"",DATE(YEAR(E634),MONTH(E634),1),DATE(YEAR(A634),MONTH(A634),1)))</f>
        <v/>
      </c>
      <c r="G634" s="13">
        <f>IF(A634&amp;B634&amp;C634="","",IF(A634="","日付を入れる",IF(B634="","費目を選ぶ",IF(COUNTIFS($H$4:$H$58,B634)=0,"費目の一覧にない",IF(C634="","金額を入れる",IF(YEAR(F634)&lt;&gt;'入力'!$B$5,"集計の年とちがう",""))))))</f>
        <v/>
      </c>
    </row>
    <row r="635">
      <c r="A635" s="34" t="n"/>
      <c r="B635" s="35" t="n"/>
      <c r="C635" s="36" t="n"/>
      <c r="D635" s="35" t="n"/>
      <c r="E635" s="37" t="n"/>
      <c r="F635" s="38">
        <f>IF(A635="","",IF(E635&lt;&gt;"",DATE(YEAR(E635),MONTH(E635),1),DATE(YEAR(A635),MONTH(A635),1)))</f>
        <v/>
      </c>
      <c r="G635" s="13">
        <f>IF(A635&amp;B635&amp;C635="","",IF(A635="","日付を入れる",IF(B635="","費目を選ぶ",IF(COUNTIFS($H$4:$H$58,B635)=0,"費目の一覧にない",IF(C635="","金額を入れる",IF(YEAR(F635)&lt;&gt;'入力'!$B$5,"集計の年とちがう",""))))))</f>
        <v/>
      </c>
    </row>
    <row r="636">
      <c r="A636" s="34" t="n"/>
      <c r="B636" s="35" t="n"/>
      <c r="C636" s="36" t="n"/>
      <c r="D636" s="35" t="n"/>
      <c r="E636" s="37" t="n"/>
      <c r="F636" s="38">
        <f>IF(A636="","",IF(E636&lt;&gt;"",DATE(YEAR(E636),MONTH(E636),1),DATE(YEAR(A636),MONTH(A636),1)))</f>
        <v/>
      </c>
      <c r="G636" s="13">
        <f>IF(A636&amp;B636&amp;C636="","",IF(A636="","日付を入れる",IF(B636="","費目を選ぶ",IF(COUNTIFS($H$4:$H$58,B636)=0,"費目の一覧にない",IF(C636="","金額を入れる",IF(YEAR(F636)&lt;&gt;'入力'!$B$5,"集計の年とちがう",""))))))</f>
        <v/>
      </c>
    </row>
    <row r="637">
      <c r="A637" s="34" t="n"/>
      <c r="B637" s="35" t="n"/>
      <c r="C637" s="36" t="n"/>
      <c r="D637" s="35" t="n"/>
      <c r="E637" s="37" t="n"/>
      <c r="F637" s="38">
        <f>IF(A637="","",IF(E637&lt;&gt;"",DATE(YEAR(E637),MONTH(E637),1),DATE(YEAR(A637),MONTH(A637),1)))</f>
        <v/>
      </c>
      <c r="G637" s="13">
        <f>IF(A637&amp;B637&amp;C637="","",IF(A637="","日付を入れる",IF(B637="","費目を選ぶ",IF(COUNTIFS($H$4:$H$58,B637)=0,"費目の一覧にない",IF(C637="","金額を入れる",IF(YEAR(F637)&lt;&gt;'入力'!$B$5,"集計の年とちがう",""))))))</f>
        <v/>
      </c>
    </row>
    <row r="638">
      <c r="A638" s="34" t="n"/>
      <c r="B638" s="35" t="n"/>
      <c r="C638" s="36" t="n"/>
      <c r="D638" s="35" t="n"/>
      <c r="E638" s="37" t="n"/>
      <c r="F638" s="38">
        <f>IF(A638="","",IF(E638&lt;&gt;"",DATE(YEAR(E638),MONTH(E638),1),DATE(YEAR(A638),MONTH(A638),1)))</f>
        <v/>
      </c>
      <c r="G638" s="13">
        <f>IF(A638&amp;B638&amp;C638="","",IF(A638="","日付を入れる",IF(B638="","費目を選ぶ",IF(COUNTIFS($H$4:$H$58,B638)=0,"費目の一覧にない",IF(C638="","金額を入れる",IF(YEAR(F638)&lt;&gt;'入力'!$B$5,"集計の年とちがう",""))))))</f>
        <v/>
      </c>
    </row>
    <row r="639">
      <c r="A639" s="34" t="n"/>
      <c r="B639" s="35" t="n"/>
      <c r="C639" s="36" t="n"/>
      <c r="D639" s="35" t="n"/>
      <c r="E639" s="37" t="n"/>
      <c r="F639" s="38">
        <f>IF(A639="","",IF(E639&lt;&gt;"",DATE(YEAR(E639),MONTH(E639),1),DATE(YEAR(A639),MONTH(A639),1)))</f>
        <v/>
      </c>
      <c r="G639" s="13">
        <f>IF(A639&amp;B639&amp;C639="","",IF(A639="","日付を入れる",IF(B639="","費目を選ぶ",IF(COUNTIFS($H$4:$H$58,B639)=0,"費目の一覧にない",IF(C639="","金額を入れる",IF(YEAR(F639)&lt;&gt;'入力'!$B$5,"集計の年とちがう",""))))))</f>
        <v/>
      </c>
    </row>
    <row r="640">
      <c r="A640" s="34" t="n"/>
      <c r="B640" s="35" t="n"/>
      <c r="C640" s="36" t="n"/>
      <c r="D640" s="35" t="n"/>
      <c r="E640" s="37" t="n"/>
      <c r="F640" s="38">
        <f>IF(A640="","",IF(E640&lt;&gt;"",DATE(YEAR(E640),MONTH(E640),1),DATE(YEAR(A640),MONTH(A640),1)))</f>
        <v/>
      </c>
      <c r="G640" s="13">
        <f>IF(A640&amp;B640&amp;C640="","",IF(A640="","日付を入れる",IF(B640="","費目を選ぶ",IF(COUNTIFS($H$4:$H$58,B640)=0,"費目の一覧にない",IF(C640="","金額を入れる",IF(YEAR(F640)&lt;&gt;'入力'!$B$5,"集計の年とちがう",""))))))</f>
        <v/>
      </c>
    </row>
    <row r="641">
      <c r="A641" s="34" t="n"/>
      <c r="B641" s="35" t="n"/>
      <c r="C641" s="36" t="n"/>
      <c r="D641" s="35" t="n"/>
      <c r="E641" s="37" t="n"/>
      <c r="F641" s="38">
        <f>IF(A641="","",IF(E641&lt;&gt;"",DATE(YEAR(E641),MONTH(E641),1),DATE(YEAR(A641),MONTH(A641),1)))</f>
        <v/>
      </c>
      <c r="G641" s="13">
        <f>IF(A641&amp;B641&amp;C641="","",IF(A641="","日付を入れる",IF(B641="","費目を選ぶ",IF(COUNTIFS($H$4:$H$58,B641)=0,"費目の一覧にない",IF(C641="","金額を入れる",IF(YEAR(F641)&lt;&gt;'入力'!$B$5,"集計の年とちがう",""))))))</f>
        <v/>
      </c>
    </row>
    <row r="642">
      <c r="A642" s="34" t="n"/>
      <c r="B642" s="35" t="n"/>
      <c r="C642" s="36" t="n"/>
      <c r="D642" s="35" t="n"/>
      <c r="E642" s="37" t="n"/>
      <c r="F642" s="38">
        <f>IF(A642="","",IF(E642&lt;&gt;"",DATE(YEAR(E642),MONTH(E642),1),DATE(YEAR(A642),MONTH(A642),1)))</f>
        <v/>
      </c>
      <c r="G642" s="13">
        <f>IF(A642&amp;B642&amp;C642="","",IF(A642="","日付を入れる",IF(B642="","費目を選ぶ",IF(COUNTIFS($H$4:$H$58,B642)=0,"費目の一覧にない",IF(C642="","金額を入れる",IF(YEAR(F642)&lt;&gt;'入力'!$B$5,"集計の年とちがう",""))))))</f>
        <v/>
      </c>
    </row>
    <row r="643">
      <c r="A643" s="34" t="n"/>
      <c r="B643" s="35" t="n"/>
      <c r="C643" s="36" t="n"/>
      <c r="D643" s="35" t="n"/>
      <c r="E643" s="37" t="n"/>
      <c r="F643" s="38">
        <f>IF(A643="","",IF(E643&lt;&gt;"",DATE(YEAR(E643),MONTH(E643),1),DATE(YEAR(A643),MONTH(A643),1)))</f>
        <v/>
      </c>
      <c r="G643" s="13">
        <f>IF(A643&amp;B643&amp;C643="","",IF(A643="","日付を入れる",IF(B643="","費目を選ぶ",IF(COUNTIFS($H$4:$H$58,B643)=0,"費目の一覧にない",IF(C643="","金額を入れる",IF(YEAR(F643)&lt;&gt;'入力'!$B$5,"集計の年とちがう",""))))))</f>
        <v/>
      </c>
    </row>
    <row r="644">
      <c r="A644" s="34" t="n"/>
      <c r="B644" s="35" t="n"/>
      <c r="C644" s="36" t="n"/>
      <c r="D644" s="35" t="n"/>
      <c r="E644" s="37" t="n"/>
      <c r="F644" s="38">
        <f>IF(A644="","",IF(E644&lt;&gt;"",DATE(YEAR(E644),MONTH(E644),1),DATE(YEAR(A644),MONTH(A644),1)))</f>
        <v/>
      </c>
      <c r="G644" s="13">
        <f>IF(A644&amp;B644&amp;C644="","",IF(A644="","日付を入れる",IF(B644="","費目を選ぶ",IF(COUNTIFS($H$4:$H$58,B644)=0,"費目の一覧にない",IF(C644="","金額を入れる",IF(YEAR(F644)&lt;&gt;'入力'!$B$5,"集計の年とちがう",""))))))</f>
        <v/>
      </c>
    </row>
    <row r="645">
      <c r="A645" s="34" t="n"/>
      <c r="B645" s="35" t="n"/>
      <c r="C645" s="36" t="n"/>
      <c r="D645" s="35" t="n"/>
      <c r="E645" s="37" t="n"/>
      <c r="F645" s="38">
        <f>IF(A645="","",IF(E645&lt;&gt;"",DATE(YEAR(E645),MONTH(E645),1),DATE(YEAR(A645),MONTH(A645),1)))</f>
        <v/>
      </c>
      <c r="G645" s="13">
        <f>IF(A645&amp;B645&amp;C645="","",IF(A645="","日付を入れる",IF(B645="","費目を選ぶ",IF(COUNTIFS($H$4:$H$58,B645)=0,"費目の一覧にない",IF(C645="","金額を入れる",IF(YEAR(F645)&lt;&gt;'入力'!$B$5,"集計の年とちがう",""))))))</f>
        <v/>
      </c>
    </row>
    <row r="646">
      <c r="A646" s="34" t="n"/>
      <c r="B646" s="35" t="n"/>
      <c r="C646" s="36" t="n"/>
      <c r="D646" s="35" t="n"/>
      <c r="E646" s="37" t="n"/>
      <c r="F646" s="38">
        <f>IF(A646="","",IF(E646&lt;&gt;"",DATE(YEAR(E646),MONTH(E646),1),DATE(YEAR(A646),MONTH(A646),1)))</f>
        <v/>
      </c>
      <c r="G646" s="13">
        <f>IF(A646&amp;B646&amp;C646="","",IF(A646="","日付を入れる",IF(B646="","費目を選ぶ",IF(COUNTIFS($H$4:$H$58,B646)=0,"費目の一覧にない",IF(C646="","金額を入れる",IF(YEAR(F646)&lt;&gt;'入力'!$B$5,"集計の年とちがう",""))))))</f>
        <v/>
      </c>
    </row>
    <row r="647">
      <c r="A647" s="34" t="n"/>
      <c r="B647" s="35" t="n"/>
      <c r="C647" s="36" t="n"/>
      <c r="D647" s="35" t="n"/>
      <c r="E647" s="37" t="n"/>
      <c r="F647" s="38">
        <f>IF(A647="","",IF(E647&lt;&gt;"",DATE(YEAR(E647),MONTH(E647),1),DATE(YEAR(A647),MONTH(A647),1)))</f>
        <v/>
      </c>
      <c r="G647" s="13">
        <f>IF(A647&amp;B647&amp;C647="","",IF(A647="","日付を入れる",IF(B647="","費目を選ぶ",IF(COUNTIFS($H$4:$H$58,B647)=0,"費目の一覧にない",IF(C647="","金額を入れる",IF(YEAR(F647)&lt;&gt;'入力'!$B$5,"集計の年とちがう",""))))))</f>
        <v/>
      </c>
    </row>
    <row r="648">
      <c r="A648" s="34" t="n"/>
      <c r="B648" s="35" t="n"/>
      <c r="C648" s="36" t="n"/>
      <c r="D648" s="35" t="n"/>
      <c r="E648" s="37" t="n"/>
      <c r="F648" s="38">
        <f>IF(A648="","",IF(E648&lt;&gt;"",DATE(YEAR(E648),MONTH(E648),1),DATE(YEAR(A648),MONTH(A648),1)))</f>
        <v/>
      </c>
      <c r="G648" s="13">
        <f>IF(A648&amp;B648&amp;C648="","",IF(A648="","日付を入れる",IF(B648="","費目を選ぶ",IF(COUNTIFS($H$4:$H$58,B648)=0,"費目の一覧にない",IF(C648="","金額を入れる",IF(YEAR(F648)&lt;&gt;'入力'!$B$5,"集計の年とちがう",""))))))</f>
        <v/>
      </c>
    </row>
    <row r="649">
      <c r="A649" s="34" t="n"/>
      <c r="B649" s="35" t="n"/>
      <c r="C649" s="36" t="n"/>
      <c r="D649" s="35" t="n"/>
      <c r="E649" s="37" t="n"/>
      <c r="F649" s="38">
        <f>IF(A649="","",IF(E649&lt;&gt;"",DATE(YEAR(E649),MONTH(E649),1),DATE(YEAR(A649),MONTH(A649),1)))</f>
        <v/>
      </c>
      <c r="G649" s="13">
        <f>IF(A649&amp;B649&amp;C649="","",IF(A649="","日付を入れる",IF(B649="","費目を選ぶ",IF(COUNTIFS($H$4:$H$58,B649)=0,"費目の一覧にない",IF(C649="","金額を入れる",IF(YEAR(F649)&lt;&gt;'入力'!$B$5,"集計の年とちがう",""))))))</f>
        <v/>
      </c>
    </row>
    <row r="650">
      <c r="A650" s="34" t="n"/>
      <c r="B650" s="35" t="n"/>
      <c r="C650" s="36" t="n"/>
      <c r="D650" s="35" t="n"/>
      <c r="E650" s="37" t="n"/>
      <c r="F650" s="38">
        <f>IF(A650="","",IF(E650&lt;&gt;"",DATE(YEAR(E650),MONTH(E650),1),DATE(YEAR(A650),MONTH(A650),1)))</f>
        <v/>
      </c>
      <c r="G650" s="13">
        <f>IF(A650&amp;B650&amp;C650="","",IF(A650="","日付を入れる",IF(B650="","費目を選ぶ",IF(COUNTIFS($H$4:$H$58,B650)=0,"費目の一覧にない",IF(C650="","金額を入れる",IF(YEAR(F650)&lt;&gt;'入力'!$B$5,"集計の年とちがう",""))))))</f>
        <v/>
      </c>
    </row>
    <row r="651">
      <c r="A651" s="34" t="n"/>
      <c r="B651" s="35" t="n"/>
      <c r="C651" s="36" t="n"/>
      <c r="D651" s="35" t="n"/>
      <c r="E651" s="37" t="n"/>
      <c r="F651" s="38">
        <f>IF(A651="","",IF(E651&lt;&gt;"",DATE(YEAR(E651),MONTH(E651),1),DATE(YEAR(A651),MONTH(A651),1)))</f>
        <v/>
      </c>
      <c r="G651" s="13">
        <f>IF(A651&amp;B651&amp;C651="","",IF(A651="","日付を入れる",IF(B651="","費目を選ぶ",IF(COUNTIFS($H$4:$H$58,B651)=0,"費目の一覧にない",IF(C651="","金額を入れる",IF(YEAR(F651)&lt;&gt;'入力'!$B$5,"集計の年とちがう",""))))))</f>
        <v/>
      </c>
    </row>
    <row r="652">
      <c r="A652" s="34" t="n"/>
      <c r="B652" s="35" t="n"/>
      <c r="C652" s="36" t="n"/>
      <c r="D652" s="35" t="n"/>
      <c r="E652" s="37" t="n"/>
      <c r="F652" s="38">
        <f>IF(A652="","",IF(E652&lt;&gt;"",DATE(YEAR(E652),MONTH(E652),1),DATE(YEAR(A652),MONTH(A652),1)))</f>
        <v/>
      </c>
      <c r="G652" s="13">
        <f>IF(A652&amp;B652&amp;C652="","",IF(A652="","日付を入れる",IF(B652="","費目を選ぶ",IF(COUNTIFS($H$4:$H$58,B652)=0,"費目の一覧にない",IF(C652="","金額を入れる",IF(YEAR(F652)&lt;&gt;'入力'!$B$5,"集計の年とちがう",""))))))</f>
        <v/>
      </c>
    </row>
    <row r="653">
      <c r="A653" s="34" t="n"/>
      <c r="B653" s="35" t="n"/>
      <c r="C653" s="36" t="n"/>
      <c r="D653" s="35" t="n"/>
      <c r="E653" s="37" t="n"/>
      <c r="F653" s="38">
        <f>IF(A653="","",IF(E653&lt;&gt;"",DATE(YEAR(E653),MONTH(E653),1),DATE(YEAR(A653),MONTH(A653),1)))</f>
        <v/>
      </c>
      <c r="G653" s="13">
        <f>IF(A653&amp;B653&amp;C653="","",IF(A653="","日付を入れる",IF(B653="","費目を選ぶ",IF(COUNTIFS($H$4:$H$58,B653)=0,"費目の一覧にない",IF(C653="","金額を入れる",IF(YEAR(F653)&lt;&gt;'入力'!$B$5,"集計の年とちがう",""))))))</f>
        <v/>
      </c>
    </row>
    <row r="654">
      <c r="A654" s="34" t="n"/>
      <c r="B654" s="35" t="n"/>
      <c r="C654" s="36" t="n"/>
      <c r="D654" s="35" t="n"/>
      <c r="E654" s="37" t="n"/>
      <c r="F654" s="38">
        <f>IF(A654="","",IF(E654&lt;&gt;"",DATE(YEAR(E654),MONTH(E654),1),DATE(YEAR(A654),MONTH(A654),1)))</f>
        <v/>
      </c>
      <c r="G654" s="13">
        <f>IF(A654&amp;B654&amp;C654="","",IF(A654="","日付を入れる",IF(B654="","費目を選ぶ",IF(COUNTIFS($H$4:$H$58,B654)=0,"費目の一覧にない",IF(C654="","金額を入れる",IF(YEAR(F654)&lt;&gt;'入力'!$B$5,"集計の年とちがう",""))))))</f>
        <v/>
      </c>
    </row>
    <row r="655">
      <c r="A655" s="34" t="n"/>
      <c r="B655" s="35" t="n"/>
      <c r="C655" s="36" t="n"/>
      <c r="D655" s="35" t="n"/>
      <c r="E655" s="37" t="n"/>
      <c r="F655" s="38">
        <f>IF(A655="","",IF(E655&lt;&gt;"",DATE(YEAR(E655),MONTH(E655),1),DATE(YEAR(A655),MONTH(A655),1)))</f>
        <v/>
      </c>
      <c r="G655" s="13">
        <f>IF(A655&amp;B655&amp;C655="","",IF(A655="","日付を入れる",IF(B655="","費目を選ぶ",IF(COUNTIFS($H$4:$H$58,B655)=0,"費目の一覧にない",IF(C655="","金額を入れる",IF(YEAR(F655)&lt;&gt;'入力'!$B$5,"集計の年とちがう",""))))))</f>
        <v/>
      </c>
    </row>
    <row r="656">
      <c r="A656" s="34" t="n"/>
      <c r="B656" s="35" t="n"/>
      <c r="C656" s="36" t="n"/>
      <c r="D656" s="35" t="n"/>
      <c r="E656" s="37" t="n"/>
      <c r="F656" s="38">
        <f>IF(A656="","",IF(E656&lt;&gt;"",DATE(YEAR(E656),MONTH(E656),1),DATE(YEAR(A656),MONTH(A656),1)))</f>
        <v/>
      </c>
      <c r="G656" s="13">
        <f>IF(A656&amp;B656&amp;C656="","",IF(A656="","日付を入れる",IF(B656="","費目を選ぶ",IF(COUNTIFS($H$4:$H$58,B656)=0,"費目の一覧にない",IF(C656="","金額を入れる",IF(YEAR(F656)&lt;&gt;'入力'!$B$5,"集計の年とちがう",""))))))</f>
        <v/>
      </c>
    </row>
    <row r="657">
      <c r="A657" s="34" t="n"/>
      <c r="B657" s="35" t="n"/>
      <c r="C657" s="36" t="n"/>
      <c r="D657" s="35" t="n"/>
      <c r="E657" s="37" t="n"/>
      <c r="F657" s="38">
        <f>IF(A657="","",IF(E657&lt;&gt;"",DATE(YEAR(E657),MONTH(E657),1),DATE(YEAR(A657),MONTH(A657),1)))</f>
        <v/>
      </c>
      <c r="G657" s="13">
        <f>IF(A657&amp;B657&amp;C657="","",IF(A657="","日付を入れる",IF(B657="","費目を選ぶ",IF(COUNTIFS($H$4:$H$58,B657)=0,"費目の一覧にない",IF(C657="","金額を入れる",IF(YEAR(F657)&lt;&gt;'入力'!$B$5,"集計の年とちがう",""))))))</f>
        <v/>
      </c>
    </row>
    <row r="658">
      <c r="A658" s="34" t="n"/>
      <c r="B658" s="35" t="n"/>
      <c r="C658" s="36" t="n"/>
      <c r="D658" s="35" t="n"/>
      <c r="E658" s="37" t="n"/>
      <c r="F658" s="38">
        <f>IF(A658="","",IF(E658&lt;&gt;"",DATE(YEAR(E658),MONTH(E658),1),DATE(YEAR(A658),MONTH(A658),1)))</f>
        <v/>
      </c>
      <c r="G658" s="13">
        <f>IF(A658&amp;B658&amp;C658="","",IF(A658="","日付を入れる",IF(B658="","費目を選ぶ",IF(COUNTIFS($H$4:$H$58,B658)=0,"費目の一覧にない",IF(C658="","金額を入れる",IF(YEAR(F658)&lt;&gt;'入力'!$B$5,"集計の年とちがう",""))))))</f>
        <v/>
      </c>
    </row>
    <row r="659">
      <c r="A659" s="34" t="n"/>
      <c r="B659" s="35" t="n"/>
      <c r="C659" s="36" t="n"/>
      <c r="D659" s="35" t="n"/>
      <c r="E659" s="37" t="n"/>
      <c r="F659" s="38">
        <f>IF(A659="","",IF(E659&lt;&gt;"",DATE(YEAR(E659),MONTH(E659),1),DATE(YEAR(A659),MONTH(A659),1)))</f>
        <v/>
      </c>
      <c r="G659" s="13">
        <f>IF(A659&amp;B659&amp;C659="","",IF(A659="","日付を入れる",IF(B659="","費目を選ぶ",IF(COUNTIFS($H$4:$H$58,B659)=0,"費目の一覧にない",IF(C659="","金額を入れる",IF(YEAR(F659)&lt;&gt;'入力'!$B$5,"集計の年とちがう",""))))))</f>
        <v/>
      </c>
    </row>
    <row r="660">
      <c r="A660" s="34" t="n"/>
      <c r="B660" s="35" t="n"/>
      <c r="C660" s="36" t="n"/>
      <c r="D660" s="35" t="n"/>
      <c r="E660" s="37" t="n"/>
      <c r="F660" s="38">
        <f>IF(A660="","",IF(E660&lt;&gt;"",DATE(YEAR(E660),MONTH(E660),1),DATE(YEAR(A660),MONTH(A660),1)))</f>
        <v/>
      </c>
      <c r="G660" s="13">
        <f>IF(A660&amp;B660&amp;C660="","",IF(A660="","日付を入れる",IF(B660="","費目を選ぶ",IF(COUNTIFS($H$4:$H$58,B660)=0,"費目の一覧にない",IF(C660="","金額を入れる",IF(YEAR(F660)&lt;&gt;'入力'!$B$5,"集計の年とちがう",""))))))</f>
        <v/>
      </c>
    </row>
    <row r="661">
      <c r="A661" s="34" t="n"/>
      <c r="B661" s="35" t="n"/>
      <c r="C661" s="36" t="n"/>
      <c r="D661" s="35" t="n"/>
      <c r="E661" s="37" t="n"/>
      <c r="F661" s="38">
        <f>IF(A661="","",IF(E661&lt;&gt;"",DATE(YEAR(E661),MONTH(E661),1),DATE(YEAR(A661),MONTH(A661),1)))</f>
        <v/>
      </c>
      <c r="G661" s="13">
        <f>IF(A661&amp;B661&amp;C661="","",IF(A661="","日付を入れる",IF(B661="","費目を選ぶ",IF(COUNTIFS($H$4:$H$58,B661)=0,"費目の一覧にない",IF(C661="","金額を入れる",IF(YEAR(F661)&lt;&gt;'入力'!$B$5,"集計の年とちがう",""))))))</f>
        <v/>
      </c>
    </row>
    <row r="662">
      <c r="A662" s="34" t="n"/>
      <c r="B662" s="35" t="n"/>
      <c r="C662" s="36" t="n"/>
      <c r="D662" s="35" t="n"/>
      <c r="E662" s="37" t="n"/>
      <c r="F662" s="38">
        <f>IF(A662="","",IF(E662&lt;&gt;"",DATE(YEAR(E662),MONTH(E662),1),DATE(YEAR(A662),MONTH(A662),1)))</f>
        <v/>
      </c>
      <c r="G662" s="13">
        <f>IF(A662&amp;B662&amp;C662="","",IF(A662="","日付を入れる",IF(B662="","費目を選ぶ",IF(COUNTIFS($H$4:$H$58,B662)=0,"費目の一覧にない",IF(C662="","金額を入れる",IF(YEAR(F662)&lt;&gt;'入力'!$B$5,"集計の年とちがう",""))))))</f>
        <v/>
      </c>
    </row>
    <row r="663">
      <c r="A663" s="34" t="n"/>
      <c r="B663" s="35" t="n"/>
      <c r="C663" s="36" t="n"/>
      <c r="D663" s="35" t="n"/>
      <c r="E663" s="37" t="n"/>
      <c r="F663" s="38">
        <f>IF(A663="","",IF(E663&lt;&gt;"",DATE(YEAR(E663),MONTH(E663),1),DATE(YEAR(A663),MONTH(A663),1)))</f>
        <v/>
      </c>
      <c r="G663" s="13">
        <f>IF(A663&amp;B663&amp;C663="","",IF(A663="","日付を入れる",IF(B663="","費目を選ぶ",IF(COUNTIFS($H$4:$H$58,B663)=0,"費目の一覧にない",IF(C663="","金額を入れる",IF(YEAR(F663)&lt;&gt;'入力'!$B$5,"集計の年とちがう",""))))))</f>
        <v/>
      </c>
    </row>
    <row r="664">
      <c r="A664" s="34" t="n"/>
      <c r="B664" s="35" t="n"/>
      <c r="C664" s="36" t="n"/>
      <c r="D664" s="35" t="n"/>
      <c r="E664" s="37" t="n"/>
      <c r="F664" s="38">
        <f>IF(A664="","",IF(E664&lt;&gt;"",DATE(YEAR(E664),MONTH(E664),1),DATE(YEAR(A664),MONTH(A664),1)))</f>
        <v/>
      </c>
      <c r="G664" s="13">
        <f>IF(A664&amp;B664&amp;C664="","",IF(A664="","日付を入れる",IF(B664="","費目を選ぶ",IF(COUNTIFS($H$4:$H$58,B664)=0,"費目の一覧にない",IF(C664="","金額を入れる",IF(YEAR(F664)&lt;&gt;'入力'!$B$5,"集計の年とちがう",""))))))</f>
        <v/>
      </c>
    </row>
    <row r="665">
      <c r="A665" s="34" t="n"/>
      <c r="B665" s="35" t="n"/>
      <c r="C665" s="36" t="n"/>
      <c r="D665" s="35" t="n"/>
      <c r="E665" s="37" t="n"/>
      <c r="F665" s="38">
        <f>IF(A665="","",IF(E665&lt;&gt;"",DATE(YEAR(E665),MONTH(E665),1),DATE(YEAR(A665),MONTH(A665),1)))</f>
        <v/>
      </c>
      <c r="G665" s="13">
        <f>IF(A665&amp;B665&amp;C665="","",IF(A665="","日付を入れる",IF(B665="","費目を選ぶ",IF(COUNTIFS($H$4:$H$58,B665)=0,"費目の一覧にない",IF(C665="","金額を入れる",IF(YEAR(F665)&lt;&gt;'入力'!$B$5,"集計の年とちがう",""))))))</f>
        <v/>
      </c>
    </row>
    <row r="666">
      <c r="A666" s="34" t="n"/>
      <c r="B666" s="35" t="n"/>
      <c r="C666" s="36" t="n"/>
      <c r="D666" s="35" t="n"/>
      <c r="E666" s="37" t="n"/>
      <c r="F666" s="38">
        <f>IF(A666="","",IF(E666&lt;&gt;"",DATE(YEAR(E666),MONTH(E666),1),DATE(YEAR(A666),MONTH(A666),1)))</f>
        <v/>
      </c>
      <c r="G666" s="13">
        <f>IF(A666&amp;B666&amp;C666="","",IF(A666="","日付を入れる",IF(B666="","費目を選ぶ",IF(COUNTIFS($H$4:$H$58,B666)=0,"費目の一覧にない",IF(C666="","金額を入れる",IF(YEAR(F666)&lt;&gt;'入力'!$B$5,"集計の年とちがう",""))))))</f>
        <v/>
      </c>
    </row>
    <row r="667">
      <c r="A667" s="34" t="n"/>
      <c r="B667" s="35" t="n"/>
      <c r="C667" s="36" t="n"/>
      <c r="D667" s="35" t="n"/>
      <c r="E667" s="37" t="n"/>
      <c r="F667" s="38">
        <f>IF(A667="","",IF(E667&lt;&gt;"",DATE(YEAR(E667),MONTH(E667),1),DATE(YEAR(A667),MONTH(A667),1)))</f>
        <v/>
      </c>
      <c r="G667" s="13">
        <f>IF(A667&amp;B667&amp;C667="","",IF(A667="","日付を入れる",IF(B667="","費目を選ぶ",IF(COUNTIFS($H$4:$H$58,B667)=0,"費目の一覧にない",IF(C667="","金額を入れる",IF(YEAR(F667)&lt;&gt;'入力'!$B$5,"集計の年とちがう",""))))))</f>
        <v/>
      </c>
    </row>
    <row r="668">
      <c r="A668" s="34" t="n"/>
      <c r="B668" s="35" t="n"/>
      <c r="C668" s="36" t="n"/>
      <c r="D668" s="35" t="n"/>
      <c r="E668" s="37" t="n"/>
      <c r="F668" s="38">
        <f>IF(A668="","",IF(E668&lt;&gt;"",DATE(YEAR(E668),MONTH(E668),1),DATE(YEAR(A668),MONTH(A668),1)))</f>
        <v/>
      </c>
      <c r="G668" s="13">
        <f>IF(A668&amp;B668&amp;C668="","",IF(A668="","日付を入れる",IF(B668="","費目を選ぶ",IF(COUNTIFS($H$4:$H$58,B668)=0,"費目の一覧にない",IF(C668="","金額を入れる",IF(YEAR(F668)&lt;&gt;'入力'!$B$5,"集計の年とちがう",""))))))</f>
        <v/>
      </c>
    </row>
    <row r="669">
      <c r="A669" s="34" t="n"/>
      <c r="B669" s="35" t="n"/>
      <c r="C669" s="36" t="n"/>
      <c r="D669" s="35" t="n"/>
      <c r="E669" s="37" t="n"/>
      <c r="F669" s="38">
        <f>IF(A669="","",IF(E669&lt;&gt;"",DATE(YEAR(E669),MONTH(E669),1),DATE(YEAR(A669),MONTH(A669),1)))</f>
        <v/>
      </c>
      <c r="G669" s="13">
        <f>IF(A669&amp;B669&amp;C669="","",IF(A669="","日付を入れる",IF(B669="","費目を選ぶ",IF(COUNTIFS($H$4:$H$58,B669)=0,"費目の一覧にない",IF(C669="","金額を入れる",IF(YEAR(F669)&lt;&gt;'入力'!$B$5,"集計の年とちがう",""))))))</f>
        <v/>
      </c>
    </row>
    <row r="670">
      <c r="A670" s="34" t="n"/>
      <c r="B670" s="35" t="n"/>
      <c r="C670" s="36" t="n"/>
      <c r="D670" s="35" t="n"/>
      <c r="E670" s="37" t="n"/>
      <c r="F670" s="38">
        <f>IF(A670="","",IF(E670&lt;&gt;"",DATE(YEAR(E670),MONTH(E670),1),DATE(YEAR(A670),MONTH(A670),1)))</f>
        <v/>
      </c>
      <c r="G670" s="13">
        <f>IF(A670&amp;B670&amp;C670="","",IF(A670="","日付を入れる",IF(B670="","費目を選ぶ",IF(COUNTIFS($H$4:$H$58,B670)=0,"費目の一覧にない",IF(C670="","金額を入れる",IF(YEAR(F670)&lt;&gt;'入力'!$B$5,"集計の年とちがう",""))))))</f>
        <v/>
      </c>
    </row>
    <row r="671">
      <c r="A671" s="34" t="n"/>
      <c r="B671" s="35" t="n"/>
      <c r="C671" s="36" t="n"/>
      <c r="D671" s="35" t="n"/>
      <c r="E671" s="37" t="n"/>
      <c r="F671" s="38">
        <f>IF(A671="","",IF(E671&lt;&gt;"",DATE(YEAR(E671),MONTH(E671),1),DATE(YEAR(A671),MONTH(A671),1)))</f>
        <v/>
      </c>
      <c r="G671" s="13">
        <f>IF(A671&amp;B671&amp;C671="","",IF(A671="","日付を入れる",IF(B671="","費目を選ぶ",IF(COUNTIFS($H$4:$H$58,B671)=0,"費目の一覧にない",IF(C671="","金額を入れる",IF(YEAR(F671)&lt;&gt;'入力'!$B$5,"集計の年とちがう",""))))))</f>
        <v/>
      </c>
    </row>
    <row r="672">
      <c r="A672" s="34" t="n"/>
      <c r="B672" s="35" t="n"/>
      <c r="C672" s="36" t="n"/>
      <c r="D672" s="35" t="n"/>
      <c r="E672" s="37" t="n"/>
      <c r="F672" s="38">
        <f>IF(A672="","",IF(E672&lt;&gt;"",DATE(YEAR(E672),MONTH(E672),1),DATE(YEAR(A672),MONTH(A672),1)))</f>
        <v/>
      </c>
      <c r="G672" s="13">
        <f>IF(A672&amp;B672&amp;C672="","",IF(A672="","日付を入れる",IF(B672="","費目を選ぶ",IF(COUNTIFS($H$4:$H$58,B672)=0,"費目の一覧にない",IF(C672="","金額を入れる",IF(YEAR(F672)&lt;&gt;'入力'!$B$5,"集計の年とちがう",""))))))</f>
        <v/>
      </c>
    </row>
    <row r="673">
      <c r="A673" s="34" t="n"/>
      <c r="B673" s="35" t="n"/>
      <c r="C673" s="36" t="n"/>
      <c r="D673" s="35" t="n"/>
      <c r="E673" s="37" t="n"/>
      <c r="F673" s="38">
        <f>IF(A673="","",IF(E673&lt;&gt;"",DATE(YEAR(E673),MONTH(E673),1),DATE(YEAR(A673),MONTH(A673),1)))</f>
        <v/>
      </c>
      <c r="G673" s="13">
        <f>IF(A673&amp;B673&amp;C673="","",IF(A673="","日付を入れる",IF(B673="","費目を選ぶ",IF(COUNTIFS($H$4:$H$58,B673)=0,"費目の一覧にない",IF(C673="","金額を入れる",IF(YEAR(F673)&lt;&gt;'入力'!$B$5,"集計の年とちがう",""))))))</f>
        <v/>
      </c>
    </row>
    <row r="674">
      <c r="A674" s="34" t="n"/>
      <c r="B674" s="35" t="n"/>
      <c r="C674" s="36" t="n"/>
      <c r="D674" s="35" t="n"/>
      <c r="E674" s="37" t="n"/>
      <c r="F674" s="38">
        <f>IF(A674="","",IF(E674&lt;&gt;"",DATE(YEAR(E674),MONTH(E674),1),DATE(YEAR(A674),MONTH(A674),1)))</f>
        <v/>
      </c>
      <c r="G674" s="13">
        <f>IF(A674&amp;B674&amp;C674="","",IF(A674="","日付を入れる",IF(B674="","費目を選ぶ",IF(COUNTIFS($H$4:$H$58,B674)=0,"費目の一覧にない",IF(C674="","金額を入れる",IF(YEAR(F674)&lt;&gt;'入力'!$B$5,"集計の年とちがう",""))))))</f>
        <v/>
      </c>
    </row>
    <row r="675">
      <c r="A675" s="34" t="n"/>
      <c r="B675" s="35" t="n"/>
      <c r="C675" s="36" t="n"/>
      <c r="D675" s="35" t="n"/>
      <c r="E675" s="37" t="n"/>
      <c r="F675" s="38">
        <f>IF(A675="","",IF(E675&lt;&gt;"",DATE(YEAR(E675),MONTH(E675),1),DATE(YEAR(A675),MONTH(A675),1)))</f>
        <v/>
      </c>
      <c r="G675" s="13">
        <f>IF(A675&amp;B675&amp;C675="","",IF(A675="","日付を入れる",IF(B675="","費目を選ぶ",IF(COUNTIFS($H$4:$H$58,B675)=0,"費目の一覧にない",IF(C675="","金額を入れる",IF(YEAR(F675)&lt;&gt;'入力'!$B$5,"集計の年とちがう",""))))))</f>
        <v/>
      </c>
    </row>
    <row r="676">
      <c r="A676" s="34" t="n"/>
      <c r="B676" s="35" t="n"/>
      <c r="C676" s="36" t="n"/>
      <c r="D676" s="35" t="n"/>
      <c r="E676" s="37" t="n"/>
      <c r="F676" s="38">
        <f>IF(A676="","",IF(E676&lt;&gt;"",DATE(YEAR(E676),MONTH(E676),1),DATE(YEAR(A676),MONTH(A676),1)))</f>
        <v/>
      </c>
      <c r="G676" s="13">
        <f>IF(A676&amp;B676&amp;C676="","",IF(A676="","日付を入れる",IF(B676="","費目を選ぶ",IF(COUNTIFS($H$4:$H$58,B676)=0,"費目の一覧にない",IF(C676="","金額を入れる",IF(YEAR(F676)&lt;&gt;'入力'!$B$5,"集計の年とちがう",""))))))</f>
        <v/>
      </c>
    </row>
    <row r="677">
      <c r="A677" s="34" t="n"/>
      <c r="B677" s="35" t="n"/>
      <c r="C677" s="36" t="n"/>
      <c r="D677" s="35" t="n"/>
      <c r="E677" s="37" t="n"/>
      <c r="F677" s="38">
        <f>IF(A677="","",IF(E677&lt;&gt;"",DATE(YEAR(E677),MONTH(E677),1),DATE(YEAR(A677),MONTH(A677),1)))</f>
        <v/>
      </c>
      <c r="G677" s="13">
        <f>IF(A677&amp;B677&amp;C677="","",IF(A677="","日付を入れる",IF(B677="","費目を選ぶ",IF(COUNTIFS($H$4:$H$58,B677)=0,"費目の一覧にない",IF(C677="","金額を入れる",IF(YEAR(F677)&lt;&gt;'入力'!$B$5,"集計の年とちがう",""))))))</f>
        <v/>
      </c>
    </row>
    <row r="678">
      <c r="A678" s="34" t="n"/>
      <c r="B678" s="35" t="n"/>
      <c r="C678" s="36" t="n"/>
      <c r="D678" s="35" t="n"/>
      <c r="E678" s="37" t="n"/>
      <c r="F678" s="38">
        <f>IF(A678="","",IF(E678&lt;&gt;"",DATE(YEAR(E678),MONTH(E678),1),DATE(YEAR(A678),MONTH(A678),1)))</f>
        <v/>
      </c>
      <c r="G678" s="13">
        <f>IF(A678&amp;B678&amp;C678="","",IF(A678="","日付を入れる",IF(B678="","費目を選ぶ",IF(COUNTIFS($H$4:$H$58,B678)=0,"費目の一覧にない",IF(C678="","金額を入れる",IF(YEAR(F678)&lt;&gt;'入力'!$B$5,"集計の年とちがう",""))))))</f>
        <v/>
      </c>
    </row>
    <row r="679">
      <c r="A679" s="34" t="n"/>
      <c r="B679" s="35" t="n"/>
      <c r="C679" s="36" t="n"/>
      <c r="D679" s="35" t="n"/>
      <c r="E679" s="37" t="n"/>
      <c r="F679" s="38">
        <f>IF(A679="","",IF(E679&lt;&gt;"",DATE(YEAR(E679),MONTH(E679),1),DATE(YEAR(A679),MONTH(A679),1)))</f>
        <v/>
      </c>
      <c r="G679" s="13">
        <f>IF(A679&amp;B679&amp;C679="","",IF(A679="","日付を入れる",IF(B679="","費目を選ぶ",IF(COUNTIFS($H$4:$H$58,B679)=0,"費目の一覧にない",IF(C679="","金額を入れる",IF(YEAR(F679)&lt;&gt;'入力'!$B$5,"集計の年とちがう",""))))))</f>
        <v/>
      </c>
    </row>
    <row r="680">
      <c r="A680" s="34" t="n"/>
      <c r="B680" s="35" t="n"/>
      <c r="C680" s="36" t="n"/>
      <c r="D680" s="35" t="n"/>
      <c r="E680" s="37" t="n"/>
      <c r="F680" s="38">
        <f>IF(A680="","",IF(E680&lt;&gt;"",DATE(YEAR(E680),MONTH(E680),1),DATE(YEAR(A680),MONTH(A680),1)))</f>
        <v/>
      </c>
      <c r="G680" s="13">
        <f>IF(A680&amp;B680&amp;C680="","",IF(A680="","日付を入れる",IF(B680="","費目を選ぶ",IF(COUNTIFS($H$4:$H$58,B680)=0,"費目の一覧にない",IF(C680="","金額を入れる",IF(YEAR(F680)&lt;&gt;'入力'!$B$5,"集計の年とちがう",""))))))</f>
        <v/>
      </c>
    </row>
    <row r="681">
      <c r="A681" s="34" t="n"/>
      <c r="B681" s="35" t="n"/>
      <c r="C681" s="36" t="n"/>
      <c r="D681" s="35" t="n"/>
      <c r="E681" s="37" t="n"/>
      <c r="F681" s="38">
        <f>IF(A681="","",IF(E681&lt;&gt;"",DATE(YEAR(E681),MONTH(E681),1),DATE(YEAR(A681),MONTH(A681),1)))</f>
        <v/>
      </c>
      <c r="G681" s="13">
        <f>IF(A681&amp;B681&amp;C681="","",IF(A681="","日付を入れる",IF(B681="","費目を選ぶ",IF(COUNTIFS($H$4:$H$58,B681)=0,"費目の一覧にない",IF(C681="","金額を入れる",IF(YEAR(F681)&lt;&gt;'入力'!$B$5,"集計の年とちがう",""))))))</f>
        <v/>
      </c>
    </row>
    <row r="682">
      <c r="A682" s="34" t="n"/>
      <c r="B682" s="35" t="n"/>
      <c r="C682" s="36" t="n"/>
      <c r="D682" s="35" t="n"/>
      <c r="E682" s="37" t="n"/>
      <c r="F682" s="38">
        <f>IF(A682="","",IF(E682&lt;&gt;"",DATE(YEAR(E682),MONTH(E682),1),DATE(YEAR(A682),MONTH(A682),1)))</f>
        <v/>
      </c>
      <c r="G682" s="13">
        <f>IF(A682&amp;B682&amp;C682="","",IF(A682="","日付を入れる",IF(B682="","費目を選ぶ",IF(COUNTIFS($H$4:$H$58,B682)=0,"費目の一覧にない",IF(C682="","金額を入れる",IF(YEAR(F682)&lt;&gt;'入力'!$B$5,"集計の年とちがう",""))))))</f>
        <v/>
      </c>
    </row>
    <row r="683">
      <c r="A683" s="34" t="n"/>
      <c r="B683" s="35" t="n"/>
      <c r="C683" s="36" t="n"/>
      <c r="D683" s="35" t="n"/>
      <c r="E683" s="37" t="n"/>
      <c r="F683" s="38">
        <f>IF(A683="","",IF(E683&lt;&gt;"",DATE(YEAR(E683),MONTH(E683),1),DATE(YEAR(A683),MONTH(A683),1)))</f>
        <v/>
      </c>
      <c r="G683" s="13">
        <f>IF(A683&amp;B683&amp;C683="","",IF(A683="","日付を入れる",IF(B683="","費目を選ぶ",IF(COUNTIFS($H$4:$H$58,B683)=0,"費目の一覧にない",IF(C683="","金額を入れる",IF(YEAR(F683)&lt;&gt;'入力'!$B$5,"集計の年とちがう",""))))))</f>
        <v/>
      </c>
    </row>
    <row r="684">
      <c r="A684" s="34" t="n"/>
      <c r="B684" s="35" t="n"/>
      <c r="C684" s="36" t="n"/>
      <c r="D684" s="35" t="n"/>
      <c r="E684" s="37" t="n"/>
      <c r="F684" s="38">
        <f>IF(A684="","",IF(E684&lt;&gt;"",DATE(YEAR(E684),MONTH(E684),1),DATE(YEAR(A684),MONTH(A684),1)))</f>
        <v/>
      </c>
      <c r="G684" s="13">
        <f>IF(A684&amp;B684&amp;C684="","",IF(A684="","日付を入れる",IF(B684="","費目を選ぶ",IF(COUNTIFS($H$4:$H$58,B684)=0,"費目の一覧にない",IF(C684="","金額を入れる",IF(YEAR(F684)&lt;&gt;'入力'!$B$5,"集計の年とちがう",""))))))</f>
        <v/>
      </c>
    </row>
    <row r="685">
      <c r="A685" s="34" t="n"/>
      <c r="B685" s="35" t="n"/>
      <c r="C685" s="36" t="n"/>
      <c r="D685" s="35" t="n"/>
      <c r="E685" s="37" t="n"/>
      <c r="F685" s="38">
        <f>IF(A685="","",IF(E685&lt;&gt;"",DATE(YEAR(E685),MONTH(E685),1),DATE(YEAR(A685),MONTH(A685),1)))</f>
        <v/>
      </c>
      <c r="G685" s="13">
        <f>IF(A685&amp;B685&amp;C685="","",IF(A685="","日付を入れる",IF(B685="","費目を選ぶ",IF(COUNTIFS($H$4:$H$58,B685)=0,"費目の一覧にない",IF(C685="","金額を入れる",IF(YEAR(F685)&lt;&gt;'入力'!$B$5,"集計の年とちがう",""))))))</f>
        <v/>
      </c>
    </row>
    <row r="686">
      <c r="A686" s="34" t="n"/>
      <c r="B686" s="35" t="n"/>
      <c r="C686" s="36" t="n"/>
      <c r="D686" s="35" t="n"/>
      <c r="E686" s="37" t="n"/>
      <c r="F686" s="38">
        <f>IF(A686="","",IF(E686&lt;&gt;"",DATE(YEAR(E686),MONTH(E686),1),DATE(YEAR(A686),MONTH(A686),1)))</f>
        <v/>
      </c>
      <c r="G686" s="13">
        <f>IF(A686&amp;B686&amp;C686="","",IF(A686="","日付を入れる",IF(B686="","費目を選ぶ",IF(COUNTIFS($H$4:$H$58,B686)=0,"費目の一覧にない",IF(C686="","金額を入れる",IF(YEAR(F686)&lt;&gt;'入力'!$B$5,"集計の年とちがう",""))))))</f>
        <v/>
      </c>
    </row>
    <row r="687">
      <c r="A687" s="34" t="n"/>
      <c r="B687" s="35" t="n"/>
      <c r="C687" s="36" t="n"/>
      <c r="D687" s="35" t="n"/>
      <c r="E687" s="37" t="n"/>
      <c r="F687" s="38">
        <f>IF(A687="","",IF(E687&lt;&gt;"",DATE(YEAR(E687),MONTH(E687),1),DATE(YEAR(A687),MONTH(A687),1)))</f>
        <v/>
      </c>
      <c r="G687" s="13">
        <f>IF(A687&amp;B687&amp;C687="","",IF(A687="","日付を入れる",IF(B687="","費目を選ぶ",IF(COUNTIFS($H$4:$H$58,B687)=0,"費目の一覧にない",IF(C687="","金額を入れる",IF(YEAR(F687)&lt;&gt;'入力'!$B$5,"集計の年とちがう",""))))))</f>
        <v/>
      </c>
    </row>
    <row r="688">
      <c r="A688" s="34" t="n"/>
      <c r="B688" s="35" t="n"/>
      <c r="C688" s="36" t="n"/>
      <c r="D688" s="35" t="n"/>
      <c r="E688" s="37" t="n"/>
      <c r="F688" s="38">
        <f>IF(A688="","",IF(E688&lt;&gt;"",DATE(YEAR(E688),MONTH(E688),1),DATE(YEAR(A688),MONTH(A688),1)))</f>
        <v/>
      </c>
      <c r="G688" s="13">
        <f>IF(A688&amp;B688&amp;C688="","",IF(A688="","日付を入れる",IF(B688="","費目を選ぶ",IF(COUNTIFS($H$4:$H$58,B688)=0,"費目の一覧にない",IF(C688="","金額を入れる",IF(YEAR(F688)&lt;&gt;'入力'!$B$5,"集計の年とちがう",""))))))</f>
        <v/>
      </c>
    </row>
    <row r="689">
      <c r="A689" s="34" t="n"/>
      <c r="B689" s="35" t="n"/>
      <c r="C689" s="36" t="n"/>
      <c r="D689" s="35" t="n"/>
      <c r="E689" s="37" t="n"/>
      <c r="F689" s="38">
        <f>IF(A689="","",IF(E689&lt;&gt;"",DATE(YEAR(E689),MONTH(E689),1),DATE(YEAR(A689),MONTH(A689),1)))</f>
        <v/>
      </c>
      <c r="G689" s="13">
        <f>IF(A689&amp;B689&amp;C689="","",IF(A689="","日付を入れる",IF(B689="","費目を選ぶ",IF(COUNTIFS($H$4:$H$58,B689)=0,"費目の一覧にない",IF(C689="","金額を入れる",IF(YEAR(F689)&lt;&gt;'入力'!$B$5,"集計の年とちがう",""))))))</f>
        <v/>
      </c>
    </row>
    <row r="690">
      <c r="A690" s="34" t="n"/>
      <c r="B690" s="35" t="n"/>
      <c r="C690" s="36" t="n"/>
      <c r="D690" s="35" t="n"/>
      <c r="E690" s="37" t="n"/>
      <c r="F690" s="38">
        <f>IF(A690="","",IF(E690&lt;&gt;"",DATE(YEAR(E690),MONTH(E690),1),DATE(YEAR(A690),MONTH(A690),1)))</f>
        <v/>
      </c>
      <c r="G690" s="13">
        <f>IF(A690&amp;B690&amp;C690="","",IF(A690="","日付を入れる",IF(B690="","費目を選ぶ",IF(COUNTIFS($H$4:$H$58,B690)=0,"費目の一覧にない",IF(C690="","金額を入れる",IF(YEAR(F690)&lt;&gt;'入力'!$B$5,"集計の年とちがう",""))))))</f>
        <v/>
      </c>
    </row>
    <row r="691">
      <c r="A691" s="34" t="n"/>
      <c r="B691" s="35" t="n"/>
      <c r="C691" s="36" t="n"/>
      <c r="D691" s="35" t="n"/>
      <c r="E691" s="37" t="n"/>
      <c r="F691" s="38">
        <f>IF(A691="","",IF(E691&lt;&gt;"",DATE(YEAR(E691),MONTH(E691),1),DATE(YEAR(A691),MONTH(A691),1)))</f>
        <v/>
      </c>
      <c r="G691" s="13">
        <f>IF(A691&amp;B691&amp;C691="","",IF(A691="","日付を入れる",IF(B691="","費目を選ぶ",IF(COUNTIFS($H$4:$H$58,B691)=0,"費目の一覧にない",IF(C691="","金額を入れる",IF(YEAR(F691)&lt;&gt;'入力'!$B$5,"集計の年とちがう",""))))))</f>
        <v/>
      </c>
    </row>
    <row r="692">
      <c r="A692" s="34" t="n"/>
      <c r="B692" s="35" t="n"/>
      <c r="C692" s="36" t="n"/>
      <c r="D692" s="35" t="n"/>
      <c r="E692" s="37" t="n"/>
      <c r="F692" s="38">
        <f>IF(A692="","",IF(E692&lt;&gt;"",DATE(YEAR(E692),MONTH(E692),1),DATE(YEAR(A692),MONTH(A692),1)))</f>
        <v/>
      </c>
      <c r="G692" s="13">
        <f>IF(A692&amp;B692&amp;C692="","",IF(A692="","日付を入れる",IF(B692="","費目を選ぶ",IF(COUNTIFS($H$4:$H$58,B692)=0,"費目の一覧にない",IF(C692="","金額を入れる",IF(YEAR(F692)&lt;&gt;'入力'!$B$5,"集計の年とちがう",""))))))</f>
        <v/>
      </c>
    </row>
    <row r="693">
      <c r="A693" s="34" t="n"/>
      <c r="B693" s="35" t="n"/>
      <c r="C693" s="36" t="n"/>
      <c r="D693" s="35" t="n"/>
      <c r="E693" s="37" t="n"/>
      <c r="F693" s="38">
        <f>IF(A693="","",IF(E693&lt;&gt;"",DATE(YEAR(E693),MONTH(E693),1),DATE(YEAR(A693),MONTH(A693),1)))</f>
        <v/>
      </c>
      <c r="G693" s="13">
        <f>IF(A693&amp;B693&amp;C693="","",IF(A693="","日付を入れる",IF(B693="","費目を選ぶ",IF(COUNTIFS($H$4:$H$58,B693)=0,"費目の一覧にない",IF(C693="","金額を入れる",IF(YEAR(F693)&lt;&gt;'入力'!$B$5,"集計の年とちがう",""))))))</f>
        <v/>
      </c>
    </row>
    <row r="694">
      <c r="A694" s="34" t="n"/>
      <c r="B694" s="35" t="n"/>
      <c r="C694" s="36" t="n"/>
      <c r="D694" s="35" t="n"/>
      <c r="E694" s="37" t="n"/>
      <c r="F694" s="38">
        <f>IF(A694="","",IF(E694&lt;&gt;"",DATE(YEAR(E694),MONTH(E694),1),DATE(YEAR(A694),MONTH(A694),1)))</f>
        <v/>
      </c>
      <c r="G694" s="13">
        <f>IF(A694&amp;B694&amp;C694="","",IF(A694="","日付を入れる",IF(B694="","費目を選ぶ",IF(COUNTIFS($H$4:$H$58,B694)=0,"費目の一覧にない",IF(C694="","金額を入れる",IF(YEAR(F694)&lt;&gt;'入力'!$B$5,"集計の年とちがう",""))))))</f>
        <v/>
      </c>
    </row>
    <row r="695">
      <c r="A695" s="34" t="n"/>
      <c r="B695" s="35" t="n"/>
      <c r="C695" s="36" t="n"/>
      <c r="D695" s="35" t="n"/>
      <c r="E695" s="37" t="n"/>
      <c r="F695" s="38">
        <f>IF(A695="","",IF(E695&lt;&gt;"",DATE(YEAR(E695),MONTH(E695),1),DATE(YEAR(A695),MONTH(A695),1)))</f>
        <v/>
      </c>
      <c r="G695" s="13">
        <f>IF(A695&amp;B695&amp;C695="","",IF(A695="","日付を入れる",IF(B695="","費目を選ぶ",IF(COUNTIFS($H$4:$H$58,B695)=0,"費目の一覧にない",IF(C695="","金額を入れる",IF(YEAR(F695)&lt;&gt;'入力'!$B$5,"集計の年とちがう",""))))))</f>
        <v/>
      </c>
    </row>
    <row r="696">
      <c r="A696" s="34" t="n"/>
      <c r="B696" s="35" t="n"/>
      <c r="C696" s="36" t="n"/>
      <c r="D696" s="35" t="n"/>
      <c r="E696" s="37" t="n"/>
      <c r="F696" s="38">
        <f>IF(A696="","",IF(E696&lt;&gt;"",DATE(YEAR(E696),MONTH(E696),1),DATE(YEAR(A696),MONTH(A696),1)))</f>
        <v/>
      </c>
      <c r="G696" s="13">
        <f>IF(A696&amp;B696&amp;C696="","",IF(A696="","日付を入れる",IF(B696="","費目を選ぶ",IF(COUNTIFS($H$4:$H$58,B696)=0,"費目の一覧にない",IF(C696="","金額を入れる",IF(YEAR(F696)&lt;&gt;'入力'!$B$5,"集計の年とちがう",""))))))</f>
        <v/>
      </c>
    </row>
    <row r="697">
      <c r="A697" s="34" t="n"/>
      <c r="B697" s="35" t="n"/>
      <c r="C697" s="36" t="n"/>
      <c r="D697" s="35" t="n"/>
      <c r="E697" s="37" t="n"/>
      <c r="F697" s="38">
        <f>IF(A697="","",IF(E697&lt;&gt;"",DATE(YEAR(E697),MONTH(E697),1),DATE(YEAR(A697),MONTH(A697),1)))</f>
        <v/>
      </c>
      <c r="G697" s="13">
        <f>IF(A697&amp;B697&amp;C697="","",IF(A697="","日付を入れる",IF(B697="","費目を選ぶ",IF(COUNTIFS($H$4:$H$58,B697)=0,"費目の一覧にない",IF(C697="","金額を入れる",IF(YEAR(F697)&lt;&gt;'入力'!$B$5,"集計の年とちがう",""))))))</f>
        <v/>
      </c>
    </row>
    <row r="698">
      <c r="A698" s="34" t="n"/>
      <c r="B698" s="35" t="n"/>
      <c r="C698" s="36" t="n"/>
      <c r="D698" s="35" t="n"/>
      <c r="E698" s="37" t="n"/>
      <c r="F698" s="38">
        <f>IF(A698="","",IF(E698&lt;&gt;"",DATE(YEAR(E698),MONTH(E698),1),DATE(YEAR(A698),MONTH(A698),1)))</f>
        <v/>
      </c>
      <c r="G698" s="13">
        <f>IF(A698&amp;B698&amp;C698="","",IF(A698="","日付を入れる",IF(B698="","費目を選ぶ",IF(COUNTIFS($H$4:$H$58,B698)=0,"費目の一覧にない",IF(C698="","金額を入れる",IF(YEAR(F698)&lt;&gt;'入力'!$B$5,"集計の年とちがう",""))))))</f>
        <v/>
      </c>
    </row>
    <row r="699">
      <c r="A699" s="34" t="n"/>
      <c r="B699" s="35" t="n"/>
      <c r="C699" s="36" t="n"/>
      <c r="D699" s="35" t="n"/>
      <c r="E699" s="37" t="n"/>
      <c r="F699" s="38">
        <f>IF(A699="","",IF(E699&lt;&gt;"",DATE(YEAR(E699),MONTH(E699),1),DATE(YEAR(A699),MONTH(A699),1)))</f>
        <v/>
      </c>
      <c r="G699" s="13">
        <f>IF(A699&amp;B699&amp;C699="","",IF(A699="","日付を入れる",IF(B699="","費目を選ぶ",IF(COUNTIFS($H$4:$H$58,B699)=0,"費目の一覧にない",IF(C699="","金額を入れる",IF(YEAR(F699)&lt;&gt;'入力'!$B$5,"集計の年とちがう",""))))))</f>
        <v/>
      </c>
    </row>
    <row r="700">
      <c r="A700" s="34" t="n"/>
      <c r="B700" s="35" t="n"/>
      <c r="C700" s="36" t="n"/>
      <c r="D700" s="35" t="n"/>
      <c r="E700" s="37" t="n"/>
      <c r="F700" s="38">
        <f>IF(A700="","",IF(E700&lt;&gt;"",DATE(YEAR(E700),MONTH(E700),1),DATE(YEAR(A700),MONTH(A700),1)))</f>
        <v/>
      </c>
      <c r="G700" s="13">
        <f>IF(A700&amp;B700&amp;C700="","",IF(A700="","日付を入れる",IF(B700="","費目を選ぶ",IF(COUNTIFS($H$4:$H$58,B700)=0,"費目の一覧にない",IF(C700="","金額を入れる",IF(YEAR(F700)&lt;&gt;'入力'!$B$5,"集計の年とちがう",""))))))</f>
        <v/>
      </c>
    </row>
    <row r="701">
      <c r="A701" s="34" t="n"/>
      <c r="B701" s="35" t="n"/>
      <c r="C701" s="36" t="n"/>
      <c r="D701" s="35" t="n"/>
      <c r="E701" s="37" t="n"/>
      <c r="F701" s="38">
        <f>IF(A701="","",IF(E701&lt;&gt;"",DATE(YEAR(E701),MONTH(E701),1),DATE(YEAR(A701),MONTH(A701),1)))</f>
        <v/>
      </c>
      <c r="G701" s="13">
        <f>IF(A701&amp;B701&amp;C701="","",IF(A701="","日付を入れる",IF(B701="","費目を選ぶ",IF(COUNTIFS($H$4:$H$58,B701)=0,"費目の一覧にない",IF(C701="","金額を入れる",IF(YEAR(F701)&lt;&gt;'入力'!$B$5,"集計の年とちがう",""))))))</f>
        <v/>
      </c>
    </row>
    <row r="702">
      <c r="A702" s="34" t="n"/>
      <c r="B702" s="35" t="n"/>
      <c r="C702" s="36" t="n"/>
      <c r="D702" s="35" t="n"/>
      <c r="E702" s="37" t="n"/>
      <c r="F702" s="38">
        <f>IF(A702="","",IF(E702&lt;&gt;"",DATE(YEAR(E702),MONTH(E702),1),DATE(YEAR(A702),MONTH(A702),1)))</f>
        <v/>
      </c>
      <c r="G702" s="13">
        <f>IF(A702&amp;B702&amp;C702="","",IF(A702="","日付を入れる",IF(B702="","費目を選ぶ",IF(COUNTIFS($H$4:$H$58,B702)=0,"費目の一覧にない",IF(C702="","金額を入れる",IF(YEAR(F702)&lt;&gt;'入力'!$B$5,"集計の年とちがう",""))))))</f>
        <v/>
      </c>
    </row>
    <row r="703">
      <c r="A703" s="34" t="n"/>
      <c r="B703" s="35" t="n"/>
      <c r="C703" s="36" t="n"/>
      <c r="D703" s="35" t="n"/>
      <c r="E703" s="37" t="n"/>
      <c r="F703" s="38">
        <f>IF(A703="","",IF(E703&lt;&gt;"",DATE(YEAR(E703),MONTH(E703),1),DATE(YEAR(A703),MONTH(A703),1)))</f>
        <v/>
      </c>
      <c r="G703" s="13">
        <f>IF(A703&amp;B703&amp;C703="","",IF(A703="","日付を入れる",IF(B703="","費目を選ぶ",IF(COUNTIFS($H$4:$H$58,B703)=0,"費目の一覧にない",IF(C703="","金額を入れる",IF(YEAR(F703)&lt;&gt;'入力'!$B$5,"集計の年とちがう",""))))))</f>
        <v/>
      </c>
    </row>
    <row r="704">
      <c r="A704" s="34" t="n"/>
      <c r="B704" s="35" t="n"/>
      <c r="C704" s="36" t="n"/>
      <c r="D704" s="35" t="n"/>
      <c r="E704" s="37" t="n"/>
      <c r="F704" s="38">
        <f>IF(A704="","",IF(E704&lt;&gt;"",DATE(YEAR(E704),MONTH(E704),1),DATE(YEAR(A704),MONTH(A704),1)))</f>
        <v/>
      </c>
      <c r="G704" s="13">
        <f>IF(A704&amp;B704&amp;C704="","",IF(A704="","日付を入れる",IF(B704="","費目を選ぶ",IF(COUNTIFS($H$4:$H$58,B704)=0,"費目の一覧にない",IF(C704="","金額を入れる",IF(YEAR(F704)&lt;&gt;'入力'!$B$5,"集計の年とちがう",""))))))</f>
        <v/>
      </c>
    </row>
    <row r="705">
      <c r="A705" s="34" t="n"/>
      <c r="B705" s="35" t="n"/>
      <c r="C705" s="36" t="n"/>
      <c r="D705" s="35" t="n"/>
      <c r="E705" s="37" t="n"/>
      <c r="F705" s="38">
        <f>IF(A705="","",IF(E705&lt;&gt;"",DATE(YEAR(E705),MONTH(E705),1),DATE(YEAR(A705),MONTH(A705),1)))</f>
        <v/>
      </c>
      <c r="G705" s="13">
        <f>IF(A705&amp;B705&amp;C705="","",IF(A705="","日付を入れる",IF(B705="","費目を選ぶ",IF(COUNTIFS($H$4:$H$58,B705)=0,"費目の一覧にない",IF(C705="","金額を入れる",IF(YEAR(F705)&lt;&gt;'入力'!$B$5,"集計の年とちがう",""))))))</f>
        <v/>
      </c>
    </row>
    <row r="706">
      <c r="A706" s="34" t="n"/>
      <c r="B706" s="35" t="n"/>
      <c r="C706" s="36" t="n"/>
      <c r="D706" s="35" t="n"/>
      <c r="E706" s="37" t="n"/>
      <c r="F706" s="38">
        <f>IF(A706="","",IF(E706&lt;&gt;"",DATE(YEAR(E706),MONTH(E706),1),DATE(YEAR(A706),MONTH(A706),1)))</f>
        <v/>
      </c>
      <c r="G706" s="13">
        <f>IF(A706&amp;B706&amp;C706="","",IF(A706="","日付を入れる",IF(B706="","費目を選ぶ",IF(COUNTIFS($H$4:$H$58,B706)=0,"費目の一覧にない",IF(C706="","金額を入れる",IF(YEAR(F706)&lt;&gt;'入力'!$B$5,"集計の年とちがう",""))))))</f>
        <v/>
      </c>
    </row>
    <row r="707">
      <c r="A707" s="34" t="n"/>
      <c r="B707" s="35" t="n"/>
      <c r="C707" s="36" t="n"/>
      <c r="D707" s="35" t="n"/>
      <c r="E707" s="37" t="n"/>
      <c r="F707" s="38">
        <f>IF(A707="","",IF(E707&lt;&gt;"",DATE(YEAR(E707),MONTH(E707),1),DATE(YEAR(A707),MONTH(A707),1)))</f>
        <v/>
      </c>
      <c r="G707" s="13">
        <f>IF(A707&amp;B707&amp;C707="","",IF(A707="","日付を入れる",IF(B707="","費目を選ぶ",IF(COUNTIFS($H$4:$H$58,B707)=0,"費目の一覧にない",IF(C707="","金額を入れる",IF(YEAR(F707)&lt;&gt;'入力'!$B$5,"集計の年とちがう",""))))))</f>
        <v/>
      </c>
    </row>
    <row r="708">
      <c r="A708" s="34" t="n"/>
      <c r="B708" s="35" t="n"/>
      <c r="C708" s="36" t="n"/>
      <c r="D708" s="35" t="n"/>
      <c r="E708" s="37" t="n"/>
      <c r="F708" s="38">
        <f>IF(A708="","",IF(E708&lt;&gt;"",DATE(YEAR(E708),MONTH(E708),1),DATE(YEAR(A708),MONTH(A708),1)))</f>
        <v/>
      </c>
      <c r="G708" s="13">
        <f>IF(A708&amp;B708&amp;C708="","",IF(A708="","日付を入れる",IF(B708="","費目を選ぶ",IF(COUNTIFS($H$4:$H$58,B708)=0,"費目の一覧にない",IF(C708="","金額を入れる",IF(YEAR(F708)&lt;&gt;'入力'!$B$5,"集計の年とちがう",""))))))</f>
        <v/>
      </c>
    </row>
    <row r="709">
      <c r="A709" s="34" t="n"/>
      <c r="B709" s="35" t="n"/>
      <c r="C709" s="36" t="n"/>
      <c r="D709" s="35" t="n"/>
      <c r="E709" s="37" t="n"/>
      <c r="F709" s="38">
        <f>IF(A709="","",IF(E709&lt;&gt;"",DATE(YEAR(E709),MONTH(E709),1),DATE(YEAR(A709),MONTH(A709),1)))</f>
        <v/>
      </c>
      <c r="G709" s="13">
        <f>IF(A709&amp;B709&amp;C709="","",IF(A709="","日付を入れる",IF(B709="","費目を選ぶ",IF(COUNTIFS($H$4:$H$58,B709)=0,"費目の一覧にない",IF(C709="","金額を入れる",IF(YEAR(F709)&lt;&gt;'入力'!$B$5,"集計の年とちがう",""))))))</f>
        <v/>
      </c>
    </row>
    <row r="710">
      <c r="A710" s="34" t="n"/>
      <c r="B710" s="35" t="n"/>
      <c r="C710" s="36" t="n"/>
      <c r="D710" s="35" t="n"/>
      <c r="E710" s="37" t="n"/>
      <c r="F710" s="38">
        <f>IF(A710="","",IF(E710&lt;&gt;"",DATE(YEAR(E710),MONTH(E710),1),DATE(YEAR(A710),MONTH(A710),1)))</f>
        <v/>
      </c>
      <c r="G710" s="13">
        <f>IF(A710&amp;B710&amp;C710="","",IF(A710="","日付を入れる",IF(B710="","費目を選ぶ",IF(COUNTIFS($H$4:$H$58,B710)=0,"費目の一覧にない",IF(C710="","金額を入れる",IF(YEAR(F710)&lt;&gt;'入力'!$B$5,"集計の年とちがう",""))))))</f>
        <v/>
      </c>
    </row>
    <row r="711">
      <c r="A711" s="34" t="n"/>
      <c r="B711" s="35" t="n"/>
      <c r="C711" s="36" t="n"/>
      <c r="D711" s="35" t="n"/>
      <c r="E711" s="37" t="n"/>
      <c r="F711" s="38">
        <f>IF(A711="","",IF(E711&lt;&gt;"",DATE(YEAR(E711),MONTH(E711),1),DATE(YEAR(A711),MONTH(A711),1)))</f>
        <v/>
      </c>
      <c r="G711" s="13">
        <f>IF(A711&amp;B711&amp;C711="","",IF(A711="","日付を入れる",IF(B711="","費目を選ぶ",IF(COUNTIFS($H$4:$H$58,B711)=0,"費目の一覧にない",IF(C711="","金額を入れる",IF(YEAR(F711)&lt;&gt;'入力'!$B$5,"集計の年とちがう",""))))))</f>
        <v/>
      </c>
    </row>
    <row r="712">
      <c r="A712" s="34" t="n"/>
      <c r="B712" s="35" t="n"/>
      <c r="C712" s="36" t="n"/>
      <c r="D712" s="35" t="n"/>
      <c r="E712" s="37" t="n"/>
      <c r="F712" s="38">
        <f>IF(A712="","",IF(E712&lt;&gt;"",DATE(YEAR(E712),MONTH(E712),1),DATE(YEAR(A712),MONTH(A712),1)))</f>
        <v/>
      </c>
      <c r="G712" s="13">
        <f>IF(A712&amp;B712&amp;C712="","",IF(A712="","日付を入れる",IF(B712="","費目を選ぶ",IF(COUNTIFS($H$4:$H$58,B712)=0,"費目の一覧にない",IF(C712="","金額を入れる",IF(YEAR(F712)&lt;&gt;'入力'!$B$5,"集計の年とちがう",""))))))</f>
        <v/>
      </c>
    </row>
    <row r="713">
      <c r="A713" s="34" t="n"/>
      <c r="B713" s="35" t="n"/>
      <c r="C713" s="36" t="n"/>
      <c r="D713" s="35" t="n"/>
      <c r="E713" s="37" t="n"/>
      <c r="F713" s="38">
        <f>IF(A713="","",IF(E713&lt;&gt;"",DATE(YEAR(E713),MONTH(E713),1),DATE(YEAR(A713),MONTH(A713),1)))</f>
        <v/>
      </c>
      <c r="G713" s="13">
        <f>IF(A713&amp;B713&amp;C713="","",IF(A713="","日付を入れる",IF(B713="","費目を選ぶ",IF(COUNTIFS($H$4:$H$58,B713)=0,"費目の一覧にない",IF(C713="","金額を入れる",IF(YEAR(F713)&lt;&gt;'入力'!$B$5,"集計の年とちがう",""))))))</f>
        <v/>
      </c>
    </row>
    <row r="714">
      <c r="A714" s="34" t="n"/>
      <c r="B714" s="35" t="n"/>
      <c r="C714" s="36" t="n"/>
      <c r="D714" s="35" t="n"/>
      <c r="E714" s="37" t="n"/>
      <c r="F714" s="38">
        <f>IF(A714="","",IF(E714&lt;&gt;"",DATE(YEAR(E714),MONTH(E714),1),DATE(YEAR(A714),MONTH(A714),1)))</f>
        <v/>
      </c>
      <c r="G714" s="13">
        <f>IF(A714&amp;B714&amp;C714="","",IF(A714="","日付を入れる",IF(B714="","費目を選ぶ",IF(COUNTIFS($H$4:$H$58,B714)=0,"費目の一覧にない",IF(C714="","金額を入れる",IF(YEAR(F714)&lt;&gt;'入力'!$B$5,"集計の年とちがう",""))))))</f>
        <v/>
      </c>
    </row>
    <row r="715">
      <c r="A715" s="34" t="n"/>
      <c r="B715" s="35" t="n"/>
      <c r="C715" s="36" t="n"/>
      <c r="D715" s="35" t="n"/>
      <c r="E715" s="37" t="n"/>
      <c r="F715" s="38">
        <f>IF(A715="","",IF(E715&lt;&gt;"",DATE(YEAR(E715),MONTH(E715),1),DATE(YEAR(A715),MONTH(A715),1)))</f>
        <v/>
      </c>
      <c r="G715" s="13">
        <f>IF(A715&amp;B715&amp;C715="","",IF(A715="","日付を入れる",IF(B715="","費目を選ぶ",IF(COUNTIFS($H$4:$H$58,B715)=0,"費目の一覧にない",IF(C715="","金額を入れる",IF(YEAR(F715)&lt;&gt;'入力'!$B$5,"集計の年とちがう",""))))))</f>
        <v/>
      </c>
    </row>
    <row r="716">
      <c r="A716" s="34" t="n"/>
      <c r="B716" s="35" t="n"/>
      <c r="C716" s="36" t="n"/>
      <c r="D716" s="35" t="n"/>
      <c r="E716" s="37" t="n"/>
      <c r="F716" s="38">
        <f>IF(A716="","",IF(E716&lt;&gt;"",DATE(YEAR(E716),MONTH(E716),1),DATE(YEAR(A716),MONTH(A716),1)))</f>
        <v/>
      </c>
      <c r="G716" s="13">
        <f>IF(A716&amp;B716&amp;C716="","",IF(A716="","日付を入れる",IF(B716="","費目を選ぶ",IF(COUNTIFS($H$4:$H$58,B716)=0,"費目の一覧にない",IF(C716="","金額を入れる",IF(YEAR(F716)&lt;&gt;'入力'!$B$5,"集計の年とちがう",""))))))</f>
        <v/>
      </c>
    </row>
    <row r="717">
      <c r="A717" s="34" t="n"/>
      <c r="B717" s="35" t="n"/>
      <c r="C717" s="36" t="n"/>
      <c r="D717" s="35" t="n"/>
      <c r="E717" s="37" t="n"/>
      <c r="F717" s="38">
        <f>IF(A717="","",IF(E717&lt;&gt;"",DATE(YEAR(E717),MONTH(E717),1),DATE(YEAR(A717),MONTH(A717),1)))</f>
        <v/>
      </c>
      <c r="G717" s="13">
        <f>IF(A717&amp;B717&amp;C717="","",IF(A717="","日付を入れる",IF(B717="","費目を選ぶ",IF(COUNTIFS($H$4:$H$58,B717)=0,"費目の一覧にない",IF(C717="","金額を入れる",IF(YEAR(F717)&lt;&gt;'入力'!$B$5,"集計の年とちがう",""))))))</f>
        <v/>
      </c>
    </row>
    <row r="718">
      <c r="A718" s="34" t="n"/>
      <c r="B718" s="35" t="n"/>
      <c r="C718" s="36" t="n"/>
      <c r="D718" s="35" t="n"/>
      <c r="E718" s="37" t="n"/>
      <c r="F718" s="38">
        <f>IF(A718="","",IF(E718&lt;&gt;"",DATE(YEAR(E718),MONTH(E718),1),DATE(YEAR(A718),MONTH(A718),1)))</f>
        <v/>
      </c>
      <c r="G718" s="13">
        <f>IF(A718&amp;B718&amp;C718="","",IF(A718="","日付を入れる",IF(B718="","費目を選ぶ",IF(COUNTIFS($H$4:$H$58,B718)=0,"費目の一覧にない",IF(C718="","金額を入れる",IF(YEAR(F718)&lt;&gt;'入力'!$B$5,"集計の年とちがう",""))))))</f>
        <v/>
      </c>
    </row>
    <row r="719">
      <c r="A719" s="34" t="n"/>
      <c r="B719" s="35" t="n"/>
      <c r="C719" s="36" t="n"/>
      <c r="D719" s="35" t="n"/>
      <c r="E719" s="37" t="n"/>
      <c r="F719" s="38">
        <f>IF(A719="","",IF(E719&lt;&gt;"",DATE(YEAR(E719),MONTH(E719),1),DATE(YEAR(A719),MONTH(A719),1)))</f>
        <v/>
      </c>
      <c r="G719" s="13">
        <f>IF(A719&amp;B719&amp;C719="","",IF(A719="","日付を入れる",IF(B719="","費目を選ぶ",IF(COUNTIFS($H$4:$H$58,B719)=0,"費目の一覧にない",IF(C719="","金額を入れる",IF(YEAR(F719)&lt;&gt;'入力'!$B$5,"集計の年とちがう",""))))))</f>
        <v/>
      </c>
    </row>
    <row r="720">
      <c r="A720" s="34" t="n"/>
      <c r="B720" s="35" t="n"/>
      <c r="C720" s="36" t="n"/>
      <c r="D720" s="35" t="n"/>
      <c r="E720" s="37" t="n"/>
      <c r="F720" s="38">
        <f>IF(A720="","",IF(E720&lt;&gt;"",DATE(YEAR(E720),MONTH(E720),1),DATE(YEAR(A720),MONTH(A720),1)))</f>
        <v/>
      </c>
      <c r="G720" s="13">
        <f>IF(A720&amp;B720&amp;C720="","",IF(A720="","日付を入れる",IF(B720="","費目を選ぶ",IF(COUNTIFS($H$4:$H$58,B720)=0,"費目の一覧にない",IF(C720="","金額を入れる",IF(YEAR(F720)&lt;&gt;'入力'!$B$5,"集計の年とちがう",""))))))</f>
        <v/>
      </c>
    </row>
    <row r="721">
      <c r="A721" s="34" t="n"/>
      <c r="B721" s="35" t="n"/>
      <c r="C721" s="36" t="n"/>
      <c r="D721" s="35" t="n"/>
      <c r="E721" s="37" t="n"/>
      <c r="F721" s="38">
        <f>IF(A721="","",IF(E721&lt;&gt;"",DATE(YEAR(E721),MONTH(E721),1),DATE(YEAR(A721),MONTH(A721),1)))</f>
        <v/>
      </c>
      <c r="G721" s="13">
        <f>IF(A721&amp;B721&amp;C721="","",IF(A721="","日付を入れる",IF(B721="","費目を選ぶ",IF(COUNTIFS($H$4:$H$58,B721)=0,"費目の一覧にない",IF(C721="","金額を入れる",IF(YEAR(F721)&lt;&gt;'入力'!$B$5,"集計の年とちがう",""))))))</f>
        <v/>
      </c>
    </row>
    <row r="722">
      <c r="A722" s="34" t="n"/>
      <c r="B722" s="35" t="n"/>
      <c r="C722" s="36" t="n"/>
      <c r="D722" s="35" t="n"/>
      <c r="E722" s="37" t="n"/>
      <c r="F722" s="38">
        <f>IF(A722="","",IF(E722&lt;&gt;"",DATE(YEAR(E722),MONTH(E722),1),DATE(YEAR(A722),MONTH(A722),1)))</f>
        <v/>
      </c>
      <c r="G722" s="13">
        <f>IF(A722&amp;B722&amp;C722="","",IF(A722="","日付を入れる",IF(B722="","費目を選ぶ",IF(COUNTIFS($H$4:$H$58,B722)=0,"費目の一覧にない",IF(C722="","金額を入れる",IF(YEAR(F722)&lt;&gt;'入力'!$B$5,"集計の年とちがう",""))))))</f>
        <v/>
      </c>
    </row>
    <row r="723">
      <c r="A723" s="34" t="n"/>
      <c r="B723" s="35" t="n"/>
      <c r="C723" s="36" t="n"/>
      <c r="D723" s="35" t="n"/>
      <c r="E723" s="37" t="n"/>
      <c r="F723" s="38">
        <f>IF(A723="","",IF(E723&lt;&gt;"",DATE(YEAR(E723),MONTH(E723),1),DATE(YEAR(A723),MONTH(A723),1)))</f>
        <v/>
      </c>
      <c r="G723" s="13">
        <f>IF(A723&amp;B723&amp;C723="","",IF(A723="","日付を入れる",IF(B723="","費目を選ぶ",IF(COUNTIFS($H$4:$H$58,B723)=0,"費目の一覧にない",IF(C723="","金額を入れる",IF(YEAR(F723)&lt;&gt;'入力'!$B$5,"集計の年とちがう",""))))))</f>
        <v/>
      </c>
    </row>
    <row r="724">
      <c r="A724" s="34" t="n"/>
      <c r="B724" s="35" t="n"/>
      <c r="C724" s="36" t="n"/>
      <c r="D724" s="35" t="n"/>
      <c r="E724" s="37" t="n"/>
      <c r="F724" s="38">
        <f>IF(A724="","",IF(E724&lt;&gt;"",DATE(YEAR(E724),MONTH(E724),1),DATE(YEAR(A724),MONTH(A724),1)))</f>
        <v/>
      </c>
      <c r="G724" s="13">
        <f>IF(A724&amp;B724&amp;C724="","",IF(A724="","日付を入れる",IF(B724="","費目を選ぶ",IF(COUNTIFS($H$4:$H$58,B724)=0,"費目の一覧にない",IF(C724="","金額を入れる",IF(YEAR(F724)&lt;&gt;'入力'!$B$5,"集計の年とちがう",""))))))</f>
        <v/>
      </c>
    </row>
    <row r="725">
      <c r="A725" s="34" t="n"/>
      <c r="B725" s="35" t="n"/>
      <c r="C725" s="36" t="n"/>
      <c r="D725" s="35" t="n"/>
      <c r="E725" s="37" t="n"/>
      <c r="F725" s="38">
        <f>IF(A725="","",IF(E725&lt;&gt;"",DATE(YEAR(E725),MONTH(E725),1),DATE(YEAR(A725),MONTH(A725),1)))</f>
        <v/>
      </c>
      <c r="G725" s="13">
        <f>IF(A725&amp;B725&amp;C725="","",IF(A725="","日付を入れる",IF(B725="","費目を選ぶ",IF(COUNTIFS($H$4:$H$58,B725)=0,"費目の一覧にない",IF(C725="","金額を入れる",IF(YEAR(F725)&lt;&gt;'入力'!$B$5,"集計の年とちがう",""))))))</f>
        <v/>
      </c>
    </row>
    <row r="726">
      <c r="A726" s="34" t="n"/>
      <c r="B726" s="35" t="n"/>
      <c r="C726" s="36" t="n"/>
      <c r="D726" s="35" t="n"/>
      <c r="E726" s="37" t="n"/>
      <c r="F726" s="38">
        <f>IF(A726="","",IF(E726&lt;&gt;"",DATE(YEAR(E726),MONTH(E726),1),DATE(YEAR(A726),MONTH(A726),1)))</f>
        <v/>
      </c>
      <c r="G726" s="13">
        <f>IF(A726&amp;B726&amp;C726="","",IF(A726="","日付を入れる",IF(B726="","費目を選ぶ",IF(COUNTIFS($H$4:$H$58,B726)=0,"費目の一覧にない",IF(C726="","金額を入れる",IF(YEAR(F726)&lt;&gt;'入力'!$B$5,"集計の年とちがう",""))))))</f>
        <v/>
      </c>
    </row>
    <row r="727">
      <c r="A727" s="34" t="n"/>
      <c r="B727" s="35" t="n"/>
      <c r="C727" s="36" t="n"/>
      <c r="D727" s="35" t="n"/>
      <c r="E727" s="37" t="n"/>
      <c r="F727" s="38">
        <f>IF(A727="","",IF(E727&lt;&gt;"",DATE(YEAR(E727),MONTH(E727),1),DATE(YEAR(A727),MONTH(A727),1)))</f>
        <v/>
      </c>
      <c r="G727" s="13">
        <f>IF(A727&amp;B727&amp;C727="","",IF(A727="","日付を入れる",IF(B727="","費目を選ぶ",IF(COUNTIFS($H$4:$H$58,B727)=0,"費目の一覧にない",IF(C727="","金額を入れる",IF(YEAR(F727)&lt;&gt;'入力'!$B$5,"集計の年とちがう",""))))))</f>
        <v/>
      </c>
    </row>
    <row r="728">
      <c r="A728" s="34" t="n"/>
      <c r="B728" s="35" t="n"/>
      <c r="C728" s="36" t="n"/>
      <c r="D728" s="35" t="n"/>
      <c r="E728" s="37" t="n"/>
      <c r="F728" s="38">
        <f>IF(A728="","",IF(E728&lt;&gt;"",DATE(YEAR(E728),MONTH(E728),1),DATE(YEAR(A728),MONTH(A728),1)))</f>
        <v/>
      </c>
      <c r="G728" s="13">
        <f>IF(A728&amp;B728&amp;C728="","",IF(A728="","日付を入れる",IF(B728="","費目を選ぶ",IF(COUNTIFS($H$4:$H$58,B728)=0,"費目の一覧にない",IF(C728="","金額を入れる",IF(YEAR(F728)&lt;&gt;'入力'!$B$5,"集計の年とちがう",""))))))</f>
        <v/>
      </c>
    </row>
    <row r="729">
      <c r="A729" s="34" t="n"/>
      <c r="B729" s="35" t="n"/>
      <c r="C729" s="36" t="n"/>
      <c r="D729" s="35" t="n"/>
      <c r="E729" s="37" t="n"/>
      <c r="F729" s="38">
        <f>IF(A729="","",IF(E729&lt;&gt;"",DATE(YEAR(E729),MONTH(E729),1),DATE(YEAR(A729),MONTH(A729),1)))</f>
        <v/>
      </c>
      <c r="G729" s="13">
        <f>IF(A729&amp;B729&amp;C729="","",IF(A729="","日付を入れる",IF(B729="","費目を選ぶ",IF(COUNTIFS($H$4:$H$58,B729)=0,"費目の一覧にない",IF(C729="","金額を入れる",IF(YEAR(F729)&lt;&gt;'入力'!$B$5,"集計の年とちがう",""))))))</f>
        <v/>
      </c>
    </row>
    <row r="730">
      <c r="A730" s="34" t="n"/>
      <c r="B730" s="35" t="n"/>
      <c r="C730" s="36" t="n"/>
      <c r="D730" s="35" t="n"/>
      <c r="E730" s="37" t="n"/>
      <c r="F730" s="38">
        <f>IF(A730="","",IF(E730&lt;&gt;"",DATE(YEAR(E730),MONTH(E730),1),DATE(YEAR(A730),MONTH(A730),1)))</f>
        <v/>
      </c>
      <c r="G730" s="13">
        <f>IF(A730&amp;B730&amp;C730="","",IF(A730="","日付を入れる",IF(B730="","費目を選ぶ",IF(COUNTIFS($H$4:$H$58,B730)=0,"費目の一覧にない",IF(C730="","金額を入れる",IF(YEAR(F730)&lt;&gt;'入力'!$B$5,"集計の年とちがう",""))))))</f>
        <v/>
      </c>
    </row>
    <row r="731">
      <c r="A731" s="34" t="n"/>
      <c r="B731" s="35" t="n"/>
      <c r="C731" s="36" t="n"/>
      <c r="D731" s="35" t="n"/>
      <c r="E731" s="37" t="n"/>
      <c r="F731" s="38">
        <f>IF(A731="","",IF(E731&lt;&gt;"",DATE(YEAR(E731),MONTH(E731),1),DATE(YEAR(A731),MONTH(A731),1)))</f>
        <v/>
      </c>
      <c r="G731" s="13">
        <f>IF(A731&amp;B731&amp;C731="","",IF(A731="","日付を入れる",IF(B731="","費目を選ぶ",IF(COUNTIFS($H$4:$H$58,B731)=0,"費目の一覧にない",IF(C731="","金額を入れる",IF(YEAR(F731)&lt;&gt;'入力'!$B$5,"集計の年とちがう",""))))))</f>
        <v/>
      </c>
    </row>
    <row r="732">
      <c r="A732" s="34" t="n"/>
      <c r="B732" s="35" t="n"/>
      <c r="C732" s="36" t="n"/>
      <c r="D732" s="35" t="n"/>
      <c r="E732" s="37" t="n"/>
      <c r="F732" s="38">
        <f>IF(A732="","",IF(E732&lt;&gt;"",DATE(YEAR(E732),MONTH(E732),1),DATE(YEAR(A732),MONTH(A732),1)))</f>
        <v/>
      </c>
      <c r="G732" s="13">
        <f>IF(A732&amp;B732&amp;C732="","",IF(A732="","日付を入れる",IF(B732="","費目を選ぶ",IF(COUNTIFS($H$4:$H$58,B732)=0,"費目の一覧にない",IF(C732="","金額を入れる",IF(YEAR(F732)&lt;&gt;'入力'!$B$5,"集計の年とちがう",""))))))</f>
        <v/>
      </c>
    </row>
    <row r="733">
      <c r="A733" s="34" t="n"/>
      <c r="B733" s="35" t="n"/>
      <c r="C733" s="36" t="n"/>
      <c r="D733" s="35" t="n"/>
      <c r="E733" s="37" t="n"/>
      <c r="F733" s="38">
        <f>IF(A733="","",IF(E733&lt;&gt;"",DATE(YEAR(E733),MONTH(E733),1),DATE(YEAR(A733),MONTH(A733),1)))</f>
        <v/>
      </c>
      <c r="G733" s="13">
        <f>IF(A733&amp;B733&amp;C733="","",IF(A733="","日付を入れる",IF(B733="","費目を選ぶ",IF(COUNTIFS($H$4:$H$58,B733)=0,"費目の一覧にない",IF(C733="","金額を入れる",IF(YEAR(F733)&lt;&gt;'入力'!$B$5,"集計の年とちがう",""))))))</f>
        <v/>
      </c>
    </row>
    <row r="734">
      <c r="A734" s="34" t="n"/>
      <c r="B734" s="35" t="n"/>
      <c r="C734" s="36" t="n"/>
      <c r="D734" s="35" t="n"/>
      <c r="E734" s="37" t="n"/>
      <c r="F734" s="38">
        <f>IF(A734="","",IF(E734&lt;&gt;"",DATE(YEAR(E734),MONTH(E734),1),DATE(YEAR(A734),MONTH(A734),1)))</f>
        <v/>
      </c>
      <c r="G734" s="13">
        <f>IF(A734&amp;B734&amp;C734="","",IF(A734="","日付を入れる",IF(B734="","費目を選ぶ",IF(COUNTIFS($H$4:$H$58,B734)=0,"費目の一覧にない",IF(C734="","金額を入れる",IF(YEAR(F734)&lt;&gt;'入力'!$B$5,"集計の年とちがう",""))))))</f>
        <v/>
      </c>
    </row>
    <row r="735">
      <c r="A735" s="34" t="n"/>
      <c r="B735" s="35" t="n"/>
      <c r="C735" s="36" t="n"/>
      <c r="D735" s="35" t="n"/>
      <c r="E735" s="37" t="n"/>
      <c r="F735" s="38">
        <f>IF(A735="","",IF(E735&lt;&gt;"",DATE(YEAR(E735),MONTH(E735),1),DATE(YEAR(A735),MONTH(A735),1)))</f>
        <v/>
      </c>
      <c r="G735" s="13">
        <f>IF(A735&amp;B735&amp;C735="","",IF(A735="","日付を入れる",IF(B735="","費目を選ぶ",IF(COUNTIFS($H$4:$H$58,B735)=0,"費目の一覧にない",IF(C735="","金額を入れる",IF(YEAR(F735)&lt;&gt;'入力'!$B$5,"集計の年とちがう",""))))))</f>
        <v/>
      </c>
    </row>
    <row r="736">
      <c r="A736" s="34" t="n"/>
      <c r="B736" s="35" t="n"/>
      <c r="C736" s="36" t="n"/>
      <c r="D736" s="35" t="n"/>
      <c r="E736" s="37" t="n"/>
      <c r="F736" s="38">
        <f>IF(A736="","",IF(E736&lt;&gt;"",DATE(YEAR(E736),MONTH(E736),1),DATE(YEAR(A736),MONTH(A736),1)))</f>
        <v/>
      </c>
      <c r="G736" s="13">
        <f>IF(A736&amp;B736&amp;C736="","",IF(A736="","日付を入れる",IF(B736="","費目を選ぶ",IF(COUNTIFS($H$4:$H$58,B736)=0,"費目の一覧にない",IF(C736="","金額を入れる",IF(YEAR(F736)&lt;&gt;'入力'!$B$5,"集計の年とちがう",""))))))</f>
        <v/>
      </c>
    </row>
    <row r="737">
      <c r="A737" s="34" t="n"/>
      <c r="B737" s="35" t="n"/>
      <c r="C737" s="36" t="n"/>
      <c r="D737" s="35" t="n"/>
      <c r="E737" s="37" t="n"/>
      <c r="F737" s="38">
        <f>IF(A737="","",IF(E737&lt;&gt;"",DATE(YEAR(E737),MONTH(E737),1),DATE(YEAR(A737),MONTH(A737),1)))</f>
        <v/>
      </c>
      <c r="G737" s="13">
        <f>IF(A737&amp;B737&amp;C737="","",IF(A737="","日付を入れる",IF(B737="","費目を選ぶ",IF(COUNTIFS($H$4:$H$58,B737)=0,"費目の一覧にない",IF(C737="","金額を入れる",IF(YEAR(F737)&lt;&gt;'入力'!$B$5,"集計の年とちがう",""))))))</f>
        <v/>
      </c>
    </row>
    <row r="738">
      <c r="A738" s="34" t="n"/>
      <c r="B738" s="35" t="n"/>
      <c r="C738" s="36" t="n"/>
      <c r="D738" s="35" t="n"/>
      <c r="E738" s="37" t="n"/>
      <c r="F738" s="38">
        <f>IF(A738="","",IF(E738&lt;&gt;"",DATE(YEAR(E738),MONTH(E738),1),DATE(YEAR(A738),MONTH(A738),1)))</f>
        <v/>
      </c>
      <c r="G738" s="13">
        <f>IF(A738&amp;B738&amp;C738="","",IF(A738="","日付を入れる",IF(B738="","費目を選ぶ",IF(COUNTIFS($H$4:$H$58,B738)=0,"費目の一覧にない",IF(C738="","金額を入れる",IF(YEAR(F738)&lt;&gt;'入力'!$B$5,"集計の年とちがう",""))))))</f>
        <v/>
      </c>
    </row>
    <row r="739">
      <c r="A739" s="34" t="n"/>
      <c r="B739" s="35" t="n"/>
      <c r="C739" s="36" t="n"/>
      <c r="D739" s="35" t="n"/>
      <c r="E739" s="37" t="n"/>
      <c r="F739" s="38">
        <f>IF(A739="","",IF(E739&lt;&gt;"",DATE(YEAR(E739),MONTH(E739),1),DATE(YEAR(A739),MONTH(A739),1)))</f>
        <v/>
      </c>
      <c r="G739" s="13">
        <f>IF(A739&amp;B739&amp;C739="","",IF(A739="","日付を入れる",IF(B739="","費目を選ぶ",IF(COUNTIFS($H$4:$H$58,B739)=0,"費目の一覧にない",IF(C739="","金額を入れる",IF(YEAR(F739)&lt;&gt;'入力'!$B$5,"集計の年とちがう",""))))))</f>
        <v/>
      </c>
    </row>
    <row r="740">
      <c r="A740" s="34" t="n"/>
      <c r="B740" s="35" t="n"/>
      <c r="C740" s="36" t="n"/>
      <c r="D740" s="35" t="n"/>
      <c r="E740" s="37" t="n"/>
      <c r="F740" s="38">
        <f>IF(A740="","",IF(E740&lt;&gt;"",DATE(YEAR(E740),MONTH(E740),1),DATE(YEAR(A740),MONTH(A740),1)))</f>
        <v/>
      </c>
      <c r="G740" s="13">
        <f>IF(A740&amp;B740&amp;C740="","",IF(A740="","日付を入れる",IF(B740="","費目を選ぶ",IF(COUNTIFS($H$4:$H$58,B740)=0,"費目の一覧にない",IF(C740="","金額を入れる",IF(YEAR(F740)&lt;&gt;'入力'!$B$5,"集計の年とちがう",""))))))</f>
        <v/>
      </c>
    </row>
    <row r="741">
      <c r="A741" s="34" t="n"/>
      <c r="B741" s="35" t="n"/>
      <c r="C741" s="36" t="n"/>
      <c r="D741" s="35" t="n"/>
      <c r="E741" s="37" t="n"/>
      <c r="F741" s="38">
        <f>IF(A741="","",IF(E741&lt;&gt;"",DATE(YEAR(E741),MONTH(E741),1),DATE(YEAR(A741),MONTH(A741),1)))</f>
        <v/>
      </c>
      <c r="G741" s="13">
        <f>IF(A741&amp;B741&amp;C741="","",IF(A741="","日付を入れる",IF(B741="","費目を選ぶ",IF(COUNTIFS($H$4:$H$58,B741)=0,"費目の一覧にない",IF(C741="","金額を入れる",IF(YEAR(F741)&lt;&gt;'入力'!$B$5,"集計の年とちがう",""))))))</f>
        <v/>
      </c>
    </row>
    <row r="742">
      <c r="A742" s="34" t="n"/>
      <c r="B742" s="35" t="n"/>
      <c r="C742" s="36" t="n"/>
      <c r="D742" s="35" t="n"/>
      <c r="E742" s="37" t="n"/>
      <c r="F742" s="38">
        <f>IF(A742="","",IF(E742&lt;&gt;"",DATE(YEAR(E742),MONTH(E742),1),DATE(YEAR(A742),MONTH(A742),1)))</f>
        <v/>
      </c>
      <c r="G742" s="13">
        <f>IF(A742&amp;B742&amp;C742="","",IF(A742="","日付を入れる",IF(B742="","費目を選ぶ",IF(COUNTIFS($H$4:$H$58,B742)=0,"費目の一覧にない",IF(C742="","金額を入れる",IF(YEAR(F742)&lt;&gt;'入力'!$B$5,"集計の年とちがう",""))))))</f>
        <v/>
      </c>
    </row>
    <row r="743">
      <c r="A743" s="34" t="n"/>
      <c r="B743" s="35" t="n"/>
      <c r="C743" s="36" t="n"/>
      <c r="D743" s="35" t="n"/>
      <c r="E743" s="37" t="n"/>
      <c r="F743" s="38">
        <f>IF(A743="","",IF(E743&lt;&gt;"",DATE(YEAR(E743),MONTH(E743),1),DATE(YEAR(A743),MONTH(A743),1)))</f>
        <v/>
      </c>
      <c r="G743" s="13">
        <f>IF(A743&amp;B743&amp;C743="","",IF(A743="","日付を入れる",IF(B743="","費目を選ぶ",IF(COUNTIFS($H$4:$H$58,B743)=0,"費目の一覧にない",IF(C743="","金額を入れる",IF(YEAR(F743)&lt;&gt;'入力'!$B$5,"集計の年とちがう",""))))))</f>
        <v/>
      </c>
    </row>
    <row r="744">
      <c r="A744" s="34" t="n"/>
      <c r="B744" s="35" t="n"/>
      <c r="C744" s="36" t="n"/>
      <c r="D744" s="35" t="n"/>
      <c r="E744" s="37" t="n"/>
      <c r="F744" s="38">
        <f>IF(A744="","",IF(E744&lt;&gt;"",DATE(YEAR(E744),MONTH(E744),1),DATE(YEAR(A744),MONTH(A744),1)))</f>
        <v/>
      </c>
      <c r="G744" s="13">
        <f>IF(A744&amp;B744&amp;C744="","",IF(A744="","日付を入れる",IF(B744="","費目を選ぶ",IF(COUNTIFS($H$4:$H$58,B744)=0,"費目の一覧にない",IF(C744="","金額を入れる",IF(YEAR(F744)&lt;&gt;'入力'!$B$5,"集計の年とちがう",""))))))</f>
        <v/>
      </c>
    </row>
    <row r="745">
      <c r="A745" s="34" t="n"/>
      <c r="B745" s="35" t="n"/>
      <c r="C745" s="36" t="n"/>
      <c r="D745" s="35" t="n"/>
      <c r="E745" s="37" t="n"/>
      <c r="F745" s="38">
        <f>IF(A745="","",IF(E745&lt;&gt;"",DATE(YEAR(E745),MONTH(E745),1),DATE(YEAR(A745),MONTH(A745),1)))</f>
        <v/>
      </c>
      <c r="G745" s="13">
        <f>IF(A745&amp;B745&amp;C745="","",IF(A745="","日付を入れる",IF(B745="","費目を選ぶ",IF(COUNTIFS($H$4:$H$58,B745)=0,"費目の一覧にない",IF(C745="","金額を入れる",IF(YEAR(F745)&lt;&gt;'入力'!$B$5,"集計の年とちがう",""))))))</f>
        <v/>
      </c>
    </row>
    <row r="746">
      <c r="A746" s="34" t="n"/>
      <c r="B746" s="35" t="n"/>
      <c r="C746" s="36" t="n"/>
      <c r="D746" s="35" t="n"/>
      <c r="E746" s="37" t="n"/>
      <c r="F746" s="38">
        <f>IF(A746="","",IF(E746&lt;&gt;"",DATE(YEAR(E746),MONTH(E746),1),DATE(YEAR(A746),MONTH(A746),1)))</f>
        <v/>
      </c>
      <c r="G746" s="13">
        <f>IF(A746&amp;B746&amp;C746="","",IF(A746="","日付を入れる",IF(B746="","費目を選ぶ",IF(COUNTIFS($H$4:$H$58,B746)=0,"費目の一覧にない",IF(C746="","金額を入れる",IF(YEAR(F746)&lt;&gt;'入力'!$B$5,"集計の年とちがう",""))))))</f>
        <v/>
      </c>
    </row>
    <row r="747">
      <c r="A747" s="34" t="n"/>
      <c r="B747" s="35" t="n"/>
      <c r="C747" s="36" t="n"/>
      <c r="D747" s="35" t="n"/>
      <c r="E747" s="37" t="n"/>
      <c r="F747" s="38">
        <f>IF(A747="","",IF(E747&lt;&gt;"",DATE(YEAR(E747),MONTH(E747),1),DATE(YEAR(A747),MONTH(A747),1)))</f>
        <v/>
      </c>
      <c r="G747" s="13">
        <f>IF(A747&amp;B747&amp;C747="","",IF(A747="","日付を入れる",IF(B747="","費目を選ぶ",IF(COUNTIFS($H$4:$H$58,B747)=0,"費目の一覧にない",IF(C747="","金額を入れる",IF(YEAR(F747)&lt;&gt;'入力'!$B$5,"集計の年とちがう",""))))))</f>
        <v/>
      </c>
    </row>
    <row r="748">
      <c r="A748" s="34" t="n"/>
      <c r="B748" s="35" t="n"/>
      <c r="C748" s="36" t="n"/>
      <c r="D748" s="35" t="n"/>
      <c r="E748" s="37" t="n"/>
      <c r="F748" s="38">
        <f>IF(A748="","",IF(E748&lt;&gt;"",DATE(YEAR(E748),MONTH(E748),1),DATE(YEAR(A748),MONTH(A748),1)))</f>
        <v/>
      </c>
      <c r="G748" s="13">
        <f>IF(A748&amp;B748&amp;C748="","",IF(A748="","日付を入れる",IF(B748="","費目を選ぶ",IF(COUNTIFS($H$4:$H$58,B748)=0,"費目の一覧にない",IF(C748="","金額を入れる",IF(YEAR(F748)&lt;&gt;'入力'!$B$5,"集計の年とちがう",""))))))</f>
        <v/>
      </c>
    </row>
    <row r="749">
      <c r="A749" s="34" t="n"/>
      <c r="B749" s="35" t="n"/>
      <c r="C749" s="36" t="n"/>
      <c r="D749" s="35" t="n"/>
      <c r="E749" s="37" t="n"/>
      <c r="F749" s="38">
        <f>IF(A749="","",IF(E749&lt;&gt;"",DATE(YEAR(E749),MONTH(E749),1),DATE(YEAR(A749),MONTH(A749),1)))</f>
        <v/>
      </c>
      <c r="G749" s="13">
        <f>IF(A749&amp;B749&amp;C749="","",IF(A749="","日付を入れる",IF(B749="","費目を選ぶ",IF(COUNTIFS($H$4:$H$58,B749)=0,"費目の一覧にない",IF(C749="","金額を入れる",IF(YEAR(F749)&lt;&gt;'入力'!$B$5,"集計の年とちがう",""))))))</f>
        <v/>
      </c>
    </row>
    <row r="750">
      <c r="A750" s="34" t="n"/>
      <c r="B750" s="35" t="n"/>
      <c r="C750" s="36" t="n"/>
      <c r="D750" s="35" t="n"/>
      <c r="E750" s="37" t="n"/>
      <c r="F750" s="38">
        <f>IF(A750="","",IF(E750&lt;&gt;"",DATE(YEAR(E750),MONTH(E750),1),DATE(YEAR(A750),MONTH(A750),1)))</f>
        <v/>
      </c>
      <c r="G750" s="13">
        <f>IF(A750&amp;B750&amp;C750="","",IF(A750="","日付を入れる",IF(B750="","費目を選ぶ",IF(COUNTIFS($H$4:$H$58,B750)=0,"費目の一覧にない",IF(C750="","金額を入れる",IF(YEAR(F750)&lt;&gt;'入力'!$B$5,"集計の年とちがう",""))))))</f>
        <v/>
      </c>
    </row>
    <row r="751">
      <c r="A751" s="34" t="n"/>
      <c r="B751" s="35" t="n"/>
      <c r="C751" s="36" t="n"/>
      <c r="D751" s="35" t="n"/>
      <c r="E751" s="37" t="n"/>
      <c r="F751" s="38">
        <f>IF(A751="","",IF(E751&lt;&gt;"",DATE(YEAR(E751),MONTH(E751),1),DATE(YEAR(A751),MONTH(A751),1)))</f>
        <v/>
      </c>
      <c r="G751" s="13">
        <f>IF(A751&amp;B751&amp;C751="","",IF(A751="","日付を入れる",IF(B751="","費目を選ぶ",IF(COUNTIFS($H$4:$H$58,B751)=0,"費目の一覧にない",IF(C751="","金額を入れる",IF(YEAR(F751)&lt;&gt;'入力'!$B$5,"集計の年とちがう",""))))))</f>
        <v/>
      </c>
    </row>
    <row r="752">
      <c r="A752" s="34" t="n"/>
      <c r="B752" s="35" t="n"/>
      <c r="C752" s="36" t="n"/>
      <c r="D752" s="35" t="n"/>
      <c r="E752" s="37" t="n"/>
      <c r="F752" s="38">
        <f>IF(A752="","",IF(E752&lt;&gt;"",DATE(YEAR(E752),MONTH(E752),1),DATE(YEAR(A752),MONTH(A752),1)))</f>
        <v/>
      </c>
      <c r="G752" s="13">
        <f>IF(A752&amp;B752&amp;C752="","",IF(A752="","日付を入れる",IF(B752="","費目を選ぶ",IF(COUNTIFS($H$4:$H$58,B752)=0,"費目の一覧にない",IF(C752="","金額を入れる",IF(YEAR(F752)&lt;&gt;'入力'!$B$5,"集計の年とちがう",""))))))</f>
        <v/>
      </c>
    </row>
    <row r="753">
      <c r="A753" s="34" t="n"/>
      <c r="B753" s="35" t="n"/>
      <c r="C753" s="36" t="n"/>
      <c r="D753" s="35" t="n"/>
      <c r="E753" s="37" t="n"/>
      <c r="F753" s="38">
        <f>IF(A753="","",IF(E753&lt;&gt;"",DATE(YEAR(E753),MONTH(E753),1),DATE(YEAR(A753),MONTH(A753),1)))</f>
        <v/>
      </c>
      <c r="G753" s="13">
        <f>IF(A753&amp;B753&amp;C753="","",IF(A753="","日付を入れる",IF(B753="","費目を選ぶ",IF(COUNTIFS($H$4:$H$58,B753)=0,"費目の一覧にない",IF(C753="","金額を入れる",IF(YEAR(F753)&lt;&gt;'入力'!$B$5,"集計の年とちがう",""))))))</f>
        <v/>
      </c>
    </row>
    <row r="754">
      <c r="A754" s="34" t="n"/>
      <c r="B754" s="35" t="n"/>
      <c r="C754" s="36" t="n"/>
      <c r="D754" s="35" t="n"/>
      <c r="E754" s="37" t="n"/>
      <c r="F754" s="38">
        <f>IF(A754="","",IF(E754&lt;&gt;"",DATE(YEAR(E754),MONTH(E754),1),DATE(YEAR(A754),MONTH(A754),1)))</f>
        <v/>
      </c>
      <c r="G754" s="13">
        <f>IF(A754&amp;B754&amp;C754="","",IF(A754="","日付を入れる",IF(B754="","費目を選ぶ",IF(COUNTIFS($H$4:$H$58,B754)=0,"費目の一覧にない",IF(C754="","金額を入れる",IF(YEAR(F754)&lt;&gt;'入力'!$B$5,"集計の年とちがう",""))))))</f>
        <v/>
      </c>
    </row>
    <row r="755">
      <c r="A755" s="34" t="n"/>
      <c r="B755" s="35" t="n"/>
      <c r="C755" s="36" t="n"/>
      <c r="D755" s="35" t="n"/>
      <c r="E755" s="37" t="n"/>
      <c r="F755" s="38">
        <f>IF(A755="","",IF(E755&lt;&gt;"",DATE(YEAR(E755),MONTH(E755),1),DATE(YEAR(A755),MONTH(A755),1)))</f>
        <v/>
      </c>
      <c r="G755" s="13">
        <f>IF(A755&amp;B755&amp;C755="","",IF(A755="","日付を入れる",IF(B755="","費目を選ぶ",IF(COUNTIFS($H$4:$H$58,B755)=0,"費目の一覧にない",IF(C755="","金額を入れる",IF(YEAR(F755)&lt;&gt;'入力'!$B$5,"集計の年とちがう",""))))))</f>
        <v/>
      </c>
    </row>
    <row r="756">
      <c r="A756" s="34" t="n"/>
      <c r="B756" s="35" t="n"/>
      <c r="C756" s="36" t="n"/>
      <c r="D756" s="35" t="n"/>
      <c r="E756" s="37" t="n"/>
      <c r="F756" s="38">
        <f>IF(A756="","",IF(E756&lt;&gt;"",DATE(YEAR(E756),MONTH(E756),1),DATE(YEAR(A756),MONTH(A756),1)))</f>
        <v/>
      </c>
      <c r="G756" s="13">
        <f>IF(A756&amp;B756&amp;C756="","",IF(A756="","日付を入れる",IF(B756="","費目を選ぶ",IF(COUNTIFS($H$4:$H$58,B756)=0,"費目の一覧にない",IF(C756="","金額を入れる",IF(YEAR(F756)&lt;&gt;'入力'!$B$5,"集計の年とちがう",""))))))</f>
        <v/>
      </c>
    </row>
    <row r="757">
      <c r="A757" s="34" t="n"/>
      <c r="B757" s="35" t="n"/>
      <c r="C757" s="36" t="n"/>
      <c r="D757" s="35" t="n"/>
      <c r="E757" s="37" t="n"/>
      <c r="F757" s="38">
        <f>IF(A757="","",IF(E757&lt;&gt;"",DATE(YEAR(E757),MONTH(E757),1),DATE(YEAR(A757),MONTH(A757),1)))</f>
        <v/>
      </c>
      <c r="G757" s="13">
        <f>IF(A757&amp;B757&amp;C757="","",IF(A757="","日付を入れる",IF(B757="","費目を選ぶ",IF(COUNTIFS($H$4:$H$58,B757)=0,"費目の一覧にない",IF(C757="","金額を入れる",IF(YEAR(F757)&lt;&gt;'入力'!$B$5,"集計の年とちがう",""))))))</f>
        <v/>
      </c>
    </row>
    <row r="758">
      <c r="A758" s="34" t="n"/>
      <c r="B758" s="35" t="n"/>
      <c r="C758" s="36" t="n"/>
      <c r="D758" s="35" t="n"/>
      <c r="E758" s="37" t="n"/>
      <c r="F758" s="38">
        <f>IF(A758="","",IF(E758&lt;&gt;"",DATE(YEAR(E758),MONTH(E758),1),DATE(YEAR(A758),MONTH(A758),1)))</f>
        <v/>
      </c>
      <c r="G758" s="13">
        <f>IF(A758&amp;B758&amp;C758="","",IF(A758="","日付を入れる",IF(B758="","費目を選ぶ",IF(COUNTIFS($H$4:$H$58,B758)=0,"費目の一覧にない",IF(C758="","金額を入れる",IF(YEAR(F758)&lt;&gt;'入力'!$B$5,"集計の年とちがう",""))))))</f>
        <v/>
      </c>
    </row>
    <row r="759">
      <c r="A759" s="34" t="n"/>
      <c r="B759" s="35" t="n"/>
      <c r="C759" s="36" t="n"/>
      <c r="D759" s="35" t="n"/>
      <c r="E759" s="37" t="n"/>
      <c r="F759" s="38">
        <f>IF(A759="","",IF(E759&lt;&gt;"",DATE(YEAR(E759),MONTH(E759),1),DATE(YEAR(A759),MONTH(A759),1)))</f>
        <v/>
      </c>
      <c r="G759" s="13">
        <f>IF(A759&amp;B759&amp;C759="","",IF(A759="","日付を入れる",IF(B759="","費目を選ぶ",IF(COUNTIFS($H$4:$H$58,B759)=0,"費目の一覧にない",IF(C759="","金額を入れる",IF(YEAR(F759)&lt;&gt;'入力'!$B$5,"集計の年とちがう",""))))))</f>
        <v/>
      </c>
    </row>
    <row r="760">
      <c r="A760" s="34" t="n"/>
      <c r="B760" s="35" t="n"/>
      <c r="C760" s="36" t="n"/>
      <c r="D760" s="35" t="n"/>
      <c r="E760" s="37" t="n"/>
      <c r="F760" s="38">
        <f>IF(A760="","",IF(E760&lt;&gt;"",DATE(YEAR(E760),MONTH(E760),1),DATE(YEAR(A760),MONTH(A760),1)))</f>
        <v/>
      </c>
      <c r="G760" s="13">
        <f>IF(A760&amp;B760&amp;C760="","",IF(A760="","日付を入れる",IF(B760="","費目を選ぶ",IF(COUNTIFS($H$4:$H$58,B760)=0,"費目の一覧にない",IF(C760="","金額を入れる",IF(YEAR(F760)&lt;&gt;'入力'!$B$5,"集計の年とちがう",""))))))</f>
        <v/>
      </c>
    </row>
    <row r="761">
      <c r="A761" s="34" t="n"/>
      <c r="B761" s="35" t="n"/>
      <c r="C761" s="36" t="n"/>
      <c r="D761" s="35" t="n"/>
      <c r="E761" s="37" t="n"/>
      <c r="F761" s="38">
        <f>IF(A761="","",IF(E761&lt;&gt;"",DATE(YEAR(E761),MONTH(E761),1),DATE(YEAR(A761),MONTH(A761),1)))</f>
        <v/>
      </c>
      <c r="G761" s="13">
        <f>IF(A761&amp;B761&amp;C761="","",IF(A761="","日付を入れる",IF(B761="","費目を選ぶ",IF(COUNTIFS($H$4:$H$58,B761)=0,"費目の一覧にない",IF(C761="","金額を入れる",IF(YEAR(F761)&lt;&gt;'入力'!$B$5,"集計の年とちがう",""))))))</f>
        <v/>
      </c>
    </row>
    <row r="762">
      <c r="A762" s="34" t="n"/>
      <c r="B762" s="35" t="n"/>
      <c r="C762" s="36" t="n"/>
      <c r="D762" s="35" t="n"/>
      <c r="E762" s="37" t="n"/>
      <c r="F762" s="38">
        <f>IF(A762="","",IF(E762&lt;&gt;"",DATE(YEAR(E762),MONTH(E762),1),DATE(YEAR(A762),MONTH(A762),1)))</f>
        <v/>
      </c>
      <c r="G762" s="13">
        <f>IF(A762&amp;B762&amp;C762="","",IF(A762="","日付を入れる",IF(B762="","費目を選ぶ",IF(COUNTIFS($H$4:$H$58,B762)=0,"費目の一覧にない",IF(C762="","金額を入れる",IF(YEAR(F762)&lt;&gt;'入力'!$B$5,"集計の年とちがう",""))))))</f>
        <v/>
      </c>
    </row>
    <row r="763">
      <c r="A763" s="34" t="n"/>
      <c r="B763" s="35" t="n"/>
      <c r="C763" s="36" t="n"/>
      <c r="D763" s="35" t="n"/>
      <c r="E763" s="37" t="n"/>
      <c r="F763" s="38">
        <f>IF(A763="","",IF(E763&lt;&gt;"",DATE(YEAR(E763),MONTH(E763),1),DATE(YEAR(A763),MONTH(A763),1)))</f>
        <v/>
      </c>
      <c r="G763" s="13">
        <f>IF(A763&amp;B763&amp;C763="","",IF(A763="","日付を入れる",IF(B763="","費目を選ぶ",IF(COUNTIFS($H$4:$H$58,B763)=0,"費目の一覧にない",IF(C763="","金額を入れる",IF(YEAR(F763)&lt;&gt;'入力'!$B$5,"集計の年とちがう",""))))))</f>
        <v/>
      </c>
    </row>
    <row r="764">
      <c r="A764" s="34" t="n"/>
      <c r="B764" s="35" t="n"/>
      <c r="C764" s="36" t="n"/>
      <c r="D764" s="35" t="n"/>
      <c r="E764" s="37" t="n"/>
      <c r="F764" s="38">
        <f>IF(A764="","",IF(E764&lt;&gt;"",DATE(YEAR(E764),MONTH(E764),1),DATE(YEAR(A764),MONTH(A764),1)))</f>
        <v/>
      </c>
      <c r="G764" s="13">
        <f>IF(A764&amp;B764&amp;C764="","",IF(A764="","日付を入れる",IF(B764="","費目を選ぶ",IF(COUNTIFS($H$4:$H$58,B764)=0,"費目の一覧にない",IF(C764="","金額を入れる",IF(YEAR(F764)&lt;&gt;'入力'!$B$5,"集計の年とちがう",""))))))</f>
        <v/>
      </c>
    </row>
    <row r="765">
      <c r="A765" s="34" t="n"/>
      <c r="B765" s="35" t="n"/>
      <c r="C765" s="36" t="n"/>
      <c r="D765" s="35" t="n"/>
      <c r="E765" s="37" t="n"/>
      <c r="F765" s="38">
        <f>IF(A765="","",IF(E765&lt;&gt;"",DATE(YEAR(E765),MONTH(E765),1),DATE(YEAR(A765),MONTH(A765),1)))</f>
        <v/>
      </c>
      <c r="G765" s="13">
        <f>IF(A765&amp;B765&amp;C765="","",IF(A765="","日付を入れる",IF(B765="","費目を選ぶ",IF(COUNTIFS($H$4:$H$58,B765)=0,"費目の一覧にない",IF(C765="","金額を入れる",IF(YEAR(F765)&lt;&gt;'入力'!$B$5,"集計の年とちがう",""))))))</f>
        <v/>
      </c>
    </row>
    <row r="766">
      <c r="A766" s="34" t="n"/>
      <c r="B766" s="35" t="n"/>
      <c r="C766" s="36" t="n"/>
      <c r="D766" s="35" t="n"/>
      <c r="E766" s="37" t="n"/>
      <c r="F766" s="38">
        <f>IF(A766="","",IF(E766&lt;&gt;"",DATE(YEAR(E766),MONTH(E766),1),DATE(YEAR(A766),MONTH(A766),1)))</f>
        <v/>
      </c>
      <c r="G766" s="13">
        <f>IF(A766&amp;B766&amp;C766="","",IF(A766="","日付を入れる",IF(B766="","費目を選ぶ",IF(COUNTIFS($H$4:$H$58,B766)=0,"費目の一覧にない",IF(C766="","金額を入れる",IF(YEAR(F766)&lt;&gt;'入力'!$B$5,"集計の年とちがう",""))))))</f>
        <v/>
      </c>
    </row>
    <row r="767">
      <c r="A767" s="34" t="n"/>
      <c r="B767" s="35" t="n"/>
      <c r="C767" s="36" t="n"/>
      <c r="D767" s="35" t="n"/>
      <c r="E767" s="37" t="n"/>
      <c r="F767" s="38">
        <f>IF(A767="","",IF(E767&lt;&gt;"",DATE(YEAR(E767),MONTH(E767),1),DATE(YEAR(A767),MONTH(A767),1)))</f>
        <v/>
      </c>
      <c r="G767" s="13">
        <f>IF(A767&amp;B767&amp;C767="","",IF(A767="","日付を入れる",IF(B767="","費目を選ぶ",IF(COUNTIFS($H$4:$H$58,B767)=0,"費目の一覧にない",IF(C767="","金額を入れる",IF(YEAR(F767)&lt;&gt;'入力'!$B$5,"集計の年とちがう",""))))))</f>
        <v/>
      </c>
    </row>
    <row r="768">
      <c r="A768" s="34" t="n"/>
      <c r="B768" s="35" t="n"/>
      <c r="C768" s="36" t="n"/>
      <c r="D768" s="35" t="n"/>
      <c r="E768" s="37" t="n"/>
      <c r="F768" s="38">
        <f>IF(A768="","",IF(E768&lt;&gt;"",DATE(YEAR(E768),MONTH(E768),1),DATE(YEAR(A768),MONTH(A768),1)))</f>
        <v/>
      </c>
      <c r="G768" s="13">
        <f>IF(A768&amp;B768&amp;C768="","",IF(A768="","日付を入れる",IF(B768="","費目を選ぶ",IF(COUNTIFS($H$4:$H$58,B768)=0,"費目の一覧にない",IF(C768="","金額を入れる",IF(YEAR(F768)&lt;&gt;'入力'!$B$5,"集計の年とちがう",""))))))</f>
        <v/>
      </c>
    </row>
    <row r="769">
      <c r="A769" s="34" t="n"/>
      <c r="B769" s="35" t="n"/>
      <c r="C769" s="36" t="n"/>
      <c r="D769" s="35" t="n"/>
      <c r="E769" s="37" t="n"/>
      <c r="F769" s="38">
        <f>IF(A769="","",IF(E769&lt;&gt;"",DATE(YEAR(E769),MONTH(E769),1),DATE(YEAR(A769),MONTH(A769),1)))</f>
        <v/>
      </c>
      <c r="G769" s="13">
        <f>IF(A769&amp;B769&amp;C769="","",IF(A769="","日付を入れる",IF(B769="","費目を選ぶ",IF(COUNTIFS($H$4:$H$58,B769)=0,"費目の一覧にない",IF(C769="","金額を入れる",IF(YEAR(F769)&lt;&gt;'入力'!$B$5,"集計の年とちがう",""))))))</f>
        <v/>
      </c>
    </row>
    <row r="770">
      <c r="A770" s="34" t="n"/>
      <c r="B770" s="35" t="n"/>
      <c r="C770" s="36" t="n"/>
      <c r="D770" s="35" t="n"/>
      <c r="E770" s="37" t="n"/>
      <c r="F770" s="38">
        <f>IF(A770="","",IF(E770&lt;&gt;"",DATE(YEAR(E770),MONTH(E770),1),DATE(YEAR(A770),MONTH(A770),1)))</f>
        <v/>
      </c>
      <c r="G770" s="13">
        <f>IF(A770&amp;B770&amp;C770="","",IF(A770="","日付を入れる",IF(B770="","費目を選ぶ",IF(COUNTIFS($H$4:$H$58,B770)=0,"費目の一覧にない",IF(C770="","金額を入れる",IF(YEAR(F770)&lt;&gt;'入力'!$B$5,"集計の年とちがう",""))))))</f>
        <v/>
      </c>
    </row>
    <row r="771">
      <c r="A771" s="34" t="n"/>
      <c r="B771" s="35" t="n"/>
      <c r="C771" s="36" t="n"/>
      <c r="D771" s="35" t="n"/>
      <c r="E771" s="37" t="n"/>
      <c r="F771" s="38">
        <f>IF(A771="","",IF(E771&lt;&gt;"",DATE(YEAR(E771),MONTH(E771),1),DATE(YEAR(A771),MONTH(A771),1)))</f>
        <v/>
      </c>
      <c r="G771" s="13">
        <f>IF(A771&amp;B771&amp;C771="","",IF(A771="","日付を入れる",IF(B771="","費目を選ぶ",IF(COUNTIFS($H$4:$H$58,B771)=0,"費目の一覧にない",IF(C771="","金額を入れる",IF(YEAR(F771)&lt;&gt;'入力'!$B$5,"集計の年とちがう",""))))))</f>
        <v/>
      </c>
    </row>
    <row r="772">
      <c r="A772" s="34" t="n"/>
      <c r="B772" s="35" t="n"/>
      <c r="C772" s="36" t="n"/>
      <c r="D772" s="35" t="n"/>
      <c r="E772" s="37" t="n"/>
      <c r="F772" s="38">
        <f>IF(A772="","",IF(E772&lt;&gt;"",DATE(YEAR(E772),MONTH(E772),1),DATE(YEAR(A772),MONTH(A772),1)))</f>
        <v/>
      </c>
      <c r="G772" s="13">
        <f>IF(A772&amp;B772&amp;C772="","",IF(A772="","日付を入れる",IF(B772="","費目を選ぶ",IF(COUNTIFS($H$4:$H$58,B772)=0,"費目の一覧にない",IF(C772="","金額を入れる",IF(YEAR(F772)&lt;&gt;'入力'!$B$5,"集計の年とちがう",""))))))</f>
        <v/>
      </c>
    </row>
    <row r="773">
      <c r="A773" s="34" t="n"/>
      <c r="B773" s="35" t="n"/>
      <c r="C773" s="36" t="n"/>
      <c r="D773" s="35" t="n"/>
      <c r="E773" s="37" t="n"/>
      <c r="F773" s="38">
        <f>IF(A773="","",IF(E773&lt;&gt;"",DATE(YEAR(E773),MONTH(E773),1),DATE(YEAR(A773),MONTH(A773),1)))</f>
        <v/>
      </c>
      <c r="G773" s="13">
        <f>IF(A773&amp;B773&amp;C773="","",IF(A773="","日付を入れる",IF(B773="","費目を選ぶ",IF(COUNTIFS($H$4:$H$58,B773)=0,"費目の一覧にない",IF(C773="","金額を入れる",IF(YEAR(F773)&lt;&gt;'入力'!$B$5,"集計の年とちがう",""))))))</f>
        <v/>
      </c>
    </row>
    <row r="774">
      <c r="A774" s="34" t="n"/>
      <c r="B774" s="35" t="n"/>
      <c r="C774" s="36" t="n"/>
      <c r="D774" s="35" t="n"/>
      <c r="E774" s="37" t="n"/>
      <c r="F774" s="38">
        <f>IF(A774="","",IF(E774&lt;&gt;"",DATE(YEAR(E774),MONTH(E774),1),DATE(YEAR(A774),MONTH(A774),1)))</f>
        <v/>
      </c>
      <c r="G774" s="13">
        <f>IF(A774&amp;B774&amp;C774="","",IF(A774="","日付を入れる",IF(B774="","費目を選ぶ",IF(COUNTIFS($H$4:$H$58,B774)=0,"費目の一覧にない",IF(C774="","金額を入れる",IF(YEAR(F774)&lt;&gt;'入力'!$B$5,"集計の年とちがう",""))))))</f>
        <v/>
      </c>
    </row>
    <row r="775">
      <c r="A775" s="34" t="n"/>
      <c r="B775" s="35" t="n"/>
      <c r="C775" s="36" t="n"/>
      <c r="D775" s="35" t="n"/>
      <c r="E775" s="37" t="n"/>
      <c r="F775" s="38">
        <f>IF(A775="","",IF(E775&lt;&gt;"",DATE(YEAR(E775),MONTH(E775),1),DATE(YEAR(A775),MONTH(A775),1)))</f>
        <v/>
      </c>
      <c r="G775" s="13">
        <f>IF(A775&amp;B775&amp;C775="","",IF(A775="","日付を入れる",IF(B775="","費目を選ぶ",IF(COUNTIFS($H$4:$H$58,B775)=0,"費目の一覧にない",IF(C775="","金額を入れる",IF(YEAR(F775)&lt;&gt;'入力'!$B$5,"集計の年とちがう",""))))))</f>
        <v/>
      </c>
    </row>
    <row r="776">
      <c r="A776" s="34" t="n"/>
      <c r="B776" s="35" t="n"/>
      <c r="C776" s="36" t="n"/>
      <c r="D776" s="35" t="n"/>
      <c r="E776" s="37" t="n"/>
      <c r="F776" s="38">
        <f>IF(A776="","",IF(E776&lt;&gt;"",DATE(YEAR(E776),MONTH(E776),1),DATE(YEAR(A776),MONTH(A776),1)))</f>
        <v/>
      </c>
      <c r="G776" s="13">
        <f>IF(A776&amp;B776&amp;C776="","",IF(A776="","日付を入れる",IF(B776="","費目を選ぶ",IF(COUNTIFS($H$4:$H$58,B776)=0,"費目の一覧にない",IF(C776="","金額を入れる",IF(YEAR(F776)&lt;&gt;'入力'!$B$5,"集計の年とちがう",""))))))</f>
        <v/>
      </c>
    </row>
    <row r="777">
      <c r="A777" s="34" t="n"/>
      <c r="B777" s="35" t="n"/>
      <c r="C777" s="36" t="n"/>
      <c r="D777" s="35" t="n"/>
      <c r="E777" s="37" t="n"/>
      <c r="F777" s="38">
        <f>IF(A777="","",IF(E777&lt;&gt;"",DATE(YEAR(E777),MONTH(E777),1),DATE(YEAR(A777),MONTH(A777),1)))</f>
        <v/>
      </c>
      <c r="G777" s="13">
        <f>IF(A777&amp;B777&amp;C777="","",IF(A777="","日付を入れる",IF(B777="","費目を選ぶ",IF(COUNTIFS($H$4:$H$58,B777)=0,"費目の一覧にない",IF(C777="","金額を入れる",IF(YEAR(F777)&lt;&gt;'入力'!$B$5,"集計の年とちがう",""))))))</f>
        <v/>
      </c>
    </row>
    <row r="778">
      <c r="A778" s="34" t="n"/>
      <c r="B778" s="35" t="n"/>
      <c r="C778" s="36" t="n"/>
      <c r="D778" s="35" t="n"/>
      <c r="E778" s="37" t="n"/>
      <c r="F778" s="38">
        <f>IF(A778="","",IF(E778&lt;&gt;"",DATE(YEAR(E778),MONTH(E778),1),DATE(YEAR(A778),MONTH(A778),1)))</f>
        <v/>
      </c>
      <c r="G778" s="13">
        <f>IF(A778&amp;B778&amp;C778="","",IF(A778="","日付を入れる",IF(B778="","費目を選ぶ",IF(COUNTIFS($H$4:$H$58,B778)=0,"費目の一覧にない",IF(C778="","金額を入れる",IF(YEAR(F778)&lt;&gt;'入力'!$B$5,"集計の年とちがう",""))))))</f>
        <v/>
      </c>
    </row>
    <row r="779">
      <c r="A779" s="34" t="n"/>
      <c r="B779" s="35" t="n"/>
      <c r="C779" s="36" t="n"/>
      <c r="D779" s="35" t="n"/>
      <c r="E779" s="37" t="n"/>
      <c r="F779" s="38">
        <f>IF(A779="","",IF(E779&lt;&gt;"",DATE(YEAR(E779),MONTH(E779),1),DATE(YEAR(A779),MONTH(A779),1)))</f>
        <v/>
      </c>
      <c r="G779" s="13">
        <f>IF(A779&amp;B779&amp;C779="","",IF(A779="","日付を入れる",IF(B779="","費目を選ぶ",IF(COUNTIFS($H$4:$H$58,B779)=0,"費目の一覧にない",IF(C779="","金額を入れる",IF(YEAR(F779)&lt;&gt;'入力'!$B$5,"集計の年とちがう",""))))))</f>
        <v/>
      </c>
    </row>
    <row r="780">
      <c r="A780" s="34" t="n"/>
      <c r="B780" s="35" t="n"/>
      <c r="C780" s="36" t="n"/>
      <c r="D780" s="35" t="n"/>
      <c r="E780" s="37" t="n"/>
      <c r="F780" s="38">
        <f>IF(A780="","",IF(E780&lt;&gt;"",DATE(YEAR(E780),MONTH(E780),1),DATE(YEAR(A780),MONTH(A780),1)))</f>
        <v/>
      </c>
      <c r="G780" s="13">
        <f>IF(A780&amp;B780&amp;C780="","",IF(A780="","日付を入れる",IF(B780="","費目を選ぶ",IF(COUNTIFS($H$4:$H$58,B780)=0,"費目の一覧にない",IF(C780="","金額を入れる",IF(YEAR(F780)&lt;&gt;'入力'!$B$5,"集計の年とちがう",""))))))</f>
        <v/>
      </c>
    </row>
    <row r="781">
      <c r="A781" s="34" t="n"/>
      <c r="B781" s="35" t="n"/>
      <c r="C781" s="36" t="n"/>
      <c r="D781" s="35" t="n"/>
      <c r="E781" s="37" t="n"/>
      <c r="F781" s="38">
        <f>IF(A781="","",IF(E781&lt;&gt;"",DATE(YEAR(E781),MONTH(E781),1),DATE(YEAR(A781),MONTH(A781),1)))</f>
        <v/>
      </c>
      <c r="G781" s="13">
        <f>IF(A781&amp;B781&amp;C781="","",IF(A781="","日付を入れる",IF(B781="","費目を選ぶ",IF(COUNTIFS($H$4:$H$58,B781)=0,"費目の一覧にない",IF(C781="","金額を入れる",IF(YEAR(F781)&lt;&gt;'入力'!$B$5,"集計の年とちがう",""))))))</f>
        <v/>
      </c>
    </row>
    <row r="782">
      <c r="A782" s="34" t="n"/>
      <c r="B782" s="35" t="n"/>
      <c r="C782" s="36" t="n"/>
      <c r="D782" s="35" t="n"/>
      <c r="E782" s="37" t="n"/>
      <c r="F782" s="38">
        <f>IF(A782="","",IF(E782&lt;&gt;"",DATE(YEAR(E782),MONTH(E782),1),DATE(YEAR(A782),MONTH(A782),1)))</f>
        <v/>
      </c>
      <c r="G782" s="13">
        <f>IF(A782&amp;B782&amp;C782="","",IF(A782="","日付を入れる",IF(B782="","費目を選ぶ",IF(COUNTIFS($H$4:$H$58,B782)=0,"費目の一覧にない",IF(C782="","金額を入れる",IF(YEAR(F782)&lt;&gt;'入力'!$B$5,"集計の年とちがう",""))))))</f>
        <v/>
      </c>
    </row>
    <row r="783">
      <c r="A783" s="34" t="n"/>
      <c r="B783" s="35" t="n"/>
      <c r="C783" s="36" t="n"/>
      <c r="D783" s="35" t="n"/>
      <c r="E783" s="37" t="n"/>
      <c r="F783" s="38">
        <f>IF(A783="","",IF(E783&lt;&gt;"",DATE(YEAR(E783),MONTH(E783),1),DATE(YEAR(A783),MONTH(A783),1)))</f>
        <v/>
      </c>
      <c r="G783" s="13">
        <f>IF(A783&amp;B783&amp;C783="","",IF(A783="","日付を入れる",IF(B783="","費目を選ぶ",IF(COUNTIFS($H$4:$H$58,B783)=0,"費目の一覧にない",IF(C783="","金額を入れる",IF(YEAR(F783)&lt;&gt;'入力'!$B$5,"集計の年とちがう",""))))))</f>
        <v/>
      </c>
    </row>
    <row r="784">
      <c r="A784" s="34" t="n"/>
      <c r="B784" s="35" t="n"/>
      <c r="C784" s="36" t="n"/>
      <c r="D784" s="35" t="n"/>
      <c r="E784" s="37" t="n"/>
      <c r="F784" s="38">
        <f>IF(A784="","",IF(E784&lt;&gt;"",DATE(YEAR(E784),MONTH(E784),1),DATE(YEAR(A784),MONTH(A784),1)))</f>
        <v/>
      </c>
      <c r="G784" s="13">
        <f>IF(A784&amp;B784&amp;C784="","",IF(A784="","日付を入れる",IF(B784="","費目を選ぶ",IF(COUNTIFS($H$4:$H$58,B784)=0,"費目の一覧にない",IF(C784="","金額を入れる",IF(YEAR(F784)&lt;&gt;'入力'!$B$5,"集計の年とちがう",""))))))</f>
        <v/>
      </c>
    </row>
    <row r="785">
      <c r="A785" s="34" t="n"/>
      <c r="B785" s="35" t="n"/>
      <c r="C785" s="36" t="n"/>
      <c r="D785" s="35" t="n"/>
      <c r="E785" s="37" t="n"/>
      <c r="F785" s="38">
        <f>IF(A785="","",IF(E785&lt;&gt;"",DATE(YEAR(E785),MONTH(E785),1),DATE(YEAR(A785),MONTH(A785),1)))</f>
        <v/>
      </c>
      <c r="G785" s="13">
        <f>IF(A785&amp;B785&amp;C785="","",IF(A785="","日付を入れる",IF(B785="","費目を選ぶ",IF(COUNTIFS($H$4:$H$58,B785)=0,"費目の一覧にない",IF(C785="","金額を入れる",IF(YEAR(F785)&lt;&gt;'入力'!$B$5,"集計の年とちがう",""))))))</f>
        <v/>
      </c>
    </row>
    <row r="786">
      <c r="A786" s="34" t="n"/>
      <c r="B786" s="35" t="n"/>
      <c r="C786" s="36" t="n"/>
      <c r="D786" s="35" t="n"/>
      <c r="E786" s="37" t="n"/>
      <c r="F786" s="38">
        <f>IF(A786="","",IF(E786&lt;&gt;"",DATE(YEAR(E786),MONTH(E786),1),DATE(YEAR(A786),MONTH(A786),1)))</f>
        <v/>
      </c>
      <c r="G786" s="13">
        <f>IF(A786&amp;B786&amp;C786="","",IF(A786="","日付を入れる",IF(B786="","費目を選ぶ",IF(COUNTIFS($H$4:$H$58,B786)=0,"費目の一覧にない",IF(C786="","金額を入れる",IF(YEAR(F786)&lt;&gt;'入力'!$B$5,"集計の年とちがう",""))))))</f>
        <v/>
      </c>
    </row>
    <row r="787">
      <c r="A787" s="34" t="n"/>
      <c r="B787" s="35" t="n"/>
      <c r="C787" s="36" t="n"/>
      <c r="D787" s="35" t="n"/>
      <c r="E787" s="37" t="n"/>
      <c r="F787" s="38">
        <f>IF(A787="","",IF(E787&lt;&gt;"",DATE(YEAR(E787),MONTH(E787),1),DATE(YEAR(A787),MONTH(A787),1)))</f>
        <v/>
      </c>
      <c r="G787" s="13">
        <f>IF(A787&amp;B787&amp;C787="","",IF(A787="","日付を入れる",IF(B787="","費目を選ぶ",IF(COUNTIFS($H$4:$H$58,B787)=0,"費目の一覧にない",IF(C787="","金額を入れる",IF(YEAR(F787)&lt;&gt;'入力'!$B$5,"集計の年とちがう",""))))))</f>
        <v/>
      </c>
    </row>
    <row r="788">
      <c r="A788" s="34" t="n"/>
      <c r="B788" s="35" t="n"/>
      <c r="C788" s="36" t="n"/>
      <c r="D788" s="35" t="n"/>
      <c r="E788" s="37" t="n"/>
      <c r="F788" s="38">
        <f>IF(A788="","",IF(E788&lt;&gt;"",DATE(YEAR(E788),MONTH(E788),1),DATE(YEAR(A788),MONTH(A788),1)))</f>
        <v/>
      </c>
      <c r="G788" s="13">
        <f>IF(A788&amp;B788&amp;C788="","",IF(A788="","日付を入れる",IF(B788="","費目を選ぶ",IF(COUNTIFS($H$4:$H$58,B788)=0,"費目の一覧にない",IF(C788="","金額を入れる",IF(YEAR(F788)&lt;&gt;'入力'!$B$5,"集計の年とちがう",""))))))</f>
        <v/>
      </c>
    </row>
    <row r="789">
      <c r="A789" s="34" t="n"/>
      <c r="B789" s="35" t="n"/>
      <c r="C789" s="36" t="n"/>
      <c r="D789" s="35" t="n"/>
      <c r="E789" s="37" t="n"/>
      <c r="F789" s="38">
        <f>IF(A789="","",IF(E789&lt;&gt;"",DATE(YEAR(E789),MONTH(E789),1),DATE(YEAR(A789),MONTH(A789),1)))</f>
        <v/>
      </c>
      <c r="G789" s="13">
        <f>IF(A789&amp;B789&amp;C789="","",IF(A789="","日付を入れる",IF(B789="","費目を選ぶ",IF(COUNTIFS($H$4:$H$58,B789)=0,"費目の一覧にない",IF(C789="","金額を入れる",IF(YEAR(F789)&lt;&gt;'入力'!$B$5,"集計の年とちがう",""))))))</f>
        <v/>
      </c>
    </row>
    <row r="790">
      <c r="A790" s="34" t="n"/>
      <c r="B790" s="35" t="n"/>
      <c r="C790" s="36" t="n"/>
      <c r="D790" s="35" t="n"/>
      <c r="E790" s="37" t="n"/>
      <c r="F790" s="38">
        <f>IF(A790="","",IF(E790&lt;&gt;"",DATE(YEAR(E790),MONTH(E790),1),DATE(YEAR(A790),MONTH(A790),1)))</f>
        <v/>
      </c>
      <c r="G790" s="13">
        <f>IF(A790&amp;B790&amp;C790="","",IF(A790="","日付を入れる",IF(B790="","費目を選ぶ",IF(COUNTIFS($H$4:$H$58,B790)=0,"費目の一覧にない",IF(C790="","金額を入れる",IF(YEAR(F790)&lt;&gt;'入力'!$B$5,"集計の年とちがう",""))))))</f>
        <v/>
      </c>
    </row>
    <row r="791">
      <c r="A791" s="34" t="n"/>
      <c r="B791" s="35" t="n"/>
      <c r="C791" s="36" t="n"/>
      <c r="D791" s="35" t="n"/>
      <c r="E791" s="37" t="n"/>
      <c r="F791" s="38">
        <f>IF(A791="","",IF(E791&lt;&gt;"",DATE(YEAR(E791),MONTH(E791),1),DATE(YEAR(A791),MONTH(A791),1)))</f>
        <v/>
      </c>
      <c r="G791" s="13">
        <f>IF(A791&amp;B791&amp;C791="","",IF(A791="","日付を入れる",IF(B791="","費目を選ぶ",IF(COUNTIFS($H$4:$H$58,B791)=0,"費目の一覧にない",IF(C791="","金額を入れる",IF(YEAR(F791)&lt;&gt;'入力'!$B$5,"集計の年とちがう",""))))))</f>
        <v/>
      </c>
    </row>
    <row r="792">
      <c r="A792" s="34" t="n"/>
      <c r="B792" s="35" t="n"/>
      <c r="C792" s="36" t="n"/>
      <c r="D792" s="35" t="n"/>
      <c r="E792" s="37" t="n"/>
      <c r="F792" s="38">
        <f>IF(A792="","",IF(E792&lt;&gt;"",DATE(YEAR(E792),MONTH(E792),1),DATE(YEAR(A792),MONTH(A792),1)))</f>
        <v/>
      </c>
      <c r="G792" s="13">
        <f>IF(A792&amp;B792&amp;C792="","",IF(A792="","日付を入れる",IF(B792="","費目を選ぶ",IF(COUNTIFS($H$4:$H$58,B792)=0,"費目の一覧にない",IF(C792="","金額を入れる",IF(YEAR(F792)&lt;&gt;'入力'!$B$5,"集計の年とちがう",""))))))</f>
        <v/>
      </c>
    </row>
    <row r="793">
      <c r="A793" s="34" t="n"/>
      <c r="B793" s="35" t="n"/>
      <c r="C793" s="36" t="n"/>
      <c r="D793" s="35" t="n"/>
      <c r="E793" s="37" t="n"/>
      <c r="F793" s="38">
        <f>IF(A793="","",IF(E793&lt;&gt;"",DATE(YEAR(E793),MONTH(E793),1),DATE(YEAR(A793),MONTH(A793),1)))</f>
        <v/>
      </c>
      <c r="G793" s="13">
        <f>IF(A793&amp;B793&amp;C793="","",IF(A793="","日付を入れる",IF(B793="","費目を選ぶ",IF(COUNTIFS($H$4:$H$58,B793)=0,"費目の一覧にない",IF(C793="","金額を入れる",IF(YEAR(F793)&lt;&gt;'入力'!$B$5,"集計の年とちがう",""))))))</f>
        <v/>
      </c>
    </row>
    <row r="794">
      <c r="A794" s="34" t="n"/>
      <c r="B794" s="35" t="n"/>
      <c r="C794" s="36" t="n"/>
      <c r="D794" s="35" t="n"/>
      <c r="E794" s="37" t="n"/>
      <c r="F794" s="38">
        <f>IF(A794="","",IF(E794&lt;&gt;"",DATE(YEAR(E794),MONTH(E794),1),DATE(YEAR(A794),MONTH(A794),1)))</f>
        <v/>
      </c>
      <c r="G794" s="13">
        <f>IF(A794&amp;B794&amp;C794="","",IF(A794="","日付を入れる",IF(B794="","費目を選ぶ",IF(COUNTIFS($H$4:$H$58,B794)=0,"費目の一覧にない",IF(C794="","金額を入れる",IF(YEAR(F794)&lt;&gt;'入力'!$B$5,"集計の年とちがう",""))))))</f>
        <v/>
      </c>
    </row>
    <row r="795">
      <c r="A795" s="34" t="n"/>
      <c r="B795" s="35" t="n"/>
      <c r="C795" s="36" t="n"/>
      <c r="D795" s="35" t="n"/>
      <c r="E795" s="37" t="n"/>
      <c r="F795" s="38">
        <f>IF(A795="","",IF(E795&lt;&gt;"",DATE(YEAR(E795),MONTH(E795),1),DATE(YEAR(A795),MONTH(A795),1)))</f>
        <v/>
      </c>
      <c r="G795" s="13">
        <f>IF(A795&amp;B795&amp;C795="","",IF(A795="","日付を入れる",IF(B795="","費目を選ぶ",IF(COUNTIFS($H$4:$H$58,B795)=0,"費目の一覧にない",IF(C795="","金額を入れる",IF(YEAR(F795)&lt;&gt;'入力'!$B$5,"集計の年とちがう",""))))))</f>
        <v/>
      </c>
    </row>
    <row r="796">
      <c r="A796" s="34" t="n"/>
      <c r="B796" s="35" t="n"/>
      <c r="C796" s="36" t="n"/>
      <c r="D796" s="35" t="n"/>
      <c r="E796" s="37" t="n"/>
      <c r="F796" s="38">
        <f>IF(A796="","",IF(E796&lt;&gt;"",DATE(YEAR(E796),MONTH(E796),1),DATE(YEAR(A796),MONTH(A796),1)))</f>
        <v/>
      </c>
      <c r="G796" s="13">
        <f>IF(A796&amp;B796&amp;C796="","",IF(A796="","日付を入れる",IF(B796="","費目を選ぶ",IF(COUNTIFS($H$4:$H$58,B796)=0,"費目の一覧にない",IF(C796="","金額を入れる",IF(YEAR(F796)&lt;&gt;'入力'!$B$5,"集計の年とちがう",""))))))</f>
        <v/>
      </c>
    </row>
    <row r="797">
      <c r="A797" s="34" t="n"/>
      <c r="B797" s="35" t="n"/>
      <c r="C797" s="36" t="n"/>
      <c r="D797" s="35" t="n"/>
      <c r="E797" s="37" t="n"/>
      <c r="F797" s="38">
        <f>IF(A797="","",IF(E797&lt;&gt;"",DATE(YEAR(E797),MONTH(E797),1),DATE(YEAR(A797),MONTH(A797),1)))</f>
        <v/>
      </c>
      <c r="G797" s="13">
        <f>IF(A797&amp;B797&amp;C797="","",IF(A797="","日付を入れる",IF(B797="","費目を選ぶ",IF(COUNTIFS($H$4:$H$58,B797)=0,"費目の一覧にない",IF(C797="","金額を入れる",IF(YEAR(F797)&lt;&gt;'入力'!$B$5,"集計の年とちがう",""))))))</f>
        <v/>
      </c>
    </row>
    <row r="798">
      <c r="A798" s="34" t="n"/>
      <c r="B798" s="35" t="n"/>
      <c r="C798" s="36" t="n"/>
      <c r="D798" s="35" t="n"/>
      <c r="E798" s="37" t="n"/>
      <c r="F798" s="38">
        <f>IF(A798="","",IF(E798&lt;&gt;"",DATE(YEAR(E798),MONTH(E798),1),DATE(YEAR(A798),MONTH(A798),1)))</f>
        <v/>
      </c>
      <c r="G798" s="13">
        <f>IF(A798&amp;B798&amp;C798="","",IF(A798="","日付を入れる",IF(B798="","費目を選ぶ",IF(COUNTIFS($H$4:$H$58,B798)=0,"費目の一覧にない",IF(C798="","金額を入れる",IF(YEAR(F798)&lt;&gt;'入力'!$B$5,"集計の年とちがう",""))))))</f>
        <v/>
      </c>
    </row>
    <row r="799">
      <c r="A799" s="34" t="n"/>
      <c r="B799" s="35" t="n"/>
      <c r="C799" s="36" t="n"/>
      <c r="D799" s="35" t="n"/>
      <c r="E799" s="37" t="n"/>
      <c r="F799" s="38">
        <f>IF(A799="","",IF(E799&lt;&gt;"",DATE(YEAR(E799),MONTH(E799),1),DATE(YEAR(A799),MONTH(A799),1)))</f>
        <v/>
      </c>
      <c r="G799" s="13">
        <f>IF(A799&amp;B799&amp;C799="","",IF(A799="","日付を入れる",IF(B799="","費目を選ぶ",IF(COUNTIFS($H$4:$H$58,B799)=0,"費目の一覧にない",IF(C799="","金額を入れる",IF(YEAR(F799)&lt;&gt;'入力'!$B$5,"集計の年とちがう",""))))))</f>
        <v/>
      </c>
    </row>
    <row r="800">
      <c r="A800" s="34" t="n"/>
      <c r="B800" s="35" t="n"/>
      <c r="C800" s="36" t="n"/>
      <c r="D800" s="35" t="n"/>
      <c r="E800" s="37" t="n"/>
      <c r="F800" s="38">
        <f>IF(A800="","",IF(E800&lt;&gt;"",DATE(YEAR(E800),MONTH(E800),1),DATE(YEAR(A800),MONTH(A800),1)))</f>
        <v/>
      </c>
      <c r="G800" s="13">
        <f>IF(A800&amp;B800&amp;C800="","",IF(A800="","日付を入れる",IF(B800="","費目を選ぶ",IF(COUNTIFS($H$4:$H$58,B800)=0,"費目の一覧にない",IF(C800="","金額を入れる",IF(YEAR(F800)&lt;&gt;'入力'!$B$5,"集計の年とちがう",""))))))</f>
        <v/>
      </c>
    </row>
    <row r="801">
      <c r="A801" s="34" t="n"/>
      <c r="B801" s="35" t="n"/>
      <c r="C801" s="36" t="n"/>
      <c r="D801" s="35" t="n"/>
      <c r="E801" s="37" t="n"/>
      <c r="F801" s="38">
        <f>IF(A801="","",IF(E801&lt;&gt;"",DATE(YEAR(E801),MONTH(E801),1),DATE(YEAR(A801),MONTH(A801),1)))</f>
        <v/>
      </c>
      <c r="G801" s="13">
        <f>IF(A801&amp;B801&amp;C801="","",IF(A801="","日付を入れる",IF(B801="","費目を選ぶ",IF(COUNTIFS($H$4:$H$58,B801)=0,"費目の一覧にない",IF(C801="","金額を入れる",IF(YEAR(F801)&lt;&gt;'入力'!$B$5,"集計の年とちがう",""))))))</f>
        <v/>
      </c>
    </row>
    <row r="802">
      <c r="A802" s="34" t="n"/>
      <c r="B802" s="35" t="n"/>
      <c r="C802" s="36" t="n"/>
      <c r="D802" s="35" t="n"/>
      <c r="E802" s="37" t="n"/>
      <c r="F802" s="38">
        <f>IF(A802="","",IF(E802&lt;&gt;"",DATE(YEAR(E802),MONTH(E802),1),DATE(YEAR(A802),MONTH(A802),1)))</f>
        <v/>
      </c>
      <c r="G802" s="13">
        <f>IF(A802&amp;B802&amp;C802="","",IF(A802="","日付を入れる",IF(B802="","費目を選ぶ",IF(COUNTIFS($H$4:$H$58,B802)=0,"費目の一覧にない",IF(C802="","金額を入れる",IF(YEAR(F802)&lt;&gt;'入力'!$B$5,"集計の年とちがう",""))))))</f>
        <v/>
      </c>
    </row>
    <row r="803">
      <c r="A803" s="34" t="n"/>
      <c r="B803" s="35" t="n"/>
      <c r="C803" s="36" t="n"/>
      <c r="D803" s="35" t="n"/>
      <c r="E803" s="37" t="n"/>
      <c r="F803" s="38">
        <f>IF(A803="","",IF(E803&lt;&gt;"",DATE(YEAR(E803),MONTH(E803),1),DATE(YEAR(A803),MONTH(A803),1)))</f>
        <v/>
      </c>
      <c r="G803" s="13">
        <f>IF(A803&amp;B803&amp;C803="","",IF(A803="","日付を入れる",IF(B803="","費目を選ぶ",IF(COUNTIFS($H$4:$H$58,B803)=0,"費目の一覧にない",IF(C803="","金額を入れる",IF(YEAR(F803)&lt;&gt;'入力'!$B$5,"集計の年とちがう",""))))))</f>
        <v/>
      </c>
    </row>
    <row r="804">
      <c r="A804" s="34" t="n"/>
      <c r="B804" s="35" t="n"/>
      <c r="C804" s="36" t="n"/>
      <c r="D804" s="35" t="n"/>
      <c r="E804" s="37" t="n"/>
      <c r="F804" s="38">
        <f>IF(A804="","",IF(E804&lt;&gt;"",DATE(YEAR(E804),MONTH(E804),1),DATE(YEAR(A804),MONTH(A804),1)))</f>
        <v/>
      </c>
      <c r="G804" s="13">
        <f>IF(A804&amp;B804&amp;C804="","",IF(A804="","日付を入れる",IF(B804="","費目を選ぶ",IF(COUNTIFS($H$4:$H$58,B804)=0,"費目の一覧にない",IF(C804="","金額を入れる",IF(YEAR(F804)&lt;&gt;'入力'!$B$5,"集計の年とちがう",""))))))</f>
        <v/>
      </c>
    </row>
    <row r="805">
      <c r="A805" s="34" t="n"/>
      <c r="B805" s="35" t="n"/>
      <c r="C805" s="36" t="n"/>
      <c r="D805" s="35" t="n"/>
      <c r="E805" s="37" t="n"/>
      <c r="F805" s="38">
        <f>IF(A805="","",IF(E805&lt;&gt;"",DATE(YEAR(E805),MONTH(E805),1),DATE(YEAR(A805),MONTH(A805),1)))</f>
        <v/>
      </c>
      <c r="G805" s="13">
        <f>IF(A805&amp;B805&amp;C805="","",IF(A805="","日付を入れる",IF(B805="","費目を選ぶ",IF(COUNTIFS($H$4:$H$58,B805)=0,"費目の一覧にない",IF(C805="","金額を入れる",IF(YEAR(F805)&lt;&gt;'入力'!$B$5,"集計の年とちがう",""))))))</f>
        <v/>
      </c>
    </row>
    <row r="806">
      <c r="A806" s="34" t="n"/>
      <c r="B806" s="35" t="n"/>
      <c r="C806" s="36" t="n"/>
      <c r="D806" s="35" t="n"/>
      <c r="E806" s="37" t="n"/>
      <c r="F806" s="38">
        <f>IF(A806="","",IF(E806&lt;&gt;"",DATE(YEAR(E806),MONTH(E806),1),DATE(YEAR(A806),MONTH(A806),1)))</f>
        <v/>
      </c>
      <c r="G806" s="13">
        <f>IF(A806&amp;B806&amp;C806="","",IF(A806="","日付を入れる",IF(B806="","費目を選ぶ",IF(COUNTIFS($H$4:$H$58,B806)=0,"費目の一覧にない",IF(C806="","金額を入れる",IF(YEAR(F806)&lt;&gt;'入力'!$B$5,"集計の年とちがう",""))))))</f>
        <v/>
      </c>
    </row>
    <row r="807">
      <c r="A807" s="34" t="n"/>
      <c r="B807" s="35" t="n"/>
      <c r="C807" s="36" t="n"/>
      <c r="D807" s="35" t="n"/>
      <c r="E807" s="37" t="n"/>
      <c r="F807" s="38">
        <f>IF(A807="","",IF(E807&lt;&gt;"",DATE(YEAR(E807),MONTH(E807),1),DATE(YEAR(A807),MONTH(A807),1)))</f>
        <v/>
      </c>
      <c r="G807" s="13">
        <f>IF(A807&amp;B807&amp;C807="","",IF(A807="","日付を入れる",IF(B807="","費目を選ぶ",IF(COUNTIFS($H$4:$H$58,B807)=0,"費目の一覧にない",IF(C807="","金額を入れる",IF(YEAR(F807)&lt;&gt;'入力'!$B$5,"集計の年とちがう",""))))))</f>
        <v/>
      </c>
    </row>
    <row r="808">
      <c r="A808" s="34" t="n"/>
      <c r="B808" s="35" t="n"/>
      <c r="C808" s="36" t="n"/>
      <c r="D808" s="35" t="n"/>
      <c r="E808" s="37" t="n"/>
      <c r="F808" s="38">
        <f>IF(A808="","",IF(E808&lt;&gt;"",DATE(YEAR(E808),MONTH(E808),1),DATE(YEAR(A808),MONTH(A808),1)))</f>
        <v/>
      </c>
      <c r="G808" s="13">
        <f>IF(A808&amp;B808&amp;C808="","",IF(A808="","日付を入れる",IF(B808="","費目を選ぶ",IF(COUNTIFS($H$4:$H$58,B808)=0,"費目の一覧にない",IF(C808="","金額を入れる",IF(YEAR(F808)&lt;&gt;'入力'!$B$5,"集計の年とちがう",""))))))</f>
        <v/>
      </c>
    </row>
    <row r="809">
      <c r="A809" s="34" t="n"/>
      <c r="B809" s="35" t="n"/>
      <c r="C809" s="36" t="n"/>
      <c r="D809" s="35" t="n"/>
      <c r="E809" s="37" t="n"/>
      <c r="F809" s="38">
        <f>IF(A809="","",IF(E809&lt;&gt;"",DATE(YEAR(E809),MONTH(E809),1),DATE(YEAR(A809),MONTH(A809),1)))</f>
        <v/>
      </c>
      <c r="G809" s="13">
        <f>IF(A809&amp;B809&amp;C809="","",IF(A809="","日付を入れる",IF(B809="","費目を選ぶ",IF(COUNTIFS($H$4:$H$58,B809)=0,"費目の一覧にない",IF(C809="","金額を入れる",IF(YEAR(F809)&lt;&gt;'入力'!$B$5,"集計の年とちがう",""))))))</f>
        <v/>
      </c>
    </row>
    <row r="810">
      <c r="A810" s="34" t="n"/>
      <c r="B810" s="35" t="n"/>
      <c r="C810" s="36" t="n"/>
      <c r="D810" s="35" t="n"/>
      <c r="E810" s="37" t="n"/>
      <c r="F810" s="38">
        <f>IF(A810="","",IF(E810&lt;&gt;"",DATE(YEAR(E810),MONTH(E810),1),DATE(YEAR(A810),MONTH(A810),1)))</f>
        <v/>
      </c>
      <c r="G810" s="13">
        <f>IF(A810&amp;B810&amp;C810="","",IF(A810="","日付を入れる",IF(B810="","費目を選ぶ",IF(COUNTIFS($H$4:$H$58,B810)=0,"費目の一覧にない",IF(C810="","金額を入れる",IF(YEAR(F810)&lt;&gt;'入力'!$B$5,"集計の年とちがう",""))))))</f>
        <v/>
      </c>
    </row>
    <row r="811">
      <c r="A811" s="34" t="n"/>
      <c r="B811" s="35" t="n"/>
      <c r="C811" s="36" t="n"/>
      <c r="D811" s="35" t="n"/>
      <c r="E811" s="37" t="n"/>
      <c r="F811" s="38">
        <f>IF(A811="","",IF(E811&lt;&gt;"",DATE(YEAR(E811),MONTH(E811),1),DATE(YEAR(A811),MONTH(A811),1)))</f>
        <v/>
      </c>
      <c r="G811" s="13">
        <f>IF(A811&amp;B811&amp;C811="","",IF(A811="","日付を入れる",IF(B811="","費目を選ぶ",IF(COUNTIFS($H$4:$H$58,B811)=0,"費目の一覧にない",IF(C811="","金額を入れる",IF(YEAR(F811)&lt;&gt;'入力'!$B$5,"集計の年とちがう",""))))))</f>
        <v/>
      </c>
    </row>
    <row r="812">
      <c r="A812" s="34" t="n"/>
      <c r="B812" s="35" t="n"/>
      <c r="C812" s="36" t="n"/>
      <c r="D812" s="35" t="n"/>
      <c r="E812" s="37" t="n"/>
      <c r="F812" s="38">
        <f>IF(A812="","",IF(E812&lt;&gt;"",DATE(YEAR(E812),MONTH(E812),1),DATE(YEAR(A812),MONTH(A812),1)))</f>
        <v/>
      </c>
      <c r="G812" s="13">
        <f>IF(A812&amp;B812&amp;C812="","",IF(A812="","日付を入れる",IF(B812="","費目を選ぶ",IF(COUNTIFS($H$4:$H$58,B812)=0,"費目の一覧にない",IF(C812="","金額を入れる",IF(YEAR(F812)&lt;&gt;'入力'!$B$5,"集計の年とちがう",""))))))</f>
        <v/>
      </c>
    </row>
    <row r="813">
      <c r="A813" s="34" t="n"/>
      <c r="B813" s="35" t="n"/>
      <c r="C813" s="36" t="n"/>
      <c r="D813" s="35" t="n"/>
      <c r="E813" s="37" t="n"/>
      <c r="F813" s="38">
        <f>IF(A813="","",IF(E813&lt;&gt;"",DATE(YEAR(E813),MONTH(E813),1),DATE(YEAR(A813),MONTH(A813),1)))</f>
        <v/>
      </c>
      <c r="G813" s="13">
        <f>IF(A813&amp;B813&amp;C813="","",IF(A813="","日付を入れる",IF(B813="","費目を選ぶ",IF(COUNTIFS($H$4:$H$58,B813)=0,"費目の一覧にない",IF(C813="","金額を入れる",IF(YEAR(F813)&lt;&gt;'入力'!$B$5,"集計の年とちがう",""))))))</f>
        <v/>
      </c>
    </row>
    <row r="814">
      <c r="A814" s="34" t="n"/>
      <c r="B814" s="35" t="n"/>
      <c r="C814" s="36" t="n"/>
      <c r="D814" s="35" t="n"/>
      <c r="E814" s="37" t="n"/>
      <c r="F814" s="38">
        <f>IF(A814="","",IF(E814&lt;&gt;"",DATE(YEAR(E814),MONTH(E814),1),DATE(YEAR(A814),MONTH(A814),1)))</f>
        <v/>
      </c>
      <c r="G814" s="13">
        <f>IF(A814&amp;B814&amp;C814="","",IF(A814="","日付を入れる",IF(B814="","費目を選ぶ",IF(COUNTIFS($H$4:$H$58,B814)=0,"費目の一覧にない",IF(C814="","金額を入れる",IF(YEAR(F814)&lt;&gt;'入力'!$B$5,"集計の年とちがう",""))))))</f>
        <v/>
      </c>
    </row>
    <row r="815">
      <c r="A815" s="34" t="n"/>
      <c r="B815" s="35" t="n"/>
      <c r="C815" s="36" t="n"/>
      <c r="D815" s="35" t="n"/>
      <c r="E815" s="37" t="n"/>
      <c r="F815" s="38">
        <f>IF(A815="","",IF(E815&lt;&gt;"",DATE(YEAR(E815),MONTH(E815),1),DATE(YEAR(A815),MONTH(A815),1)))</f>
        <v/>
      </c>
      <c r="G815" s="13">
        <f>IF(A815&amp;B815&amp;C815="","",IF(A815="","日付を入れる",IF(B815="","費目を選ぶ",IF(COUNTIFS($H$4:$H$58,B815)=0,"費目の一覧にない",IF(C815="","金額を入れる",IF(YEAR(F815)&lt;&gt;'入力'!$B$5,"集計の年とちがう",""))))))</f>
        <v/>
      </c>
    </row>
    <row r="816">
      <c r="A816" s="34" t="n"/>
      <c r="B816" s="35" t="n"/>
      <c r="C816" s="36" t="n"/>
      <c r="D816" s="35" t="n"/>
      <c r="E816" s="37" t="n"/>
      <c r="F816" s="38">
        <f>IF(A816="","",IF(E816&lt;&gt;"",DATE(YEAR(E816),MONTH(E816),1),DATE(YEAR(A816),MONTH(A816),1)))</f>
        <v/>
      </c>
      <c r="G816" s="13">
        <f>IF(A816&amp;B816&amp;C816="","",IF(A816="","日付を入れる",IF(B816="","費目を選ぶ",IF(COUNTIFS($H$4:$H$58,B816)=0,"費目の一覧にない",IF(C816="","金額を入れる",IF(YEAR(F816)&lt;&gt;'入力'!$B$5,"集計の年とちがう",""))))))</f>
        <v/>
      </c>
    </row>
    <row r="817">
      <c r="A817" s="34" t="n"/>
      <c r="B817" s="35" t="n"/>
      <c r="C817" s="36" t="n"/>
      <c r="D817" s="35" t="n"/>
      <c r="E817" s="37" t="n"/>
      <c r="F817" s="38">
        <f>IF(A817="","",IF(E817&lt;&gt;"",DATE(YEAR(E817),MONTH(E817),1),DATE(YEAR(A817),MONTH(A817),1)))</f>
        <v/>
      </c>
      <c r="G817" s="13">
        <f>IF(A817&amp;B817&amp;C817="","",IF(A817="","日付を入れる",IF(B817="","費目を選ぶ",IF(COUNTIFS($H$4:$H$58,B817)=0,"費目の一覧にない",IF(C817="","金額を入れる",IF(YEAR(F817)&lt;&gt;'入力'!$B$5,"集計の年とちがう",""))))))</f>
        <v/>
      </c>
    </row>
    <row r="818">
      <c r="A818" s="34" t="n"/>
      <c r="B818" s="35" t="n"/>
      <c r="C818" s="36" t="n"/>
      <c r="D818" s="35" t="n"/>
      <c r="E818" s="37" t="n"/>
      <c r="F818" s="38">
        <f>IF(A818="","",IF(E818&lt;&gt;"",DATE(YEAR(E818),MONTH(E818),1),DATE(YEAR(A818),MONTH(A818),1)))</f>
        <v/>
      </c>
      <c r="G818" s="13">
        <f>IF(A818&amp;B818&amp;C818="","",IF(A818="","日付を入れる",IF(B818="","費目を選ぶ",IF(COUNTIFS($H$4:$H$58,B818)=0,"費目の一覧にない",IF(C818="","金額を入れる",IF(YEAR(F818)&lt;&gt;'入力'!$B$5,"集計の年とちがう",""))))))</f>
        <v/>
      </c>
    </row>
    <row r="819">
      <c r="A819" s="34" t="n"/>
      <c r="B819" s="35" t="n"/>
      <c r="C819" s="36" t="n"/>
      <c r="D819" s="35" t="n"/>
      <c r="E819" s="37" t="n"/>
      <c r="F819" s="38">
        <f>IF(A819="","",IF(E819&lt;&gt;"",DATE(YEAR(E819),MONTH(E819),1),DATE(YEAR(A819),MONTH(A819),1)))</f>
        <v/>
      </c>
      <c r="G819" s="13">
        <f>IF(A819&amp;B819&amp;C819="","",IF(A819="","日付を入れる",IF(B819="","費目を選ぶ",IF(COUNTIFS($H$4:$H$58,B819)=0,"費目の一覧にない",IF(C819="","金額を入れる",IF(YEAR(F819)&lt;&gt;'入力'!$B$5,"集計の年とちがう",""))))))</f>
        <v/>
      </c>
    </row>
    <row r="820">
      <c r="A820" s="34" t="n"/>
      <c r="B820" s="35" t="n"/>
      <c r="C820" s="36" t="n"/>
      <c r="D820" s="35" t="n"/>
      <c r="E820" s="37" t="n"/>
      <c r="F820" s="38">
        <f>IF(A820="","",IF(E820&lt;&gt;"",DATE(YEAR(E820),MONTH(E820),1),DATE(YEAR(A820),MONTH(A820),1)))</f>
        <v/>
      </c>
      <c r="G820" s="13">
        <f>IF(A820&amp;B820&amp;C820="","",IF(A820="","日付を入れる",IF(B820="","費目を選ぶ",IF(COUNTIFS($H$4:$H$58,B820)=0,"費目の一覧にない",IF(C820="","金額を入れる",IF(YEAR(F820)&lt;&gt;'入力'!$B$5,"集計の年とちがう",""))))))</f>
        <v/>
      </c>
    </row>
    <row r="821">
      <c r="A821" s="34" t="n"/>
      <c r="B821" s="35" t="n"/>
      <c r="C821" s="36" t="n"/>
      <c r="D821" s="35" t="n"/>
      <c r="E821" s="37" t="n"/>
      <c r="F821" s="38">
        <f>IF(A821="","",IF(E821&lt;&gt;"",DATE(YEAR(E821),MONTH(E821),1),DATE(YEAR(A821),MONTH(A821),1)))</f>
        <v/>
      </c>
      <c r="G821" s="13">
        <f>IF(A821&amp;B821&amp;C821="","",IF(A821="","日付を入れる",IF(B821="","費目を選ぶ",IF(COUNTIFS($H$4:$H$58,B821)=0,"費目の一覧にない",IF(C821="","金額を入れる",IF(YEAR(F821)&lt;&gt;'入力'!$B$5,"集計の年とちがう",""))))))</f>
        <v/>
      </c>
    </row>
    <row r="822">
      <c r="A822" s="34" t="n"/>
      <c r="B822" s="35" t="n"/>
      <c r="C822" s="36" t="n"/>
      <c r="D822" s="35" t="n"/>
      <c r="E822" s="37" t="n"/>
      <c r="F822" s="38">
        <f>IF(A822="","",IF(E822&lt;&gt;"",DATE(YEAR(E822),MONTH(E822),1),DATE(YEAR(A822),MONTH(A822),1)))</f>
        <v/>
      </c>
      <c r="G822" s="13">
        <f>IF(A822&amp;B822&amp;C822="","",IF(A822="","日付を入れる",IF(B822="","費目を選ぶ",IF(COUNTIFS($H$4:$H$58,B822)=0,"費目の一覧にない",IF(C822="","金額を入れる",IF(YEAR(F822)&lt;&gt;'入力'!$B$5,"集計の年とちがう",""))))))</f>
        <v/>
      </c>
    </row>
    <row r="823">
      <c r="A823" s="34" t="n"/>
      <c r="B823" s="35" t="n"/>
      <c r="C823" s="36" t="n"/>
      <c r="D823" s="35" t="n"/>
      <c r="E823" s="37" t="n"/>
      <c r="F823" s="38">
        <f>IF(A823="","",IF(E823&lt;&gt;"",DATE(YEAR(E823),MONTH(E823),1),DATE(YEAR(A823),MONTH(A823),1)))</f>
        <v/>
      </c>
      <c r="G823" s="13">
        <f>IF(A823&amp;B823&amp;C823="","",IF(A823="","日付を入れる",IF(B823="","費目を選ぶ",IF(COUNTIFS($H$4:$H$58,B823)=0,"費目の一覧にない",IF(C823="","金額を入れる",IF(YEAR(F823)&lt;&gt;'入力'!$B$5,"集計の年とちがう",""))))))</f>
        <v/>
      </c>
    </row>
    <row r="824">
      <c r="A824" s="34" t="n"/>
      <c r="B824" s="35" t="n"/>
      <c r="C824" s="36" t="n"/>
      <c r="D824" s="35" t="n"/>
      <c r="E824" s="37" t="n"/>
      <c r="F824" s="38">
        <f>IF(A824="","",IF(E824&lt;&gt;"",DATE(YEAR(E824),MONTH(E824),1),DATE(YEAR(A824),MONTH(A824),1)))</f>
        <v/>
      </c>
      <c r="G824" s="13">
        <f>IF(A824&amp;B824&amp;C824="","",IF(A824="","日付を入れる",IF(B824="","費目を選ぶ",IF(COUNTIFS($H$4:$H$58,B824)=0,"費目の一覧にない",IF(C824="","金額を入れる",IF(YEAR(F824)&lt;&gt;'入力'!$B$5,"集計の年とちがう",""))))))</f>
        <v/>
      </c>
    </row>
    <row r="825">
      <c r="A825" s="34" t="n"/>
      <c r="B825" s="35" t="n"/>
      <c r="C825" s="36" t="n"/>
      <c r="D825" s="35" t="n"/>
      <c r="E825" s="37" t="n"/>
      <c r="F825" s="38">
        <f>IF(A825="","",IF(E825&lt;&gt;"",DATE(YEAR(E825),MONTH(E825),1),DATE(YEAR(A825),MONTH(A825),1)))</f>
        <v/>
      </c>
      <c r="G825" s="13">
        <f>IF(A825&amp;B825&amp;C825="","",IF(A825="","日付を入れる",IF(B825="","費目を選ぶ",IF(COUNTIFS($H$4:$H$58,B825)=0,"費目の一覧にない",IF(C825="","金額を入れる",IF(YEAR(F825)&lt;&gt;'入力'!$B$5,"集計の年とちがう",""))))))</f>
        <v/>
      </c>
    </row>
    <row r="826">
      <c r="A826" s="34" t="n"/>
      <c r="B826" s="35" t="n"/>
      <c r="C826" s="36" t="n"/>
      <c r="D826" s="35" t="n"/>
      <c r="E826" s="37" t="n"/>
      <c r="F826" s="38">
        <f>IF(A826="","",IF(E826&lt;&gt;"",DATE(YEAR(E826),MONTH(E826),1),DATE(YEAR(A826),MONTH(A826),1)))</f>
        <v/>
      </c>
      <c r="G826" s="13">
        <f>IF(A826&amp;B826&amp;C826="","",IF(A826="","日付を入れる",IF(B826="","費目を選ぶ",IF(COUNTIFS($H$4:$H$58,B826)=0,"費目の一覧にない",IF(C826="","金額を入れる",IF(YEAR(F826)&lt;&gt;'入力'!$B$5,"集計の年とちがう",""))))))</f>
        <v/>
      </c>
    </row>
    <row r="827">
      <c r="A827" s="34" t="n"/>
      <c r="B827" s="35" t="n"/>
      <c r="C827" s="36" t="n"/>
      <c r="D827" s="35" t="n"/>
      <c r="E827" s="37" t="n"/>
      <c r="F827" s="38">
        <f>IF(A827="","",IF(E827&lt;&gt;"",DATE(YEAR(E827),MONTH(E827),1),DATE(YEAR(A827),MONTH(A827),1)))</f>
        <v/>
      </c>
      <c r="G827" s="13">
        <f>IF(A827&amp;B827&amp;C827="","",IF(A827="","日付を入れる",IF(B827="","費目を選ぶ",IF(COUNTIFS($H$4:$H$58,B827)=0,"費目の一覧にない",IF(C827="","金額を入れる",IF(YEAR(F827)&lt;&gt;'入力'!$B$5,"集計の年とちがう",""))))))</f>
        <v/>
      </c>
    </row>
    <row r="828">
      <c r="A828" s="34" t="n"/>
      <c r="B828" s="35" t="n"/>
      <c r="C828" s="36" t="n"/>
      <c r="D828" s="35" t="n"/>
      <c r="E828" s="37" t="n"/>
      <c r="F828" s="38">
        <f>IF(A828="","",IF(E828&lt;&gt;"",DATE(YEAR(E828),MONTH(E828),1),DATE(YEAR(A828),MONTH(A828),1)))</f>
        <v/>
      </c>
      <c r="G828" s="13">
        <f>IF(A828&amp;B828&amp;C828="","",IF(A828="","日付を入れる",IF(B828="","費目を選ぶ",IF(COUNTIFS($H$4:$H$58,B828)=0,"費目の一覧にない",IF(C828="","金額を入れる",IF(YEAR(F828)&lt;&gt;'入力'!$B$5,"集計の年とちがう",""))))))</f>
        <v/>
      </c>
    </row>
    <row r="829">
      <c r="A829" s="34" t="n"/>
      <c r="B829" s="35" t="n"/>
      <c r="C829" s="36" t="n"/>
      <c r="D829" s="35" t="n"/>
      <c r="E829" s="37" t="n"/>
      <c r="F829" s="38">
        <f>IF(A829="","",IF(E829&lt;&gt;"",DATE(YEAR(E829),MONTH(E829),1),DATE(YEAR(A829),MONTH(A829),1)))</f>
        <v/>
      </c>
      <c r="G829" s="13">
        <f>IF(A829&amp;B829&amp;C829="","",IF(A829="","日付を入れる",IF(B829="","費目を選ぶ",IF(COUNTIFS($H$4:$H$58,B829)=0,"費目の一覧にない",IF(C829="","金額を入れる",IF(YEAR(F829)&lt;&gt;'入力'!$B$5,"集計の年とちがう",""))))))</f>
        <v/>
      </c>
    </row>
    <row r="830">
      <c r="A830" s="34" t="n"/>
      <c r="B830" s="35" t="n"/>
      <c r="C830" s="36" t="n"/>
      <c r="D830" s="35" t="n"/>
      <c r="E830" s="37" t="n"/>
      <c r="F830" s="38">
        <f>IF(A830="","",IF(E830&lt;&gt;"",DATE(YEAR(E830),MONTH(E830),1),DATE(YEAR(A830),MONTH(A830),1)))</f>
        <v/>
      </c>
      <c r="G830" s="13">
        <f>IF(A830&amp;B830&amp;C830="","",IF(A830="","日付を入れる",IF(B830="","費目を選ぶ",IF(COUNTIFS($H$4:$H$58,B830)=0,"費目の一覧にない",IF(C830="","金額を入れる",IF(YEAR(F830)&lt;&gt;'入力'!$B$5,"集計の年とちがう",""))))))</f>
        <v/>
      </c>
    </row>
    <row r="831">
      <c r="A831" s="34" t="n"/>
      <c r="B831" s="35" t="n"/>
      <c r="C831" s="36" t="n"/>
      <c r="D831" s="35" t="n"/>
      <c r="E831" s="37" t="n"/>
      <c r="F831" s="38">
        <f>IF(A831="","",IF(E831&lt;&gt;"",DATE(YEAR(E831),MONTH(E831),1),DATE(YEAR(A831),MONTH(A831),1)))</f>
        <v/>
      </c>
      <c r="G831" s="13">
        <f>IF(A831&amp;B831&amp;C831="","",IF(A831="","日付を入れる",IF(B831="","費目を選ぶ",IF(COUNTIFS($H$4:$H$58,B831)=0,"費目の一覧にない",IF(C831="","金額を入れる",IF(YEAR(F831)&lt;&gt;'入力'!$B$5,"集計の年とちがう",""))))))</f>
        <v/>
      </c>
    </row>
    <row r="832">
      <c r="A832" s="34" t="n"/>
      <c r="B832" s="35" t="n"/>
      <c r="C832" s="36" t="n"/>
      <c r="D832" s="35" t="n"/>
      <c r="E832" s="37" t="n"/>
      <c r="F832" s="38">
        <f>IF(A832="","",IF(E832&lt;&gt;"",DATE(YEAR(E832),MONTH(E832),1),DATE(YEAR(A832),MONTH(A832),1)))</f>
        <v/>
      </c>
      <c r="G832" s="13">
        <f>IF(A832&amp;B832&amp;C832="","",IF(A832="","日付を入れる",IF(B832="","費目を選ぶ",IF(COUNTIFS($H$4:$H$58,B832)=0,"費目の一覧にない",IF(C832="","金額を入れる",IF(YEAR(F832)&lt;&gt;'入力'!$B$5,"集計の年とちがう",""))))))</f>
        <v/>
      </c>
    </row>
    <row r="833">
      <c r="A833" s="34" t="n"/>
      <c r="B833" s="35" t="n"/>
      <c r="C833" s="36" t="n"/>
      <c r="D833" s="35" t="n"/>
      <c r="E833" s="37" t="n"/>
      <c r="F833" s="38">
        <f>IF(A833="","",IF(E833&lt;&gt;"",DATE(YEAR(E833),MONTH(E833),1),DATE(YEAR(A833),MONTH(A833),1)))</f>
        <v/>
      </c>
      <c r="G833" s="13">
        <f>IF(A833&amp;B833&amp;C833="","",IF(A833="","日付を入れる",IF(B833="","費目を選ぶ",IF(COUNTIFS($H$4:$H$58,B833)=0,"費目の一覧にない",IF(C833="","金額を入れる",IF(YEAR(F833)&lt;&gt;'入力'!$B$5,"集計の年とちがう",""))))))</f>
        <v/>
      </c>
    </row>
    <row r="834">
      <c r="A834" s="34" t="n"/>
      <c r="B834" s="35" t="n"/>
      <c r="C834" s="36" t="n"/>
      <c r="D834" s="35" t="n"/>
      <c r="E834" s="37" t="n"/>
      <c r="F834" s="38">
        <f>IF(A834="","",IF(E834&lt;&gt;"",DATE(YEAR(E834),MONTH(E834),1),DATE(YEAR(A834),MONTH(A834),1)))</f>
        <v/>
      </c>
      <c r="G834" s="13">
        <f>IF(A834&amp;B834&amp;C834="","",IF(A834="","日付を入れる",IF(B834="","費目を選ぶ",IF(COUNTIFS($H$4:$H$58,B834)=0,"費目の一覧にない",IF(C834="","金額を入れる",IF(YEAR(F834)&lt;&gt;'入力'!$B$5,"集計の年とちがう",""))))))</f>
        <v/>
      </c>
    </row>
    <row r="835">
      <c r="A835" s="34" t="n"/>
      <c r="B835" s="35" t="n"/>
      <c r="C835" s="36" t="n"/>
      <c r="D835" s="35" t="n"/>
      <c r="E835" s="37" t="n"/>
      <c r="F835" s="38">
        <f>IF(A835="","",IF(E835&lt;&gt;"",DATE(YEAR(E835),MONTH(E835),1),DATE(YEAR(A835),MONTH(A835),1)))</f>
        <v/>
      </c>
      <c r="G835" s="13">
        <f>IF(A835&amp;B835&amp;C835="","",IF(A835="","日付を入れる",IF(B835="","費目を選ぶ",IF(COUNTIFS($H$4:$H$58,B835)=0,"費目の一覧にない",IF(C835="","金額を入れる",IF(YEAR(F835)&lt;&gt;'入力'!$B$5,"集計の年とちがう",""))))))</f>
        <v/>
      </c>
    </row>
    <row r="836">
      <c r="A836" s="34" t="n"/>
      <c r="B836" s="35" t="n"/>
      <c r="C836" s="36" t="n"/>
      <c r="D836" s="35" t="n"/>
      <c r="E836" s="37" t="n"/>
      <c r="F836" s="38">
        <f>IF(A836="","",IF(E836&lt;&gt;"",DATE(YEAR(E836),MONTH(E836),1),DATE(YEAR(A836),MONTH(A836),1)))</f>
        <v/>
      </c>
      <c r="G836" s="13">
        <f>IF(A836&amp;B836&amp;C836="","",IF(A836="","日付を入れる",IF(B836="","費目を選ぶ",IF(COUNTIFS($H$4:$H$58,B836)=0,"費目の一覧にない",IF(C836="","金額を入れる",IF(YEAR(F836)&lt;&gt;'入力'!$B$5,"集計の年とちがう",""))))))</f>
        <v/>
      </c>
    </row>
    <row r="837">
      <c r="A837" s="34" t="n"/>
      <c r="B837" s="35" t="n"/>
      <c r="C837" s="36" t="n"/>
      <c r="D837" s="35" t="n"/>
      <c r="E837" s="37" t="n"/>
      <c r="F837" s="38">
        <f>IF(A837="","",IF(E837&lt;&gt;"",DATE(YEAR(E837),MONTH(E837),1),DATE(YEAR(A837),MONTH(A837),1)))</f>
        <v/>
      </c>
      <c r="G837" s="13">
        <f>IF(A837&amp;B837&amp;C837="","",IF(A837="","日付を入れる",IF(B837="","費目を選ぶ",IF(COUNTIFS($H$4:$H$58,B837)=0,"費目の一覧にない",IF(C837="","金額を入れる",IF(YEAR(F837)&lt;&gt;'入力'!$B$5,"集計の年とちがう",""))))))</f>
        <v/>
      </c>
    </row>
    <row r="838">
      <c r="A838" s="34" t="n"/>
      <c r="B838" s="35" t="n"/>
      <c r="C838" s="36" t="n"/>
      <c r="D838" s="35" t="n"/>
      <c r="E838" s="37" t="n"/>
      <c r="F838" s="38">
        <f>IF(A838="","",IF(E838&lt;&gt;"",DATE(YEAR(E838),MONTH(E838),1),DATE(YEAR(A838),MONTH(A838),1)))</f>
        <v/>
      </c>
      <c r="G838" s="13">
        <f>IF(A838&amp;B838&amp;C838="","",IF(A838="","日付を入れる",IF(B838="","費目を選ぶ",IF(COUNTIFS($H$4:$H$58,B838)=0,"費目の一覧にない",IF(C838="","金額を入れる",IF(YEAR(F838)&lt;&gt;'入力'!$B$5,"集計の年とちがう",""))))))</f>
        <v/>
      </c>
    </row>
    <row r="839">
      <c r="A839" s="34" t="n"/>
      <c r="B839" s="35" t="n"/>
      <c r="C839" s="36" t="n"/>
      <c r="D839" s="35" t="n"/>
      <c r="E839" s="37" t="n"/>
      <c r="F839" s="38">
        <f>IF(A839="","",IF(E839&lt;&gt;"",DATE(YEAR(E839),MONTH(E839),1),DATE(YEAR(A839),MONTH(A839),1)))</f>
        <v/>
      </c>
      <c r="G839" s="13">
        <f>IF(A839&amp;B839&amp;C839="","",IF(A839="","日付を入れる",IF(B839="","費目を選ぶ",IF(COUNTIFS($H$4:$H$58,B839)=0,"費目の一覧にない",IF(C839="","金額を入れる",IF(YEAR(F839)&lt;&gt;'入力'!$B$5,"集計の年とちがう",""))))))</f>
        <v/>
      </c>
    </row>
    <row r="840">
      <c r="A840" s="34" t="n"/>
      <c r="B840" s="35" t="n"/>
      <c r="C840" s="36" t="n"/>
      <c r="D840" s="35" t="n"/>
      <c r="E840" s="37" t="n"/>
      <c r="F840" s="38">
        <f>IF(A840="","",IF(E840&lt;&gt;"",DATE(YEAR(E840),MONTH(E840),1),DATE(YEAR(A840),MONTH(A840),1)))</f>
        <v/>
      </c>
      <c r="G840" s="13">
        <f>IF(A840&amp;B840&amp;C840="","",IF(A840="","日付を入れる",IF(B840="","費目を選ぶ",IF(COUNTIFS($H$4:$H$58,B840)=0,"費目の一覧にない",IF(C840="","金額を入れる",IF(YEAR(F840)&lt;&gt;'入力'!$B$5,"集計の年とちがう",""))))))</f>
        <v/>
      </c>
    </row>
    <row r="841">
      <c r="A841" s="34" t="n"/>
      <c r="B841" s="35" t="n"/>
      <c r="C841" s="36" t="n"/>
      <c r="D841" s="35" t="n"/>
      <c r="E841" s="37" t="n"/>
      <c r="F841" s="38">
        <f>IF(A841="","",IF(E841&lt;&gt;"",DATE(YEAR(E841),MONTH(E841),1),DATE(YEAR(A841),MONTH(A841),1)))</f>
        <v/>
      </c>
      <c r="G841" s="13">
        <f>IF(A841&amp;B841&amp;C841="","",IF(A841="","日付を入れる",IF(B841="","費目を選ぶ",IF(COUNTIFS($H$4:$H$58,B841)=0,"費目の一覧にない",IF(C841="","金額を入れる",IF(YEAR(F841)&lt;&gt;'入力'!$B$5,"集計の年とちがう",""))))))</f>
        <v/>
      </c>
    </row>
    <row r="842">
      <c r="A842" s="34" t="n"/>
      <c r="B842" s="35" t="n"/>
      <c r="C842" s="36" t="n"/>
      <c r="D842" s="35" t="n"/>
      <c r="E842" s="37" t="n"/>
      <c r="F842" s="38">
        <f>IF(A842="","",IF(E842&lt;&gt;"",DATE(YEAR(E842),MONTH(E842),1),DATE(YEAR(A842),MONTH(A842),1)))</f>
        <v/>
      </c>
      <c r="G842" s="13">
        <f>IF(A842&amp;B842&amp;C842="","",IF(A842="","日付を入れる",IF(B842="","費目を選ぶ",IF(COUNTIFS($H$4:$H$58,B842)=0,"費目の一覧にない",IF(C842="","金額を入れる",IF(YEAR(F842)&lt;&gt;'入力'!$B$5,"集計の年とちがう",""))))))</f>
        <v/>
      </c>
    </row>
    <row r="843">
      <c r="A843" s="34" t="n"/>
      <c r="B843" s="35" t="n"/>
      <c r="C843" s="36" t="n"/>
      <c r="D843" s="35" t="n"/>
      <c r="E843" s="37" t="n"/>
      <c r="F843" s="38">
        <f>IF(A843="","",IF(E843&lt;&gt;"",DATE(YEAR(E843),MONTH(E843),1),DATE(YEAR(A843),MONTH(A843),1)))</f>
        <v/>
      </c>
      <c r="G843" s="13">
        <f>IF(A843&amp;B843&amp;C843="","",IF(A843="","日付を入れる",IF(B843="","費目を選ぶ",IF(COUNTIFS($H$4:$H$58,B843)=0,"費目の一覧にない",IF(C843="","金額を入れる",IF(YEAR(F843)&lt;&gt;'入力'!$B$5,"集計の年とちがう",""))))))</f>
        <v/>
      </c>
    </row>
    <row r="844">
      <c r="A844" s="34" t="n"/>
      <c r="B844" s="35" t="n"/>
      <c r="C844" s="36" t="n"/>
      <c r="D844" s="35" t="n"/>
      <c r="E844" s="37" t="n"/>
      <c r="F844" s="38">
        <f>IF(A844="","",IF(E844&lt;&gt;"",DATE(YEAR(E844),MONTH(E844),1),DATE(YEAR(A844),MONTH(A844),1)))</f>
        <v/>
      </c>
      <c r="G844" s="13">
        <f>IF(A844&amp;B844&amp;C844="","",IF(A844="","日付を入れる",IF(B844="","費目を選ぶ",IF(COUNTIFS($H$4:$H$58,B844)=0,"費目の一覧にない",IF(C844="","金額を入れる",IF(YEAR(F844)&lt;&gt;'入力'!$B$5,"集計の年とちがう",""))))))</f>
        <v/>
      </c>
    </row>
    <row r="845">
      <c r="A845" s="34" t="n"/>
      <c r="B845" s="35" t="n"/>
      <c r="C845" s="36" t="n"/>
      <c r="D845" s="35" t="n"/>
      <c r="E845" s="37" t="n"/>
      <c r="F845" s="38">
        <f>IF(A845="","",IF(E845&lt;&gt;"",DATE(YEAR(E845),MONTH(E845),1),DATE(YEAR(A845),MONTH(A845),1)))</f>
        <v/>
      </c>
      <c r="G845" s="13">
        <f>IF(A845&amp;B845&amp;C845="","",IF(A845="","日付を入れる",IF(B845="","費目を選ぶ",IF(COUNTIFS($H$4:$H$58,B845)=0,"費目の一覧にない",IF(C845="","金額を入れる",IF(YEAR(F845)&lt;&gt;'入力'!$B$5,"集計の年とちがう",""))))))</f>
        <v/>
      </c>
    </row>
    <row r="846">
      <c r="A846" s="34" t="n"/>
      <c r="B846" s="35" t="n"/>
      <c r="C846" s="36" t="n"/>
      <c r="D846" s="35" t="n"/>
      <c r="E846" s="37" t="n"/>
      <c r="F846" s="38">
        <f>IF(A846="","",IF(E846&lt;&gt;"",DATE(YEAR(E846),MONTH(E846),1),DATE(YEAR(A846),MONTH(A846),1)))</f>
        <v/>
      </c>
      <c r="G846" s="13">
        <f>IF(A846&amp;B846&amp;C846="","",IF(A846="","日付を入れる",IF(B846="","費目を選ぶ",IF(COUNTIFS($H$4:$H$58,B846)=0,"費目の一覧にない",IF(C846="","金額を入れる",IF(YEAR(F846)&lt;&gt;'入力'!$B$5,"集計の年とちがう",""))))))</f>
        <v/>
      </c>
    </row>
    <row r="847">
      <c r="A847" s="34" t="n"/>
      <c r="B847" s="35" t="n"/>
      <c r="C847" s="36" t="n"/>
      <c r="D847" s="35" t="n"/>
      <c r="E847" s="37" t="n"/>
      <c r="F847" s="38">
        <f>IF(A847="","",IF(E847&lt;&gt;"",DATE(YEAR(E847),MONTH(E847),1),DATE(YEAR(A847),MONTH(A847),1)))</f>
        <v/>
      </c>
      <c r="G847" s="13">
        <f>IF(A847&amp;B847&amp;C847="","",IF(A847="","日付を入れる",IF(B847="","費目を選ぶ",IF(COUNTIFS($H$4:$H$58,B847)=0,"費目の一覧にない",IF(C847="","金額を入れる",IF(YEAR(F847)&lt;&gt;'入力'!$B$5,"集計の年とちがう",""))))))</f>
        <v/>
      </c>
    </row>
    <row r="848">
      <c r="A848" s="34" t="n"/>
      <c r="B848" s="35" t="n"/>
      <c r="C848" s="36" t="n"/>
      <c r="D848" s="35" t="n"/>
      <c r="E848" s="37" t="n"/>
      <c r="F848" s="38">
        <f>IF(A848="","",IF(E848&lt;&gt;"",DATE(YEAR(E848),MONTH(E848),1),DATE(YEAR(A848),MONTH(A848),1)))</f>
        <v/>
      </c>
      <c r="G848" s="13">
        <f>IF(A848&amp;B848&amp;C848="","",IF(A848="","日付を入れる",IF(B848="","費目を選ぶ",IF(COUNTIFS($H$4:$H$58,B848)=0,"費目の一覧にない",IF(C848="","金額を入れる",IF(YEAR(F848)&lt;&gt;'入力'!$B$5,"集計の年とちがう",""))))))</f>
        <v/>
      </c>
    </row>
    <row r="849">
      <c r="A849" s="34" t="n"/>
      <c r="B849" s="35" t="n"/>
      <c r="C849" s="36" t="n"/>
      <c r="D849" s="35" t="n"/>
      <c r="E849" s="37" t="n"/>
      <c r="F849" s="38">
        <f>IF(A849="","",IF(E849&lt;&gt;"",DATE(YEAR(E849),MONTH(E849),1),DATE(YEAR(A849),MONTH(A849),1)))</f>
        <v/>
      </c>
      <c r="G849" s="13">
        <f>IF(A849&amp;B849&amp;C849="","",IF(A849="","日付を入れる",IF(B849="","費目を選ぶ",IF(COUNTIFS($H$4:$H$58,B849)=0,"費目の一覧にない",IF(C849="","金額を入れる",IF(YEAR(F849)&lt;&gt;'入力'!$B$5,"集計の年とちがう",""))))))</f>
        <v/>
      </c>
    </row>
    <row r="850">
      <c r="A850" s="34" t="n"/>
      <c r="B850" s="35" t="n"/>
      <c r="C850" s="36" t="n"/>
      <c r="D850" s="35" t="n"/>
      <c r="E850" s="37" t="n"/>
      <c r="F850" s="38">
        <f>IF(A850="","",IF(E850&lt;&gt;"",DATE(YEAR(E850),MONTH(E850),1),DATE(YEAR(A850),MONTH(A850),1)))</f>
        <v/>
      </c>
      <c r="G850" s="13">
        <f>IF(A850&amp;B850&amp;C850="","",IF(A850="","日付を入れる",IF(B850="","費目を選ぶ",IF(COUNTIFS($H$4:$H$58,B850)=0,"費目の一覧にない",IF(C850="","金額を入れる",IF(YEAR(F850)&lt;&gt;'入力'!$B$5,"集計の年とちがう",""))))))</f>
        <v/>
      </c>
    </row>
    <row r="851">
      <c r="A851" s="34" t="n"/>
      <c r="B851" s="35" t="n"/>
      <c r="C851" s="36" t="n"/>
      <c r="D851" s="35" t="n"/>
      <c r="E851" s="37" t="n"/>
      <c r="F851" s="38">
        <f>IF(A851="","",IF(E851&lt;&gt;"",DATE(YEAR(E851),MONTH(E851),1),DATE(YEAR(A851),MONTH(A851),1)))</f>
        <v/>
      </c>
      <c r="G851" s="13">
        <f>IF(A851&amp;B851&amp;C851="","",IF(A851="","日付を入れる",IF(B851="","費目を選ぶ",IF(COUNTIFS($H$4:$H$58,B851)=0,"費目の一覧にない",IF(C851="","金額を入れる",IF(YEAR(F851)&lt;&gt;'入力'!$B$5,"集計の年とちがう",""))))))</f>
        <v/>
      </c>
    </row>
    <row r="852">
      <c r="A852" s="34" t="n"/>
      <c r="B852" s="35" t="n"/>
      <c r="C852" s="36" t="n"/>
      <c r="D852" s="35" t="n"/>
      <c r="E852" s="37" t="n"/>
      <c r="F852" s="38">
        <f>IF(A852="","",IF(E852&lt;&gt;"",DATE(YEAR(E852),MONTH(E852),1),DATE(YEAR(A852),MONTH(A852),1)))</f>
        <v/>
      </c>
      <c r="G852" s="13">
        <f>IF(A852&amp;B852&amp;C852="","",IF(A852="","日付を入れる",IF(B852="","費目を選ぶ",IF(COUNTIFS($H$4:$H$58,B852)=0,"費目の一覧にない",IF(C852="","金額を入れる",IF(YEAR(F852)&lt;&gt;'入力'!$B$5,"集計の年とちがう",""))))))</f>
        <v/>
      </c>
    </row>
    <row r="853">
      <c r="A853" s="34" t="n"/>
      <c r="B853" s="35" t="n"/>
      <c r="C853" s="36" t="n"/>
      <c r="D853" s="35" t="n"/>
      <c r="E853" s="37" t="n"/>
      <c r="F853" s="38">
        <f>IF(A853="","",IF(E853&lt;&gt;"",DATE(YEAR(E853),MONTH(E853),1),DATE(YEAR(A853),MONTH(A853),1)))</f>
        <v/>
      </c>
      <c r="G853" s="13">
        <f>IF(A853&amp;B853&amp;C853="","",IF(A853="","日付を入れる",IF(B853="","費目を選ぶ",IF(COUNTIFS($H$4:$H$58,B853)=0,"費目の一覧にない",IF(C853="","金額を入れる",IF(YEAR(F853)&lt;&gt;'入力'!$B$5,"集計の年とちがう",""))))))</f>
        <v/>
      </c>
    </row>
    <row r="854">
      <c r="A854" s="34" t="n"/>
      <c r="B854" s="35" t="n"/>
      <c r="C854" s="36" t="n"/>
      <c r="D854" s="35" t="n"/>
      <c r="E854" s="37" t="n"/>
      <c r="F854" s="38">
        <f>IF(A854="","",IF(E854&lt;&gt;"",DATE(YEAR(E854),MONTH(E854),1),DATE(YEAR(A854),MONTH(A854),1)))</f>
        <v/>
      </c>
      <c r="G854" s="13">
        <f>IF(A854&amp;B854&amp;C854="","",IF(A854="","日付を入れる",IF(B854="","費目を選ぶ",IF(COUNTIFS($H$4:$H$58,B854)=0,"費目の一覧にない",IF(C854="","金額を入れる",IF(YEAR(F854)&lt;&gt;'入力'!$B$5,"集計の年とちがう",""))))))</f>
        <v/>
      </c>
    </row>
    <row r="855">
      <c r="A855" s="34" t="n"/>
      <c r="B855" s="35" t="n"/>
      <c r="C855" s="36" t="n"/>
      <c r="D855" s="35" t="n"/>
      <c r="E855" s="37" t="n"/>
      <c r="F855" s="38">
        <f>IF(A855="","",IF(E855&lt;&gt;"",DATE(YEAR(E855),MONTH(E855),1),DATE(YEAR(A855),MONTH(A855),1)))</f>
        <v/>
      </c>
      <c r="G855" s="13">
        <f>IF(A855&amp;B855&amp;C855="","",IF(A855="","日付を入れる",IF(B855="","費目を選ぶ",IF(COUNTIFS($H$4:$H$58,B855)=0,"費目の一覧にない",IF(C855="","金額を入れる",IF(YEAR(F855)&lt;&gt;'入力'!$B$5,"集計の年とちがう",""))))))</f>
        <v/>
      </c>
    </row>
    <row r="856">
      <c r="A856" s="34" t="n"/>
      <c r="B856" s="35" t="n"/>
      <c r="C856" s="36" t="n"/>
      <c r="D856" s="35" t="n"/>
      <c r="E856" s="37" t="n"/>
      <c r="F856" s="38">
        <f>IF(A856="","",IF(E856&lt;&gt;"",DATE(YEAR(E856),MONTH(E856),1),DATE(YEAR(A856),MONTH(A856),1)))</f>
        <v/>
      </c>
      <c r="G856" s="13">
        <f>IF(A856&amp;B856&amp;C856="","",IF(A856="","日付を入れる",IF(B856="","費目を選ぶ",IF(COUNTIFS($H$4:$H$58,B856)=0,"費目の一覧にない",IF(C856="","金額を入れる",IF(YEAR(F856)&lt;&gt;'入力'!$B$5,"集計の年とちがう",""))))))</f>
        <v/>
      </c>
    </row>
    <row r="857">
      <c r="A857" s="34" t="n"/>
      <c r="B857" s="35" t="n"/>
      <c r="C857" s="36" t="n"/>
      <c r="D857" s="35" t="n"/>
      <c r="E857" s="37" t="n"/>
      <c r="F857" s="38">
        <f>IF(A857="","",IF(E857&lt;&gt;"",DATE(YEAR(E857),MONTH(E857),1),DATE(YEAR(A857),MONTH(A857),1)))</f>
        <v/>
      </c>
      <c r="G857" s="13">
        <f>IF(A857&amp;B857&amp;C857="","",IF(A857="","日付を入れる",IF(B857="","費目を選ぶ",IF(COUNTIFS($H$4:$H$58,B857)=0,"費目の一覧にない",IF(C857="","金額を入れる",IF(YEAR(F857)&lt;&gt;'入力'!$B$5,"集計の年とちがう",""))))))</f>
        <v/>
      </c>
    </row>
    <row r="858">
      <c r="A858" s="34" t="n"/>
      <c r="B858" s="35" t="n"/>
      <c r="C858" s="36" t="n"/>
      <c r="D858" s="35" t="n"/>
      <c r="E858" s="37" t="n"/>
      <c r="F858" s="38">
        <f>IF(A858="","",IF(E858&lt;&gt;"",DATE(YEAR(E858),MONTH(E858),1),DATE(YEAR(A858),MONTH(A858),1)))</f>
        <v/>
      </c>
      <c r="G858" s="13">
        <f>IF(A858&amp;B858&amp;C858="","",IF(A858="","日付を入れる",IF(B858="","費目を選ぶ",IF(COUNTIFS($H$4:$H$58,B858)=0,"費目の一覧にない",IF(C858="","金額を入れる",IF(YEAR(F858)&lt;&gt;'入力'!$B$5,"集計の年とちがう",""))))))</f>
        <v/>
      </c>
    </row>
    <row r="859">
      <c r="A859" s="34" t="n"/>
      <c r="B859" s="35" t="n"/>
      <c r="C859" s="36" t="n"/>
      <c r="D859" s="35" t="n"/>
      <c r="E859" s="37" t="n"/>
      <c r="F859" s="38">
        <f>IF(A859="","",IF(E859&lt;&gt;"",DATE(YEAR(E859),MONTH(E859),1),DATE(YEAR(A859),MONTH(A859),1)))</f>
        <v/>
      </c>
      <c r="G859" s="13">
        <f>IF(A859&amp;B859&amp;C859="","",IF(A859="","日付を入れる",IF(B859="","費目を選ぶ",IF(COUNTIFS($H$4:$H$58,B859)=0,"費目の一覧にない",IF(C859="","金額を入れる",IF(YEAR(F859)&lt;&gt;'入力'!$B$5,"集計の年とちがう",""))))))</f>
        <v/>
      </c>
    </row>
    <row r="860">
      <c r="A860" s="34" t="n"/>
      <c r="B860" s="35" t="n"/>
      <c r="C860" s="36" t="n"/>
      <c r="D860" s="35" t="n"/>
      <c r="E860" s="37" t="n"/>
      <c r="F860" s="38">
        <f>IF(A860="","",IF(E860&lt;&gt;"",DATE(YEAR(E860),MONTH(E860),1),DATE(YEAR(A860),MONTH(A860),1)))</f>
        <v/>
      </c>
      <c r="G860" s="13">
        <f>IF(A860&amp;B860&amp;C860="","",IF(A860="","日付を入れる",IF(B860="","費目を選ぶ",IF(COUNTIFS($H$4:$H$58,B860)=0,"費目の一覧にない",IF(C860="","金額を入れる",IF(YEAR(F860)&lt;&gt;'入力'!$B$5,"集計の年とちがう",""))))))</f>
        <v/>
      </c>
    </row>
    <row r="861">
      <c r="A861" s="34" t="n"/>
      <c r="B861" s="35" t="n"/>
      <c r="C861" s="36" t="n"/>
      <c r="D861" s="35" t="n"/>
      <c r="E861" s="37" t="n"/>
      <c r="F861" s="38">
        <f>IF(A861="","",IF(E861&lt;&gt;"",DATE(YEAR(E861),MONTH(E861),1),DATE(YEAR(A861),MONTH(A861),1)))</f>
        <v/>
      </c>
      <c r="G861" s="13">
        <f>IF(A861&amp;B861&amp;C861="","",IF(A861="","日付を入れる",IF(B861="","費目を選ぶ",IF(COUNTIFS($H$4:$H$58,B861)=0,"費目の一覧にない",IF(C861="","金額を入れる",IF(YEAR(F861)&lt;&gt;'入力'!$B$5,"集計の年とちがう",""))))))</f>
        <v/>
      </c>
    </row>
    <row r="862">
      <c r="A862" s="34" t="n"/>
      <c r="B862" s="35" t="n"/>
      <c r="C862" s="36" t="n"/>
      <c r="D862" s="35" t="n"/>
      <c r="E862" s="37" t="n"/>
      <c r="F862" s="38">
        <f>IF(A862="","",IF(E862&lt;&gt;"",DATE(YEAR(E862),MONTH(E862),1),DATE(YEAR(A862),MONTH(A862),1)))</f>
        <v/>
      </c>
      <c r="G862" s="13">
        <f>IF(A862&amp;B862&amp;C862="","",IF(A862="","日付を入れる",IF(B862="","費目を選ぶ",IF(COUNTIFS($H$4:$H$58,B862)=0,"費目の一覧にない",IF(C862="","金額を入れる",IF(YEAR(F862)&lt;&gt;'入力'!$B$5,"集計の年とちがう",""))))))</f>
        <v/>
      </c>
    </row>
    <row r="863">
      <c r="A863" s="34" t="n"/>
      <c r="B863" s="35" t="n"/>
      <c r="C863" s="36" t="n"/>
      <c r="D863" s="35" t="n"/>
      <c r="E863" s="37" t="n"/>
      <c r="F863" s="38">
        <f>IF(A863="","",IF(E863&lt;&gt;"",DATE(YEAR(E863),MONTH(E863),1),DATE(YEAR(A863),MONTH(A863),1)))</f>
        <v/>
      </c>
      <c r="G863" s="13">
        <f>IF(A863&amp;B863&amp;C863="","",IF(A863="","日付を入れる",IF(B863="","費目を選ぶ",IF(COUNTIFS($H$4:$H$58,B863)=0,"費目の一覧にない",IF(C863="","金額を入れる",IF(YEAR(F863)&lt;&gt;'入力'!$B$5,"集計の年とちがう",""))))))</f>
        <v/>
      </c>
    </row>
    <row r="864">
      <c r="A864" s="34" t="n"/>
      <c r="B864" s="35" t="n"/>
      <c r="C864" s="36" t="n"/>
      <c r="D864" s="35" t="n"/>
      <c r="E864" s="37" t="n"/>
      <c r="F864" s="38">
        <f>IF(A864="","",IF(E864&lt;&gt;"",DATE(YEAR(E864),MONTH(E864),1),DATE(YEAR(A864),MONTH(A864),1)))</f>
        <v/>
      </c>
      <c r="G864" s="13">
        <f>IF(A864&amp;B864&amp;C864="","",IF(A864="","日付を入れる",IF(B864="","費目を選ぶ",IF(COUNTIFS($H$4:$H$58,B864)=0,"費目の一覧にない",IF(C864="","金額を入れる",IF(YEAR(F864)&lt;&gt;'入力'!$B$5,"集計の年とちがう",""))))))</f>
        <v/>
      </c>
    </row>
    <row r="865">
      <c r="A865" s="34" t="n"/>
      <c r="B865" s="35" t="n"/>
      <c r="C865" s="36" t="n"/>
      <c r="D865" s="35" t="n"/>
      <c r="E865" s="37" t="n"/>
      <c r="F865" s="38">
        <f>IF(A865="","",IF(E865&lt;&gt;"",DATE(YEAR(E865),MONTH(E865),1),DATE(YEAR(A865),MONTH(A865),1)))</f>
        <v/>
      </c>
      <c r="G865" s="13">
        <f>IF(A865&amp;B865&amp;C865="","",IF(A865="","日付を入れる",IF(B865="","費目を選ぶ",IF(COUNTIFS($H$4:$H$58,B865)=0,"費目の一覧にない",IF(C865="","金額を入れる",IF(YEAR(F865)&lt;&gt;'入力'!$B$5,"集計の年とちがう",""))))))</f>
        <v/>
      </c>
    </row>
    <row r="866">
      <c r="A866" s="34" t="n"/>
      <c r="B866" s="35" t="n"/>
      <c r="C866" s="36" t="n"/>
      <c r="D866" s="35" t="n"/>
      <c r="E866" s="37" t="n"/>
      <c r="F866" s="38">
        <f>IF(A866="","",IF(E866&lt;&gt;"",DATE(YEAR(E866),MONTH(E866),1),DATE(YEAR(A866),MONTH(A866),1)))</f>
        <v/>
      </c>
      <c r="G866" s="13">
        <f>IF(A866&amp;B866&amp;C866="","",IF(A866="","日付を入れる",IF(B866="","費目を選ぶ",IF(COUNTIFS($H$4:$H$58,B866)=0,"費目の一覧にない",IF(C866="","金額を入れる",IF(YEAR(F866)&lt;&gt;'入力'!$B$5,"集計の年とちがう",""))))))</f>
        <v/>
      </c>
    </row>
    <row r="867">
      <c r="A867" s="34" t="n"/>
      <c r="B867" s="35" t="n"/>
      <c r="C867" s="36" t="n"/>
      <c r="D867" s="35" t="n"/>
      <c r="E867" s="37" t="n"/>
      <c r="F867" s="38">
        <f>IF(A867="","",IF(E867&lt;&gt;"",DATE(YEAR(E867),MONTH(E867),1),DATE(YEAR(A867),MONTH(A867),1)))</f>
        <v/>
      </c>
      <c r="G867" s="13">
        <f>IF(A867&amp;B867&amp;C867="","",IF(A867="","日付を入れる",IF(B867="","費目を選ぶ",IF(COUNTIFS($H$4:$H$58,B867)=0,"費目の一覧にない",IF(C867="","金額を入れる",IF(YEAR(F867)&lt;&gt;'入力'!$B$5,"集計の年とちがう",""))))))</f>
        <v/>
      </c>
    </row>
    <row r="868">
      <c r="A868" s="34" t="n"/>
      <c r="B868" s="35" t="n"/>
      <c r="C868" s="36" t="n"/>
      <c r="D868" s="35" t="n"/>
      <c r="E868" s="37" t="n"/>
      <c r="F868" s="38">
        <f>IF(A868="","",IF(E868&lt;&gt;"",DATE(YEAR(E868),MONTH(E868),1),DATE(YEAR(A868),MONTH(A868),1)))</f>
        <v/>
      </c>
      <c r="G868" s="13">
        <f>IF(A868&amp;B868&amp;C868="","",IF(A868="","日付を入れる",IF(B868="","費目を選ぶ",IF(COUNTIFS($H$4:$H$58,B868)=0,"費目の一覧にない",IF(C868="","金額を入れる",IF(YEAR(F868)&lt;&gt;'入力'!$B$5,"集計の年とちがう",""))))))</f>
        <v/>
      </c>
    </row>
    <row r="869">
      <c r="A869" s="34" t="n"/>
      <c r="B869" s="35" t="n"/>
      <c r="C869" s="36" t="n"/>
      <c r="D869" s="35" t="n"/>
      <c r="E869" s="37" t="n"/>
      <c r="F869" s="38">
        <f>IF(A869="","",IF(E869&lt;&gt;"",DATE(YEAR(E869),MONTH(E869),1),DATE(YEAR(A869),MONTH(A869),1)))</f>
        <v/>
      </c>
      <c r="G869" s="13">
        <f>IF(A869&amp;B869&amp;C869="","",IF(A869="","日付を入れる",IF(B869="","費目を選ぶ",IF(COUNTIFS($H$4:$H$58,B869)=0,"費目の一覧にない",IF(C869="","金額を入れる",IF(YEAR(F869)&lt;&gt;'入力'!$B$5,"集計の年とちがう",""))))))</f>
        <v/>
      </c>
    </row>
    <row r="870">
      <c r="A870" s="34" t="n"/>
      <c r="B870" s="35" t="n"/>
      <c r="C870" s="36" t="n"/>
      <c r="D870" s="35" t="n"/>
      <c r="E870" s="37" t="n"/>
      <c r="F870" s="38">
        <f>IF(A870="","",IF(E870&lt;&gt;"",DATE(YEAR(E870),MONTH(E870),1),DATE(YEAR(A870),MONTH(A870),1)))</f>
        <v/>
      </c>
      <c r="G870" s="13">
        <f>IF(A870&amp;B870&amp;C870="","",IF(A870="","日付を入れる",IF(B870="","費目を選ぶ",IF(COUNTIFS($H$4:$H$58,B870)=0,"費目の一覧にない",IF(C870="","金額を入れる",IF(YEAR(F870)&lt;&gt;'入力'!$B$5,"集計の年とちがう",""))))))</f>
        <v/>
      </c>
    </row>
    <row r="871">
      <c r="A871" s="34" t="n"/>
      <c r="B871" s="35" t="n"/>
      <c r="C871" s="36" t="n"/>
      <c r="D871" s="35" t="n"/>
      <c r="E871" s="37" t="n"/>
      <c r="F871" s="38">
        <f>IF(A871="","",IF(E871&lt;&gt;"",DATE(YEAR(E871),MONTH(E871),1),DATE(YEAR(A871),MONTH(A871),1)))</f>
        <v/>
      </c>
      <c r="G871" s="13">
        <f>IF(A871&amp;B871&amp;C871="","",IF(A871="","日付を入れる",IF(B871="","費目を選ぶ",IF(COUNTIFS($H$4:$H$58,B871)=0,"費目の一覧にない",IF(C871="","金額を入れる",IF(YEAR(F871)&lt;&gt;'入力'!$B$5,"集計の年とちがう",""))))))</f>
        <v/>
      </c>
    </row>
    <row r="872">
      <c r="A872" s="34" t="n"/>
      <c r="B872" s="35" t="n"/>
      <c r="C872" s="36" t="n"/>
      <c r="D872" s="35" t="n"/>
      <c r="E872" s="37" t="n"/>
      <c r="F872" s="38">
        <f>IF(A872="","",IF(E872&lt;&gt;"",DATE(YEAR(E872),MONTH(E872),1),DATE(YEAR(A872),MONTH(A872),1)))</f>
        <v/>
      </c>
      <c r="G872" s="13">
        <f>IF(A872&amp;B872&amp;C872="","",IF(A872="","日付を入れる",IF(B872="","費目を選ぶ",IF(COUNTIFS($H$4:$H$58,B872)=0,"費目の一覧にない",IF(C872="","金額を入れる",IF(YEAR(F872)&lt;&gt;'入力'!$B$5,"集計の年とちがう",""))))))</f>
        <v/>
      </c>
    </row>
    <row r="873">
      <c r="A873" s="34" t="n"/>
      <c r="B873" s="35" t="n"/>
      <c r="C873" s="36" t="n"/>
      <c r="D873" s="35" t="n"/>
      <c r="E873" s="37" t="n"/>
      <c r="F873" s="38">
        <f>IF(A873="","",IF(E873&lt;&gt;"",DATE(YEAR(E873),MONTH(E873),1),DATE(YEAR(A873),MONTH(A873),1)))</f>
        <v/>
      </c>
      <c r="G873" s="13">
        <f>IF(A873&amp;B873&amp;C873="","",IF(A873="","日付を入れる",IF(B873="","費目を選ぶ",IF(COUNTIFS($H$4:$H$58,B873)=0,"費目の一覧にない",IF(C873="","金額を入れる",IF(YEAR(F873)&lt;&gt;'入力'!$B$5,"集計の年とちがう",""))))))</f>
        <v/>
      </c>
    </row>
    <row r="874">
      <c r="A874" s="34" t="n"/>
      <c r="B874" s="35" t="n"/>
      <c r="C874" s="36" t="n"/>
      <c r="D874" s="35" t="n"/>
      <c r="E874" s="37" t="n"/>
      <c r="F874" s="38">
        <f>IF(A874="","",IF(E874&lt;&gt;"",DATE(YEAR(E874),MONTH(E874),1),DATE(YEAR(A874),MONTH(A874),1)))</f>
        <v/>
      </c>
      <c r="G874" s="13">
        <f>IF(A874&amp;B874&amp;C874="","",IF(A874="","日付を入れる",IF(B874="","費目を選ぶ",IF(COUNTIFS($H$4:$H$58,B874)=0,"費目の一覧にない",IF(C874="","金額を入れる",IF(YEAR(F874)&lt;&gt;'入力'!$B$5,"集計の年とちがう",""))))))</f>
        <v/>
      </c>
    </row>
    <row r="875">
      <c r="A875" s="34" t="n"/>
      <c r="B875" s="35" t="n"/>
      <c r="C875" s="36" t="n"/>
      <c r="D875" s="35" t="n"/>
      <c r="E875" s="37" t="n"/>
      <c r="F875" s="38">
        <f>IF(A875="","",IF(E875&lt;&gt;"",DATE(YEAR(E875),MONTH(E875),1),DATE(YEAR(A875),MONTH(A875),1)))</f>
        <v/>
      </c>
      <c r="G875" s="13">
        <f>IF(A875&amp;B875&amp;C875="","",IF(A875="","日付を入れる",IF(B875="","費目を選ぶ",IF(COUNTIFS($H$4:$H$58,B875)=0,"費目の一覧にない",IF(C875="","金額を入れる",IF(YEAR(F875)&lt;&gt;'入力'!$B$5,"集計の年とちがう",""))))))</f>
        <v/>
      </c>
    </row>
    <row r="876">
      <c r="A876" s="34" t="n"/>
      <c r="B876" s="35" t="n"/>
      <c r="C876" s="36" t="n"/>
      <c r="D876" s="35" t="n"/>
      <c r="E876" s="37" t="n"/>
      <c r="F876" s="38">
        <f>IF(A876="","",IF(E876&lt;&gt;"",DATE(YEAR(E876),MONTH(E876),1),DATE(YEAR(A876),MONTH(A876),1)))</f>
        <v/>
      </c>
      <c r="G876" s="13">
        <f>IF(A876&amp;B876&amp;C876="","",IF(A876="","日付を入れる",IF(B876="","費目を選ぶ",IF(COUNTIFS($H$4:$H$58,B876)=0,"費目の一覧にない",IF(C876="","金額を入れる",IF(YEAR(F876)&lt;&gt;'入力'!$B$5,"集計の年とちがう",""))))))</f>
        <v/>
      </c>
    </row>
    <row r="877">
      <c r="A877" s="34" t="n"/>
      <c r="B877" s="35" t="n"/>
      <c r="C877" s="36" t="n"/>
      <c r="D877" s="35" t="n"/>
      <c r="E877" s="37" t="n"/>
      <c r="F877" s="38">
        <f>IF(A877="","",IF(E877&lt;&gt;"",DATE(YEAR(E877),MONTH(E877),1),DATE(YEAR(A877),MONTH(A877),1)))</f>
        <v/>
      </c>
      <c r="G877" s="13">
        <f>IF(A877&amp;B877&amp;C877="","",IF(A877="","日付を入れる",IF(B877="","費目を選ぶ",IF(COUNTIFS($H$4:$H$58,B877)=0,"費目の一覧にない",IF(C877="","金額を入れる",IF(YEAR(F877)&lt;&gt;'入力'!$B$5,"集計の年とちがう",""))))))</f>
        <v/>
      </c>
    </row>
    <row r="878">
      <c r="A878" s="34" t="n"/>
      <c r="B878" s="35" t="n"/>
      <c r="C878" s="36" t="n"/>
      <c r="D878" s="35" t="n"/>
      <c r="E878" s="37" t="n"/>
      <c r="F878" s="38">
        <f>IF(A878="","",IF(E878&lt;&gt;"",DATE(YEAR(E878),MONTH(E878),1),DATE(YEAR(A878),MONTH(A878),1)))</f>
        <v/>
      </c>
      <c r="G878" s="13">
        <f>IF(A878&amp;B878&amp;C878="","",IF(A878="","日付を入れる",IF(B878="","費目を選ぶ",IF(COUNTIFS($H$4:$H$58,B878)=0,"費目の一覧にない",IF(C878="","金額を入れる",IF(YEAR(F878)&lt;&gt;'入力'!$B$5,"集計の年とちがう",""))))))</f>
        <v/>
      </c>
    </row>
    <row r="879">
      <c r="A879" s="34" t="n"/>
      <c r="B879" s="35" t="n"/>
      <c r="C879" s="36" t="n"/>
      <c r="D879" s="35" t="n"/>
      <c r="E879" s="37" t="n"/>
      <c r="F879" s="38">
        <f>IF(A879="","",IF(E879&lt;&gt;"",DATE(YEAR(E879),MONTH(E879),1),DATE(YEAR(A879),MONTH(A879),1)))</f>
        <v/>
      </c>
      <c r="G879" s="13">
        <f>IF(A879&amp;B879&amp;C879="","",IF(A879="","日付を入れる",IF(B879="","費目を選ぶ",IF(COUNTIFS($H$4:$H$58,B879)=0,"費目の一覧にない",IF(C879="","金額を入れる",IF(YEAR(F879)&lt;&gt;'入力'!$B$5,"集計の年とちがう",""))))))</f>
        <v/>
      </c>
    </row>
    <row r="880">
      <c r="A880" s="34" t="n"/>
      <c r="B880" s="35" t="n"/>
      <c r="C880" s="36" t="n"/>
      <c r="D880" s="35" t="n"/>
      <c r="E880" s="37" t="n"/>
      <c r="F880" s="38">
        <f>IF(A880="","",IF(E880&lt;&gt;"",DATE(YEAR(E880),MONTH(E880),1),DATE(YEAR(A880),MONTH(A880),1)))</f>
        <v/>
      </c>
      <c r="G880" s="13">
        <f>IF(A880&amp;B880&amp;C880="","",IF(A880="","日付を入れる",IF(B880="","費目を選ぶ",IF(COUNTIFS($H$4:$H$58,B880)=0,"費目の一覧にない",IF(C880="","金額を入れる",IF(YEAR(F880)&lt;&gt;'入力'!$B$5,"集計の年とちがう",""))))))</f>
        <v/>
      </c>
    </row>
    <row r="881">
      <c r="A881" s="34" t="n"/>
      <c r="B881" s="35" t="n"/>
      <c r="C881" s="36" t="n"/>
      <c r="D881" s="35" t="n"/>
      <c r="E881" s="37" t="n"/>
      <c r="F881" s="38">
        <f>IF(A881="","",IF(E881&lt;&gt;"",DATE(YEAR(E881),MONTH(E881),1),DATE(YEAR(A881),MONTH(A881),1)))</f>
        <v/>
      </c>
      <c r="G881" s="13">
        <f>IF(A881&amp;B881&amp;C881="","",IF(A881="","日付を入れる",IF(B881="","費目を選ぶ",IF(COUNTIFS($H$4:$H$58,B881)=0,"費目の一覧にない",IF(C881="","金額を入れる",IF(YEAR(F881)&lt;&gt;'入力'!$B$5,"集計の年とちがう",""))))))</f>
        <v/>
      </c>
    </row>
    <row r="882">
      <c r="A882" s="34" t="n"/>
      <c r="B882" s="35" t="n"/>
      <c r="C882" s="36" t="n"/>
      <c r="D882" s="35" t="n"/>
      <c r="E882" s="37" t="n"/>
      <c r="F882" s="38">
        <f>IF(A882="","",IF(E882&lt;&gt;"",DATE(YEAR(E882),MONTH(E882),1),DATE(YEAR(A882),MONTH(A882),1)))</f>
        <v/>
      </c>
      <c r="G882" s="13">
        <f>IF(A882&amp;B882&amp;C882="","",IF(A882="","日付を入れる",IF(B882="","費目を選ぶ",IF(COUNTIFS($H$4:$H$58,B882)=0,"費目の一覧にない",IF(C882="","金額を入れる",IF(YEAR(F882)&lt;&gt;'入力'!$B$5,"集計の年とちがう",""))))))</f>
        <v/>
      </c>
    </row>
    <row r="883">
      <c r="A883" s="34" t="n"/>
      <c r="B883" s="35" t="n"/>
      <c r="C883" s="36" t="n"/>
      <c r="D883" s="35" t="n"/>
      <c r="E883" s="37" t="n"/>
      <c r="F883" s="38">
        <f>IF(A883="","",IF(E883&lt;&gt;"",DATE(YEAR(E883),MONTH(E883),1),DATE(YEAR(A883),MONTH(A883),1)))</f>
        <v/>
      </c>
      <c r="G883" s="13">
        <f>IF(A883&amp;B883&amp;C883="","",IF(A883="","日付を入れる",IF(B883="","費目を選ぶ",IF(COUNTIFS($H$4:$H$58,B883)=0,"費目の一覧にない",IF(C883="","金額を入れる",IF(YEAR(F883)&lt;&gt;'入力'!$B$5,"集計の年とちがう",""))))))</f>
        <v/>
      </c>
    </row>
    <row r="884">
      <c r="A884" s="34" t="n"/>
      <c r="B884" s="35" t="n"/>
      <c r="C884" s="36" t="n"/>
      <c r="D884" s="35" t="n"/>
      <c r="E884" s="37" t="n"/>
      <c r="F884" s="38">
        <f>IF(A884="","",IF(E884&lt;&gt;"",DATE(YEAR(E884),MONTH(E884),1),DATE(YEAR(A884),MONTH(A884),1)))</f>
        <v/>
      </c>
      <c r="G884" s="13">
        <f>IF(A884&amp;B884&amp;C884="","",IF(A884="","日付を入れる",IF(B884="","費目を選ぶ",IF(COUNTIFS($H$4:$H$58,B884)=0,"費目の一覧にない",IF(C884="","金額を入れる",IF(YEAR(F884)&lt;&gt;'入力'!$B$5,"集計の年とちがう",""))))))</f>
        <v/>
      </c>
    </row>
    <row r="885">
      <c r="A885" s="34" t="n"/>
      <c r="B885" s="35" t="n"/>
      <c r="C885" s="36" t="n"/>
      <c r="D885" s="35" t="n"/>
      <c r="E885" s="37" t="n"/>
      <c r="F885" s="38">
        <f>IF(A885="","",IF(E885&lt;&gt;"",DATE(YEAR(E885),MONTH(E885),1),DATE(YEAR(A885),MONTH(A885),1)))</f>
        <v/>
      </c>
      <c r="G885" s="13">
        <f>IF(A885&amp;B885&amp;C885="","",IF(A885="","日付を入れる",IF(B885="","費目を選ぶ",IF(COUNTIFS($H$4:$H$58,B885)=0,"費目の一覧にない",IF(C885="","金額を入れる",IF(YEAR(F885)&lt;&gt;'入力'!$B$5,"集計の年とちがう",""))))))</f>
        <v/>
      </c>
    </row>
    <row r="886">
      <c r="A886" s="34" t="n"/>
      <c r="B886" s="35" t="n"/>
      <c r="C886" s="36" t="n"/>
      <c r="D886" s="35" t="n"/>
      <c r="E886" s="37" t="n"/>
      <c r="F886" s="38">
        <f>IF(A886="","",IF(E886&lt;&gt;"",DATE(YEAR(E886),MONTH(E886),1),DATE(YEAR(A886),MONTH(A886),1)))</f>
        <v/>
      </c>
      <c r="G886" s="13">
        <f>IF(A886&amp;B886&amp;C886="","",IF(A886="","日付を入れる",IF(B886="","費目を選ぶ",IF(COUNTIFS($H$4:$H$58,B886)=0,"費目の一覧にない",IF(C886="","金額を入れる",IF(YEAR(F886)&lt;&gt;'入力'!$B$5,"集計の年とちがう",""))))))</f>
        <v/>
      </c>
    </row>
    <row r="887">
      <c r="A887" s="34" t="n"/>
      <c r="B887" s="35" t="n"/>
      <c r="C887" s="36" t="n"/>
      <c r="D887" s="35" t="n"/>
      <c r="E887" s="37" t="n"/>
      <c r="F887" s="38">
        <f>IF(A887="","",IF(E887&lt;&gt;"",DATE(YEAR(E887),MONTH(E887),1),DATE(YEAR(A887),MONTH(A887),1)))</f>
        <v/>
      </c>
      <c r="G887" s="13">
        <f>IF(A887&amp;B887&amp;C887="","",IF(A887="","日付を入れる",IF(B887="","費目を選ぶ",IF(COUNTIFS($H$4:$H$58,B887)=0,"費目の一覧にない",IF(C887="","金額を入れる",IF(YEAR(F887)&lt;&gt;'入力'!$B$5,"集計の年とちがう",""))))))</f>
        <v/>
      </c>
    </row>
    <row r="888">
      <c r="A888" s="34" t="n"/>
      <c r="B888" s="35" t="n"/>
      <c r="C888" s="36" t="n"/>
      <c r="D888" s="35" t="n"/>
      <c r="E888" s="37" t="n"/>
      <c r="F888" s="38">
        <f>IF(A888="","",IF(E888&lt;&gt;"",DATE(YEAR(E888),MONTH(E888),1),DATE(YEAR(A888),MONTH(A888),1)))</f>
        <v/>
      </c>
      <c r="G888" s="13">
        <f>IF(A888&amp;B888&amp;C888="","",IF(A888="","日付を入れる",IF(B888="","費目を選ぶ",IF(COUNTIFS($H$4:$H$58,B888)=0,"費目の一覧にない",IF(C888="","金額を入れる",IF(YEAR(F888)&lt;&gt;'入力'!$B$5,"集計の年とちがう",""))))))</f>
        <v/>
      </c>
    </row>
    <row r="889">
      <c r="A889" s="34" t="n"/>
      <c r="B889" s="35" t="n"/>
      <c r="C889" s="36" t="n"/>
      <c r="D889" s="35" t="n"/>
      <c r="E889" s="37" t="n"/>
      <c r="F889" s="38">
        <f>IF(A889="","",IF(E889&lt;&gt;"",DATE(YEAR(E889),MONTH(E889),1),DATE(YEAR(A889),MONTH(A889),1)))</f>
        <v/>
      </c>
      <c r="G889" s="13">
        <f>IF(A889&amp;B889&amp;C889="","",IF(A889="","日付を入れる",IF(B889="","費目を選ぶ",IF(COUNTIFS($H$4:$H$58,B889)=0,"費目の一覧にない",IF(C889="","金額を入れる",IF(YEAR(F889)&lt;&gt;'入力'!$B$5,"集計の年とちがう",""))))))</f>
        <v/>
      </c>
    </row>
    <row r="890">
      <c r="A890" s="34" t="n"/>
      <c r="B890" s="35" t="n"/>
      <c r="C890" s="36" t="n"/>
      <c r="D890" s="35" t="n"/>
      <c r="E890" s="37" t="n"/>
      <c r="F890" s="38">
        <f>IF(A890="","",IF(E890&lt;&gt;"",DATE(YEAR(E890),MONTH(E890),1),DATE(YEAR(A890),MONTH(A890),1)))</f>
        <v/>
      </c>
      <c r="G890" s="13">
        <f>IF(A890&amp;B890&amp;C890="","",IF(A890="","日付を入れる",IF(B890="","費目を選ぶ",IF(COUNTIFS($H$4:$H$58,B890)=0,"費目の一覧にない",IF(C890="","金額を入れる",IF(YEAR(F890)&lt;&gt;'入力'!$B$5,"集計の年とちがう",""))))))</f>
        <v/>
      </c>
    </row>
    <row r="891">
      <c r="A891" s="34" t="n"/>
      <c r="B891" s="35" t="n"/>
      <c r="C891" s="36" t="n"/>
      <c r="D891" s="35" t="n"/>
      <c r="E891" s="37" t="n"/>
      <c r="F891" s="38">
        <f>IF(A891="","",IF(E891&lt;&gt;"",DATE(YEAR(E891),MONTH(E891),1),DATE(YEAR(A891),MONTH(A891),1)))</f>
        <v/>
      </c>
      <c r="G891" s="13">
        <f>IF(A891&amp;B891&amp;C891="","",IF(A891="","日付を入れる",IF(B891="","費目を選ぶ",IF(COUNTIFS($H$4:$H$58,B891)=0,"費目の一覧にない",IF(C891="","金額を入れる",IF(YEAR(F891)&lt;&gt;'入力'!$B$5,"集計の年とちがう",""))))))</f>
        <v/>
      </c>
    </row>
    <row r="892">
      <c r="A892" s="34" t="n"/>
      <c r="B892" s="35" t="n"/>
      <c r="C892" s="36" t="n"/>
      <c r="D892" s="35" t="n"/>
      <c r="E892" s="37" t="n"/>
      <c r="F892" s="38">
        <f>IF(A892="","",IF(E892&lt;&gt;"",DATE(YEAR(E892),MONTH(E892),1),DATE(YEAR(A892),MONTH(A892),1)))</f>
        <v/>
      </c>
      <c r="G892" s="13">
        <f>IF(A892&amp;B892&amp;C892="","",IF(A892="","日付を入れる",IF(B892="","費目を選ぶ",IF(COUNTIFS($H$4:$H$58,B892)=0,"費目の一覧にない",IF(C892="","金額を入れる",IF(YEAR(F892)&lt;&gt;'入力'!$B$5,"集計の年とちがう",""))))))</f>
        <v/>
      </c>
    </row>
    <row r="893">
      <c r="A893" s="34" t="n"/>
      <c r="B893" s="35" t="n"/>
      <c r="C893" s="36" t="n"/>
      <c r="D893" s="35" t="n"/>
      <c r="E893" s="37" t="n"/>
      <c r="F893" s="38">
        <f>IF(A893="","",IF(E893&lt;&gt;"",DATE(YEAR(E893),MONTH(E893),1),DATE(YEAR(A893),MONTH(A893),1)))</f>
        <v/>
      </c>
      <c r="G893" s="13">
        <f>IF(A893&amp;B893&amp;C893="","",IF(A893="","日付を入れる",IF(B893="","費目を選ぶ",IF(COUNTIFS($H$4:$H$58,B893)=0,"費目の一覧にない",IF(C893="","金額を入れる",IF(YEAR(F893)&lt;&gt;'入力'!$B$5,"集計の年とちがう",""))))))</f>
        <v/>
      </c>
    </row>
    <row r="894">
      <c r="A894" s="34" t="n"/>
      <c r="B894" s="35" t="n"/>
      <c r="C894" s="36" t="n"/>
      <c r="D894" s="35" t="n"/>
      <c r="E894" s="37" t="n"/>
      <c r="F894" s="38">
        <f>IF(A894="","",IF(E894&lt;&gt;"",DATE(YEAR(E894),MONTH(E894),1),DATE(YEAR(A894),MONTH(A894),1)))</f>
        <v/>
      </c>
      <c r="G894" s="13">
        <f>IF(A894&amp;B894&amp;C894="","",IF(A894="","日付を入れる",IF(B894="","費目を選ぶ",IF(COUNTIFS($H$4:$H$58,B894)=0,"費目の一覧にない",IF(C894="","金額を入れる",IF(YEAR(F894)&lt;&gt;'入力'!$B$5,"集計の年とちがう",""))))))</f>
        <v/>
      </c>
    </row>
    <row r="895">
      <c r="A895" s="34" t="n"/>
      <c r="B895" s="35" t="n"/>
      <c r="C895" s="36" t="n"/>
      <c r="D895" s="35" t="n"/>
      <c r="E895" s="37" t="n"/>
      <c r="F895" s="38">
        <f>IF(A895="","",IF(E895&lt;&gt;"",DATE(YEAR(E895),MONTH(E895),1),DATE(YEAR(A895),MONTH(A895),1)))</f>
        <v/>
      </c>
      <c r="G895" s="13">
        <f>IF(A895&amp;B895&amp;C895="","",IF(A895="","日付を入れる",IF(B895="","費目を選ぶ",IF(COUNTIFS($H$4:$H$58,B895)=0,"費目の一覧にない",IF(C895="","金額を入れる",IF(YEAR(F895)&lt;&gt;'入力'!$B$5,"集計の年とちがう",""))))))</f>
        <v/>
      </c>
    </row>
    <row r="896">
      <c r="A896" s="34" t="n"/>
      <c r="B896" s="35" t="n"/>
      <c r="C896" s="36" t="n"/>
      <c r="D896" s="35" t="n"/>
      <c r="E896" s="37" t="n"/>
      <c r="F896" s="38">
        <f>IF(A896="","",IF(E896&lt;&gt;"",DATE(YEAR(E896),MONTH(E896),1),DATE(YEAR(A896),MONTH(A896),1)))</f>
        <v/>
      </c>
      <c r="G896" s="13">
        <f>IF(A896&amp;B896&amp;C896="","",IF(A896="","日付を入れる",IF(B896="","費目を選ぶ",IF(COUNTIFS($H$4:$H$58,B896)=0,"費目の一覧にない",IF(C896="","金額を入れる",IF(YEAR(F896)&lt;&gt;'入力'!$B$5,"集計の年とちがう",""))))))</f>
        <v/>
      </c>
    </row>
    <row r="897">
      <c r="A897" s="34" t="n"/>
      <c r="B897" s="35" t="n"/>
      <c r="C897" s="36" t="n"/>
      <c r="D897" s="35" t="n"/>
      <c r="E897" s="37" t="n"/>
      <c r="F897" s="38">
        <f>IF(A897="","",IF(E897&lt;&gt;"",DATE(YEAR(E897),MONTH(E897),1),DATE(YEAR(A897),MONTH(A897),1)))</f>
        <v/>
      </c>
      <c r="G897" s="13">
        <f>IF(A897&amp;B897&amp;C897="","",IF(A897="","日付を入れる",IF(B897="","費目を選ぶ",IF(COUNTIFS($H$4:$H$58,B897)=0,"費目の一覧にない",IF(C897="","金額を入れる",IF(YEAR(F897)&lt;&gt;'入力'!$B$5,"集計の年とちがう",""))))))</f>
        <v/>
      </c>
    </row>
    <row r="898">
      <c r="A898" s="34" t="n"/>
      <c r="B898" s="35" t="n"/>
      <c r="C898" s="36" t="n"/>
      <c r="D898" s="35" t="n"/>
      <c r="E898" s="37" t="n"/>
      <c r="F898" s="38">
        <f>IF(A898="","",IF(E898&lt;&gt;"",DATE(YEAR(E898),MONTH(E898),1),DATE(YEAR(A898),MONTH(A898),1)))</f>
        <v/>
      </c>
      <c r="G898" s="13">
        <f>IF(A898&amp;B898&amp;C898="","",IF(A898="","日付を入れる",IF(B898="","費目を選ぶ",IF(COUNTIFS($H$4:$H$58,B898)=0,"費目の一覧にない",IF(C898="","金額を入れる",IF(YEAR(F898)&lt;&gt;'入力'!$B$5,"集計の年とちがう",""))))))</f>
        <v/>
      </c>
    </row>
    <row r="899">
      <c r="A899" s="34" t="n"/>
      <c r="B899" s="35" t="n"/>
      <c r="C899" s="36" t="n"/>
      <c r="D899" s="35" t="n"/>
      <c r="E899" s="37" t="n"/>
      <c r="F899" s="38">
        <f>IF(A899="","",IF(E899&lt;&gt;"",DATE(YEAR(E899),MONTH(E899),1),DATE(YEAR(A899),MONTH(A899),1)))</f>
        <v/>
      </c>
      <c r="G899" s="13">
        <f>IF(A899&amp;B899&amp;C899="","",IF(A899="","日付を入れる",IF(B899="","費目を選ぶ",IF(COUNTIFS($H$4:$H$58,B899)=0,"費目の一覧にない",IF(C899="","金額を入れる",IF(YEAR(F899)&lt;&gt;'入力'!$B$5,"集計の年とちがう",""))))))</f>
        <v/>
      </c>
    </row>
    <row r="900">
      <c r="A900" s="34" t="n"/>
      <c r="B900" s="35" t="n"/>
      <c r="C900" s="36" t="n"/>
      <c r="D900" s="35" t="n"/>
      <c r="E900" s="37" t="n"/>
      <c r="F900" s="38">
        <f>IF(A900="","",IF(E900&lt;&gt;"",DATE(YEAR(E900),MONTH(E900),1),DATE(YEAR(A900),MONTH(A900),1)))</f>
        <v/>
      </c>
      <c r="G900" s="13">
        <f>IF(A900&amp;B900&amp;C900="","",IF(A900="","日付を入れる",IF(B900="","費目を選ぶ",IF(COUNTIFS($H$4:$H$58,B900)=0,"費目の一覧にない",IF(C900="","金額を入れる",IF(YEAR(F900)&lt;&gt;'入力'!$B$5,"集計の年とちがう",""))))))</f>
        <v/>
      </c>
    </row>
    <row r="901">
      <c r="A901" s="34" t="n"/>
      <c r="B901" s="35" t="n"/>
      <c r="C901" s="36" t="n"/>
      <c r="D901" s="35" t="n"/>
      <c r="E901" s="37" t="n"/>
      <c r="F901" s="38">
        <f>IF(A901="","",IF(E901&lt;&gt;"",DATE(YEAR(E901),MONTH(E901),1),DATE(YEAR(A901),MONTH(A901),1)))</f>
        <v/>
      </c>
      <c r="G901" s="13">
        <f>IF(A901&amp;B901&amp;C901="","",IF(A901="","日付を入れる",IF(B901="","費目を選ぶ",IF(COUNTIFS($H$4:$H$58,B901)=0,"費目の一覧にない",IF(C901="","金額を入れる",IF(YEAR(F901)&lt;&gt;'入力'!$B$5,"集計の年とちがう",""))))))</f>
        <v/>
      </c>
    </row>
    <row r="902">
      <c r="A902" s="34" t="n"/>
      <c r="B902" s="35" t="n"/>
      <c r="C902" s="36" t="n"/>
      <c r="D902" s="35" t="n"/>
      <c r="E902" s="37" t="n"/>
      <c r="F902" s="38">
        <f>IF(A902="","",IF(E902&lt;&gt;"",DATE(YEAR(E902),MONTH(E902),1),DATE(YEAR(A902),MONTH(A902),1)))</f>
        <v/>
      </c>
      <c r="G902" s="13">
        <f>IF(A902&amp;B902&amp;C902="","",IF(A902="","日付を入れる",IF(B902="","費目を選ぶ",IF(COUNTIFS($H$4:$H$58,B902)=0,"費目の一覧にない",IF(C902="","金額を入れる",IF(YEAR(F902)&lt;&gt;'入力'!$B$5,"集計の年とちがう",""))))))</f>
        <v/>
      </c>
    </row>
    <row r="903">
      <c r="A903" s="34" t="n"/>
      <c r="B903" s="35" t="n"/>
      <c r="C903" s="36" t="n"/>
      <c r="D903" s="35" t="n"/>
      <c r="E903" s="37" t="n"/>
      <c r="F903" s="38">
        <f>IF(A903="","",IF(E903&lt;&gt;"",DATE(YEAR(E903),MONTH(E903),1),DATE(YEAR(A903),MONTH(A903),1)))</f>
        <v/>
      </c>
      <c r="G903" s="13">
        <f>IF(A903&amp;B903&amp;C903="","",IF(A903="","日付を入れる",IF(B903="","費目を選ぶ",IF(COUNTIFS($H$4:$H$58,B903)=0,"費目の一覧にない",IF(C903="","金額を入れる",IF(YEAR(F903)&lt;&gt;'入力'!$B$5,"集計の年とちがう",""))))))</f>
        <v/>
      </c>
    </row>
    <row r="904">
      <c r="A904" s="34" t="n"/>
      <c r="B904" s="35" t="n"/>
      <c r="C904" s="36" t="n"/>
      <c r="D904" s="35" t="n"/>
      <c r="E904" s="37" t="n"/>
      <c r="F904" s="38">
        <f>IF(A904="","",IF(E904&lt;&gt;"",DATE(YEAR(E904),MONTH(E904),1),DATE(YEAR(A904),MONTH(A904),1)))</f>
        <v/>
      </c>
      <c r="G904" s="13">
        <f>IF(A904&amp;B904&amp;C904="","",IF(A904="","日付を入れる",IF(B904="","費目を選ぶ",IF(COUNTIFS($H$4:$H$58,B904)=0,"費目の一覧にない",IF(C904="","金額を入れる",IF(YEAR(F904)&lt;&gt;'入力'!$B$5,"集計の年とちがう",""))))))</f>
        <v/>
      </c>
    </row>
    <row r="905">
      <c r="A905" s="34" t="n"/>
      <c r="B905" s="35" t="n"/>
      <c r="C905" s="36" t="n"/>
      <c r="D905" s="35" t="n"/>
      <c r="E905" s="37" t="n"/>
      <c r="F905" s="38">
        <f>IF(A905="","",IF(E905&lt;&gt;"",DATE(YEAR(E905),MONTH(E905),1),DATE(YEAR(A905),MONTH(A905),1)))</f>
        <v/>
      </c>
      <c r="G905" s="13">
        <f>IF(A905&amp;B905&amp;C905="","",IF(A905="","日付を入れる",IF(B905="","費目を選ぶ",IF(COUNTIFS($H$4:$H$58,B905)=0,"費目の一覧にない",IF(C905="","金額を入れる",IF(YEAR(F905)&lt;&gt;'入力'!$B$5,"集計の年とちがう",""))))))</f>
        <v/>
      </c>
    </row>
    <row r="906">
      <c r="A906" s="34" t="n"/>
      <c r="B906" s="35" t="n"/>
      <c r="C906" s="36" t="n"/>
      <c r="D906" s="35" t="n"/>
      <c r="E906" s="37" t="n"/>
      <c r="F906" s="38">
        <f>IF(A906="","",IF(E906&lt;&gt;"",DATE(YEAR(E906),MONTH(E906),1),DATE(YEAR(A906),MONTH(A906),1)))</f>
        <v/>
      </c>
      <c r="G906" s="13">
        <f>IF(A906&amp;B906&amp;C906="","",IF(A906="","日付を入れる",IF(B906="","費目を選ぶ",IF(COUNTIFS($H$4:$H$58,B906)=0,"費目の一覧にない",IF(C906="","金額を入れる",IF(YEAR(F906)&lt;&gt;'入力'!$B$5,"集計の年とちがう",""))))))</f>
        <v/>
      </c>
    </row>
    <row r="907">
      <c r="A907" s="34" t="n"/>
      <c r="B907" s="35" t="n"/>
      <c r="C907" s="36" t="n"/>
      <c r="D907" s="35" t="n"/>
      <c r="E907" s="37" t="n"/>
      <c r="F907" s="38">
        <f>IF(A907="","",IF(E907&lt;&gt;"",DATE(YEAR(E907),MONTH(E907),1),DATE(YEAR(A907),MONTH(A907),1)))</f>
        <v/>
      </c>
      <c r="G907" s="13">
        <f>IF(A907&amp;B907&amp;C907="","",IF(A907="","日付を入れる",IF(B907="","費目を選ぶ",IF(COUNTIFS($H$4:$H$58,B907)=0,"費目の一覧にない",IF(C907="","金額を入れる",IF(YEAR(F907)&lt;&gt;'入力'!$B$5,"集計の年とちがう",""))))))</f>
        <v/>
      </c>
    </row>
    <row r="908">
      <c r="A908" s="34" t="n"/>
      <c r="B908" s="35" t="n"/>
      <c r="C908" s="36" t="n"/>
      <c r="D908" s="35" t="n"/>
      <c r="E908" s="37" t="n"/>
      <c r="F908" s="38">
        <f>IF(A908="","",IF(E908&lt;&gt;"",DATE(YEAR(E908),MONTH(E908),1),DATE(YEAR(A908),MONTH(A908),1)))</f>
        <v/>
      </c>
      <c r="G908" s="13">
        <f>IF(A908&amp;B908&amp;C908="","",IF(A908="","日付を入れる",IF(B908="","費目を選ぶ",IF(COUNTIFS($H$4:$H$58,B908)=0,"費目の一覧にない",IF(C908="","金額を入れる",IF(YEAR(F908)&lt;&gt;'入力'!$B$5,"集計の年とちがう",""))))))</f>
        <v/>
      </c>
    </row>
    <row r="909">
      <c r="A909" s="34" t="n"/>
      <c r="B909" s="35" t="n"/>
      <c r="C909" s="36" t="n"/>
      <c r="D909" s="35" t="n"/>
      <c r="E909" s="37" t="n"/>
      <c r="F909" s="38">
        <f>IF(A909="","",IF(E909&lt;&gt;"",DATE(YEAR(E909),MONTH(E909),1),DATE(YEAR(A909),MONTH(A909),1)))</f>
        <v/>
      </c>
      <c r="G909" s="13">
        <f>IF(A909&amp;B909&amp;C909="","",IF(A909="","日付を入れる",IF(B909="","費目を選ぶ",IF(COUNTIFS($H$4:$H$58,B909)=0,"費目の一覧にない",IF(C909="","金額を入れる",IF(YEAR(F909)&lt;&gt;'入力'!$B$5,"集計の年とちがう",""))))))</f>
        <v/>
      </c>
    </row>
    <row r="910">
      <c r="A910" s="34" t="n"/>
      <c r="B910" s="35" t="n"/>
      <c r="C910" s="36" t="n"/>
      <c r="D910" s="35" t="n"/>
      <c r="E910" s="37" t="n"/>
      <c r="F910" s="38">
        <f>IF(A910="","",IF(E910&lt;&gt;"",DATE(YEAR(E910),MONTH(E910),1),DATE(YEAR(A910),MONTH(A910),1)))</f>
        <v/>
      </c>
      <c r="G910" s="13">
        <f>IF(A910&amp;B910&amp;C910="","",IF(A910="","日付を入れる",IF(B910="","費目を選ぶ",IF(COUNTIFS($H$4:$H$58,B910)=0,"費目の一覧にない",IF(C910="","金額を入れる",IF(YEAR(F910)&lt;&gt;'入力'!$B$5,"集計の年とちがう",""))))))</f>
        <v/>
      </c>
    </row>
    <row r="911">
      <c r="A911" s="34" t="n"/>
      <c r="B911" s="35" t="n"/>
      <c r="C911" s="36" t="n"/>
      <c r="D911" s="35" t="n"/>
      <c r="E911" s="37" t="n"/>
      <c r="F911" s="38">
        <f>IF(A911="","",IF(E911&lt;&gt;"",DATE(YEAR(E911),MONTH(E911),1),DATE(YEAR(A911),MONTH(A911),1)))</f>
        <v/>
      </c>
      <c r="G911" s="13">
        <f>IF(A911&amp;B911&amp;C911="","",IF(A911="","日付を入れる",IF(B911="","費目を選ぶ",IF(COUNTIFS($H$4:$H$58,B911)=0,"費目の一覧にない",IF(C911="","金額を入れる",IF(YEAR(F911)&lt;&gt;'入力'!$B$5,"集計の年とちがう",""))))))</f>
        <v/>
      </c>
    </row>
    <row r="912">
      <c r="A912" s="34" t="n"/>
      <c r="B912" s="35" t="n"/>
      <c r="C912" s="36" t="n"/>
      <c r="D912" s="35" t="n"/>
      <c r="E912" s="37" t="n"/>
      <c r="F912" s="38">
        <f>IF(A912="","",IF(E912&lt;&gt;"",DATE(YEAR(E912),MONTH(E912),1),DATE(YEAR(A912),MONTH(A912),1)))</f>
        <v/>
      </c>
      <c r="G912" s="13">
        <f>IF(A912&amp;B912&amp;C912="","",IF(A912="","日付を入れる",IF(B912="","費目を選ぶ",IF(COUNTIFS($H$4:$H$58,B912)=0,"費目の一覧にない",IF(C912="","金額を入れる",IF(YEAR(F912)&lt;&gt;'入力'!$B$5,"集計の年とちがう",""))))))</f>
        <v/>
      </c>
    </row>
    <row r="913">
      <c r="A913" s="34" t="n"/>
      <c r="B913" s="35" t="n"/>
      <c r="C913" s="36" t="n"/>
      <c r="D913" s="35" t="n"/>
      <c r="E913" s="37" t="n"/>
      <c r="F913" s="38">
        <f>IF(A913="","",IF(E913&lt;&gt;"",DATE(YEAR(E913),MONTH(E913),1),DATE(YEAR(A913),MONTH(A913),1)))</f>
        <v/>
      </c>
      <c r="G913" s="13">
        <f>IF(A913&amp;B913&amp;C913="","",IF(A913="","日付を入れる",IF(B913="","費目を選ぶ",IF(COUNTIFS($H$4:$H$58,B913)=0,"費目の一覧にない",IF(C913="","金額を入れる",IF(YEAR(F913)&lt;&gt;'入力'!$B$5,"集計の年とちがう",""))))))</f>
        <v/>
      </c>
    </row>
    <row r="914">
      <c r="A914" s="34" t="n"/>
      <c r="B914" s="35" t="n"/>
      <c r="C914" s="36" t="n"/>
      <c r="D914" s="35" t="n"/>
      <c r="E914" s="37" t="n"/>
      <c r="F914" s="38">
        <f>IF(A914="","",IF(E914&lt;&gt;"",DATE(YEAR(E914),MONTH(E914),1),DATE(YEAR(A914),MONTH(A914),1)))</f>
        <v/>
      </c>
      <c r="G914" s="13">
        <f>IF(A914&amp;B914&amp;C914="","",IF(A914="","日付を入れる",IF(B914="","費目を選ぶ",IF(COUNTIFS($H$4:$H$58,B914)=0,"費目の一覧にない",IF(C914="","金額を入れる",IF(YEAR(F914)&lt;&gt;'入力'!$B$5,"集計の年とちがう",""))))))</f>
        <v/>
      </c>
    </row>
    <row r="915">
      <c r="A915" s="34" t="n"/>
      <c r="B915" s="35" t="n"/>
      <c r="C915" s="36" t="n"/>
      <c r="D915" s="35" t="n"/>
      <c r="E915" s="37" t="n"/>
      <c r="F915" s="38">
        <f>IF(A915="","",IF(E915&lt;&gt;"",DATE(YEAR(E915),MONTH(E915),1),DATE(YEAR(A915),MONTH(A915),1)))</f>
        <v/>
      </c>
      <c r="G915" s="13">
        <f>IF(A915&amp;B915&amp;C915="","",IF(A915="","日付を入れる",IF(B915="","費目を選ぶ",IF(COUNTIFS($H$4:$H$58,B915)=0,"費目の一覧にない",IF(C915="","金額を入れる",IF(YEAR(F915)&lt;&gt;'入力'!$B$5,"集計の年とちがう",""))))))</f>
        <v/>
      </c>
    </row>
    <row r="916">
      <c r="A916" s="34" t="n"/>
      <c r="B916" s="35" t="n"/>
      <c r="C916" s="36" t="n"/>
      <c r="D916" s="35" t="n"/>
      <c r="E916" s="37" t="n"/>
      <c r="F916" s="38">
        <f>IF(A916="","",IF(E916&lt;&gt;"",DATE(YEAR(E916),MONTH(E916),1),DATE(YEAR(A916),MONTH(A916),1)))</f>
        <v/>
      </c>
      <c r="G916" s="13">
        <f>IF(A916&amp;B916&amp;C916="","",IF(A916="","日付を入れる",IF(B916="","費目を選ぶ",IF(COUNTIFS($H$4:$H$58,B916)=0,"費目の一覧にない",IF(C916="","金額を入れる",IF(YEAR(F916)&lt;&gt;'入力'!$B$5,"集計の年とちがう",""))))))</f>
        <v/>
      </c>
    </row>
    <row r="917">
      <c r="A917" s="34" t="n"/>
      <c r="B917" s="35" t="n"/>
      <c r="C917" s="36" t="n"/>
      <c r="D917" s="35" t="n"/>
      <c r="E917" s="37" t="n"/>
      <c r="F917" s="38">
        <f>IF(A917="","",IF(E917&lt;&gt;"",DATE(YEAR(E917),MONTH(E917),1),DATE(YEAR(A917),MONTH(A917),1)))</f>
        <v/>
      </c>
      <c r="G917" s="13">
        <f>IF(A917&amp;B917&amp;C917="","",IF(A917="","日付を入れる",IF(B917="","費目を選ぶ",IF(COUNTIFS($H$4:$H$58,B917)=0,"費目の一覧にない",IF(C917="","金額を入れる",IF(YEAR(F917)&lt;&gt;'入力'!$B$5,"集計の年とちがう",""))))))</f>
        <v/>
      </c>
    </row>
    <row r="918">
      <c r="A918" s="34" t="n"/>
      <c r="B918" s="35" t="n"/>
      <c r="C918" s="36" t="n"/>
      <c r="D918" s="35" t="n"/>
      <c r="E918" s="37" t="n"/>
      <c r="F918" s="38">
        <f>IF(A918="","",IF(E918&lt;&gt;"",DATE(YEAR(E918),MONTH(E918),1),DATE(YEAR(A918),MONTH(A918),1)))</f>
        <v/>
      </c>
      <c r="G918" s="13">
        <f>IF(A918&amp;B918&amp;C918="","",IF(A918="","日付を入れる",IF(B918="","費目を選ぶ",IF(COUNTIFS($H$4:$H$58,B918)=0,"費目の一覧にない",IF(C918="","金額を入れる",IF(YEAR(F918)&lt;&gt;'入力'!$B$5,"集計の年とちがう",""))))))</f>
        <v/>
      </c>
    </row>
    <row r="919">
      <c r="A919" s="34" t="n"/>
      <c r="B919" s="35" t="n"/>
      <c r="C919" s="36" t="n"/>
      <c r="D919" s="35" t="n"/>
      <c r="E919" s="37" t="n"/>
      <c r="F919" s="38">
        <f>IF(A919="","",IF(E919&lt;&gt;"",DATE(YEAR(E919),MONTH(E919),1),DATE(YEAR(A919),MONTH(A919),1)))</f>
        <v/>
      </c>
      <c r="G919" s="13">
        <f>IF(A919&amp;B919&amp;C919="","",IF(A919="","日付を入れる",IF(B919="","費目を選ぶ",IF(COUNTIFS($H$4:$H$58,B919)=0,"費目の一覧にない",IF(C919="","金額を入れる",IF(YEAR(F919)&lt;&gt;'入力'!$B$5,"集計の年とちがう",""))))))</f>
        <v/>
      </c>
    </row>
    <row r="920">
      <c r="A920" s="34" t="n"/>
      <c r="B920" s="35" t="n"/>
      <c r="C920" s="36" t="n"/>
      <c r="D920" s="35" t="n"/>
      <c r="E920" s="37" t="n"/>
      <c r="F920" s="38">
        <f>IF(A920="","",IF(E920&lt;&gt;"",DATE(YEAR(E920),MONTH(E920),1),DATE(YEAR(A920),MONTH(A920),1)))</f>
        <v/>
      </c>
      <c r="G920" s="13">
        <f>IF(A920&amp;B920&amp;C920="","",IF(A920="","日付を入れる",IF(B920="","費目を選ぶ",IF(COUNTIFS($H$4:$H$58,B920)=0,"費目の一覧にない",IF(C920="","金額を入れる",IF(YEAR(F920)&lt;&gt;'入力'!$B$5,"集計の年とちがう",""))))))</f>
        <v/>
      </c>
    </row>
    <row r="921">
      <c r="A921" s="34" t="n"/>
      <c r="B921" s="35" t="n"/>
      <c r="C921" s="36" t="n"/>
      <c r="D921" s="35" t="n"/>
      <c r="E921" s="37" t="n"/>
      <c r="F921" s="38">
        <f>IF(A921="","",IF(E921&lt;&gt;"",DATE(YEAR(E921),MONTH(E921),1),DATE(YEAR(A921),MONTH(A921),1)))</f>
        <v/>
      </c>
      <c r="G921" s="13">
        <f>IF(A921&amp;B921&amp;C921="","",IF(A921="","日付を入れる",IF(B921="","費目を選ぶ",IF(COUNTIFS($H$4:$H$58,B921)=0,"費目の一覧にない",IF(C921="","金額を入れる",IF(YEAR(F921)&lt;&gt;'入力'!$B$5,"集計の年とちがう",""))))))</f>
        <v/>
      </c>
    </row>
    <row r="922">
      <c r="A922" s="34" t="n"/>
      <c r="B922" s="35" t="n"/>
      <c r="C922" s="36" t="n"/>
      <c r="D922" s="35" t="n"/>
      <c r="E922" s="37" t="n"/>
      <c r="F922" s="38">
        <f>IF(A922="","",IF(E922&lt;&gt;"",DATE(YEAR(E922),MONTH(E922),1),DATE(YEAR(A922),MONTH(A922),1)))</f>
        <v/>
      </c>
      <c r="G922" s="13">
        <f>IF(A922&amp;B922&amp;C922="","",IF(A922="","日付を入れる",IF(B922="","費目を選ぶ",IF(COUNTIFS($H$4:$H$58,B922)=0,"費目の一覧にない",IF(C922="","金額を入れる",IF(YEAR(F922)&lt;&gt;'入力'!$B$5,"集計の年とちがう",""))))))</f>
        <v/>
      </c>
    </row>
    <row r="923">
      <c r="A923" s="34" t="n"/>
      <c r="B923" s="35" t="n"/>
      <c r="C923" s="36" t="n"/>
      <c r="D923" s="35" t="n"/>
      <c r="E923" s="37" t="n"/>
      <c r="F923" s="38">
        <f>IF(A923="","",IF(E923&lt;&gt;"",DATE(YEAR(E923),MONTH(E923),1),DATE(YEAR(A923),MONTH(A923),1)))</f>
        <v/>
      </c>
      <c r="G923" s="13">
        <f>IF(A923&amp;B923&amp;C923="","",IF(A923="","日付を入れる",IF(B923="","費目を選ぶ",IF(COUNTIFS($H$4:$H$58,B923)=0,"費目の一覧にない",IF(C923="","金額を入れる",IF(YEAR(F923)&lt;&gt;'入力'!$B$5,"集計の年とちがう",""))))))</f>
        <v/>
      </c>
    </row>
    <row r="924">
      <c r="A924" s="34" t="n"/>
      <c r="B924" s="35" t="n"/>
      <c r="C924" s="36" t="n"/>
      <c r="D924" s="35" t="n"/>
      <c r="E924" s="37" t="n"/>
      <c r="F924" s="38">
        <f>IF(A924="","",IF(E924&lt;&gt;"",DATE(YEAR(E924),MONTH(E924),1),DATE(YEAR(A924),MONTH(A924),1)))</f>
        <v/>
      </c>
      <c r="G924" s="13">
        <f>IF(A924&amp;B924&amp;C924="","",IF(A924="","日付を入れる",IF(B924="","費目を選ぶ",IF(COUNTIFS($H$4:$H$58,B924)=0,"費目の一覧にない",IF(C924="","金額を入れる",IF(YEAR(F924)&lt;&gt;'入力'!$B$5,"集計の年とちがう",""))))))</f>
        <v/>
      </c>
    </row>
    <row r="925">
      <c r="A925" s="34" t="n"/>
      <c r="B925" s="35" t="n"/>
      <c r="C925" s="36" t="n"/>
      <c r="D925" s="35" t="n"/>
      <c r="E925" s="37" t="n"/>
      <c r="F925" s="38">
        <f>IF(A925="","",IF(E925&lt;&gt;"",DATE(YEAR(E925),MONTH(E925),1),DATE(YEAR(A925),MONTH(A925),1)))</f>
        <v/>
      </c>
      <c r="G925" s="13">
        <f>IF(A925&amp;B925&amp;C925="","",IF(A925="","日付を入れる",IF(B925="","費目を選ぶ",IF(COUNTIFS($H$4:$H$58,B925)=0,"費目の一覧にない",IF(C925="","金額を入れる",IF(YEAR(F925)&lt;&gt;'入力'!$B$5,"集計の年とちがう",""))))))</f>
        <v/>
      </c>
    </row>
    <row r="926">
      <c r="A926" s="34" t="n"/>
      <c r="B926" s="35" t="n"/>
      <c r="C926" s="36" t="n"/>
      <c r="D926" s="35" t="n"/>
      <c r="E926" s="37" t="n"/>
      <c r="F926" s="38">
        <f>IF(A926="","",IF(E926&lt;&gt;"",DATE(YEAR(E926),MONTH(E926),1),DATE(YEAR(A926),MONTH(A926),1)))</f>
        <v/>
      </c>
      <c r="G926" s="13">
        <f>IF(A926&amp;B926&amp;C926="","",IF(A926="","日付を入れる",IF(B926="","費目を選ぶ",IF(COUNTIFS($H$4:$H$58,B926)=0,"費目の一覧にない",IF(C926="","金額を入れる",IF(YEAR(F926)&lt;&gt;'入力'!$B$5,"集計の年とちがう",""))))))</f>
        <v/>
      </c>
    </row>
    <row r="927">
      <c r="A927" s="34" t="n"/>
      <c r="B927" s="35" t="n"/>
      <c r="C927" s="36" t="n"/>
      <c r="D927" s="35" t="n"/>
      <c r="E927" s="37" t="n"/>
      <c r="F927" s="38">
        <f>IF(A927="","",IF(E927&lt;&gt;"",DATE(YEAR(E927),MONTH(E927),1),DATE(YEAR(A927),MONTH(A927),1)))</f>
        <v/>
      </c>
      <c r="G927" s="13">
        <f>IF(A927&amp;B927&amp;C927="","",IF(A927="","日付を入れる",IF(B927="","費目を選ぶ",IF(COUNTIFS($H$4:$H$58,B927)=0,"費目の一覧にない",IF(C927="","金額を入れる",IF(YEAR(F927)&lt;&gt;'入力'!$B$5,"集計の年とちがう",""))))))</f>
        <v/>
      </c>
    </row>
    <row r="928">
      <c r="A928" s="34" t="n"/>
      <c r="B928" s="35" t="n"/>
      <c r="C928" s="36" t="n"/>
      <c r="D928" s="35" t="n"/>
      <c r="E928" s="37" t="n"/>
      <c r="F928" s="38">
        <f>IF(A928="","",IF(E928&lt;&gt;"",DATE(YEAR(E928),MONTH(E928),1),DATE(YEAR(A928),MONTH(A928),1)))</f>
        <v/>
      </c>
      <c r="G928" s="13">
        <f>IF(A928&amp;B928&amp;C928="","",IF(A928="","日付を入れる",IF(B928="","費目を選ぶ",IF(COUNTIFS($H$4:$H$58,B928)=0,"費目の一覧にない",IF(C928="","金額を入れる",IF(YEAR(F928)&lt;&gt;'入力'!$B$5,"集計の年とちがう",""))))))</f>
        <v/>
      </c>
    </row>
    <row r="929">
      <c r="A929" s="34" t="n"/>
      <c r="B929" s="35" t="n"/>
      <c r="C929" s="36" t="n"/>
      <c r="D929" s="35" t="n"/>
      <c r="E929" s="37" t="n"/>
      <c r="F929" s="38">
        <f>IF(A929="","",IF(E929&lt;&gt;"",DATE(YEAR(E929),MONTH(E929),1),DATE(YEAR(A929),MONTH(A929),1)))</f>
        <v/>
      </c>
      <c r="G929" s="13">
        <f>IF(A929&amp;B929&amp;C929="","",IF(A929="","日付を入れる",IF(B929="","費目を選ぶ",IF(COUNTIFS($H$4:$H$58,B929)=0,"費目の一覧にない",IF(C929="","金額を入れる",IF(YEAR(F929)&lt;&gt;'入力'!$B$5,"集計の年とちがう",""))))))</f>
        <v/>
      </c>
    </row>
    <row r="930">
      <c r="A930" s="34" t="n"/>
      <c r="B930" s="35" t="n"/>
      <c r="C930" s="36" t="n"/>
      <c r="D930" s="35" t="n"/>
      <c r="E930" s="37" t="n"/>
      <c r="F930" s="38">
        <f>IF(A930="","",IF(E930&lt;&gt;"",DATE(YEAR(E930),MONTH(E930),1),DATE(YEAR(A930),MONTH(A930),1)))</f>
        <v/>
      </c>
      <c r="G930" s="13">
        <f>IF(A930&amp;B930&amp;C930="","",IF(A930="","日付を入れる",IF(B930="","費目を選ぶ",IF(COUNTIFS($H$4:$H$58,B930)=0,"費目の一覧にない",IF(C930="","金額を入れる",IF(YEAR(F930)&lt;&gt;'入力'!$B$5,"集計の年とちがう",""))))))</f>
        <v/>
      </c>
    </row>
    <row r="931">
      <c r="A931" s="34" t="n"/>
      <c r="B931" s="35" t="n"/>
      <c r="C931" s="36" t="n"/>
      <c r="D931" s="35" t="n"/>
      <c r="E931" s="37" t="n"/>
      <c r="F931" s="38">
        <f>IF(A931="","",IF(E931&lt;&gt;"",DATE(YEAR(E931),MONTH(E931),1),DATE(YEAR(A931),MONTH(A931),1)))</f>
        <v/>
      </c>
      <c r="G931" s="13">
        <f>IF(A931&amp;B931&amp;C931="","",IF(A931="","日付を入れる",IF(B931="","費目を選ぶ",IF(COUNTIFS($H$4:$H$58,B931)=0,"費目の一覧にない",IF(C931="","金額を入れる",IF(YEAR(F931)&lt;&gt;'入力'!$B$5,"集計の年とちがう",""))))))</f>
        <v/>
      </c>
    </row>
    <row r="932">
      <c r="A932" s="34" t="n"/>
      <c r="B932" s="35" t="n"/>
      <c r="C932" s="36" t="n"/>
      <c r="D932" s="35" t="n"/>
      <c r="E932" s="37" t="n"/>
      <c r="F932" s="38">
        <f>IF(A932="","",IF(E932&lt;&gt;"",DATE(YEAR(E932),MONTH(E932),1),DATE(YEAR(A932),MONTH(A932),1)))</f>
        <v/>
      </c>
      <c r="G932" s="13">
        <f>IF(A932&amp;B932&amp;C932="","",IF(A932="","日付を入れる",IF(B932="","費目を選ぶ",IF(COUNTIFS($H$4:$H$58,B932)=0,"費目の一覧にない",IF(C932="","金額を入れる",IF(YEAR(F932)&lt;&gt;'入力'!$B$5,"集計の年とちがう",""))))))</f>
        <v/>
      </c>
    </row>
    <row r="933">
      <c r="A933" s="34" t="n"/>
      <c r="B933" s="35" t="n"/>
      <c r="C933" s="36" t="n"/>
      <c r="D933" s="35" t="n"/>
      <c r="E933" s="37" t="n"/>
      <c r="F933" s="38">
        <f>IF(A933="","",IF(E933&lt;&gt;"",DATE(YEAR(E933),MONTH(E933),1),DATE(YEAR(A933),MONTH(A933),1)))</f>
        <v/>
      </c>
      <c r="G933" s="13">
        <f>IF(A933&amp;B933&amp;C933="","",IF(A933="","日付を入れる",IF(B933="","費目を選ぶ",IF(COUNTIFS($H$4:$H$58,B933)=0,"費目の一覧にない",IF(C933="","金額を入れる",IF(YEAR(F933)&lt;&gt;'入力'!$B$5,"集計の年とちがう",""))))))</f>
        <v/>
      </c>
    </row>
    <row r="934">
      <c r="A934" s="34" t="n"/>
      <c r="B934" s="35" t="n"/>
      <c r="C934" s="36" t="n"/>
      <c r="D934" s="35" t="n"/>
      <c r="E934" s="37" t="n"/>
      <c r="F934" s="38">
        <f>IF(A934="","",IF(E934&lt;&gt;"",DATE(YEAR(E934),MONTH(E934),1),DATE(YEAR(A934),MONTH(A934),1)))</f>
        <v/>
      </c>
      <c r="G934" s="13">
        <f>IF(A934&amp;B934&amp;C934="","",IF(A934="","日付を入れる",IF(B934="","費目を選ぶ",IF(COUNTIFS($H$4:$H$58,B934)=0,"費目の一覧にない",IF(C934="","金額を入れる",IF(YEAR(F934)&lt;&gt;'入力'!$B$5,"集計の年とちがう",""))))))</f>
        <v/>
      </c>
    </row>
    <row r="935">
      <c r="A935" s="34" t="n"/>
      <c r="B935" s="35" t="n"/>
      <c r="C935" s="36" t="n"/>
      <c r="D935" s="35" t="n"/>
      <c r="E935" s="37" t="n"/>
      <c r="F935" s="38">
        <f>IF(A935="","",IF(E935&lt;&gt;"",DATE(YEAR(E935),MONTH(E935),1),DATE(YEAR(A935),MONTH(A935),1)))</f>
        <v/>
      </c>
      <c r="G935" s="13">
        <f>IF(A935&amp;B935&amp;C935="","",IF(A935="","日付を入れる",IF(B935="","費目を選ぶ",IF(COUNTIFS($H$4:$H$58,B935)=0,"費目の一覧にない",IF(C935="","金額を入れる",IF(YEAR(F935)&lt;&gt;'入力'!$B$5,"集計の年とちがう",""))))))</f>
        <v/>
      </c>
    </row>
    <row r="936">
      <c r="A936" s="34" t="n"/>
      <c r="B936" s="35" t="n"/>
      <c r="C936" s="36" t="n"/>
      <c r="D936" s="35" t="n"/>
      <c r="E936" s="37" t="n"/>
      <c r="F936" s="38">
        <f>IF(A936="","",IF(E936&lt;&gt;"",DATE(YEAR(E936),MONTH(E936),1),DATE(YEAR(A936),MONTH(A936),1)))</f>
        <v/>
      </c>
      <c r="G936" s="13">
        <f>IF(A936&amp;B936&amp;C936="","",IF(A936="","日付を入れる",IF(B936="","費目を選ぶ",IF(COUNTIFS($H$4:$H$58,B936)=0,"費目の一覧にない",IF(C936="","金額を入れる",IF(YEAR(F936)&lt;&gt;'入力'!$B$5,"集計の年とちがう",""))))))</f>
        <v/>
      </c>
    </row>
    <row r="937">
      <c r="A937" s="34" t="n"/>
      <c r="B937" s="35" t="n"/>
      <c r="C937" s="36" t="n"/>
      <c r="D937" s="35" t="n"/>
      <c r="E937" s="37" t="n"/>
      <c r="F937" s="38">
        <f>IF(A937="","",IF(E937&lt;&gt;"",DATE(YEAR(E937),MONTH(E937),1),DATE(YEAR(A937),MONTH(A937),1)))</f>
        <v/>
      </c>
      <c r="G937" s="13">
        <f>IF(A937&amp;B937&amp;C937="","",IF(A937="","日付を入れる",IF(B937="","費目を選ぶ",IF(COUNTIFS($H$4:$H$58,B937)=0,"費目の一覧にない",IF(C937="","金額を入れる",IF(YEAR(F937)&lt;&gt;'入力'!$B$5,"集計の年とちがう",""))))))</f>
        <v/>
      </c>
    </row>
    <row r="938">
      <c r="A938" s="34" t="n"/>
      <c r="B938" s="35" t="n"/>
      <c r="C938" s="36" t="n"/>
      <c r="D938" s="35" t="n"/>
      <c r="E938" s="37" t="n"/>
      <c r="F938" s="38">
        <f>IF(A938="","",IF(E938&lt;&gt;"",DATE(YEAR(E938),MONTH(E938),1),DATE(YEAR(A938),MONTH(A938),1)))</f>
        <v/>
      </c>
      <c r="G938" s="13">
        <f>IF(A938&amp;B938&amp;C938="","",IF(A938="","日付を入れる",IF(B938="","費目を選ぶ",IF(COUNTIFS($H$4:$H$58,B938)=0,"費目の一覧にない",IF(C938="","金額を入れる",IF(YEAR(F938)&lt;&gt;'入力'!$B$5,"集計の年とちがう",""))))))</f>
        <v/>
      </c>
    </row>
    <row r="939">
      <c r="A939" s="34" t="n"/>
      <c r="B939" s="35" t="n"/>
      <c r="C939" s="36" t="n"/>
      <c r="D939" s="35" t="n"/>
      <c r="E939" s="37" t="n"/>
      <c r="F939" s="38">
        <f>IF(A939="","",IF(E939&lt;&gt;"",DATE(YEAR(E939),MONTH(E939),1),DATE(YEAR(A939),MONTH(A939),1)))</f>
        <v/>
      </c>
      <c r="G939" s="13">
        <f>IF(A939&amp;B939&amp;C939="","",IF(A939="","日付を入れる",IF(B939="","費目を選ぶ",IF(COUNTIFS($H$4:$H$58,B939)=0,"費目の一覧にない",IF(C939="","金額を入れる",IF(YEAR(F939)&lt;&gt;'入力'!$B$5,"集計の年とちがう",""))))))</f>
        <v/>
      </c>
    </row>
    <row r="940">
      <c r="A940" s="34" t="n"/>
      <c r="B940" s="35" t="n"/>
      <c r="C940" s="36" t="n"/>
      <c r="D940" s="35" t="n"/>
      <c r="E940" s="37" t="n"/>
      <c r="F940" s="38">
        <f>IF(A940="","",IF(E940&lt;&gt;"",DATE(YEAR(E940),MONTH(E940),1),DATE(YEAR(A940),MONTH(A940),1)))</f>
        <v/>
      </c>
      <c r="G940" s="13">
        <f>IF(A940&amp;B940&amp;C940="","",IF(A940="","日付を入れる",IF(B940="","費目を選ぶ",IF(COUNTIFS($H$4:$H$58,B940)=0,"費目の一覧にない",IF(C940="","金額を入れる",IF(YEAR(F940)&lt;&gt;'入力'!$B$5,"集計の年とちがう",""))))))</f>
        <v/>
      </c>
    </row>
    <row r="941">
      <c r="A941" s="34" t="n"/>
      <c r="B941" s="35" t="n"/>
      <c r="C941" s="36" t="n"/>
      <c r="D941" s="35" t="n"/>
      <c r="E941" s="37" t="n"/>
      <c r="F941" s="38">
        <f>IF(A941="","",IF(E941&lt;&gt;"",DATE(YEAR(E941),MONTH(E941),1),DATE(YEAR(A941),MONTH(A941),1)))</f>
        <v/>
      </c>
      <c r="G941" s="13">
        <f>IF(A941&amp;B941&amp;C941="","",IF(A941="","日付を入れる",IF(B941="","費目を選ぶ",IF(COUNTIFS($H$4:$H$58,B941)=0,"費目の一覧にない",IF(C941="","金額を入れる",IF(YEAR(F941)&lt;&gt;'入力'!$B$5,"集計の年とちがう",""))))))</f>
        <v/>
      </c>
    </row>
    <row r="942">
      <c r="A942" s="34" t="n"/>
      <c r="B942" s="35" t="n"/>
      <c r="C942" s="36" t="n"/>
      <c r="D942" s="35" t="n"/>
      <c r="E942" s="37" t="n"/>
      <c r="F942" s="38">
        <f>IF(A942="","",IF(E942&lt;&gt;"",DATE(YEAR(E942),MONTH(E942),1),DATE(YEAR(A942),MONTH(A942),1)))</f>
        <v/>
      </c>
      <c r="G942" s="13">
        <f>IF(A942&amp;B942&amp;C942="","",IF(A942="","日付を入れる",IF(B942="","費目を選ぶ",IF(COUNTIFS($H$4:$H$58,B942)=0,"費目の一覧にない",IF(C942="","金額を入れる",IF(YEAR(F942)&lt;&gt;'入力'!$B$5,"集計の年とちがう",""))))))</f>
        <v/>
      </c>
    </row>
    <row r="943">
      <c r="A943" s="34" t="n"/>
      <c r="B943" s="35" t="n"/>
      <c r="C943" s="36" t="n"/>
      <c r="D943" s="35" t="n"/>
      <c r="E943" s="37" t="n"/>
      <c r="F943" s="38">
        <f>IF(A943="","",IF(E943&lt;&gt;"",DATE(YEAR(E943),MONTH(E943),1),DATE(YEAR(A943),MONTH(A943),1)))</f>
        <v/>
      </c>
      <c r="G943" s="13">
        <f>IF(A943&amp;B943&amp;C943="","",IF(A943="","日付を入れる",IF(B943="","費目を選ぶ",IF(COUNTIFS($H$4:$H$58,B943)=0,"費目の一覧にない",IF(C943="","金額を入れる",IF(YEAR(F943)&lt;&gt;'入力'!$B$5,"集計の年とちがう",""))))))</f>
        <v/>
      </c>
    </row>
    <row r="944">
      <c r="A944" s="34" t="n"/>
      <c r="B944" s="35" t="n"/>
      <c r="C944" s="36" t="n"/>
      <c r="D944" s="35" t="n"/>
      <c r="E944" s="37" t="n"/>
      <c r="F944" s="38">
        <f>IF(A944="","",IF(E944&lt;&gt;"",DATE(YEAR(E944),MONTH(E944),1),DATE(YEAR(A944),MONTH(A944),1)))</f>
        <v/>
      </c>
      <c r="G944" s="13">
        <f>IF(A944&amp;B944&amp;C944="","",IF(A944="","日付を入れる",IF(B944="","費目を選ぶ",IF(COUNTIFS($H$4:$H$58,B944)=0,"費目の一覧にない",IF(C944="","金額を入れる",IF(YEAR(F944)&lt;&gt;'入力'!$B$5,"集計の年とちがう",""))))))</f>
        <v/>
      </c>
    </row>
    <row r="945">
      <c r="A945" s="34" t="n"/>
      <c r="B945" s="35" t="n"/>
      <c r="C945" s="36" t="n"/>
      <c r="D945" s="35" t="n"/>
      <c r="E945" s="37" t="n"/>
      <c r="F945" s="38">
        <f>IF(A945="","",IF(E945&lt;&gt;"",DATE(YEAR(E945),MONTH(E945),1),DATE(YEAR(A945),MONTH(A945),1)))</f>
        <v/>
      </c>
      <c r="G945" s="13">
        <f>IF(A945&amp;B945&amp;C945="","",IF(A945="","日付を入れる",IF(B945="","費目を選ぶ",IF(COUNTIFS($H$4:$H$58,B945)=0,"費目の一覧にない",IF(C945="","金額を入れる",IF(YEAR(F945)&lt;&gt;'入力'!$B$5,"集計の年とちがう",""))))))</f>
        <v/>
      </c>
    </row>
    <row r="946">
      <c r="A946" s="34" t="n"/>
      <c r="B946" s="35" t="n"/>
      <c r="C946" s="36" t="n"/>
      <c r="D946" s="35" t="n"/>
      <c r="E946" s="37" t="n"/>
      <c r="F946" s="38">
        <f>IF(A946="","",IF(E946&lt;&gt;"",DATE(YEAR(E946),MONTH(E946),1),DATE(YEAR(A946),MONTH(A946),1)))</f>
        <v/>
      </c>
      <c r="G946" s="13">
        <f>IF(A946&amp;B946&amp;C946="","",IF(A946="","日付を入れる",IF(B946="","費目を選ぶ",IF(COUNTIFS($H$4:$H$58,B946)=0,"費目の一覧にない",IF(C946="","金額を入れる",IF(YEAR(F946)&lt;&gt;'入力'!$B$5,"集計の年とちがう",""))))))</f>
        <v/>
      </c>
    </row>
    <row r="947">
      <c r="A947" s="34" t="n"/>
      <c r="B947" s="35" t="n"/>
      <c r="C947" s="36" t="n"/>
      <c r="D947" s="35" t="n"/>
      <c r="E947" s="37" t="n"/>
      <c r="F947" s="38">
        <f>IF(A947="","",IF(E947&lt;&gt;"",DATE(YEAR(E947),MONTH(E947),1),DATE(YEAR(A947),MONTH(A947),1)))</f>
        <v/>
      </c>
      <c r="G947" s="13">
        <f>IF(A947&amp;B947&amp;C947="","",IF(A947="","日付を入れる",IF(B947="","費目を選ぶ",IF(COUNTIFS($H$4:$H$58,B947)=0,"費目の一覧にない",IF(C947="","金額を入れる",IF(YEAR(F947)&lt;&gt;'入力'!$B$5,"集計の年とちがう",""))))))</f>
        <v/>
      </c>
    </row>
    <row r="948">
      <c r="A948" s="34" t="n"/>
      <c r="B948" s="35" t="n"/>
      <c r="C948" s="36" t="n"/>
      <c r="D948" s="35" t="n"/>
      <c r="E948" s="37" t="n"/>
      <c r="F948" s="38">
        <f>IF(A948="","",IF(E948&lt;&gt;"",DATE(YEAR(E948),MONTH(E948),1),DATE(YEAR(A948),MONTH(A948),1)))</f>
        <v/>
      </c>
      <c r="G948" s="13">
        <f>IF(A948&amp;B948&amp;C948="","",IF(A948="","日付を入れる",IF(B948="","費目を選ぶ",IF(COUNTIFS($H$4:$H$58,B948)=0,"費目の一覧にない",IF(C948="","金額を入れる",IF(YEAR(F948)&lt;&gt;'入力'!$B$5,"集計の年とちがう",""))))))</f>
        <v/>
      </c>
    </row>
    <row r="949">
      <c r="A949" s="34" t="n"/>
      <c r="B949" s="35" t="n"/>
      <c r="C949" s="36" t="n"/>
      <c r="D949" s="35" t="n"/>
      <c r="E949" s="37" t="n"/>
      <c r="F949" s="38">
        <f>IF(A949="","",IF(E949&lt;&gt;"",DATE(YEAR(E949),MONTH(E949),1),DATE(YEAR(A949),MONTH(A949),1)))</f>
        <v/>
      </c>
      <c r="G949" s="13">
        <f>IF(A949&amp;B949&amp;C949="","",IF(A949="","日付を入れる",IF(B949="","費目を選ぶ",IF(COUNTIFS($H$4:$H$58,B949)=0,"費目の一覧にない",IF(C949="","金額を入れる",IF(YEAR(F949)&lt;&gt;'入力'!$B$5,"集計の年とちがう",""))))))</f>
        <v/>
      </c>
    </row>
    <row r="950">
      <c r="A950" s="34" t="n"/>
      <c r="B950" s="35" t="n"/>
      <c r="C950" s="36" t="n"/>
      <c r="D950" s="35" t="n"/>
      <c r="E950" s="37" t="n"/>
      <c r="F950" s="38">
        <f>IF(A950="","",IF(E950&lt;&gt;"",DATE(YEAR(E950),MONTH(E950),1),DATE(YEAR(A950),MONTH(A950),1)))</f>
        <v/>
      </c>
      <c r="G950" s="13">
        <f>IF(A950&amp;B950&amp;C950="","",IF(A950="","日付を入れる",IF(B950="","費目を選ぶ",IF(COUNTIFS($H$4:$H$58,B950)=0,"費目の一覧にない",IF(C950="","金額を入れる",IF(YEAR(F950)&lt;&gt;'入力'!$B$5,"集計の年とちがう",""))))))</f>
        <v/>
      </c>
    </row>
    <row r="951">
      <c r="A951" s="34" t="n"/>
      <c r="B951" s="35" t="n"/>
      <c r="C951" s="36" t="n"/>
      <c r="D951" s="35" t="n"/>
      <c r="E951" s="37" t="n"/>
      <c r="F951" s="38">
        <f>IF(A951="","",IF(E951&lt;&gt;"",DATE(YEAR(E951),MONTH(E951),1),DATE(YEAR(A951),MONTH(A951),1)))</f>
        <v/>
      </c>
      <c r="G951" s="13">
        <f>IF(A951&amp;B951&amp;C951="","",IF(A951="","日付を入れる",IF(B951="","費目を選ぶ",IF(COUNTIFS($H$4:$H$58,B951)=0,"費目の一覧にない",IF(C951="","金額を入れる",IF(YEAR(F951)&lt;&gt;'入力'!$B$5,"集計の年とちがう",""))))))</f>
        <v/>
      </c>
    </row>
    <row r="952">
      <c r="A952" s="34" t="n"/>
      <c r="B952" s="35" t="n"/>
      <c r="C952" s="36" t="n"/>
      <c r="D952" s="35" t="n"/>
      <c r="E952" s="37" t="n"/>
      <c r="F952" s="38">
        <f>IF(A952="","",IF(E952&lt;&gt;"",DATE(YEAR(E952),MONTH(E952),1),DATE(YEAR(A952),MONTH(A952),1)))</f>
        <v/>
      </c>
      <c r="G952" s="13">
        <f>IF(A952&amp;B952&amp;C952="","",IF(A952="","日付を入れる",IF(B952="","費目を選ぶ",IF(COUNTIFS($H$4:$H$58,B952)=0,"費目の一覧にない",IF(C952="","金額を入れる",IF(YEAR(F952)&lt;&gt;'入力'!$B$5,"集計の年とちがう",""))))))</f>
        <v/>
      </c>
    </row>
    <row r="953">
      <c r="A953" s="34" t="n"/>
      <c r="B953" s="35" t="n"/>
      <c r="C953" s="36" t="n"/>
      <c r="D953" s="35" t="n"/>
      <c r="E953" s="37" t="n"/>
      <c r="F953" s="38">
        <f>IF(A953="","",IF(E953&lt;&gt;"",DATE(YEAR(E953),MONTH(E953),1),DATE(YEAR(A953),MONTH(A953),1)))</f>
        <v/>
      </c>
      <c r="G953" s="13">
        <f>IF(A953&amp;B953&amp;C953="","",IF(A953="","日付を入れる",IF(B953="","費目を選ぶ",IF(COUNTIFS($H$4:$H$58,B953)=0,"費目の一覧にない",IF(C953="","金額を入れる",IF(YEAR(F953)&lt;&gt;'入力'!$B$5,"集計の年とちがう",""))))))</f>
        <v/>
      </c>
    </row>
    <row r="954">
      <c r="A954" s="34" t="n"/>
      <c r="B954" s="35" t="n"/>
      <c r="C954" s="36" t="n"/>
      <c r="D954" s="35" t="n"/>
      <c r="E954" s="37" t="n"/>
      <c r="F954" s="38">
        <f>IF(A954="","",IF(E954&lt;&gt;"",DATE(YEAR(E954),MONTH(E954),1),DATE(YEAR(A954),MONTH(A954),1)))</f>
        <v/>
      </c>
      <c r="G954" s="13">
        <f>IF(A954&amp;B954&amp;C954="","",IF(A954="","日付を入れる",IF(B954="","費目を選ぶ",IF(COUNTIFS($H$4:$H$58,B954)=0,"費目の一覧にない",IF(C954="","金額を入れる",IF(YEAR(F954)&lt;&gt;'入力'!$B$5,"集計の年とちがう",""))))))</f>
        <v/>
      </c>
    </row>
    <row r="955">
      <c r="A955" s="34" t="n"/>
      <c r="B955" s="35" t="n"/>
      <c r="C955" s="36" t="n"/>
      <c r="D955" s="35" t="n"/>
      <c r="E955" s="37" t="n"/>
      <c r="F955" s="38">
        <f>IF(A955="","",IF(E955&lt;&gt;"",DATE(YEAR(E955),MONTH(E955),1),DATE(YEAR(A955),MONTH(A955),1)))</f>
        <v/>
      </c>
      <c r="G955" s="13">
        <f>IF(A955&amp;B955&amp;C955="","",IF(A955="","日付を入れる",IF(B955="","費目を選ぶ",IF(COUNTIFS($H$4:$H$58,B955)=0,"費目の一覧にない",IF(C955="","金額を入れる",IF(YEAR(F955)&lt;&gt;'入力'!$B$5,"集計の年とちがう",""))))))</f>
        <v/>
      </c>
    </row>
    <row r="956">
      <c r="A956" s="34" t="n"/>
      <c r="B956" s="35" t="n"/>
      <c r="C956" s="36" t="n"/>
      <c r="D956" s="35" t="n"/>
      <c r="E956" s="37" t="n"/>
      <c r="F956" s="38">
        <f>IF(A956="","",IF(E956&lt;&gt;"",DATE(YEAR(E956),MONTH(E956),1),DATE(YEAR(A956),MONTH(A956),1)))</f>
        <v/>
      </c>
      <c r="G956" s="13">
        <f>IF(A956&amp;B956&amp;C956="","",IF(A956="","日付を入れる",IF(B956="","費目を選ぶ",IF(COUNTIFS($H$4:$H$58,B956)=0,"費目の一覧にない",IF(C956="","金額を入れる",IF(YEAR(F956)&lt;&gt;'入力'!$B$5,"集計の年とちがう",""))))))</f>
        <v/>
      </c>
    </row>
    <row r="957">
      <c r="A957" s="34" t="n"/>
      <c r="B957" s="35" t="n"/>
      <c r="C957" s="36" t="n"/>
      <c r="D957" s="35" t="n"/>
      <c r="E957" s="37" t="n"/>
      <c r="F957" s="38">
        <f>IF(A957="","",IF(E957&lt;&gt;"",DATE(YEAR(E957),MONTH(E957),1),DATE(YEAR(A957),MONTH(A957),1)))</f>
        <v/>
      </c>
      <c r="G957" s="13">
        <f>IF(A957&amp;B957&amp;C957="","",IF(A957="","日付を入れる",IF(B957="","費目を選ぶ",IF(COUNTIFS($H$4:$H$58,B957)=0,"費目の一覧にない",IF(C957="","金額を入れる",IF(YEAR(F957)&lt;&gt;'入力'!$B$5,"集計の年とちがう",""))))))</f>
        <v/>
      </c>
    </row>
    <row r="958">
      <c r="A958" s="34" t="n"/>
      <c r="B958" s="35" t="n"/>
      <c r="C958" s="36" t="n"/>
      <c r="D958" s="35" t="n"/>
      <c r="E958" s="37" t="n"/>
      <c r="F958" s="38">
        <f>IF(A958="","",IF(E958&lt;&gt;"",DATE(YEAR(E958),MONTH(E958),1),DATE(YEAR(A958),MONTH(A958),1)))</f>
        <v/>
      </c>
      <c r="G958" s="13">
        <f>IF(A958&amp;B958&amp;C958="","",IF(A958="","日付を入れる",IF(B958="","費目を選ぶ",IF(COUNTIFS($H$4:$H$58,B958)=0,"費目の一覧にない",IF(C958="","金額を入れる",IF(YEAR(F958)&lt;&gt;'入力'!$B$5,"集計の年とちがう",""))))))</f>
        <v/>
      </c>
    </row>
    <row r="959">
      <c r="A959" s="34" t="n"/>
      <c r="B959" s="35" t="n"/>
      <c r="C959" s="36" t="n"/>
      <c r="D959" s="35" t="n"/>
      <c r="E959" s="37" t="n"/>
      <c r="F959" s="38">
        <f>IF(A959="","",IF(E959&lt;&gt;"",DATE(YEAR(E959),MONTH(E959),1),DATE(YEAR(A959),MONTH(A959),1)))</f>
        <v/>
      </c>
      <c r="G959" s="13">
        <f>IF(A959&amp;B959&amp;C959="","",IF(A959="","日付を入れる",IF(B959="","費目を選ぶ",IF(COUNTIFS($H$4:$H$58,B959)=0,"費目の一覧にない",IF(C959="","金額を入れる",IF(YEAR(F959)&lt;&gt;'入力'!$B$5,"集計の年とちがう",""))))))</f>
        <v/>
      </c>
    </row>
    <row r="960">
      <c r="A960" s="34" t="n"/>
      <c r="B960" s="35" t="n"/>
      <c r="C960" s="36" t="n"/>
      <c r="D960" s="35" t="n"/>
      <c r="E960" s="37" t="n"/>
      <c r="F960" s="38">
        <f>IF(A960="","",IF(E960&lt;&gt;"",DATE(YEAR(E960),MONTH(E960),1),DATE(YEAR(A960),MONTH(A960),1)))</f>
        <v/>
      </c>
      <c r="G960" s="13">
        <f>IF(A960&amp;B960&amp;C960="","",IF(A960="","日付を入れる",IF(B960="","費目を選ぶ",IF(COUNTIFS($H$4:$H$58,B960)=0,"費目の一覧にない",IF(C960="","金額を入れる",IF(YEAR(F960)&lt;&gt;'入力'!$B$5,"集計の年とちがう",""))))))</f>
        <v/>
      </c>
    </row>
    <row r="961">
      <c r="A961" s="34" t="n"/>
      <c r="B961" s="35" t="n"/>
      <c r="C961" s="36" t="n"/>
      <c r="D961" s="35" t="n"/>
      <c r="E961" s="37" t="n"/>
      <c r="F961" s="38">
        <f>IF(A961="","",IF(E961&lt;&gt;"",DATE(YEAR(E961),MONTH(E961),1),DATE(YEAR(A961),MONTH(A961),1)))</f>
        <v/>
      </c>
      <c r="G961" s="13">
        <f>IF(A961&amp;B961&amp;C961="","",IF(A961="","日付を入れる",IF(B961="","費目を選ぶ",IF(COUNTIFS($H$4:$H$58,B961)=0,"費目の一覧にない",IF(C961="","金額を入れる",IF(YEAR(F961)&lt;&gt;'入力'!$B$5,"集計の年とちがう",""))))))</f>
        <v/>
      </c>
    </row>
    <row r="962">
      <c r="A962" s="34" t="n"/>
      <c r="B962" s="35" t="n"/>
      <c r="C962" s="36" t="n"/>
      <c r="D962" s="35" t="n"/>
      <c r="E962" s="37" t="n"/>
      <c r="F962" s="38">
        <f>IF(A962="","",IF(E962&lt;&gt;"",DATE(YEAR(E962),MONTH(E962),1),DATE(YEAR(A962),MONTH(A962),1)))</f>
        <v/>
      </c>
      <c r="G962" s="13">
        <f>IF(A962&amp;B962&amp;C962="","",IF(A962="","日付を入れる",IF(B962="","費目を選ぶ",IF(COUNTIFS($H$4:$H$58,B962)=0,"費目の一覧にない",IF(C962="","金額を入れる",IF(YEAR(F962)&lt;&gt;'入力'!$B$5,"集計の年とちがう",""))))))</f>
        <v/>
      </c>
    </row>
    <row r="963">
      <c r="A963" s="34" t="n"/>
      <c r="B963" s="35" t="n"/>
      <c r="C963" s="36" t="n"/>
      <c r="D963" s="35" t="n"/>
      <c r="E963" s="37" t="n"/>
      <c r="F963" s="38">
        <f>IF(A963="","",IF(E963&lt;&gt;"",DATE(YEAR(E963),MONTH(E963),1),DATE(YEAR(A963),MONTH(A963),1)))</f>
        <v/>
      </c>
      <c r="G963" s="13">
        <f>IF(A963&amp;B963&amp;C963="","",IF(A963="","日付を入れる",IF(B963="","費目を選ぶ",IF(COUNTIFS($H$4:$H$58,B963)=0,"費目の一覧にない",IF(C963="","金額を入れる",IF(YEAR(F963)&lt;&gt;'入力'!$B$5,"集計の年とちがう",""))))))</f>
        <v/>
      </c>
    </row>
    <row r="964">
      <c r="A964" s="34" t="n"/>
      <c r="B964" s="35" t="n"/>
      <c r="C964" s="36" t="n"/>
      <c r="D964" s="35" t="n"/>
      <c r="E964" s="37" t="n"/>
      <c r="F964" s="38">
        <f>IF(A964="","",IF(E964&lt;&gt;"",DATE(YEAR(E964),MONTH(E964),1),DATE(YEAR(A964),MONTH(A964),1)))</f>
        <v/>
      </c>
      <c r="G964" s="13">
        <f>IF(A964&amp;B964&amp;C964="","",IF(A964="","日付を入れる",IF(B964="","費目を選ぶ",IF(COUNTIFS($H$4:$H$58,B964)=0,"費目の一覧にない",IF(C964="","金額を入れる",IF(YEAR(F964)&lt;&gt;'入力'!$B$5,"集計の年とちがう",""))))))</f>
        <v/>
      </c>
    </row>
    <row r="965">
      <c r="A965" s="34" t="n"/>
      <c r="B965" s="35" t="n"/>
      <c r="C965" s="36" t="n"/>
      <c r="D965" s="35" t="n"/>
      <c r="E965" s="37" t="n"/>
      <c r="F965" s="38">
        <f>IF(A965="","",IF(E965&lt;&gt;"",DATE(YEAR(E965),MONTH(E965),1),DATE(YEAR(A965),MONTH(A965),1)))</f>
        <v/>
      </c>
      <c r="G965" s="13">
        <f>IF(A965&amp;B965&amp;C965="","",IF(A965="","日付を入れる",IF(B965="","費目を選ぶ",IF(COUNTIFS($H$4:$H$58,B965)=0,"費目の一覧にない",IF(C965="","金額を入れる",IF(YEAR(F965)&lt;&gt;'入力'!$B$5,"集計の年とちがう",""))))))</f>
        <v/>
      </c>
    </row>
    <row r="966">
      <c r="A966" s="34" t="n"/>
      <c r="B966" s="35" t="n"/>
      <c r="C966" s="36" t="n"/>
      <c r="D966" s="35" t="n"/>
      <c r="E966" s="37" t="n"/>
      <c r="F966" s="38">
        <f>IF(A966="","",IF(E966&lt;&gt;"",DATE(YEAR(E966),MONTH(E966),1),DATE(YEAR(A966),MONTH(A966),1)))</f>
        <v/>
      </c>
      <c r="G966" s="13">
        <f>IF(A966&amp;B966&amp;C966="","",IF(A966="","日付を入れる",IF(B966="","費目を選ぶ",IF(COUNTIFS($H$4:$H$58,B966)=0,"費目の一覧にない",IF(C966="","金額を入れる",IF(YEAR(F966)&lt;&gt;'入力'!$B$5,"集計の年とちがう",""))))))</f>
        <v/>
      </c>
    </row>
    <row r="967">
      <c r="A967" s="34" t="n"/>
      <c r="B967" s="35" t="n"/>
      <c r="C967" s="36" t="n"/>
      <c r="D967" s="35" t="n"/>
      <c r="E967" s="37" t="n"/>
      <c r="F967" s="38">
        <f>IF(A967="","",IF(E967&lt;&gt;"",DATE(YEAR(E967),MONTH(E967),1),DATE(YEAR(A967),MONTH(A967),1)))</f>
        <v/>
      </c>
      <c r="G967" s="13">
        <f>IF(A967&amp;B967&amp;C967="","",IF(A967="","日付を入れる",IF(B967="","費目を選ぶ",IF(COUNTIFS($H$4:$H$58,B967)=0,"費目の一覧にない",IF(C967="","金額を入れる",IF(YEAR(F967)&lt;&gt;'入力'!$B$5,"集計の年とちがう",""))))))</f>
        <v/>
      </c>
    </row>
    <row r="968">
      <c r="A968" s="34" t="n"/>
      <c r="B968" s="35" t="n"/>
      <c r="C968" s="36" t="n"/>
      <c r="D968" s="35" t="n"/>
      <c r="E968" s="37" t="n"/>
      <c r="F968" s="38">
        <f>IF(A968="","",IF(E968&lt;&gt;"",DATE(YEAR(E968),MONTH(E968),1),DATE(YEAR(A968),MONTH(A968),1)))</f>
        <v/>
      </c>
      <c r="G968" s="13">
        <f>IF(A968&amp;B968&amp;C968="","",IF(A968="","日付を入れる",IF(B968="","費目を選ぶ",IF(COUNTIFS($H$4:$H$58,B968)=0,"費目の一覧にない",IF(C968="","金額を入れる",IF(YEAR(F968)&lt;&gt;'入力'!$B$5,"集計の年とちがう",""))))))</f>
        <v/>
      </c>
    </row>
    <row r="969">
      <c r="A969" s="34" t="n"/>
      <c r="B969" s="35" t="n"/>
      <c r="C969" s="36" t="n"/>
      <c r="D969" s="35" t="n"/>
      <c r="E969" s="37" t="n"/>
      <c r="F969" s="38">
        <f>IF(A969="","",IF(E969&lt;&gt;"",DATE(YEAR(E969),MONTH(E969),1),DATE(YEAR(A969),MONTH(A969),1)))</f>
        <v/>
      </c>
      <c r="G969" s="13">
        <f>IF(A969&amp;B969&amp;C969="","",IF(A969="","日付を入れる",IF(B969="","費目を選ぶ",IF(COUNTIFS($H$4:$H$58,B969)=0,"費目の一覧にない",IF(C969="","金額を入れる",IF(YEAR(F969)&lt;&gt;'入力'!$B$5,"集計の年とちがう",""))))))</f>
        <v/>
      </c>
    </row>
    <row r="970">
      <c r="A970" s="34" t="n"/>
      <c r="B970" s="35" t="n"/>
      <c r="C970" s="36" t="n"/>
      <c r="D970" s="35" t="n"/>
      <c r="E970" s="37" t="n"/>
      <c r="F970" s="38">
        <f>IF(A970="","",IF(E970&lt;&gt;"",DATE(YEAR(E970),MONTH(E970),1),DATE(YEAR(A970),MONTH(A970),1)))</f>
        <v/>
      </c>
      <c r="G970" s="13">
        <f>IF(A970&amp;B970&amp;C970="","",IF(A970="","日付を入れる",IF(B970="","費目を選ぶ",IF(COUNTIFS($H$4:$H$58,B970)=0,"費目の一覧にない",IF(C970="","金額を入れる",IF(YEAR(F970)&lt;&gt;'入力'!$B$5,"集計の年とちがう",""))))))</f>
        <v/>
      </c>
    </row>
    <row r="971">
      <c r="A971" s="34" t="n"/>
      <c r="B971" s="35" t="n"/>
      <c r="C971" s="36" t="n"/>
      <c r="D971" s="35" t="n"/>
      <c r="E971" s="37" t="n"/>
      <c r="F971" s="38">
        <f>IF(A971="","",IF(E971&lt;&gt;"",DATE(YEAR(E971),MONTH(E971),1),DATE(YEAR(A971),MONTH(A971),1)))</f>
        <v/>
      </c>
      <c r="G971" s="13">
        <f>IF(A971&amp;B971&amp;C971="","",IF(A971="","日付を入れる",IF(B971="","費目を選ぶ",IF(COUNTIFS($H$4:$H$58,B971)=0,"費目の一覧にない",IF(C971="","金額を入れる",IF(YEAR(F971)&lt;&gt;'入力'!$B$5,"集計の年とちがう",""))))))</f>
        <v/>
      </c>
    </row>
    <row r="972">
      <c r="A972" s="34" t="n"/>
      <c r="B972" s="35" t="n"/>
      <c r="C972" s="36" t="n"/>
      <c r="D972" s="35" t="n"/>
      <c r="E972" s="37" t="n"/>
      <c r="F972" s="38">
        <f>IF(A972="","",IF(E972&lt;&gt;"",DATE(YEAR(E972),MONTH(E972),1),DATE(YEAR(A972),MONTH(A972),1)))</f>
        <v/>
      </c>
      <c r="G972" s="13">
        <f>IF(A972&amp;B972&amp;C972="","",IF(A972="","日付を入れる",IF(B972="","費目を選ぶ",IF(COUNTIFS($H$4:$H$58,B972)=0,"費目の一覧にない",IF(C972="","金額を入れる",IF(YEAR(F972)&lt;&gt;'入力'!$B$5,"集計の年とちがう",""))))))</f>
        <v/>
      </c>
    </row>
    <row r="973">
      <c r="A973" s="34" t="n"/>
      <c r="B973" s="35" t="n"/>
      <c r="C973" s="36" t="n"/>
      <c r="D973" s="35" t="n"/>
      <c r="E973" s="37" t="n"/>
      <c r="F973" s="38">
        <f>IF(A973="","",IF(E973&lt;&gt;"",DATE(YEAR(E973),MONTH(E973),1),DATE(YEAR(A973),MONTH(A973),1)))</f>
        <v/>
      </c>
      <c r="G973" s="13">
        <f>IF(A973&amp;B973&amp;C973="","",IF(A973="","日付を入れる",IF(B973="","費目を選ぶ",IF(COUNTIFS($H$4:$H$58,B973)=0,"費目の一覧にない",IF(C973="","金額を入れる",IF(YEAR(F973)&lt;&gt;'入力'!$B$5,"集計の年とちがう",""))))))</f>
        <v/>
      </c>
    </row>
    <row r="974">
      <c r="A974" s="34" t="n"/>
      <c r="B974" s="35" t="n"/>
      <c r="C974" s="36" t="n"/>
      <c r="D974" s="35" t="n"/>
      <c r="E974" s="37" t="n"/>
      <c r="F974" s="38">
        <f>IF(A974="","",IF(E974&lt;&gt;"",DATE(YEAR(E974),MONTH(E974),1),DATE(YEAR(A974),MONTH(A974),1)))</f>
        <v/>
      </c>
      <c r="G974" s="13">
        <f>IF(A974&amp;B974&amp;C974="","",IF(A974="","日付を入れる",IF(B974="","費目を選ぶ",IF(COUNTIFS($H$4:$H$58,B974)=0,"費目の一覧にない",IF(C974="","金額を入れる",IF(YEAR(F974)&lt;&gt;'入力'!$B$5,"集計の年とちがう",""))))))</f>
        <v/>
      </c>
    </row>
    <row r="975">
      <c r="A975" s="34" t="n"/>
      <c r="B975" s="35" t="n"/>
      <c r="C975" s="36" t="n"/>
      <c r="D975" s="35" t="n"/>
      <c r="E975" s="37" t="n"/>
      <c r="F975" s="38">
        <f>IF(A975="","",IF(E975&lt;&gt;"",DATE(YEAR(E975),MONTH(E975),1),DATE(YEAR(A975),MONTH(A975),1)))</f>
        <v/>
      </c>
      <c r="G975" s="13">
        <f>IF(A975&amp;B975&amp;C975="","",IF(A975="","日付を入れる",IF(B975="","費目を選ぶ",IF(COUNTIFS($H$4:$H$58,B975)=0,"費目の一覧にない",IF(C975="","金額を入れる",IF(YEAR(F975)&lt;&gt;'入力'!$B$5,"集計の年とちがう",""))))))</f>
        <v/>
      </c>
    </row>
    <row r="976">
      <c r="A976" s="34" t="n"/>
      <c r="B976" s="35" t="n"/>
      <c r="C976" s="36" t="n"/>
      <c r="D976" s="35" t="n"/>
      <c r="E976" s="37" t="n"/>
      <c r="F976" s="38">
        <f>IF(A976="","",IF(E976&lt;&gt;"",DATE(YEAR(E976),MONTH(E976),1),DATE(YEAR(A976),MONTH(A976),1)))</f>
        <v/>
      </c>
      <c r="G976" s="13">
        <f>IF(A976&amp;B976&amp;C976="","",IF(A976="","日付を入れる",IF(B976="","費目を選ぶ",IF(COUNTIFS($H$4:$H$58,B976)=0,"費目の一覧にない",IF(C976="","金額を入れる",IF(YEAR(F976)&lt;&gt;'入力'!$B$5,"集計の年とちがう",""))))))</f>
        <v/>
      </c>
    </row>
    <row r="977">
      <c r="A977" s="34" t="n"/>
      <c r="B977" s="35" t="n"/>
      <c r="C977" s="36" t="n"/>
      <c r="D977" s="35" t="n"/>
      <c r="E977" s="37" t="n"/>
      <c r="F977" s="38">
        <f>IF(A977="","",IF(E977&lt;&gt;"",DATE(YEAR(E977),MONTH(E977),1),DATE(YEAR(A977),MONTH(A977),1)))</f>
        <v/>
      </c>
      <c r="G977" s="13">
        <f>IF(A977&amp;B977&amp;C977="","",IF(A977="","日付を入れる",IF(B977="","費目を選ぶ",IF(COUNTIFS($H$4:$H$58,B977)=0,"費目の一覧にない",IF(C977="","金額を入れる",IF(YEAR(F977)&lt;&gt;'入力'!$B$5,"集計の年とちがう",""))))))</f>
        <v/>
      </c>
    </row>
    <row r="978">
      <c r="A978" s="34" t="n"/>
      <c r="B978" s="35" t="n"/>
      <c r="C978" s="36" t="n"/>
      <c r="D978" s="35" t="n"/>
      <c r="E978" s="37" t="n"/>
      <c r="F978" s="38">
        <f>IF(A978="","",IF(E978&lt;&gt;"",DATE(YEAR(E978),MONTH(E978),1),DATE(YEAR(A978),MONTH(A978),1)))</f>
        <v/>
      </c>
      <c r="G978" s="13">
        <f>IF(A978&amp;B978&amp;C978="","",IF(A978="","日付を入れる",IF(B978="","費目を選ぶ",IF(COUNTIFS($H$4:$H$58,B978)=0,"費目の一覧にない",IF(C978="","金額を入れる",IF(YEAR(F978)&lt;&gt;'入力'!$B$5,"集計の年とちがう",""))))))</f>
        <v/>
      </c>
    </row>
    <row r="979">
      <c r="A979" s="34" t="n"/>
      <c r="B979" s="35" t="n"/>
      <c r="C979" s="36" t="n"/>
      <c r="D979" s="35" t="n"/>
      <c r="E979" s="37" t="n"/>
      <c r="F979" s="38">
        <f>IF(A979="","",IF(E979&lt;&gt;"",DATE(YEAR(E979),MONTH(E979),1),DATE(YEAR(A979),MONTH(A979),1)))</f>
        <v/>
      </c>
      <c r="G979" s="13">
        <f>IF(A979&amp;B979&amp;C979="","",IF(A979="","日付を入れる",IF(B979="","費目を選ぶ",IF(COUNTIFS($H$4:$H$58,B979)=0,"費目の一覧にない",IF(C979="","金額を入れる",IF(YEAR(F979)&lt;&gt;'入力'!$B$5,"集計の年とちがう",""))))))</f>
        <v/>
      </c>
    </row>
    <row r="980">
      <c r="A980" s="34" t="n"/>
      <c r="B980" s="35" t="n"/>
      <c r="C980" s="36" t="n"/>
      <c r="D980" s="35" t="n"/>
      <c r="E980" s="37" t="n"/>
      <c r="F980" s="38">
        <f>IF(A980="","",IF(E980&lt;&gt;"",DATE(YEAR(E980),MONTH(E980),1),DATE(YEAR(A980),MONTH(A980),1)))</f>
        <v/>
      </c>
      <c r="G980" s="13">
        <f>IF(A980&amp;B980&amp;C980="","",IF(A980="","日付を入れる",IF(B980="","費目を選ぶ",IF(COUNTIFS($H$4:$H$58,B980)=0,"費目の一覧にない",IF(C980="","金額を入れる",IF(YEAR(F980)&lt;&gt;'入力'!$B$5,"集計の年とちがう",""))))))</f>
        <v/>
      </c>
    </row>
    <row r="981">
      <c r="A981" s="34" t="n"/>
      <c r="B981" s="35" t="n"/>
      <c r="C981" s="36" t="n"/>
      <c r="D981" s="35" t="n"/>
      <c r="E981" s="37" t="n"/>
      <c r="F981" s="38">
        <f>IF(A981="","",IF(E981&lt;&gt;"",DATE(YEAR(E981),MONTH(E981),1),DATE(YEAR(A981),MONTH(A981),1)))</f>
        <v/>
      </c>
      <c r="G981" s="13">
        <f>IF(A981&amp;B981&amp;C981="","",IF(A981="","日付を入れる",IF(B981="","費目を選ぶ",IF(COUNTIFS($H$4:$H$58,B981)=0,"費目の一覧にない",IF(C981="","金額を入れる",IF(YEAR(F981)&lt;&gt;'入力'!$B$5,"集計の年とちがう",""))))))</f>
        <v/>
      </c>
    </row>
    <row r="982">
      <c r="A982" s="34" t="n"/>
      <c r="B982" s="35" t="n"/>
      <c r="C982" s="36" t="n"/>
      <c r="D982" s="35" t="n"/>
      <c r="E982" s="37" t="n"/>
      <c r="F982" s="38">
        <f>IF(A982="","",IF(E982&lt;&gt;"",DATE(YEAR(E982),MONTH(E982),1),DATE(YEAR(A982),MONTH(A982),1)))</f>
        <v/>
      </c>
      <c r="G982" s="13">
        <f>IF(A982&amp;B982&amp;C982="","",IF(A982="","日付を入れる",IF(B982="","費目を選ぶ",IF(COUNTIFS($H$4:$H$58,B982)=0,"費目の一覧にない",IF(C982="","金額を入れる",IF(YEAR(F982)&lt;&gt;'入力'!$B$5,"集計の年とちがう",""))))))</f>
        <v/>
      </c>
    </row>
    <row r="983">
      <c r="A983" s="34" t="n"/>
      <c r="B983" s="35" t="n"/>
      <c r="C983" s="36" t="n"/>
      <c r="D983" s="35" t="n"/>
      <c r="E983" s="37" t="n"/>
      <c r="F983" s="38">
        <f>IF(A983="","",IF(E983&lt;&gt;"",DATE(YEAR(E983),MONTH(E983),1),DATE(YEAR(A983),MONTH(A983),1)))</f>
        <v/>
      </c>
      <c r="G983" s="13">
        <f>IF(A983&amp;B983&amp;C983="","",IF(A983="","日付を入れる",IF(B983="","費目を選ぶ",IF(COUNTIFS($H$4:$H$58,B983)=0,"費目の一覧にない",IF(C983="","金額を入れる",IF(YEAR(F983)&lt;&gt;'入力'!$B$5,"集計の年とちがう",""))))))</f>
        <v/>
      </c>
    </row>
    <row r="984">
      <c r="A984" s="34" t="n"/>
      <c r="B984" s="35" t="n"/>
      <c r="C984" s="36" t="n"/>
      <c r="D984" s="35" t="n"/>
      <c r="E984" s="37" t="n"/>
      <c r="F984" s="38">
        <f>IF(A984="","",IF(E984&lt;&gt;"",DATE(YEAR(E984),MONTH(E984),1),DATE(YEAR(A984),MONTH(A984),1)))</f>
        <v/>
      </c>
      <c r="G984" s="13">
        <f>IF(A984&amp;B984&amp;C984="","",IF(A984="","日付を入れる",IF(B984="","費目を選ぶ",IF(COUNTIFS($H$4:$H$58,B984)=0,"費目の一覧にない",IF(C984="","金額を入れる",IF(YEAR(F984)&lt;&gt;'入力'!$B$5,"集計の年とちがう",""))))))</f>
        <v/>
      </c>
    </row>
    <row r="985">
      <c r="A985" s="34" t="n"/>
      <c r="B985" s="35" t="n"/>
      <c r="C985" s="36" t="n"/>
      <c r="D985" s="35" t="n"/>
      <c r="E985" s="37" t="n"/>
      <c r="F985" s="38">
        <f>IF(A985="","",IF(E985&lt;&gt;"",DATE(YEAR(E985),MONTH(E985),1),DATE(YEAR(A985),MONTH(A985),1)))</f>
        <v/>
      </c>
      <c r="G985" s="13">
        <f>IF(A985&amp;B985&amp;C985="","",IF(A985="","日付を入れる",IF(B985="","費目を選ぶ",IF(COUNTIFS($H$4:$H$58,B985)=0,"費目の一覧にない",IF(C985="","金額を入れる",IF(YEAR(F985)&lt;&gt;'入力'!$B$5,"集計の年とちがう",""))))))</f>
        <v/>
      </c>
    </row>
    <row r="986">
      <c r="A986" s="34" t="n"/>
      <c r="B986" s="35" t="n"/>
      <c r="C986" s="36" t="n"/>
      <c r="D986" s="35" t="n"/>
      <c r="E986" s="37" t="n"/>
      <c r="F986" s="38">
        <f>IF(A986="","",IF(E986&lt;&gt;"",DATE(YEAR(E986),MONTH(E986),1),DATE(YEAR(A986),MONTH(A986),1)))</f>
        <v/>
      </c>
      <c r="G986" s="13">
        <f>IF(A986&amp;B986&amp;C986="","",IF(A986="","日付を入れる",IF(B986="","費目を選ぶ",IF(COUNTIFS($H$4:$H$58,B986)=0,"費目の一覧にない",IF(C986="","金額を入れる",IF(YEAR(F986)&lt;&gt;'入力'!$B$5,"集計の年とちがう",""))))))</f>
        <v/>
      </c>
    </row>
    <row r="987">
      <c r="A987" s="34" t="n"/>
      <c r="B987" s="35" t="n"/>
      <c r="C987" s="36" t="n"/>
      <c r="D987" s="35" t="n"/>
      <c r="E987" s="37" t="n"/>
      <c r="F987" s="38">
        <f>IF(A987="","",IF(E987&lt;&gt;"",DATE(YEAR(E987),MONTH(E987),1),DATE(YEAR(A987),MONTH(A987),1)))</f>
        <v/>
      </c>
      <c r="G987" s="13">
        <f>IF(A987&amp;B987&amp;C987="","",IF(A987="","日付を入れる",IF(B987="","費目を選ぶ",IF(COUNTIFS($H$4:$H$58,B987)=0,"費目の一覧にない",IF(C987="","金額を入れる",IF(YEAR(F987)&lt;&gt;'入力'!$B$5,"集計の年とちがう",""))))))</f>
        <v/>
      </c>
    </row>
    <row r="988">
      <c r="A988" s="34" t="n"/>
      <c r="B988" s="35" t="n"/>
      <c r="C988" s="36" t="n"/>
      <c r="D988" s="35" t="n"/>
      <c r="E988" s="37" t="n"/>
      <c r="F988" s="38">
        <f>IF(A988="","",IF(E988&lt;&gt;"",DATE(YEAR(E988),MONTH(E988),1),DATE(YEAR(A988),MONTH(A988),1)))</f>
        <v/>
      </c>
      <c r="G988" s="13">
        <f>IF(A988&amp;B988&amp;C988="","",IF(A988="","日付を入れる",IF(B988="","費目を選ぶ",IF(COUNTIFS($H$4:$H$58,B988)=0,"費目の一覧にない",IF(C988="","金額を入れる",IF(YEAR(F988)&lt;&gt;'入力'!$B$5,"集計の年とちがう",""))))))</f>
        <v/>
      </c>
    </row>
    <row r="989">
      <c r="A989" s="34" t="n"/>
      <c r="B989" s="35" t="n"/>
      <c r="C989" s="36" t="n"/>
      <c r="D989" s="35" t="n"/>
      <c r="E989" s="37" t="n"/>
      <c r="F989" s="38">
        <f>IF(A989="","",IF(E989&lt;&gt;"",DATE(YEAR(E989),MONTH(E989),1),DATE(YEAR(A989),MONTH(A989),1)))</f>
        <v/>
      </c>
      <c r="G989" s="13">
        <f>IF(A989&amp;B989&amp;C989="","",IF(A989="","日付を入れる",IF(B989="","費目を選ぶ",IF(COUNTIFS($H$4:$H$58,B989)=0,"費目の一覧にない",IF(C989="","金額を入れる",IF(YEAR(F989)&lt;&gt;'入力'!$B$5,"集計の年とちがう",""))))))</f>
        <v/>
      </c>
    </row>
    <row r="990">
      <c r="A990" s="34" t="n"/>
      <c r="B990" s="35" t="n"/>
      <c r="C990" s="36" t="n"/>
      <c r="D990" s="35" t="n"/>
      <c r="E990" s="37" t="n"/>
      <c r="F990" s="38">
        <f>IF(A990="","",IF(E990&lt;&gt;"",DATE(YEAR(E990),MONTH(E990),1),DATE(YEAR(A990),MONTH(A990),1)))</f>
        <v/>
      </c>
      <c r="G990" s="13">
        <f>IF(A990&amp;B990&amp;C990="","",IF(A990="","日付を入れる",IF(B990="","費目を選ぶ",IF(COUNTIFS($H$4:$H$58,B990)=0,"費目の一覧にない",IF(C990="","金額を入れる",IF(YEAR(F990)&lt;&gt;'入力'!$B$5,"集計の年とちがう",""))))))</f>
        <v/>
      </c>
    </row>
    <row r="991">
      <c r="A991" s="34" t="n"/>
      <c r="B991" s="35" t="n"/>
      <c r="C991" s="36" t="n"/>
      <c r="D991" s="35" t="n"/>
      <c r="E991" s="37" t="n"/>
      <c r="F991" s="38">
        <f>IF(A991="","",IF(E991&lt;&gt;"",DATE(YEAR(E991),MONTH(E991),1),DATE(YEAR(A991),MONTH(A991),1)))</f>
        <v/>
      </c>
      <c r="G991" s="13">
        <f>IF(A991&amp;B991&amp;C991="","",IF(A991="","日付を入れる",IF(B991="","費目を選ぶ",IF(COUNTIFS($H$4:$H$58,B991)=0,"費目の一覧にない",IF(C991="","金額を入れる",IF(YEAR(F991)&lt;&gt;'入力'!$B$5,"集計の年とちがう",""))))))</f>
        <v/>
      </c>
    </row>
    <row r="992">
      <c r="A992" s="34" t="n"/>
      <c r="B992" s="35" t="n"/>
      <c r="C992" s="36" t="n"/>
      <c r="D992" s="35" t="n"/>
      <c r="E992" s="37" t="n"/>
      <c r="F992" s="38">
        <f>IF(A992="","",IF(E992&lt;&gt;"",DATE(YEAR(E992),MONTH(E992),1),DATE(YEAR(A992),MONTH(A992),1)))</f>
        <v/>
      </c>
      <c r="G992" s="13">
        <f>IF(A992&amp;B992&amp;C992="","",IF(A992="","日付を入れる",IF(B992="","費目を選ぶ",IF(COUNTIFS($H$4:$H$58,B992)=0,"費目の一覧にない",IF(C992="","金額を入れる",IF(YEAR(F992)&lt;&gt;'入力'!$B$5,"集計の年とちがう",""))))))</f>
        <v/>
      </c>
    </row>
    <row r="993">
      <c r="A993" s="34" t="n"/>
      <c r="B993" s="35" t="n"/>
      <c r="C993" s="36" t="n"/>
      <c r="D993" s="35" t="n"/>
      <c r="E993" s="37" t="n"/>
      <c r="F993" s="38">
        <f>IF(A993="","",IF(E993&lt;&gt;"",DATE(YEAR(E993),MONTH(E993),1),DATE(YEAR(A993),MONTH(A993),1)))</f>
        <v/>
      </c>
      <c r="G993" s="13">
        <f>IF(A993&amp;B993&amp;C993="","",IF(A993="","日付を入れる",IF(B993="","費目を選ぶ",IF(COUNTIFS($H$4:$H$58,B993)=0,"費目の一覧にない",IF(C993="","金額を入れる",IF(YEAR(F993)&lt;&gt;'入力'!$B$5,"集計の年とちがう",""))))))</f>
        <v/>
      </c>
    </row>
    <row r="994">
      <c r="A994" s="34" t="n"/>
      <c r="B994" s="35" t="n"/>
      <c r="C994" s="36" t="n"/>
      <c r="D994" s="35" t="n"/>
      <c r="E994" s="37" t="n"/>
      <c r="F994" s="38">
        <f>IF(A994="","",IF(E994&lt;&gt;"",DATE(YEAR(E994),MONTH(E994),1),DATE(YEAR(A994),MONTH(A994),1)))</f>
        <v/>
      </c>
      <c r="G994" s="13">
        <f>IF(A994&amp;B994&amp;C994="","",IF(A994="","日付を入れる",IF(B994="","費目を選ぶ",IF(COUNTIFS($H$4:$H$58,B994)=0,"費目の一覧にない",IF(C994="","金額を入れる",IF(YEAR(F994)&lt;&gt;'入力'!$B$5,"集計の年とちがう",""))))))</f>
        <v/>
      </c>
    </row>
    <row r="995">
      <c r="A995" s="34" t="n"/>
      <c r="B995" s="35" t="n"/>
      <c r="C995" s="36" t="n"/>
      <c r="D995" s="35" t="n"/>
      <c r="E995" s="37" t="n"/>
      <c r="F995" s="38">
        <f>IF(A995="","",IF(E995&lt;&gt;"",DATE(YEAR(E995),MONTH(E995),1),DATE(YEAR(A995),MONTH(A995),1)))</f>
        <v/>
      </c>
      <c r="G995" s="13">
        <f>IF(A995&amp;B995&amp;C995="","",IF(A995="","日付を入れる",IF(B995="","費目を選ぶ",IF(COUNTIFS($H$4:$H$58,B995)=0,"費目の一覧にない",IF(C995="","金額を入れる",IF(YEAR(F995)&lt;&gt;'入力'!$B$5,"集計の年とちがう",""))))))</f>
        <v/>
      </c>
    </row>
    <row r="996">
      <c r="A996" s="34" t="n"/>
      <c r="B996" s="35" t="n"/>
      <c r="C996" s="36" t="n"/>
      <c r="D996" s="35" t="n"/>
      <c r="E996" s="37" t="n"/>
      <c r="F996" s="38">
        <f>IF(A996="","",IF(E996&lt;&gt;"",DATE(YEAR(E996),MONTH(E996),1),DATE(YEAR(A996),MONTH(A996),1)))</f>
        <v/>
      </c>
      <c r="G996" s="13">
        <f>IF(A996&amp;B996&amp;C996="","",IF(A996="","日付を入れる",IF(B996="","費目を選ぶ",IF(COUNTIFS($H$4:$H$58,B996)=0,"費目の一覧にない",IF(C996="","金額を入れる",IF(YEAR(F996)&lt;&gt;'入力'!$B$5,"集計の年とちがう",""))))))</f>
        <v/>
      </c>
    </row>
    <row r="997">
      <c r="A997" s="34" t="n"/>
      <c r="B997" s="35" t="n"/>
      <c r="C997" s="36" t="n"/>
      <c r="D997" s="35" t="n"/>
      <c r="E997" s="37" t="n"/>
      <c r="F997" s="38">
        <f>IF(A997="","",IF(E997&lt;&gt;"",DATE(YEAR(E997),MONTH(E997),1),DATE(YEAR(A997),MONTH(A997),1)))</f>
        <v/>
      </c>
      <c r="G997" s="13">
        <f>IF(A997&amp;B997&amp;C997="","",IF(A997="","日付を入れる",IF(B997="","費目を選ぶ",IF(COUNTIFS($H$4:$H$58,B997)=0,"費目の一覧にない",IF(C997="","金額を入れる",IF(YEAR(F997)&lt;&gt;'入力'!$B$5,"集計の年とちがう",""))))))</f>
        <v/>
      </c>
    </row>
    <row r="998">
      <c r="A998" s="34" t="n"/>
      <c r="B998" s="35" t="n"/>
      <c r="C998" s="36" t="n"/>
      <c r="D998" s="35" t="n"/>
      <c r="E998" s="37" t="n"/>
      <c r="F998" s="38">
        <f>IF(A998="","",IF(E998&lt;&gt;"",DATE(YEAR(E998),MONTH(E998),1),DATE(YEAR(A998),MONTH(A998),1)))</f>
        <v/>
      </c>
      <c r="G998" s="13">
        <f>IF(A998&amp;B998&amp;C998="","",IF(A998="","日付を入れる",IF(B998="","費目を選ぶ",IF(COUNTIFS($H$4:$H$58,B998)=0,"費目の一覧にない",IF(C998="","金額を入れる",IF(YEAR(F998)&lt;&gt;'入力'!$B$5,"集計の年とちがう",""))))))</f>
        <v/>
      </c>
    </row>
    <row r="999">
      <c r="A999" s="34" t="n"/>
      <c r="B999" s="35" t="n"/>
      <c r="C999" s="36" t="n"/>
      <c r="D999" s="35" t="n"/>
      <c r="E999" s="37" t="n"/>
      <c r="F999" s="38">
        <f>IF(A999="","",IF(E999&lt;&gt;"",DATE(YEAR(E999),MONTH(E999),1),DATE(YEAR(A999),MONTH(A999),1)))</f>
        <v/>
      </c>
      <c r="G999" s="13">
        <f>IF(A999&amp;B999&amp;C999="","",IF(A999="","日付を入れる",IF(B999="","費目を選ぶ",IF(COUNTIFS($H$4:$H$58,B999)=0,"費目の一覧にない",IF(C999="","金額を入れる",IF(YEAR(F999)&lt;&gt;'入力'!$B$5,"集計の年とちがう",""))))))</f>
        <v/>
      </c>
    </row>
    <row r="1000">
      <c r="A1000" s="34" t="n"/>
      <c r="B1000" s="35" t="n"/>
      <c r="C1000" s="36" t="n"/>
      <c r="D1000" s="35" t="n"/>
      <c r="E1000" s="37" t="n"/>
      <c r="F1000" s="38">
        <f>IF(A1000="","",IF(E1000&lt;&gt;"",DATE(YEAR(E1000),MONTH(E1000),1),DATE(YEAR(A1000),MONTH(A1000),1)))</f>
        <v/>
      </c>
      <c r="G1000" s="13">
        <f>IF(A1000&amp;B1000&amp;C1000="","",IF(A1000="","日付を入れる",IF(B1000="","費目を選ぶ",IF(COUNTIFS($H$4:$H$58,B1000)=0,"費目の一覧にない",IF(C1000="","金額を入れる",IF(YEAR(F1000)&lt;&gt;'入力'!$B$5,"集計の年とちがう",""))))))</f>
        <v/>
      </c>
    </row>
    <row r="1001">
      <c r="A1001" s="34" t="n"/>
      <c r="B1001" s="35" t="n"/>
      <c r="C1001" s="36" t="n"/>
      <c r="D1001" s="35" t="n"/>
      <c r="E1001" s="37" t="n"/>
      <c r="F1001" s="38">
        <f>IF(A1001="","",IF(E1001&lt;&gt;"",DATE(YEAR(E1001),MONTH(E1001),1),DATE(YEAR(A1001),MONTH(A1001),1)))</f>
        <v/>
      </c>
      <c r="G1001" s="13">
        <f>IF(A1001&amp;B1001&amp;C1001="","",IF(A1001="","日付を入れる",IF(B1001="","費目を選ぶ",IF(COUNTIFS($H$4:$H$58,B1001)=0,"費目の一覧にない",IF(C1001="","金額を入れる",IF(YEAR(F1001)&lt;&gt;'入力'!$B$5,"集計の年とちがう",""))))))</f>
        <v/>
      </c>
    </row>
    <row r="1002">
      <c r="A1002" s="34" t="n"/>
      <c r="B1002" s="35" t="n"/>
      <c r="C1002" s="36" t="n"/>
      <c r="D1002" s="35" t="n"/>
      <c r="E1002" s="37" t="n"/>
      <c r="F1002" s="38">
        <f>IF(A1002="","",IF(E1002&lt;&gt;"",DATE(YEAR(E1002),MONTH(E1002),1),DATE(YEAR(A1002),MONTH(A1002),1)))</f>
        <v/>
      </c>
      <c r="G1002" s="13">
        <f>IF(A1002&amp;B1002&amp;C1002="","",IF(A1002="","日付を入れる",IF(B1002="","費目を選ぶ",IF(COUNTIFS($H$4:$H$58,B1002)=0,"費目の一覧にない",IF(C1002="","金額を入れる",IF(YEAR(F1002)&lt;&gt;'入力'!$B$5,"集計の年とちがう",""))))))</f>
        <v/>
      </c>
    </row>
    <row r="1003">
      <c r="A1003" s="34" t="n"/>
      <c r="B1003" s="35" t="n"/>
      <c r="C1003" s="36" t="n"/>
      <c r="D1003" s="35" t="n"/>
      <c r="E1003" s="37" t="n"/>
      <c r="F1003" s="38">
        <f>IF(A1003="","",IF(E1003&lt;&gt;"",DATE(YEAR(E1003),MONTH(E1003),1),DATE(YEAR(A1003),MONTH(A1003),1)))</f>
        <v/>
      </c>
      <c r="G1003" s="13">
        <f>IF(A1003&amp;B1003&amp;C1003="","",IF(A1003="","日付を入れる",IF(B1003="","費目を選ぶ",IF(COUNTIFS($H$4:$H$58,B1003)=0,"費目の一覧にない",IF(C1003="","金額を入れる",IF(YEAR(F1003)&lt;&gt;'入力'!$B$5,"集計の年とちがう",""))))))</f>
        <v/>
      </c>
    </row>
    <row r="1004">
      <c r="A1004" s="34" t="n"/>
      <c r="B1004" s="35" t="n"/>
      <c r="C1004" s="36" t="n"/>
      <c r="D1004" s="35" t="n"/>
      <c r="E1004" s="37" t="n"/>
      <c r="F1004" s="38">
        <f>IF(A1004="","",IF(E1004&lt;&gt;"",DATE(YEAR(E1004),MONTH(E1004),1),DATE(YEAR(A1004),MONTH(A1004),1)))</f>
        <v/>
      </c>
      <c r="G1004" s="13">
        <f>IF(A1004&amp;B1004&amp;C1004="","",IF(A1004="","日付を入れる",IF(B1004="","費目を選ぶ",IF(COUNTIFS($H$4:$H$58,B1004)=0,"費目の一覧にない",IF(C1004="","金額を入れる",IF(YEAR(F1004)&lt;&gt;'入力'!$B$5,"集計の年とちがう",""))))))</f>
        <v/>
      </c>
    </row>
    <row r="1005">
      <c r="A1005" s="34" t="n"/>
      <c r="B1005" s="35" t="n"/>
      <c r="C1005" s="36" t="n"/>
      <c r="D1005" s="35" t="n"/>
      <c r="E1005" s="37" t="n"/>
      <c r="F1005" s="38">
        <f>IF(A1005="","",IF(E1005&lt;&gt;"",DATE(YEAR(E1005),MONTH(E1005),1),DATE(YEAR(A1005),MONTH(A1005),1)))</f>
        <v/>
      </c>
      <c r="G1005" s="13">
        <f>IF(A1005&amp;B1005&amp;C1005="","",IF(A1005="","日付を入れる",IF(B1005="","費目を選ぶ",IF(COUNTIFS($H$4:$H$58,B1005)=0,"費目の一覧にない",IF(C1005="","金額を入れる",IF(YEAR(F1005)&lt;&gt;'入力'!$B$5,"集計の年とちがう",""))))))</f>
        <v/>
      </c>
    </row>
    <row r="1006">
      <c r="A1006" s="34" t="n"/>
      <c r="B1006" s="35" t="n"/>
      <c r="C1006" s="36" t="n"/>
      <c r="D1006" s="35" t="n"/>
      <c r="E1006" s="37" t="n"/>
      <c r="F1006" s="38">
        <f>IF(A1006="","",IF(E1006&lt;&gt;"",DATE(YEAR(E1006),MONTH(E1006),1),DATE(YEAR(A1006),MONTH(A1006),1)))</f>
        <v/>
      </c>
      <c r="G1006" s="13">
        <f>IF(A1006&amp;B1006&amp;C1006="","",IF(A1006="","日付を入れる",IF(B1006="","費目を選ぶ",IF(COUNTIFS($H$4:$H$58,B1006)=0,"費目の一覧にない",IF(C1006="","金額を入れる",IF(YEAR(F1006)&lt;&gt;'入力'!$B$5,"集計の年とちがう",""))))))</f>
        <v/>
      </c>
    </row>
    <row r="1007">
      <c r="A1007" s="34" t="n"/>
      <c r="B1007" s="35" t="n"/>
      <c r="C1007" s="36" t="n"/>
      <c r="D1007" s="35" t="n"/>
      <c r="E1007" s="37" t="n"/>
      <c r="F1007" s="38">
        <f>IF(A1007="","",IF(E1007&lt;&gt;"",DATE(YEAR(E1007),MONTH(E1007),1),DATE(YEAR(A1007),MONTH(A1007),1)))</f>
        <v/>
      </c>
      <c r="G1007" s="13">
        <f>IF(A1007&amp;B1007&amp;C1007="","",IF(A1007="","日付を入れる",IF(B1007="","費目を選ぶ",IF(COUNTIFS($H$4:$H$58,B1007)=0,"費目の一覧にない",IF(C1007="","金額を入れる",IF(YEAR(F1007)&lt;&gt;'入力'!$B$5,"集計の年とちがう",""))))))</f>
        <v/>
      </c>
    </row>
    <row r="1008">
      <c r="A1008" s="34" t="n"/>
      <c r="B1008" s="35" t="n"/>
      <c r="C1008" s="36" t="n"/>
      <c r="D1008" s="35" t="n"/>
      <c r="E1008" s="37" t="n"/>
      <c r="F1008" s="38">
        <f>IF(A1008="","",IF(E1008&lt;&gt;"",DATE(YEAR(E1008),MONTH(E1008),1),DATE(YEAR(A1008),MONTH(A1008),1)))</f>
        <v/>
      </c>
      <c r="G1008" s="13">
        <f>IF(A1008&amp;B1008&amp;C1008="","",IF(A1008="","日付を入れる",IF(B1008="","費目を選ぶ",IF(COUNTIFS($H$4:$H$58,B1008)=0,"費目の一覧にない",IF(C1008="","金額を入れる",IF(YEAR(F1008)&lt;&gt;'入力'!$B$5,"集計の年とちがう",""))))))</f>
        <v/>
      </c>
    </row>
    <row r="1009">
      <c r="A1009" s="34" t="n"/>
      <c r="B1009" s="35" t="n"/>
      <c r="C1009" s="36" t="n"/>
      <c r="D1009" s="35" t="n"/>
      <c r="E1009" s="37" t="n"/>
      <c r="F1009" s="38">
        <f>IF(A1009="","",IF(E1009&lt;&gt;"",DATE(YEAR(E1009),MONTH(E1009),1),DATE(YEAR(A1009),MONTH(A1009),1)))</f>
        <v/>
      </c>
      <c r="G1009" s="13">
        <f>IF(A1009&amp;B1009&amp;C1009="","",IF(A1009="","日付を入れる",IF(B1009="","費目を選ぶ",IF(COUNTIFS($H$4:$H$58,B1009)=0,"費目の一覧にない",IF(C1009="","金額を入れる",IF(YEAR(F1009)&lt;&gt;'入力'!$B$5,"集計の年とちがう",""))))))</f>
        <v/>
      </c>
    </row>
    <row r="1010">
      <c r="A1010" s="34" t="n"/>
      <c r="B1010" s="35" t="n"/>
      <c r="C1010" s="36" t="n"/>
      <c r="D1010" s="35" t="n"/>
      <c r="E1010" s="37" t="n"/>
      <c r="F1010" s="38">
        <f>IF(A1010="","",IF(E1010&lt;&gt;"",DATE(YEAR(E1010),MONTH(E1010),1),DATE(YEAR(A1010),MONTH(A1010),1)))</f>
        <v/>
      </c>
      <c r="G1010" s="13">
        <f>IF(A1010&amp;B1010&amp;C1010="","",IF(A1010="","日付を入れる",IF(B1010="","費目を選ぶ",IF(COUNTIFS($H$4:$H$58,B1010)=0,"費目の一覧にない",IF(C1010="","金額を入れる",IF(YEAR(F1010)&lt;&gt;'入力'!$B$5,"集計の年とちがう",""))))))</f>
        <v/>
      </c>
    </row>
    <row r="1011">
      <c r="A1011" s="34" t="n"/>
      <c r="B1011" s="35" t="n"/>
      <c r="C1011" s="36" t="n"/>
      <c r="D1011" s="35" t="n"/>
      <c r="E1011" s="37" t="n"/>
      <c r="F1011" s="38">
        <f>IF(A1011="","",IF(E1011&lt;&gt;"",DATE(YEAR(E1011),MONTH(E1011),1),DATE(YEAR(A1011),MONTH(A1011),1)))</f>
        <v/>
      </c>
      <c r="G1011" s="13">
        <f>IF(A1011&amp;B1011&amp;C1011="","",IF(A1011="","日付を入れる",IF(B1011="","費目を選ぶ",IF(COUNTIFS($H$4:$H$58,B1011)=0,"費目の一覧にない",IF(C1011="","金額を入れる",IF(YEAR(F1011)&lt;&gt;'入力'!$B$5,"集計の年とちがう",""))))))</f>
        <v/>
      </c>
    </row>
    <row r="1012">
      <c r="A1012" s="34" t="n"/>
      <c r="B1012" s="35" t="n"/>
      <c r="C1012" s="36" t="n"/>
      <c r="D1012" s="35" t="n"/>
      <c r="E1012" s="37" t="n"/>
      <c r="F1012" s="38">
        <f>IF(A1012="","",IF(E1012&lt;&gt;"",DATE(YEAR(E1012),MONTH(E1012),1),DATE(YEAR(A1012),MONTH(A1012),1)))</f>
        <v/>
      </c>
      <c r="G1012" s="13">
        <f>IF(A1012&amp;B1012&amp;C1012="","",IF(A1012="","日付を入れる",IF(B1012="","費目を選ぶ",IF(COUNTIFS($H$4:$H$58,B1012)=0,"費目の一覧にない",IF(C1012="","金額を入れる",IF(YEAR(F1012)&lt;&gt;'入力'!$B$5,"集計の年とちがう",""))))))</f>
        <v/>
      </c>
    </row>
    <row r="1013">
      <c r="A1013" s="34" t="n"/>
      <c r="B1013" s="35" t="n"/>
      <c r="C1013" s="36" t="n"/>
      <c r="D1013" s="35" t="n"/>
      <c r="E1013" s="37" t="n"/>
      <c r="F1013" s="38">
        <f>IF(A1013="","",IF(E1013&lt;&gt;"",DATE(YEAR(E1013),MONTH(E1013),1),DATE(YEAR(A1013),MONTH(A1013),1)))</f>
        <v/>
      </c>
      <c r="G1013" s="13">
        <f>IF(A1013&amp;B1013&amp;C1013="","",IF(A1013="","日付を入れる",IF(B1013="","費目を選ぶ",IF(COUNTIFS($H$4:$H$58,B1013)=0,"費目の一覧にない",IF(C1013="","金額を入れる",IF(YEAR(F1013)&lt;&gt;'入力'!$B$5,"集計の年とちがう",""))))))</f>
        <v/>
      </c>
    </row>
    <row r="1014">
      <c r="A1014" s="34" t="n"/>
      <c r="B1014" s="35" t="n"/>
      <c r="C1014" s="36" t="n"/>
      <c r="D1014" s="35" t="n"/>
      <c r="E1014" s="37" t="n"/>
      <c r="F1014" s="38">
        <f>IF(A1014="","",IF(E1014&lt;&gt;"",DATE(YEAR(E1014),MONTH(E1014),1),DATE(YEAR(A1014),MONTH(A1014),1)))</f>
        <v/>
      </c>
      <c r="G1014" s="13">
        <f>IF(A1014&amp;B1014&amp;C1014="","",IF(A1014="","日付を入れる",IF(B1014="","費目を選ぶ",IF(COUNTIFS($H$4:$H$58,B1014)=0,"費目の一覧にない",IF(C1014="","金額を入れる",IF(YEAR(F1014)&lt;&gt;'入力'!$B$5,"集計の年とちがう",""))))))</f>
        <v/>
      </c>
    </row>
    <row r="1015">
      <c r="A1015" s="34" t="n"/>
      <c r="B1015" s="35" t="n"/>
      <c r="C1015" s="36" t="n"/>
      <c r="D1015" s="35" t="n"/>
      <c r="E1015" s="37" t="n"/>
      <c r="F1015" s="38">
        <f>IF(A1015="","",IF(E1015&lt;&gt;"",DATE(YEAR(E1015),MONTH(E1015),1),DATE(YEAR(A1015),MONTH(A1015),1)))</f>
        <v/>
      </c>
      <c r="G1015" s="13">
        <f>IF(A1015&amp;B1015&amp;C1015="","",IF(A1015="","日付を入れる",IF(B1015="","費目を選ぶ",IF(COUNTIFS($H$4:$H$58,B1015)=0,"費目の一覧にない",IF(C1015="","金額を入れる",IF(YEAR(F1015)&lt;&gt;'入力'!$B$5,"集計の年とちがう",""))))))</f>
        <v/>
      </c>
    </row>
    <row r="1016">
      <c r="A1016" s="34" t="n"/>
      <c r="B1016" s="35" t="n"/>
      <c r="C1016" s="36" t="n"/>
      <c r="D1016" s="35" t="n"/>
      <c r="E1016" s="37" t="n"/>
      <c r="F1016" s="38">
        <f>IF(A1016="","",IF(E1016&lt;&gt;"",DATE(YEAR(E1016),MONTH(E1016),1),DATE(YEAR(A1016),MONTH(A1016),1)))</f>
        <v/>
      </c>
      <c r="G1016" s="13">
        <f>IF(A1016&amp;B1016&amp;C1016="","",IF(A1016="","日付を入れる",IF(B1016="","費目を選ぶ",IF(COUNTIFS($H$4:$H$58,B1016)=0,"費目の一覧にない",IF(C1016="","金額を入れる",IF(YEAR(F1016)&lt;&gt;'入力'!$B$5,"集計の年とちがう",""))))))</f>
        <v/>
      </c>
    </row>
    <row r="1017">
      <c r="A1017" s="34" t="n"/>
      <c r="B1017" s="35" t="n"/>
      <c r="C1017" s="36" t="n"/>
      <c r="D1017" s="35" t="n"/>
      <c r="E1017" s="37" t="n"/>
      <c r="F1017" s="38">
        <f>IF(A1017="","",IF(E1017&lt;&gt;"",DATE(YEAR(E1017),MONTH(E1017),1),DATE(YEAR(A1017),MONTH(A1017),1)))</f>
        <v/>
      </c>
      <c r="G1017" s="13">
        <f>IF(A1017&amp;B1017&amp;C1017="","",IF(A1017="","日付を入れる",IF(B1017="","費目を選ぶ",IF(COUNTIFS($H$4:$H$58,B1017)=0,"費目の一覧にない",IF(C1017="","金額を入れる",IF(YEAR(F1017)&lt;&gt;'入力'!$B$5,"集計の年とちがう",""))))))</f>
        <v/>
      </c>
    </row>
    <row r="1018">
      <c r="A1018" s="34" t="n"/>
      <c r="B1018" s="35" t="n"/>
      <c r="C1018" s="36" t="n"/>
      <c r="D1018" s="35" t="n"/>
      <c r="E1018" s="37" t="n"/>
      <c r="F1018" s="38">
        <f>IF(A1018="","",IF(E1018&lt;&gt;"",DATE(YEAR(E1018),MONTH(E1018),1),DATE(YEAR(A1018),MONTH(A1018),1)))</f>
        <v/>
      </c>
      <c r="G1018" s="13">
        <f>IF(A1018&amp;B1018&amp;C1018="","",IF(A1018="","日付を入れる",IF(B1018="","費目を選ぶ",IF(COUNTIFS($H$4:$H$58,B1018)=0,"費目の一覧にない",IF(C1018="","金額を入れる",IF(YEAR(F1018)&lt;&gt;'入力'!$B$5,"集計の年とちがう",""))))))</f>
        <v/>
      </c>
    </row>
    <row r="1019">
      <c r="A1019" s="34" t="n"/>
      <c r="B1019" s="35" t="n"/>
      <c r="C1019" s="36" t="n"/>
      <c r="D1019" s="35" t="n"/>
      <c r="E1019" s="37" t="n"/>
      <c r="F1019" s="38">
        <f>IF(A1019="","",IF(E1019&lt;&gt;"",DATE(YEAR(E1019),MONTH(E1019),1),DATE(YEAR(A1019),MONTH(A1019),1)))</f>
        <v/>
      </c>
      <c r="G1019" s="13">
        <f>IF(A1019&amp;B1019&amp;C1019="","",IF(A1019="","日付を入れる",IF(B1019="","費目を選ぶ",IF(COUNTIFS($H$4:$H$58,B1019)=0,"費目の一覧にない",IF(C1019="","金額を入れる",IF(YEAR(F1019)&lt;&gt;'入力'!$B$5,"集計の年とちがう",""))))))</f>
        <v/>
      </c>
    </row>
    <row r="1020">
      <c r="A1020" s="34" t="n"/>
      <c r="B1020" s="35" t="n"/>
      <c r="C1020" s="36" t="n"/>
      <c r="D1020" s="35" t="n"/>
      <c r="E1020" s="37" t="n"/>
      <c r="F1020" s="38">
        <f>IF(A1020="","",IF(E1020&lt;&gt;"",DATE(YEAR(E1020),MONTH(E1020),1),DATE(YEAR(A1020),MONTH(A1020),1)))</f>
        <v/>
      </c>
      <c r="G1020" s="13">
        <f>IF(A1020&amp;B1020&amp;C1020="","",IF(A1020="","日付を入れる",IF(B1020="","費目を選ぶ",IF(COUNTIFS($H$4:$H$58,B1020)=0,"費目の一覧にない",IF(C1020="","金額を入れる",IF(YEAR(F1020)&lt;&gt;'入力'!$B$5,"集計の年とちがう",""))))))</f>
        <v/>
      </c>
    </row>
    <row r="1021">
      <c r="A1021" s="34" t="n"/>
      <c r="B1021" s="35" t="n"/>
      <c r="C1021" s="36" t="n"/>
      <c r="D1021" s="35" t="n"/>
      <c r="E1021" s="37" t="n"/>
      <c r="F1021" s="38">
        <f>IF(A1021="","",IF(E1021&lt;&gt;"",DATE(YEAR(E1021),MONTH(E1021),1),DATE(YEAR(A1021),MONTH(A1021),1)))</f>
        <v/>
      </c>
      <c r="G1021" s="13">
        <f>IF(A1021&amp;B1021&amp;C1021="","",IF(A1021="","日付を入れる",IF(B1021="","費目を選ぶ",IF(COUNTIFS($H$4:$H$58,B1021)=0,"費目の一覧にない",IF(C1021="","金額を入れる",IF(YEAR(F1021)&lt;&gt;'入力'!$B$5,"集計の年とちがう",""))))))</f>
        <v/>
      </c>
    </row>
    <row r="1022">
      <c r="A1022" s="34" t="n"/>
      <c r="B1022" s="35" t="n"/>
      <c r="C1022" s="36" t="n"/>
      <c r="D1022" s="35" t="n"/>
      <c r="E1022" s="37" t="n"/>
      <c r="F1022" s="38">
        <f>IF(A1022="","",IF(E1022&lt;&gt;"",DATE(YEAR(E1022),MONTH(E1022),1),DATE(YEAR(A1022),MONTH(A1022),1)))</f>
        <v/>
      </c>
      <c r="G1022" s="13">
        <f>IF(A1022&amp;B1022&amp;C1022="","",IF(A1022="","日付を入れる",IF(B1022="","費目を選ぶ",IF(COUNTIFS($H$4:$H$58,B1022)=0,"費目の一覧にない",IF(C1022="","金額を入れる",IF(YEAR(F1022)&lt;&gt;'入力'!$B$5,"集計の年とちがう",""))))))</f>
        <v/>
      </c>
    </row>
    <row r="1023">
      <c r="A1023" s="34" t="n"/>
      <c r="B1023" s="35" t="n"/>
      <c r="C1023" s="36" t="n"/>
      <c r="D1023" s="35" t="n"/>
      <c r="E1023" s="37" t="n"/>
      <c r="F1023" s="38">
        <f>IF(A1023="","",IF(E1023&lt;&gt;"",DATE(YEAR(E1023),MONTH(E1023),1),DATE(YEAR(A1023),MONTH(A1023),1)))</f>
        <v/>
      </c>
      <c r="G1023" s="13">
        <f>IF(A1023&amp;B1023&amp;C1023="","",IF(A1023="","日付を入れる",IF(B1023="","費目を選ぶ",IF(COUNTIFS($H$4:$H$58,B1023)=0,"費目の一覧にない",IF(C1023="","金額を入れる",IF(YEAR(F1023)&lt;&gt;'入力'!$B$5,"集計の年とちがう",""))))))</f>
        <v/>
      </c>
    </row>
    <row r="1024">
      <c r="A1024" s="34" t="n"/>
      <c r="B1024" s="35" t="n"/>
      <c r="C1024" s="36" t="n"/>
      <c r="D1024" s="35" t="n"/>
      <c r="E1024" s="37" t="n"/>
      <c r="F1024" s="38">
        <f>IF(A1024="","",IF(E1024&lt;&gt;"",DATE(YEAR(E1024),MONTH(E1024),1),DATE(YEAR(A1024),MONTH(A1024),1)))</f>
        <v/>
      </c>
      <c r="G1024" s="13">
        <f>IF(A1024&amp;B1024&amp;C1024="","",IF(A1024="","日付を入れる",IF(B1024="","費目を選ぶ",IF(COUNTIFS($H$4:$H$58,B1024)=0,"費目の一覧にない",IF(C1024="","金額を入れる",IF(YEAR(F1024)&lt;&gt;'入力'!$B$5,"集計の年とちがう",""))))))</f>
        <v/>
      </c>
    </row>
    <row r="1025">
      <c r="A1025" s="34" t="n"/>
      <c r="B1025" s="35" t="n"/>
      <c r="C1025" s="36" t="n"/>
      <c r="D1025" s="35" t="n"/>
      <c r="E1025" s="37" t="n"/>
      <c r="F1025" s="38">
        <f>IF(A1025="","",IF(E1025&lt;&gt;"",DATE(YEAR(E1025),MONTH(E1025),1),DATE(YEAR(A1025),MONTH(A1025),1)))</f>
        <v/>
      </c>
      <c r="G1025" s="13">
        <f>IF(A1025&amp;B1025&amp;C1025="","",IF(A1025="","日付を入れる",IF(B1025="","費目を選ぶ",IF(COUNTIFS($H$4:$H$58,B1025)=0,"費目の一覧にない",IF(C1025="","金額を入れる",IF(YEAR(F1025)&lt;&gt;'入力'!$B$5,"集計の年とちがう",""))))))</f>
        <v/>
      </c>
    </row>
    <row r="1026">
      <c r="A1026" s="34" t="n"/>
      <c r="B1026" s="35" t="n"/>
      <c r="C1026" s="36" t="n"/>
      <c r="D1026" s="35" t="n"/>
      <c r="E1026" s="37" t="n"/>
      <c r="F1026" s="38">
        <f>IF(A1026="","",IF(E1026&lt;&gt;"",DATE(YEAR(E1026),MONTH(E1026),1),DATE(YEAR(A1026),MONTH(A1026),1)))</f>
        <v/>
      </c>
      <c r="G1026" s="13">
        <f>IF(A1026&amp;B1026&amp;C1026="","",IF(A1026="","日付を入れる",IF(B1026="","費目を選ぶ",IF(COUNTIFS($H$4:$H$58,B1026)=0,"費目の一覧にない",IF(C1026="","金額を入れる",IF(YEAR(F1026)&lt;&gt;'入力'!$B$5,"集計の年とちがう",""))))))</f>
        <v/>
      </c>
    </row>
    <row r="1027">
      <c r="A1027" s="34" t="n"/>
      <c r="B1027" s="35" t="n"/>
      <c r="C1027" s="36" t="n"/>
      <c r="D1027" s="35" t="n"/>
      <c r="E1027" s="37" t="n"/>
      <c r="F1027" s="38">
        <f>IF(A1027="","",IF(E1027&lt;&gt;"",DATE(YEAR(E1027),MONTH(E1027),1),DATE(YEAR(A1027),MONTH(A1027),1)))</f>
        <v/>
      </c>
      <c r="G1027" s="13">
        <f>IF(A1027&amp;B1027&amp;C1027="","",IF(A1027="","日付を入れる",IF(B1027="","費目を選ぶ",IF(COUNTIFS($H$4:$H$58,B1027)=0,"費目の一覧にない",IF(C1027="","金額を入れる",IF(YEAR(F1027)&lt;&gt;'入力'!$B$5,"集計の年とちがう",""))))))</f>
        <v/>
      </c>
    </row>
    <row r="1028">
      <c r="A1028" s="34" t="n"/>
      <c r="B1028" s="35" t="n"/>
      <c r="C1028" s="36" t="n"/>
      <c r="D1028" s="35" t="n"/>
      <c r="E1028" s="37" t="n"/>
      <c r="F1028" s="38">
        <f>IF(A1028="","",IF(E1028&lt;&gt;"",DATE(YEAR(E1028),MONTH(E1028),1),DATE(YEAR(A1028),MONTH(A1028),1)))</f>
        <v/>
      </c>
      <c r="G1028" s="13">
        <f>IF(A1028&amp;B1028&amp;C1028="","",IF(A1028="","日付を入れる",IF(B1028="","費目を選ぶ",IF(COUNTIFS($H$4:$H$58,B1028)=0,"費目の一覧にない",IF(C1028="","金額を入れる",IF(YEAR(F1028)&lt;&gt;'入力'!$B$5,"集計の年とちがう",""))))))</f>
        <v/>
      </c>
    </row>
    <row r="1029">
      <c r="A1029" s="34" t="n"/>
      <c r="B1029" s="35" t="n"/>
      <c r="C1029" s="36" t="n"/>
      <c r="D1029" s="35" t="n"/>
      <c r="E1029" s="37" t="n"/>
      <c r="F1029" s="38">
        <f>IF(A1029="","",IF(E1029&lt;&gt;"",DATE(YEAR(E1029),MONTH(E1029),1),DATE(YEAR(A1029),MONTH(A1029),1)))</f>
        <v/>
      </c>
      <c r="G1029" s="13">
        <f>IF(A1029&amp;B1029&amp;C1029="","",IF(A1029="","日付を入れる",IF(B1029="","費目を選ぶ",IF(COUNTIFS($H$4:$H$58,B1029)=0,"費目の一覧にない",IF(C1029="","金額を入れる",IF(YEAR(F1029)&lt;&gt;'入力'!$B$5,"集計の年とちがう",""))))))</f>
        <v/>
      </c>
    </row>
    <row r="1030">
      <c r="A1030" s="34" t="n"/>
      <c r="B1030" s="35" t="n"/>
      <c r="C1030" s="36" t="n"/>
      <c r="D1030" s="35" t="n"/>
      <c r="E1030" s="37" t="n"/>
      <c r="F1030" s="38">
        <f>IF(A1030="","",IF(E1030&lt;&gt;"",DATE(YEAR(E1030),MONTH(E1030),1),DATE(YEAR(A1030),MONTH(A1030),1)))</f>
        <v/>
      </c>
      <c r="G1030" s="13">
        <f>IF(A1030&amp;B1030&amp;C1030="","",IF(A1030="","日付を入れる",IF(B1030="","費目を選ぶ",IF(COUNTIFS($H$4:$H$58,B1030)=0,"費目の一覧にない",IF(C1030="","金額を入れる",IF(YEAR(F1030)&lt;&gt;'入力'!$B$5,"集計の年とちがう",""))))))</f>
        <v/>
      </c>
    </row>
    <row r="1031">
      <c r="A1031" s="34" t="n"/>
      <c r="B1031" s="35" t="n"/>
      <c r="C1031" s="36" t="n"/>
      <c r="D1031" s="35" t="n"/>
      <c r="E1031" s="37" t="n"/>
      <c r="F1031" s="38">
        <f>IF(A1031="","",IF(E1031&lt;&gt;"",DATE(YEAR(E1031),MONTH(E1031),1),DATE(YEAR(A1031),MONTH(A1031),1)))</f>
        <v/>
      </c>
      <c r="G1031" s="13">
        <f>IF(A1031&amp;B1031&amp;C1031="","",IF(A1031="","日付を入れる",IF(B1031="","費目を選ぶ",IF(COUNTIFS($H$4:$H$58,B1031)=0,"費目の一覧にない",IF(C1031="","金額を入れる",IF(YEAR(F1031)&lt;&gt;'入力'!$B$5,"集計の年とちがう",""))))))</f>
        <v/>
      </c>
    </row>
    <row r="1032">
      <c r="A1032" s="34" t="n"/>
      <c r="B1032" s="35" t="n"/>
      <c r="C1032" s="36" t="n"/>
      <c r="D1032" s="35" t="n"/>
      <c r="E1032" s="37" t="n"/>
      <c r="F1032" s="38">
        <f>IF(A1032="","",IF(E1032&lt;&gt;"",DATE(YEAR(E1032),MONTH(E1032),1),DATE(YEAR(A1032),MONTH(A1032),1)))</f>
        <v/>
      </c>
      <c r="G1032" s="13">
        <f>IF(A1032&amp;B1032&amp;C1032="","",IF(A1032="","日付を入れる",IF(B1032="","費目を選ぶ",IF(COUNTIFS($H$4:$H$58,B1032)=0,"費目の一覧にない",IF(C1032="","金額を入れる",IF(YEAR(F1032)&lt;&gt;'入力'!$B$5,"集計の年とちがう",""))))))</f>
        <v/>
      </c>
    </row>
    <row r="1033">
      <c r="A1033" s="34" t="n"/>
      <c r="B1033" s="35" t="n"/>
      <c r="C1033" s="36" t="n"/>
      <c r="D1033" s="35" t="n"/>
      <c r="E1033" s="37" t="n"/>
      <c r="F1033" s="38">
        <f>IF(A1033="","",IF(E1033&lt;&gt;"",DATE(YEAR(E1033),MONTH(E1033),1),DATE(YEAR(A1033),MONTH(A1033),1)))</f>
        <v/>
      </c>
      <c r="G1033" s="13">
        <f>IF(A1033&amp;B1033&amp;C1033="","",IF(A1033="","日付を入れる",IF(B1033="","費目を選ぶ",IF(COUNTIFS($H$4:$H$58,B1033)=0,"費目の一覧にない",IF(C1033="","金額を入れる",IF(YEAR(F1033)&lt;&gt;'入力'!$B$5,"集計の年とちがう",""))))))</f>
        <v/>
      </c>
    </row>
    <row r="1034">
      <c r="A1034" s="34" t="n"/>
      <c r="B1034" s="35" t="n"/>
      <c r="C1034" s="36" t="n"/>
      <c r="D1034" s="35" t="n"/>
      <c r="E1034" s="37" t="n"/>
      <c r="F1034" s="38">
        <f>IF(A1034="","",IF(E1034&lt;&gt;"",DATE(YEAR(E1034),MONTH(E1034),1),DATE(YEAR(A1034),MONTH(A1034),1)))</f>
        <v/>
      </c>
      <c r="G1034" s="13">
        <f>IF(A1034&amp;B1034&amp;C1034="","",IF(A1034="","日付を入れる",IF(B1034="","費目を選ぶ",IF(COUNTIFS($H$4:$H$58,B1034)=0,"費目の一覧にない",IF(C1034="","金額を入れる",IF(YEAR(F1034)&lt;&gt;'入力'!$B$5,"集計の年とちがう",""))))))</f>
        <v/>
      </c>
    </row>
    <row r="1035">
      <c r="A1035" s="34" t="n"/>
      <c r="B1035" s="35" t="n"/>
      <c r="C1035" s="36" t="n"/>
      <c r="D1035" s="35" t="n"/>
      <c r="E1035" s="37" t="n"/>
      <c r="F1035" s="38">
        <f>IF(A1035="","",IF(E1035&lt;&gt;"",DATE(YEAR(E1035),MONTH(E1035),1),DATE(YEAR(A1035),MONTH(A1035),1)))</f>
        <v/>
      </c>
      <c r="G1035" s="13">
        <f>IF(A1035&amp;B1035&amp;C1035="","",IF(A1035="","日付を入れる",IF(B1035="","費目を選ぶ",IF(COUNTIFS($H$4:$H$58,B1035)=0,"費目の一覧にない",IF(C1035="","金額を入れる",IF(YEAR(F1035)&lt;&gt;'入力'!$B$5,"集計の年とちがう",""))))))</f>
        <v/>
      </c>
    </row>
    <row r="1036">
      <c r="A1036" s="34" t="n"/>
      <c r="B1036" s="35" t="n"/>
      <c r="C1036" s="36" t="n"/>
      <c r="D1036" s="35" t="n"/>
      <c r="E1036" s="37" t="n"/>
      <c r="F1036" s="38">
        <f>IF(A1036="","",IF(E1036&lt;&gt;"",DATE(YEAR(E1036),MONTH(E1036),1),DATE(YEAR(A1036),MONTH(A1036),1)))</f>
        <v/>
      </c>
      <c r="G1036" s="13">
        <f>IF(A1036&amp;B1036&amp;C1036="","",IF(A1036="","日付を入れる",IF(B1036="","費目を選ぶ",IF(COUNTIFS($H$4:$H$58,B1036)=0,"費目の一覧にない",IF(C1036="","金額を入れる",IF(YEAR(F1036)&lt;&gt;'入力'!$B$5,"集計の年とちがう",""))))))</f>
        <v/>
      </c>
    </row>
    <row r="1037">
      <c r="A1037" s="34" t="n"/>
      <c r="B1037" s="35" t="n"/>
      <c r="C1037" s="36" t="n"/>
      <c r="D1037" s="35" t="n"/>
      <c r="E1037" s="37" t="n"/>
      <c r="F1037" s="38">
        <f>IF(A1037="","",IF(E1037&lt;&gt;"",DATE(YEAR(E1037),MONTH(E1037),1),DATE(YEAR(A1037),MONTH(A1037),1)))</f>
        <v/>
      </c>
      <c r="G1037" s="13">
        <f>IF(A1037&amp;B1037&amp;C1037="","",IF(A1037="","日付を入れる",IF(B1037="","費目を選ぶ",IF(COUNTIFS($H$4:$H$58,B1037)=0,"費目の一覧にない",IF(C1037="","金額を入れる",IF(YEAR(F1037)&lt;&gt;'入力'!$B$5,"集計の年とちがう",""))))))</f>
        <v/>
      </c>
    </row>
    <row r="1038">
      <c r="A1038" s="34" t="n"/>
      <c r="B1038" s="35" t="n"/>
      <c r="C1038" s="36" t="n"/>
      <c r="D1038" s="35" t="n"/>
      <c r="E1038" s="37" t="n"/>
      <c r="F1038" s="38">
        <f>IF(A1038="","",IF(E1038&lt;&gt;"",DATE(YEAR(E1038),MONTH(E1038),1),DATE(YEAR(A1038),MONTH(A1038),1)))</f>
        <v/>
      </c>
      <c r="G1038" s="13">
        <f>IF(A1038&amp;B1038&amp;C1038="","",IF(A1038="","日付を入れる",IF(B1038="","費目を選ぶ",IF(COUNTIFS($H$4:$H$58,B1038)=0,"費目の一覧にない",IF(C1038="","金額を入れる",IF(YEAR(F1038)&lt;&gt;'入力'!$B$5,"集計の年とちがう",""))))))</f>
        <v/>
      </c>
    </row>
    <row r="1039">
      <c r="A1039" s="34" t="n"/>
      <c r="B1039" s="35" t="n"/>
      <c r="C1039" s="36" t="n"/>
      <c r="D1039" s="35" t="n"/>
      <c r="E1039" s="37" t="n"/>
      <c r="F1039" s="38">
        <f>IF(A1039="","",IF(E1039&lt;&gt;"",DATE(YEAR(E1039),MONTH(E1039),1),DATE(YEAR(A1039),MONTH(A1039),1)))</f>
        <v/>
      </c>
      <c r="G1039" s="13">
        <f>IF(A1039&amp;B1039&amp;C1039="","",IF(A1039="","日付を入れる",IF(B1039="","費目を選ぶ",IF(COUNTIFS($H$4:$H$58,B1039)=0,"費目の一覧にない",IF(C1039="","金額を入れる",IF(YEAR(F1039)&lt;&gt;'入力'!$B$5,"集計の年とちがう",""))))))</f>
        <v/>
      </c>
    </row>
    <row r="1040">
      <c r="A1040" s="34" t="n"/>
      <c r="B1040" s="35" t="n"/>
      <c r="C1040" s="36" t="n"/>
      <c r="D1040" s="35" t="n"/>
      <c r="E1040" s="37" t="n"/>
      <c r="F1040" s="38">
        <f>IF(A1040="","",IF(E1040&lt;&gt;"",DATE(YEAR(E1040),MONTH(E1040),1),DATE(YEAR(A1040),MONTH(A1040),1)))</f>
        <v/>
      </c>
      <c r="G1040" s="13">
        <f>IF(A1040&amp;B1040&amp;C1040="","",IF(A1040="","日付を入れる",IF(B1040="","費目を選ぶ",IF(COUNTIFS($H$4:$H$58,B1040)=0,"費目の一覧にない",IF(C1040="","金額を入れる",IF(YEAR(F1040)&lt;&gt;'入力'!$B$5,"集計の年とちがう",""))))))</f>
        <v/>
      </c>
    </row>
    <row r="1041">
      <c r="A1041" s="34" t="n"/>
      <c r="B1041" s="35" t="n"/>
      <c r="C1041" s="36" t="n"/>
      <c r="D1041" s="35" t="n"/>
      <c r="E1041" s="37" t="n"/>
      <c r="F1041" s="38">
        <f>IF(A1041="","",IF(E1041&lt;&gt;"",DATE(YEAR(E1041),MONTH(E1041),1),DATE(YEAR(A1041),MONTH(A1041),1)))</f>
        <v/>
      </c>
      <c r="G1041" s="13">
        <f>IF(A1041&amp;B1041&amp;C1041="","",IF(A1041="","日付を入れる",IF(B1041="","費目を選ぶ",IF(COUNTIFS($H$4:$H$58,B1041)=0,"費目の一覧にない",IF(C1041="","金額を入れる",IF(YEAR(F1041)&lt;&gt;'入力'!$B$5,"集計の年とちがう",""))))))</f>
        <v/>
      </c>
    </row>
    <row r="1042">
      <c r="A1042" s="34" t="n"/>
      <c r="B1042" s="35" t="n"/>
      <c r="C1042" s="36" t="n"/>
      <c r="D1042" s="35" t="n"/>
      <c r="E1042" s="37" t="n"/>
      <c r="F1042" s="38">
        <f>IF(A1042="","",IF(E1042&lt;&gt;"",DATE(YEAR(E1042),MONTH(E1042),1),DATE(YEAR(A1042),MONTH(A1042),1)))</f>
        <v/>
      </c>
      <c r="G1042" s="13">
        <f>IF(A1042&amp;B1042&amp;C1042="","",IF(A1042="","日付を入れる",IF(B1042="","費目を選ぶ",IF(COUNTIFS($H$4:$H$58,B1042)=0,"費目の一覧にない",IF(C1042="","金額を入れる",IF(YEAR(F1042)&lt;&gt;'入力'!$B$5,"集計の年とちがう",""))))))</f>
        <v/>
      </c>
    </row>
    <row r="1043">
      <c r="A1043" s="34" t="n"/>
      <c r="B1043" s="35" t="n"/>
      <c r="C1043" s="36" t="n"/>
      <c r="D1043" s="35" t="n"/>
      <c r="E1043" s="37" t="n"/>
      <c r="F1043" s="38">
        <f>IF(A1043="","",IF(E1043&lt;&gt;"",DATE(YEAR(E1043),MONTH(E1043),1),DATE(YEAR(A1043),MONTH(A1043),1)))</f>
        <v/>
      </c>
      <c r="G1043" s="13">
        <f>IF(A1043&amp;B1043&amp;C1043="","",IF(A1043="","日付を入れる",IF(B1043="","費目を選ぶ",IF(COUNTIFS($H$4:$H$58,B1043)=0,"費目の一覧にない",IF(C1043="","金額を入れる",IF(YEAR(F1043)&lt;&gt;'入力'!$B$5,"集計の年とちがう",""))))))</f>
        <v/>
      </c>
    </row>
    <row r="1044">
      <c r="A1044" s="34" t="n"/>
      <c r="B1044" s="35" t="n"/>
      <c r="C1044" s="36" t="n"/>
      <c r="D1044" s="35" t="n"/>
      <c r="E1044" s="37" t="n"/>
      <c r="F1044" s="38">
        <f>IF(A1044="","",IF(E1044&lt;&gt;"",DATE(YEAR(E1044),MONTH(E1044),1),DATE(YEAR(A1044),MONTH(A1044),1)))</f>
        <v/>
      </c>
      <c r="G1044" s="13">
        <f>IF(A1044&amp;B1044&amp;C1044="","",IF(A1044="","日付を入れる",IF(B1044="","費目を選ぶ",IF(COUNTIFS($H$4:$H$58,B1044)=0,"費目の一覧にない",IF(C1044="","金額を入れる",IF(YEAR(F1044)&lt;&gt;'入力'!$B$5,"集計の年とちがう",""))))))</f>
        <v/>
      </c>
    </row>
    <row r="1045">
      <c r="A1045" s="34" t="n"/>
      <c r="B1045" s="35" t="n"/>
      <c r="C1045" s="36" t="n"/>
      <c r="D1045" s="35" t="n"/>
      <c r="E1045" s="37" t="n"/>
      <c r="F1045" s="38">
        <f>IF(A1045="","",IF(E1045&lt;&gt;"",DATE(YEAR(E1045),MONTH(E1045),1),DATE(YEAR(A1045),MONTH(A1045),1)))</f>
        <v/>
      </c>
      <c r="G1045" s="13">
        <f>IF(A1045&amp;B1045&amp;C1045="","",IF(A1045="","日付を入れる",IF(B1045="","費目を選ぶ",IF(COUNTIFS($H$4:$H$58,B1045)=0,"費目の一覧にない",IF(C1045="","金額を入れる",IF(YEAR(F1045)&lt;&gt;'入力'!$B$5,"集計の年とちがう",""))))))</f>
        <v/>
      </c>
    </row>
    <row r="1046">
      <c r="A1046" s="34" t="n"/>
      <c r="B1046" s="35" t="n"/>
      <c r="C1046" s="36" t="n"/>
      <c r="D1046" s="35" t="n"/>
      <c r="E1046" s="37" t="n"/>
      <c r="F1046" s="38">
        <f>IF(A1046="","",IF(E1046&lt;&gt;"",DATE(YEAR(E1046),MONTH(E1046),1),DATE(YEAR(A1046),MONTH(A1046),1)))</f>
        <v/>
      </c>
      <c r="G1046" s="13">
        <f>IF(A1046&amp;B1046&amp;C1046="","",IF(A1046="","日付を入れる",IF(B1046="","費目を選ぶ",IF(COUNTIFS($H$4:$H$58,B1046)=0,"費目の一覧にない",IF(C1046="","金額を入れる",IF(YEAR(F1046)&lt;&gt;'入力'!$B$5,"集計の年とちがう",""))))))</f>
        <v/>
      </c>
    </row>
    <row r="1047">
      <c r="A1047" s="34" t="n"/>
      <c r="B1047" s="35" t="n"/>
      <c r="C1047" s="36" t="n"/>
      <c r="D1047" s="35" t="n"/>
      <c r="E1047" s="37" t="n"/>
      <c r="F1047" s="38">
        <f>IF(A1047="","",IF(E1047&lt;&gt;"",DATE(YEAR(E1047),MONTH(E1047),1),DATE(YEAR(A1047),MONTH(A1047),1)))</f>
        <v/>
      </c>
      <c r="G1047" s="13">
        <f>IF(A1047&amp;B1047&amp;C1047="","",IF(A1047="","日付を入れる",IF(B1047="","費目を選ぶ",IF(COUNTIFS($H$4:$H$58,B1047)=0,"費目の一覧にない",IF(C1047="","金額を入れる",IF(YEAR(F1047)&lt;&gt;'入力'!$B$5,"集計の年とちがう",""))))))</f>
        <v/>
      </c>
    </row>
    <row r="1048">
      <c r="A1048" s="34" t="n"/>
      <c r="B1048" s="35" t="n"/>
      <c r="C1048" s="36" t="n"/>
      <c r="D1048" s="35" t="n"/>
      <c r="E1048" s="37" t="n"/>
      <c r="F1048" s="38">
        <f>IF(A1048="","",IF(E1048&lt;&gt;"",DATE(YEAR(E1048),MONTH(E1048),1),DATE(YEAR(A1048),MONTH(A1048),1)))</f>
        <v/>
      </c>
      <c r="G1048" s="13">
        <f>IF(A1048&amp;B1048&amp;C1048="","",IF(A1048="","日付を入れる",IF(B1048="","費目を選ぶ",IF(COUNTIFS($H$4:$H$58,B1048)=0,"費目の一覧にない",IF(C1048="","金額を入れる",IF(YEAR(F1048)&lt;&gt;'入力'!$B$5,"集計の年とちがう",""))))))</f>
        <v/>
      </c>
    </row>
    <row r="1049">
      <c r="A1049" s="34" t="n"/>
      <c r="B1049" s="35" t="n"/>
      <c r="C1049" s="36" t="n"/>
      <c r="D1049" s="35" t="n"/>
      <c r="E1049" s="37" t="n"/>
      <c r="F1049" s="38">
        <f>IF(A1049="","",IF(E1049&lt;&gt;"",DATE(YEAR(E1049),MONTH(E1049),1),DATE(YEAR(A1049),MONTH(A1049),1)))</f>
        <v/>
      </c>
      <c r="G1049" s="13">
        <f>IF(A1049&amp;B1049&amp;C1049="","",IF(A1049="","日付を入れる",IF(B1049="","費目を選ぶ",IF(COUNTIFS($H$4:$H$58,B1049)=0,"費目の一覧にない",IF(C1049="","金額を入れる",IF(YEAR(F1049)&lt;&gt;'入力'!$B$5,"集計の年とちがう",""))))))</f>
        <v/>
      </c>
    </row>
    <row r="1050">
      <c r="A1050" s="34" t="n"/>
      <c r="B1050" s="35" t="n"/>
      <c r="C1050" s="36" t="n"/>
      <c r="D1050" s="35" t="n"/>
      <c r="E1050" s="37" t="n"/>
      <c r="F1050" s="38">
        <f>IF(A1050="","",IF(E1050&lt;&gt;"",DATE(YEAR(E1050),MONTH(E1050),1),DATE(YEAR(A1050),MONTH(A1050),1)))</f>
        <v/>
      </c>
      <c r="G1050" s="13">
        <f>IF(A1050&amp;B1050&amp;C1050="","",IF(A1050="","日付を入れる",IF(B1050="","費目を選ぶ",IF(COUNTIFS($H$4:$H$58,B1050)=0,"費目の一覧にない",IF(C1050="","金額を入れる",IF(YEAR(F1050)&lt;&gt;'入力'!$B$5,"集計の年とちがう",""))))))</f>
        <v/>
      </c>
    </row>
    <row r="1051">
      <c r="A1051" s="34" t="n"/>
      <c r="B1051" s="35" t="n"/>
      <c r="C1051" s="36" t="n"/>
      <c r="D1051" s="35" t="n"/>
      <c r="E1051" s="37" t="n"/>
      <c r="F1051" s="38">
        <f>IF(A1051="","",IF(E1051&lt;&gt;"",DATE(YEAR(E1051),MONTH(E1051),1),DATE(YEAR(A1051),MONTH(A1051),1)))</f>
        <v/>
      </c>
      <c r="G1051" s="13">
        <f>IF(A1051&amp;B1051&amp;C1051="","",IF(A1051="","日付を入れる",IF(B1051="","費目を選ぶ",IF(COUNTIFS($H$4:$H$58,B1051)=0,"費目の一覧にない",IF(C1051="","金額を入れる",IF(YEAR(F1051)&lt;&gt;'入力'!$B$5,"集計の年とちがう",""))))))</f>
        <v/>
      </c>
    </row>
    <row r="1052">
      <c r="A1052" s="34" t="n"/>
      <c r="B1052" s="35" t="n"/>
      <c r="C1052" s="36" t="n"/>
      <c r="D1052" s="35" t="n"/>
      <c r="E1052" s="37" t="n"/>
      <c r="F1052" s="38">
        <f>IF(A1052="","",IF(E1052&lt;&gt;"",DATE(YEAR(E1052),MONTH(E1052),1),DATE(YEAR(A1052),MONTH(A1052),1)))</f>
        <v/>
      </c>
      <c r="G1052" s="13">
        <f>IF(A1052&amp;B1052&amp;C1052="","",IF(A1052="","日付を入れる",IF(B1052="","費目を選ぶ",IF(COUNTIFS($H$4:$H$58,B1052)=0,"費目の一覧にない",IF(C1052="","金額を入れる",IF(YEAR(F1052)&lt;&gt;'入力'!$B$5,"集計の年とちがう",""))))))</f>
        <v/>
      </c>
    </row>
    <row r="1053">
      <c r="A1053" s="34" t="n"/>
      <c r="B1053" s="35" t="n"/>
      <c r="C1053" s="36" t="n"/>
      <c r="D1053" s="35" t="n"/>
      <c r="E1053" s="37" t="n"/>
      <c r="F1053" s="38">
        <f>IF(A1053="","",IF(E1053&lt;&gt;"",DATE(YEAR(E1053),MONTH(E1053),1),DATE(YEAR(A1053),MONTH(A1053),1)))</f>
        <v/>
      </c>
      <c r="G1053" s="13">
        <f>IF(A1053&amp;B1053&amp;C1053="","",IF(A1053="","日付を入れる",IF(B1053="","費目を選ぶ",IF(COUNTIFS($H$4:$H$58,B1053)=0,"費目の一覧にない",IF(C1053="","金額を入れる",IF(YEAR(F1053)&lt;&gt;'入力'!$B$5,"集計の年とちがう",""))))))</f>
        <v/>
      </c>
    </row>
    <row r="1054">
      <c r="A1054" s="34" t="n"/>
      <c r="B1054" s="35" t="n"/>
      <c r="C1054" s="36" t="n"/>
      <c r="D1054" s="35" t="n"/>
      <c r="E1054" s="37" t="n"/>
      <c r="F1054" s="38">
        <f>IF(A1054="","",IF(E1054&lt;&gt;"",DATE(YEAR(E1054),MONTH(E1054),1),DATE(YEAR(A1054),MONTH(A1054),1)))</f>
        <v/>
      </c>
      <c r="G1054" s="13">
        <f>IF(A1054&amp;B1054&amp;C1054="","",IF(A1054="","日付を入れる",IF(B1054="","費目を選ぶ",IF(COUNTIFS($H$4:$H$58,B1054)=0,"費目の一覧にない",IF(C1054="","金額を入れる",IF(YEAR(F1054)&lt;&gt;'入力'!$B$5,"集計の年とちがう",""))))))</f>
        <v/>
      </c>
    </row>
    <row r="1055">
      <c r="A1055" s="34" t="n"/>
      <c r="B1055" s="35" t="n"/>
      <c r="C1055" s="36" t="n"/>
      <c r="D1055" s="35" t="n"/>
      <c r="E1055" s="37" t="n"/>
      <c r="F1055" s="38">
        <f>IF(A1055="","",IF(E1055&lt;&gt;"",DATE(YEAR(E1055),MONTH(E1055),1),DATE(YEAR(A1055),MONTH(A1055),1)))</f>
        <v/>
      </c>
      <c r="G1055" s="13">
        <f>IF(A1055&amp;B1055&amp;C1055="","",IF(A1055="","日付を入れる",IF(B1055="","費目を選ぶ",IF(COUNTIFS($H$4:$H$58,B1055)=0,"費目の一覧にない",IF(C1055="","金額を入れる",IF(YEAR(F1055)&lt;&gt;'入力'!$B$5,"集計の年とちがう",""))))))</f>
        <v/>
      </c>
    </row>
    <row r="1056">
      <c r="A1056" s="34" t="n"/>
      <c r="B1056" s="35" t="n"/>
      <c r="C1056" s="36" t="n"/>
      <c r="D1056" s="35" t="n"/>
      <c r="E1056" s="37" t="n"/>
      <c r="F1056" s="38">
        <f>IF(A1056="","",IF(E1056&lt;&gt;"",DATE(YEAR(E1056),MONTH(E1056),1),DATE(YEAR(A1056),MONTH(A1056),1)))</f>
        <v/>
      </c>
      <c r="G1056" s="13">
        <f>IF(A1056&amp;B1056&amp;C1056="","",IF(A1056="","日付を入れる",IF(B1056="","費目を選ぶ",IF(COUNTIFS($H$4:$H$58,B1056)=0,"費目の一覧にない",IF(C1056="","金額を入れる",IF(YEAR(F1056)&lt;&gt;'入力'!$B$5,"集計の年とちがう",""))))))</f>
        <v/>
      </c>
    </row>
    <row r="1057">
      <c r="A1057" s="34" t="n"/>
      <c r="B1057" s="35" t="n"/>
      <c r="C1057" s="36" t="n"/>
      <c r="D1057" s="35" t="n"/>
      <c r="E1057" s="37" t="n"/>
      <c r="F1057" s="38">
        <f>IF(A1057="","",IF(E1057&lt;&gt;"",DATE(YEAR(E1057),MONTH(E1057),1),DATE(YEAR(A1057),MONTH(A1057),1)))</f>
        <v/>
      </c>
      <c r="G1057" s="13">
        <f>IF(A1057&amp;B1057&amp;C1057="","",IF(A1057="","日付を入れる",IF(B1057="","費目を選ぶ",IF(COUNTIFS($H$4:$H$58,B1057)=0,"費目の一覧にない",IF(C1057="","金額を入れる",IF(YEAR(F1057)&lt;&gt;'入力'!$B$5,"集計の年とちがう",""))))))</f>
        <v/>
      </c>
    </row>
    <row r="1058">
      <c r="A1058" s="34" t="n"/>
      <c r="B1058" s="35" t="n"/>
      <c r="C1058" s="36" t="n"/>
      <c r="D1058" s="35" t="n"/>
      <c r="E1058" s="37" t="n"/>
      <c r="F1058" s="38">
        <f>IF(A1058="","",IF(E1058&lt;&gt;"",DATE(YEAR(E1058),MONTH(E1058),1),DATE(YEAR(A1058),MONTH(A1058),1)))</f>
        <v/>
      </c>
      <c r="G1058" s="13">
        <f>IF(A1058&amp;B1058&amp;C1058="","",IF(A1058="","日付を入れる",IF(B1058="","費目を選ぶ",IF(COUNTIFS($H$4:$H$58,B1058)=0,"費目の一覧にない",IF(C1058="","金額を入れる",IF(YEAR(F1058)&lt;&gt;'入力'!$B$5,"集計の年とちがう",""))))))</f>
        <v/>
      </c>
    </row>
    <row r="1059">
      <c r="A1059" s="34" t="n"/>
      <c r="B1059" s="35" t="n"/>
      <c r="C1059" s="36" t="n"/>
      <c r="D1059" s="35" t="n"/>
      <c r="E1059" s="37" t="n"/>
      <c r="F1059" s="38">
        <f>IF(A1059="","",IF(E1059&lt;&gt;"",DATE(YEAR(E1059),MONTH(E1059),1),DATE(YEAR(A1059),MONTH(A1059),1)))</f>
        <v/>
      </c>
      <c r="G1059" s="13">
        <f>IF(A1059&amp;B1059&amp;C1059="","",IF(A1059="","日付を入れる",IF(B1059="","費目を選ぶ",IF(COUNTIFS($H$4:$H$58,B1059)=0,"費目の一覧にない",IF(C1059="","金額を入れる",IF(YEAR(F1059)&lt;&gt;'入力'!$B$5,"集計の年とちがう",""))))))</f>
        <v/>
      </c>
    </row>
    <row r="1060">
      <c r="A1060" s="34" t="n"/>
      <c r="B1060" s="35" t="n"/>
      <c r="C1060" s="36" t="n"/>
      <c r="D1060" s="35" t="n"/>
      <c r="E1060" s="37" t="n"/>
      <c r="F1060" s="38">
        <f>IF(A1060="","",IF(E1060&lt;&gt;"",DATE(YEAR(E1060),MONTH(E1060),1),DATE(YEAR(A1060),MONTH(A1060),1)))</f>
        <v/>
      </c>
      <c r="G1060" s="13">
        <f>IF(A1060&amp;B1060&amp;C1060="","",IF(A1060="","日付を入れる",IF(B1060="","費目を選ぶ",IF(COUNTIFS($H$4:$H$58,B1060)=0,"費目の一覧にない",IF(C1060="","金額を入れる",IF(YEAR(F1060)&lt;&gt;'入力'!$B$5,"集計の年とちがう",""))))))</f>
        <v/>
      </c>
    </row>
    <row r="1061">
      <c r="A1061" s="34" t="n"/>
      <c r="B1061" s="35" t="n"/>
      <c r="C1061" s="36" t="n"/>
      <c r="D1061" s="35" t="n"/>
      <c r="E1061" s="37" t="n"/>
      <c r="F1061" s="38">
        <f>IF(A1061="","",IF(E1061&lt;&gt;"",DATE(YEAR(E1061),MONTH(E1061),1),DATE(YEAR(A1061),MONTH(A1061),1)))</f>
        <v/>
      </c>
      <c r="G1061" s="13">
        <f>IF(A1061&amp;B1061&amp;C1061="","",IF(A1061="","日付を入れる",IF(B1061="","費目を選ぶ",IF(COUNTIFS($H$4:$H$58,B1061)=0,"費目の一覧にない",IF(C1061="","金額を入れる",IF(YEAR(F1061)&lt;&gt;'入力'!$B$5,"集計の年とちがう",""))))))</f>
        <v/>
      </c>
    </row>
    <row r="1062">
      <c r="A1062" s="34" t="n"/>
      <c r="B1062" s="35" t="n"/>
      <c r="C1062" s="36" t="n"/>
      <c r="D1062" s="35" t="n"/>
      <c r="E1062" s="37" t="n"/>
      <c r="F1062" s="38">
        <f>IF(A1062="","",IF(E1062&lt;&gt;"",DATE(YEAR(E1062),MONTH(E1062),1),DATE(YEAR(A1062),MONTH(A1062),1)))</f>
        <v/>
      </c>
      <c r="G1062" s="13">
        <f>IF(A1062&amp;B1062&amp;C1062="","",IF(A1062="","日付を入れる",IF(B1062="","費目を選ぶ",IF(COUNTIFS($H$4:$H$58,B1062)=0,"費目の一覧にない",IF(C1062="","金額を入れる",IF(YEAR(F1062)&lt;&gt;'入力'!$B$5,"集計の年とちがう",""))))))</f>
        <v/>
      </c>
    </row>
    <row r="1063">
      <c r="A1063" s="34" t="n"/>
      <c r="B1063" s="35" t="n"/>
      <c r="C1063" s="36" t="n"/>
      <c r="D1063" s="35" t="n"/>
      <c r="E1063" s="37" t="n"/>
      <c r="F1063" s="38">
        <f>IF(A1063="","",IF(E1063&lt;&gt;"",DATE(YEAR(E1063),MONTH(E1063),1),DATE(YEAR(A1063),MONTH(A1063),1)))</f>
        <v/>
      </c>
      <c r="G1063" s="13">
        <f>IF(A1063&amp;B1063&amp;C1063="","",IF(A1063="","日付を入れる",IF(B1063="","費目を選ぶ",IF(COUNTIFS($H$4:$H$58,B1063)=0,"費目の一覧にない",IF(C1063="","金額を入れる",IF(YEAR(F1063)&lt;&gt;'入力'!$B$5,"集計の年とちがう",""))))))</f>
        <v/>
      </c>
    </row>
    <row r="1064">
      <c r="A1064" s="34" t="n"/>
      <c r="B1064" s="35" t="n"/>
      <c r="C1064" s="36" t="n"/>
      <c r="D1064" s="35" t="n"/>
      <c r="E1064" s="37" t="n"/>
      <c r="F1064" s="38">
        <f>IF(A1064="","",IF(E1064&lt;&gt;"",DATE(YEAR(E1064),MONTH(E1064),1),DATE(YEAR(A1064),MONTH(A1064),1)))</f>
        <v/>
      </c>
      <c r="G1064" s="13">
        <f>IF(A1064&amp;B1064&amp;C1064="","",IF(A1064="","日付を入れる",IF(B1064="","費目を選ぶ",IF(COUNTIFS($H$4:$H$58,B1064)=0,"費目の一覧にない",IF(C1064="","金額を入れる",IF(YEAR(F1064)&lt;&gt;'入力'!$B$5,"集計の年とちがう",""))))))</f>
        <v/>
      </c>
    </row>
    <row r="1065">
      <c r="A1065" s="34" t="n"/>
      <c r="B1065" s="35" t="n"/>
      <c r="C1065" s="36" t="n"/>
      <c r="D1065" s="35" t="n"/>
      <c r="E1065" s="37" t="n"/>
      <c r="F1065" s="38">
        <f>IF(A1065="","",IF(E1065&lt;&gt;"",DATE(YEAR(E1065),MONTH(E1065),1),DATE(YEAR(A1065),MONTH(A1065),1)))</f>
        <v/>
      </c>
      <c r="G1065" s="13">
        <f>IF(A1065&amp;B1065&amp;C1065="","",IF(A1065="","日付を入れる",IF(B1065="","費目を選ぶ",IF(COUNTIFS($H$4:$H$58,B1065)=0,"費目の一覧にない",IF(C1065="","金額を入れる",IF(YEAR(F1065)&lt;&gt;'入力'!$B$5,"集計の年とちがう",""))))))</f>
        <v/>
      </c>
    </row>
    <row r="1066">
      <c r="A1066" s="34" t="n"/>
      <c r="B1066" s="35" t="n"/>
      <c r="C1066" s="36" t="n"/>
      <c r="D1066" s="35" t="n"/>
      <c r="E1066" s="37" t="n"/>
      <c r="F1066" s="38">
        <f>IF(A1066="","",IF(E1066&lt;&gt;"",DATE(YEAR(E1066),MONTH(E1066),1),DATE(YEAR(A1066),MONTH(A1066),1)))</f>
        <v/>
      </c>
      <c r="G1066" s="13">
        <f>IF(A1066&amp;B1066&amp;C1066="","",IF(A1066="","日付を入れる",IF(B1066="","費目を選ぶ",IF(COUNTIFS($H$4:$H$58,B1066)=0,"費目の一覧にない",IF(C1066="","金額を入れる",IF(YEAR(F1066)&lt;&gt;'入力'!$B$5,"集計の年とちがう",""))))))</f>
        <v/>
      </c>
    </row>
    <row r="1067">
      <c r="A1067" s="34" t="n"/>
      <c r="B1067" s="35" t="n"/>
      <c r="C1067" s="36" t="n"/>
      <c r="D1067" s="35" t="n"/>
      <c r="E1067" s="37" t="n"/>
      <c r="F1067" s="38">
        <f>IF(A1067="","",IF(E1067&lt;&gt;"",DATE(YEAR(E1067),MONTH(E1067),1),DATE(YEAR(A1067),MONTH(A1067),1)))</f>
        <v/>
      </c>
      <c r="G1067" s="13">
        <f>IF(A1067&amp;B1067&amp;C1067="","",IF(A1067="","日付を入れる",IF(B1067="","費目を選ぶ",IF(COUNTIFS($H$4:$H$58,B1067)=0,"費目の一覧にない",IF(C1067="","金額を入れる",IF(YEAR(F1067)&lt;&gt;'入力'!$B$5,"集計の年とちがう",""))))))</f>
        <v/>
      </c>
    </row>
    <row r="1068">
      <c r="A1068" s="34" t="n"/>
      <c r="B1068" s="35" t="n"/>
      <c r="C1068" s="36" t="n"/>
      <c r="D1068" s="35" t="n"/>
      <c r="E1068" s="37" t="n"/>
      <c r="F1068" s="38">
        <f>IF(A1068="","",IF(E1068&lt;&gt;"",DATE(YEAR(E1068),MONTH(E1068),1),DATE(YEAR(A1068),MONTH(A1068),1)))</f>
        <v/>
      </c>
      <c r="G1068" s="13">
        <f>IF(A1068&amp;B1068&amp;C1068="","",IF(A1068="","日付を入れる",IF(B1068="","費目を選ぶ",IF(COUNTIFS($H$4:$H$58,B1068)=0,"費目の一覧にない",IF(C1068="","金額を入れる",IF(YEAR(F1068)&lt;&gt;'入力'!$B$5,"集計の年とちがう",""))))))</f>
        <v/>
      </c>
    </row>
    <row r="1069">
      <c r="A1069" s="34" t="n"/>
      <c r="B1069" s="35" t="n"/>
      <c r="C1069" s="36" t="n"/>
      <c r="D1069" s="35" t="n"/>
      <c r="E1069" s="37" t="n"/>
      <c r="F1069" s="38">
        <f>IF(A1069="","",IF(E1069&lt;&gt;"",DATE(YEAR(E1069),MONTH(E1069),1),DATE(YEAR(A1069),MONTH(A1069),1)))</f>
        <v/>
      </c>
      <c r="G1069" s="13">
        <f>IF(A1069&amp;B1069&amp;C1069="","",IF(A1069="","日付を入れる",IF(B1069="","費目を選ぶ",IF(COUNTIFS($H$4:$H$58,B1069)=0,"費目の一覧にない",IF(C1069="","金額を入れる",IF(YEAR(F1069)&lt;&gt;'入力'!$B$5,"集計の年とちがう",""))))))</f>
        <v/>
      </c>
    </row>
    <row r="1070">
      <c r="A1070" s="34" t="n"/>
      <c r="B1070" s="35" t="n"/>
      <c r="C1070" s="36" t="n"/>
      <c r="D1070" s="35" t="n"/>
      <c r="E1070" s="37" t="n"/>
      <c r="F1070" s="38">
        <f>IF(A1070="","",IF(E1070&lt;&gt;"",DATE(YEAR(E1070),MONTH(E1070),1),DATE(YEAR(A1070),MONTH(A1070),1)))</f>
        <v/>
      </c>
      <c r="G1070" s="13">
        <f>IF(A1070&amp;B1070&amp;C1070="","",IF(A1070="","日付を入れる",IF(B1070="","費目を選ぶ",IF(COUNTIFS($H$4:$H$58,B1070)=0,"費目の一覧にない",IF(C1070="","金額を入れる",IF(YEAR(F1070)&lt;&gt;'入力'!$B$5,"集計の年とちがう",""))))))</f>
        <v/>
      </c>
    </row>
    <row r="1071">
      <c r="A1071" s="34" t="n"/>
      <c r="B1071" s="35" t="n"/>
      <c r="C1071" s="36" t="n"/>
      <c r="D1071" s="35" t="n"/>
      <c r="E1071" s="37" t="n"/>
      <c r="F1071" s="38">
        <f>IF(A1071="","",IF(E1071&lt;&gt;"",DATE(YEAR(E1071),MONTH(E1071),1),DATE(YEAR(A1071),MONTH(A1071),1)))</f>
        <v/>
      </c>
      <c r="G1071" s="13">
        <f>IF(A1071&amp;B1071&amp;C1071="","",IF(A1071="","日付を入れる",IF(B1071="","費目を選ぶ",IF(COUNTIFS($H$4:$H$58,B1071)=0,"費目の一覧にない",IF(C1071="","金額を入れる",IF(YEAR(F1071)&lt;&gt;'入力'!$B$5,"集計の年とちがう",""))))))</f>
        <v/>
      </c>
    </row>
    <row r="1072">
      <c r="A1072" s="34" t="n"/>
      <c r="B1072" s="35" t="n"/>
      <c r="C1072" s="36" t="n"/>
      <c r="D1072" s="35" t="n"/>
      <c r="E1072" s="37" t="n"/>
      <c r="F1072" s="38">
        <f>IF(A1072="","",IF(E1072&lt;&gt;"",DATE(YEAR(E1072),MONTH(E1072),1),DATE(YEAR(A1072),MONTH(A1072),1)))</f>
        <v/>
      </c>
      <c r="G1072" s="13">
        <f>IF(A1072&amp;B1072&amp;C1072="","",IF(A1072="","日付を入れる",IF(B1072="","費目を選ぶ",IF(COUNTIFS($H$4:$H$58,B1072)=0,"費目の一覧にない",IF(C1072="","金額を入れる",IF(YEAR(F1072)&lt;&gt;'入力'!$B$5,"集計の年とちがう",""))))))</f>
        <v/>
      </c>
    </row>
    <row r="1073">
      <c r="A1073" s="34" t="n"/>
      <c r="B1073" s="35" t="n"/>
      <c r="C1073" s="36" t="n"/>
      <c r="D1073" s="35" t="n"/>
      <c r="E1073" s="37" t="n"/>
      <c r="F1073" s="38">
        <f>IF(A1073="","",IF(E1073&lt;&gt;"",DATE(YEAR(E1073),MONTH(E1073),1),DATE(YEAR(A1073),MONTH(A1073),1)))</f>
        <v/>
      </c>
      <c r="G1073" s="13">
        <f>IF(A1073&amp;B1073&amp;C1073="","",IF(A1073="","日付を入れる",IF(B1073="","費目を選ぶ",IF(COUNTIFS($H$4:$H$58,B1073)=0,"費目の一覧にない",IF(C1073="","金額を入れる",IF(YEAR(F1073)&lt;&gt;'入力'!$B$5,"集計の年とちがう",""))))))</f>
        <v/>
      </c>
    </row>
    <row r="1074">
      <c r="A1074" s="34" t="n"/>
      <c r="B1074" s="35" t="n"/>
      <c r="C1074" s="36" t="n"/>
      <c r="D1074" s="35" t="n"/>
      <c r="E1074" s="37" t="n"/>
      <c r="F1074" s="38">
        <f>IF(A1074="","",IF(E1074&lt;&gt;"",DATE(YEAR(E1074),MONTH(E1074),1),DATE(YEAR(A1074),MONTH(A1074),1)))</f>
        <v/>
      </c>
      <c r="G1074" s="13">
        <f>IF(A1074&amp;B1074&amp;C1074="","",IF(A1074="","日付を入れる",IF(B1074="","費目を選ぶ",IF(COUNTIFS($H$4:$H$58,B1074)=0,"費目の一覧にない",IF(C1074="","金額を入れる",IF(YEAR(F1074)&lt;&gt;'入力'!$B$5,"集計の年とちがう",""))))))</f>
        <v/>
      </c>
    </row>
    <row r="1075">
      <c r="A1075" s="34" t="n"/>
      <c r="B1075" s="35" t="n"/>
      <c r="C1075" s="36" t="n"/>
      <c r="D1075" s="35" t="n"/>
      <c r="E1075" s="37" t="n"/>
      <c r="F1075" s="38">
        <f>IF(A1075="","",IF(E1075&lt;&gt;"",DATE(YEAR(E1075),MONTH(E1075),1),DATE(YEAR(A1075),MONTH(A1075),1)))</f>
        <v/>
      </c>
      <c r="G1075" s="13">
        <f>IF(A1075&amp;B1075&amp;C1075="","",IF(A1075="","日付を入れる",IF(B1075="","費目を選ぶ",IF(COUNTIFS($H$4:$H$58,B1075)=0,"費目の一覧にない",IF(C1075="","金額を入れる",IF(YEAR(F1075)&lt;&gt;'入力'!$B$5,"集計の年とちがう",""))))))</f>
        <v/>
      </c>
    </row>
    <row r="1076">
      <c r="A1076" s="34" t="n"/>
      <c r="B1076" s="35" t="n"/>
      <c r="C1076" s="36" t="n"/>
      <c r="D1076" s="35" t="n"/>
      <c r="E1076" s="37" t="n"/>
      <c r="F1076" s="38">
        <f>IF(A1076="","",IF(E1076&lt;&gt;"",DATE(YEAR(E1076),MONTH(E1076),1),DATE(YEAR(A1076),MONTH(A1076),1)))</f>
        <v/>
      </c>
      <c r="G1076" s="13">
        <f>IF(A1076&amp;B1076&amp;C1076="","",IF(A1076="","日付を入れる",IF(B1076="","費目を選ぶ",IF(COUNTIFS($H$4:$H$58,B1076)=0,"費目の一覧にない",IF(C1076="","金額を入れる",IF(YEAR(F1076)&lt;&gt;'入力'!$B$5,"集計の年とちがう",""))))))</f>
        <v/>
      </c>
    </row>
    <row r="1077">
      <c r="A1077" s="34" t="n"/>
      <c r="B1077" s="35" t="n"/>
      <c r="C1077" s="36" t="n"/>
      <c r="D1077" s="35" t="n"/>
      <c r="E1077" s="37" t="n"/>
      <c r="F1077" s="38">
        <f>IF(A1077="","",IF(E1077&lt;&gt;"",DATE(YEAR(E1077),MONTH(E1077),1),DATE(YEAR(A1077),MONTH(A1077),1)))</f>
        <v/>
      </c>
      <c r="G1077" s="13">
        <f>IF(A1077&amp;B1077&amp;C1077="","",IF(A1077="","日付を入れる",IF(B1077="","費目を選ぶ",IF(COUNTIFS($H$4:$H$58,B1077)=0,"費目の一覧にない",IF(C1077="","金額を入れる",IF(YEAR(F1077)&lt;&gt;'入力'!$B$5,"集計の年とちがう",""))))))</f>
        <v/>
      </c>
    </row>
    <row r="1078">
      <c r="A1078" s="34" t="n"/>
      <c r="B1078" s="35" t="n"/>
      <c r="C1078" s="36" t="n"/>
      <c r="D1078" s="35" t="n"/>
      <c r="E1078" s="37" t="n"/>
      <c r="F1078" s="38">
        <f>IF(A1078="","",IF(E1078&lt;&gt;"",DATE(YEAR(E1078),MONTH(E1078),1),DATE(YEAR(A1078),MONTH(A1078),1)))</f>
        <v/>
      </c>
      <c r="G1078" s="13">
        <f>IF(A1078&amp;B1078&amp;C1078="","",IF(A1078="","日付を入れる",IF(B1078="","費目を選ぶ",IF(COUNTIFS($H$4:$H$58,B1078)=0,"費目の一覧にない",IF(C1078="","金額を入れる",IF(YEAR(F1078)&lt;&gt;'入力'!$B$5,"集計の年とちがう",""))))))</f>
        <v/>
      </c>
    </row>
    <row r="1079">
      <c r="A1079" s="34" t="n"/>
      <c r="B1079" s="35" t="n"/>
      <c r="C1079" s="36" t="n"/>
      <c r="D1079" s="35" t="n"/>
      <c r="E1079" s="37" t="n"/>
      <c r="F1079" s="38">
        <f>IF(A1079="","",IF(E1079&lt;&gt;"",DATE(YEAR(E1079),MONTH(E1079),1),DATE(YEAR(A1079),MONTH(A1079),1)))</f>
        <v/>
      </c>
      <c r="G1079" s="13">
        <f>IF(A1079&amp;B1079&amp;C1079="","",IF(A1079="","日付を入れる",IF(B1079="","費目を選ぶ",IF(COUNTIFS($H$4:$H$58,B1079)=0,"費目の一覧にない",IF(C1079="","金額を入れる",IF(YEAR(F1079)&lt;&gt;'入力'!$B$5,"集計の年とちがう",""))))))</f>
        <v/>
      </c>
    </row>
    <row r="1080">
      <c r="A1080" s="34" t="n"/>
      <c r="B1080" s="35" t="n"/>
      <c r="C1080" s="36" t="n"/>
      <c r="D1080" s="35" t="n"/>
      <c r="E1080" s="37" t="n"/>
      <c r="F1080" s="38">
        <f>IF(A1080="","",IF(E1080&lt;&gt;"",DATE(YEAR(E1080),MONTH(E1080),1),DATE(YEAR(A1080),MONTH(A1080),1)))</f>
        <v/>
      </c>
      <c r="G1080" s="13">
        <f>IF(A1080&amp;B1080&amp;C1080="","",IF(A1080="","日付を入れる",IF(B1080="","費目を選ぶ",IF(COUNTIFS($H$4:$H$58,B1080)=0,"費目の一覧にない",IF(C1080="","金額を入れる",IF(YEAR(F1080)&lt;&gt;'入力'!$B$5,"集計の年とちがう",""))))))</f>
        <v/>
      </c>
    </row>
    <row r="1081">
      <c r="A1081" s="34" t="n"/>
      <c r="B1081" s="35" t="n"/>
      <c r="C1081" s="36" t="n"/>
      <c r="D1081" s="35" t="n"/>
      <c r="E1081" s="37" t="n"/>
      <c r="F1081" s="38">
        <f>IF(A1081="","",IF(E1081&lt;&gt;"",DATE(YEAR(E1081),MONTH(E1081),1),DATE(YEAR(A1081),MONTH(A1081),1)))</f>
        <v/>
      </c>
      <c r="G1081" s="13">
        <f>IF(A1081&amp;B1081&amp;C1081="","",IF(A1081="","日付を入れる",IF(B1081="","費目を選ぶ",IF(COUNTIFS($H$4:$H$58,B1081)=0,"費目の一覧にない",IF(C1081="","金額を入れる",IF(YEAR(F1081)&lt;&gt;'入力'!$B$5,"集計の年とちがう",""))))))</f>
        <v/>
      </c>
    </row>
    <row r="1082">
      <c r="A1082" s="34" t="n"/>
      <c r="B1082" s="35" t="n"/>
      <c r="C1082" s="36" t="n"/>
      <c r="D1082" s="35" t="n"/>
      <c r="E1082" s="37" t="n"/>
      <c r="F1082" s="38">
        <f>IF(A1082="","",IF(E1082&lt;&gt;"",DATE(YEAR(E1082),MONTH(E1082),1),DATE(YEAR(A1082),MONTH(A1082),1)))</f>
        <v/>
      </c>
      <c r="G1082" s="13">
        <f>IF(A1082&amp;B1082&amp;C1082="","",IF(A1082="","日付を入れる",IF(B1082="","費目を選ぶ",IF(COUNTIFS($H$4:$H$58,B1082)=0,"費目の一覧にない",IF(C1082="","金額を入れる",IF(YEAR(F1082)&lt;&gt;'入力'!$B$5,"集計の年とちがう",""))))))</f>
        <v/>
      </c>
    </row>
    <row r="1083">
      <c r="A1083" s="34" t="n"/>
      <c r="B1083" s="35" t="n"/>
      <c r="C1083" s="36" t="n"/>
      <c r="D1083" s="35" t="n"/>
      <c r="E1083" s="37" t="n"/>
      <c r="F1083" s="38">
        <f>IF(A1083="","",IF(E1083&lt;&gt;"",DATE(YEAR(E1083),MONTH(E1083),1),DATE(YEAR(A1083),MONTH(A1083),1)))</f>
        <v/>
      </c>
      <c r="G1083" s="13">
        <f>IF(A1083&amp;B1083&amp;C1083="","",IF(A1083="","日付を入れる",IF(B1083="","費目を選ぶ",IF(COUNTIFS($H$4:$H$58,B1083)=0,"費目の一覧にない",IF(C1083="","金額を入れる",IF(YEAR(F1083)&lt;&gt;'入力'!$B$5,"集計の年とちがう",""))))))</f>
        <v/>
      </c>
    </row>
    <row r="1084">
      <c r="A1084" s="34" t="n"/>
      <c r="B1084" s="35" t="n"/>
      <c r="C1084" s="36" t="n"/>
      <c r="D1084" s="35" t="n"/>
      <c r="E1084" s="37" t="n"/>
      <c r="F1084" s="38">
        <f>IF(A1084="","",IF(E1084&lt;&gt;"",DATE(YEAR(E1084),MONTH(E1084),1),DATE(YEAR(A1084),MONTH(A1084),1)))</f>
        <v/>
      </c>
      <c r="G1084" s="13">
        <f>IF(A1084&amp;B1084&amp;C1084="","",IF(A1084="","日付を入れる",IF(B1084="","費目を選ぶ",IF(COUNTIFS($H$4:$H$58,B1084)=0,"費目の一覧にない",IF(C1084="","金額を入れる",IF(YEAR(F1084)&lt;&gt;'入力'!$B$5,"集計の年とちがう",""))))))</f>
        <v/>
      </c>
    </row>
    <row r="1085">
      <c r="A1085" s="34" t="n"/>
      <c r="B1085" s="35" t="n"/>
      <c r="C1085" s="36" t="n"/>
      <c r="D1085" s="35" t="n"/>
      <c r="E1085" s="37" t="n"/>
      <c r="F1085" s="38">
        <f>IF(A1085="","",IF(E1085&lt;&gt;"",DATE(YEAR(E1085),MONTH(E1085),1),DATE(YEAR(A1085),MONTH(A1085),1)))</f>
        <v/>
      </c>
      <c r="G1085" s="13">
        <f>IF(A1085&amp;B1085&amp;C1085="","",IF(A1085="","日付を入れる",IF(B1085="","費目を選ぶ",IF(COUNTIFS($H$4:$H$58,B1085)=0,"費目の一覧にない",IF(C1085="","金額を入れる",IF(YEAR(F1085)&lt;&gt;'入力'!$B$5,"集計の年とちがう",""))))))</f>
        <v/>
      </c>
    </row>
    <row r="1086">
      <c r="A1086" s="34" t="n"/>
      <c r="B1086" s="35" t="n"/>
      <c r="C1086" s="36" t="n"/>
      <c r="D1086" s="35" t="n"/>
      <c r="E1086" s="37" t="n"/>
      <c r="F1086" s="38">
        <f>IF(A1086="","",IF(E1086&lt;&gt;"",DATE(YEAR(E1086),MONTH(E1086),1),DATE(YEAR(A1086),MONTH(A1086),1)))</f>
        <v/>
      </c>
      <c r="G1086" s="13">
        <f>IF(A1086&amp;B1086&amp;C1086="","",IF(A1086="","日付を入れる",IF(B1086="","費目を選ぶ",IF(COUNTIFS($H$4:$H$58,B1086)=0,"費目の一覧にない",IF(C1086="","金額を入れる",IF(YEAR(F1086)&lt;&gt;'入力'!$B$5,"集計の年とちがう",""))))))</f>
        <v/>
      </c>
    </row>
    <row r="1087">
      <c r="A1087" s="34" t="n"/>
      <c r="B1087" s="35" t="n"/>
      <c r="C1087" s="36" t="n"/>
      <c r="D1087" s="35" t="n"/>
      <c r="E1087" s="37" t="n"/>
      <c r="F1087" s="38">
        <f>IF(A1087="","",IF(E1087&lt;&gt;"",DATE(YEAR(E1087),MONTH(E1087),1),DATE(YEAR(A1087),MONTH(A1087),1)))</f>
        <v/>
      </c>
      <c r="G1087" s="13">
        <f>IF(A1087&amp;B1087&amp;C1087="","",IF(A1087="","日付を入れる",IF(B1087="","費目を選ぶ",IF(COUNTIFS($H$4:$H$58,B1087)=0,"費目の一覧にない",IF(C1087="","金額を入れる",IF(YEAR(F1087)&lt;&gt;'入力'!$B$5,"集計の年とちがう",""))))))</f>
        <v/>
      </c>
    </row>
    <row r="1088">
      <c r="A1088" s="34" t="n"/>
      <c r="B1088" s="35" t="n"/>
      <c r="C1088" s="36" t="n"/>
      <c r="D1088" s="35" t="n"/>
      <c r="E1088" s="37" t="n"/>
      <c r="F1088" s="38">
        <f>IF(A1088="","",IF(E1088&lt;&gt;"",DATE(YEAR(E1088),MONTH(E1088),1),DATE(YEAR(A1088),MONTH(A1088),1)))</f>
        <v/>
      </c>
      <c r="G1088" s="13">
        <f>IF(A1088&amp;B1088&amp;C1088="","",IF(A1088="","日付を入れる",IF(B1088="","費目を選ぶ",IF(COUNTIFS($H$4:$H$58,B1088)=0,"費目の一覧にない",IF(C1088="","金額を入れる",IF(YEAR(F1088)&lt;&gt;'入力'!$B$5,"集計の年とちがう",""))))))</f>
        <v/>
      </c>
    </row>
    <row r="1089">
      <c r="A1089" s="34" t="n"/>
      <c r="B1089" s="35" t="n"/>
      <c r="C1089" s="36" t="n"/>
      <c r="D1089" s="35" t="n"/>
      <c r="E1089" s="37" t="n"/>
      <c r="F1089" s="38">
        <f>IF(A1089="","",IF(E1089&lt;&gt;"",DATE(YEAR(E1089),MONTH(E1089),1),DATE(YEAR(A1089),MONTH(A1089),1)))</f>
        <v/>
      </c>
      <c r="G1089" s="13">
        <f>IF(A1089&amp;B1089&amp;C1089="","",IF(A1089="","日付を入れる",IF(B1089="","費目を選ぶ",IF(COUNTIFS($H$4:$H$58,B1089)=0,"費目の一覧にない",IF(C1089="","金額を入れる",IF(YEAR(F1089)&lt;&gt;'入力'!$B$5,"集計の年とちがう",""))))))</f>
        <v/>
      </c>
    </row>
    <row r="1090">
      <c r="A1090" s="34" t="n"/>
      <c r="B1090" s="35" t="n"/>
      <c r="C1090" s="36" t="n"/>
      <c r="D1090" s="35" t="n"/>
      <c r="E1090" s="37" t="n"/>
      <c r="F1090" s="38">
        <f>IF(A1090="","",IF(E1090&lt;&gt;"",DATE(YEAR(E1090),MONTH(E1090),1),DATE(YEAR(A1090),MONTH(A1090),1)))</f>
        <v/>
      </c>
      <c r="G1090" s="13">
        <f>IF(A1090&amp;B1090&amp;C1090="","",IF(A1090="","日付を入れる",IF(B1090="","費目を選ぶ",IF(COUNTIFS($H$4:$H$58,B1090)=0,"費目の一覧にない",IF(C1090="","金額を入れる",IF(YEAR(F1090)&lt;&gt;'入力'!$B$5,"集計の年とちがう",""))))))</f>
        <v/>
      </c>
    </row>
    <row r="1091">
      <c r="A1091" s="34" t="n"/>
      <c r="B1091" s="35" t="n"/>
      <c r="C1091" s="36" t="n"/>
      <c r="D1091" s="35" t="n"/>
      <c r="E1091" s="37" t="n"/>
      <c r="F1091" s="38">
        <f>IF(A1091="","",IF(E1091&lt;&gt;"",DATE(YEAR(E1091),MONTH(E1091),1),DATE(YEAR(A1091),MONTH(A1091),1)))</f>
        <v/>
      </c>
      <c r="G1091" s="13">
        <f>IF(A1091&amp;B1091&amp;C1091="","",IF(A1091="","日付を入れる",IF(B1091="","費目を選ぶ",IF(COUNTIFS($H$4:$H$58,B1091)=0,"費目の一覧にない",IF(C1091="","金額を入れる",IF(YEAR(F1091)&lt;&gt;'入力'!$B$5,"集計の年とちがう",""))))))</f>
        <v/>
      </c>
    </row>
    <row r="1092">
      <c r="A1092" s="34" t="n"/>
      <c r="B1092" s="35" t="n"/>
      <c r="C1092" s="36" t="n"/>
      <c r="D1092" s="35" t="n"/>
      <c r="E1092" s="37" t="n"/>
      <c r="F1092" s="38">
        <f>IF(A1092="","",IF(E1092&lt;&gt;"",DATE(YEAR(E1092),MONTH(E1092),1),DATE(YEAR(A1092),MONTH(A1092),1)))</f>
        <v/>
      </c>
      <c r="G1092" s="13">
        <f>IF(A1092&amp;B1092&amp;C1092="","",IF(A1092="","日付を入れる",IF(B1092="","費目を選ぶ",IF(COUNTIFS($H$4:$H$58,B1092)=0,"費目の一覧にない",IF(C1092="","金額を入れる",IF(YEAR(F1092)&lt;&gt;'入力'!$B$5,"集計の年とちがう",""))))))</f>
        <v/>
      </c>
    </row>
    <row r="1093">
      <c r="A1093" s="34" t="n"/>
      <c r="B1093" s="35" t="n"/>
      <c r="C1093" s="36" t="n"/>
      <c r="D1093" s="35" t="n"/>
      <c r="E1093" s="37" t="n"/>
      <c r="F1093" s="38">
        <f>IF(A1093="","",IF(E1093&lt;&gt;"",DATE(YEAR(E1093),MONTH(E1093),1),DATE(YEAR(A1093),MONTH(A1093),1)))</f>
        <v/>
      </c>
      <c r="G1093" s="13">
        <f>IF(A1093&amp;B1093&amp;C1093="","",IF(A1093="","日付を入れる",IF(B1093="","費目を選ぶ",IF(COUNTIFS($H$4:$H$58,B1093)=0,"費目の一覧にない",IF(C1093="","金額を入れる",IF(YEAR(F1093)&lt;&gt;'入力'!$B$5,"集計の年とちがう",""))))))</f>
        <v/>
      </c>
    </row>
    <row r="1094">
      <c r="A1094" s="34" t="n"/>
      <c r="B1094" s="35" t="n"/>
      <c r="C1094" s="36" t="n"/>
      <c r="D1094" s="35" t="n"/>
      <c r="E1094" s="37" t="n"/>
      <c r="F1094" s="38">
        <f>IF(A1094="","",IF(E1094&lt;&gt;"",DATE(YEAR(E1094),MONTH(E1094),1),DATE(YEAR(A1094),MONTH(A1094),1)))</f>
        <v/>
      </c>
      <c r="G1094" s="13">
        <f>IF(A1094&amp;B1094&amp;C1094="","",IF(A1094="","日付を入れる",IF(B1094="","費目を選ぶ",IF(COUNTIFS($H$4:$H$58,B1094)=0,"費目の一覧にない",IF(C1094="","金額を入れる",IF(YEAR(F1094)&lt;&gt;'入力'!$B$5,"集計の年とちがう",""))))))</f>
        <v/>
      </c>
    </row>
    <row r="1095">
      <c r="A1095" s="34" t="n"/>
      <c r="B1095" s="35" t="n"/>
      <c r="C1095" s="36" t="n"/>
      <c r="D1095" s="35" t="n"/>
      <c r="E1095" s="37" t="n"/>
      <c r="F1095" s="38">
        <f>IF(A1095="","",IF(E1095&lt;&gt;"",DATE(YEAR(E1095),MONTH(E1095),1),DATE(YEAR(A1095),MONTH(A1095),1)))</f>
        <v/>
      </c>
      <c r="G1095" s="13">
        <f>IF(A1095&amp;B1095&amp;C1095="","",IF(A1095="","日付を入れる",IF(B1095="","費目を選ぶ",IF(COUNTIFS($H$4:$H$58,B1095)=0,"費目の一覧にない",IF(C1095="","金額を入れる",IF(YEAR(F1095)&lt;&gt;'入力'!$B$5,"集計の年とちがう",""))))))</f>
        <v/>
      </c>
    </row>
    <row r="1096">
      <c r="A1096" s="34" t="n"/>
      <c r="B1096" s="35" t="n"/>
      <c r="C1096" s="36" t="n"/>
      <c r="D1096" s="35" t="n"/>
      <c r="E1096" s="37" t="n"/>
      <c r="F1096" s="38">
        <f>IF(A1096="","",IF(E1096&lt;&gt;"",DATE(YEAR(E1096),MONTH(E1096),1),DATE(YEAR(A1096),MONTH(A1096),1)))</f>
        <v/>
      </c>
      <c r="G1096" s="13">
        <f>IF(A1096&amp;B1096&amp;C1096="","",IF(A1096="","日付を入れる",IF(B1096="","費目を選ぶ",IF(COUNTIFS($H$4:$H$58,B1096)=0,"費目の一覧にない",IF(C1096="","金額を入れる",IF(YEAR(F1096)&lt;&gt;'入力'!$B$5,"集計の年とちがう",""))))))</f>
        <v/>
      </c>
    </row>
    <row r="1097">
      <c r="A1097" s="34" t="n"/>
      <c r="B1097" s="35" t="n"/>
      <c r="C1097" s="36" t="n"/>
      <c r="D1097" s="35" t="n"/>
      <c r="E1097" s="37" t="n"/>
      <c r="F1097" s="38">
        <f>IF(A1097="","",IF(E1097&lt;&gt;"",DATE(YEAR(E1097),MONTH(E1097),1),DATE(YEAR(A1097),MONTH(A1097),1)))</f>
        <v/>
      </c>
      <c r="G1097" s="13">
        <f>IF(A1097&amp;B1097&amp;C1097="","",IF(A1097="","日付を入れる",IF(B1097="","費目を選ぶ",IF(COUNTIFS($H$4:$H$58,B1097)=0,"費目の一覧にない",IF(C1097="","金額を入れる",IF(YEAR(F1097)&lt;&gt;'入力'!$B$5,"集計の年とちがう",""))))))</f>
        <v/>
      </c>
    </row>
    <row r="1098">
      <c r="A1098" s="34" t="n"/>
      <c r="B1098" s="35" t="n"/>
      <c r="C1098" s="36" t="n"/>
      <c r="D1098" s="35" t="n"/>
      <c r="E1098" s="37" t="n"/>
      <c r="F1098" s="38">
        <f>IF(A1098="","",IF(E1098&lt;&gt;"",DATE(YEAR(E1098),MONTH(E1098),1),DATE(YEAR(A1098),MONTH(A1098),1)))</f>
        <v/>
      </c>
      <c r="G1098" s="13">
        <f>IF(A1098&amp;B1098&amp;C1098="","",IF(A1098="","日付を入れる",IF(B1098="","費目を選ぶ",IF(COUNTIFS($H$4:$H$58,B1098)=0,"費目の一覧にない",IF(C1098="","金額を入れる",IF(YEAR(F1098)&lt;&gt;'入力'!$B$5,"集計の年とちがう",""))))))</f>
        <v/>
      </c>
    </row>
    <row r="1099">
      <c r="A1099" s="34" t="n"/>
      <c r="B1099" s="35" t="n"/>
      <c r="C1099" s="36" t="n"/>
      <c r="D1099" s="35" t="n"/>
      <c r="E1099" s="37" t="n"/>
      <c r="F1099" s="38">
        <f>IF(A1099="","",IF(E1099&lt;&gt;"",DATE(YEAR(E1099),MONTH(E1099),1),DATE(YEAR(A1099),MONTH(A1099),1)))</f>
        <v/>
      </c>
      <c r="G1099" s="13">
        <f>IF(A1099&amp;B1099&amp;C1099="","",IF(A1099="","日付を入れる",IF(B1099="","費目を選ぶ",IF(COUNTIFS($H$4:$H$58,B1099)=0,"費目の一覧にない",IF(C1099="","金額を入れる",IF(YEAR(F1099)&lt;&gt;'入力'!$B$5,"集計の年とちがう",""))))))</f>
        <v/>
      </c>
    </row>
    <row r="1100">
      <c r="A1100" s="34" t="n"/>
      <c r="B1100" s="35" t="n"/>
      <c r="C1100" s="36" t="n"/>
      <c r="D1100" s="35" t="n"/>
      <c r="E1100" s="37" t="n"/>
      <c r="F1100" s="38">
        <f>IF(A1100="","",IF(E1100&lt;&gt;"",DATE(YEAR(E1100),MONTH(E1100),1),DATE(YEAR(A1100),MONTH(A1100),1)))</f>
        <v/>
      </c>
      <c r="G1100" s="13">
        <f>IF(A1100&amp;B1100&amp;C1100="","",IF(A1100="","日付を入れる",IF(B1100="","費目を選ぶ",IF(COUNTIFS($H$4:$H$58,B1100)=0,"費目の一覧にない",IF(C1100="","金額を入れる",IF(YEAR(F1100)&lt;&gt;'入力'!$B$5,"集計の年とちがう",""))))))</f>
        <v/>
      </c>
    </row>
    <row r="1101">
      <c r="A1101" s="34" t="n"/>
      <c r="B1101" s="35" t="n"/>
      <c r="C1101" s="36" t="n"/>
      <c r="D1101" s="35" t="n"/>
      <c r="E1101" s="37" t="n"/>
      <c r="F1101" s="38">
        <f>IF(A1101="","",IF(E1101&lt;&gt;"",DATE(YEAR(E1101),MONTH(E1101),1),DATE(YEAR(A1101),MONTH(A1101),1)))</f>
        <v/>
      </c>
      <c r="G1101" s="13">
        <f>IF(A1101&amp;B1101&amp;C1101="","",IF(A1101="","日付を入れる",IF(B1101="","費目を選ぶ",IF(COUNTIFS($H$4:$H$58,B1101)=0,"費目の一覧にない",IF(C1101="","金額を入れる",IF(YEAR(F1101)&lt;&gt;'入力'!$B$5,"集計の年とちがう",""))))))</f>
        <v/>
      </c>
    </row>
    <row r="1102">
      <c r="A1102" s="34" t="n"/>
      <c r="B1102" s="35" t="n"/>
      <c r="C1102" s="36" t="n"/>
      <c r="D1102" s="35" t="n"/>
      <c r="E1102" s="37" t="n"/>
      <c r="F1102" s="38">
        <f>IF(A1102="","",IF(E1102&lt;&gt;"",DATE(YEAR(E1102),MONTH(E1102),1),DATE(YEAR(A1102),MONTH(A1102),1)))</f>
        <v/>
      </c>
      <c r="G1102" s="13">
        <f>IF(A1102&amp;B1102&amp;C1102="","",IF(A1102="","日付を入れる",IF(B1102="","費目を選ぶ",IF(COUNTIFS($H$4:$H$58,B1102)=0,"費目の一覧にない",IF(C1102="","金額を入れる",IF(YEAR(F1102)&lt;&gt;'入力'!$B$5,"集計の年とちがう",""))))))</f>
        <v/>
      </c>
    </row>
    <row r="1103">
      <c r="A1103" s="34" t="n"/>
      <c r="B1103" s="35" t="n"/>
      <c r="C1103" s="36" t="n"/>
      <c r="D1103" s="35" t="n"/>
      <c r="E1103" s="37" t="n"/>
      <c r="F1103" s="38">
        <f>IF(A1103="","",IF(E1103&lt;&gt;"",DATE(YEAR(E1103),MONTH(E1103),1),DATE(YEAR(A1103),MONTH(A1103),1)))</f>
        <v/>
      </c>
      <c r="G1103" s="13">
        <f>IF(A1103&amp;B1103&amp;C1103="","",IF(A1103="","日付を入れる",IF(B1103="","費目を選ぶ",IF(COUNTIFS($H$4:$H$58,B1103)=0,"費目の一覧にない",IF(C1103="","金額を入れる",IF(YEAR(F1103)&lt;&gt;'入力'!$B$5,"集計の年とちがう",""))))))</f>
        <v/>
      </c>
    </row>
    <row r="1104">
      <c r="A1104" s="34" t="n"/>
      <c r="B1104" s="35" t="n"/>
      <c r="C1104" s="36" t="n"/>
      <c r="D1104" s="35" t="n"/>
      <c r="E1104" s="37" t="n"/>
      <c r="F1104" s="38">
        <f>IF(A1104="","",IF(E1104&lt;&gt;"",DATE(YEAR(E1104),MONTH(E1104),1),DATE(YEAR(A1104),MONTH(A1104),1)))</f>
        <v/>
      </c>
      <c r="G1104" s="13">
        <f>IF(A1104&amp;B1104&amp;C1104="","",IF(A1104="","日付を入れる",IF(B1104="","費目を選ぶ",IF(COUNTIFS($H$4:$H$58,B1104)=0,"費目の一覧にない",IF(C1104="","金額を入れる",IF(YEAR(F1104)&lt;&gt;'入力'!$B$5,"集計の年とちがう",""))))))</f>
        <v/>
      </c>
    </row>
    <row r="1105">
      <c r="A1105" s="34" t="n"/>
      <c r="B1105" s="35" t="n"/>
      <c r="C1105" s="36" t="n"/>
      <c r="D1105" s="35" t="n"/>
      <c r="E1105" s="37" t="n"/>
      <c r="F1105" s="38">
        <f>IF(A1105="","",IF(E1105&lt;&gt;"",DATE(YEAR(E1105),MONTH(E1105),1),DATE(YEAR(A1105),MONTH(A1105),1)))</f>
        <v/>
      </c>
      <c r="G1105" s="13">
        <f>IF(A1105&amp;B1105&amp;C1105="","",IF(A1105="","日付を入れる",IF(B1105="","費目を選ぶ",IF(COUNTIFS($H$4:$H$58,B1105)=0,"費目の一覧にない",IF(C1105="","金額を入れる",IF(YEAR(F1105)&lt;&gt;'入力'!$B$5,"集計の年とちがう",""))))))</f>
        <v/>
      </c>
    </row>
    <row r="1106">
      <c r="A1106" s="34" t="n"/>
      <c r="B1106" s="35" t="n"/>
      <c r="C1106" s="36" t="n"/>
      <c r="D1106" s="35" t="n"/>
      <c r="E1106" s="37" t="n"/>
      <c r="F1106" s="38">
        <f>IF(A1106="","",IF(E1106&lt;&gt;"",DATE(YEAR(E1106),MONTH(E1106),1),DATE(YEAR(A1106),MONTH(A1106),1)))</f>
        <v/>
      </c>
      <c r="G1106" s="13">
        <f>IF(A1106&amp;B1106&amp;C1106="","",IF(A1106="","日付を入れる",IF(B1106="","費目を選ぶ",IF(COUNTIFS($H$4:$H$58,B1106)=0,"費目の一覧にない",IF(C1106="","金額を入れる",IF(YEAR(F1106)&lt;&gt;'入力'!$B$5,"集計の年とちがう",""))))))</f>
        <v/>
      </c>
    </row>
    <row r="1107">
      <c r="A1107" s="34" t="n"/>
      <c r="B1107" s="35" t="n"/>
      <c r="C1107" s="36" t="n"/>
      <c r="D1107" s="35" t="n"/>
      <c r="E1107" s="37" t="n"/>
      <c r="F1107" s="38">
        <f>IF(A1107="","",IF(E1107&lt;&gt;"",DATE(YEAR(E1107),MONTH(E1107),1),DATE(YEAR(A1107),MONTH(A1107),1)))</f>
        <v/>
      </c>
      <c r="G1107" s="13">
        <f>IF(A1107&amp;B1107&amp;C1107="","",IF(A1107="","日付を入れる",IF(B1107="","費目を選ぶ",IF(COUNTIFS($H$4:$H$58,B1107)=0,"費目の一覧にない",IF(C1107="","金額を入れる",IF(YEAR(F1107)&lt;&gt;'入力'!$B$5,"集計の年とちがう",""))))))</f>
        <v/>
      </c>
    </row>
    <row r="1108">
      <c r="A1108" s="34" t="n"/>
      <c r="B1108" s="35" t="n"/>
      <c r="C1108" s="36" t="n"/>
      <c r="D1108" s="35" t="n"/>
      <c r="E1108" s="37" t="n"/>
      <c r="F1108" s="38">
        <f>IF(A1108="","",IF(E1108&lt;&gt;"",DATE(YEAR(E1108),MONTH(E1108),1),DATE(YEAR(A1108),MONTH(A1108),1)))</f>
        <v/>
      </c>
      <c r="G1108" s="13">
        <f>IF(A1108&amp;B1108&amp;C1108="","",IF(A1108="","日付を入れる",IF(B1108="","費目を選ぶ",IF(COUNTIFS($H$4:$H$58,B1108)=0,"費目の一覧にない",IF(C1108="","金額を入れる",IF(YEAR(F1108)&lt;&gt;'入力'!$B$5,"集計の年とちがう",""))))))</f>
        <v/>
      </c>
    </row>
    <row r="1109">
      <c r="A1109" s="34" t="n"/>
      <c r="B1109" s="35" t="n"/>
      <c r="C1109" s="36" t="n"/>
      <c r="D1109" s="35" t="n"/>
      <c r="E1109" s="37" t="n"/>
      <c r="F1109" s="38">
        <f>IF(A1109="","",IF(E1109&lt;&gt;"",DATE(YEAR(E1109),MONTH(E1109),1),DATE(YEAR(A1109),MONTH(A1109),1)))</f>
        <v/>
      </c>
      <c r="G1109" s="13">
        <f>IF(A1109&amp;B1109&amp;C1109="","",IF(A1109="","日付を入れる",IF(B1109="","費目を選ぶ",IF(COUNTIFS($H$4:$H$58,B1109)=0,"費目の一覧にない",IF(C1109="","金額を入れる",IF(YEAR(F1109)&lt;&gt;'入力'!$B$5,"集計の年とちがう",""))))))</f>
        <v/>
      </c>
    </row>
    <row r="1110">
      <c r="A1110" s="34" t="n"/>
      <c r="B1110" s="35" t="n"/>
      <c r="C1110" s="36" t="n"/>
      <c r="D1110" s="35" t="n"/>
      <c r="E1110" s="37" t="n"/>
      <c r="F1110" s="38">
        <f>IF(A1110="","",IF(E1110&lt;&gt;"",DATE(YEAR(E1110),MONTH(E1110),1),DATE(YEAR(A1110),MONTH(A1110),1)))</f>
        <v/>
      </c>
      <c r="G1110" s="13">
        <f>IF(A1110&amp;B1110&amp;C1110="","",IF(A1110="","日付を入れる",IF(B1110="","費目を選ぶ",IF(COUNTIFS($H$4:$H$58,B1110)=0,"費目の一覧にない",IF(C1110="","金額を入れる",IF(YEAR(F1110)&lt;&gt;'入力'!$B$5,"集計の年とちがう",""))))))</f>
        <v/>
      </c>
    </row>
    <row r="1111">
      <c r="A1111" s="34" t="n"/>
      <c r="B1111" s="35" t="n"/>
      <c r="C1111" s="36" t="n"/>
      <c r="D1111" s="35" t="n"/>
      <c r="E1111" s="37" t="n"/>
      <c r="F1111" s="38">
        <f>IF(A1111="","",IF(E1111&lt;&gt;"",DATE(YEAR(E1111),MONTH(E1111),1),DATE(YEAR(A1111),MONTH(A1111),1)))</f>
        <v/>
      </c>
      <c r="G1111" s="13">
        <f>IF(A1111&amp;B1111&amp;C1111="","",IF(A1111="","日付を入れる",IF(B1111="","費目を選ぶ",IF(COUNTIFS($H$4:$H$58,B1111)=0,"費目の一覧にない",IF(C1111="","金額を入れる",IF(YEAR(F1111)&lt;&gt;'入力'!$B$5,"集計の年とちがう",""))))))</f>
        <v/>
      </c>
    </row>
    <row r="1112">
      <c r="A1112" s="34" t="n"/>
      <c r="B1112" s="35" t="n"/>
      <c r="C1112" s="36" t="n"/>
      <c r="D1112" s="35" t="n"/>
      <c r="E1112" s="37" t="n"/>
      <c r="F1112" s="38">
        <f>IF(A1112="","",IF(E1112&lt;&gt;"",DATE(YEAR(E1112),MONTH(E1112),1),DATE(YEAR(A1112),MONTH(A1112),1)))</f>
        <v/>
      </c>
      <c r="G1112" s="13">
        <f>IF(A1112&amp;B1112&amp;C1112="","",IF(A1112="","日付を入れる",IF(B1112="","費目を選ぶ",IF(COUNTIFS($H$4:$H$58,B1112)=0,"費目の一覧にない",IF(C1112="","金額を入れる",IF(YEAR(F1112)&lt;&gt;'入力'!$B$5,"集計の年とちがう",""))))))</f>
        <v/>
      </c>
    </row>
    <row r="1113">
      <c r="A1113" s="34" t="n"/>
      <c r="B1113" s="35" t="n"/>
      <c r="C1113" s="36" t="n"/>
      <c r="D1113" s="35" t="n"/>
      <c r="E1113" s="37" t="n"/>
      <c r="F1113" s="38">
        <f>IF(A1113="","",IF(E1113&lt;&gt;"",DATE(YEAR(E1113),MONTH(E1113),1),DATE(YEAR(A1113),MONTH(A1113),1)))</f>
        <v/>
      </c>
      <c r="G1113" s="13">
        <f>IF(A1113&amp;B1113&amp;C1113="","",IF(A1113="","日付を入れる",IF(B1113="","費目を選ぶ",IF(COUNTIFS($H$4:$H$58,B1113)=0,"費目の一覧にない",IF(C1113="","金額を入れる",IF(YEAR(F1113)&lt;&gt;'入力'!$B$5,"集計の年とちがう",""))))))</f>
        <v/>
      </c>
    </row>
    <row r="1114">
      <c r="A1114" s="34" t="n"/>
      <c r="B1114" s="35" t="n"/>
      <c r="C1114" s="36" t="n"/>
      <c r="D1114" s="35" t="n"/>
      <c r="E1114" s="37" t="n"/>
      <c r="F1114" s="38">
        <f>IF(A1114="","",IF(E1114&lt;&gt;"",DATE(YEAR(E1114),MONTH(E1114),1),DATE(YEAR(A1114),MONTH(A1114),1)))</f>
        <v/>
      </c>
      <c r="G1114" s="13">
        <f>IF(A1114&amp;B1114&amp;C1114="","",IF(A1114="","日付を入れる",IF(B1114="","費目を選ぶ",IF(COUNTIFS($H$4:$H$58,B1114)=0,"費目の一覧にない",IF(C1114="","金額を入れる",IF(YEAR(F1114)&lt;&gt;'入力'!$B$5,"集計の年とちがう",""))))))</f>
        <v/>
      </c>
    </row>
    <row r="1115">
      <c r="A1115" s="34" t="n"/>
      <c r="B1115" s="35" t="n"/>
      <c r="C1115" s="36" t="n"/>
      <c r="D1115" s="35" t="n"/>
      <c r="E1115" s="37" t="n"/>
      <c r="F1115" s="38">
        <f>IF(A1115="","",IF(E1115&lt;&gt;"",DATE(YEAR(E1115),MONTH(E1115),1),DATE(YEAR(A1115),MONTH(A1115),1)))</f>
        <v/>
      </c>
      <c r="G1115" s="13">
        <f>IF(A1115&amp;B1115&amp;C1115="","",IF(A1115="","日付を入れる",IF(B1115="","費目を選ぶ",IF(COUNTIFS($H$4:$H$58,B1115)=0,"費目の一覧にない",IF(C1115="","金額を入れる",IF(YEAR(F1115)&lt;&gt;'入力'!$B$5,"集計の年とちがう",""))))))</f>
        <v/>
      </c>
    </row>
    <row r="1116">
      <c r="A1116" s="34" t="n"/>
      <c r="B1116" s="35" t="n"/>
      <c r="C1116" s="36" t="n"/>
      <c r="D1116" s="35" t="n"/>
      <c r="E1116" s="37" t="n"/>
      <c r="F1116" s="38">
        <f>IF(A1116="","",IF(E1116&lt;&gt;"",DATE(YEAR(E1116),MONTH(E1116),1),DATE(YEAR(A1116),MONTH(A1116),1)))</f>
        <v/>
      </c>
      <c r="G1116" s="13">
        <f>IF(A1116&amp;B1116&amp;C1116="","",IF(A1116="","日付を入れる",IF(B1116="","費目を選ぶ",IF(COUNTIFS($H$4:$H$58,B1116)=0,"費目の一覧にない",IF(C1116="","金額を入れる",IF(YEAR(F1116)&lt;&gt;'入力'!$B$5,"集計の年とちがう",""))))))</f>
        <v/>
      </c>
    </row>
    <row r="1117">
      <c r="A1117" s="34" t="n"/>
      <c r="B1117" s="35" t="n"/>
      <c r="C1117" s="36" t="n"/>
      <c r="D1117" s="35" t="n"/>
      <c r="E1117" s="37" t="n"/>
      <c r="F1117" s="38">
        <f>IF(A1117="","",IF(E1117&lt;&gt;"",DATE(YEAR(E1117),MONTH(E1117),1),DATE(YEAR(A1117),MONTH(A1117),1)))</f>
        <v/>
      </c>
      <c r="G1117" s="13">
        <f>IF(A1117&amp;B1117&amp;C1117="","",IF(A1117="","日付を入れる",IF(B1117="","費目を選ぶ",IF(COUNTIFS($H$4:$H$58,B1117)=0,"費目の一覧にない",IF(C1117="","金額を入れる",IF(YEAR(F1117)&lt;&gt;'入力'!$B$5,"集計の年とちがう",""))))))</f>
        <v/>
      </c>
    </row>
    <row r="1118">
      <c r="A1118" s="34" t="n"/>
      <c r="B1118" s="35" t="n"/>
      <c r="C1118" s="36" t="n"/>
      <c r="D1118" s="35" t="n"/>
      <c r="E1118" s="37" t="n"/>
      <c r="F1118" s="38">
        <f>IF(A1118="","",IF(E1118&lt;&gt;"",DATE(YEAR(E1118),MONTH(E1118),1),DATE(YEAR(A1118),MONTH(A1118),1)))</f>
        <v/>
      </c>
      <c r="G1118" s="13">
        <f>IF(A1118&amp;B1118&amp;C1118="","",IF(A1118="","日付を入れる",IF(B1118="","費目を選ぶ",IF(COUNTIFS($H$4:$H$58,B1118)=0,"費目の一覧にない",IF(C1118="","金額を入れる",IF(YEAR(F1118)&lt;&gt;'入力'!$B$5,"集計の年とちがう",""))))))</f>
        <v/>
      </c>
    </row>
    <row r="1119">
      <c r="A1119" s="34" t="n"/>
      <c r="B1119" s="35" t="n"/>
      <c r="C1119" s="36" t="n"/>
      <c r="D1119" s="35" t="n"/>
      <c r="E1119" s="37" t="n"/>
      <c r="F1119" s="38">
        <f>IF(A1119="","",IF(E1119&lt;&gt;"",DATE(YEAR(E1119),MONTH(E1119),1),DATE(YEAR(A1119),MONTH(A1119),1)))</f>
        <v/>
      </c>
      <c r="G1119" s="13">
        <f>IF(A1119&amp;B1119&amp;C1119="","",IF(A1119="","日付を入れる",IF(B1119="","費目を選ぶ",IF(COUNTIFS($H$4:$H$58,B1119)=0,"費目の一覧にない",IF(C1119="","金額を入れる",IF(YEAR(F1119)&lt;&gt;'入力'!$B$5,"集計の年とちがう",""))))))</f>
        <v/>
      </c>
    </row>
    <row r="1120">
      <c r="A1120" s="34" t="n"/>
      <c r="B1120" s="35" t="n"/>
      <c r="C1120" s="36" t="n"/>
      <c r="D1120" s="35" t="n"/>
      <c r="E1120" s="37" t="n"/>
      <c r="F1120" s="38">
        <f>IF(A1120="","",IF(E1120&lt;&gt;"",DATE(YEAR(E1120),MONTH(E1120),1),DATE(YEAR(A1120),MONTH(A1120),1)))</f>
        <v/>
      </c>
      <c r="G1120" s="13">
        <f>IF(A1120&amp;B1120&amp;C1120="","",IF(A1120="","日付を入れる",IF(B1120="","費目を選ぶ",IF(COUNTIFS($H$4:$H$58,B1120)=0,"費目の一覧にない",IF(C1120="","金額を入れる",IF(YEAR(F1120)&lt;&gt;'入力'!$B$5,"集計の年とちがう",""))))))</f>
        <v/>
      </c>
    </row>
    <row r="1121">
      <c r="A1121" s="34" t="n"/>
      <c r="B1121" s="35" t="n"/>
      <c r="C1121" s="36" t="n"/>
      <c r="D1121" s="35" t="n"/>
      <c r="E1121" s="37" t="n"/>
      <c r="F1121" s="38">
        <f>IF(A1121="","",IF(E1121&lt;&gt;"",DATE(YEAR(E1121),MONTH(E1121),1),DATE(YEAR(A1121),MONTH(A1121),1)))</f>
        <v/>
      </c>
      <c r="G1121" s="13">
        <f>IF(A1121&amp;B1121&amp;C1121="","",IF(A1121="","日付を入れる",IF(B1121="","費目を選ぶ",IF(COUNTIFS($H$4:$H$58,B1121)=0,"費目の一覧にない",IF(C1121="","金額を入れる",IF(YEAR(F1121)&lt;&gt;'入力'!$B$5,"集計の年とちがう",""))))))</f>
        <v/>
      </c>
    </row>
    <row r="1122">
      <c r="A1122" s="34" t="n"/>
      <c r="B1122" s="35" t="n"/>
      <c r="C1122" s="36" t="n"/>
      <c r="D1122" s="35" t="n"/>
      <c r="E1122" s="37" t="n"/>
      <c r="F1122" s="38">
        <f>IF(A1122="","",IF(E1122&lt;&gt;"",DATE(YEAR(E1122),MONTH(E1122),1),DATE(YEAR(A1122),MONTH(A1122),1)))</f>
        <v/>
      </c>
      <c r="G1122" s="13">
        <f>IF(A1122&amp;B1122&amp;C1122="","",IF(A1122="","日付を入れる",IF(B1122="","費目を選ぶ",IF(COUNTIFS($H$4:$H$58,B1122)=0,"費目の一覧にない",IF(C1122="","金額を入れる",IF(YEAR(F1122)&lt;&gt;'入力'!$B$5,"集計の年とちがう",""))))))</f>
        <v/>
      </c>
    </row>
    <row r="1123">
      <c r="A1123" s="34" t="n"/>
      <c r="B1123" s="35" t="n"/>
      <c r="C1123" s="36" t="n"/>
      <c r="D1123" s="35" t="n"/>
      <c r="E1123" s="37" t="n"/>
      <c r="F1123" s="38">
        <f>IF(A1123="","",IF(E1123&lt;&gt;"",DATE(YEAR(E1123),MONTH(E1123),1),DATE(YEAR(A1123),MONTH(A1123),1)))</f>
        <v/>
      </c>
      <c r="G1123" s="13">
        <f>IF(A1123&amp;B1123&amp;C1123="","",IF(A1123="","日付を入れる",IF(B1123="","費目を選ぶ",IF(COUNTIFS($H$4:$H$58,B1123)=0,"費目の一覧にない",IF(C1123="","金額を入れる",IF(YEAR(F1123)&lt;&gt;'入力'!$B$5,"集計の年とちがう",""))))))</f>
        <v/>
      </c>
    </row>
    <row r="1124">
      <c r="A1124" s="34" t="n"/>
      <c r="B1124" s="35" t="n"/>
      <c r="C1124" s="36" t="n"/>
      <c r="D1124" s="35" t="n"/>
      <c r="E1124" s="37" t="n"/>
      <c r="F1124" s="38">
        <f>IF(A1124="","",IF(E1124&lt;&gt;"",DATE(YEAR(E1124),MONTH(E1124),1),DATE(YEAR(A1124),MONTH(A1124),1)))</f>
        <v/>
      </c>
      <c r="G1124" s="13">
        <f>IF(A1124&amp;B1124&amp;C1124="","",IF(A1124="","日付を入れる",IF(B1124="","費目を選ぶ",IF(COUNTIFS($H$4:$H$58,B1124)=0,"費目の一覧にない",IF(C1124="","金額を入れる",IF(YEAR(F1124)&lt;&gt;'入力'!$B$5,"集計の年とちがう",""))))))</f>
        <v/>
      </c>
    </row>
    <row r="1125">
      <c r="A1125" s="34" t="n"/>
      <c r="B1125" s="35" t="n"/>
      <c r="C1125" s="36" t="n"/>
      <c r="D1125" s="35" t="n"/>
      <c r="E1125" s="37" t="n"/>
      <c r="F1125" s="38">
        <f>IF(A1125="","",IF(E1125&lt;&gt;"",DATE(YEAR(E1125),MONTH(E1125),1),DATE(YEAR(A1125),MONTH(A1125),1)))</f>
        <v/>
      </c>
      <c r="G1125" s="13">
        <f>IF(A1125&amp;B1125&amp;C1125="","",IF(A1125="","日付を入れる",IF(B1125="","費目を選ぶ",IF(COUNTIFS($H$4:$H$58,B1125)=0,"費目の一覧にない",IF(C1125="","金額を入れる",IF(YEAR(F1125)&lt;&gt;'入力'!$B$5,"集計の年とちがう",""))))))</f>
        <v/>
      </c>
    </row>
    <row r="1126">
      <c r="A1126" s="34" t="n"/>
      <c r="B1126" s="35" t="n"/>
      <c r="C1126" s="36" t="n"/>
      <c r="D1126" s="35" t="n"/>
      <c r="E1126" s="37" t="n"/>
      <c r="F1126" s="38">
        <f>IF(A1126="","",IF(E1126&lt;&gt;"",DATE(YEAR(E1126),MONTH(E1126),1),DATE(YEAR(A1126),MONTH(A1126),1)))</f>
        <v/>
      </c>
      <c r="G1126" s="13">
        <f>IF(A1126&amp;B1126&amp;C1126="","",IF(A1126="","日付を入れる",IF(B1126="","費目を選ぶ",IF(COUNTIFS($H$4:$H$58,B1126)=0,"費目の一覧にない",IF(C1126="","金額を入れる",IF(YEAR(F1126)&lt;&gt;'入力'!$B$5,"集計の年とちがう",""))))))</f>
        <v/>
      </c>
    </row>
    <row r="1127">
      <c r="A1127" s="34" t="n"/>
      <c r="B1127" s="35" t="n"/>
      <c r="C1127" s="36" t="n"/>
      <c r="D1127" s="35" t="n"/>
      <c r="E1127" s="37" t="n"/>
      <c r="F1127" s="38">
        <f>IF(A1127="","",IF(E1127&lt;&gt;"",DATE(YEAR(E1127),MONTH(E1127),1),DATE(YEAR(A1127),MONTH(A1127),1)))</f>
        <v/>
      </c>
      <c r="G1127" s="13">
        <f>IF(A1127&amp;B1127&amp;C1127="","",IF(A1127="","日付を入れる",IF(B1127="","費目を選ぶ",IF(COUNTIFS($H$4:$H$58,B1127)=0,"費目の一覧にない",IF(C1127="","金額を入れる",IF(YEAR(F1127)&lt;&gt;'入力'!$B$5,"集計の年とちがう",""))))))</f>
        <v/>
      </c>
    </row>
    <row r="1128">
      <c r="A1128" s="34" t="n"/>
      <c r="B1128" s="35" t="n"/>
      <c r="C1128" s="36" t="n"/>
      <c r="D1128" s="35" t="n"/>
      <c r="E1128" s="37" t="n"/>
      <c r="F1128" s="38">
        <f>IF(A1128="","",IF(E1128&lt;&gt;"",DATE(YEAR(E1128),MONTH(E1128),1),DATE(YEAR(A1128),MONTH(A1128),1)))</f>
        <v/>
      </c>
      <c r="G1128" s="13">
        <f>IF(A1128&amp;B1128&amp;C1128="","",IF(A1128="","日付を入れる",IF(B1128="","費目を選ぶ",IF(COUNTIFS($H$4:$H$58,B1128)=0,"費目の一覧にない",IF(C1128="","金額を入れる",IF(YEAR(F1128)&lt;&gt;'入力'!$B$5,"集計の年とちがう",""))))))</f>
        <v/>
      </c>
    </row>
    <row r="1129">
      <c r="A1129" s="34" t="n"/>
      <c r="B1129" s="35" t="n"/>
      <c r="C1129" s="36" t="n"/>
      <c r="D1129" s="35" t="n"/>
      <c r="E1129" s="37" t="n"/>
      <c r="F1129" s="38">
        <f>IF(A1129="","",IF(E1129&lt;&gt;"",DATE(YEAR(E1129),MONTH(E1129),1),DATE(YEAR(A1129),MONTH(A1129),1)))</f>
        <v/>
      </c>
      <c r="G1129" s="13">
        <f>IF(A1129&amp;B1129&amp;C1129="","",IF(A1129="","日付を入れる",IF(B1129="","費目を選ぶ",IF(COUNTIFS($H$4:$H$58,B1129)=0,"費目の一覧にない",IF(C1129="","金額を入れる",IF(YEAR(F1129)&lt;&gt;'入力'!$B$5,"集計の年とちがう",""))))))</f>
        <v/>
      </c>
    </row>
    <row r="1130">
      <c r="A1130" s="34" t="n"/>
      <c r="B1130" s="35" t="n"/>
      <c r="C1130" s="36" t="n"/>
      <c r="D1130" s="35" t="n"/>
      <c r="E1130" s="37" t="n"/>
      <c r="F1130" s="38">
        <f>IF(A1130="","",IF(E1130&lt;&gt;"",DATE(YEAR(E1130),MONTH(E1130),1),DATE(YEAR(A1130),MONTH(A1130),1)))</f>
        <v/>
      </c>
      <c r="G1130" s="13">
        <f>IF(A1130&amp;B1130&amp;C1130="","",IF(A1130="","日付を入れる",IF(B1130="","費目を選ぶ",IF(COUNTIFS($H$4:$H$58,B1130)=0,"費目の一覧にない",IF(C1130="","金額を入れる",IF(YEAR(F1130)&lt;&gt;'入力'!$B$5,"集計の年とちがう",""))))))</f>
        <v/>
      </c>
    </row>
    <row r="1131">
      <c r="A1131" s="34" t="n"/>
      <c r="B1131" s="35" t="n"/>
      <c r="C1131" s="36" t="n"/>
      <c r="D1131" s="35" t="n"/>
      <c r="E1131" s="37" t="n"/>
      <c r="F1131" s="38">
        <f>IF(A1131="","",IF(E1131&lt;&gt;"",DATE(YEAR(E1131),MONTH(E1131),1),DATE(YEAR(A1131),MONTH(A1131),1)))</f>
        <v/>
      </c>
      <c r="G1131" s="13">
        <f>IF(A1131&amp;B1131&amp;C1131="","",IF(A1131="","日付を入れる",IF(B1131="","費目を選ぶ",IF(COUNTIFS($H$4:$H$58,B1131)=0,"費目の一覧にない",IF(C1131="","金額を入れる",IF(YEAR(F1131)&lt;&gt;'入力'!$B$5,"集計の年とちがう",""))))))</f>
        <v/>
      </c>
    </row>
    <row r="1132">
      <c r="A1132" s="34" t="n"/>
      <c r="B1132" s="35" t="n"/>
      <c r="C1132" s="36" t="n"/>
      <c r="D1132" s="35" t="n"/>
      <c r="E1132" s="37" t="n"/>
      <c r="F1132" s="38">
        <f>IF(A1132="","",IF(E1132&lt;&gt;"",DATE(YEAR(E1132),MONTH(E1132),1),DATE(YEAR(A1132),MONTH(A1132),1)))</f>
        <v/>
      </c>
      <c r="G1132" s="13">
        <f>IF(A1132&amp;B1132&amp;C1132="","",IF(A1132="","日付を入れる",IF(B1132="","費目を選ぶ",IF(COUNTIFS($H$4:$H$58,B1132)=0,"費目の一覧にない",IF(C1132="","金額を入れる",IF(YEAR(F1132)&lt;&gt;'入力'!$B$5,"集計の年とちがう",""))))))</f>
        <v/>
      </c>
    </row>
    <row r="1133">
      <c r="A1133" s="34" t="n"/>
      <c r="B1133" s="35" t="n"/>
      <c r="C1133" s="36" t="n"/>
      <c r="D1133" s="35" t="n"/>
      <c r="E1133" s="37" t="n"/>
      <c r="F1133" s="38">
        <f>IF(A1133="","",IF(E1133&lt;&gt;"",DATE(YEAR(E1133),MONTH(E1133),1),DATE(YEAR(A1133),MONTH(A1133),1)))</f>
        <v/>
      </c>
      <c r="G1133" s="13">
        <f>IF(A1133&amp;B1133&amp;C1133="","",IF(A1133="","日付を入れる",IF(B1133="","費目を選ぶ",IF(COUNTIFS($H$4:$H$58,B1133)=0,"費目の一覧にない",IF(C1133="","金額を入れる",IF(YEAR(F1133)&lt;&gt;'入力'!$B$5,"集計の年とちがう",""))))))</f>
        <v/>
      </c>
    </row>
    <row r="1134">
      <c r="A1134" s="34" t="n"/>
      <c r="B1134" s="35" t="n"/>
      <c r="C1134" s="36" t="n"/>
      <c r="D1134" s="35" t="n"/>
      <c r="E1134" s="37" t="n"/>
      <c r="F1134" s="38">
        <f>IF(A1134="","",IF(E1134&lt;&gt;"",DATE(YEAR(E1134),MONTH(E1134),1),DATE(YEAR(A1134),MONTH(A1134),1)))</f>
        <v/>
      </c>
      <c r="G1134" s="13">
        <f>IF(A1134&amp;B1134&amp;C1134="","",IF(A1134="","日付を入れる",IF(B1134="","費目を選ぶ",IF(COUNTIFS($H$4:$H$58,B1134)=0,"費目の一覧にない",IF(C1134="","金額を入れる",IF(YEAR(F1134)&lt;&gt;'入力'!$B$5,"集計の年とちがう",""))))))</f>
        <v/>
      </c>
    </row>
    <row r="1135">
      <c r="A1135" s="34" t="n"/>
      <c r="B1135" s="35" t="n"/>
      <c r="C1135" s="36" t="n"/>
      <c r="D1135" s="35" t="n"/>
      <c r="E1135" s="37" t="n"/>
      <c r="F1135" s="38">
        <f>IF(A1135="","",IF(E1135&lt;&gt;"",DATE(YEAR(E1135),MONTH(E1135),1),DATE(YEAR(A1135),MONTH(A1135),1)))</f>
        <v/>
      </c>
      <c r="G1135" s="13">
        <f>IF(A1135&amp;B1135&amp;C1135="","",IF(A1135="","日付を入れる",IF(B1135="","費目を選ぶ",IF(COUNTIFS($H$4:$H$58,B1135)=0,"費目の一覧にない",IF(C1135="","金額を入れる",IF(YEAR(F1135)&lt;&gt;'入力'!$B$5,"集計の年とちがう",""))))))</f>
        <v/>
      </c>
    </row>
    <row r="1136">
      <c r="A1136" s="34" t="n"/>
      <c r="B1136" s="35" t="n"/>
      <c r="C1136" s="36" t="n"/>
      <c r="D1136" s="35" t="n"/>
      <c r="E1136" s="37" t="n"/>
      <c r="F1136" s="38">
        <f>IF(A1136="","",IF(E1136&lt;&gt;"",DATE(YEAR(E1136),MONTH(E1136),1),DATE(YEAR(A1136),MONTH(A1136),1)))</f>
        <v/>
      </c>
      <c r="G1136" s="13">
        <f>IF(A1136&amp;B1136&amp;C1136="","",IF(A1136="","日付を入れる",IF(B1136="","費目を選ぶ",IF(COUNTIFS($H$4:$H$58,B1136)=0,"費目の一覧にない",IF(C1136="","金額を入れる",IF(YEAR(F1136)&lt;&gt;'入力'!$B$5,"集計の年とちがう",""))))))</f>
        <v/>
      </c>
    </row>
    <row r="1137">
      <c r="A1137" s="34" t="n"/>
      <c r="B1137" s="35" t="n"/>
      <c r="C1137" s="36" t="n"/>
      <c r="D1137" s="35" t="n"/>
      <c r="E1137" s="37" t="n"/>
      <c r="F1137" s="38">
        <f>IF(A1137="","",IF(E1137&lt;&gt;"",DATE(YEAR(E1137),MONTH(E1137),1),DATE(YEAR(A1137),MONTH(A1137),1)))</f>
        <v/>
      </c>
      <c r="G1137" s="13">
        <f>IF(A1137&amp;B1137&amp;C1137="","",IF(A1137="","日付を入れる",IF(B1137="","費目を選ぶ",IF(COUNTIFS($H$4:$H$58,B1137)=0,"費目の一覧にない",IF(C1137="","金額を入れる",IF(YEAR(F1137)&lt;&gt;'入力'!$B$5,"集計の年とちがう",""))))))</f>
        <v/>
      </c>
    </row>
    <row r="1138">
      <c r="A1138" s="34" t="n"/>
      <c r="B1138" s="35" t="n"/>
      <c r="C1138" s="36" t="n"/>
      <c r="D1138" s="35" t="n"/>
      <c r="E1138" s="37" t="n"/>
      <c r="F1138" s="38">
        <f>IF(A1138="","",IF(E1138&lt;&gt;"",DATE(YEAR(E1138),MONTH(E1138),1),DATE(YEAR(A1138),MONTH(A1138),1)))</f>
        <v/>
      </c>
      <c r="G1138" s="13">
        <f>IF(A1138&amp;B1138&amp;C1138="","",IF(A1138="","日付を入れる",IF(B1138="","費目を選ぶ",IF(COUNTIFS($H$4:$H$58,B1138)=0,"費目の一覧にない",IF(C1138="","金額を入れる",IF(YEAR(F1138)&lt;&gt;'入力'!$B$5,"集計の年とちがう",""))))))</f>
        <v/>
      </c>
    </row>
    <row r="1139">
      <c r="A1139" s="34" t="n"/>
      <c r="B1139" s="35" t="n"/>
      <c r="C1139" s="36" t="n"/>
      <c r="D1139" s="35" t="n"/>
      <c r="E1139" s="37" t="n"/>
      <c r="F1139" s="38">
        <f>IF(A1139="","",IF(E1139&lt;&gt;"",DATE(YEAR(E1139),MONTH(E1139),1),DATE(YEAR(A1139),MONTH(A1139),1)))</f>
        <v/>
      </c>
      <c r="G1139" s="13">
        <f>IF(A1139&amp;B1139&amp;C1139="","",IF(A1139="","日付を入れる",IF(B1139="","費目を選ぶ",IF(COUNTIFS($H$4:$H$58,B1139)=0,"費目の一覧にない",IF(C1139="","金額を入れる",IF(YEAR(F1139)&lt;&gt;'入力'!$B$5,"集計の年とちがう",""))))))</f>
        <v/>
      </c>
    </row>
    <row r="1140">
      <c r="A1140" s="34" t="n"/>
      <c r="B1140" s="35" t="n"/>
      <c r="C1140" s="36" t="n"/>
      <c r="D1140" s="35" t="n"/>
      <c r="E1140" s="37" t="n"/>
      <c r="F1140" s="38">
        <f>IF(A1140="","",IF(E1140&lt;&gt;"",DATE(YEAR(E1140),MONTH(E1140),1),DATE(YEAR(A1140),MONTH(A1140),1)))</f>
        <v/>
      </c>
      <c r="G1140" s="13">
        <f>IF(A1140&amp;B1140&amp;C1140="","",IF(A1140="","日付を入れる",IF(B1140="","費目を選ぶ",IF(COUNTIFS($H$4:$H$58,B1140)=0,"費目の一覧にない",IF(C1140="","金額を入れる",IF(YEAR(F1140)&lt;&gt;'入力'!$B$5,"集計の年とちがう",""))))))</f>
        <v/>
      </c>
    </row>
    <row r="1141">
      <c r="A1141" s="34" t="n"/>
      <c r="B1141" s="35" t="n"/>
      <c r="C1141" s="36" t="n"/>
      <c r="D1141" s="35" t="n"/>
      <c r="E1141" s="37" t="n"/>
      <c r="F1141" s="38">
        <f>IF(A1141="","",IF(E1141&lt;&gt;"",DATE(YEAR(E1141),MONTH(E1141),1),DATE(YEAR(A1141),MONTH(A1141),1)))</f>
        <v/>
      </c>
      <c r="G1141" s="13">
        <f>IF(A1141&amp;B1141&amp;C1141="","",IF(A1141="","日付を入れる",IF(B1141="","費目を選ぶ",IF(COUNTIFS($H$4:$H$58,B1141)=0,"費目の一覧にない",IF(C1141="","金額を入れる",IF(YEAR(F1141)&lt;&gt;'入力'!$B$5,"集計の年とちがう",""))))))</f>
        <v/>
      </c>
    </row>
    <row r="1142">
      <c r="A1142" s="34" t="n"/>
      <c r="B1142" s="35" t="n"/>
      <c r="C1142" s="36" t="n"/>
      <c r="D1142" s="35" t="n"/>
      <c r="E1142" s="37" t="n"/>
      <c r="F1142" s="38">
        <f>IF(A1142="","",IF(E1142&lt;&gt;"",DATE(YEAR(E1142),MONTH(E1142),1),DATE(YEAR(A1142),MONTH(A1142),1)))</f>
        <v/>
      </c>
      <c r="G1142" s="13">
        <f>IF(A1142&amp;B1142&amp;C1142="","",IF(A1142="","日付を入れる",IF(B1142="","費目を選ぶ",IF(COUNTIFS($H$4:$H$58,B1142)=0,"費目の一覧にない",IF(C1142="","金額を入れる",IF(YEAR(F1142)&lt;&gt;'入力'!$B$5,"集計の年とちがう",""))))))</f>
        <v/>
      </c>
    </row>
    <row r="1143">
      <c r="A1143" s="34" t="n"/>
      <c r="B1143" s="35" t="n"/>
      <c r="C1143" s="36" t="n"/>
      <c r="D1143" s="35" t="n"/>
      <c r="E1143" s="37" t="n"/>
      <c r="F1143" s="38">
        <f>IF(A1143="","",IF(E1143&lt;&gt;"",DATE(YEAR(E1143),MONTH(E1143),1),DATE(YEAR(A1143),MONTH(A1143),1)))</f>
        <v/>
      </c>
      <c r="G1143" s="13">
        <f>IF(A1143&amp;B1143&amp;C1143="","",IF(A1143="","日付を入れる",IF(B1143="","費目を選ぶ",IF(COUNTIFS($H$4:$H$58,B1143)=0,"費目の一覧にない",IF(C1143="","金額を入れる",IF(YEAR(F1143)&lt;&gt;'入力'!$B$5,"集計の年とちがう",""))))))</f>
        <v/>
      </c>
    </row>
    <row r="1144">
      <c r="A1144" s="34" t="n"/>
      <c r="B1144" s="35" t="n"/>
      <c r="C1144" s="36" t="n"/>
      <c r="D1144" s="35" t="n"/>
      <c r="E1144" s="37" t="n"/>
      <c r="F1144" s="38">
        <f>IF(A1144="","",IF(E1144&lt;&gt;"",DATE(YEAR(E1144),MONTH(E1144),1),DATE(YEAR(A1144),MONTH(A1144),1)))</f>
        <v/>
      </c>
      <c r="G1144" s="13">
        <f>IF(A1144&amp;B1144&amp;C1144="","",IF(A1144="","日付を入れる",IF(B1144="","費目を選ぶ",IF(COUNTIFS($H$4:$H$58,B1144)=0,"費目の一覧にない",IF(C1144="","金額を入れる",IF(YEAR(F1144)&lt;&gt;'入力'!$B$5,"集計の年とちがう",""))))))</f>
        <v/>
      </c>
    </row>
    <row r="1145">
      <c r="A1145" s="34" t="n"/>
      <c r="B1145" s="35" t="n"/>
      <c r="C1145" s="36" t="n"/>
      <c r="D1145" s="35" t="n"/>
      <c r="E1145" s="37" t="n"/>
      <c r="F1145" s="38">
        <f>IF(A1145="","",IF(E1145&lt;&gt;"",DATE(YEAR(E1145),MONTH(E1145),1),DATE(YEAR(A1145),MONTH(A1145),1)))</f>
        <v/>
      </c>
      <c r="G1145" s="13">
        <f>IF(A1145&amp;B1145&amp;C1145="","",IF(A1145="","日付を入れる",IF(B1145="","費目を選ぶ",IF(COUNTIFS($H$4:$H$58,B1145)=0,"費目の一覧にない",IF(C1145="","金額を入れる",IF(YEAR(F1145)&lt;&gt;'入力'!$B$5,"集計の年とちがう",""))))))</f>
        <v/>
      </c>
    </row>
    <row r="1146">
      <c r="A1146" s="34" t="n"/>
      <c r="B1146" s="35" t="n"/>
      <c r="C1146" s="36" t="n"/>
      <c r="D1146" s="35" t="n"/>
      <c r="E1146" s="37" t="n"/>
      <c r="F1146" s="38">
        <f>IF(A1146="","",IF(E1146&lt;&gt;"",DATE(YEAR(E1146),MONTH(E1146),1),DATE(YEAR(A1146),MONTH(A1146),1)))</f>
        <v/>
      </c>
      <c r="G1146" s="13">
        <f>IF(A1146&amp;B1146&amp;C1146="","",IF(A1146="","日付を入れる",IF(B1146="","費目を選ぶ",IF(COUNTIFS($H$4:$H$58,B1146)=0,"費目の一覧にない",IF(C1146="","金額を入れる",IF(YEAR(F1146)&lt;&gt;'入力'!$B$5,"集計の年とちがう",""))))))</f>
        <v/>
      </c>
    </row>
    <row r="1147">
      <c r="A1147" s="34" t="n"/>
      <c r="B1147" s="35" t="n"/>
      <c r="C1147" s="36" t="n"/>
      <c r="D1147" s="35" t="n"/>
      <c r="E1147" s="37" t="n"/>
      <c r="F1147" s="38">
        <f>IF(A1147="","",IF(E1147&lt;&gt;"",DATE(YEAR(E1147),MONTH(E1147),1),DATE(YEAR(A1147),MONTH(A1147),1)))</f>
        <v/>
      </c>
      <c r="G1147" s="13">
        <f>IF(A1147&amp;B1147&amp;C1147="","",IF(A1147="","日付を入れる",IF(B1147="","費目を選ぶ",IF(COUNTIFS($H$4:$H$58,B1147)=0,"費目の一覧にない",IF(C1147="","金額を入れる",IF(YEAR(F1147)&lt;&gt;'入力'!$B$5,"集計の年とちがう",""))))))</f>
        <v/>
      </c>
    </row>
    <row r="1148">
      <c r="A1148" s="34" t="n"/>
      <c r="B1148" s="35" t="n"/>
      <c r="C1148" s="36" t="n"/>
      <c r="D1148" s="35" t="n"/>
      <c r="E1148" s="37" t="n"/>
      <c r="F1148" s="38">
        <f>IF(A1148="","",IF(E1148&lt;&gt;"",DATE(YEAR(E1148),MONTH(E1148),1),DATE(YEAR(A1148),MONTH(A1148),1)))</f>
        <v/>
      </c>
      <c r="G1148" s="13">
        <f>IF(A1148&amp;B1148&amp;C1148="","",IF(A1148="","日付を入れる",IF(B1148="","費目を選ぶ",IF(COUNTIFS($H$4:$H$58,B1148)=0,"費目の一覧にない",IF(C1148="","金額を入れる",IF(YEAR(F1148)&lt;&gt;'入力'!$B$5,"集計の年とちがう",""))))))</f>
        <v/>
      </c>
    </row>
    <row r="1149">
      <c r="A1149" s="34" t="n"/>
      <c r="B1149" s="35" t="n"/>
      <c r="C1149" s="36" t="n"/>
      <c r="D1149" s="35" t="n"/>
      <c r="E1149" s="37" t="n"/>
      <c r="F1149" s="38">
        <f>IF(A1149="","",IF(E1149&lt;&gt;"",DATE(YEAR(E1149),MONTH(E1149),1),DATE(YEAR(A1149),MONTH(A1149),1)))</f>
        <v/>
      </c>
      <c r="G1149" s="13">
        <f>IF(A1149&amp;B1149&amp;C1149="","",IF(A1149="","日付を入れる",IF(B1149="","費目を選ぶ",IF(COUNTIFS($H$4:$H$58,B1149)=0,"費目の一覧にない",IF(C1149="","金額を入れる",IF(YEAR(F1149)&lt;&gt;'入力'!$B$5,"集計の年とちがう",""))))))</f>
        <v/>
      </c>
    </row>
    <row r="1150">
      <c r="A1150" s="34" t="n"/>
      <c r="B1150" s="35" t="n"/>
      <c r="C1150" s="36" t="n"/>
      <c r="D1150" s="35" t="n"/>
      <c r="E1150" s="37" t="n"/>
      <c r="F1150" s="38">
        <f>IF(A1150="","",IF(E1150&lt;&gt;"",DATE(YEAR(E1150),MONTH(E1150),1),DATE(YEAR(A1150),MONTH(A1150),1)))</f>
        <v/>
      </c>
      <c r="G1150" s="13">
        <f>IF(A1150&amp;B1150&amp;C1150="","",IF(A1150="","日付を入れる",IF(B1150="","費目を選ぶ",IF(COUNTIFS($H$4:$H$58,B1150)=0,"費目の一覧にない",IF(C1150="","金額を入れる",IF(YEAR(F1150)&lt;&gt;'入力'!$B$5,"集計の年とちがう",""))))))</f>
        <v/>
      </c>
    </row>
    <row r="1151">
      <c r="A1151" s="34" t="n"/>
      <c r="B1151" s="35" t="n"/>
      <c r="C1151" s="36" t="n"/>
      <c r="D1151" s="35" t="n"/>
      <c r="E1151" s="37" t="n"/>
      <c r="F1151" s="38">
        <f>IF(A1151="","",IF(E1151&lt;&gt;"",DATE(YEAR(E1151),MONTH(E1151),1),DATE(YEAR(A1151),MONTH(A1151),1)))</f>
        <v/>
      </c>
      <c r="G1151" s="13">
        <f>IF(A1151&amp;B1151&amp;C1151="","",IF(A1151="","日付を入れる",IF(B1151="","費目を選ぶ",IF(COUNTIFS($H$4:$H$58,B1151)=0,"費目の一覧にない",IF(C1151="","金額を入れる",IF(YEAR(F1151)&lt;&gt;'入力'!$B$5,"集計の年とちがう",""))))))</f>
        <v/>
      </c>
    </row>
    <row r="1152">
      <c r="A1152" s="34" t="n"/>
      <c r="B1152" s="35" t="n"/>
      <c r="C1152" s="36" t="n"/>
      <c r="D1152" s="35" t="n"/>
      <c r="E1152" s="37" t="n"/>
      <c r="F1152" s="38">
        <f>IF(A1152="","",IF(E1152&lt;&gt;"",DATE(YEAR(E1152),MONTH(E1152),1),DATE(YEAR(A1152),MONTH(A1152),1)))</f>
        <v/>
      </c>
      <c r="G1152" s="13">
        <f>IF(A1152&amp;B1152&amp;C1152="","",IF(A1152="","日付を入れる",IF(B1152="","費目を選ぶ",IF(COUNTIFS($H$4:$H$58,B1152)=0,"費目の一覧にない",IF(C1152="","金額を入れる",IF(YEAR(F1152)&lt;&gt;'入力'!$B$5,"集計の年とちがう",""))))))</f>
        <v/>
      </c>
    </row>
    <row r="1153">
      <c r="A1153" s="34" t="n"/>
      <c r="B1153" s="35" t="n"/>
      <c r="C1153" s="36" t="n"/>
      <c r="D1153" s="35" t="n"/>
      <c r="E1153" s="37" t="n"/>
      <c r="F1153" s="38">
        <f>IF(A1153="","",IF(E1153&lt;&gt;"",DATE(YEAR(E1153),MONTH(E1153),1),DATE(YEAR(A1153),MONTH(A1153),1)))</f>
        <v/>
      </c>
      <c r="G1153" s="13">
        <f>IF(A1153&amp;B1153&amp;C1153="","",IF(A1153="","日付を入れる",IF(B1153="","費目を選ぶ",IF(COUNTIFS($H$4:$H$58,B1153)=0,"費目の一覧にない",IF(C1153="","金額を入れる",IF(YEAR(F1153)&lt;&gt;'入力'!$B$5,"集計の年とちがう",""))))))</f>
        <v/>
      </c>
    </row>
    <row r="1154">
      <c r="A1154" s="34" t="n"/>
      <c r="B1154" s="35" t="n"/>
      <c r="C1154" s="36" t="n"/>
      <c r="D1154" s="35" t="n"/>
      <c r="E1154" s="37" t="n"/>
      <c r="F1154" s="38">
        <f>IF(A1154="","",IF(E1154&lt;&gt;"",DATE(YEAR(E1154),MONTH(E1154),1),DATE(YEAR(A1154),MONTH(A1154),1)))</f>
        <v/>
      </c>
      <c r="G1154" s="13">
        <f>IF(A1154&amp;B1154&amp;C1154="","",IF(A1154="","日付を入れる",IF(B1154="","費目を選ぶ",IF(COUNTIFS($H$4:$H$58,B1154)=0,"費目の一覧にない",IF(C1154="","金額を入れる",IF(YEAR(F1154)&lt;&gt;'入力'!$B$5,"集計の年とちがう",""))))))</f>
        <v/>
      </c>
    </row>
    <row r="1155">
      <c r="A1155" s="34" t="n"/>
      <c r="B1155" s="35" t="n"/>
      <c r="C1155" s="36" t="n"/>
      <c r="D1155" s="35" t="n"/>
      <c r="E1155" s="37" t="n"/>
      <c r="F1155" s="38">
        <f>IF(A1155="","",IF(E1155&lt;&gt;"",DATE(YEAR(E1155),MONTH(E1155),1),DATE(YEAR(A1155),MONTH(A1155),1)))</f>
        <v/>
      </c>
      <c r="G1155" s="13">
        <f>IF(A1155&amp;B1155&amp;C1155="","",IF(A1155="","日付を入れる",IF(B1155="","費目を選ぶ",IF(COUNTIFS($H$4:$H$58,B1155)=0,"費目の一覧にない",IF(C1155="","金額を入れる",IF(YEAR(F1155)&lt;&gt;'入力'!$B$5,"集計の年とちがう",""))))))</f>
        <v/>
      </c>
    </row>
    <row r="1156">
      <c r="A1156" s="34" t="n"/>
      <c r="B1156" s="35" t="n"/>
      <c r="C1156" s="36" t="n"/>
      <c r="D1156" s="35" t="n"/>
      <c r="E1156" s="37" t="n"/>
      <c r="F1156" s="38">
        <f>IF(A1156="","",IF(E1156&lt;&gt;"",DATE(YEAR(E1156),MONTH(E1156),1),DATE(YEAR(A1156),MONTH(A1156),1)))</f>
        <v/>
      </c>
      <c r="G1156" s="13">
        <f>IF(A1156&amp;B1156&amp;C1156="","",IF(A1156="","日付を入れる",IF(B1156="","費目を選ぶ",IF(COUNTIFS($H$4:$H$58,B1156)=0,"費目の一覧にない",IF(C1156="","金額を入れる",IF(YEAR(F1156)&lt;&gt;'入力'!$B$5,"集計の年とちがう",""))))))</f>
        <v/>
      </c>
    </row>
    <row r="1157">
      <c r="A1157" s="34" t="n"/>
      <c r="B1157" s="35" t="n"/>
      <c r="C1157" s="36" t="n"/>
      <c r="D1157" s="35" t="n"/>
      <c r="E1157" s="37" t="n"/>
      <c r="F1157" s="38">
        <f>IF(A1157="","",IF(E1157&lt;&gt;"",DATE(YEAR(E1157),MONTH(E1157),1),DATE(YEAR(A1157),MONTH(A1157),1)))</f>
        <v/>
      </c>
      <c r="G1157" s="13">
        <f>IF(A1157&amp;B1157&amp;C1157="","",IF(A1157="","日付を入れる",IF(B1157="","費目を選ぶ",IF(COUNTIFS($H$4:$H$58,B1157)=0,"費目の一覧にない",IF(C1157="","金額を入れる",IF(YEAR(F1157)&lt;&gt;'入力'!$B$5,"集計の年とちがう",""))))))</f>
        <v/>
      </c>
    </row>
    <row r="1158">
      <c r="A1158" s="34" t="n"/>
      <c r="B1158" s="35" t="n"/>
      <c r="C1158" s="36" t="n"/>
      <c r="D1158" s="35" t="n"/>
      <c r="E1158" s="37" t="n"/>
      <c r="F1158" s="38">
        <f>IF(A1158="","",IF(E1158&lt;&gt;"",DATE(YEAR(E1158),MONTH(E1158),1),DATE(YEAR(A1158),MONTH(A1158),1)))</f>
        <v/>
      </c>
      <c r="G1158" s="13">
        <f>IF(A1158&amp;B1158&amp;C1158="","",IF(A1158="","日付を入れる",IF(B1158="","費目を選ぶ",IF(COUNTIFS($H$4:$H$58,B1158)=0,"費目の一覧にない",IF(C1158="","金額を入れる",IF(YEAR(F1158)&lt;&gt;'入力'!$B$5,"集計の年とちがう",""))))))</f>
        <v/>
      </c>
    </row>
    <row r="1159">
      <c r="A1159" s="34" t="n"/>
      <c r="B1159" s="35" t="n"/>
      <c r="C1159" s="36" t="n"/>
      <c r="D1159" s="35" t="n"/>
      <c r="E1159" s="37" t="n"/>
      <c r="F1159" s="38">
        <f>IF(A1159="","",IF(E1159&lt;&gt;"",DATE(YEAR(E1159),MONTH(E1159),1),DATE(YEAR(A1159),MONTH(A1159),1)))</f>
        <v/>
      </c>
      <c r="G1159" s="13">
        <f>IF(A1159&amp;B1159&amp;C1159="","",IF(A1159="","日付を入れる",IF(B1159="","費目を選ぶ",IF(COUNTIFS($H$4:$H$58,B1159)=0,"費目の一覧にない",IF(C1159="","金額を入れる",IF(YEAR(F1159)&lt;&gt;'入力'!$B$5,"集計の年とちがう",""))))))</f>
        <v/>
      </c>
    </row>
    <row r="1160">
      <c r="A1160" s="34" t="n"/>
      <c r="B1160" s="35" t="n"/>
      <c r="C1160" s="36" t="n"/>
      <c r="D1160" s="35" t="n"/>
      <c r="E1160" s="37" t="n"/>
      <c r="F1160" s="38">
        <f>IF(A1160="","",IF(E1160&lt;&gt;"",DATE(YEAR(E1160),MONTH(E1160),1),DATE(YEAR(A1160),MONTH(A1160),1)))</f>
        <v/>
      </c>
      <c r="G1160" s="13">
        <f>IF(A1160&amp;B1160&amp;C1160="","",IF(A1160="","日付を入れる",IF(B1160="","費目を選ぶ",IF(COUNTIFS($H$4:$H$58,B1160)=0,"費目の一覧にない",IF(C1160="","金額を入れる",IF(YEAR(F1160)&lt;&gt;'入力'!$B$5,"集計の年とちがう",""))))))</f>
        <v/>
      </c>
    </row>
    <row r="1161">
      <c r="A1161" s="34" t="n"/>
      <c r="B1161" s="35" t="n"/>
      <c r="C1161" s="36" t="n"/>
      <c r="D1161" s="35" t="n"/>
      <c r="E1161" s="37" t="n"/>
      <c r="F1161" s="38">
        <f>IF(A1161="","",IF(E1161&lt;&gt;"",DATE(YEAR(E1161),MONTH(E1161),1),DATE(YEAR(A1161),MONTH(A1161),1)))</f>
        <v/>
      </c>
      <c r="G1161" s="13">
        <f>IF(A1161&amp;B1161&amp;C1161="","",IF(A1161="","日付を入れる",IF(B1161="","費目を選ぶ",IF(COUNTIFS($H$4:$H$58,B1161)=0,"費目の一覧にない",IF(C1161="","金額を入れる",IF(YEAR(F1161)&lt;&gt;'入力'!$B$5,"集計の年とちがう",""))))))</f>
        <v/>
      </c>
    </row>
    <row r="1162">
      <c r="A1162" s="34" t="n"/>
      <c r="B1162" s="35" t="n"/>
      <c r="C1162" s="36" t="n"/>
      <c r="D1162" s="35" t="n"/>
      <c r="E1162" s="37" t="n"/>
      <c r="F1162" s="38">
        <f>IF(A1162="","",IF(E1162&lt;&gt;"",DATE(YEAR(E1162),MONTH(E1162),1),DATE(YEAR(A1162),MONTH(A1162),1)))</f>
        <v/>
      </c>
      <c r="G1162" s="13">
        <f>IF(A1162&amp;B1162&amp;C1162="","",IF(A1162="","日付を入れる",IF(B1162="","費目を選ぶ",IF(COUNTIFS($H$4:$H$58,B1162)=0,"費目の一覧にない",IF(C1162="","金額を入れる",IF(YEAR(F1162)&lt;&gt;'入力'!$B$5,"集計の年とちがう",""))))))</f>
        <v/>
      </c>
    </row>
    <row r="1163">
      <c r="A1163" s="34" t="n"/>
      <c r="B1163" s="35" t="n"/>
      <c r="C1163" s="36" t="n"/>
      <c r="D1163" s="35" t="n"/>
      <c r="E1163" s="37" t="n"/>
      <c r="F1163" s="38">
        <f>IF(A1163="","",IF(E1163&lt;&gt;"",DATE(YEAR(E1163),MONTH(E1163),1),DATE(YEAR(A1163),MONTH(A1163),1)))</f>
        <v/>
      </c>
      <c r="G1163" s="13">
        <f>IF(A1163&amp;B1163&amp;C1163="","",IF(A1163="","日付を入れる",IF(B1163="","費目を選ぶ",IF(COUNTIFS($H$4:$H$58,B1163)=0,"費目の一覧にない",IF(C1163="","金額を入れる",IF(YEAR(F1163)&lt;&gt;'入力'!$B$5,"集計の年とちがう",""))))))</f>
        <v/>
      </c>
    </row>
    <row r="1164">
      <c r="A1164" s="34" t="n"/>
      <c r="B1164" s="35" t="n"/>
      <c r="C1164" s="36" t="n"/>
      <c r="D1164" s="35" t="n"/>
      <c r="E1164" s="37" t="n"/>
      <c r="F1164" s="38">
        <f>IF(A1164="","",IF(E1164&lt;&gt;"",DATE(YEAR(E1164),MONTH(E1164),1),DATE(YEAR(A1164),MONTH(A1164),1)))</f>
        <v/>
      </c>
      <c r="G1164" s="13">
        <f>IF(A1164&amp;B1164&amp;C1164="","",IF(A1164="","日付を入れる",IF(B1164="","費目を選ぶ",IF(COUNTIFS($H$4:$H$58,B1164)=0,"費目の一覧にない",IF(C1164="","金額を入れる",IF(YEAR(F1164)&lt;&gt;'入力'!$B$5,"集計の年とちがう",""))))))</f>
        <v/>
      </c>
    </row>
    <row r="1165">
      <c r="A1165" s="34" t="n"/>
      <c r="B1165" s="35" t="n"/>
      <c r="C1165" s="36" t="n"/>
      <c r="D1165" s="35" t="n"/>
      <c r="E1165" s="37" t="n"/>
      <c r="F1165" s="38">
        <f>IF(A1165="","",IF(E1165&lt;&gt;"",DATE(YEAR(E1165),MONTH(E1165),1),DATE(YEAR(A1165),MONTH(A1165),1)))</f>
        <v/>
      </c>
      <c r="G1165" s="13">
        <f>IF(A1165&amp;B1165&amp;C1165="","",IF(A1165="","日付を入れる",IF(B1165="","費目を選ぶ",IF(COUNTIFS($H$4:$H$58,B1165)=0,"費目の一覧にない",IF(C1165="","金額を入れる",IF(YEAR(F1165)&lt;&gt;'入力'!$B$5,"集計の年とちがう",""))))))</f>
        <v/>
      </c>
    </row>
    <row r="1166">
      <c r="A1166" s="34" t="n"/>
      <c r="B1166" s="35" t="n"/>
      <c r="C1166" s="36" t="n"/>
      <c r="D1166" s="35" t="n"/>
      <c r="E1166" s="37" t="n"/>
      <c r="F1166" s="38">
        <f>IF(A1166="","",IF(E1166&lt;&gt;"",DATE(YEAR(E1166),MONTH(E1166),1),DATE(YEAR(A1166),MONTH(A1166),1)))</f>
        <v/>
      </c>
      <c r="G1166" s="13">
        <f>IF(A1166&amp;B1166&amp;C1166="","",IF(A1166="","日付を入れる",IF(B1166="","費目を選ぶ",IF(COUNTIFS($H$4:$H$58,B1166)=0,"費目の一覧にない",IF(C1166="","金額を入れる",IF(YEAR(F1166)&lt;&gt;'入力'!$B$5,"集計の年とちがう",""))))))</f>
        <v/>
      </c>
    </row>
    <row r="1167">
      <c r="A1167" s="34" t="n"/>
      <c r="B1167" s="35" t="n"/>
      <c r="C1167" s="36" t="n"/>
      <c r="D1167" s="35" t="n"/>
      <c r="E1167" s="37" t="n"/>
      <c r="F1167" s="38">
        <f>IF(A1167="","",IF(E1167&lt;&gt;"",DATE(YEAR(E1167),MONTH(E1167),1),DATE(YEAR(A1167),MONTH(A1167),1)))</f>
        <v/>
      </c>
      <c r="G1167" s="13">
        <f>IF(A1167&amp;B1167&amp;C1167="","",IF(A1167="","日付を入れる",IF(B1167="","費目を選ぶ",IF(COUNTIFS($H$4:$H$58,B1167)=0,"費目の一覧にない",IF(C1167="","金額を入れる",IF(YEAR(F1167)&lt;&gt;'入力'!$B$5,"集計の年とちがう",""))))))</f>
        <v/>
      </c>
    </row>
    <row r="1168">
      <c r="A1168" s="34" t="n"/>
      <c r="B1168" s="35" t="n"/>
      <c r="C1168" s="36" t="n"/>
      <c r="D1168" s="35" t="n"/>
      <c r="E1168" s="37" t="n"/>
      <c r="F1168" s="38">
        <f>IF(A1168="","",IF(E1168&lt;&gt;"",DATE(YEAR(E1168),MONTH(E1168),1),DATE(YEAR(A1168),MONTH(A1168),1)))</f>
        <v/>
      </c>
      <c r="G1168" s="13">
        <f>IF(A1168&amp;B1168&amp;C1168="","",IF(A1168="","日付を入れる",IF(B1168="","費目を選ぶ",IF(COUNTIFS($H$4:$H$58,B1168)=0,"費目の一覧にない",IF(C1168="","金額を入れる",IF(YEAR(F1168)&lt;&gt;'入力'!$B$5,"集計の年とちがう",""))))))</f>
        <v/>
      </c>
    </row>
    <row r="1169">
      <c r="A1169" s="34" t="n"/>
      <c r="B1169" s="35" t="n"/>
      <c r="C1169" s="36" t="n"/>
      <c r="D1169" s="35" t="n"/>
      <c r="E1169" s="37" t="n"/>
      <c r="F1169" s="38">
        <f>IF(A1169="","",IF(E1169&lt;&gt;"",DATE(YEAR(E1169),MONTH(E1169),1),DATE(YEAR(A1169),MONTH(A1169),1)))</f>
        <v/>
      </c>
      <c r="G1169" s="13">
        <f>IF(A1169&amp;B1169&amp;C1169="","",IF(A1169="","日付を入れる",IF(B1169="","費目を選ぶ",IF(COUNTIFS($H$4:$H$58,B1169)=0,"費目の一覧にない",IF(C1169="","金額を入れる",IF(YEAR(F1169)&lt;&gt;'入力'!$B$5,"集計の年とちがう",""))))))</f>
        <v/>
      </c>
    </row>
    <row r="1170">
      <c r="A1170" s="34" t="n"/>
      <c r="B1170" s="35" t="n"/>
      <c r="C1170" s="36" t="n"/>
      <c r="D1170" s="35" t="n"/>
      <c r="E1170" s="37" t="n"/>
      <c r="F1170" s="38">
        <f>IF(A1170="","",IF(E1170&lt;&gt;"",DATE(YEAR(E1170),MONTH(E1170),1),DATE(YEAR(A1170),MONTH(A1170),1)))</f>
        <v/>
      </c>
      <c r="G1170" s="13">
        <f>IF(A1170&amp;B1170&amp;C1170="","",IF(A1170="","日付を入れる",IF(B1170="","費目を選ぶ",IF(COUNTIFS($H$4:$H$58,B1170)=0,"費目の一覧にない",IF(C1170="","金額を入れる",IF(YEAR(F1170)&lt;&gt;'入力'!$B$5,"集計の年とちがう",""))))))</f>
        <v/>
      </c>
    </row>
    <row r="1171">
      <c r="A1171" s="34" t="n"/>
      <c r="B1171" s="35" t="n"/>
      <c r="C1171" s="36" t="n"/>
      <c r="D1171" s="35" t="n"/>
      <c r="E1171" s="37" t="n"/>
      <c r="F1171" s="38">
        <f>IF(A1171="","",IF(E1171&lt;&gt;"",DATE(YEAR(E1171),MONTH(E1171),1),DATE(YEAR(A1171),MONTH(A1171),1)))</f>
        <v/>
      </c>
      <c r="G1171" s="13">
        <f>IF(A1171&amp;B1171&amp;C1171="","",IF(A1171="","日付を入れる",IF(B1171="","費目を選ぶ",IF(COUNTIFS($H$4:$H$58,B1171)=0,"費目の一覧にない",IF(C1171="","金額を入れる",IF(YEAR(F1171)&lt;&gt;'入力'!$B$5,"集計の年とちがう",""))))))</f>
        <v/>
      </c>
    </row>
    <row r="1172">
      <c r="A1172" s="34" t="n"/>
      <c r="B1172" s="35" t="n"/>
      <c r="C1172" s="36" t="n"/>
      <c r="D1172" s="35" t="n"/>
      <c r="E1172" s="37" t="n"/>
      <c r="F1172" s="38">
        <f>IF(A1172="","",IF(E1172&lt;&gt;"",DATE(YEAR(E1172),MONTH(E1172),1),DATE(YEAR(A1172),MONTH(A1172),1)))</f>
        <v/>
      </c>
      <c r="G1172" s="13">
        <f>IF(A1172&amp;B1172&amp;C1172="","",IF(A1172="","日付を入れる",IF(B1172="","費目を選ぶ",IF(COUNTIFS($H$4:$H$58,B1172)=0,"費目の一覧にない",IF(C1172="","金額を入れる",IF(YEAR(F1172)&lt;&gt;'入力'!$B$5,"集計の年とちがう",""))))))</f>
        <v/>
      </c>
    </row>
    <row r="1173">
      <c r="A1173" s="34" t="n"/>
      <c r="B1173" s="35" t="n"/>
      <c r="C1173" s="36" t="n"/>
      <c r="D1173" s="35" t="n"/>
      <c r="E1173" s="37" t="n"/>
      <c r="F1173" s="38">
        <f>IF(A1173="","",IF(E1173&lt;&gt;"",DATE(YEAR(E1173),MONTH(E1173),1),DATE(YEAR(A1173),MONTH(A1173),1)))</f>
        <v/>
      </c>
      <c r="G1173" s="13">
        <f>IF(A1173&amp;B1173&amp;C1173="","",IF(A1173="","日付を入れる",IF(B1173="","費目を選ぶ",IF(COUNTIFS($H$4:$H$58,B1173)=0,"費目の一覧にない",IF(C1173="","金額を入れる",IF(YEAR(F1173)&lt;&gt;'入力'!$B$5,"集計の年とちがう",""))))))</f>
        <v/>
      </c>
    </row>
    <row r="1174">
      <c r="A1174" s="34" t="n"/>
      <c r="B1174" s="35" t="n"/>
      <c r="C1174" s="36" t="n"/>
      <c r="D1174" s="35" t="n"/>
      <c r="E1174" s="37" t="n"/>
      <c r="F1174" s="38">
        <f>IF(A1174="","",IF(E1174&lt;&gt;"",DATE(YEAR(E1174),MONTH(E1174),1),DATE(YEAR(A1174),MONTH(A1174),1)))</f>
        <v/>
      </c>
      <c r="G1174" s="13">
        <f>IF(A1174&amp;B1174&amp;C1174="","",IF(A1174="","日付を入れる",IF(B1174="","費目を選ぶ",IF(COUNTIFS($H$4:$H$58,B1174)=0,"費目の一覧にない",IF(C1174="","金額を入れる",IF(YEAR(F1174)&lt;&gt;'入力'!$B$5,"集計の年とちがう",""))))))</f>
        <v/>
      </c>
    </row>
    <row r="1175">
      <c r="A1175" s="34" t="n"/>
      <c r="B1175" s="35" t="n"/>
      <c r="C1175" s="36" t="n"/>
      <c r="D1175" s="35" t="n"/>
      <c r="E1175" s="37" t="n"/>
      <c r="F1175" s="38">
        <f>IF(A1175="","",IF(E1175&lt;&gt;"",DATE(YEAR(E1175),MONTH(E1175),1),DATE(YEAR(A1175),MONTH(A1175),1)))</f>
        <v/>
      </c>
      <c r="G1175" s="13">
        <f>IF(A1175&amp;B1175&amp;C1175="","",IF(A1175="","日付を入れる",IF(B1175="","費目を選ぶ",IF(COUNTIFS($H$4:$H$58,B1175)=0,"費目の一覧にない",IF(C1175="","金額を入れる",IF(YEAR(F1175)&lt;&gt;'入力'!$B$5,"集計の年とちがう",""))))))</f>
        <v/>
      </c>
    </row>
    <row r="1176">
      <c r="A1176" s="34" t="n"/>
      <c r="B1176" s="35" t="n"/>
      <c r="C1176" s="36" t="n"/>
      <c r="D1176" s="35" t="n"/>
      <c r="E1176" s="37" t="n"/>
      <c r="F1176" s="38">
        <f>IF(A1176="","",IF(E1176&lt;&gt;"",DATE(YEAR(E1176),MONTH(E1176),1),DATE(YEAR(A1176),MONTH(A1176),1)))</f>
        <v/>
      </c>
      <c r="G1176" s="13">
        <f>IF(A1176&amp;B1176&amp;C1176="","",IF(A1176="","日付を入れる",IF(B1176="","費目を選ぶ",IF(COUNTIFS($H$4:$H$58,B1176)=0,"費目の一覧にない",IF(C1176="","金額を入れる",IF(YEAR(F1176)&lt;&gt;'入力'!$B$5,"集計の年とちがう",""))))))</f>
        <v/>
      </c>
    </row>
    <row r="1177">
      <c r="A1177" s="34" t="n"/>
      <c r="B1177" s="35" t="n"/>
      <c r="C1177" s="36" t="n"/>
      <c r="D1177" s="35" t="n"/>
      <c r="E1177" s="37" t="n"/>
      <c r="F1177" s="38">
        <f>IF(A1177="","",IF(E1177&lt;&gt;"",DATE(YEAR(E1177),MONTH(E1177),1),DATE(YEAR(A1177),MONTH(A1177),1)))</f>
        <v/>
      </c>
      <c r="G1177" s="13">
        <f>IF(A1177&amp;B1177&amp;C1177="","",IF(A1177="","日付を入れる",IF(B1177="","費目を選ぶ",IF(COUNTIFS($H$4:$H$58,B1177)=0,"費目の一覧にない",IF(C1177="","金額を入れる",IF(YEAR(F1177)&lt;&gt;'入力'!$B$5,"集計の年とちがう",""))))))</f>
        <v/>
      </c>
    </row>
    <row r="1178">
      <c r="A1178" s="34" t="n"/>
      <c r="B1178" s="35" t="n"/>
      <c r="C1178" s="36" t="n"/>
      <c r="D1178" s="35" t="n"/>
      <c r="E1178" s="37" t="n"/>
      <c r="F1178" s="38">
        <f>IF(A1178="","",IF(E1178&lt;&gt;"",DATE(YEAR(E1178),MONTH(E1178),1),DATE(YEAR(A1178),MONTH(A1178),1)))</f>
        <v/>
      </c>
      <c r="G1178" s="13">
        <f>IF(A1178&amp;B1178&amp;C1178="","",IF(A1178="","日付を入れる",IF(B1178="","費目を選ぶ",IF(COUNTIFS($H$4:$H$58,B1178)=0,"費目の一覧にない",IF(C1178="","金額を入れる",IF(YEAR(F1178)&lt;&gt;'入力'!$B$5,"集計の年とちがう",""))))))</f>
        <v/>
      </c>
    </row>
    <row r="1179">
      <c r="A1179" s="34" t="n"/>
      <c r="B1179" s="35" t="n"/>
      <c r="C1179" s="36" t="n"/>
      <c r="D1179" s="35" t="n"/>
      <c r="E1179" s="37" t="n"/>
      <c r="F1179" s="38">
        <f>IF(A1179="","",IF(E1179&lt;&gt;"",DATE(YEAR(E1179),MONTH(E1179),1),DATE(YEAR(A1179),MONTH(A1179),1)))</f>
        <v/>
      </c>
      <c r="G1179" s="13">
        <f>IF(A1179&amp;B1179&amp;C1179="","",IF(A1179="","日付を入れる",IF(B1179="","費目を選ぶ",IF(COUNTIFS($H$4:$H$58,B1179)=0,"費目の一覧にない",IF(C1179="","金額を入れる",IF(YEAR(F1179)&lt;&gt;'入力'!$B$5,"集計の年とちがう",""))))))</f>
        <v/>
      </c>
    </row>
    <row r="1180">
      <c r="A1180" s="34" t="n"/>
      <c r="B1180" s="35" t="n"/>
      <c r="C1180" s="36" t="n"/>
      <c r="D1180" s="35" t="n"/>
      <c r="E1180" s="37" t="n"/>
      <c r="F1180" s="38">
        <f>IF(A1180="","",IF(E1180&lt;&gt;"",DATE(YEAR(E1180),MONTH(E1180),1),DATE(YEAR(A1180),MONTH(A1180),1)))</f>
        <v/>
      </c>
      <c r="G1180" s="13">
        <f>IF(A1180&amp;B1180&amp;C1180="","",IF(A1180="","日付を入れる",IF(B1180="","費目を選ぶ",IF(COUNTIFS($H$4:$H$58,B1180)=0,"費目の一覧にない",IF(C1180="","金額を入れる",IF(YEAR(F1180)&lt;&gt;'入力'!$B$5,"集計の年とちがう",""))))))</f>
        <v/>
      </c>
    </row>
    <row r="1181">
      <c r="A1181" s="34" t="n"/>
      <c r="B1181" s="35" t="n"/>
      <c r="C1181" s="36" t="n"/>
      <c r="D1181" s="35" t="n"/>
      <c r="E1181" s="37" t="n"/>
      <c r="F1181" s="38">
        <f>IF(A1181="","",IF(E1181&lt;&gt;"",DATE(YEAR(E1181),MONTH(E1181),1),DATE(YEAR(A1181),MONTH(A1181),1)))</f>
        <v/>
      </c>
      <c r="G1181" s="13">
        <f>IF(A1181&amp;B1181&amp;C1181="","",IF(A1181="","日付を入れる",IF(B1181="","費目を選ぶ",IF(COUNTIFS($H$4:$H$58,B1181)=0,"費目の一覧にない",IF(C1181="","金額を入れる",IF(YEAR(F1181)&lt;&gt;'入力'!$B$5,"集計の年とちがう",""))))))</f>
        <v/>
      </c>
    </row>
    <row r="1182">
      <c r="A1182" s="34" t="n"/>
      <c r="B1182" s="35" t="n"/>
      <c r="C1182" s="36" t="n"/>
      <c r="D1182" s="35" t="n"/>
      <c r="E1182" s="37" t="n"/>
      <c r="F1182" s="38">
        <f>IF(A1182="","",IF(E1182&lt;&gt;"",DATE(YEAR(E1182),MONTH(E1182),1),DATE(YEAR(A1182),MONTH(A1182),1)))</f>
        <v/>
      </c>
      <c r="G1182" s="13">
        <f>IF(A1182&amp;B1182&amp;C1182="","",IF(A1182="","日付を入れる",IF(B1182="","費目を選ぶ",IF(COUNTIFS($H$4:$H$58,B1182)=0,"費目の一覧にない",IF(C1182="","金額を入れる",IF(YEAR(F1182)&lt;&gt;'入力'!$B$5,"集計の年とちがう",""))))))</f>
        <v/>
      </c>
    </row>
    <row r="1183">
      <c r="A1183" s="34" t="n"/>
      <c r="B1183" s="35" t="n"/>
      <c r="C1183" s="36" t="n"/>
      <c r="D1183" s="35" t="n"/>
      <c r="E1183" s="37" t="n"/>
      <c r="F1183" s="38">
        <f>IF(A1183="","",IF(E1183&lt;&gt;"",DATE(YEAR(E1183),MONTH(E1183),1),DATE(YEAR(A1183),MONTH(A1183),1)))</f>
        <v/>
      </c>
      <c r="G1183" s="13">
        <f>IF(A1183&amp;B1183&amp;C1183="","",IF(A1183="","日付を入れる",IF(B1183="","費目を選ぶ",IF(COUNTIFS($H$4:$H$58,B1183)=0,"費目の一覧にない",IF(C1183="","金額を入れる",IF(YEAR(F1183)&lt;&gt;'入力'!$B$5,"集計の年とちがう",""))))))</f>
        <v/>
      </c>
    </row>
    <row r="1184">
      <c r="A1184" s="34" t="n"/>
      <c r="B1184" s="35" t="n"/>
      <c r="C1184" s="36" t="n"/>
      <c r="D1184" s="35" t="n"/>
      <c r="E1184" s="37" t="n"/>
      <c r="F1184" s="38">
        <f>IF(A1184="","",IF(E1184&lt;&gt;"",DATE(YEAR(E1184),MONTH(E1184),1),DATE(YEAR(A1184),MONTH(A1184),1)))</f>
        <v/>
      </c>
      <c r="G1184" s="13">
        <f>IF(A1184&amp;B1184&amp;C1184="","",IF(A1184="","日付を入れる",IF(B1184="","費目を選ぶ",IF(COUNTIFS($H$4:$H$58,B1184)=0,"費目の一覧にない",IF(C1184="","金額を入れる",IF(YEAR(F1184)&lt;&gt;'入力'!$B$5,"集計の年とちがう",""))))))</f>
        <v/>
      </c>
    </row>
    <row r="1185">
      <c r="A1185" s="34" t="n"/>
      <c r="B1185" s="35" t="n"/>
      <c r="C1185" s="36" t="n"/>
      <c r="D1185" s="35" t="n"/>
      <c r="E1185" s="37" t="n"/>
      <c r="F1185" s="38">
        <f>IF(A1185="","",IF(E1185&lt;&gt;"",DATE(YEAR(E1185),MONTH(E1185),1),DATE(YEAR(A1185),MONTH(A1185),1)))</f>
        <v/>
      </c>
      <c r="G1185" s="13">
        <f>IF(A1185&amp;B1185&amp;C1185="","",IF(A1185="","日付を入れる",IF(B1185="","費目を選ぶ",IF(COUNTIFS($H$4:$H$58,B1185)=0,"費目の一覧にない",IF(C1185="","金額を入れる",IF(YEAR(F1185)&lt;&gt;'入力'!$B$5,"集計の年とちがう",""))))))</f>
        <v/>
      </c>
    </row>
    <row r="1186">
      <c r="A1186" s="34" t="n"/>
      <c r="B1186" s="35" t="n"/>
      <c r="C1186" s="36" t="n"/>
      <c r="D1186" s="35" t="n"/>
      <c r="E1186" s="37" t="n"/>
      <c r="F1186" s="38">
        <f>IF(A1186="","",IF(E1186&lt;&gt;"",DATE(YEAR(E1186),MONTH(E1186),1),DATE(YEAR(A1186),MONTH(A1186),1)))</f>
        <v/>
      </c>
      <c r="G1186" s="13">
        <f>IF(A1186&amp;B1186&amp;C1186="","",IF(A1186="","日付を入れる",IF(B1186="","費目を選ぶ",IF(COUNTIFS($H$4:$H$58,B1186)=0,"費目の一覧にない",IF(C1186="","金額を入れる",IF(YEAR(F1186)&lt;&gt;'入力'!$B$5,"集計の年とちがう",""))))))</f>
        <v/>
      </c>
    </row>
    <row r="1187">
      <c r="A1187" s="34" t="n"/>
      <c r="B1187" s="35" t="n"/>
      <c r="C1187" s="36" t="n"/>
      <c r="D1187" s="35" t="n"/>
      <c r="E1187" s="37" t="n"/>
      <c r="F1187" s="38">
        <f>IF(A1187="","",IF(E1187&lt;&gt;"",DATE(YEAR(E1187),MONTH(E1187),1),DATE(YEAR(A1187),MONTH(A1187),1)))</f>
        <v/>
      </c>
      <c r="G1187" s="13">
        <f>IF(A1187&amp;B1187&amp;C1187="","",IF(A1187="","日付を入れる",IF(B1187="","費目を選ぶ",IF(COUNTIFS($H$4:$H$58,B1187)=0,"費目の一覧にない",IF(C1187="","金額を入れる",IF(YEAR(F1187)&lt;&gt;'入力'!$B$5,"集計の年とちがう",""))))))</f>
        <v/>
      </c>
    </row>
    <row r="1188">
      <c r="A1188" s="34" t="n"/>
      <c r="B1188" s="35" t="n"/>
      <c r="C1188" s="36" t="n"/>
      <c r="D1188" s="35" t="n"/>
      <c r="E1188" s="37" t="n"/>
      <c r="F1188" s="38">
        <f>IF(A1188="","",IF(E1188&lt;&gt;"",DATE(YEAR(E1188),MONTH(E1188),1),DATE(YEAR(A1188),MONTH(A1188),1)))</f>
        <v/>
      </c>
      <c r="G1188" s="13">
        <f>IF(A1188&amp;B1188&amp;C1188="","",IF(A1188="","日付を入れる",IF(B1188="","費目を選ぶ",IF(COUNTIFS($H$4:$H$58,B1188)=0,"費目の一覧にない",IF(C1188="","金額を入れる",IF(YEAR(F1188)&lt;&gt;'入力'!$B$5,"集計の年とちがう",""))))))</f>
        <v/>
      </c>
    </row>
    <row r="1189">
      <c r="A1189" s="34" t="n"/>
      <c r="B1189" s="35" t="n"/>
      <c r="C1189" s="36" t="n"/>
      <c r="D1189" s="35" t="n"/>
      <c r="E1189" s="37" t="n"/>
      <c r="F1189" s="38">
        <f>IF(A1189="","",IF(E1189&lt;&gt;"",DATE(YEAR(E1189),MONTH(E1189),1),DATE(YEAR(A1189),MONTH(A1189),1)))</f>
        <v/>
      </c>
      <c r="G1189" s="13">
        <f>IF(A1189&amp;B1189&amp;C1189="","",IF(A1189="","日付を入れる",IF(B1189="","費目を選ぶ",IF(COUNTIFS($H$4:$H$58,B1189)=0,"費目の一覧にない",IF(C1189="","金額を入れる",IF(YEAR(F1189)&lt;&gt;'入力'!$B$5,"集計の年とちがう",""))))))</f>
        <v/>
      </c>
    </row>
    <row r="1190">
      <c r="A1190" s="34" t="n"/>
      <c r="B1190" s="35" t="n"/>
      <c r="C1190" s="36" t="n"/>
      <c r="D1190" s="35" t="n"/>
      <c r="E1190" s="37" t="n"/>
      <c r="F1190" s="38">
        <f>IF(A1190="","",IF(E1190&lt;&gt;"",DATE(YEAR(E1190),MONTH(E1190),1),DATE(YEAR(A1190),MONTH(A1190),1)))</f>
        <v/>
      </c>
      <c r="G1190" s="13">
        <f>IF(A1190&amp;B1190&amp;C1190="","",IF(A1190="","日付を入れる",IF(B1190="","費目を選ぶ",IF(COUNTIFS($H$4:$H$58,B1190)=0,"費目の一覧にない",IF(C1190="","金額を入れる",IF(YEAR(F1190)&lt;&gt;'入力'!$B$5,"集計の年とちがう",""))))))</f>
        <v/>
      </c>
    </row>
    <row r="1191">
      <c r="A1191" s="34" t="n"/>
      <c r="B1191" s="35" t="n"/>
      <c r="C1191" s="36" t="n"/>
      <c r="D1191" s="35" t="n"/>
      <c r="E1191" s="37" t="n"/>
      <c r="F1191" s="38">
        <f>IF(A1191="","",IF(E1191&lt;&gt;"",DATE(YEAR(E1191),MONTH(E1191),1),DATE(YEAR(A1191),MONTH(A1191),1)))</f>
        <v/>
      </c>
      <c r="G1191" s="13">
        <f>IF(A1191&amp;B1191&amp;C1191="","",IF(A1191="","日付を入れる",IF(B1191="","費目を選ぶ",IF(COUNTIFS($H$4:$H$58,B1191)=0,"費目の一覧にない",IF(C1191="","金額を入れる",IF(YEAR(F1191)&lt;&gt;'入力'!$B$5,"集計の年とちがう",""))))))</f>
        <v/>
      </c>
    </row>
    <row r="1192">
      <c r="A1192" s="34" t="n"/>
      <c r="B1192" s="35" t="n"/>
      <c r="C1192" s="36" t="n"/>
      <c r="D1192" s="35" t="n"/>
      <c r="E1192" s="37" t="n"/>
      <c r="F1192" s="38">
        <f>IF(A1192="","",IF(E1192&lt;&gt;"",DATE(YEAR(E1192),MONTH(E1192),1),DATE(YEAR(A1192),MONTH(A1192),1)))</f>
        <v/>
      </c>
      <c r="G1192" s="13">
        <f>IF(A1192&amp;B1192&amp;C1192="","",IF(A1192="","日付を入れる",IF(B1192="","費目を選ぶ",IF(COUNTIFS($H$4:$H$58,B1192)=0,"費目の一覧にない",IF(C1192="","金額を入れる",IF(YEAR(F1192)&lt;&gt;'入力'!$B$5,"集計の年とちがう",""))))))</f>
        <v/>
      </c>
    </row>
    <row r="1193">
      <c r="A1193" s="34" t="n"/>
      <c r="B1193" s="35" t="n"/>
      <c r="C1193" s="36" t="n"/>
      <c r="D1193" s="35" t="n"/>
      <c r="E1193" s="37" t="n"/>
      <c r="F1193" s="38">
        <f>IF(A1193="","",IF(E1193&lt;&gt;"",DATE(YEAR(E1193),MONTH(E1193),1),DATE(YEAR(A1193),MONTH(A1193),1)))</f>
        <v/>
      </c>
      <c r="G1193" s="13">
        <f>IF(A1193&amp;B1193&amp;C1193="","",IF(A1193="","日付を入れる",IF(B1193="","費目を選ぶ",IF(COUNTIFS($H$4:$H$58,B1193)=0,"費目の一覧にない",IF(C1193="","金額を入れる",IF(YEAR(F1193)&lt;&gt;'入力'!$B$5,"集計の年とちがう",""))))))</f>
        <v/>
      </c>
    </row>
    <row r="1194">
      <c r="A1194" s="34" t="n"/>
      <c r="B1194" s="35" t="n"/>
      <c r="C1194" s="36" t="n"/>
      <c r="D1194" s="35" t="n"/>
      <c r="E1194" s="37" t="n"/>
      <c r="F1194" s="38">
        <f>IF(A1194="","",IF(E1194&lt;&gt;"",DATE(YEAR(E1194),MONTH(E1194),1),DATE(YEAR(A1194),MONTH(A1194),1)))</f>
        <v/>
      </c>
      <c r="G1194" s="13">
        <f>IF(A1194&amp;B1194&amp;C1194="","",IF(A1194="","日付を入れる",IF(B1194="","費目を選ぶ",IF(COUNTIFS($H$4:$H$58,B1194)=0,"費目の一覧にない",IF(C1194="","金額を入れる",IF(YEAR(F1194)&lt;&gt;'入力'!$B$5,"集計の年とちがう",""))))))</f>
        <v/>
      </c>
    </row>
    <row r="1195">
      <c r="A1195" s="34" t="n"/>
      <c r="B1195" s="35" t="n"/>
      <c r="C1195" s="36" t="n"/>
      <c r="D1195" s="35" t="n"/>
      <c r="E1195" s="37" t="n"/>
      <c r="F1195" s="38">
        <f>IF(A1195="","",IF(E1195&lt;&gt;"",DATE(YEAR(E1195),MONTH(E1195),1),DATE(YEAR(A1195),MONTH(A1195),1)))</f>
        <v/>
      </c>
      <c r="G1195" s="13">
        <f>IF(A1195&amp;B1195&amp;C1195="","",IF(A1195="","日付を入れる",IF(B1195="","費目を選ぶ",IF(COUNTIFS($H$4:$H$58,B1195)=0,"費目の一覧にない",IF(C1195="","金額を入れる",IF(YEAR(F1195)&lt;&gt;'入力'!$B$5,"集計の年とちがう",""))))))</f>
        <v/>
      </c>
    </row>
    <row r="1196">
      <c r="A1196" s="34" t="n"/>
      <c r="B1196" s="35" t="n"/>
      <c r="C1196" s="36" t="n"/>
      <c r="D1196" s="35" t="n"/>
      <c r="E1196" s="37" t="n"/>
      <c r="F1196" s="38">
        <f>IF(A1196="","",IF(E1196&lt;&gt;"",DATE(YEAR(E1196),MONTH(E1196),1),DATE(YEAR(A1196),MONTH(A1196),1)))</f>
        <v/>
      </c>
      <c r="G1196" s="13">
        <f>IF(A1196&amp;B1196&amp;C1196="","",IF(A1196="","日付を入れる",IF(B1196="","費目を選ぶ",IF(COUNTIFS($H$4:$H$58,B1196)=0,"費目の一覧にない",IF(C1196="","金額を入れる",IF(YEAR(F1196)&lt;&gt;'入力'!$B$5,"集計の年とちがう",""))))))</f>
        <v/>
      </c>
    </row>
    <row r="1197">
      <c r="A1197" s="34" t="n"/>
      <c r="B1197" s="35" t="n"/>
      <c r="C1197" s="36" t="n"/>
      <c r="D1197" s="35" t="n"/>
      <c r="E1197" s="37" t="n"/>
      <c r="F1197" s="38">
        <f>IF(A1197="","",IF(E1197&lt;&gt;"",DATE(YEAR(E1197),MONTH(E1197),1),DATE(YEAR(A1197),MONTH(A1197),1)))</f>
        <v/>
      </c>
      <c r="G1197" s="13">
        <f>IF(A1197&amp;B1197&amp;C1197="","",IF(A1197="","日付を入れる",IF(B1197="","費目を選ぶ",IF(COUNTIFS($H$4:$H$58,B1197)=0,"費目の一覧にない",IF(C1197="","金額を入れる",IF(YEAR(F1197)&lt;&gt;'入力'!$B$5,"集計の年とちがう",""))))))</f>
        <v/>
      </c>
    </row>
    <row r="1198">
      <c r="A1198" s="34" t="n"/>
      <c r="B1198" s="35" t="n"/>
      <c r="C1198" s="36" t="n"/>
      <c r="D1198" s="35" t="n"/>
      <c r="E1198" s="37" t="n"/>
      <c r="F1198" s="38">
        <f>IF(A1198="","",IF(E1198&lt;&gt;"",DATE(YEAR(E1198),MONTH(E1198),1),DATE(YEAR(A1198),MONTH(A1198),1)))</f>
        <v/>
      </c>
      <c r="G1198" s="13">
        <f>IF(A1198&amp;B1198&amp;C1198="","",IF(A1198="","日付を入れる",IF(B1198="","費目を選ぶ",IF(COUNTIFS($H$4:$H$58,B1198)=0,"費目の一覧にない",IF(C1198="","金額を入れる",IF(YEAR(F1198)&lt;&gt;'入力'!$B$5,"集計の年とちがう",""))))))</f>
        <v/>
      </c>
    </row>
    <row r="1199">
      <c r="A1199" s="34" t="n"/>
      <c r="B1199" s="35" t="n"/>
      <c r="C1199" s="36" t="n"/>
      <c r="D1199" s="35" t="n"/>
      <c r="E1199" s="37" t="n"/>
      <c r="F1199" s="38">
        <f>IF(A1199="","",IF(E1199&lt;&gt;"",DATE(YEAR(E1199),MONTH(E1199),1),DATE(YEAR(A1199),MONTH(A1199),1)))</f>
        <v/>
      </c>
      <c r="G1199" s="13">
        <f>IF(A1199&amp;B1199&amp;C1199="","",IF(A1199="","日付を入れる",IF(B1199="","費目を選ぶ",IF(COUNTIFS($H$4:$H$58,B1199)=0,"費目の一覧にない",IF(C1199="","金額を入れる",IF(YEAR(F1199)&lt;&gt;'入力'!$B$5,"集計の年とちがう",""))))))</f>
        <v/>
      </c>
    </row>
    <row r="1200">
      <c r="A1200" s="34" t="n"/>
      <c r="B1200" s="35" t="n"/>
      <c r="C1200" s="36" t="n"/>
      <c r="D1200" s="35" t="n"/>
      <c r="E1200" s="37" t="n"/>
      <c r="F1200" s="38">
        <f>IF(A1200="","",IF(E1200&lt;&gt;"",DATE(YEAR(E1200),MONTH(E1200),1),DATE(YEAR(A1200),MONTH(A1200),1)))</f>
        <v/>
      </c>
      <c r="G1200" s="13">
        <f>IF(A1200&amp;B1200&amp;C1200="","",IF(A1200="","日付を入れる",IF(B1200="","費目を選ぶ",IF(COUNTIFS($H$4:$H$58,B1200)=0,"費目の一覧にない",IF(C1200="","金額を入れる",IF(YEAR(F1200)&lt;&gt;'入力'!$B$5,"集計の年とちがう",""))))))</f>
        <v/>
      </c>
    </row>
    <row r="1201">
      <c r="A1201" s="34" t="n"/>
      <c r="B1201" s="35" t="n"/>
      <c r="C1201" s="36" t="n"/>
      <c r="D1201" s="35" t="n"/>
      <c r="E1201" s="37" t="n"/>
      <c r="F1201" s="38">
        <f>IF(A1201="","",IF(E1201&lt;&gt;"",DATE(YEAR(E1201),MONTH(E1201),1),DATE(YEAR(A1201),MONTH(A1201),1)))</f>
        <v/>
      </c>
      <c r="G1201" s="13">
        <f>IF(A1201&amp;B1201&amp;C1201="","",IF(A1201="","日付を入れる",IF(B1201="","費目を選ぶ",IF(COUNTIFS($H$4:$H$58,B1201)=0,"費目の一覧にない",IF(C1201="","金額を入れる",IF(YEAR(F1201)&lt;&gt;'入力'!$B$5,"集計の年とちがう",""))))))</f>
        <v/>
      </c>
    </row>
    <row r="1202">
      <c r="A1202" s="34" t="n"/>
      <c r="B1202" s="35" t="n"/>
      <c r="C1202" s="36" t="n"/>
      <c r="D1202" s="35" t="n"/>
      <c r="E1202" s="37" t="n"/>
      <c r="F1202" s="38">
        <f>IF(A1202="","",IF(E1202&lt;&gt;"",DATE(YEAR(E1202),MONTH(E1202),1),DATE(YEAR(A1202),MONTH(A1202),1)))</f>
        <v/>
      </c>
      <c r="G1202" s="13">
        <f>IF(A1202&amp;B1202&amp;C1202="","",IF(A1202="","日付を入れる",IF(B1202="","費目を選ぶ",IF(COUNTIFS($H$4:$H$58,B1202)=0,"費目の一覧にない",IF(C1202="","金額を入れる",IF(YEAR(F1202)&lt;&gt;'入力'!$B$5,"集計の年とちがう",""))))))</f>
        <v/>
      </c>
    </row>
    <row r="1203">
      <c r="A1203" s="34" t="n"/>
      <c r="B1203" s="35" t="n"/>
      <c r="C1203" s="36" t="n"/>
      <c r="D1203" s="35" t="n"/>
      <c r="E1203" s="37" t="n"/>
      <c r="F1203" s="38">
        <f>IF(A1203="","",IF(E1203&lt;&gt;"",DATE(YEAR(E1203),MONTH(E1203),1),DATE(YEAR(A1203),MONTH(A1203),1)))</f>
        <v/>
      </c>
      <c r="G1203" s="13">
        <f>IF(A1203&amp;B1203&amp;C1203="","",IF(A1203="","日付を入れる",IF(B1203="","費目を選ぶ",IF(COUNTIFS($H$4:$H$58,B1203)=0,"費目の一覧にない",IF(C1203="","金額を入れる",IF(YEAR(F1203)&lt;&gt;'入力'!$B$5,"集計の年とちがう",""))))))</f>
        <v/>
      </c>
    </row>
    <row r="1204">
      <c r="A1204" s="34" t="n"/>
      <c r="B1204" s="35" t="n"/>
      <c r="C1204" s="36" t="n"/>
      <c r="D1204" s="35" t="n"/>
      <c r="E1204" s="37" t="n"/>
      <c r="F1204" s="38">
        <f>IF(A1204="","",IF(E1204&lt;&gt;"",DATE(YEAR(E1204),MONTH(E1204),1),DATE(YEAR(A1204),MONTH(A1204),1)))</f>
        <v/>
      </c>
      <c r="G1204" s="13">
        <f>IF(A1204&amp;B1204&amp;C1204="","",IF(A1204="","日付を入れる",IF(B1204="","費目を選ぶ",IF(COUNTIFS($H$4:$H$58,B1204)=0,"費目の一覧にない",IF(C1204="","金額を入れる",IF(YEAR(F1204)&lt;&gt;'入力'!$B$5,"集計の年とちがう",""))))))</f>
        <v/>
      </c>
    </row>
    <row r="1205">
      <c r="A1205" s="34" t="n"/>
      <c r="B1205" s="35" t="n"/>
      <c r="C1205" s="36" t="n"/>
      <c r="D1205" s="35" t="n"/>
      <c r="E1205" s="37" t="n"/>
      <c r="F1205" s="38">
        <f>IF(A1205="","",IF(E1205&lt;&gt;"",DATE(YEAR(E1205),MONTH(E1205),1),DATE(YEAR(A1205),MONTH(A1205),1)))</f>
        <v/>
      </c>
      <c r="G1205" s="13">
        <f>IF(A1205&amp;B1205&amp;C1205="","",IF(A1205="","日付を入れる",IF(B1205="","費目を選ぶ",IF(COUNTIFS($H$4:$H$58,B1205)=0,"費目の一覧にない",IF(C1205="","金額を入れる",IF(YEAR(F1205)&lt;&gt;'入力'!$B$5,"集計の年とちがう",""))))))</f>
        <v/>
      </c>
    </row>
    <row r="1206">
      <c r="A1206" s="34" t="n"/>
      <c r="B1206" s="35" t="n"/>
      <c r="C1206" s="36" t="n"/>
      <c r="D1206" s="35" t="n"/>
      <c r="E1206" s="37" t="n"/>
      <c r="F1206" s="38">
        <f>IF(A1206="","",IF(E1206&lt;&gt;"",DATE(YEAR(E1206),MONTH(E1206),1),DATE(YEAR(A1206),MONTH(A1206),1)))</f>
        <v/>
      </c>
      <c r="G1206" s="13">
        <f>IF(A1206&amp;B1206&amp;C1206="","",IF(A1206="","日付を入れる",IF(B1206="","費目を選ぶ",IF(COUNTIFS($H$4:$H$58,B1206)=0,"費目の一覧にない",IF(C1206="","金額を入れる",IF(YEAR(F1206)&lt;&gt;'入力'!$B$5,"集計の年とちがう",""))))))</f>
        <v/>
      </c>
    </row>
    <row r="1207">
      <c r="A1207" s="34" t="n"/>
      <c r="B1207" s="35" t="n"/>
      <c r="C1207" s="36" t="n"/>
      <c r="D1207" s="35" t="n"/>
      <c r="E1207" s="37" t="n"/>
      <c r="F1207" s="38">
        <f>IF(A1207="","",IF(E1207&lt;&gt;"",DATE(YEAR(E1207),MONTH(E1207),1),DATE(YEAR(A1207),MONTH(A1207),1)))</f>
        <v/>
      </c>
      <c r="G1207" s="13">
        <f>IF(A1207&amp;B1207&amp;C1207="","",IF(A1207="","日付を入れる",IF(B1207="","費目を選ぶ",IF(COUNTIFS($H$4:$H$58,B1207)=0,"費目の一覧にない",IF(C1207="","金額を入れる",IF(YEAR(F1207)&lt;&gt;'入力'!$B$5,"集計の年とちがう",""))))))</f>
        <v/>
      </c>
    </row>
    <row r="1208">
      <c r="A1208" s="34" t="n"/>
      <c r="B1208" s="35" t="n"/>
      <c r="C1208" s="36" t="n"/>
      <c r="D1208" s="35" t="n"/>
      <c r="E1208" s="37" t="n"/>
      <c r="F1208" s="38">
        <f>IF(A1208="","",IF(E1208&lt;&gt;"",DATE(YEAR(E1208),MONTH(E1208),1),DATE(YEAR(A1208),MONTH(A1208),1)))</f>
        <v/>
      </c>
      <c r="G1208" s="13">
        <f>IF(A1208&amp;B1208&amp;C1208="","",IF(A1208="","日付を入れる",IF(B1208="","費目を選ぶ",IF(COUNTIFS($H$4:$H$58,B1208)=0,"費目の一覧にない",IF(C1208="","金額を入れる",IF(YEAR(F1208)&lt;&gt;'入力'!$B$5,"集計の年とちがう",""))))))</f>
        <v/>
      </c>
    </row>
    <row r="1209">
      <c r="A1209" s="34" t="n"/>
      <c r="B1209" s="35" t="n"/>
      <c r="C1209" s="36" t="n"/>
      <c r="D1209" s="35" t="n"/>
      <c r="E1209" s="37" t="n"/>
      <c r="F1209" s="38">
        <f>IF(A1209="","",IF(E1209&lt;&gt;"",DATE(YEAR(E1209),MONTH(E1209),1),DATE(YEAR(A1209),MONTH(A1209),1)))</f>
        <v/>
      </c>
      <c r="G1209" s="13">
        <f>IF(A1209&amp;B1209&amp;C1209="","",IF(A1209="","日付を入れる",IF(B1209="","費目を選ぶ",IF(COUNTIFS($H$4:$H$58,B1209)=0,"費目の一覧にない",IF(C1209="","金額を入れる",IF(YEAR(F1209)&lt;&gt;'入力'!$B$5,"集計の年とちがう",""))))))</f>
        <v/>
      </c>
    </row>
    <row r="1210">
      <c r="A1210" s="34" t="n"/>
      <c r="B1210" s="35" t="n"/>
      <c r="C1210" s="36" t="n"/>
      <c r="D1210" s="35" t="n"/>
      <c r="E1210" s="37" t="n"/>
      <c r="F1210" s="38">
        <f>IF(A1210="","",IF(E1210&lt;&gt;"",DATE(YEAR(E1210),MONTH(E1210),1),DATE(YEAR(A1210),MONTH(A1210),1)))</f>
        <v/>
      </c>
      <c r="G1210" s="13">
        <f>IF(A1210&amp;B1210&amp;C1210="","",IF(A1210="","日付を入れる",IF(B1210="","費目を選ぶ",IF(COUNTIFS($H$4:$H$58,B1210)=0,"費目の一覧にない",IF(C1210="","金額を入れる",IF(YEAR(F1210)&lt;&gt;'入力'!$B$5,"集計の年とちがう",""))))))</f>
        <v/>
      </c>
    </row>
    <row r="1211">
      <c r="A1211" s="34" t="n"/>
      <c r="B1211" s="35" t="n"/>
      <c r="C1211" s="36" t="n"/>
      <c r="D1211" s="35" t="n"/>
      <c r="E1211" s="37" t="n"/>
      <c r="F1211" s="38">
        <f>IF(A1211="","",IF(E1211&lt;&gt;"",DATE(YEAR(E1211),MONTH(E1211),1),DATE(YEAR(A1211),MONTH(A1211),1)))</f>
        <v/>
      </c>
      <c r="G1211" s="13">
        <f>IF(A1211&amp;B1211&amp;C1211="","",IF(A1211="","日付を入れる",IF(B1211="","費目を選ぶ",IF(COUNTIFS($H$4:$H$58,B1211)=0,"費目の一覧にない",IF(C1211="","金額を入れる",IF(YEAR(F1211)&lt;&gt;'入力'!$B$5,"集計の年とちがう",""))))))</f>
        <v/>
      </c>
    </row>
    <row r="1212">
      <c r="A1212" s="34" t="n"/>
      <c r="B1212" s="35" t="n"/>
      <c r="C1212" s="36" t="n"/>
      <c r="D1212" s="35" t="n"/>
      <c r="E1212" s="37" t="n"/>
      <c r="F1212" s="38">
        <f>IF(A1212="","",IF(E1212&lt;&gt;"",DATE(YEAR(E1212),MONTH(E1212),1),DATE(YEAR(A1212),MONTH(A1212),1)))</f>
        <v/>
      </c>
      <c r="G1212" s="13">
        <f>IF(A1212&amp;B1212&amp;C1212="","",IF(A1212="","日付を入れる",IF(B1212="","費目を選ぶ",IF(COUNTIFS($H$4:$H$58,B1212)=0,"費目の一覧にない",IF(C1212="","金額を入れる",IF(YEAR(F1212)&lt;&gt;'入力'!$B$5,"集計の年とちがう",""))))))</f>
        <v/>
      </c>
    </row>
    <row r="1213">
      <c r="A1213" s="34" t="n"/>
      <c r="B1213" s="35" t="n"/>
      <c r="C1213" s="36" t="n"/>
      <c r="D1213" s="35" t="n"/>
      <c r="E1213" s="37" t="n"/>
      <c r="F1213" s="38">
        <f>IF(A1213="","",IF(E1213&lt;&gt;"",DATE(YEAR(E1213),MONTH(E1213),1),DATE(YEAR(A1213),MONTH(A1213),1)))</f>
        <v/>
      </c>
      <c r="G1213" s="13">
        <f>IF(A1213&amp;B1213&amp;C1213="","",IF(A1213="","日付を入れる",IF(B1213="","費目を選ぶ",IF(COUNTIFS($H$4:$H$58,B1213)=0,"費目の一覧にない",IF(C1213="","金額を入れる",IF(YEAR(F1213)&lt;&gt;'入力'!$B$5,"集計の年とちがう",""))))))</f>
        <v/>
      </c>
    </row>
    <row r="1214">
      <c r="A1214" s="34" t="n"/>
      <c r="B1214" s="35" t="n"/>
      <c r="C1214" s="36" t="n"/>
      <c r="D1214" s="35" t="n"/>
      <c r="E1214" s="37" t="n"/>
      <c r="F1214" s="38">
        <f>IF(A1214="","",IF(E1214&lt;&gt;"",DATE(YEAR(E1214),MONTH(E1214),1),DATE(YEAR(A1214),MONTH(A1214),1)))</f>
        <v/>
      </c>
      <c r="G1214" s="13">
        <f>IF(A1214&amp;B1214&amp;C1214="","",IF(A1214="","日付を入れる",IF(B1214="","費目を選ぶ",IF(COUNTIFS($H$4:$H$58,B1214)=0,"費目の一覧にない",IF(C1214="","金額を入れる",IF(YEAR(F1214)&lt;&gt;'入力'!$B$5,"集計の年とちがう",""))))))</f>
        <v/>
      </c>
    </row>
    <row r="1215">
      <c r="A1215" s="34" t="n"/>
      <c r="B1215" s="35" t="n"/>
      <c r="C1215" s="36" t="n"/>
      <c r="D1215" s="35" t="n"/>
      <c r="E1215" s="37" t="n"/>
      <c r="F1215" s="38">
        <f>IF(A1215="","",IF(E1215&lt;&gt;"",DATE(YEAR(E1215),MONTH(E1215),1),DATE(YEAR(A1215),MONTH(A1215),1)))</f>
        <v/>
      </c>
      <c r="G1215" s="13">
        <f>IF(A1215&amp;B1215&amp;C1215="","",IF(A1215="","日付を入れる",IF(B1215="","費目を選ぶ",IF(COUNTIFS($H$4:$H$58,B1215)=0,"費目の一覧にない",IF(C1215="","金額を入れる",IF(YEAR(F1215)&lt;&gt;'入力'!$B$5,"集計の年とちがう",""))))))</f>
        <v/>
      </c>
    </row>
    <row r="1216">
      <c r="A1216" s="34" t="n"/>
      <c r="B1216" s="35" t="n"/>
      <c r="C1216" s="36" t="n"/>
      <c r="D1216" s="35" t="n"/>
      <c r="E1216" s="37" t="n"/>
      <c r="F1216" s="38">
        <f>IF(A1216="","",IF(E1216&lt;&gt;"",DATE(YEAR(E1216),MONTH(E1216),1),DATE(YEAR(A1216),MONTH(A1216),1)))</f>
        <v/>
      </c>
      <c r="G1216" s="13">
        <f>IF(A1216&amp;B1216&amp;C1216="","",IF(A1216="","日付を入れる",IF(B1216="","費目を選ぶ",IF(COUNTIFS($H$4:$H$58,B1216)=0,"費目の一覧にない",IF(C1216="","金額を入れる",IF(YEAR(F1216)&lt;&gt;'入力'!$B$5,"集計の年とちがう",""))))))</f>
        <v/>
      </c>
    </row>
    <row r="1217">
      <c r="A1217" s="34" t="n"/>
      <c r="B1217" s="35" t="n"/>
      <c r="C1217" s="36" t="n"/>
      <c r="D1217" s="35" t="n"/>
      <c r="E1217" s="37" t="n"/>
      <c r="F1217" s="38">
        <f>IF(A1217="","",IF(E1217&lt;&gt;"",DATE(YEAR(E1217),MONTH(E1217),1),DATE(YEAR(A1217),MONTH(A1217),1)))</f>
        <v/>
      </c>
      <c r="G1217" s="13">
        <f>IF(A1217&amp;B1217&amp;C1217="","",IF(A1217="","日付を入れる",IF(B1217="","費目を選ぶ",IF(COUNTIFS($H$4:$H$58,B1217)=0,"費目の一覧にない",IF(C1217="","金額を入れる",IF(YEAR(F1217)&lt;&gt;'入力'!$B$5,"集計の年とちがう",""))))))</f>
        <v/>
      </c>
    </row>
    <row r="1218">
      <c r="A1218" s="34" t="n"/>
      <c r="B1218" s="35" t="n"/>
      <c r="C1218" s="36" t="n"/>
      <c r="D1218" s="35" t="n"/>
      <c r="E1218" s="37" t="n"/>
      <c r="F1218" s="38">
        <f>IF(A1218="","",IF(E1218&lt;&gt;"",DATE(YEAR(E1218),MONTH(E1218),1),DATE(YEAR(A1218),MONTH(A1218),1)))</f>
        <v/>
      </c>
      <c r="G1218" s="13">
        <f>IF(A1218&amp;B1218&amp;C1218="","",IF(A1218="","日付を入れる",IF(B1218="","費目を選ぶ",IF(COUNTIFS($H$4:$H$58,B1218)=0,"費目の一覧にない",IF(C1218="","金額を入れる",IF(YEAR(F1218)&lt;&gt;'入力'!$B$5,"集計の年とちがう",""))))))</f>
        <v/>
      </c>
    </row>
    <row r="1219">
      <c r="A1219" s="34" t="n"/>
      <c r="B1219" s="35" t="n"/>
      <c r="C1219" s="36" t="n"/>
      <c r="D1219" s="35" t="n"/>
      <c r="E1219" s="37" t="n"/>
      <c r="F1219" s="38">
        <f>IF(A1219="","",IF(E1219&lt;&gt;"",DATE(YEAR(E1219),MONTH(E1219),1),DATE(YEAR(A1219),MONTH(A1219),1)))</f>
        <v/>
      </c>
      <c r="G1219" s="13">
        <f>IF(A1219&amp;B1219&amp;C1219="","",IF(A1219="","日付を入れる",IF(B1219="","費目を選ぶ",IF(COUNTIFS($H$4:$H$58,B1219)=0,"費目の一覧にない",IF(C1219="","金額を入れる",IF(YEAR(F1219)&lt;&gt;'入力'!$B$5,"集計の年とちがう",""))))))</f>
        <v/>
      </c>
    </row>
    <row r="1220">
      <c r="A1220" s="34" t="n"/>
      <c r="B1220" s="35" t="n"/>
      <c r="C1220" s="36" t="n"/>
      <c r="D1220" s="35" t="n"/>
      <c r="E1220" s="37" t="n"/>
      <c r="F1220" s="38">
        <f>IF(A1220="","",IF(E1220&lt;&gt;"",DATE(YEAR(E1220),MONTH(E1220),1),DATE(YEAR(A1220),MONTH(A1220),1)))</f>
        <v/>
      </c>
      <c r="G1220" s="13">
        <f>IF(A1220&amp;B1220&amp;C1220="","",IF(A1220="","日付を入れる",IF(B1220="","費目を選ぶ",IF(COUNTIFS($H$4:$H$58,B1220)=0,"費目の一覧にない",IF(C1220="","金額を入れる",IF(YEAR(F1220)&lt;&gt;'入力'!$B$5,"集計の年とちがう",""))))))</f>
        <v/>
      </c>
    </row>
    <row r="1221">
      <c r="A1221" s="34" t="n"/>
      <c r="B1221" s="35" t="n"/>
      <c r="C1221" s="36" t="n"/>
      <c r="D1221" s="35" t="n"/>
      <c r="E1221" s="37" t="n"/>
      <c r="F1221" s="38">
        <f>IF(A1221="","",IF(E1221&lt;&gt;"",DATE(YEAR(E1221),MONTH(E1221),1),DATE(YEAR(A1221),MONTH(A1221),1)))</f>
        <v/>
      </c>
      <c r="G1221" s="13">
        <f>IF(A1221&amp;B1221&amp;C1221="","",IF(A1221="","日付を入れる",IF(B1221="","費目を選ぶ",IF(COUNTIFS($H$4:$H$58,B1221)=0,"費目の一覧にない",IF(C1221="","金額を入れる",IF(YEAR(F1221)&lt;&gt;'入力'!$B$5,"集計の年とちがう",""))))))</f>
        <v/>
      </c>
    </row>
    <row r="1222">
      <c r="A1222" s="34" t="n"/>
      <c r="B1222" s="35" t="n"/>
      <c r="C1222" s="36" t="n"/>
      <c r="D1222" s="35" t="n"/>
      <c r="E1222" s="37" t="n"/>
      <c r="F1222" s="38">
        <f>IF(A1222="","",IF(E1222&lt;&gt;"",DATE(YEAR(E1222),MONTH(E1222),1),DATE(YEAR(A1222),MONTH(A1222),1)))</f>
        <v/>
      </c>
      <c r="G1222" s="13">
        <f>IF(A1222&amp;B1222&amp;C1222="","",IF(A1222="","日付を入れる",IF(B1222="","費目を選ぶ",IF(COUNTIFS($H$4:$H$58,B1222)=0,"費目の一覧にない",IF(C1222="","金額を入れる",IF(YEAR(F1222)&lt;&gt;'入力'!$B$5,"集計の年とちがう",""))))))</f>
        <v/>
      </c>
    </row>
    <row r="1223">
      <c r="A1223" s="34" t="n"/>
      <c r="B1223" s="35" t="n"/>
      <c r="C1223" s="36" t="n"/>
      <c r="D1223" s="35" t="n"/>
      <c r="E1223" s="37" t="n"/>
      <c r="F1223" s="38">
        <f>IF(A1223="","",IF(E1223&lt;&gt;"",DATE(YEAR(E1223),MONTH(E1223),1),DATE(YEAR(A1223),MONTH(A1223),1)))</f>
        <v/>
      </c>
      <c r="G1223" s="13">
        <f>IF(A1223&amp;B1223&amp;C1223="","",IF(A1223="","日付を入れる",IF(B1223="","費目を選ぶ",IF(COUNTIFS($H$4:$H$58,B1223)=0,"費目の一覧にない",IF(C1223="","金額を入れる",IF(YEAR(F1223)&lt;&gt;'入力'!$B$5,"集計の年とちがう",""))))))</f>
        <v/>
      </c>
    </row>
    <row r="1224">
      <c r="A1224" s="34" t="n"/>
      <c r="B1224" s="35" t="n"/>
      <c r="C1224" s="36" t="n"/>
      <c r="D1224" s="35" t="n"/>
      <c r="E1224" s="37" t="n"/>
      <c r="F1224" s="38">
        <f>IF(A1224="","",IF(E1224&lt;&gt;"",DATE(YEAR(E1224),MONTH(E1224),1),DATE(YEAR(A1224),MONTH(A1224),1)))</f>
        <v/>
      </c>
      <c r="G1224" s="13">
        <f>IF(A1224&amp;B1224&amp;C1224="","",IF(A1224="","日付を入れる",IF(B1224="","費目を選ぶ",IF(COUNTIFS($H$4:$H$58,B1224)=0,"費目の一覧にない",IF(C1224="","金額を入れる",IF(YEAR(F1224)&lt;&gt;'入力'!$B$5,"集計の年とちがう",""))))))</f>
        <v/>
      </c>
    </row>
    <row r="1225">
      <c r="A1225" s="34" t="n"/>
      <c r="B1225" s="35" t="n"/>
      <c r="C1225" s="36" t="n"/>
      <c r="D1225" s="35" t="n"/>
      <c r="E1225" s="37" t="n"/>
      <c r="F1225" s="38">
        <f>IF(A1225="","",IF(E1225&lt;&gt;"",DATE(YEAR(E1225),MONTH(E1225),1),DATE(YEAR(A1225),MONTH(A1225),1)))</f>
        <v/>
      </c>
      <c r="G1225" s="13">
        <f>IF(A1225&amp;B1225&amp;C1225="","",IF(A1225="","日付を入れる",IF(B1225="","費目を選ぶ",IF(COUNTIFS($H$4:$H$58,B1225)=0,"費目の一覧にない",IF(C1225="","金額を入れる",IF(YEAR(F1225)&lt;&gt;'入力'!$B$5,"集計の年とちがう",""))))))</f>
        <v/>
      </c>
    </row>
    <row r="1226">
      <c r="A1226" s="34" t="n"/>
      <c r="B1226" s="35" t="n"/>
      <c r="C1226" s="36" t="n"/>
      <c r="D1226" s="35" t="n"/>
      <c r="E1226" s="37" t="n"/>
      <c r="F1226" s="38">
        <f>IF(A1226="","",IF(E1226&lt;&gt;"",DATE(YEAR(E1226),MONTH(E1226),1),DATE(YEAR(A1226),MONTH(A1226),1)))</f>
        <v/>
      </c>
      <c r="G1226" s="13">
        <f>IF(A1226&amp;B1226&amp;C1226="","",IF(A1226="","日付を入れる",IF(B1226="","費目を選ぶ",IF(COUNTIFS($H$4:$H$58,B1226)=0,"費目の一覧にない",IF(C1226="","金額を入れる",IF(YEAR(F1226)&lt;&gt;'入力'!$B$5,"集計の年とちがう",""))))))</f>
        <v/>
      </c>
    </row>
    <row r="1227">
      <c r="A1227" s="34" t="n"/>
      <c r="B1227" s="35" t="n"/>
      <c r="C1227" s="36" t="n"/>
      <c r="D1227" s="35" t="n"/>
      <c r="E1227" s="37" t="n"/>
      <c r="F1227" s="38">
        <f>IF(A1227="","",IF(E1227&lt;&gt;"",DATE(YEAR(E1227),MONTH(E1227),1),DATE(YEAR(A1227),MONTH(A1227),1)))</f>
        <v/>
      </c>
      <c r="G1227" s="13">
        <f>IF(A1227&amp;B1227&amp;C1227="","",IF(A1227="","日付を入れる",IF(B1227="","費目を選ぶ",IF(COUNTIFS($H$4:$H$58,B1227)=0,"費目の一覧にない",IF(C1227="","金額を入れる",IF(YEAR(F1227)&lt;&gt;'入力'!$B$5,"集計の年とちがう",""))))))</f>
        <v/>
      </c>
    </row>
    <row r="1228">
      <c r="A1228" s="34" t="n"/>
      <c r="B1228" s="35" t="n"/>
      <c r="C1228" s="36" t="n"/>
      <c r="D1228" s="35" t="n"/>
      <c r="E1228" s="37" t="n"/>
      <c r="F1228" s="38">
        <f>IF(A1228="","",IF(E1228&lt;&gt;"",DATE(YEAR(E1228),MONTH(E1228),1),DATE(YEAR(A1228),MONTH(A1228),1)))</f>
        <v/>
      </c>
      <c r="G1228" s="13">
        <f>IF(A1228&amp;B1228&amp;C1228="","",IF(A1228="","日付を入れる",IF(B1228="","費目を選ぶ",IF(COUNTIFS($H$4:$H$58,B1228)=0,"費目の一覧にない",IF(C1228="","金額を入れる",IF(YEAR(F1228)&lt;&gt;'入力'!$B$5,"集計の年とちがう",""))))))</f>
        <v/>
      </c>
    </row>
    <row r="1229">
      <c r="A1229" s="34" t="n"/>
      <c r="B1229" s="35" t="n"/>
      <c r="C1229" s="36" t="n"/>
      <c r="D1229" s="35" t="n"/>
      <c r="E1229" s="37" t="n"/>
      <c r="F1229" s="38">
        <f>IF(A1229="","",IF(E1229&lt;&gt;"",DATE(YEAR(E1229),MONTH(E1229),1),DATE(YEAR(A1229),MONTH(A1229),1)))</f>
        <v/>
      </c>
      <c r="G1229" s="13">
        <f>IF(A1229&amp;B1229&amp;C1229="","",IF(A1229="","日付を入れる",IF(B1229="","費目を選ぶ",IF(COUNTIFS($H$4:$H$58,B1229)=0,"費目の一覧にない",IF(C1229="","金額を入れる",IF(YEAR(F1229)&lt;&gt;'入力'!$B$5,"集計の年とちがう",""))))))</f>
        <v/>
      </c>
    </row>
    <row r="1230">
      <c r="A1230" s="34" t="n"/>
      <c r="B1230" s="35" t="n"/>
      <c r="C1230" s="36" t="n"/>
      <c r="D1230" s="35" t="n"/>
      <c r="E1230" s="37" t="n"/>
      <c r="F1230" s="38">
        <f>IF(A1230="","",IF(E1230&lt;&gt;"",DATE(YEAR(E1230),MONTH(E1230),1),DATE(YEAR(A1230),MONTH(A1230),1)))</f>
        <v/>
      </c>
      <c r="G1230" s="13">
        <f>IF(A1230&amp;B1230&amp;C1230="","",IF(A1230="","日付を入れる",IF(B1230="","費目を選ぶ",IF(COUNTIFS($H$4:$H$58,B1230)=0,"費目の一覧にない",IF(C1230="","金額を入れる",IF(YEAR(F1230)&lt;&gt;'入力'!$B$5,"集計の年とちがう",""))))))</f>
        <v/>
      </c>
    </row>
    <row r="1231">
      <c r="A1231" s="34" t="n"/>
      <c r="B1231" s="35" t="n"/>
      <c r="C1231" s="36" t="n"/>
      <c r="D1231" s="35" t="n"/>
      <c r="E1231" s="37" t="n"/>
      <c r="F1231" s="38">
        <f>IF(A1231="","",IF(E1231&lt;&gt;"",DATE(YEAR(E1231),MONTH(E1231),1),DATE(YEAR(A1231),MONTH(A1231),1)))</f>
        <v/>
      </c>
      <c r="G1231" s="13">
        <f>IF(A1231&amp;B1231&amp;C1231="","",IF(A1231="","日付を入れる",IF(B1231="","費目を選ぶ",IF(COUNTIFS($H$4:$H$58,B1231)=0,"費目の一覧にない",IF(C1231="","金額を入れる",IF(YEAR(F1231)&lt;&gt;'入力'!$B$5,"集計の年とちがう",""))))))</f>
        <v/>
      </c>
    </row>
    <row r="1232">
      <c r="A1232" s="34" t="n"/>
      <c r="B1232" s="35" t="n"/>
      <c r="C1232" s="36" t="n"/>
      <c r="D1232" s="35" t="n"/>
      <c r="E1232" s="37" t="n"/>
      <c r="F1232" s="38">
        <f>IF(A1232="","",IF(E1232&lt;&gt;"",DATE(YEAR(E1232),MONTH(E1232),1),DATE(YEAR(A1232),MONTH(A1232),1)))</f>
        <v/>
      </c>
      <c r="G1232" s="13">
        <f>IF(A1232&amp;B1232&amp;C1232="","",IF(A1232="","日付を入れる",IF(B1232="","費目を選ぶ",IF(COUNTIFS($H$4:$H$58,B1232)=0,"費目の一覧にない",IF(C1232="","金額を入れる",IF(YEAR(F1232)&lt;&gt;'入力'!$B$5,"集計の年とちがう",""))))))</f>
        <v/>
      </c>
    </row>
    <row r="1233">
      <c r="A1233" s="34" t="n"/>
      <c r="B1233" s="35" t="n"/>
      <c r="C1233" s="36" t="n"/>
      <c r="D1233" s="35" t="n"/>
      <c r="E1233" s="37" t="n"/>
      <c r="F1233" s="38">
        <f>IF(A1233="","",IF(E1233&lt;&gt;"",DATE(YEAR(E1233),MONTH(E1233),1),DATE(YEAR(A1233),MONTH(A1233),1)))</f>
        <v/>
      </c>
      <c r="G1233" s="13">
        <f>IF(A1233&amp;B1233&amp;C1233="","",IF(A1233="","日付を入れる",IF(B1233="","費目を選ぶ",IF(COUNTIFS($H$4:$H$58,B1233)=0,"費目の一覧にない",IF(C1233="","金額を入れる",IF(YEAR(F1233)&lt;&gt;'入力'!$B$5,"集計の年とちがう",""))))))</f>
        <v/>
      </c>
    </row>
    <row r="1234">
      <c r="A1234" s="34" t="n"/>
      <c r="B1234" s="35" t="n"/>
      <c r="C1234" s="36" t="n"/>
      <c r="D1234" s="35" t="n"/>
      <c r="E1234" s="37" t="n"/>
      <c r="F1234" s="38">
        <f>IF(A1234="","",IF(E1234&lt;&gt;"",DATE(YEAR(E1234),MONTH(E1234),1),DATE(YEAR(A1234),MONTH(A1234),1)))</f>
        <v/>
      </c>
      <c r="G1234" s="13">
        <f>IF(A1234&amp;B1234&amp;C1234="","",IF(A1234="","日付を入れる",IF(B1234="","費目を選ぶ",IF(COUNTIFS($H$4:$H$58,B1234)=0,"費目の一覧にない",IF(C1234="","金額を入れる",IF(YEAR(F1234)&lt;&gt;'入力'!$B$5,"集計の年とちがう",""))))))</f>
        <v/>
      </c>
    </row>
    <row r="1235">
      <c r="A1235" s="34" t="n"/>
      <c r="B1235" s="35" t="n"/>
      <c r="C1235" s="36" t="n"/>
      <c r="D1235" s="35" t="n"/>
      <c r="E1235" s="37" t="n"/>
      <c r="F1235" s="38">
        <f>IF(A1235="","",IF(E1235&lt;&gt;"",DATE(YEAR(E1235),MONTH(E1235),1),DATE(YEAR(A1235),MONTH(A1235),1)))</f>
        <v/>
      </c>
      <c r="G1235" s="13">
        <f>IF(A1235&amp;B1235&amp;C1235="","",IF(A1235="","日付を入れる",IF(B1235="","費目を選ぶ",IF(COUNTIFS($H$4:$H$58,B1235)=0,"費目の一覧にない",IF(C1235="","金額を入れる",IF(YEAR(F1235)&lt;&gt;'入力'!$B$5,"集計の年とちがう",""))))))</f>
        <v/>
      </c>
    </row>
    <row r="1236">
      <c r="A1236" s="34" t="n"/>
      <c r="B1236" s="35" t="n"/>
      <c r="C1236" s="36" t="n"/>
      <c r="D1236" s="35" t="n"/>
      <c r="E1236" s="37" t="n"/>
      <c r="F1236" s="38">
        <f>IF(A1236="","",IF(E1236&lt;&gt;"",DATE(YEAR(E1236),MONTH(E1236),1),DATE(YEAR(A1236),MONTH(A1236),1)))</f>
        <v/>
      </c>
      <c r="G1236" s="13">
        <f>IF(A1236&amp;B1236&amp;C1236="","",IF(A1236="","日付を入れる",IF(B1236="","費目を選ぶ",IF(COUNTIFS($H$4:$H$58,B1236)=0,"費目の一覧にない",IF(C1236="","金額を入れる",IF(YEAR(F1236)&lt;&gt;'入力'!$B$5,"集計の年とちがう",""))))))</f>
        <v/>
      </c>
    </row>
    <row r="1237">
      <c r="A1237" s="34" t="n"/>
      <c r="B1237" s="35" t="n"/>
      <c r="C1237" s="36" t="n"/>
      <c r="D1237" s="35" t="n"/>
      <c r="E1237" s="37" t="n"/>
      <c r="F1237" s="38">
        <f>IF(A1237="","",IF(E1237&lt;&gt;"",DATE(YEAR(E1237),MONTH(E1237),1),DATE(YEAR(A1237),MONTH(A1237),1)))</f>
        <v/>
      </c>
      <c r="G1237" s="13">
        <f>IF(A1237&amp;B1237&amp;C1237="","",IF(A1237="","日付を入れる",IF(B1237="","費目を選ぶ",IF(COUNTIFS($H$4:$H$58,B1237)=0,"費目の一覧にない",IF(C1237="","金額を入れる",IF(YEAR(F1237)&lt;&gt;'入力'!$B$5,"集計の年とちがう",""))))))</f>
        <v/>
      </c>
    </row>
    <row r="1238">
      <c r="A1238" s="34" t="n"/>
      <c r="B1238" s="35" t="n"/>
      <c r="C1238" s="36" t="n"/>
      <c r="D1238" s="35" t="n"/>
      <c r="E1238" s="37" t="n"/>
      <c r="F1238" s="38">
        <f>IF(A1238="","",IF(E1238&lt;&gt;"",DATE(YEAR(E1238),MONTH(E1238),1),DATE(YEAR(A1238),MONTH(A1238),1)))</f>
        <v/>
      </c>
      <c r="G1238" s="13">
        <f>IF(A1238&amp;B1238&amp;C1238="","",IF(A1238="","日付を入れる",IF(B1238="","費目を選ぶ",IF(COUNTIFS($H$4:$H$58,B1238)=0,"費目の一覧にない",IF(C1238="","金額を入れる",IF(YEAR(F1238)&lt;&gt;'入力'!$B$5,"集計の年とちがう",""))))))</f>
        <v/>
      </c>
    </row>
    <row r="1239">
      <c r="A1239" s="34" t="n"/>
      <c r="B1239" s="35" t="n"/>
      <c r="C1239" s="36" t="n"/>
      <c r="D1239" s="35" t="n"/>
      <c r="E1239" s="37" t="n"/>
      <c r="F1239" s="38">
        <f>IF(A1239="","",IF(E1239&lt;&gt;"",DATE(YEAR(E1239),MONTH(E1239),1),DATE(YEAR(A1239),MONTH(A1239),1)))</f>
        <v/>
      </c>
      <c r="G1239" s="13">
        <f>IF(A1239&amp;B1239&amp;C1239="","",IF(A1239="","日付を入れる",IF(B1239="","費目を選ぶ",IF(COUNTIFS($H$4:$H$58,B1239)=0,"費目の一覧にない",IF(C1239="","金額を入れる",IF(YEAR(F1239)&lt;&gt;'入力'!$B$5,"集計の年とちがう",""))))))</f>
        <v/>
      </c>
    </row>
    <row r="1240">
      <c r="A1240" s="34" t="n"/>
      <c r="B1240" s="35" t="n"/>
      <c r="C1240" s="36" t="n"/>
      <c r="D1240" s="35" t="n"/>
      <c r="E1240" s="37" t="n"/>
      <c r="F1240" s="38">
        <f>IF(A1240="","",IF(E1240&lt;&gt;"",DATE(YEAR(E1240),MONTH(E1240),1),DATE(YEAR(A1240),MONTH(A1240),1)))</f>
        <v/>
      </c>
      <c r="G1240" s="13">
        <f>IF(A1240&amp;B1240&amp;C1240="","",IF(A1240="","日付を入れる",IF(B1240="","費目を選ぶ",IF(COUNTIFS($H$4:$H$58,B1240)=0,"費目の一覧にない",IF(C1240="","金額を入れる",IF(YEAR(F1240)&lt;&gt;'入力'!$B$5,"集計の年とちがう",""))))))</f>
        <v/>
      </c>
    </row>
    <row r="1241">
      <c r="A1241" s="34" t="n"/>
      <c r="B1241" s="35" t="n"/>
      <c r="C1241" s="36" t="n"/>
      <c r="D1241" s="35" t="n"/>
      <c r="E1241" s="37" t="n"/>
      <c r="F1241" s="38">
        <f>IF(A1241="","",IF(E1241&lt;&gt;"",DATE(YEAR(E1241),MONTH(E1241),1),DATE(YEAR(A1241),MONTH(A1241),1)))</f>
        <v/>
      </c>
      <c r="G1241" s="13">
        <f>IF(A1241&amp;B1241&amp;C1241="","",IF(A1241="","日付を入れる",IF(B1241="","費目を選ぶ",IF(COUNTIFS($H$4:$H$58,B1241)=0,"費目の一覧にない",IF(C1241="","金額を入れる",IF(YEAR(F1241)&lt;&gt;'入力'!$B$5,"集計の年とちがう",""))))))</f>
        <v/>
      </c>
    </row>
    <row r="1242">
      <c r="A1242" s="34" t="n"/>
      <c r="B1242" s="35" t="n"/>
      <c r="C1242" s="36" t="n"/>
      <c r="D1242" s="35" t="n"/>
      <c r="E1242" s="37" t="n"/>
      <c r="F1242" s="38">
        <f>IF(A1242="","",IF(E1242&lt;&gt;"",DATE(YEAR(E1242),MONTH(E1242),1),DATE(YEAR(A1242),MONTH(A1242),1)))</f>
        <v/>
      </c>
      <c r="G1242" s="13">
        <f>IF(A1242&amp;B1242&amp;C1242="","",IF(A1242="","日付を入れる",IF(B1242="","費目を選ぶ",IF(COUNTIFS($H$4:$H$58,B1242)=0,"費目の一覧にない",IF(C1242="","金額を入れる",IF(YEAR(F1242)&lt;&gt;'入力'!$B$5,"集計の年とちがう",""))))))</f>
        <v/>
      </c>
    </row>
    <row r="1243">
      <c r="A1243" s="34" t="n"/>
      <c r="B1243" s="35" t="n"/>
      <c r="C1243" s="36" t="n"/>
      <c r="D1243" s="35" t="n"/>
      <c r="E1243" s="37" t="n"/>
      <c r="F1243" s="38">
        <f>IF(A1243="","",IF(E1243&lt;&gt;"",DATE(YEAR(E1243),MONTH(E1243),1),DATE(YEAR(A1243),MONTH(A1243),1)))</f>
        <v/>
      </c>
      <c r="G1243" s="13">
        <f>IF(A1243&amp;B1243&amp;C1243="","",IF(A1243="","日付を入れる",IF(B1243="","費目を選ぶ",IF(COUNTIFS($H$4:$H$58,B1243)=0,"費目の一覧にない",IF(C1243="","金額を入れる",IF(YEAR(F1243)&lt;&gt;'入力'!$B$5,"集計の年とちがう",""))))))</f>
        <v/>
      </c>
    </row>
    <row r="1244">
      <c r="A1244" s="34" t="n"/>
      <c r="B1244" s="35" t="n"/>
      <c r="C1244" s="36" t="n"/>
      <c r="D1244" s="35" t="n"/>
      <c r="E1244" s="37" t="n"/>
      <c r="F1244" s="38">
        <f>IF(A1244="","",IF(E1244&lt;&gt;"",DATE(YEAR(E1244),MONTH(E1244),1),DATE(YEAR(A1244),MONTH(A1244),1)))</f>
        <v/>
      </c>
      <c r="G1244" s="13">
        <f>IF(A1244&amp;B1244&amp;C1244="","",IF(A1244="","日付を入れる",IF(B1244="","費目を選ぶ",IF(COUNTIFS($H$4:$H$58,B1244)=0,"費目の一覧にない",IF(C1244="","金額を入れる",IF(YEAR(F1244)&lt;&gt;'入力'!$B$5,"集計の年とちがう",""))))))</f>
        <v/>
      </c>
    </row>
    <row r="1245">
      <c r="A1245" s="34" t="n"/>
      <c r="B1245" s="35" t="n"/>
      <c r="C1245" s="36" t="n"/>
      <c r="D1245" s="35" t="n"/>
      <c r="E1245" s="37" t="n"/>
      <c r="F1245" s="38">
        <f>IF(A1245="","",IF(E1245&lt;&gt;"",DATE(YEAR(E1245),MONTH(E1245),1),DATE(YEAR(A1245),MONTH(A1245),1)))</f>
        <v/>
      </c>
      <c r="G1245" s="13">
        <f>IF(A1245&amp;B1245&amp;C1245="","",IF(A1245="","日付を入れる",IF(B1245="","費目を選ぶ",IF(COUNTIFS($H$4:$H$58,B1245)=0,"費目の一覧にない",IF(C1245="","金額を入れる",IF(YEAR(F1245)&lt;&gt;'入力'!$B$5,"集計の年とちがう",""))))))</f>
        <v/>
      </c>
    </row>
    <row r="1246">
      <c r="A1246" s="34" t="n"/>
      <c r="B1246" s="35" t="n"/>
      <c r="C1246" s="36" t="n"/>
      <c r="D1246" s="35" t="n"/>
      <c r="E1246" s="37" t="n"/>
      <c r="F1246" s="38">
        <f>IF(A1246="","",IF(E1246&lt;&gt;"",DATE(YEAR(E1246),MONTH(E1246),1),DATE(YEAR(A1246),MONTH(A1246),1)))</f>
        <v/>
      </c>
      <c r="G1246" s="13">
        <f>IF(A1246&amp;B1246&amp;C1246="","",IF(A1246="","日付を入れる",IF(B1246="","費目を選ぶ",IF(COUNTIFS($H$4:$H$58,B1246)=0,"費目の一覧にない",IF(C1246="","金額を入れる",IF(YEAR(F1246)&lt;&gt;'入力'!$B$5,"集計の年とちがう",""))))))</f>
        <v/>
      </c>
    </row>
    <row r="1247">
      <c r="A1247" s="34" t="n"/>
      <c r="B1247" s="35" t="n"/>
      <c r="C1247" s="36" t="n"/>
      <c r="D1247" s="35" t="n"/>
      <c r="E1247" s="37" t="n"/>
      <c r="F1247" s="38">
        <f>IF(A1247="","",IF(E1247&lt;&gt;"",DATE(YEAR(E1247),MONTH(E1247),1),DATE(YEAR(A1247),MONTH(A1247),1)))</f>
        <v/>
      </c>
      <c r="G1247" s="13">
        <f>IF(A1247&amp;B1247&amp;C1247="","",IF(A1247="","日付を入れる",IF(B1247="","費目を選ぶ",IF(COUNTIFS($H$4:$H$58,B1247)=0,"費目の一覧にない",IF(C1247="","金額を入れる",IF(YEAR(F1247)&lt;&gt;'入力'!$B$5,"集計の年とちがう",""))))))</f>
        <v/>
      </c>
    </row>
    <row r="1248">
      <c r="A1248" s="34" t="n"/>
      <c r="B1248" s="35" t="n"/>
      <c r="C1248" s="36" t="n"/>
      <c r="D1248" s="35" t="n"/>
      <c r="E1248" s="37" t="n"/>
      <c r="F1248" s="38">
        <f>IF(A1248="","",IF(E1248&lt;&gt;"",DATE(YEAR(E1248),MONTH(E1248),1),DATE(YEAR(A1248),MONTH(A1248),1)))</f>
        <v/>
      </c>
      <c r="G1248" s="13">
        <f>IF(A1248&amp;B1248&amp;C1248="","",IF(A1248="","日付を入れる",IF(B1248="","費目を選ぶ",IF(COUNTIFS($H$4:$H$58,B1248)=0,"費目の一覧にない",IF(C1248="","金額を入れる",IF(YEAR(F1248)&lt;&gt;'入力'!$B$5,"集計の年とちがう",""))))))</f>
        <v/>
      </c>
    </row>
    <row r="1249">
      <c r="A1249" s="34" t="n"/>
      <c r="B1249" s="35" t="n"/>
      <c r="C1249" s="36" t="n"/>
      <c r="D1249" s="35" t="n"/>
      <c r="E1249" s="37" t="n"/>
      <c r="F1249" s="38">
        <f>IF(A1249="","",IF(E1249&lt;&gt;"",DATE(YEAR(E1249),MONTH(E1249),1),DATE(YEAR(A1249),MONTH(A1249),1)))</f>
        <v/>
      </c>
      <c r="G1249" s="13">
        <f>IF(A1249&amp;B1249&amp;C1249="","",IF(A1249="","日付を入れる",IF(B1249="","費目を選ぶ",IF(COUNTIFS($H$4:$H$58,B1249)=0,"費目の一覧にない",IF(C1249="","金額を入れる",IF(YEAR(F1249)&lt;&gt;'入力'!$B$5,"集計の年とちがう",""))))))</f>
        <v/>
      </c>
    </row>
    <row r="1250">
      <c r="A1250" s="34" t="n"/>
      <c r="B1250" s="35" t="n"/>
      <c r="C1250" s="36" t="n"/>
      <c r="D1250" s="35" t="n"/>
      <c r="E1250" s="37" t="n"/>
      <c r="F1250" s="38">
        <f>IF(A1250="","",IF(E1250&lt;&gt;"",DATE(YEAR(E1250),MONTH(E1250),1),DATE(YEAR(A1250),MONTH(A1250),1)))</f>
        <v/>
      </c>
      <c r="G1250" s="13">
        <f>IF(A1250&amp;B1250&amp;C1250="","",IF(A1250="","日付を入れる",IF(B1250="","費目を選ぶ",IF(COUNTIFS($H$4:$H$58,B1250)=0,"費目の一覧にない",IF(C1250="","金額を入れる",IF(YEAR(F1250)&lt;&gt;'入力'!$B$5,"集計の年とちがう",""))))))</f>
        <v/>
      </c>
    </row>
    <row r="1251">
      <c r="A1251" s="34" t="n"/>
      <c r="B1251" s="35" t="n"/>
      <c r="C1251" s="36" t="n"/>
      <c r="D1251" s="35" t="n"/>
      <c r="E1251" s="37" t="n"/>
      <c r="F1251" s="38">
        <f>IF(A1251="","",IF(E1251&lt;&gt;"",DATE(YEAR(E1251),MONTH(E1251),1),DATE(YEAR(A1251),MONTH(A1251),1)))</f>
        <v/>
      </c>
      <c r="G1251" s="13">
        <f>IF(A1251&amp;B1251&amp;C1251="","",IF(A1251="","日付を入れる",IF(B1251="","費目を選ぶ",IF(COUNTIFS($H$4:$H$58,B1251)=0,"費目の一覧にない",IF(C1251="","金額を入れる",IF(YEAR(F1251)&lt;&gt;'入力'!$B$5,"集計の年とちがう",""))))))</f>
        <v/>
      </c>
    </row>
    <row r="1252">
      <c r="A1252" s="34" t="n"/>
      <c r="B1252" s="35" t="n"/>
      <c r="C1252" s="36" t="n"/>
      <c r="D1252" s="35" t="n"/>
      <c r="E1252" s="37" t="n"/>
      <c r="F1252" s="38">
        <f>IF(A1252="","",IF(E1252&lt;&gt;"",DATE(YEAR(E1252),MONTH(E1252),1),DATE(YEAR(A1252),MONTH(A1252),1)))</f>
        <v/>
      </c>
      <c r="G1252" s="13">
        <f>IF(A1252&amp;B1252&amp;C1252="","",IF(A1252="","日付を入れる",IF(B1252="","費目を選ぶ",IF(COUNTIFS($H$4:$H$58,B1252)=0,"費目の一覧にない",IF(C1252="","金額を入れる",IF(YEAR(F1252)&lt;&gt;'入力'!$B$5,"集計の年とちがう",""))))))</f>
        <v/>
      </c>
    </row>
    <row r="1253">
      <c r="A1253" s="34" t="n"/>
      <c r="B1253" s="35" t="n"/>
      <c r="C1253" s="36" t="n"/>
      <c r="D1253" s="35" t="n"/>
      <c r="E1253" s="37" t="n"/>
      <c r="F1253" s="38">
        <f>IF(A1253="","",IF(E1253&lt;&gt;"",DATE(YEAR(E1253),MONTH(E1253),1),DATE(YEAR(A1253),MONTH(A1253),1)))</f>
        <v/>
      </c>
      <c r="G1253" s="13">
        <f>IF(A1253&amp;B1253&amp;C1253="","",IF(A1253="","日付を入れる",IF(B1253="","費目を選ぶ",IF(COUNTIFS($H$4:$H$58,B1253)=0,"費目の一覧にない",IF(C1253="","金額を入れる",IF(YEAR(F1253)&lt;&gt;'入力'!$B$5,"集計の年とちがう",""))))))</f>
        <v/>
      </c>
    </row>
    <row r="1254">
      <c r="A1254" s="34" t="n"/>
      <c r="B1254" s="35" t="n"/>
      <c r="C1254" s="36" t="n"/>
      <c r="D1254" s="35" t="n"/>
      <c r="E1254" s="37" t="n"/>
      <c r="F1254" s="38">
        <f>IF(A1254="","",IF(E1254&lt;&gt;"",DATE(YEAR(E1254),MONTH(E1254),1),DATE(YEAR(A1254),MONTH(A1254),1)))</f>
        <v/>
      </c>
      <c r="G1254" s="13">
        <f>IF(A1254&amp;B1254&amp;C1254="","",IF(A1254="","日付を入れる",IF(B1254="","費目を選ぶ",IF(COUNTIFS($H$4:$H$58,B1254)=0,"費目の一覧にない",IF(C1254="","金額を入れる",IF(YEAR(F1254)&lt;&gt;'入力'!$B$5,"集計の年とちがう",""))))))</f>
        <v/>
      </c>
    </row>
    <row r="1255">
      <c r="A1255" s="34" t="n"/>
      <c r="B1255" s="35" t="n"/>
      <c r="C1255" s="36" t="n"/>
      <c r="D1255" s="35" t="n"/>
      <c r="E1255" s="37" t="n"/>
      <c r="F1255" s="38">
        <f>IF(A1255="","",IF(E1255&lt;&gt;"",DATE(YEAR(E1255),MONTH(E1255),1),DATE(YEAR(A1255),MONTH(A1255),1)))</f>
        <v/>
      </c>
      <c r="G1255" s="13">
        <f>IF(A1255&amp;B1255&amp;C1255="","",IF(A1255="","日付を入れる",IF(B1255="","費目を選ぶ",IF(COUNTIFS($H$4:$H$58,B1255)=0,"費目の一覧にない",IF(C1255="","金額を入れる",IF(YEAR(F1255)&lt;&gt;'入力'!$B$5,"集計の年とちがう",""))))))</f>
        <v/>
      </c>
    </row>
    <row r="1256">
      <c r="A1256" s="34" t="n"/>
      <c r="B1256" s="35" t="n"/>
      <c r="C1256" s="36" t="n"/>
      <c r="D1256" s="35" t="n"/>
      <c r="E1256" s="37" t="n"/>
      <c r="F1256" s="38">
        <f>IF(A1256="","",IF(E1256&lt;&gt;"",DATE(YEAR(E1256),MONTH(E1256),1),DATE(YEAR(A1256),MONTH(A1256),1)))</f>
        <v/>
      </c>
      <c r="G1256" s="13">
        <f>IF(A1256&amp;B1256&amp;C1256="","",IF(A1256="","日付を入れる",IF(B1256="","費目を選ぶ",IF(COUNTIFS($H$4:$H$58,B1256)=0,"費目の一覧にない",IF(C1256="","金額を入れる",IF(YEAR(F1256)&lt;&gt;'入力'!$B$5,"集計の年とちがう",""))))))</f>
        <v/>
      </c>
    </row>
    <row r="1257">
      <c r="A1257" s="34" t="n"/>
      <c r="B1257" s="35" t="n"/>
      <c r="C1257" s="36" t="n"/>
      <c r="D1257" s="35" t="n"/>
      <c r="E1257" s="37" t="n"/>
      <c r="F1257" s="38">
        <f>IF(A1257="","",IF(E1257&lt;&gt;"",DATE(YEAR(E1257),MONTH(E1257),1),DATE(YEAR(A1257),MONTH(A1257),1)))</f>
        <v/>
      </c>
      <c r="G1257" s="13">
        <f>IF(A1257&amp;B1257&amp;C1257="","",IF(A1257="","日付を入れる",IF(B1257="","費目を選ぶ",IF(COUNTIFS($H$4:$H$58,B1257)=0,"費目の一覧にない",IF(C1257="","金額を入れる",IF(YEAR(F1257)&lt;&gt;'入力'!$B$5,"集計の年とちがう",""))))))</f>
        <v/>
      </c>
    </row>
    <row r="1258">
      <c r="A1258" s="34" t="n"/>
      <c r="B1258" s="35" t="n"/>
      <c r="C1258" s="36" t="n"/>
      <c r="D1258" s="35" t="n"/>
      <c r="E1258" s="37" t="n"/>
      <c r="F1258" s="38">
        <f>IF(A1258="","",IF(E1258&lt;&gt;"",DATE(YEAR(E1258),MONTH(E1258),1),DATE(YEAR(A1258),MONTH(A1258),1)))</f>
        <v/>
      </c>
      <c r="G1258" s="13">
        <f>IF(A1258&amp;B1258&amp;C1258="","",IF(A1258="","日付を入れる",IF(B1258="","費目を選ぶ",IF(COUNTIFS($H$4:$H$58,B1258)=0,"費目の一覧にない",IF(C1258="","金額を入れる",IF(YEAR(F1258)&lt;&gt;'入力'!$B$5,"集計の年とちがう",""))))))</f>
        <v/>
      </c>
    </row>
    <row r="1259">
      <c r="A1259" s="34" t="n"/>
      <c r="B1259" s="35" t="n"/>
      <c r="C1259" s="36" t="n"/>
      <c r="D1259" s="35" t="n"/>
      <c r="E1259" s="37" t="n"/>
      <c r="F1259" s="38">
        <f>IF(A1259="","",IF(E1259&lt;&gt;"",DATE(YEAR(E1259),MONTH(E1259),1),DATE(YEAR(A1259),MONTH(A1259),1)))</f>
        <v/>
      </c>
      <c r="G1259" s="13">
        <f>IF(A1259&amp;B1259&amp;C1259="","",IF(A1259="","日付を入れる",IF(B1259="","費目を選ぶ",IF(COUNTIFS($H$4:$H$58,B1259)=0,"費目の一覧にない",IF(C1259="","金額を入れる",IF(YEAR(F1259)&lt;&gt;'入力'!$B$5,"集計の年とちがう",""))))))</f>
        <v/>
      </c>
    </row>
    <row r="1260">
      <c r="A1260" s="34" t="n"/>
      <c r="B1260" s="35" t="n"/>
      <c r="C1260" s="36" t="n"/>
      <c r="D1260" s="35" t="n"/>
      <c r="E1260" s="37" t="n"/>
      <c r="F1260" s="38">
        <f>IF(A1260="","",IF(E1260&lt;&gt;"",DATE(YEAR(E1260),MONTH(E1260),1),DATE(YEAR(A1260),MONTH(A1260),1)))</f>
        <v/>
      </c>
      <c r="G1260" s="13">
        <f>IF(A1260&amp;B1260&amp;C1260="","",IF(A1260="","日付を入れる",IF(B1260="","費目を選ぶ",IF(COUNTIFS($H$4:$H$58,B1260)=0,"費目の一覧にない",IF(C1260="","金額を入れる",IF(YEAR(F1260)&lt;&gt;'入力'!$B$5,"集計の年とちがう",""))))))</f>
        <v/>
      </c>
    </row>
    <row r="1261">
      <c r="A1261" s="34" t="n"/>
      <c r="B1261" s="35" t="n"/>
      <c r="C1261" s="36" t="n"/>
      <c r="D1261" s="35" t="n"/>
      <c r="E1261" s="37" t="n"/>
      <c r="F1261" s="38">
        <f>IF(A1261="","",IF(E1261&lt;&gt;"",DATE(YEAR(E1261),MONTH(E1261),1),DATE(YEAR(A1261),MONTH(A1261),1)))</f>
        <v/>
      </c>
      <c r="G1261" s="13">
        <f>IF(A1261&amp;B1261&amp;C1261="","",IF(A1261="","日付を入れる",IF(B1261="","費目を選ぶ",IF(COUNTIFS($H$4:$H$58,B1261)=0,"費目の一覧にない",IF(C1261="","金額を入れる",IF(YEAR(F1261)&lt;&gt;'入力'!$B$5,"集計の年とちがう",""))))))</f>
        <v/>
      </c>
    </row>
    <row r="1262">
      <c r="A1262" s="34" t="n"/>
      <c r="B1262" s="35" t="n"/>
      <c r="C1262" s="36" t="n"/>
      <c r="D1262" s="35" t="n"/>
      <c r="E1262" s="37" t="n"/>
      <c r="F1262" s="38">
        <f>IF(A1262="","",IF(E1262&lt;&gt;"",DATE(YEAR(E1262),MONTH(E1262),1),DATE(YEAR(A1262),MONTH(A1262),1)))</f>
        <v/>
      </c>
      <c r="G1262" s="13">
        <f>IF(A1262&amp;B1262&amp;C1262="","",IF(A1262="","日付を入れる",IF(B1262="","費目を選ぶ",IF(COUNTIFS($H$4:$H$58,B1262)=0,"費目の一覧にない",IF(C1262="","金額を入れる",IF(YEAR(F1262)&lt;&gt;'入力'!$B$5,"集計の年とちがう",""))))))</f>
        <v/>
      </c>
    </row>
    <row r="1263">
      <c r="A1263" s="34" t="n"/>
      <c r="B1263" s="35" t="n"/>
      <c r="C1263" s="36" t="n"/>
      <c r="D1263" s="35" t="n"/>
      <c r="E1263" s="37" t="n"/>
      <c r="F1263" s="38">
        <f>IF(A1263="","",IF(E1263&lt;&gt;"",DATE(YEAR(E1263),MONTH(E1263),1),DATE(YEAR(A1263),MONTH(A1263),1)))</f>
        <v/>
      </c>
      <c r="G1263" s="13">
        <f>IF(A1263&amp;B1263&amp;C1263="","",IF(A1263="","日付を入れる",IF(B1263="","費目を選ぶ",IF(COUNTIFS($H$4:$H$58,B1263)=0,"費目の一覧にない",IF(C1263="","金額を入れる",IF(YEAR(F1263)&lt;&gt;'入力'!$B$5,"集計の年とちがう",""))))))</f>
        <v/>
      </c>
    </row>
    <row r="1264">
      <c r="A1264" s="34" t="n"/>
      <c r="B1264" s="35" t="n"/>
      <c r="C1264" s="36" t="n"/>
      <c r="D1264" s="35" t="n"/>
      <c r="E1264" s="37" t="n"/>
      <c r="F1264" s="38">
        <f>IF(A1264="","",IF(E1264&lt;&gt;"",DATE(YEAR(E1264),MONTH(E1264),1),DATE(YEAR(A1264),MONTH(A1264),1)))</f>
        <v/>
      </c>
      <c r="G1264" s="13">
        <f>IF(A1264&amp;B1264&amp;C1264="","",IF(A1264="","日付を入れる",IF(B1264="","費目を選ぶ",IF(COUNTIFS($H$4:$H$58,B1264)=0,"費目の一覧にない",IF(C1264="","金額を入れる",IF(YEAR(F1264)&lt;&gt;'入力'!$B$5,"集計の年とちがう",""))))))</f>
        <v/>
      </c>
    </row>
    <row r="1265">
      <c r="A1265" s="34" t="n"/>
      <c r="B1265" s="35" t="n"/>
      <c r="C1265" s="36" t="n"/>
      <c r="D1265" s="35" t="n"/>
      <c r="E1265" s="37" t="n"/>
      <c r="F1265" s="38">
        <f>IF(A1265="","",IF(E1265&lt;&gt;"",DATE(YEAR(E1265),MONTH(E1265),1),DATE(YEAR(A1265),MONTH(A1265),1)))</f>
        <v/>
      </c>
      <c r="G1265" s="13">
        <f>IF(A1265&amp;B1265&amp;C1265="","",IF(A1265="","日付を入れる",IF(B1265="","費目を選ぶ",IF(COUNTIFS($H$4:$H$58,B1265)=0,"費目の一覧にない",IF(C1265="","金額を入れる",IF(YEAR(F1265)&lt;&gt;'入力'!$B$5,"集計の年とちがう",""))))))</f>
        <v/>
      </c>
    </row>
    <row r="1266">
      <c r="A1266" s="34" t="n"/>
      <c r="B1266" s="35" t="n"/>
      <c r="C1266" s="36" t="n"/>
      <c r="D1266" s="35" t="n"/>
      <c r="E1266" s="37" t="n"/>
      <c r="F1266" s="38">
        <f>IF(A1266="","",IF(E1266&lt;&gt;"",DATE(YEAR(E1266),MONTH(E1266),1),DATE(YEAR(A1266),MONTH(A1266),1)))</f>
        <v/>
      </c>
      <c r="G1266" s="13">
        <f>IF(A1266&amp;B1266&amp;C1266="","",IF(A1266="","日付を入れる",IF(B1266="","費目を選ぶ",IF(COUNTIFS($H$4:$H$58,B1266)=0,"費目の一覧にない",IF(C1266="","金額を入れる",IF(YEAR(F1266)&lt;&gt;'入力'!$B$5,"集計の年とちがう",""))))))</f>
        <v/>
      </c>
    </row>
    <row r="1267">
      <c r="A1267" s="34" t="n"/>
      <c r="B1267" s="35" t="n"/>
      <c r="C1267" s="36" t="n"/>
      <c r="D1267" s="35" t="n"/>
      <c r="E1267" s="37" t="n"/>
      <c r="F1267" s="38">
        <f>IF(A1267="","",IF(E1267&lt;&gt;"",DATE(YEAR(E1267),MONTH(E1267),1),DATE(YEAR(A1267),MONTH(A1267),1)))</f>
        <v/>
      </c>
      <c r="G1267" s="13">
        <f>IF(A1267&amp;B1267&amp;C1267="","",IF(A1267="","日付を入れる",IF(B1267="","費目を選ぶ",IF(COUNTIFS($H$4:$H$58,B1267)=0,"費目の一覧にない",IF(C1267="","金額を入れる",IF(YEAR(F1267)&lt;&gt;'入力'!$B$5,"集計の年とちがう",""))))))</f>
        <v/>
      </c>
    </row>
    <row r="1268">
      <c r="A1268" s="34" t="n"/>
      <c r="B1268" s="35" t="n"/>
      <c r="C1268" s="36" t="n"/>
      <c r="D1268" s="35" t="n"/>
      <c r="E1268" s="37" t="n"/>
      <c r="F1268" s="38">
        <f>IF(A1268="","",IF(E1268&lt;&gt;"",DATE(YEAR(E1268),MONTH(E1268),1),DATE(YEAR(A1268),MONTH(A1268),1)))</f>
        <v/>
      </c>
      <c r="G1268" s="13">
        <f>IF(A1268&amp;B1268&amp;C1268="","",IF(A1268="","日付を入れる",IF(B1268="","費目を選ぶ",IF(COUNTIFS($H$4:$H$58,B1268)=0,"費目の一覧にない",IF(C1268="","金額を入れる",IF(YEAR(F1268)&lt;&gt;'入力'!$B$5,"集計の年とちがう",""))))))</f>
        <v/>
      </c>
    </row>
    <row r="1269">
      <c r="A1269" s="34" t="n"/>
      <c r="B1269" s="35" t="n"/>
      <c r="C1269" s="36" t="n"/>
      <c r="D1269" s="35" t="n"/>
      <c r="E1269" s="37" t="n"/>
      <c r="F1269" s="38">
        <f>IF(A1269="","",IF(E1269&lt;&gt;"",DATE(YEAR(E1269),MONTH(E1269),1),DATE(YEAR(A1269),MONTH(A1269),1)))</f>
        <v/>
      </c>
      <c r="G1269" s="13">
        <f>IF(A1269&amp;B1269&amp;C1269="","",IF(A1269="","日付を入れる",IF(B1269="","費目を選ぶ",IF(COUNTIFS($H$4:$H$58,B1269)=0,"費目の一覧にない",IF(C1269="","金額を入れる",IF(YEAR(F1269)&lt;&gt;'入力'!$B$5,"集計の年とちがう",""))))))</f>
        <v/>
      </c>
    </row>
    <row r="1270">
      <c r="A1270" s="34" t="n"/>
      <c r="B1270" s="35" t="n"/>
      <c r="C1270" s="36" t="n"/>
      <c r="D1270" s="35" t="n"/>
      <c r="E1270" s="37" t="n"/>
      <c r="F1270" s="38">
        <f>IF(A1270="","",IF(E1270&lt;&gt;"",DATE(YEAR(E1270),MONTH(E1270),1),DATE(YEAR(A1270),MONTH(A1270),1)))</f>
        <v/>
      </c>
      <c r="G1270" s="13">
        <f>IF(A1270&amp;B1270&amp;C1270="","",IF(A1270="","日付を入れる",IF(B1270="","費目を選ぶ",IF(COUNTIFS($H$4:$H$58,B1270)=0,"費目の一覧にない",IF(C1270="","金額を入れる",IF(YEAR(F1270)&lt;&gt;'入力'!$B$5,"集計の年とちがう",""))))))</f>
        <v/>
      </c>
    </row>
    <row r="1271">
      <c r="A1271" s="34" t="n"/>
      <c r="B1271" s="35" t="n"/>
      <c r="C1271" s="36" t="n"/>
      <c r="D1271" s="35" t="n"/>
      <c r="E1271" s="37" t="n"/>
      <c r="F1271" s="38">
        <f>IF(A1271="","",IF(E1271&lt;&gt;"",DATE(YEAR(E1271),MONTH(E1271),1),DATE(YEAR(A1271),MONTH(A1271),1)))</f>
        <v/>
      </c>
      <c r="G1271" s="13">
        <f>IF(A1271&amp;B1271&amp;C1271="","",IF(A1271="","日付を入れる",IF(B1271="","費目を選ぶ",IF(COUNTIFS($H$4:$H$58,B1271)=0,"費目の一覧にない",IF(C1271="","金額を入れる",IF(YEAR(F1271)&lt;&gt;'入力'!$B$5,"集計の年とちがう",""))))))</f>
        <v/>
      </c>
    </row>
    <row r="1272">
      <c r="A1272" s="34" t="n"/>
      <c r="B1272" s="35" t="n"/>
      <c r="C1272" s="36" t="n"/>
      <c r="D1272" s="35" t="n"/>
      <c r="E1272" s="37" t="n"/>
      <c r="F1272" s="38">
        <f>IF(A1272="","",IF(E1272&lt;&gt;"",DATE(YEAR(E1272),MONTH(E1272),1),DATE(YEAR(A1272),MONTH(A1272),1)))</f>
        <v/>
      </c>
      <c r="G1272" s="13">
        <f>IF(A1272&amp;B1272&amp;C1272="","",IF(A1272="","日付を入れる",IF(B1272="","費目を選ぶ",IF(COUNTIFS($H$4:$H$58,B1272)=0,"費目の一覧にない",IF(C1272="","金額を入れる",IF(YEAR(F1272)&lt;&gt;'入力'!$B$5,"集計の年とちがう",""))))))</f>
        <v/>
      </c>
    </row>
    <row r="1273">
      <c r="A1273" s="34" t="n"/>
      <c r="B1273" s="35" t="n"/>
      <c r="C1273" s="36" t="n"/>
      <c r="D1273" s="35" t="n"/>
      <c r="E1273" s="37" t="n"/>
      <c r="F1273" s="38">
        <f>IF(A1273="","",IF(E1273&lt;&gt;"",DATE(YEAR(E1273),MONTH(E1273),1),DATE(YEAR(A1273),MONTH(A1273),1)))</f>
        <v/>
      </c>
      <c r="G1273" s="13">
        <f>IF(A1273&amp;B1273&amp;C1273="","",IF(A1273="","日付を入れる",IF(B1273="","費目を選ぶ",IF(COUNTIFS($H$4:$H$58,B1273)=0,"費目の一覧にない",IF(C1273="","金額を入れる",IF(YEAR(F1273)&lt;&gt;'入力'!$B$5,"集計の年とちがう",""))))))</f>
        <v/>
      </c>
    </row>
    <row r="1274">
      <c r="A1274" s="34" t="n"/>
      <c r="B1274" s="35" t="n"/>
      <c r="C1274" s="36" t="n"/>
      <c r="D1274" s="35" t="n"/>
      <c r="E1274" s="37" t="n"/>
      <c r="F1274" s="38">
        <f>IF(A1274="","",IF(E1274&lt;&gt;"",DATE(YEAR(E1274),MONTH(E1274),1),DATE(YEAR(A1274),MONTH(A1274),1)))</f>
        <v/>
      </c>
      <c r="G1274" s="13">
        <f>IF(A1274&amp;B1274&amp;C1274="","",IF(A1274="","日付を入れる",IF(B1274="","費目を選ぶ",IF(COUNTIFS($H$4:$H$58,B1274)=0,"費目の一覧にない",IF(C1274="","金額を入れる",IF(YEAR(F1274)&lt;&gt;'入力'!$B$5,"集計の年とちがう",""))))))</f>
        <v/>
      </c>
    </row>
    <row r="1275">
      <c r="A1275" s="34" t="n"/>
      <c r="B1275" s="35" t="n"/>
      <c r="C1275" s="36" t="n"/>
      <c r="D1275" s="35" t="n"/>
      <c r="E1275" s="37" t="n"/>
      <c r="F1275" s="38">
        <f>IF(A1275="","",IF(E1275&lt;&gt;"",DATE(YEAR(E1275),MONTH(E1275),1),DATE(YEAR(A1275),MONTH(A1275),1)))</f>
        <v/>
      </c>
      <c r="G1275" s="13">
        <f>IF(A1275&amp;B1275&amp;C1275="","",IF(A1275="","日付を入れる",IF(B1275="","費目を選ぶ",IF(COUNTIFS($H$4:$H$58,B1275)=0,"費目の一覧にない",IF(C1275="","金額を入れる",IF(YEAR(F1275)&lt;&gt;'入力'!$B$5,"集計の年とちがう",""))))))</f>
        <v/>
      </c>
    </row>
    <row r="1276">
      <c r="A1276" s="34" t="n"/>
      <c r="B1276" s="35" t="n"/>
      <c r="C1276" s="36" t="n"/>
      <c r="D1276" s="35" t="n"/>
      <c r="E1276" s="37" t="n"/>
      <c r="F1276" s="38">
        <f>IF(A1276="","",IF(E1276&lt;&gt;"",DATE(YEAR(E1276),MONTH(E1276),1),DATE(YEAR(A1276),MONTH(A1276),1)))</f>
        <v/>
      </c>
      <c r="G1276" s="13">
        <f>IF(A1276&amp;B1276&amp;C1276="","",IF(A1276="","日付を入れる",IF(B1276="","費目を選ぶ",IF(COUNTIFS($H$4:$H$58,B1276)=0,"費目の一覧にない",IF(C1276="","金額を入れる",IF(YEAR(F1276)&lt;&gt;'入力'!$B$5,"集計の年とちがう",""))))))</f>
        <v/>
      </c>
    </row>
    <row r="1277">
      <c r="A1277" s="34" t="n"/>
      <c r="B1277" s="35" t="n"/>
      <c r="C1277" s="36" t="n"/>
      <c r="D1277" s="35" t="n"/>
      <c r="E1277" s="37" t="n"/>
      <c r="F1277" s="38">
        <f>IF(A1277="","",IF(E1277&lt;&gt;"",DATE(YEAR(E1277),MONTH(E1277),1),DATE(YEAR(A1277),MONTH(A1277),1)))</f>
        <v/>
      </c>
      <c r="G1277" s="13">
        <f>IF(A1277&amp;B1277&amp;C1277="","",IF(A1277="","日付を入れる",IF(B1277="","費目を選ぶ",IF(COUNTIFS($H$4:$H$58,B1277)=0,"費目の一覧にない",IF(C1277="","金額を入れる",IF(YEAR(F1277)&lt;&gt;'入力'!$B$5,"集計の年とちがう",""))))))</f>
        <v/>
      </c>
    </row>
    <row r="1278">
      <c r="A1278" s="34" t="n"/>
      <c r="B1278" s="35" t="n"/>
      <c r="C1278" s="36" t="n"/>
      <c r="D1278" s="35" t="n"/>
      <c r="E1278" s="37" t="n"/>
      <c r="F1278" s="38">
        <f>IF(A1278="","",IF(E1278&lt;&gt;"",DATE(YEAR(E1278),MONTH(E1278),1),DATE(YEAR(A1278),MONTH(A1278),1)))</f>
        <v/>
      </c>
      <c r="G1278" s="13">
        <f>IF(A1278&amp;B1278&amp;C1278="","",IF(A1278="","日付を入れる",IF(B1278="","費目を選ぶ",IF(COUNTIFS($H$4:$H$58,B1278)=0,"費目の一覧にない",IF(C1278="","金額を入れる",IF(YEAR(F1278)&lt;&gt;'入力'!$B$5,"集計の年とちがう",""))))))</f>
        <v/>
      </c>
    </row>
    <row r="1279">
      <c r="A1279" s="34" t="n"/>
      <c r="B1279" s="35" t="n"/>
      <c r="C1279" s="36" t="n"/>
      <c r="D1279" s="35" t="n"/>
      <c r="E1279" s="37" t="n"/>
      <c r="F1279" s="38">
        <f>IF(A1279="","",IF(E1279&lt;&gt;"",DATE(YEAR(E1279),MONTH(E1279),1),DATE(YEAR(A1279),MONTH(A1279),1)))</f>
        <v/>
      </c>
      <c r="G1279" s="13">
        <f>IF(A1279&amp;B1279&amp;C1279="","",IF(A1279="","日付を入れる",IF(B1279="","費目を選ぶ",IF(COUNTIFS($H$4:$H$58,B1279)=0,"費目の一覧にない",IF(C1279="","金額を入れる",IF(YEAR(F1279)&lt;&gt;'入力'!$B$5,"集計の年とちがう",""))))))</f>
        <v/>
      </c>
    </row>
    <row r="1280">
      <c r="A1280" s="34" t="n"/>
      <c r="B1280" s="35" t="n"/>
      <c r="C1280" s="36" t="n"/>
      <c r="D1280" s="35" t="n"/>
      <c r="E1280" s="37" t="n"/>
      <c r="F1280" s="38">
        <f>IF(A1280="","",IF(E1280&lt;&gt;"",DATE(YEAR(E1280),MONTH(E1280),1),DATE(YEAR(A1280),MONTH(A1280),1)))</f>
        <v/>
      </c>
      <c r="G1280" s="13">
        <f>IF(A1280&amp;B1280&amp;C1280="","",IF(A1280="","日付を入れる",IF(B1280="","費目を選ぶ",IF(COUNTIFS($H$4:$H$58,B1280)=0,"費目の一覧にない",IF(C1280="","金額を入れる",IF(YEAR(F1280)&lt;&gt;'入力'!$B$5,"集計の年とちがう",""))))))</f>
        <v/>
      </c>
    </row>
    <row r="1281">
      <c r="A1281" s="34" t="n"/>
      <c r="B1281" s="35" t="n"/>
      <c r="C1281" s="36" t="n"/>
      <c r="D1281" s="35" t="n"/>
      <c r="E1281" s="37" t="n"/>
      <c r="F1281" s="38">
        <f>IF(A1281="","",IF(E1281&lt;&gt;"",DATE(YEAR(E1281),MONTH(E1281),1),DATE(YEAR(A1281),MONTH(A1281),1)))</f>
        <v/>
      </c>
      <c r="G1281" s="13">
        <f>IF(A1281&amp;B1281&amp;C1281="","",IF(A1281="","日付を入れる",IF(B1281="","費目を選ぶ",IF(COUNTIFS($H$4:$H$58,B1281)=0,"費目の一覧にない",IF(C1281="","金額を入れる",IF(YEAR(F1281)&lt;&gt;'入力'!$B$5,"集計の年とちがう",""))))))</f>
        <v/>
      </c>
    </row>
    <row r="1282">
      <c r="A1282" s="34" t="n"/>
      <c r="B1282" s="35" t="n"/>
      <c r="C1282" s="36" t="n"/>
      <c r="D1282" s="35" t="n"/>
      <c r="E1282" s="37" t="n"/>
      <c r="F1282" s="38">
        <f>IF(A1282="","",IF(E1282&lt;&gt;"",DATE(YEAR(E1282),MONTH(E1282),1),DATE(YEAR(A1282),MONTH(A1282),1)))</f>
        <v/>
      </c>
      <c r="G1282" s="13">
        <f>IF(A1282&amp;B1282&amp;C1282="","",IF(A1282="","日付を入れる",IF(B1282="","費目を選ぶ",IF(COUNTIFS($H$4:$H$58,B1282)=0,"費目の一覧にない",IF(C1282="","金額を入れる",IF(YEAR(F1282)&lt;&gt;'入力'!$B$5,"集計の年とちがう",""))))))</f>
        <v/>
      </c>
    </row>
    <row r="1283">
      <c r="A1283" s="34" t="n"/>
      <c r="B1283" s="35" t="n"/>
      <c r="C1283" s="36" t="n"/>
      <c r="D1283" s="35" t="n"/>
      <c r="E1283" s="37" t="n"/>
      <c r="F1283" s="38">
        <f>IF(A1283="","",IF(E1283&lt;&gt;"",DATE(YEAR(E1283),MONTH(E1283),1),DATE(YEAR(A1283),MONTH(A1283),1)))</f>
        <v/>
      </c>
      <c r="G1283" s="13">
        <f>IF(A1283&amp;B1283&amp;C1283="","",IF(A1283="","日付を入れる",IF(B1283="","費目を選ぶ",IF(COUNTIFS($H$4:$H$58,B1283)=0,"費目の一覧にない",IF(C1283="","金額を入れる",IF(YEAR(F1283)&lt;&gt;'入力'!$B$5,"集計の年とちがう",""))))))</f>
        <v/>
      </c>
    </row>
    <row r="1284">
      <c r="A1284" s="34" t="n"/>
      <c r="B1284" s="35" t="n"/>
      <c r="C1284" s="36" t="n"/>
      <c r="D1284" s="35" t="n"/>
      <c r="E1284" s="37" t="n"/>
      <c r="F1284" s="38">
        <f>IF(A1284="","",IF(E1284&lt;&gt;"",DATE(YEAR(E1284),MONTH(E1284),1),DATE(YEAR(A1284),MONTH(A1284),1)))</f>
        <v/>
      </c>
      <c r="G1284" s="13">
        <f>IF(A1284&amp;B1284&amp;C1284="","",IF(A1284="","日付を入れる",IF(B1284="","費目を選ぶ",IF(COUNTIFS($H$4:$H$58,B1284)=0,"費目の一覧にない",IF(C1284="","金額を入れる",IF(YEAR(F1284)&lt;&gt;'入力'!$B$5,"集計の年とちがう",""))))))</f>
        <v/>
      </c>
    </row>
    <row r="1285">
      <c r="A1285" s="34" t="n"/>
      <c r="B1285" s="35" t="n"/>
      <c r="C1285" s="36" t="n"/>
      <c r="D1285" s="35" t="n"/>
      <c r="E1285" s="37" t="n"/>
      <c r="F1285" s="38">
        <f>IF(A1285="","",IF(E1285&lt;&gt;"",DATE(YEAR(E1285),MONTH(E1285),1),DATE(YEAR(A1285),MONTH(A1285),1)))</f>
        <v/>
      </c>
      <c r="G1285" s="13">
        <f>IF(A1285&amp;B1285&amp;C1285="","",IF(A1285="","日付を入れる",IF(B1285="","費目を選ぶ",IF(COUNTIFS($H$4:$H$58,B1285)=0,"費目の一覧にない",IF(C1285="","金額を入れる",IF(YEAR(F1285)&lt;&gt;'入力'!$B$5,"集計の年とちがう",""))))))</f>
        <v/>
      </c>
    </row>
    <row r="1286">
      <c r="A1286" s="34" t="n"/>
      <c r="B1286" s="35" t="n"/>
      <c r="C1286" s="36" t="n"/>
      <c r="D1286" s="35" t="n"/>
      <c r="E1286" s="37" t="n"/>
      <c r="F1286" s="38">
        <f>IF(A1286="","",IF(E1286&lt;&gt;"",DATE(YEAR(E1286),MONTH(E1286),1),DATE(YEAR(A1286),MONTH(A1286),1)))</f>
        <v/>
      </c>
      <c r="G1286" s="13">
        <f>IF(A1286&amp;B1286&amp;C1286="","",IF(A1286="","日付を入れる",IF(B1286="","費目を選ぶ",IF(COUNTIFS($H$4:$H$58,B1286)=0,"費目の一覧にない",IF(C1286="","金額を入れる",IF(YEAR(F1286)&lt;&gt;'入力'!$B$5,"集計の年とちがう",""))))))</f>
        <v/>
      </c>
    </row>
    <row r="1287">
      <c r="A1287" s="34" t="n"/>
      <c r="B1287" s="35" t="n"/>
      <c r="C1287" s="36" t="n"/>
      <c r="D1287" s="35" t="n"/>
      <c r="E1287" s="37" t="n"/>
      <c r="F1287" s="38">
        <f>IF(A1287="","",IF(E1287&lt;&gt;"",DATE(YEAR(E1287),MONTH(E1287),1),DATE(YEAR(A1287),MONTH(A1287),1)))</f>
        <v/>
      </c>
      <c r="G1287" s="13">
        <f>IF(A1287&amp;B1287&amp;C1287="","",IF(A1287="","日付を入れる",IF(B1287="","費目を選ぶ",IF(COUNTIFS($H$4:$H$58,B1287)=0,"費目の一覧にない",IF(C1287="","金額を入れる",IF(YEAR(F1287)&lt;&gt;'入力'!$B$5,"集計の年とちがう",""))))))</f>
        <v/>
      </c>
    </row>
    <row r="1288">
      <c r="A1288" s="34" t="n"/>
      <c r="B1288" s="35" t="n"/>
      <c r="C1288" s="36" t="n"/>
      <c r="D1288" s="35" t="n"/>
      <c r="E1288" s="37" t="n"/>
      <c r="F1288" s="38">
        <f>IF(A1288="","",IF(E1288&lt;&gt;"",DATE(YEAR(E1288),MONTH(E1288),1),DATE(YEAR(A1288),MONTH(A1288),1)))</f>
        <v/>
      </c>
      <c r="G1288" s="13">
        <f>IF(A1288&amp;B1288&amp;C1288="","",IF(A1288="","日付を入れる",IF(B1288="","費目を選ぶ",IF(COUNTIFS($H$4:$H$58,B1288)=0,"費目の一覧にない",IF(C1288="","金額を入れる",IF(YEAR(F1288)&lt;&gt;'入力'!$B$5,"集計の年とちがう",""))))))</f>
        <v/>
      </c>
    </row>
    <row r="1289">
      <c r="A1289" s="34" t="n"/>
      <c r="B1289" s="35" t="n"/>
      <c r="C1289" s="36" t="n"/>
      <c r="D1289" s="35" t="n"/>
      <c r="E1289" s="37" t="n"/>
      <c r="F1289" s="38">
        <f>IF(A1289="","",IF(E1289&lt;&gt;"",DATE(YEAR(E1289),MONTH(E1289),1),DATE(YEAR(A1289),MONTH(A1289),1)))</f>
        <v/>
      </c>
      <c r="G1289" s="13">
        <f>IF(A1289&amp;B1289&amp;C1289="","",IF(A1289="","日付を入れる",IF(B1289="","費目を選ぶ",IF(COUNTIFS($H$4:$H$58,B1289)=0,"費目の一覧にない",IF(C1289="","金額を入れる",IF(YEAR(F1289)&lt;&gt;'入力'!$B$5,"集計の年とちがう",""))))))</f>
        <v/>
      </c>
    </row>
    <row r="1290">
      <c r="A1290" s="34" t="n"/>
      <c r="B1290" s="35" t="n"/>
      <c r="C1290" s="36" t="n"/>
      <c r="D1290" s="35" t="n"/>
      <c r="E1290" s="37" t="n"/>
      <c r="F1290" s="38">
        <f>IF(A1290="","",IF(E1290&lt;&gt;"",DATE(YEAR(E1290),MONTH(E1290),1),DATE(YEAR(A1290),MONTH(A1290),1)))</f>
        <v/>
      </c>
      <c r="G1290" s="13">
        <f>IF(A1290&amp;B1290&amp;C1290="","",IF(A1290="","日付を入れる",IF(B1290="","費目を選ぶ",IF(COUNTIFS($H$4:$H$58,B1290)=0,"費目の一覧にない",IF(C1290="","金額を入れる",IF(YEAR(F1290)&lt;&gt;'入力'!$B$5,"集計の年とちがう",""))))))</f>
        <v/>
      </c>
    </row>
    <row r="1291">
      <c r="A1291" s="34" t="n"/>
      <c r="B1291" s="35" t="n"/>
      <c r="C1291" s="36" t="n"/>
      <c r="D1291" s="35" t="n"/>
      <c r="E1291" s="37" t="n"/>
      <c r="F1291" s="38">
        <f>IF(A1291="","",IF(E1291&lt;&gt;"",DATE(YEAR(E1291),MONTH(E1291),1),DATE(YEAR(A1291),MONTH(A1291),1)))</f>
        <v/>
      </c>
      <c r="G1291" s="13">
        <f>IF(A1291&amp;B1291&amp;C1291="","",IF(A1291="","日付を入れる",IF(B1291="","費目を選ぶ",IF(COUNTIFS($H$4:$H$58,B1291)=0,"費目の一覧にない",IF(C1291="","金額を入れる",IF(YEAR(F1291)&lt;&gt;'入力'!$B$5,"集計の年とちがう",""))))))</f>
        <v/>
      </c>
    </row>
    <row r="1292">
      <c r="A1292" s="34" t="n"/>
      <c r="B1292" s="35" t="n"/>
      <c r="C1292" s="36" t="n"/>
      <c r="D1292" s="35" t="n"/>
      <c r="E1292" s="37" t="n"/>
      <c r="F1292" s="38">
        <f>IF(A1292="","",IF(E1292&lt;&gt;"",DATE(YEAR(E1292),MONTH(E1292),1),DATE(YEAR(A1292),MONTH(A1292),1)))</f>
        <v/>
      </c>
      <c r="G1292" s="13">
        <f>IF(A1292&amp;B1292&amp;C1292="","",IF(A1292="","日付を入れる",IF(B1292="","費目を選ぶ",IF(COUNTIFS($H$4:$H$58,B1292)=0,"費目の一覧にない",IF(C1292="","金額を入れる",IF(YEAR(F1292)&lt;&gt;'入力'!$B$5,"集計の年とちがう",""))))))</f>
        <v/>
      </c>
    </row>
    <row r="1293">
      <c r="A1293" s="34" t="n"/>
      <c r="B1293" s="35" t="n"/>
      <c r="C1293" s="36" t="n"/>
      <c r="D1293" s="35" t="n"/>
      <c r="E1293" s="37" t="n"/>
      <c r="F1293" s="38">
        <f>IF(A1293="","",IF(E1293&lt;&gt;"",DATE(YEAR(E1293),MONTH(E1293),1),DATE(YEAR(A1293),MONTH(A1293),1)))</f>
        <v/>
      </c>
      <c r="G1293" s="13">
        <f>IF(A1293&amp;B1293&amp;C1293="","",IF(A1293="","日付を入れる",IF(B1293="","費目を選ぶ",IF(COUNTIFS($H$4:$H$58,B1293)=0,"費目の一覧にない",IF(C1293="","金額を入れる",IF(YEAR(F1293)&lt;&gt;'入力'!$B$5,"集計の年とちがう",""))))))</f>
        <v/>
      </c>
    </row>
    <row r="1294">
      <c r="A1294" s="34" t="n"/>
      <c r="B1294" s="35" t="n"/>
      <c r="C1294" s="36" t="n"/>
      <c r="D1294" s="35" t="n"/>
      <c r="E1294" s="37" t="n"/>
      <c r="F1294" s="38">
        <f>IF(A1294="","",IF(E1294&lt;&gt;"",DATE(YEAR(E1294),MONTH(E1294),1),DATE(YEAR(A1294),MONTH(A1294),1)))</f>
        <v/>
      </c>
      <c r="G1294" s="13">
        <f>IF(A1294&amp;B1294&amp;C1294="","",IF(A1294="","日付を入れる",IF(B1294="","費目を選ぶ",IF(COUNTIFS($H$4:$H$58,B1294)=0,"費目の一覧にない",IF(C1294="","金額を入れる",IF(YEAR(F1294)&lt;&gt;'入力'!$B$5,"集計の年とちがう",""))))))</f>
        <v/>
      </c>
    </row>
    <row r="1295">
      <c r="A1295" s="34" t="n"/>
      <c r="B1295" s="35" t="n"/>
      <c r="C1295" s="36" t="n"/>
      <c r="D1295" s="35" t="n"/>
      <c r="E1295" s="37" t="n"/>
      <c r="F1295" s="38">
        <f>IF(A1295="","",IF(E1295&lt;&gt;"",DATE(YEAR(E1295),MONTH(E1295),1),DATE(YEAR(A1295),MONTH(A1295),1)))</f>
        <v/>
      </c>
      <c r="G1295" s="13">
        <f>IF(A1295&amp;B1295&amp;C1295="","",IF(A1295="","日付を入れる",IF(B1295="","費目を選ぶ",IF(COUNTIFS($H$4:$H$58,B1295)=0,"費目の一覧にない",IF(C1295="","金額を入れる",IF(YEAR(F1295)&lt;&gt;'入力'!$B$5,"集計の年とちがう",""))))))</f>
        <v/>
      </c>
    </row>
    <row r="1296">
      <c r="A1296" s="34" t="n"/>
      <c r="B1296" s="35" t="n"/>
      <c r="C1296" s="36" t="n"/>
      <c r="D1296" s="35" t="n"/>
      <c r="E1296" s="37" t="n"/>
      <c r="F1296" s="38">
        <f>IF(A1296="","",IF(E1296&lt;&gt;"",DATE(YEAR(E1296),MONTH(E1296),1),DATE(YEAR(A1296),MONTH(A1296),1)))</f>
        <v/>
      </c>
      <c r="G1296" s="13">
        <f>IF(A1296&amp;B1296&amp;C1296="","",IF(A1296="","日付を入れる",IF(B1296="","費目を選ぶ",IF(COUNTIFS($H$4:$H$58,B1296)=0,"費目の一覧にない",IF(C1296="","金額を入れる",IF(YEAR(F1296)&lt;&gt;'入力'!$B$5,"集計の年とちがう",""))))))</f>
        <v/>
      </c>
    </row>
    <row r="1297">
      <c r="A1297" s="34" t="n"/>
      <c r="B1297" s="35" t="n"/>
      <c r="C1297" s="36" t="n"/>
      <c r="D1297" s="35" t="n"/>
      <c r="E1297" s="37" t="n"/>
      <c r="F1297" s="38">
        <f>IF(A1297="","",IF(E1297&lt;&gt;"",DATE(YEAR(E1297),MONTH(E1297),1),DATE(YEAR(A1297),MONTH(A1297),1)))</f>
        <v/>
      </c>
      <c r="G1297" s="13">
        <f>IF(A1297&amp;B1297&amp;C1297="","",IF(A1297="","日付を入れる",IF(B1297="","費目を選ぶ",IF(COUNTIFS($H$4:$H$58,B1297)=0,"費目の一覧にない",IF(C1297="","金額を入れる",IF(YEAR(F1297)&lt;&gt;'入力'!$B$5,"集計の年とちがう",""))))))</f>
        <v/>
      </c>
    </row>
    <row r="1298">
      <c r="A1298" s="34" t="n"/>
      <c r="B1298" s="35" t="n"/>
      <c r="C1298" s="36" t="n"/>
      <c r="D1298" s="35" t="n"/>
      <c r="E1298" s="37" t="n"/>
      <c r="F1298" s="38">
        <f>IF(A1298="","",IF(E1298&lt;&gt;"",DATE(YEAR(E1298),MONTH(E1298),1),DATE(YEAR(A1298),MONTH(A1298),1)))</f>
        <v/>
      </c>
      <c r="G1298" s="13">
        <f>IF(A1298&amp;B1298&amp;C1298="","",IF(A1298="","日付を入れる",IF(B1298="","費目を選ぶ",IF(COUNTIFS($H$4:$H$58,B1298)=0,"費目の一覧にない",IF(C1298="","金額を入れる",IF(YEAR(F1298)&lt;&gt;'入力'!$B$5,"集計の年とちがう",""))))))</f>
        <v/>
      </c>
    </row>
    <row r="1299">
      <c r="A1299" s="34" t="n"/>
      <c r="B1299" s="35" t="n"/>
      <c r="C1299" s="36" t="n"/>
      <c r="D1299" s="35" t="n"/>
      <c r="E1299" s="37" t="n"/>
      <c r="F1299" s="38">
        <f>IF(A1299="","",IF(E1299&lt;&gt;"",DATE(YEAR(E1299),MONTH(E1299),1),DATE(YEAR(A1299),MONTH(A1299),1)))</f>
        <v/>
      </c>
      <c r="G1299" s="13">
        <f>IF(A1299&amp;B1299&amp;C1299="","",IF(A1299="","日付を入れる",IF(B1299="","費目を選ぶ",IF(COUNTIFS($H$4:$H$58,B1299)=0,"費目の一覧にない",IF(C1299="","金額を入れる",IF(YEAR(F1299)&lt;&gt;'入力'!$B$5,"集計の年とちがう",""))))))</f>
        <v/>
      </c>
    </row>
    <row r="1300">
      <c r="A1300" s="34" t="n"/>
      <c r="B1300" s="35" t="n"/>
      <c r="C1300" s="36" t="n"/>
      <c r="D1300" s="35" t="n"/>
      <c r="E1300" s="37" t="n"/>
      <c r="F1300" s="38">
        <f>IF(A1300="","",IF(E1300&lt;&gt;"",DATE(YEAR(E1300),MONTH(E1300),1),DATE(YEAR(A1300),MONTH(A1300),1)))</f>
        <v/>
      </c>
      <c r="G1300" s="13">
        <f>IF(A1300&amp;B1300&amp;C1300="","",IF(A1300="","日付を入れる",IF(B1300="","費目を選ぶ",IF(COUNTIFS($H$4:$H$58,B1300)=0,"費目の一覧にない",IF(C1300="","金額を入れる",IF(YEAR(F1300)&lt;&gt;'入力'!$B$5,"集計の年とちがう",""))))))</f>
        <v/>
      </c>
    </row>
    <row r="1301">
      <c r="A1301" s="34" t="n"/>
      <c r="B1301" s="35" t="n"/>
      <c r="C1301" s="36" t="n"/>
      <c r="D1301" s="35" t="n"/>
      <c r="E1301" s="37" t="n"/>
      <c r="F1301" s="38">
        <f>IF(A1301="","",IF(E1301&lt;&gt;"",DATE(YEAR(E1301),MONTH(E1301),1),DATE(YEAR(A1301),MONTH(A1301),1)))</f>
        <v/>
      </c>
      <c r="G1301" s="13">
        <f>IF(A1301&amp;B1301&amp;C1301="","",IF(A1301="","日付を入れる",IF(B1301="","費目を選ぶ",IF(COUNTIFS($H$4:$H$58,B1301)=0,"費目の一覧にない",IF(C1301="","金額を入れる",IF(YEAR(F1301)&lt;&gt;'入力'!$B$5,"集計の年とちがう",""))))))</f>
        <v/>
      </c>
    </row>
    <row r="1302">
      <c r="A1302" s="34" t="n"/>
      <c r="B1302" s="35" t="n"/>
      <c r="C1302" s="36" t="n"/>
      <c r="D1302" s="35" t="n"/>
      <c r="E1302" s="37" t="n"/>
      <c r="F1302" s="38">
        <f>IF(A1302="","",IF(E1302&lt;&gt;"",DATE(YEAR(E1302),MONTH(E1302),1),DATE(YEAR(A1302),MONTH(A1302),1)))</f>
        <v/>
      </c>
      <c r="G1302" s="13">
        <f>IF(A1302&amp;B1302&amp;C1302="","",IF(A1302="","日付を入れる",IF(B1302="","費目を選ぶ",IF(COUNTIFS($H$4:$H$58,B1302)=0,"費目の一覧にない",IF(C1302="","金額を入れる",IF(YEAR(F1302)&lt;&gt;'入力'!$B$5,"集計の年とちがう",""))))))</f>
        <v/>
      </c>
    </row>
    <row r="1303">
      <c r="A1303" s="34" t="n"/>
      <c r="B1303" s="35" t="n"/>
      <c r="C1303" s="36" t="n"/>
      <c r="D1303" s="35" t="n"/>
      <c r="E1303" s="37" t="n"/>
      <c r="F1303" s="38">
        <f>IF(A1303="","",IF(E1303&lt;&gt;"",DATE(YEAR(E1303),MONTH(E1303),1),DATE(YEAR(A1303),MONTH(A1303),1)))</f>
        <v/>
      </c>
      <c r="G1303" s="13">
        <f>IF(A1303&amp;B1303&amp;C1303="","",IF(A1303="","日付を入れる",IF(B1303="","費目を選ぶ",IF(COUNTIFS($H$4:$H$58,B1303)=0,"費目の一覧にない",IF(C1303="","金額を入れる",IF(YEAR(F1303)&lt;&gt;'入力'!$B$5,"集計の年とちがう",""))))))</f>
        <v/>
      </c>
    </row>
    <row r="1304">
      <c r="A1304" s="34" t="n"/>
      <c r="B1304" s="35" t="n"/>
      <c r="C1304" s="36" t="n"/>
      <c r="D1304" s="35" t="n"/>
      <c r="E1304" s="37" t="n"/>
      <c r="F1304" s="38">
        <f>IF(A1304="","",IF(E1304&lt;&gt;"",DATE(YEAR(E1304),MONTH(E1304),1),DATE(YEAR(A1304),MONTH(A1304),1)))</f>
        <v/>
      </c>
      <c r="G1304" s="13">
        <f>IF(A1304&amp;B1304&amp;C1304="","",IF(A1304="","日付を入れる",IF(B1304="","費目を選ぶ",IF(COUNTIFS($H$4:$H$58,B1304)=0,"費目の一覧にない",IF(C1304="","金額を入れる",IF(YEAR(F1304)&lt;&gt;'入力'!$B$5,"集計の年とちがう",""))))))</f>
        <v/>
      </c>
    </row>
    <row r="1305">
      <c r="A1305" s="34" t="n"/>
      <c r="B1305" s="35" t="n"/>
      <c r="C1305" s="36" t="n"/>
      <c r="D1305" s="35" t="n"/>
      <c r="E1305" s="37" t="n"/>
      <c r="F1305" s="38">
        <f>IF(A1305="","",IF(E1305&lt;&gt;"",DATE(YEAR(E1305),MONTH(E1305),1),DATE(YEAR(A1305),MONTH(A1305),1)))</f>
        <v/>
      </c>
      <c r="G1305" s="13">
        <f>IF(A1305&amp;B1305&amp;C1305="","",IF(A1305="","日付を入れる",IF(B1305="","費目を選ぶ",IF(COUNTIFS($H$4:$H$58,B1305)=0,"費目の一覧にない",IF(C1305="","金額を入れる",IF(YEAR(F1305)&lt;&gt;'入力'!$B$5,"集計の年とちがう",""))))))</f>
        <v/>
      </c>
    </row>
    <row r="1306">
      <c r="A1306" s="34" t="n"/>
      <c r="B1306" s="35" t="n"/>
      <c r="C1306" s="36" t="n"/>
      <c r="D1306" s="35" t="n"/>
      <c r="E1306" s="37" t="n"/>
      <c r="F1306" s="38">
        <f>IF(A1306="","",IF(E1306&lt;&gt;"",DATE(YEAR(E1306),MONTH(E1306),1),DATE(YEAR(A1306),MONTH(A1306),1)))</f>
        <v/>
      </c>
      <c r="G1306" s="13">
        <f>IF(A1306&amp;B1306&amp;C1306="","",IF(A1306="","日付を入れる",IF(B1306="","費目を選ぶ",IF(COUNTIFS($H$4:$H$58,B1306)=0,"費目の一覧にない",IF(C1306="","金額を入れる",IF(YEAR(F1306)&lt;&gt;'入力'!$B$5,"集計の年とちがう",""))))))</f>
        <v/>
      </c>
    </row>
    <row r="1307">
      <c r="A1307" s="34" t="n"/>
      <c r="B1307" s="35" t="n"/>
      <c r="C1307" s="36" t="n"/>
      <c r="D1307" s="35" t="n"/>
      <c r="E1307" s="37" t="n"/>
      <c r="F1307" s="38">
        <f>IF(A1307="","",IF(E1307&lt;&gt;"",DATE(YEAR(E1307),MONTH(E1307),1),DATE(YEAR(A1307),MONTH(A1307),1)))</f>
        <v/>
      </c>
      <c r="G1307" s="13">
        <f>IF(A1307&amp;B1307&amp;C1307="","",IF(A1307="","日付を入れる",IF(B1307="","費目を選ぶ",IF(COUNTIFS($H$4:$H$58,B1307)=0,"費目の一覧にない",IF(C1307="","金額を入れる",IF(YEAR(F1307)&lt;&gt;'入力'!$B$5,"集計の年とちがう",""))))))</f>
        <v/>
      </c>
    </row>
    <row r="1308">
      <c r="A1308" s="34" t="n"/>
      <c r="B1308" s="35" t="n"/>
      <c r="C1308" s="36" t="n"/>
      <c r="D1308" s="35" t="n"/>
      <c r="E1308" s="37" t="n"/>
      <c r="F1308" s="38">
        <f>IF(A1308="","",IF(E1308&lt;&gt;"",DATE(YEAR(E1308),MONTH(E1308),1),DATE(YEAR(A1308),MONTH(A1308),1)))</f>
        <v/>
      </c>
      <c r="G1308" s="13">
        <f>IF(A1308&amp;B1308&amp;C1308="","",IF(A1308="","日付を入れる",IF(B1308="","費目を選ぶ",IF(COUNTIFS($H$4:$H$58,B1308)=0,"費目の一覧にない",IF(C1308="","金額を入れる",IF(YEAR(F1308)&lt;&gt;'入力'!$B$5,"集計の年とちがう",""))))))</f>
        <v/>
      </c>
    </row>
    <row r="1309">
      <c r="A1309" s="34" t="n"/>
      <c r="B1309" s="35" t="n"/>
      <c r="C1309" s="36" t="n"/>
      <c r="D1309" s="35" t="n"/>
      <c r="E1309" s="37" t="n"/>
      <c r="F1309" s="38">
        <f>IF(A1309="","",IF(E1309&lt;&gt;"",DATE(YEAR(E1309),MONTH(E1309),1),DATE(YEAR(A1309),MONTH(A1309),1)))</f>
        <v/>
      </c>
      <c r="G1309" s="13">
        <f>IF(A1309&amp;B1309&amp;C1309="","",IF(A1309="","日付を入れる",IF(B1309="","費目を選ぶ",IF(COUNTIFS($H$4:$H$58,B1309)=0,"費目の一覧にない",IF(C1309="","金額を入れる",IF(YEAR(F1309)&lt;&gt;'入力'!$B$5,"集計の年とちがう",""))))))</f>
        <v/>
      </c>
    </row>
    <row r="1310">
      <c r="A1310" s="34" t="n"/>
      <c r="B1310" s="35" t="n"/>
      <c r="C1310" s="36" t="n"/>
      <c r="D1310" s="35" t="n"/>
      <c r="E1310" s="37" t="n"/>
      <c r="F1310" s="38">
        <f>IF(A1310="","",IF(E1310&lt;&gt;"",DATE(YEAR(E1310),MONTH(E1310),1),DATE(YEAR(A1310),MONTH(A1310),1)))</f>
        <v/>
      </c>
      <c r="G1310" s="13">
        <f>IF(A1310&amp;B1310&amp;C1310="","",IF(A1310="","日付を入れる",IF(B1310="","費目を選ぶ",IF(COUNTIFS($H$4:$H$58,B1310)=0,"費目の一覧にない",IF(C1310="","金額を入れる",IF(YEAR(F1310)&lt;&gt;'入力'!$B$5,"集計の年とちがう",""))))))</f>
        <v/>
      </c>
    </row>
    <row r="1311">
      <c r="A1311" s="34" t="n"/>
      <c r="B1311" s="35" t="n"/>
      <c r="C1311" s="36" t="n"/>
      <c r="D1311" s="35" t="n"/>
      <c r="E1311" s="37" t="n"/>
      <c r="F1311" s="38">
        <f>IF(A1311="","",IF(E1311&lt;&gt;"",DATE(YEAR(E1311),MONTH(E1311),1),DATE(YEAR(A1311),MONTH(A1311),1)))</f>
        <v/>
      </c>
      <c r="G1311" s="13">
        <f>IF(A1311&amp;B1311&amp;C1311="","",IF(A1311="","日付を入れる",IF(B1311="","費目を選ぶ",IF(COUNTIFS($H$4:$H$58,B1311)=0,"費目の一覧にない",IF(C1311="","金額を入れる",IF(YEAR(F1311)&lt;&gt;'入力'!$B$5,"集計の年とちがう",""))))))</f>
        <v/>
      </c>
    </row>
    <row r="1312">
      <c r="A1312" s="34" t="n"/>
      <c r="B1312" s="35" t="n"/>
      <c r="C1312" s="36" t="n"/>
      <c r="D1312" s="35" t="n"/>
      <c r="E1312" s="37" t="n"/>
      <c r="F1312" s="38">
        <f>IF(A1312="","",IF(E1312&lt;&gt;"",DATE(YEAR(E1312),MONTH(E1312),1),DATE(YEAR(A1312),MONTH(A1312),1)))</f>
        <v/>
      </c>
      <c r="G1312" s="13">
        <f>IF(A1312&amp;B1312&amp;C1312="","",IF(A1312="","日付を入れる",IF(B1312="","費目を選ぶ",IF(COUNTIFS($H$4:$H$58,B1312)=0,"費目の一覧にない",IF(C1312="","金額を入れる",IF(YEAR(F1312)&lt;&gt;'入力'!$B$5,"集計の年とちがう",""))))))</f>
        <v/>
      </c>
    </row>
    <row r="1313">
      <c r="A1313" s="34" t="n"/>
      <c r="B1313" s="35" t="n"/>
      <c r="C1313" s="36" t="n"/>
      <c r="D1313" s="35" t="n"/>
      <c r="E1313" s="37" t="n"/>
      <c r="F1313" s="38">
        <f>IF(A1313="","",IF(E1313&lt;&gt;"",DATE(YEAR(E1313),MONTH(E1313),1),DATE(YEAR(A1313),MONTH(A1313),1)))</f>
        <v/>
      </c>
      <c r="G1313" s="13">
        <f>IF(A1313&amp;B1313&amp;C1313="","",IF(A1313="","日付を入れる",IF(B1313="","費目を選ぶ",IF(COUNTIFS($H$4:$H$58,B1313)=0,"費目の一覧にない",IF(C1313="","金額を入れる",IF(YEAR(F1313)&lt;&gt;'入力'!$B$5,"集計の年とちがう",""))))))</f>
        <v/>
      </c>
    </row>
    <row r="1314">
      <c r="A1314" s="34" t="n"/>
      <c r="B1314" s="35" t="n"/>
      <c r="C1314" s="36" t="n"/>
      <c r="D1314" s="35" t="n"/>
      <c r="E1314" s="37" t="n"/>
      <c r="F1314" s="38">
        <f>IF(A1314="","",IF(E1314&lt;&gt;"",DATE(YEAR(E1314),MONTH(E1314),1),DATE(YEAR(A1314),MONTH(A1314),1)))</f>
        <v/>
      </c>
      <c r="G1314" s="13">
        <f>IF(A1314&amp;B1314&amp;C1314="","",IF(A1314="","日付を入れる",IF(B1314="","費目を選ぶ",IF(COUNTIFS($H$4:$H$58,B1314)=0,"費目の一覧にない",IF(C1314="","金額を入れる",IF(YEAR(F1314)&lt;&gt;'入力'!$B$5,"集計の年とちがう",""))))))</f>
        <v/>
      </c>
    </row>
    <row r="1315">
      <c r="A1315" s="34" t="n"/>
      <c r="B1315" s="35" t="n"/>
      <c r="C1315" s="36" t="n"/>
      <c r="D1315" s="35" t="n"/>
      <c r="E1315" s="37" t="n"/>
      <c r="F1315" s="38">
        <f>IF(A1315="","",IF(E1315&lt;&gt;"",DATE(YEAR(E1315),MONTH(E1315),1),DATE(YEAR(A1315),MONTH(A1315),1)))</f>
        <v/>
      </c>
      <c r="G1315" s="13">
        <f>IF(A1315&amp;B1315&amp;C1315="","",IF(A1315="","日付を入れる",IF(B1315="","費目を選ぶ",IF(COUNTIFS($H$4:$H$58,B1315)=0,"費目の一覧にない",IF(C1315="","金額を入れる",IF(YEAR(F1315)&lt;&gt;'入力'!$B$5,"集計の年とちがう",""))))))</f>
        <v/>
      </c>
    </row>
    <row r="1316">
      <c r="A1316" s="34" t="n"/>
      <c r="B1316" s="35" t="n"/>
      <c r="C1316" s="36" t="n"/>
      <c r="D1316" s="35" t="n"/>
      <c r="E1316" s="37" t="n"/>
      <c r="F1316" s="38">
        <f>IF(A1316="","",IF(E1316&lt;&gt;"",DATE(YEAR(E1316),MONTH(E1316),1),DATE(YEAR(A1316),MONTH(A1316),1)))</f>
        <v/>
      </c>
      <c r="G1316" s="13">
        <f>IF(A1316&amp;B1316&amp;C1316="","",IF(A1316="","日付を入れる",IF(B1316="","費目を選ぶ",IF(COUNTIFS($H$4:$H$58,B1316)=0,"費目の一覧にない",IF(C1316="","金額を入れる",IF(YEAR(F1316)&lt;&gt;'入力'!$B$5,"集計の年とちがう",""))))))</f>
        <v/>
      </c>
    </row>
    <row r="1317">
      <c r="A1317" s="34" t="n"/>
      <c r="B1317" s="35" t="n"/>
      <c r="C1317" s="36" t="n"/>
      <c r="D1317" s="35" t="n"/>
      <c r="E1317" s="37" t="n"/>
      <c r="F1317" s="38">
        <f>IF(A1317="","",IF(E1317&lt;&gt;"",DATE(YEAR(E1317),MONTH(E1317),1),DATE(YEAR(A1317),MONTH(A1317),1)))</f>
        <v/>
      </c>
      <c r="G1317" s="13">
        <f>IF(A1317&amp;B1317&amp;C1317="","",IF(A1317="","日付を入れる",IF(B1317="","費目を選ぶ",IF(COUNTIFS($H$4:$H$58,B1317)=0,"費目の一覧にない",IF(C1317="","金額を入れる",IF(YEAR(F1317)&lt;&gt;'入力'!$B$5,"集計の年とちがう",""))))))</f>
        <v/>
      </c>
    </row>
    <row r="1318">
      <c r="A1318" s="34" t="n"/>
      <c r="B1318" s="35" t="n"/>
      <c r="C1318" s="36" t="n"/>
      <c r="D1318" s="35" t="n"/>
      <c r="E1318" s="37" t="n"/>
      <c r="F1318" s="38">
        <f>IF(A1318="","",IF(E1318&lt;&gt;"",DATE(YEAR(E1318),MONTH(E1318),1),DATE(YEAR(A1318),MONTH(A1318),1)))</f>
        <v/>
      </c>
      <c r="G1318" s="13">
        <f>IF(A1318&amp;B1318&amp;C1318="","",IF(A1318="","日付を入れる",IF(B1318="","費目を選ぶ",IF(COUNTIFS($H$4:$H$58,B1318)=0,"費目の一覧にない",IF(C1318="","金額を入れる",IF(YEAR(F1318)&lt;&gt;'入力'!$B$5,"集計の年とちがう",""))))))</f>
        <v/>
      </c>
    </row>
    <row r="1319">
      <c r="A1319" s="34" t="n"/>
      <c r="B1319" s="35" t="n"/>
      <c r="C1319" s="36" t="n"/>
      <c r="D1319" s="35" t="n"/>
      <c r="E1319" s="37" t="n"/>
      <c r="F1319" s="38">
        <f>IF(A1319="","",IF(E1319&lt;&gt;"",DATE(YEAR(E1319),MONTH(E1319),1),DATE(YEAR(A1319),MONTH(A1319),1)))</f>
        <v/>
      </c>
      <c r="G1319" s="13">
        <f>IF(A1319&amp;B1319&amp;C1319="","",IF(A1319="","日付を入れる",IF(B1319="","費目を選ぶ",IF(COUNTIFS($H$4:$H$58,B1319)=0,"費目の一覧にない",IF(C1319="","金額を入れる",IF(YEAR(F1319)&lt;&gt;'入力'!$B$5,"集計の年とちがう",""))))))</f>
        <v/>
      </c>
    </row>
    <row r="1320">
      <c r="A1320" s="34" t="n"/>
      <c r="B1320" s="35" t="n"/>
      <c r="C1320" s="36" t="n"/>
      <c r="D1320" s="35" t="n"/>
      <c r="E1320" s="37" t="n"/>
      <c r="F1320" s="38">
        <f>IF(A1320="","",IF(E1320&lt;&gt;"",DATE(YEAR(E1320),MONTH(E1320),1),DATE(YEAR(A1320),MONTH(A1320),1)))</f>
        <v/>
      </c>
      <c r="G1320" s="13">
        <f>IF(A1320&amp;B1320&amp;C1320="","",IF(A1320="","日付を入れる",IF(B1320="","費目を選ぶ",IF(COUNTIFS($H$4:$H$58,B1320)=0,"費目の一覧にない",IF(C1320="","金額を入れる",IF(YEAR(F1320)&lt;&gt;'入力'!$B$5,"集計の年とちがう",""))))))</f>
        <v/>
      </c>
    </row>
    <row r="1321">
      <c r="A1321" s="34" t="n"/>
      <c r="B1321" s="35" t="n"/>
      <c r="C1321" s="36" t="n"/>
      <c r="D1321" s="35" t="n"/>
      <c r="E1321" s="37" t="n"/>
      <c r="F1321" s="38">
        <f>IF(A1321="","",IF(E1321&lt;&gt;"",DATE(YEAR(E1321),MONTH(E1321),1),DATE(YEAR(A1321),MONTH(A1321),1)))</f>
        <v/>
      </c>
      <c r="G1321" s="13">
        <f>IF(A1321&amp;B1321&amp;C1321="","",IF(A1321="","日付を入れる",IF(B1321="","費目を選ぶ",IF(COUNTIFS($H$4:$H$58,B1321)=0,"費目の一覧にない",IF(C1321="","金額を入れる",IF(YEAR(F1321)&lt;&gt;'入力'!$B$5,"集計の年とちがう",""))))))</f>
        <v/>
      </c>
    </row>
    <row r="1322">
      <c r="A1322" s="34" t="n"/>
      <c r="B1322" s="35" t="n"/>
      <c r="C1322" s="36" t="n"/>
      <c r="D1322" s="35" t="n"/>
      <c r="E1322" s="37" t="n"/>
      <c r="F1322" s="38">
        <f>IF(A1322="","",IF(E1322&lt;&gt;"",DATE(YEAR(E1322),MONTH(E1322),1),DATE(YEAR(A1322),MONTH(A1322),1)))</f>
        <v/>
      </c>
      <c r="G1322" s="13">
        <f>IF(A1322&amp;B1322&amp;C1322="","",IF(A1322="","日付を入れる",IF(B1322="","費目を選ぶ",IF(COUNTIFS($H$4:$H$58,B1322)=0,"費目の一覧にない",IF(C1322="","金額を入れる",IF(YEAR(F1322)&lt;&gt;'入力'!$B$5,"集計の年とちがう",""))))))</f>
        <v/>
      </c>
    </row>
    <row r="1323">
      <c r="A1323" s="34" t="n"/>
      <c r="B1323" s="35" t="n"/>
      <c r="C1323" s="36" t="n"/>
      <c r="D1323" s="35" t="n"/>
      <c r="E1323" s="37" t="n"/>
      <c r="F1323" s="38">
        <f>IF(A1323="","",IF(E1323&lt;&gt;"",DATE(YEAR(E1323),MONTH(E1323),1),DATE(YEAR(A1323),MONTH(A1323),1)))</f>
        <v/>
      </c>
      <c r="G1323" s="13">
        <f>IF(A1323&amp;B1323&amp;C1323="","",IF(A1323="","日付を入れる",IF(B1323="","費目を選ぶ",IF(COUNTIFS($H$4:$H$58,B1323)=0,"費目の一覧にない",IF(C1323="","金額を入れる",IF(YEAR(F1323)&lt;&gt;'入力'!$B$5,"集計の年とちがう",""))))))</f>
        <v/>
      </c>
    </row>
    <row r="1324">
      <c r="A1324" s="34" t="n"/>
      <c r="B1324" s="35" t="n"/>
      <c r="C1324" s="36" t="n"/>
      <c r="D1324" s="35" t="n"/>
      <c r="E1324" s="37" t="n"/>
      <c r="F1324" s="38">
        <f>IF(A1324="","",IF(E1324&lt;&gt;"",DATE(YEAR(E1324),MONTH(E1324),1),DATE(YEAR(A1324),MONTH(A1324),1)))</f>
        <v/>
      </c>
      <c r="G1324" s="13">
        <f>IF(A1324&amp;B1324&amp;C1324="","",IF(A1324="","日付を入れる",IF(B1324="","費目を選ぶ",IF(COUNTIFS($H$4:$H$58,B1324)=0,"費目の一覧にない",IF(C1324="","金額を入れる",IF(YEAR(F1324)&lt;&gt;'入力'!$B$5,"集計の年とちがう",""))))))</f>
        <v/>
      </c>
    </row>
    <row r="1325">
      <c r="A1325" s="34" t="n"/>
      <c r="B1325" s="35" t="n"/>
      <c r="C1325" s="36" t="n"/>
      <c r="D1325" s="35" t="n"/>
      <c r="E1325" s="37" t="n"/>
      <c r="F1325" s="38">
        <f>IF(A1325="","",IF(E1325&lt;&gt;"",DATE(YEAR(E1325),MONTH(E1325),1),DATE(YEAR(A1325),MONTH(A1325),1)))</f>
        <v/>
      </c>
      <c r="G1325" s="13">
        <f>IF(A1325&amp;B1325&amp;C1325="","",IF(A1325="","日付を入れる",IF(B1325="","費目を選ぶ",IF(COUNTIFS($H$4:$H$58,B1325)=0,"費目の一覧にない",IF(C1325="","金額を入れる",IF(YEAR(F1325)&lt;&gt;'入力'!$B$5,"集計の年とちがう",""))))))</f>
        <v/>
      </c>
    </row>
    <row r="1326">
      <c r="A1326" s="34" t="n"/>
      <c r="B1326" s="35" t="n"/>
      <c r="C1326" s="36" t="n"/>
      <c r="D1326" s="35" t="n"/>
      <c r="E1326" s="37" t="n"/>
      <c r="F1326" s="38">
        <f>IF(A1326="","",IF(E1326&lt;&gt;"",DATE(YEAR(E1326),MONTH(E1326),1),DATE(YEAR(A1326),MONTH(A1326),1)))</f>
        <v/>
      </c>
      <c r="G1326" s="13">
        <f>IF(A1326&amp;B1326&amp;C1326="","",IF(A1326="","日付を入れる",IF(B1326="","費目を選ぶ",IF(COUNTIFS($H$4:$H$58,B1326)=0,"費目の一覧にない",IF(C1326="","金額を入れる",IF(YEAR(F1326)&lt;&gt;'入力'!$B$5,"集計の年とちがう",""))))))</f>
        <v/>
      </c>
    </row>
    <row r="1327">
      <c r="A1327" s="34" t="n"/>
      <c r="B1327" s="35" t="n"/>
      <c r="C1327" s="36" t="n"/>
      <c r="D1327" s="35" t="n"/>
      <c r="E1327" s="37" t="n"/>
      <c r="F1327" s="38">
        <f>IF(A1327="","",IF(E1327&lt;&gt;"",DATE(YEAR(E1327),MONTH(E1327),1),DATE(YEAR(A1327),MONTH(A1327),1)))</f>
        <v/>
      </c>
      <c r="G1327" s="13">
        <f>IF(A1327&amp;B1327&amp;C1327="","",IF(A1327="","日付を入れる",IF(B1327="","費目を選ぶ",IF(COUNTIFS($H$4:$H$58,B1327)=0,"費目の一覧にない",IF(C1327="","金額を入れる",IF(YEAR(F1327)&lt;&gt;'入力'!$B$5,"集計の年とちがう",""))))))</f>
        <v/>
      </c>
    </row>
    <row r="1328">
      <c r="A1328" s="34" t="n"/>
      <c r="B1328" s="35" t="n"/>
      <c r="C1328" s="36" t="n"/>
      <c r="D1328" s="35" t="n"/>
      <c r="E1328" s="37" t="n"/>
      <c r="F1328" s="38">
        <f>IF(A1328="","",IF(E1328&lt;&gt;"",DATE(YEAR(E1328),MONTH(E1328),1),DATE(YEAR(A1328),MONTH(A1328),1)))</f>
        <v/>
      </c>
      <c r="G1328" s="13">
        <f>IF(A1328&amp;B1328&amp;C1328="","",IF(A1328="","日付を入れる",IF(B1328="","費目を選ぶ",IF(COUNTIFS($H$4:$H$58,B1328)=0,"費目の一覧にない",IF(C1328="","金額を入れる",IF(YEAR(F1328)&lt;&gt;'入力'!$B$5,"集計の年とちがう",""))))))</f>
        <v/>
      </c>
    </row>
    <row r="1329">
      <c r="A1329" s="34" t="n"/>
      <c r="B1329" s="35" t="n"/>
      <c r="C1329" s="36" t="n"/>
      <c r="D1329" s="35" t="n"/>
      <c r="E1329" s="37" t="n"/>
      <c r="F1329" s="38">
        <f>IF(A1329="","",IF(E1329&lt;&gt;"",DATE(YEAR(E1329),MONTH(E1329),1),DATE(YEAR(A1329),MONTH(A1329),1)))</f>
        <v/>
      </c>
      <c r="G1329" s="13">
        <f>IF(A1329&amp;B1329&amp;C1329="","",IF(A1329="","日付を入れる",IF(B1329="","費目を選ぶ",IF(COUNTIFS($H$4:$H$58,B1329)=0,"費目の一覧にない",IF(C1329="","金額を入れる",IF(YEAR(F1329)&lt;&gt;'入力'!$B$5,"集計の年とちがう",""))))))</f>
        <v/>
      </c>
    </row>
    <row r="1330">
      <c r="A1330" s="34" t="n"/>
      <c r="B1330" s="35" t="n"/>
      <c r="C1330" s="36" t="n"/>
      <c r="D1330" s="35" t="n"/>
      <c r="E1330" s="37" t="n"/>
      <c r="F1330" s="38">
        <f>IF(A1330="","",IF(E1330&lt;&gt;"",DATE(YEAR(E1330),MONTH(E1330),1),DATE(YEAR(A1330),MONTH(A1330),1)))</f>
        <v/>
      </c>
      <c r="G1330" s="13">
        <f>IF(A1330&amp;B1330&amp;C1330="","",IF(A1330="","日付を入れる",IF(B1330="","費目を選ぶ",IF(COUNTIFS($H$4:$H$58,B1330)=0,"費目の一覧にない",IF(C1330="","金額を入れる",IF(YEAR(F1330)&lt;&gt;'入力'!$B$5,"集計の年とちがう",""))))))</f>
        <v/>
      </c>
    </row>
    <row r="1331">
      <c r="A1331" s="34" t="n"/>
      <c r="B1331" s="35" t="n"/>
      <c r="C1331" s="36" t="n"/>
      <c r="D1331" s="35" t="n"/>
      <c r="E1331" s="37" t="n"/>
      <c r="F1331" s="38">
        <f>IF(A1331="","",IF(E1331&lt;&gt;"",DATE(YEAR(E1331),MONTH(E1331),1),DATE(YEAR(A1331),MONTH(A1331),1)))</f>
        <v/>
      </c>
      <c r="G1331" s="13">
        <f>IF(A1331&amp;B1331&amp;C1331="","",IF(A1331="","日付を入れる",IF(B1331="","費目を選ぶ",IF(COUNTIFS($H$4:$H$58,B1331)=0,"費目の一覧にない",IF(C1331="","金額を入れる",IF(YEAR(F1331)&lt;&gt;'入力'!$B$5,"集計の年とちがう",""))))))</f>
        <v/>
      </c>
    </row>
    <row r="1332">
      <c r="A1332" s="34" t="n"/>
      <c r="B1332" s="35" t="n"/>
      <c r="C1332" s="36" t="n"/>
      <c r="D1332" s="35" t="n"/>
      <c r="E1332" s="37" t="n"/>
      <c r="F1332" s="38">
        <f>IF(A1332="","",IF(E1332&lt;&gt;"",DATE(YEAR(E1332),MONTH(E1332),1),DATE(YEAR(A1332),MONTH(A1332),1)))</f>
        <v/>
      </c>
      <c r="G1332" s="13">
        <f>IF(A1332&amp;B1332&amp;C1332="","",IF(A1332="","日付を入れる",IF(B1332="","費目を選ぶ",IF(COUNTIFS($H$4:$H$58,B1332)=0,"費目の一覧にない",IF(C1332="","金額を入れる",IF(YEAR(F1332)&lt;&gt;'入力'!$B$5,"集計の年とちがう",""))))))</f>
        <v/>
      </c>
    </row>
    <row r="1333">
      <c r="A1333" s="34" t="n"/>
      <c r="B1333" s="35" t="n"/>
      <c r="C1333" s="36" t="n"/>
      <c r="D1333" s="35" t="n"/>
      <c r="E1333" s="37" t="n"/>
      <c r="F1333" s="38">
        <f>IF(A1333="","",IF(E1333&lt;&gt;"",DATE(YEAR(E1333),MONTH(E1333),1),DATE(YEAR(A1333),MONTH(A1333),1)))</f>
        <v/>
      </c>
      <c r="G1333" s="13">
        <f>IF(A1333&amp;B1333&amp;C1333="","",IF(A1333="","日付を入れる",IF(B1333="","費目を選ぶ",IF(COUNTIFS($H$4:$H$58,B1333)=0,"費目の一覧にない",IF(C1333="","金額を入れる",IF(YEAR(F1333)&lt;&gt;'入力'!$B$5,"集計の年とちがう",""))))))</f>
        <v/>
      </c>
    </row>
    <row r="1334">
      <c r="A1334" s="34" t="n"/>
      <c r="B1334" s="35" t="n"/>
      <c r="C1334" s="36" t="n"/>
      <c r="D1334" s="35" t="n"/>
      <c r="E1334" s="37" t="n"/>
      <c r="F1334" s="38">
        <f>IF(A1334="","",IF(E1334&lt;&gt;"",DATE(YEAR(E1334),MONTH(E1334),1),DATE(YEAR(A1334),MONTH(A1334),1)))</f>
        <v/>
      </c>
      <c r="G1334" s="13">
        <f>IF(A1334&amp;B1334&amp;C1334="","",IF(A1334="","日付を入れる",IF(B1334="","費目を選ぶ",IF(COUNTIFS($H$4:$H$58,B1334)=0,"費目の一覧にない",IF(C1334="","金額を入れる",IF(YEAR(F1334)&lt;&gt;'入力'!$B$5,"集計の年とちがう",""))))))</f>
        <v/>
      </c>
    </row>
    <row r="1335">
      <c r="A1335" s="34" t="n"/>
      <c r="B1335" s="35" t="n"/>
      <c r="C1335" s="36" t="n"/>
      <c r="D1335" s="35" t="n"/>
      <c r="E1335" s="37" t="n"/>
      <c r="F1335" s="38">
        <f>IF(A1335="","",IF(E1335&lt;&gt;"",DATE(YEAR(E1335),MONTH(E1335),1),DATE(YEAR(A1335),MONTH(A1335),1)))</f>
        <v/>
      </c>
      <c r="G1335" s="13">
        <f>IF(A1335&amp;B1335&amp;C1335="","",IF(A1335="","日付を入れる",IF(B1335="","費目を選ぶ",IF(COUNTIFS($H$4:$H$58,B1335)=0,"費目の一覧にない",IF(C1335="","金額を入れる",IF(YEAR(F1335)&lt;&gt;'入力'!$B$5,"集計の年とちがう",""))))))</f>
        <v/>
      </c>
    </row>
    <row r="1336">
      <c r="A1336" s="34" t="n"/>
      <c r="B1336" s="35" t="n"/>
      <c r="C1336" s="36" t="n"/>
      <c r="D1336" s="35" t="n"/>
      <c r="E1336" s="37" t="n"/>
      <c r="F1336" s="38">
        <f>IF(A1336="","",IF(E1336&lt;&gt;"",DATE(YEAR(E1336),MONTH(E1336),1),DATE(YEAR(A1336),MONTH(A1336),1)))</f>
        <v/>
      </c>
      <c r="G1336" s="13">
        <f>IF(A1336&amp;B1336&amp;C1336="","",IF(A1336="","日付を入れる",IF(B1336="","費目を選ぶ",IF(COUNTIFS($H$4:$H$58,B1336)=0,"費目の一覧にない",IF(C1336="","金額を入れる",IF(YEAR(F1336)&lt;&gt;'入力'!$B$5,"集計の年とちがう",""))))))</f>
        <v/>
      </c>
    </row>
    <row r="1337">
      <c r="A1337" s="34" t="n"/>
      <c r="B1337" s="35" t="n"/>
      <c r="C1337" s="36" t="n"/>
      <c r="D1337" s="35" t="n"/>
      <c r="E1337" s="37" t="n"/>
      <c r="F1337" s="38">
        <f>IF(A1337="","",IF(E1337&lt;&gt;"",DATE(YEAR(E1337),MONTH(E1337),1),DATE(YEAR(A1337),MONTH(A1337),1)))</f>
        <v/>
      </c>
      <c r="G1337" s="13">
        <f>IF(A1337&amp;B1337&amp;C1337="","",IF(A1337="","日付を入れる",IF(B1337="","費目を選ぶ",IF(COUNTIFS($H$4:$H$58,B1337)=0,"費目の一覧にない",IF(C1337="","金額を入れる",IF(YEAR(F1337)&lt;&gt;'入力'!$B$5,"集計の年とちがう",""))))))</f>
        <v/>
      </c>
    </row>
    <row r="1338">
      <c r="A1338" s="34" t="n"/>
      <c r="B1338" s="35" t="n"/>
      <c r="C1338" s="36" t="n"/>
      <c r="D1338" s="35" t="n"/>
      <c r="E1338" s="37" t="n"/>
      <c r="F1338" s="38">
        <f>IF(A1338="","",IF(E1338&lt;&gt;"",DATE(YEAR(E1338),MONTH(E1338),1),DATE(YEAR(A1338),MONTH(A1338),1)))</f>
        <v/>
      </c>
      <c r="G1338" s="13">
        <f>IF(A1338&amp;B1338&amp;C1338="","",IF(A1338="","日付を入れる",IF(B1338="","費目を選ぶ",IF(COUNTIFS($H$4:$H$58,B1338)=0,"費目の一覧にない",IF(C1338="","金額を入れる",IF(YEAR(F1338)&lt;&gt;'入力'!$B$5,"集計の年とちがう",""))))))</f>
        <v/>
      </c>
    </row>
    <row r="1339">
      <c r="A1339" s="34" t="n"/>
      <c r="B1339" s="35" t="n"/>
      <c r="C1339" s="36" t="n"/>
      <c r="D1339" s="35" t="n"/>
      <c r="E1339" s="37" t="n"/>
      <c r="F1339" s="38">
        <f>IF(A1339="","",IF(E1339&lt;&gt;"",DATE(YEAR(E1339),MONTH(E1339),1),DATE(YEAR(A1339),MONTH(A1339),1)))</f>
        <v/>
      </c>
      <c r="G1339" s="13">
        <f>IF(A1339&amp;B1339&amp;C1339="","",IF(A1339="","日付を入れる",IF(B1339="","費目を選ぶ",IF(COUNTIFS($H$4:$H$58,B1339)=0,"費目の一覧にない",IF(C1339="","金額を入れる",IF(YEAR(F1339)&lt;&gt;'入力'!$B$5,"集計の年とちがう",""))))))</f>
        <v/>
      </c>
    </row>
    <row r="1340">
      <c r="A1340" s="34" t="n"/>
      <c r="B1340" s="35" t="n"/>
      <c r="C1340" s="36" t="n"/>
      <c r="D1340" s="35" t="n"/>
      <c r="E1340" s="37" t="n"/>
      <c r="F1340" s="38">
        <f>IF(A1340="","",IF(E1340&lt;&gt;"",DATE(YEAR(E1340),MONTH(E1340),1),DATE(YEAR(A1340),MONTH(A1340),1)))</f>
        <v/>
      </c>
      <c r="G1340" s="13">
        <f>IF(A1340&amp;B1340&amp;C1340="","",IF(A1340="","日付を入れる",IF(B1340="","費目を選ぶ",IF(COUNTIFS($H$4:$H$58,B1340)=0,"費目の一覧にない",IF(C1340="","金額を入れる",IF(YEAR(F1340)&lt;&gt;'入力'!$B$5,"集計の年とちがう",""))))))</f>
        <v/>
      </c>
    </row>
    <row r="1341">
      <c r="A1341" s="34" t="n"/>
      <c r="B1341" s="35" t="n"/>
      <c r="C1341" s="36" t="n"/>
      <c r="D1341" s="35" t="n"/>
      <c r="E1341" s="37" t="n"/>
      <c r="F1341" s="38">
        <f>IF(A1341="","",IF(E1341&lt;&gt;"",DATE(YEAR(E1341),MONTH(E1341),1),DATE(YEAR(A1341),MONTH(A1341),1)))</f>
        <v/>
      </c>
      <c r="G1341" s="13">
        <f>IF(A1341&amp;B1341&amp;C1341="","",IF(A1341="","日付を入れる",IF(B1341="","費目を選ぶ",IF(COUNTIFS($H$4:$H$58,B1341)=0,"費目の一覧にない",IF(C1341="","金額を入れる",IF(YEAR(F1341)&lt;&gt;'入力'!$B$5,"集計の年とちがう",""))))))</f>
        <v/>
      </c>
    </row>
    <row r="1342">
      <c r="A1342" s="34" t="n"/>
      <c r="B1342" s="35" t="n"/>
      <c r="C1342" s="36" t="n"/>
      <c r="D1342" s="35" t="n"/>
      <c r="E1342" s="37" t="n"/>
      <c r="F1342" s="38">
        <f>IF(A1342="","",IF(E1342&lt;&gt;"",DATE(YEAR(E1342),MONTH(E1342),1),DATE(YEAR(A1342),MONTH(A1342),1)))</f>
        <v/>
      </c>
      <c r="G1342" s="13">
        <f>IF(A1342&amp;B1342&amp;C1342="","",IF(A1342="","日付を入れる",IF(B1342="","費目を選ぶ",IF(COUNTIFS($H$4:$H$58,B1342)=0,"費目の一覧にない",IF(C1342="","金額を入れる",IF(YEAR(F1342)&lt;&gt;'入力'!$B$5,"集計の年とちがう",""))))))</f>
        <v/>
      </c>
    </row>
    <row r="1343">
      <c r="A1343" s="34" t="n"/>
      <c r="B1343" s="35" t="n"/>
      <c r="C1343" s="36" t="n"/>
      <c r="D1343" s="35" t="n"/>
      <c r="E1343" s="37" t="n"/>
      <c r="F1343" s="38">
        <f>IF(A1343="","",IF(E1343&lt;&gt;"",DATE(YEAR(E1343),MONTH(E1343),1),DATE(YEAR(A1343),MONTH(A1343),1)))</f>
        <v/>
      </c>
      <c r="G1343" s="13">
        <f>IF(A1343&amp;B1343&amp;C1343="","",IF(A1343="","日付を入れる",IF(B1343="","費目を選ぶ",IF(COUNTIFS($H$4:$H$58,B1343)=0,"費目の一覧にない",IF(C1343="","金額を入れる",IF(YEAR(F1343)&lt;&gt;'入力'!$B$5,"集計の年とちがう",""))))))</f>
        <v/>
      </c>
    </row>
    <row r="1344">
      <c r="A1344" s="34" t="n"/>
      <c r="B1344" s="35" t="n"/>
      <c r="C1344" s="36" t="n"/>
      <c r="D1344" s="35" t="n"/>
      <c r="E1344" s="37" t="n"/>
      <c r="F1344" s="38">
        <f>IF(A1344="","",IF(E1344&lt;&gt;"",DATE(YEAR(E1344),MONTH(E1344),1),DATE(YEAR(A1344),MONTH(A1344),1)))</f>
        <v/>
      </c>
      <c r="G1344" s="13">
        <f>IF(A1344&amp;B1344&amp;C1344="","",IF(A1344="","日付を入れる",IF(B1344="","費目を選ぶ",IF(COUNTIFS($H$4:$H$58,B1344)=0,"費目の一覧にない",IF(C1344="","金額を入れる",IF(YEAR(F1344)&lt;&gt;'入力'!$B$5,"集計の年とちがう",""))))))</f>
        <v/>
      </c>
    </row>
    <row r="1345">
      <c r="A1345" s="34" t="n"/>
      <c r="B1345" s="35" t="n"/>
      <c r="C1345" s="36" t="n"/>
      <c r="D1345" s="35" t="n"/>
      <c r="E1345" s="37" t="n"/>
      <c r="F1345" s="38">
        <f>IF(A1345="","",IF(E1345&lt;&gt;"",DATE(YEAR(E1345),MONTH(E1345),1),DATE(YEAR(A1345),MONTH(A1345),1)))</f>
        <v/>
      </c>
      <c r="G1345" s="13">
        <f>IF(A1345&amp;B1345&amp;C1345="","",IF(A1345="","日付を入れる",IF(B1345="","費目を選ぶ",IF(COUNTIFS($H$4:$H$58,B1345)=0,"費目の一覧にない",IF(C1345="","金額を入れる",IF(YEAR(F1345)&lt;&gt;'入力'!$B$5,"集計の年とちがう",""))))))</f>
        <v/>
      </c>
    </row>
    <row r="1346">
      <c r="A1346" s="34" t="n"/>
      <c r="B1346" s="35" t="n"/>
      <c r="C1346" s="36" t="n"/>
      <c r="D1346" s="35" t="n"/>
      <c r="E1346" s="37" t="n"/>
      <c r="F1346" s="38">
        <f>IF(A1346="","",IF(E1346&lt;&gt;"",DATE(YEAR(E1346),MONTH(E1346),1),DATE(YEAR(A1346),MONTH(A1346),1)))</f>
        <v/>
      </c>
      <c r="G1346" s="13">
        <f>IF(A1346&amp;B1346&amp;C1346="","",IF(A1346="","日付を入れる",IF(B1346="","費目を選ぶ",IF(COUNTIFS($H$4:$H$58,B1346)=0,"費目の一覧にない",IF(C1346="","金額を入れる",IF(YEAR(F1346)&lt;&gt;'入力'!$B$5,"集計の年とちがう",""))))))</f>
        <v/>
      </c>
    </row>
    <row r="1347">
      <c r="A1347" s="34" t="n"/>
      <c r="B1347" s="35" t="n"/>
      <c r="C1347" s="36" t="n"/>
      <c r="D1347" s="35" t="n"/>
      <c r="E1347" s="37" t="n"/>
      <c r="F1347" s="38">
        <f>IF(A1347="","",IF(E1347&lt;&gt;"",DATE(YEAR(E1347),MONTH(E1347),1),DATE(YEAR(A1347),MONTH(A1347),1)))</f>
        <v/>
      </c>
      <c r="G1347" s="13">
        <f>IF(A1347&amp;B1347&amp;C1347="","",IF(A1347="","日付を入れる",IF(B1347="","費目を選ぶ",IF(COUNTIFS($H$4:$H$58,B1347)=0,"費目の一覧にない",IF(C1347="","金額を入れる",IF(YEAR(F1347)&lt;&gt;'入力'!$B$5,"集計の年とちがう",""))))))</f>
        <v/>
      </c>
    </row>
    <row r="1348">
      <c r="A1348" s="34" t="n"/>
      <c r="B1348" s="35" t="n"/>
      <c r="C1348" s="36" t="n"/>
      <c r="D1348" s="35" t="n"/>
      <c r="E1348" s="37" t="n"/>
      <c r="F1348" s="38">
        <f>IF(A1348="","",IF(E1348&lt;&gt;"",DATE(YEAR(E1348),MONTH(E1348),1),DATE(YEAR(A1348),MONTH(A1348),1)))</f>
        <v/>
      </c>
      <c r="G1348" s="13">
        <f>IF(A1348&amp;B1348&amp;C1348="","",IF(A1348="","日付を入れる",IF(B1348="","費目を選ぶ",IF(COUNTIFS($H$4:$H$58,B1348)=0,"費目の一覧にない",IF(C1348="","金額を入れる",IF(YEAR(F1348)&lt;&gt;'入力'!$B$5,"集計の年とちがう",""))))))</f>
        <v/>
      </c>
    </row>
    <row r="1349">
      <c r="A1349" s="34" t="n"/>
      <c r="B1349" s="35" t="n"/>
      <c r="C1349" s="36" t="n"/>
      <c r="D1349" s="35" t="n"/>
      <c r="E1349" s="37" t="n"/>
      <c r="F1349" s="38">
        <f>IF(A1349="","",IF(E1349&lt;&gt;"",DATE(YEAR(E1349),MONTH(E1349),1),DATE(YEAR(A1349),MONTH(A1349),1)))</f>
        <v/>
      </c>
      <c r="G1349" s="13">
        <f>IF(A1349&amp;B1349&amp;C1349="","",IF(A1349="","日付を入れる",IF(B1349="","費目を選ぶ",IF(COUNTIFS($H$4:$H$58,B1349)=0,"費目の一覧にない",IF(C1349="","金額を入れる",IF(YEAR(F1349)&lt;&gt;'入力'!$B$5,"集計の年とちがう",""))))))</f>
        <v/>
      </c>
    </row>
    <row r="1350">
      <c r="A1350" s="34" t="n"/>
      <c r="B1350" s="35" t="n"/>
      <c r="C1350" s="36" t="n"/>
      <c r="D1350" s="35" t="n"/>
      <c r="E1350" s="37" t="n"/>
      <c r="F1350" s="38">
        <f>IF(A1350="","",IF(E1350&lt;&gt;"",DATE(YEAR(E1350),MONTH(E1350),1),DATE(YEAR(A1350),MONTH(A1350),1)))</f>
        <v/>
      </c>
      <c r="G1350" s="13">
        <f>IF(A1350&amp;B1350&amp;C1350="","",IF(A1350="","日付を入れる",IF(B1350="","費目を選ぶ",IF(COUNTIFS($H$4:$H$58,B1350)=0,"費目の一覧にない",IF(C1350="","金額を入れる",IF(YEAR(F1350)&lt;&gt;'入力'!$B$5,"集計の年とちがう",""))))))</f>
        <v/>
      </c>
    </row>
    <row r="1351">
      <c r="A1351" s="34" t="n"/>
      <c r="B1351" s="35" t="n"/>
      <c r="C1351" s="36" t="n"/>
      <c r="D1351" s="35" t="n"/>
      <c r="E1351" s="37" t="n"/>
      <c r="F1351" s="38">
        <f>IF(A1351="","",IF(E1351&lt;&gt;"",DATE(YEAR(E1351),MONTH(E1351),1),DATE(YEAR(A1351),MONTH(A1351),1)))</f>
        <v/>
      </c>
      <c r="G1351" s="13">
        <f>IF(A1351&amp;B1351&amp;C1351="","",IF(A1351="","日付を入れる",IF(B1351="","費目を選ぶ",IF(COUNTIFS($H$4:$H$58,B1351)=0,"費目の一覧にない",IF(C1351="","金額を入れる",IF(YEAR(F1351)&lt;&gt;'入力'!$B$5,"集計の年とちがう",""))))))</f>
        <v/>
      </c>
    </row>
    <row r="1352">
      <c r="A1352" s="34" t="n"/>
      <c r="B1352" s="35" t="n"/>
      <c r="C1352" s="36" t="n"/>
      <c r="D1352" s="35" t="n"/>
      <c r="E1352" s="37" t="n"/>
      <c r="F1352" s="38">
        <f>IF(A1352="","",IF(E1352&lt;&gt;"",DATE(YEAR(E1352),MONTH(E1352),1),DATE(YEAR(A1352),MONTH(A1352),1)))</f>
        <v/>
      </c>
      <c r="G1352" s="13">
        <f>IF(A1352&amp;B1352&amp;C1352="","",IF(A1352="","日付を入れる",IF(B1352="","費目を選ぶ",IF(COUNTIFS($H$4:$H$58,B1352)=0,"費目の一覧にない",IF(C1352="","金額を入れる",IF(YEAR(F1352)&lt;&gt;'入力'!$B$5,"集計の年とちがう",""))))))</f>
        <v/>
      </c>
    </row>
    <row r="1353">
      <c r="A1353" s="34" t="n"/>
      <c r="B1353" s="35" t="n"/>
      <c r="C1353" s="36" t="n"/>
      <c r="D1353" s="35" t="n"/>
      <c r="E1353" s="37" t="n"/>
      <c r="F1353" s="38">
        <f>IF(A1353="","",IF(E1353&lt;&gt;"",DATE(YEAR(E1353),MONTH(E1353),1),DATE(YEAR(A1353),MONTH(A1353),1)))</f>
        <v/>
      </c>
      <c r="G1353" s="13">
        <f>IF(A1353&amp;B1353&amp;C1353="","",IF(A1353="","日付を入れる",IF(B1353="","費目を選ぶ",IF(COUNTIFS($H$4:$H$58,B1353)=0,"費目の一覧にない",IF(C1353="","金額を入れる",IF(YEAR(F1353)&lt;&gt;'入力'!$B$5,"集計の年とちがう",""))))))</f>
        <v/>
      </c>
    </row>
    <row r="1354">
      <c r="A1354" s="34" t="n"/>
      <c r="B1354" s="35" t="n"/>
      <c r="C1354" s="36" t="n"/>
      <c r="D1354" s="35" t="n"/>
      <c r="E1354" s="37" t="n"/>
      <c r="F1354" s="38">
        <f>IF(A1354="","",IF(E1354&lt;&gt;"",DATE(YEAR(E1354),MONTH(E1354),1),DATE(YEAR(A1354),MONTH(A1354),1)))</f>
        <v/>
      </c>
      <c r="G1354" s="13">
        <f>IF(A1354&amp;B1354&amp;C1354="","",IF(A1354="","日付を入れる",IF(B1354="","費目を選ぶ",IF(COUNTIFS($H$4:$H$58,B1354)=0,"費目の一覧にない",IF(C1354="","金額を入れる",IF(YEAR(F1354)&lt;&gt;'入力'!$B$5,"集計の年とちがう",""))))))</f>
        <v/>
      </c>
    </row>
    <row r="1355">
      <c r="A1355" s="34" t="n"/>
      <c r="B1355" s="35" t="n"/>
      <c r="C1355" s="36" t="n"/>
      <c r="D1355" s="35" t="n"/>
      <c r="E1355" s="37" t="n"/>
      <c r="F1355" s="38">
        <f>IF(A1355="","",IF(E1355&lt;&gt;"",DATE(YEAR(E1355),MONTH(E1355),1),DATE(YEAR(A1355),MONTH(A1355),1)))</f>
        <v/>
      </c>
      <c r="G1355" s="13">
        <f>IF(A1355&amp;B1355&amp;C1355="","",IF(A1355="","日付を入れる",IF(B1355="","費目を選ぶ",IF(COUNTIFS($H$4:$H$58,B1355)=0,"費目の一覧にない",IF(C1355="","金額を入れる",IF(YEAR(F1355)&lt;&gt;'入力'!$B$5,"集計の年とちがう",""))))))</f>
        <v/>
      </c>
    </row>
    <row r="1356">
      <c r="A1356" s="34" t="n"/>
      <c r="B1356" s="35" t="n"/>
      <c r="C1356" s="36" t="n"/>
      <c r="D1356" s="35" t="n"/>
      <c r="E1356" s="37" t="n"/>
      <c r="F1356" s="38">
        <f>IF(A1356="","",IF(E1356&lt;&gt;"",DATE(YEAR(E1356),MONTH(E1356),1),DATE(YEAR(A1356),MONTH(A1356),1)))</f>
        <v/>
      </c>
      <c r="G1356" s="13">
        <f>IF(A1356&amp;B1356&amp;C1356="","",IF(A1356="","日付を入れる",IF(B1356="","費目を選ぶ",IF(COUNTIFS($H$4:$H$58,B1356)=0,"費目の一覧にない",IF(C1356="","金額を入れる",IF(YEAR(F1356)&lt;&gt;'入力'!$B$5,"集計の年とちがう",""))))))</f>
        <v/>
      </c>
    </row>
    <row r="1357">
      <c r="A1357" s="34" t="n"/>
      <c r="B1357" s="35" t="n"/>
      <c r="C1357" s="36" t="n"/>
      <c r="D1357" s="35" t="n"/>
      <c r="E1357" s="37" t="n"/>
      <c r="F1357" s="38">
        <f>IF(A1357="","",IF(E1357&lt;&gt;"",DATE(YEAR(E1357),MONTH(E1357),1),DATE(YEAR(A1357),MONTH(A1357),1)))</f>
        <v/>
      </c>
      <c r="G1357" s="13">
        <f>IF(A1357&amp;B1357&amp;C1357="","",IF(A1357="","日付を入れる",IF(B1357="","費目を選ぶ",IF(COUNTIFS($H$4:$H$58,B1357)=0,"費目の一覧にない",IF(C1357="","金額を入れる",IF(YEAR(F1357)&lt;&gt;'入力'!$B$5,"集計の年とちがう",""))))))</f>
        <v/>
      </c>
    </row>
    <row r="1358">
      <c r="A1358" s="34" t="n"/>
      <c r="B1358" s="35" t="n"/>
      <c r="C1358" s="36" t="n"/>
      <c r="D1358" s="35" t="n"/>
      <c r="E1358" s="37" t="n"/>
      <c r="F1358" s="38">
        <f>IF(A1358="","",IF(E1358&lt;&gt;"",DATE(YEAR(E1358),MONTH(E1358),1),DATE(YEAR(A1358),MONTH(A1358),1)))</f>
        <v/>
      </c>
      <c r="G1358" s="13">
        <f>IF(A1358&amp;B1358&amp;C1358="","",IF(A1358="","日付を入れる",IF(B1358="","費目を選ぶ",IF(COUNTIFS($H$4:$H$58,B1358)=0,"費目の一覧にない",IF(C1358="","金額を入れる",IF(YEAR(F1358)&lt;&gt;'入力'!$B$5,"集計の年とちがう",""))))))</f>
        <v/>
      </c>
    </row>
    <row r="1359">
      <c r="A1359" s="34" t="n"/>
      <c r="B1359" s="35" t="n"/>
      <c r="C1359" s="36" t="n"/>
      <c r="D1359" s="35" t="n"/>
      <c r="E1359" s="37" t="n"/>
      <c r="F1359" s="38">
        <f>IF(A1359="","",IF(E1359&lt;&gt;"",DATE(YEAR(E1359),MONTH(E1359),1),DATE(YEAR(A1359),MONTH(A1359),1)))</f>
        <v/>
      </c>
      <c r="G1359" s="13">
        <f>IF(A1359&amp;B1359&amp;C1359="","",IF(A1359="","日付を入れる",IF(B1359="","費目を選ぶ",IF(COUNTIFS($H$4:$H$58,B1359)=0,"費目の一覧にない",IF(C1359="","金額を入れる",IF(YEAR(F1359)&lt;&gt;'入力'!$B$5,"集計の年とちがう",""))))))</f>
        <v/>
      </c>
    </row>
    <row r="1360">
      <c r="A1360" s="34" t="n"/>
      <c r="B1360" s="35" t="n"/>
      <c r="C1360" s="36" t="n"/>
      <c r="D1360" s="35" t="n"/>
      <c r="E1360" s="37" t="n"/>
      <c r="F1360" s="38">
        <f>IF(A1360="","",IF(E1360&lt;&gt;"",DATE(YEAR(E1360),MONTH(E1360),1),DATE(YEAR(A1360),MONTH(A1360),1)))</f>
        <v/>
      </c>
      <c r="G1360" s="13">
        <f>IF(A1360&amp;B1360&amp;C1360="","",IF(A1360="","日付を入れる",IF(B1360="","費目を選ぶ",IF(COUNTIFS($H$4:$H$58,B1360)=0,"費目の一覧にない",IF(C1360="","金額を入れる",IF(YEAR(F1360)&lt;&gt;'入力'!$B$5,"集計の年とちがう",""))))))</f>
        <v/>
      </c>
    </row>
    <row r="1361">
      <c r="A1361" s="34" t="n"/>
      <c r="B1361" s="35" t="n"/>
      <c r="C1361" s="36" t="n"/>
      <c r="D1361" s="35" t="n"/>
      <c r="E1361" s="37" t="n"/>
      <c r="F1361" s="38">
        <f>IF(A1361="","",IF(E1361&lt;&gt;"",DATE(YEAR(E1361),MONTH(E1361),1),DATE(YEAR(A1361),MONTH(A1361),1)))</f>
        <v/>
      </c>
      <c r="G1361" s="13">
        <f>IF(A1361&amp;B1361&amp;C1361="","",IF(A1361="","日付を入れる",IF(B1361="","費目を選ぶ",IF(COUNTIFS($H$4:$H$58,B1361)=0,"費目の一覧にない",IF(C1361="","金額を入れる",IF(YEAR(F1361)&lt;&gt;'入力'!$B$5,"集計の年とちがう",""))))))</f>
        <v/>
      </c>
    </row>
    <row r="1362">
      <c r="A1362" s="34" t="n"/>
      <c r="B1362" s="35" t="n"/>
      <c r="C1362" s="36" t="n"/>
      <c r="D1362" s="35" t="n"/>
      <c r="E1362" s="37" t="n"/>
      <c r="F1362" s="38">
        <f>IF(A1362="","",IF(E1362&lt;&gt;"",DATE(YEAR(E1362),MONTH(E1362),1),DATE(YEAR(A1362),MONTH(A1362),1)))</f>
        <v/>
      </c>
      <c r="G1362" s="13">
        <f>IF(A1362&amp;B1362&amp;C1362="","",IF(A1362="","日付を入れる",IF(B1362="","費目を選ぶ",IF(COUNTIFS($H$4:$H$58,B1362)=0,"費目の一覧にない",IF(C1362="","金額を入れる",IF(YEAR(F1362)&lt;&gt;'入力'!$B$5,"集計の年とちがう",""))))))</f>
        <v/>
      </c>
    </row>
    <row r="1363">
      <c r="A1363" s="34" t="n"/>
      <c r="B1363" s="35" t="n"/>
      <c r="C1363" s="36" t="n"/>
      <c r="D1363" s="35" t="n"/>
      <c r="E1363" s="37" t="n"/>
      <c r="F1363" s="38">
        <f>IF(A1363="","",IF(E1363&lt;&gt;"",DATE(YEAR(E1363),MONTH(E1363),1),DATE(YEAR(A1363),MONTH(A1363),1)))</f>
        <v/>
      </c>
      <c r="G1363" s="13">
        <f>IF(A1363&amp;B1363&amp;C1363="","",IF(A1363="","日付を入れる",IF(B1363="","費目を選ぶ",IF(COUNTIFS($H$4:$H$58,B1363)=0,"費目の一覧にない",IF(C1363="","金額を入れる",IF(YEAR(F1363)&lt;&gt;'入力'!$B$5,"集計の年とちがう",""))))))</f>
        <v/>
      </c>
    </row>
    <row r="1364">
      <c r="A1364" s="34" t="n"/>
      <c r="B1364" s="35" t="n"/>
      <c r="C1364" s="36" t="n"/>
      <c r="D1364" s="35" t="n"/>
      <c r="E1364" s="37" t="n"/>
      <c r="F1364" s="38">
        <f>IF(A1364="","",IF(E1364&lt;&gt;"",DATE(YEAR(E1364),MONTH(E1364),1),DATE(YEAR(A1364),MONTH(A1364),1)))</f>
        <v/>
      </c>
      <c r="G1364" s="13">
        <f>IF(A1364&amp;B1364&amp;C1364="","",IF(A1364="","日付を入れる",IF(B1364="","費目を選ぶ",IF(COUNTIFS($H$4:$H$58,B1364)=0,"費目の一覧にない",IF(C1364="","金額を入れる",IF(YEAR(F1364)&lt;&gt;'入力'!$B$5,"集計の年とちがう",""))))))</f>
        <v/>
      </c>
    </row>
    <row r="1365">
      <c r="A1365" s="34" t="n"/>
      <c r="B1365" s="35" t="n"/>
      <c r="C1365" s="36" t="n"/>
      <c r="D1365" s="35" t="n"/>
      <c r="E1365" s="37" t="n"/>
      <c r="F1365" s="38">
        <f>IF(A1365="","",IF(E1365&lt;&gt;"",DATE(YEAR(E1365),MONTH(E1365),1),DATE(YEAR(A1365),MONTH(A1365),1)))</f>
        <v/>
      </c>
      <c r="G1365" s="13">
        <f>IF(A1365&amp;B1365&amp;C1365="","",IF(A1365="","日付を入れる",IF(B1365="","費目を選ぶ",IF(COUNTIFS($H$4:$H$58,B1365)=0,"費目の一覧にない",IF(C1365="","金額を入れる",IF(YEAR(F1365)&lt;&gt;'入力'!$B$5,"集計の年とちがう",""))))))</f>
        <v/>
      </c>
    </row>
    <row r="1366">
      <c r="A1366" s="34" t="n"/>
      <c r="B1366" s="35" t="n"/>
      <c r="C1366" s="36" t="n"/>
      <c r="D1366" s="35" t="n"/>
      <c r="E1366" s="37" t="n"/>
      <c r="F1366" s="38">
        <f>IF(A1366="","",IF(E1366&lt;&gt;"",DATE(YEAR(E1366),MONTH(E1366),1),DATE(YEAR(A1366),MONTH(A1366),1)))</f>
        <v/>
      </c>
      <c r="G1366" s="13">
        <f>IF(A1366&amp;B1366&amp;C1366="","",IF(A1366="","日付を入れる",IF(B1366="","費目を選ぶ",IF(COUNTIFS($H$4:$H$58,B1366)=0,"費目の一覧にない",IF(C1366="","金額を入れる",IF(YEAR(F1366)&lt;&gt;'入力'!$B$5,"集計の年とちがう",""))))))</f>
        <v/>
      </c>
    </row>
    <row r="1367">
      <c r="A1367" s="34" t="n"/>
      <c r="B1367" s="35" t="n"/>
      <c r="C1367" s="36" t="n"/>
      <c r="D1367" s="35" t="n"/>
      <c r="E1367" s="37" t="n"/>
      <c r="F1367" s="38">
        <f>IF(A1367="","",IF(E1367&lt;&gt;"",DATE(YEAR(E1367),MONTH(E1367),1),DATE(YEAR(A1367),MONTH(A1367),1)))</f>
        <v/>
      </c>
      <c r="G1367" s="13">
        <f>IF(A1367&amp;B1367&amp;C1367="","",IF(A1367="","日付を入れる",IF(B1367="","費目を選ぶ",IF(COUNTIFS($H$4:$H$58,B1367)=0,"費目の一覧にない",IF(C1367="","金額を入れる",IF(YEAR(F1367)&lt;&gt;'入力'!$B$5,"集計の年とちがう",""))))))</f>
        <v/>
      </c>
    </row>
    <row r="1368">
      <c r="A1368" s="34" t="n"/>
      <c r="B1368" s="35" t="n"/>
      <c r="C1368" s="36" t="n"/>
      <c r="D1368" s="35" t="n"/>
      <c r="E1368" s="37" t="n"/>
      <c r="F1368" s="38">
        <f>IF(A1368="","",IF(E1368&lt;&gt;"",DATE(YEAR(E1368),MONTH(E1368),1),DATE(YEAR(A1368),MONTH(A1368),1)))</f>
        <v/>
      </c>
      <c r="G1368" s="13">
        <f>IF(A1368&amp;B1368&amp;C1368="","",IF(A1368="","日付を入れる",IF(B1368="","費目を選ぶ",IF(COUNTIFS($H$4:$H$58,B1368)=0,"費目の一覧にない",IF(C1368="","金額を入れる",IF(YEAR(F1368)&lt;&gt;'入力'!$B$5,"集計の年とちがう",""))))))</f>
        <v/>
      </c>
    </row>
    <row r="1369">
      <c r="A1369" s="34" t="n"/>
      <c r="B1369" s="35" t="n"/>
      <c r="C1369" s="36" t="n"/>
      <c r="D1369" s="35" t="n"/>
      <c r="E1369" s="37" t="n"/>
      <c r="F1369" s="38">
        <f>IF(A1369="","",IF(E1369&lt;&gt;"",DATE(YEAR(E1369),MONTH(E1369),1),DATE(YEAR(A1369),MONTH(A1369),1)))</f>
        <v/>
      </c>
      <c r="G1369" s="13">
        <f>IF(A1369&amp;B1369&amp;C1369="","",IF(A1369="","日付を入れる",IF(B1369="","費目を選ぶ",IF(COUNTIFS($H$4:$H$58,B1369)=0,"費目の一覧にない",IF(C1369="","金額を入れる",IF(YEAR(F1369)&lt;&gt;'入力'!$B$5,"集計の年とちがう",""))))))</f>
        <v/>
      </c>
    </row>
    <row r="1370">
      <c r="A1370" s="34" t="n"/>
      <c r="B1370" s="35" t="n"/>
      <c r="C1370" s="36" t="n"/>
      <c r="D1370" s="35" t="n"/>
      <c r="E1370" s="37" t="n"/>
      <c r="F1370" s="38">
        <f>IF(A1370="","",IF(E1370&lt;&gt;"",DATE(YEAR(E1370),MONTH(E1370),1),DATE(YEAR(A1370),MONTH(A1370),1)))</f>
        <v/>
      </c>
      <c r="G1370" s="13">
        <f>IF(A1370&amp;B1370&amp;C1370="","",IF(A1370="","日付を入れる",IF(B1370="","費目を選ぶ",IF(COUNTIFS($H$4:$H$58,B1370)=0,"費目の一覧にない",IF(C1370="","金額を入れる",IF(YEAR(F1370)&lt;&gt;'入力'!$B$5,"集計の年とちがう",""))))))</f>
        <v/>
      </c>
    </row>
    <row r="1371">
      <c r="A1371" s="34" t="n"/>
      <c r="B1371" s="35" t="n"/>
      <c r="C1371" s="36" t="n"/>
      <c r="D1371" s="35" t="n"/>
      <c r="E1371" s="37" t="n"/>
      <c r="F1371" s="38">
        <f>IF(A1371="","",IF(E1371&lt;&gt;"",DATE(YEAR(E1371),MONTH(E1371),1),DATE(YEAR(A1371),MONTH(A1371),1)))</f>
        <v/>
      </c>
      <c r="G1371" s="13">
        <f>IF(A1371&amp;B1371&amp;C1371="","",IF(A1371="","日付を入れる",IF(B1371="","費目を選ぶ",IF(COUNTIFS($H$4:$H$58,B1371)=0,"費目の一覧にない",IF(C1371="","金額を入れる",IF(YEAR(F1371)&lt;&gt;'入力'!$B$5,"集計の年とちがう",""))))))</f>
        <v/>
      </c>
    </row>
    <row r="1372">
      <c r="A1372" s="34" t="n"/>
      <c r="B1372" s="35" t="n"/>
      <c r="C1372" s="36" t="n"/>
      <c r="D1372" s="35" t="n"/>
      <c r="E1372" s="37" t="n"/>
      <c r="F1372" s="38">
        <f>IF(A1372="","",IF(E1372&lt;&gt;"",DATE(YEAR(E1372),MONTH(E1372),1),DATE(YEAR(A1372),MONTH(A1372),1)))</f>
        <v/>
      </c>
      <c r="G1372" s="13">
        <f>IF(A1372&amp;B1372&amp;C1372="","",IF(A1372="","日付を入れる",IF(B1372="","費目を選ぶ",IF(COUNTIFS($H$4:$H$58,B1372)=0,"費目の一覧にない",IF(C1372="","金額を入れる",IF(YEAR(F1372)&lt;&gt;'入力'!$B$5,"集計の年とちがう",""))))))</f>
        <v/>
      </c>
    </row>
    <row r="1373">
      <c r="A1373" s="34" t="n"/>
      <c r="B1373" s="35" t="n"/>
      <c r="C1373" s="36" t="n"/>
      <c r="D1373" s="35" t="n"/>
      <c r="E1373" s="37" t="n"/>
      <c r="F1373" s="38">
        <f>IF(A1373="","",IF(E1373&lt;&gt;"",DATE(YEAR(E1373),MONTH(E1373),1),DATE(YEAR(A1373),MONTH(A1373),1)))</f>
        <v/>
      </c>
      <c r="G1373" s="13">
        <f>IF(A1373&amp;B1373&amp;C1373="","",IF(A1373="","日付を入れる",IF(B1373="","費目を選ぶ",IF(COUNTIFS($H$4:$H$58,B1373)=0,"費目の一覧にない",IF(C1373="","金額を入れる",IF(YEAR(F1373)&lt;&gt;'入力'!$B$5,"集計の年とちがう",""))))))</f>
        <v/>
      </c>
    </row>
    <row r="1374">
      <c r="A1374" s="34" t="n"/>
      <c r="B1374" s="35" t="n"/>
      <c r="C1374" s="36" t="n"/>
      <c r="D1374" s="35" t="n"/>
      <c r="E1374" s="37" t="n"/>
      <c r="F1374" s="38">
        <f>IF(A1374="","",IF(E1374&lt;&gt;"",DATE(YEAR(E1374),MONTH(E1374),1),DATE(YEAR(A1374),MONTH(A1374),1)))</f>
        <v/>
      </c>
      <c r="G1374" s="13">
        <f>IF(A1374&amp;B1374&amp;C1374="","",IF(A1374="","日付を入れる",IF(B1374="","費目を選ぶ",IF(COUNTIFS($H$4:$H$58,B1374)=0,"費目の一覧にない",IF(C1374="","金額を入れる",IF(YEAR(F1374)&lt;&gt;'入力'!$B$5,"集計の年とちがう",""))))))</f>
        <v/>
      </c>
    </row>
    <row r="1375">
      <c r="A1375" s="34" t="n"/>
      <c r="B1375" s="35" t="n"/>
      <c r="C1375" s="36" t="n"/>
      <c r="D1375" s="35" t="n"/>
      <c r="E1375" s="37" t="n"/>
      <c r="F1375" s="38">
        <f>IF(A1375="","",IF(E1375&lt;&gt;"",DATE(YEAR(E1375),MONTH(E1375),1),DATE(YEAR(A1375),MONTH(A1375),1)))</f>
        <v/>
      </c>
      <c r="G1375" s="13">
        <f>IF(A1375&amp;B1375&amp;C1375="","",IF(A1375="","日付を入れる",IF(B1375="","費目を選ぶ",IF(COUNTIFS($H$4:$H$58,B1375)=0,"費目の一覧にない",IF(C1375="","金額を入れる",IF(YEAR(F1375)&lt;&gt;'入力'!$B$5,"集計の年とちがう",""))))))</f>
        <v/>
      </c>
    </row>
    <row r="1376">
      <c r="A1376" s="34" t="n"/>
      <c r="B1376" s="35" t="n"/>
      <c r="C1376" s="36" t="n"/>
      <c r="D1376" s="35" t="n"/>
      <c r="E1376" s="37" t="n"/>
      <c r="F1376" s="38">
        <f>IF(A1376="","",IF(E1376&lt;&gt;"",DATE(YEAR(E1376),MONTH(E1376),1),DATE(YEAR(A1376),MONTH(A1376),1)))</f>
        <v/>
      </c>
      <c r="G1376" s="13">
        <f>IF(A1376&amp;B1376&amp;C1376="","",IF(A1376="","日付を入れる",IF(B1376="","費目を選ぶ",IF(COUNTIFS($H$4:$H$58,B1376)=0,"費目の一覧にない",IF(C1376="","金額を入れる",IF(YEAR(F1376)&lt;&gt;'入力'!$B$5,"集計の年とちがう",""))))))</f>
        <v/>
      </c>
    </row>
    <row r="1377">
      <c r="A1377" s="34" t="n"/>
      <c r="B1377" s="35" t="n"/>
      <c r="C1377" s="36" t="n"/>
      <c r="D1377" s="35" t="n"/>
      <c r="E1377" s="37" t="n"/>
      <c r="F1377" s="38">
        <f>IF(A1377="","",IF(E1377&lt;&gt;"",DATE(YEAR(E1377),MONTH(E1377),1),DATE(YEAR(A1377),MONTH(A1377),1)))</f>
        <v/>
      </c>
      <c r="G1377" s="13">
        <f>IF(A1377&amp;B1377&amp;C1377="","",IF(A1377="","日付を入れる",IF(B1377="","費目を選ぶ",IF(COUNTIFS($H$4:$H$58,B1377)=0,"費目の一覧にない",IF(C1377="","金額を入れる",IF(YEAR(F1377)&lt;&gt;'入力'!$B$5,"集計の年とちがう",""))))))</f>
        <v/>
      </c>
    </row>
    <row r="1378">
      <c r="A1378" s="34" t="n"/>
      <c r="B1378" s="35" t="n"/>
      <c r="C1378" s="36" t="n"/>
      <c r="D1378" s="35" t="n"/>
      <c r="E1378" s="37" t="n"/>
      <c r="F1378" s="38">
        <f>IF(A1378="","",IF(E1378&lt;&gt;"",DATE(YEAR(E1378),MONTH(E1378),1),DATE(YEAR(A1378),MONTH(A1378),1)))</f>
        <v/>
      </c>
      <c r="G1378" s="13">
        <f>IF(A1378&amp;B1378&amp;C1378="","",IF(A1378="","日付を入れる",IF(B1378="","費目を選ぶ",IF(COUNTIFS($H$4:$H$58,B1378)=0,"費目の一覧にない",IF(C1378="","金額を入れる",IF(YEAR(F1378)&lt;&gt;'入力'!$B$5,"集計の年とちがう",""))))))</f>
        <v/>
      </c>
    </row>
    <row r="1379">
      <c r="A1379" s="34" t="n"/>
      <c r="B1379" s="35" t="n"/>
      <c r="C1379" s="36" t="n"/>
      <c r="D1379" s="35" t="n"/>
      <c r="E1379" s="37" t="n"/>
      <c r="F1379" s="38">
        <f>IF(A1379="","",IF(E1379&lt;&gt;"",DATE(YEAR(E1379),MONTH(E1379),1),DATE(YEAR(A1379),MONTH(A1379),1)))</f>
        <v/>
      </c>
      <c r="G1379" s="13">
        <f>IF(A1379&amp;B1379&amp;C1379="","",IF(A1379="","日付を入れる",IF(B1379="","費目を選ぶ",IF(COUNTIFS($H$4:$H$58,B1379)=0,"費目の一覧にない",IF(C1379="","金額を入れる",IF(YEAR(F1379)&lt;&gt;'入力'!$B$5,"集計の年とちがう",""))))))</f>
        <v/>
      </c>
    </row>
    <row r="1380">
      <c r="A1380" s="34" t="n"/>
      <c r="B1380" s="35" t="n"/>
      <c r="C1380" s="36" t="n"/>
      <c r="D1380" s="35" t="n"/>
      <c r="E1380" s="37" t="n"/>
      <c r="F1380" s="38">
        <f>IF(A1380="","",IF(E1380&lt;&gt;"",DATE(YEAR(E1380),MONTH(E1380),1),DATE(YEAR(A1380),MONTH(A1380),1)))</f>
        <v/>
      </c>
      <c r="G1380" s="13">
        <f>IF(A1380&amp;B1380&amp;C1380="","",IF(A1380="","日付を入れる",IF(B1380="","費目を選ぶ",IF(COUNTIFS($H$4:$H$58,B1380)=0,"費目の一覧にない",IF(C1380="","金額を入れる",IF(YEAR(F1380)&lt;&gt;'入力'!$B$5,"集計の年とちがう",""))))))</f>
        <v/>
      </c>
    </row>
    <row r="1381">
      <c r="A1381" s="34" t="n"/>
      <c r="B1381" s="35" t="n"/>
      <c r="C1381" s="36" t="n"/>
      <c r="D1381" s="35" t="n"/>
      <c r="E1381" s="37" t="n"/>
      <c r="F1381" s="38">
        <f>IF(A1381="","",IF(E1381&lt;&gt;"",DATE(YEAR(E1381),MONTH(E1381),1),DATE(YEAR(A1381),MONTH(A1381),1)))</f>
        <v/>
      </c>
      <c r="G1381" s="13">
        <f>IF(A1381&amp;B1381&amp;C1381="","",IF(A1381="","日付を入れる",IF(B1381="","費目を選ぶ",IF(COUNTIFS($H$4:$H$58,B1381)=0,"費目の一覧にない",IF(C1381="","金額を入れる",IF(YEAR(F1381)&lt;&gt;'入力'!$B$5,"集計の年とちがう",""))))))</f>
        <v/>
      </c>
    </row>
    <row r="1382">
      <c r="A1382" s="34" t="n"/>
      <c r="B1382" s="35" t="n"/>
      <c r="C1382" s="36" t="n"/>
      <c r="D1382" s="35" t="n"/>
      <c r="E1382" s="37" t="n"/>
      <c r="F1382" s="38">
        <f>IF(A1382="","",IF(E1382&lt;&gt;"",DATE(YEAR(E1382),MONTH(E1382),1),DATE(YEAR(A1382),MONTH(A1382),1)))</f>
        <v/>
      </c>
      <c r="G1382" s="13">
        <f>IF(A1382&amp;B1382&amp;C1382="","",IF(A1382="","日付を入れる",IF(B1382="","費目を選ぶ",IF(COUNTIFS($H$4:$H$58,B1382)=0,"費目の一覧にない",IF(C1382="","金額を入れる",IF(YEAR(F1382)&lt;&gt;'入力'!$B$5,"集計の年とちがう",""))))))</f>
        <v/>
      </c>
    </row>
    <row r="1383">
      <c r="A1383" s="34" t="n"/>
      <c r="B1383" s="35" t="n"/>
      <c r="C1383" s="36" t="n"/>
      <c r="D1383" s="35" t="n"/>
      <c r="E1383" s="37" t="n"/>
      <c r="F1383" s="38">
        <f>IF(A1383="","",IF(E1383&lt;&gt;"",DATE(YEAR(E1383),MONTH(E1383),1),DATE(YEAR(A1383),MONTH(A1383),1)))</f>
        <v/>
      </c>
      <c r="G1383" s="13">
        <f>IF(A1383&amp;B1383&amp;C1383="","",IF(A1383="","日付を入れる",IF(B1383="","費目を選ぶ",IF(COUNTIFS($H$4:$H$58,B1383)=0,"費目の一覧にない",IF(C1383="","金額を入れる",IF(YEAR(F1383)&lt;&gt;'入力'!$B$5,"集計の年とちがう",""))))))</f>
        <v/>
      </c>
    </row>
    <row r="1384">
      <c r="A1384" s="34" t="n"/>
      <c r="B1384" s="35" t="n"/>
      <c r="C1384" s="36" t="n"/>
      <c r="D1384" s="35" t="n"/>
      <c r="E1384" s="37" t="n"/>
      <c r="F1384" s="38">
        <f>IF(A1384="","",IF(E1384&lt;&gt;"",DATE(YEAR(E1384),MONTH(E1384),1),DATE(YEAR(A1384),MONTH(A1384),1)))</f>
        <v/>
      </c>
      <c r="G1384" s="13">
        <f>IF(A1384&amp;B1384&amp;C1384="","",IF(A1384="","日付を入れる",IF(B1384="","費目を選ぶ",IF(COUNTIFS($H$4:$H$58,B1384)=0,"費目の一覧にない",IF(C1384="","金額を入れる",IF(YEAR(F1384)&lt;&gt;'入力'!$B$5,"集計の年とちがう",""))))))</f>
        <v/>
      </c>
    </row>
    <row r="1385">
      <c r="A1385" s="34" t="n"/>
      <c r="B1385" s="35" t="n"/>
      <c r="C1385" s="36" t="n"/>
      <c r="D1385" s="35" t="n"/>
      <c r="E1385" s="37" t="n"/>
      <c r="F1385" s="38">
        <f>IF(A1385="","",IF(E1385&lt;&gt;"",DATE(YEAR(E1385),MONTH(E1385),1),DATE(YEAR(A1385),MONTH(A1385),1)))</f>
        <v/>
      </c>
      <c r="G1385" s="13">
        <f>IF(A1385&amp;B1385&amp;C1385="","",IF(A1385="","日付を入れる",IF(B1385="","費目を選ぶ",IF(COUNTIFS($H$4:$H$58,B1385)=0,"費目の一覧にない",IF(C1385="","金額を入れる",IF(YEAR(F1385)&lt;&gt;'入力'!$B$5,"集計の年とちがう",""))))))</f>
        <v/>
      </c>
    </row>
    <row r="1386">
      <c r="A1386" s="34" t="n"/>
      <c r="B1386" s="35" t="n"/>
      <c r="C1386" s="36" t="n"/>
      <c r="D1386" s="35" t="n"/>
      <c r="E1386" s="37" t="n"/>
      <c r="F1386" s="38">
        <f>IF(A1386="","",IF(E1386&lt;&gt;"",DATE(YEAR(E1386),MONTH(E1386),1),DATE(YEAR(A1386),MONTH(A1386),1)))</f>
        <v/>
      </c>
      <c r="G1386" s="13">
        <f>IF(A1386&amp;B1386&amp;C1386="","",IF(A1386="","日付を入れる",IF(B1386="","費目を選ぶ",IF(COUNTIFS($H$4:$H$58,B1386)=0,"費目の一覧にない",IF(C1386="","金額を入れる",IF(YEAR(F1386)&lt;&gt;'入力'!$B$5,"集計の年とちがう",""))))))</f>
        <v/>
      </c>
    </row>
    <row r="1387">
      <c r="A1387" s="34" t="n"/>
      <c r="B1387" s="35" t="n"/>
      <c r="C1387" s="36" t="n"/>
      <c r="D1387" s="35" t="n"/>
      <c r="E1387" s="37" t="n"/>
      <c r="F1387" s="38">
        <f>IF(A1387="","",IF(E1387&lt;&gt;"",DATE(YEAR(E1387),MONTH(E1387),1),DATE(YEAR(A1387),MONTH(A1387),1)))</f>
        <v/>
      </c>
      <c r="G1387" s="13">
        <f>IF(A1387&amp;B1387&amp;C1387="","",IF(A1387="","日付を入れる",IF(B1387="","費目を選ぶ",IF(COUNTIFS($H$4:$H$58,B1387)=0,"費目の一覧にない",IF(C1387="","金額を入れる",IF(YEAR(F1387)&lt;&gt;'入力'!$B$5,"集計の年とちがう",""))))))</f>
        <v/>
      </c>
    </row>
    <row r="1388">
      <c r="A1388" s="34" t="n"/>
      <c r="B1388" s="35" t="n"/>
      <c r="C1388" s="36" t="n"/>
      <c r="D1388" s="35" t="n"/>
      <c r="E1388" s="37" t="n"/>
      <c r="F1388" s="38">
        <f>IF(A1388="","",IF(E1388&lt;&gt;"",DATE(YEAR(E1388),MONTH(E1388),1),DATE(YEAR(A1388),MONTH(A1388),1)))</f>
        <v/>
      </c>
      <c r="G1388" s="13">
        <f>IF(A1388&amp;B1388&amp;C1388="","",IF(A1388="","日付を入れる",IF(B1388="","費目を選ぶ",IF(COUNTIFS($H$4:$H$58,B1388)=0,"費目の一覧にない",IF(C1388="","金額を入れる",IF(YEAR(F1388)&lt;&gt;'入力'!$B$5,"集計の年とちがう",""))))))</f>
        <v/>
      </c>
    </row>
    <row r="1389">
      <c r="A1389" s="34" t="n"/>
      <c r="B1389" s="35" t="n"/>
      <c r="C1389" s="36" t="n"/>
      <c r="D1389" s="35" t="n"/>
      <c r="E1389" s="37" t="n"/>
      <c r="F1389" s="38">
        <f>IF(A1389="","",IF(E1389&lt;&gt;"",DATE(YEAR(E1389),MONTH(E1389),1),DATE(YEAR(A1389),MONTH(A1389),1)))</f>
        <v/>
      </c>
      <c r="G1389" s="13">
        <f>IF(A1389&amp;B1389&amp;C1389="","",IF(A1389="","日付を入れる",IF(B1389="","費目を選ぶ",IF(COUNTIFS($H$4:$H$58,B1389)=0,"費目の一覧にない",IF(C1389="","金額を入れる",IF(YEAR(F1389)&lt;&gt;'入力'!$B$5,"集計の年とちがう",""))))))</f>
        <v/>
      </c>
    </row>
    <row r="1390">
      <c r="A1390" s="34" t="n"/>
      <c r="B1390" s="35" t="n"/>
      <c r="C1390" s="36" t="n"/>
      <c r="D1390" s="35" t="n"/>
      <c r="E1390" s="37" t="n"/>
      <c r="F1390" s="38">
        <f>IF(A1390="","",IF(E1390&lt;&gt;"",DATE(YEAR(E1390),MONTH(E1390),1),DATE(YEAR(A1390),MONTH(A1390),1)))</f>
        <v/>
      </c>
      <c r="G1390" s="13">
        <f>IF(A1390&amp;B1390&amp;C1390="","",IF(A1390="","日付を入れる",IF(B1390="","費目を選ぶ",IF(COUNTIFS($H$4:$H$58,B1390)=0,"費目の一覧にない",IF(C1390="","金額を入れる",IF(YEAR(F1390)&lt;&gt;'入力'!$B$5,"集計の年とちがう",""))))))</f>
        <v/>
      </c>
    </row>
    <row r="1391">
      <c r="A1391" s="34" t="n"/>
      <c r="B1391" s="35" t="n"/>
      <c r="C1391" s="36" t="n"/>
      <c r="D1391" s="35" t="n"/>
      <c r="E1391" s="37" t="n"/>
      <c r="F1391" s="38">
        <f>IF(A1391="","",IF(E1391&lt;&gt;"",DATE(YEAR(E1391),MONTH(E1391),1),DATE(YEAR(A1391),MONTH(A1391),1)))</f>
        <v/>
      </c>
      <c r="G1391" s="13">
        <f>IF(A1391&amp;B1391&amp;C1391="","",IF(A1391="","日付を入れる",IF(B1391="","費目を選ぶ",IF(COUNTIFS($H$4:$H$58,B1391)=0,"費目の一覧にない",IF(C1391="","金額を入れる",IF(YEAR(F1391)&lt;&gt;'入力'!$B$5,"集計の年とちがう",""))))))</f>
        <v/>
      </c>
    </row>
    <row r="1392">
      <c r="A1392" s="34" t="n"/>
      <c r="B1392" s="35" t="n"/>
      <c r="C1392" s="36" t="n"/>
      <c r="D1392" s="35" t="n"/>
      <c r="E1392" s="37" t="n"/>
      <c r="F1392" s="38">
        <f>IF(A1392="","",IF(E1392&lt;&gt;"",DATE(YEAR(E1392),MONTH(E1392),1),DATE(YEAR(A1392),MONTH(A1392),1)))</f>
        <v/>
      </c>
      <c r="G1392" s="13">
        <f>IF(A1392&amp;B1392&amp;C1392="","",IF(A1392="","日付を入れる",IF(B1392="","費目を選ぶ",IF(COUNTIFS($H$4:$H$58,B1392)=0,"費目の一覧にない",IF(C1392="","金額を入れる",IF(YEAR(F1392)&lt;&gt;'入力'!$B$5,"集計の年とちがう",""))))))</f>
        <v/>
      </c>
    </row>
    <row r="1393">
      <c r="A1393" s="34" t="n"/>
      <c r="B1393" s="35" t="n"/>
      <c r="C1393" s="36" t="n"/>
      <c r="D1393" s="35" t="n"/>
      <c r="E1393" s="37" t="n"/>
      <c r="F1393" s="38">
        <f>IF(A1393="","",IF(E1393&lt;&gt;"",DATE(YEAR(E1393),MONTH(E1393),1),DATE(YEAR(A1393),MONTH(A1393),1)))</f>
        <v/>
      </c>
      <c r="G1393" s="13">
        <f>IF(A1393&amp;B1393&amp;C1393="","",IF(A1393="","日付を入れる",IF(B1393="","費目を選ぶ",IF(COUNTIFS($H$4:$H$58,B1393)=0,"費目の一覧にない",IF(C1393="","金額を入れる",IF(YEAR(F1393)&lt;&gt;'入力'!$B$5,"集計の年とちがう",""))))))</f>
        <v/>
      </c>
    </row>
    <row r="1394">
      <c r="A1394" s="34" t="n"/>
      <c r="B1394" s="35" t="n"/>
      <c r="C1394" s="36" t="n"/>
      <c r="D1394" s="35" t="n"/>
      <c r="E1394" s="37" t="n"/>
      <c r="F1394" s="38">
        <f>IF(A1394="","",IF(E1394&lt;&gt;"",DATE(YEAR(E1394),MONTH(E1394),1),DATE(YEAR(A1394),MONTH(A1394),1)))</f>
        <v/>
      </c>
      <c r="G1394" s="13">
        <f>IF(A1394&amp;B1394&amp;C1394="","",IF(A1394="","日付を入れる",IF(B1394="","費目を選ぶ",IF(COUNTIFS($H$4:$H$58,B1394)=0,"費目の一覧にない",IF(C1394="","金額を入れる",IF(YEAR(F1394)&lt;&gt;'入力'!$B$5,"集計の年とちがう",""))))))</f>
        <v/>
      </c>
    </row>
    <row r="1395">
      <c r="A1395" s="34" t="n"/>
      <c r="B1395" s="35" t="n"/>
      <c r="C1395" s="36" t="n"/>
      <c r="D1395" s="35" t="n"/>
      <c r="E1395" s="37" t="n"/>
      <c r="F1395" s="38">
        <f>IF(A1395="","",IF(E1395&lt;&gt;"",DATE(YEAR(E1395),MONTH(E1395),1),DATE(YEAR(A1395),MONTH(A1395),1)))</f>
        <v/>
      </c>
      <c r="G1395" s="13">
        <f>IF(A1395&amp;B1395&amp;C1395="","",IF(A1395="","日付を入れる",IF(B1395="","費目を選ぶ",IF(COUNTIFS($H$4:$H$58,B1395)=0,"費目の一覧にない",IF(C1395="","金額を入れる",IF(YEAR(F1395)&lt;&gt;'入力'!$B$5,"集計の年とちがう",""))))))</f>
        <v/>
      </c>
    </row>
    <row r="1396">
      <c r="A1396" s="34" t="n"/>
      <c r="B1396" s="35" t="n"/>
      <c r="C1396" s="36" t="n"/>
      <c r="D1396" s="35" t="n"/>
      <c r="E1396" s="37" t="n"/>
      <c r="F1396" s="38">
        <f>IF(A1396="","",IF(E1396&lt;&gt;"",DATE(YEAR(E1396),MONTH(E1396),1),DATE(YEAR(A1396),MONTH(A1396),1)))</f>
        <v/>
      </c>
      <c r="G1396" s="13">
        <f>IF(A1396&amp;B1396&amp;C1396="","",IF(A1396="","日付を入れる",IF(B1396="","費目を選ぶ",IF(COUNTIFS($H$4:$H$58,B1396)=0,"費目の一覧にない",IF(C1396="","金額を入れる",IF(YEAR(F1396)&lt;&gt;'入力'!$B$5,"集計の年とちがう",""))))))</f>
        <v/>
      </c>
    </row>
    <row r="1397">
      <c r="A1397" s="34" t="n"/>
      <c r="B1397" s="35" t="n"/>
      <c r="C1397" s="36" t="n"/>
      <c r="D1397" s="35" t="n"/>
      <c r="E1397" s="37" t="n"/>
      <c r="F1397" s="38">
        <f>IF(A1397="","",IF(E1397&lt;&gt;"",DATE(YEAR(E1397),MONTH(E1397),1),DATE(YEAR(A1397),MONTH(A1397),1)))</f>
        <v/>
      </c>
      <c r="G1397" s="13">
        <f>IF(A1397&amp;B1397&amp;C1397="","",IF(A1397="","日付を入れる",IF(B1397="","費目を選ぶ",IF(COUNTIFS($H$4:$H$58,B1397)=0,"費目の一覧にない",IF(C1397="","金額を入れる",IF(YEAR(F1397)&lt;&gt;'入力'!$B$5,"集計の年とちがう",""))))))</f>
        <v/>
      </c>
    </row>
    <row r="1398">
      <c r="A1398" s="34" t="n"/>
      <c r="B1398" s="35" t="n"/>
      <c r="C1398" s="36" t="n"/>
      <c r="D1398" s="35" t="n"/>
      <c r="E1398" s="37" t="n"/>
      <c r="F1398" s="38">
        <f>IF(A1398="","",IF(E1398&lt;&gt;"",DATE(YEAR(E1398),MONTH(E1398),1),DATE(YEAR(A1398),MONTH(A1398),1)))</f>
        <v/>
      </c>
      <c r="G1398" s="13">
        <f>IF(A1398&amp;B1398&amp;C1398="","",IF(A1398="","日付を入れる",IF(B1398="","費目を選ぶ",IF(COUNTIFS($H$4:$H$58,B1398)=0,"費目の一覧にない",IF(C1398="","金額を入れる",IF(YEAR(F1398)&lt;&gt;'入力'!$B$5,"集計の年とちがう",""))))))</f>
        <v/>
      </c>
    </row>
    <row r="1399">
      <c r="A1399" s="34" t="n"/>
      <c r="B1399" s="35" t="n"/>
      <c r="C1399" s="36" t="n"/>
      <c r="D1399" s="35" t="n"/>
      <c r="E1399" s="37" t="n"/>
      <c r="F1399" s="38">
        <f>IF(A1399="","",IF(E1399&lt;&gt;"",DATE(YEAR(E1399),MONTH(E1399),1),DATE(YEAR(A1399),MONTH(A1399),1)))</f>
        <v/>
      </c>
      <c r="G1399" s="13">
        <f>IF(A1399&amp;B1399&amp;C1399="","",IF(A1399="","日付を入れる",IF(B1399="","費目を選ぶ",IF(COUNTIFS($H$4:$H$58,B1399)=0,"費目の一覧にない",IF(C1399="","金額を入れる",IF(YEAR(F1399)&lt;&gt;'入力'!$B$5,"集計の年とちがう",""))))))</f>
        <v/>
      </c>
    </row>
    <row r="1400">
      <c r="A1400" s="34" t="n"/>
      <c r="B1400" s="35" t="n"/>
      <c r="C1400" s="36" t="n"/>
      <c r="D1400" s="35" t="n"/>
      <c r="E1400" s="37" t="n"/>
      <c r="F1400" s="38">
        <f>IF(A1400="","",IF(E1400&lt;&gt;"",DATE(YEAR(E1400),MONTH(E1400),1),DATE(YEAR(A1400),MONTH(A1400),1)))</f>
        <v/>
      </c>
      <c r="G1400" s="13">
        <f>IF(A1400&amp;B1400&amp;C1400="","",IF(A1400="","日付を入れる",IF(B1400="","費目を選ぶ",IF(COUNTIFS($H$4:$H$58,B1400)=0,"費目の一覧にない",IF(C1400="","金額を入れる",IF(YEAR(F1400)&lt;&gt;'入力'!$B$5,"集計の年とちがう",""))))))</f>
        <v/>
      </c>
    </row>
    <row r="1401">
      <c r="A1401" s="34" t="n"/>
      <c r="B1401" s="35" t="n"/>
      <c r="C1401" s="36" t="n"/>
      <c r="D1401" s="35" t="n"/>
      <c r="E1401" s="37" t="n"/>
      <c r="F1401" s="38">
        <f>IF(A1401="","",IF(E1401&lt;&gt;"",DATE(YEAR(E1401),MONTH(E1401),1),DATE(YEAR(A1401),MONTH(A1401),1)))</f>
        <v/>
      </c>
      <c r="G1401" s="13">
        <f>IF(A1401&amp;B1401&amp;C1401="","",IF(A1401="","日付を入れる",IF(B1401="","費目を選ぶ",IF(COUNTIFS($H$4:$H$58,B1401)=0,"費目の一覧にない",IF(C1401="","金額を入れる",IF(YEAR(F1401)&lt;&gt;'入力'!$B$5,"集計の年とちがう",""))))))</f>
        <v/>
      </c>
    </row>
    <row r="1402">
      <c r="A1402" s="34" t="n"/>
      <c r="B1402" s="35" t="n"/>
      <c r="C1402" s="36" t="n"/>
      <c r="D1402" s="35" t="n"/>
      <c r="E1402" s="37" t="n"/>
      <c r="F1402" s="38">
        <f>IF(A1402="","",IF(E1402&lt;&gt;"",DATE(YEAR(E1402),MONTH(E1402),1),DATE(YEAR(A1402),MONTH(A1402),1)))</f>
        <v/>
      </c>
      <c r="G1402" s="13">
        <f>IF(A1402&amp;B1402&amp;C1402="","",IF(A1402="","日付を入れる",IF(B1402="","費目を選ぶ",IF(COUNTIFS($H$4:$H$58,B1402)=0,"費目の一覧にない",IF(C1402="","金額を入れる",IF(YEAR(F1402)&lt;&gt;'入力'!$B$5,"集計の年とちがう",""))))))</f>
        <v/>
      </c>
    </row>
    <row r="1403">
      <c r="A1403" s="34" t="n"/>
      <c r="B1403" s="35" t="n"/>
      <c r="C1403" s="36" t="n"/>
      <c r="D1403" s="35" t="n"/>
      <c r="E1403" s="37" t="n"/>
      <c r="F1403" s="38">
        <f>IF(A1403="","",IF(E1403&lt;&gt;"",DATE(YEAR(E1403),MONTH(E1403),1),DATE(YEAR(A1403),MONTH(A1403),1)))</f>
        <v/>
      </c>
      <c r="G1403" s="13">
        <f>IF(A1403&amp;B1403&amp;C1403="","",IF(A1403="","日付を入れる",IF(B1403="","費目を選ぶ",IF(COUNTIFS($H$4:$H$58,B1403)=0,"費目の一覧にない",IF(C1403="","金額を入れる",IF(YEAR(F1403)&lt;&gt;'入力'!$B$5,"集計の年とちがう",""))))))</f>
        <v/>
      </c>
    </row>
    <row r="1404">
      <c r="A1404" s="34" t="n"/>
      <c r="B1404" s="35" t="n"/>
      <c r="C1404" s="36" t="n"/>
      <c r="D1404" s="35" t="n"/>
      <c r="E1404" s="37" t="n"/>
      <c r="F1404" s="38">
        <f>IF(A1404="","",IF(E1404&lt;&gt;"",DATE(YEAR(E1404),MONTH(E1404),1),DATE(YEAR(A1404),MONTH(A1404),1)))</f>
        <v/>
      </c>
      <c r="G1404" s="13">
        <f>IF(A1404&amp;B1404&amp;C1404="","",IF(A1404="","日付を入れる",IF(B1404="","費目を選ぶ",IF(COUNTIFS($H$4:$H$58,B1404)=0,"費目の一覧にない",IF(C1404="","金額を入れる",IF(YEAR(F1404)&lt;&gt;'入力'!$B$5,"集計の年とちがう",""))))))</f>
        <v/>
      </c>
    </row>
    <row r="1405">
      <c r="A1405" s="34" t="n"/>
      <c r="B1405" s="35" t="n"/>
      <c r="C1405" s="36" t="n"/>
      <c r="D1405" s="35" t="n"/>
      <c r="E1405" s="37" t="n"/>
      <c r="F1405" s="38">
        <f>IF(A1405="","",IF(E1405&lt;&gt;"",DATE(YEAR(E1405),MONTH(E1405),1),DATE(YEAR(A1405),MONTH(A1405),1)))</f>
        <v/>
      </c>
      <c r="G1405" s="13">
        <f>IF(A1405&amp;B1405&amp;C1405="","",IF(A1405="","日付を入れる",IF(B1405="","費目を選ぶ",IF(COUNTIFS($H$4:$H$58,B1405)=0,"費目の一覧にない",IF(C1405="","金額を入れる",IF(YEAR(F1405)&lt;&gt;'入力'!$B$5,"集計の年とちがう",""))))))</f>
        <v/>
      </c>
    </row>
    <row r="1406">
      <c r="A1406" s="34" t="n"/>
      <c r="B1406" s="35" t="n"/>
      <c r="C1406" s="36" t="n"/>
      <c r="D1406" s="35" t="n"/>
      <c r="E1406" s="37" t="n"/>
      <c r="F1406" s="38">
        <f>IF(A1406="","",IF(E1406&lt;&gt;"",DATE(YEAR(E1406),MONTH(E1406),1),DATE(YEAR(A1406),MONTH(A1406),1)))</f>
        <v/>
      </c>
      <c r="G1406" s="13">
        <f>IF(A1406&amp;B1406&amp;C1406="","",IF(A1406="","日付を入れる",IF(B1406="","費目を選ぶ",IF(COUNTIFS($H$4:$H$58,B1406)=0,"費目の一覧にない",IF(C1406="","金額を入れる",IF(YEAR(F1406)&lt;&gt;'入力'!$B$5,"集計の年とちがう",""))))))</f>
        <v/>
      </c>
    </row>
    <row r="1407">
      <c r="A1407" s="34" t="n"/>
      <c r="B1407" s="35" t="n"/>
      <c r="C1407" s="36" t="n"/>
      <c r="D1407" s="35" t="n"/>
      <c r="E1407" s="37" t="n"/>
      <c r="F1407" s="38">
        <f>IF(A1407="","",IF(E1407&lt;&gt;"",DATE(YEAR(E1407),MONTH(E1407),1),DATE(YEAR(A1407),MONTH(A1407),1)))</f>
        <v/>
      </c>
      <c r="G1407" s="13">
        <f>IF(A1407&amp;B1407&amp;C1407="","",IF(A1407="","日付を入れる",IF(B1407="","費目を選ぶ",IF(COUNTIFS($H$4:$H$58,B1407)=0,"費目の一覧にない",IF(C1407="","金額を入れる",IF(YEAR(F1407)&lt;&gt;'入力'!$B$5,"集計の年とちがう",""))))))</f>
        <v/>
      </c>
    </row>
    <row r="1408">
      <c r="A1408" s="34" t="n"/>
      <c r="B1408" s="35" t="n"/>
      <c r="C1408" s="36" t="n"/>
      <c r="D1408" s="35" t="n"/>
      <c r="E1408" s="37" t="n"/>
      <c r="F1408" s="38">
        <f>IF(A1408="","",IF(E1408&lt;&gt;"",DATE(YEAR(E1408),MONTH(E1408),1),DATE(YEAR(A1408),MONTH(A1408),1)))</f>
        <v/>
      </c>
      <c r="G1408" s="13">
        <f>IF(A1408&amp;B1408&amp;C1408="","",IF(A1408="","日付を入れる",IF(B1408="","費目を選ぶ",IF(COUNTIFS($H$4:$H$58,B1408)=0,"費目の一覧にない",IF(C1408="","金額を入れる",IF(YEAR(F1408)&lt;&gt;'入力'!$B$5,"集計の年とちがう",""))))))</f>
        <v/>
      </c>
    </row>
    <row r="1409">
      <c r="A1409" s="34" t="n"/>
      <c r="B1409" s="35" t="n"/>
      <c r="C1409" s="36" t="n"/>
      <c r="D1409" s="35" t="n"/>
      <c r="E1409" s="37" t="n"/>
      <c r="F1409" s="38">
        <f>IF(A1409="","",IF(E1409&lt;&gt;"",DATE(YEAR(E1409),MONTH(E1409),1),DATE(YEAR(A1409),MONTH(A1409),1)))</f>
        <v/>
      </c>
      <c r="G1409" s="13">
        <f>IF(A1409&amp;B1409&amp;C1409="","",IF(A1409="","日付を入れる",IF(B1409="","費目を選ぶ",IF(COUNTIFS($H$4:$H$58,B1409)=0,"費目の一覧にない",IF(C1409="","金額を入れる",IF(YEAR(F1409)&lt;&gt;'入力'!$B$5,"集計の年とちがう",""))))))</f>
        <v/>
      </c>
    </row>
    <row r="1410">
      <c r="A1410" s="34" t="n"/>
      <c r="B1410" s="35" t="n"/>
      <c r="C1410" s="36" t="n"/>
      <c r="D1410" s="35" t="n"/>
      <c r="E1410" s="37" t="n"/>
      <c r="F1410" s="38">
        <f>IF(A1410="","",IF(E1410&lt;&gt;"",DATE(YEAR(E1410),MONTH(E1410),1),DATE(YEAR(A1410),MONTH(A1410),1)))</f>
        <v/>
      </c>
      <c r="G1410" s="13">
        <f>IF(A1410&amp;B1410&amp;C1410="","",IF(A1410="","日付を入れる",IF(B1410="","費目を選ぶ",IF(COUNTIFS($H$4:$H$58,B1410)=0,"費目の一覧にない",IF(C1410="","金額を入れる",IF(YEAR(F1410)&lt;&gt;'入力'!$B$5,"集計の年とちがう",""))))))</f>
        <v/>
      </c>
    </row>
    <row r="1411">
      <c r="A1411" s="34" t="n"/>
      <c r="B1411" s="35" t="n"/>
      <c r="C1411" s="36" t="n"/>
      <c r="D1411" s="35" t="n"/>
      <c r="E1411" s="37" t="n"/>
      <c r="F1411" s="38">
        <f>IF(A1411="","",IF(E1411&lt;&gt;"",DATE(YEAR(E1411),MONTH(E1411),1),DATE(YEAR(A1411),MONTH(A1411),1)))</f>
        <v/>
      </c>
      <c r="G1411" s="13">
        <f>IF(A1411&amp;B1411&amp;C1411="","",IF(A1411="","日付を入れる",IF(B1411="","費目を選ぶ",IF(COUNTIFS($H$4:$H$58,B1411)=0,"費目の一覧にない",IF(C1411="","金額を入れる",IF(YEAR(F1411)&lt;&gt;'入力'!$B$5,"集計の年とちがう",""))))))</f>
        <v/>
      </c>
    </row>
    <row r="1412">
      <c r="A1412" s="34" t="n"/>
      <c r="B1412" s="35" t="n"/>
      <c r="C1412" s="36" t="n"/>
      <c r="D1412" s="35" t="n"/>
      <c r="E1412" s="37" t="n"/>
      <c r="F1412" s="38">
        <f>IF(A1412="","",IF(E1412&lt;&gt;"",DATE(YEAR(E1412),MONTH(E1412),1),DATE(YEAR(A1412),MONTH(A1412),1)))</f>
        <v/>
      </c>
      <c r="G1412" s="13">
        <f>IF(A1412&amp;B1412&amp;C1412="","",IF(A1412="","日付を入れる",IF(B1412="","費目を選ぶ",IF(COUNTIFS($H$4:$H$58,B1412)=0,"費目の一覧にない",IF(C1412="","金額を入れる",IF(YEAR(F1412)&lt;&gt;'入力'!$B$5,"集計の年とちがう",""))))))</f>
        <v/>
      </c>
    </row>
    <row r="1413">
      <c r="A1413" s="34" t="n"/>
      <c r="B1413" s="35" t="n"/>
      <c r="C1413" s="36" t="n"/>
      <c r="D1413" s="35" t="n"/>
      <c r="E1413" s="37" t="n"/>
      <c r="F1413" s="38">
        <f>IF(A1413="","",IF(E1413&lt;&gt;"",DATE(YEAR(E1413),MONTH(E1413),1),DATE(YEAR(A1413),MONTH(A1413),1)))</f>
        <v/>
      </c>
      <c r="G1413" s="13">
        <f>IF(A1413&amp;B1413&amp;C1413="","",IF(A1413="","日付を入れる",IF(B1413="","費目を選ぶ",IF(COUNTIFS($H$4:$H$58,B1413)=0,"費目の一覧にない",IF(C1413="","金額を入れる",IF(YEAR(F1413)&lt;&gt;'入力'!$B$5,"集計の年とちがう",""))))))</f>
        <v/>
      </c>
    </row>
    <row r="1414">
      <c r="A1414" s="34" t="n"/>
      <c r="B1414" s="35" t="n"/>
      <c r="C1414" s="36" t="n"/>
      <c r="D1414" s="35" t="n"/>
      <c r="E1414" s="37" t="n"/>
      <c r="F1414" s="38">
        <f>IF(A1414="","",IF(E1414&lt;&gt;"",DATE(YEAR(E1414),MONTH(E1414),1),DATE(YEAR(A1414),MONTH(A1414),1)))</f>
        <v/>
      </c>
      <c r="G1414" s="13">
        <f>IF(A1414&amp;B1414&amp;C1414="","",IF(A1414="","日付を入れる",IF(B1414="","費目を選ぶ",IF(COUNTIFS($H$4:$H$58,B1414)=0,"費目の一覧にない",IF(C1414="","金額を入れる",IF(YEAR(F1414)&lt;&gt;'入力'!$B$5,"集計の年とちがう",""))))))</f>
        <v/>
      </c>
    </row>
    <row r="1415">
      <c r="A1415" s="34" t="n"/>
      <c r="B1415" s="35" t="n"/>
      <c r="C1415" s="36" t="n"/>
      <c r="D1415" s="35" t="n"/>
      <c r="E1415" s="37" t="n"/>
      <c r="F1415" s="38">
        <f>IF(A1415="","",IF(E1415&lt;&gt;"",DATE(YEAR(E1415),MONTH(E1415),1),DATE(YEAR(A1415),MONTH(A1415),1)))</f>
        <v/>
      </c>
      <c r="G1415" s="13">
        <f>IF(A1415&amp;B1415&amp;C1415="","",IF(A1415="","日付を入れる",IF(B1415="","費目を選ぶ",IF(COUNTIFS($H$4:$H$58,B1415)=0,"費目の一覧にない",IF(C1415="","金額を入れる",IF(YEAR(F1415)&lt;&gt;'入力'!$B$5,"集計の年とちがう",""))))))</f>
        <v/>
      </c>
    </row>
    <row r="1416">
      <c r="A1416" s="34" t="n"/>
      <c r="B1416" s="35" t="n"/>
      <c r="C1416" s="36" t="n"/>
      <c r="D1416" s="35" t="n"/>
      <c r="E1416" s="37" t="n"/>
      <c r="F1416" s="38">
        <f>IF(A1416="","",IF(E1416&lt;&gt;"",DATE(YEAR(E1416),MONTH(E1416),1),DATE(YEAR(A1416),MONTH(A1416),1)))</f>
        <v/>
      </c>
      <c r="G1416" s="13">
        <f>IF(A1416&amp;B1416&amp;C1416="","",IF(A1416="","日付を入れる",IF(B1416="","費目を選ぶ",IF(COUNTIFS($H$4:$H$58,B1416)=0,"費目の一覧にない",IF(C1416="","金額を入れる",IF(YEAR(F1416)&lt;&gt;'入力'!$B$5,"集計の年とちがう",""))))))</f>
        <v/>
      </c>
    </row>
    <row r="1417">
      <c r="A1417" s="34" t="n"/>
      <c r="B1417" s="35" t="n"/>
      <c r="C1417" s="36" t="n"/>
      <c r="D1417" s="35" t="n"/>
      <c r="E1417" s="37" t="n"/>
      <c r="F1417" s="38">
        <f>IF(A1417="","",IF(E1417&lt;&gt;"",DATE(YEAR(E1417),MONTH(E1417),1),DATE(YEAR(A1417),MONTH(A1417),1)))</f>
        <v/>
      </c>
      <c r="G1417" s="13">
        <f>IF(A1417&amp;B1417&amp;C1417="","",IF(A1417="","日付を入れる",IF(B1417="","費目を選ぶ",IF(COUNTIFS($H$4:$H$58,B1417)=0,"費目の一覧にない",IF(C1417="","金額を入れる",IF(YEAR(F1417)&lt;&gt;'入力'!$B$5,"集計の年とちがう",""))))))</f>
        <v/>
      </c>
    </row>
    <row r="1418">
      <c r="A1418" s="34" t="n"/>
      <c r="B1418" s="35" t="n"/>
      <c r="C1418" s="36" t="n"/>
      <c r="D1418" s="35" t="n"/>
      <c r="E1418" s="37" t="n"/>
      <c r="F1418" s="38">
        <f>IF(A1418="","",IF(E1418&lt;&gt;"",DATE(YEAR(E1418),MONTH(E1418),1),DATE(YEAR(A1418),MONTH(A1418),1)))</f>
        <v/>
      </c>
      <c r="G1418" s="13">
        <f>IF(A1418&amp;B1418&amp;C1418="","",IF(A1418="","日付を入れる",IF(B1418="","費目を選ぶ",IF(COUNTIFS($H$4:$H$58,B1418)=0,"費目の一覧にない",IF(C1418="","金額を入れる",IF(YEAR(F1418)&lt;&gt;'入力'!$B$5,"集計の年とちがう",""))))))</f>
        <v/>
      </c>
    </row>
    <row r="1419">
      <c r="A1419" s="34" t="n"/>
      <c r="B1419" s="35" t="n"/>
      <c r="C1419" s="36" t="n"/>
      <c r="D1419" s="35" t="n"/>
      <c r="E1419" s="37" t="n"/>
      <c r="F1419" s="38">
        <f>IF(A1419="","",IF(E1419&lt;&gt;"",DATE(YEAR(E1419),MONTH(E1419),1),DATE(YEAR(A1419),MONTH(A1419),1)))</f>
        <v/>
      </c>
      <c r="G1419" s="13">
        <f>IF(A1419&amp;B1419&amp;C1419="","",IF(A1419="","日付を入れる",IF(B1419="","費目を選ぶ",IF(COUNTIFS($H$4:$H$58,B1419)=0,"費目の一覧にない",IF(C1419="","金額を入れる",IF(YEAR(F1419)&lt;&gt;'入力'!$B$5,"集計の年とちがう",""))))))</f>
        <v/>
      </c>
    </row>
    <row r="1420">
      <c r="A1420" s="34" t="n"/>
      <c r="B1420" s="35" t="n"/>
      <c r="C1420" s="36" t="n"/>
      <c r="D1420" s="35" t="n"/>
      <c r="E1420" s="37" t="n"/>
      <c r="F1420" s="38">
        <f>IF(A1420="","",IF(E1420&lt;&gt;"",DATE(YEAR(E1420),MONTH(E1420),1),DATE(YEAR(A1420),MONTH(A1420),1)))</f>
        <v/>
      </c>
      <c r="G1420" s="13">
        <f>IF(A1420&amp;B1420&amp;C1420="","",IF(A1420="","日付を入れる",IF(B1420="","費目を選ぶ",IF(COUNTIFS($H$4:$H$58,B1420)=0,"費目の一覧にない",IF(C1420="","金額を入れる",IF(YEAR(F1420)&lt;&gt;'入力'!$B$5,"集計の年とちがう",""))))))</f>
        <v/>
      </c>
    </row>
    <row r="1421">
      <c r="A1421" s="34" t="n"/>
      <c r="B1421" s="35" t="n"/>
      <c r="C1421" s="36" t="n"/>
      <c r="D1421" s="35" t="n"/>
      <c r="E1421" s="37" t="n"/>
      <c r="F1421" s="38">
        <f>IF(A1421="","",IF(E1421&lt;&gt;"",DATE(YEAR(E1421),MONTH(E1421),1),DATE(YEAR(A1421),MONTH(A1421),1)))</f>
        <v/>
      </c>
      <c r="G1421" s="13">
        <f>IF(A1421&amp;B1421&amp;C1421="","",IF(A1421="","日付を入れる",IF(B1421="","費目を選ぶ",IF(COUNTIFS($H$4:$H$58,B1421)=0,"費目の一覧にない",IF(C1421="","金額を入れる",IF(YEAR(F1421)&lt;&gt;'入力'!$B$5,"集計の年とちがう",""))))))</f>
        <v/>
      </c>
    </row>
    <row r="1422">
      <c r="A1422" s="34" t="n"/>
      <c r="B1422" s="35" t="n"/>
      <c r="C1422" s="36" t="n"/>
      <c r="D1422" s="35" t="n"/>
      <c r="E1422" s="37" t="n"/>
      <c r="F1422" s="38">
        <f>IF(A1422="","",IF(E1422&lt;&gt;"",DATE(YEAR(E1422),MONTH(E1422),1),DATE(YEAR(A1422),MONTH(A1422),1)))</f>
        <v/>
      </c>
      <c r="G1422" s="13">
        <f>IF(A1422&amp;B1422&amp;C1422="","",IF(A1422="","日付を入れる",IF(B1422="","費目を選ぶ",IF(COUNTIFS($H$4:$H$58,B1422)=0,"費目の一覧にない",IF(C1422="","金額を入れる",IF(YEAR(F1422)&lt;&gt;'入力'!$B$5,"集計の年とちがう",""))))))</f>
        <v/>
      </c>
    </row>
    <row r="1423">
      <c r="A1423" s="34" t="n"/>
      <c r="B1423" s="35" t="n"/>
      <c r="C1423" s="36" t="n"/>
      <c r="D1423" s="35" t="n"/>
      <c r="E1423" s="37" t="n"/>
      <c r="F1423" s="38">
        <f>IF(A1423="","",IF(E1423&lt;&gt;"",DATE(YEAR(E1423),MONTH(E1423),1),DATE(YEAR(A1423),MONTH(A1423),1)))</f>
        <v/>
      </c>
      <c r="G1423" s="13">
        <f>IF(A1423&amp;B1423&amp;C1423="","",IF(A1423="","日付を入れる",IF(B1423="","費目を選ぶ",IF(COUNTIFS($H$4:$H$58,B1423)=0,"費目の一覧にない",IF(C1423="","金額を入れる",IF(YEAR(F1423)&lt;&gt;'入力'!$B$5,"集計の年とちがう",""))))))</f>
        <v/>
      </c>
    </row>
    <row r="1424">
      <c r="A1424" s="34" t="n"/>
      <c r="B1424" s="35" t="n"/>
      <c r="C1424" s="36" t="n"/>
      <c r="D1424" s="35" t="n"/>
      <c r="E1424" s="37" t="n"/>
      <c r="F1424" s="38">
        <f>IF(A1424="","",IF(E1424&lt;&gt;"",DATE(YEAR(E1424),MONTH(E1424),1),DATE(YEAR(A1424),MONTH(A1424),1)))</f>
        <v/>
      </c>
      <c r="G1424" s="13">
        <f>IF(A1424&amp;B1424&amp;C1424="","",IF(A1424="","日付を入れる",IF(B1424="","費目を選ぶ",IF(COUNTIFS($H$4:$H$58,B1424)=0,"費目の一覧にない",IF(C1424="","金額を入れる",IF(YEAR(F1424)&lt;&gt;'入力'!$B$5,"集計の年とちがう",""))))))</f>
        <v/>
      </c>
    </row>
    <row r="1425">
      <c r="A1425" s="34" t="n"/>
      <c r="B1425" s="35" t="n"/>
      <c r="C1425" s="36" t="n"/>
      <c r="D1425" s="35" t="n"/>
      <c r="E1425" s="37" t="n"/>
      <c r="F1425" s="38">
        <f>IF(A1425="","",IF(E1425&lt;&gt;"",DATE(YEAR(E1425),MONTH(E1425),1),DATE(YEAR(A1425),MONTH(A1425),1)))</f>
        <v/>
      </c>
      <c r="G1425" s="13">
        <f>IF(A1425&amp;B1425&amp;C1425="","",IF(A1425="","日付を入れる",IF(B1425="","費目を選ぶ",IF(COUNTIFS($H$4:$H$58,B1425)=0,"費目の一覧にない",IF(C1425="","金額を入れる",IF(YEAR(F1425)&lt;&gt;'入力'!$B$5,"集計の年とちがう",""))))))</f>
        <v/>
      </c>
    </row>
    <row r="1426">
      <c r="A1426" s="34" t="n"/>
      <c r="B1426" s="35" t="n"/>
      <c r="C1426" s="36" t="n"/>
      <c r="D1426" s="35" t="n"/>
      <c r="E1426" s="37" t="n"/>
      <c r="F1426" s="38">
        <f>IF(A1426="","",IF(E1426&lt;&gt;"",DATE(YEAR(E1426),MONTH(E1426),1),DATE(YEAR(A1426),MONTH(A1426),1)))</f>
        <v/>
      </c>
      <c r="G1426" s="13">
        <f>IF(A1426&amp;B1426&amp;C1426="","",IF(A1426="","日付を入れる",IF(B1426="","費目を選ぶ",IF(COUNTIFS($H$4:$H$58,B1426)=0,"費目の一覧にない",IF(C1426="","金額を入れる",IF(YEAR(F1426)&lt;&gt;'入力'!$B$5,"集計の年とちがう",""))))))</f>
        <v/>
      </c>
    </row>
    <row r="1427">
      <c r="A1427" s="34" t="n"/>
      <c r="B1427" s="35" t="n"/>
      <c r="C1427" s="36" t="n"/>
      <c r="D1427" s="35" t="n"/>
      <c r="E1427" s="37" t="n"/>
      <c r="F1427" s="38">
        <f>IF(A1427="","",IF(E1427&lt;&gt;"",DATE(YEAR(E1427),MONTH(E1427),1),DATE(YEAR(A1427),MONTH(A1427),1)))</f>
        <v/>
      </c>
      <c r="G1427" s="13">
        <f>IF(A1427&amp;B1427&amp;C1427="","",IF(A1427="","日付を入れる",IF(B1427="","費目を選ぶ",IF(COUNTIFS($H$4:$H$58,B1427)=0,"費目の一覧にない",IF(C1427="","金額を入れる",IF(YEAR(F1427)&lt;&gt;'入力'!$B$5,"集計の年とちがう",""))))))</f>
        <v/>
      </c>
    </row>
    <row r="1428">
      <c r="A1428" s="34" t="n"/>
      <c r="B1428" s="35" t="n"/>
      <c r="C1428" s="36" t="n"/>
      <c r="D1428" s="35" t="n"/>
      <c r="E1428" s="37" t="n"/>
      <c r="F1428" s="38">
        <f>IF(A1428="","",IF(E1428&lt;&gt;"",DATE(YEAR(E1428),MONTH(E1428),1),DATE(YEAR(A1428),MONTH(A1428),1)))</f>
        <v/>
      </c>
      <c r="G1428" s="13">
        <f>IF(A1428&amp;B1428&amp;C1428="","",IF(A1428="","日付を入れる",IF(B1428="","費目を選ぶ",IF(COUNTIFS($H$4:$H$58,B1428)=0,"費目の一覧にない",IF(C1428="","金額を入れる",IF(YEAR(F1428)&lt;&gt;'入力'!$B$5,"集計の年とちがう",""))))))</f>
        <v/>
      </c>
    </row>
    <row r="1429">
      <c r="A1429" s="34" t="n"/>
      <c r="B1429" s="35" t="n"/>
      <c r="C1429" s="36" t="n"/>
      <c r="D1429" s="35" t="n"/>
      <c r="E1429" s="37" t="n"/>
      <c r="F1429" s="38">
        <f>IF(A1429="","",IF(E1429&lt;&gt;"",DATE(YEAR(E1429),MONTH(E1429),1),DATE(YEAR(A1429),MONTH(A1429),1)))</f>
        <v/>
      </c>
      <c r="G1429" s="13">
        <f>IF(A1429&amp;B1429&amp;C1429="","",IF(A1429="","日付を入れる",IF(B1429="","費目を選ぶ",IF(COUNTIFS($H$4:$H$58,B1429)=0,"費目の一覧にない",IF(C1429="","金額を入れる",IF(YEAR(F1429)&lt;&gt;'入力'!$B$5,"集計の年とちがう",""))))))</f>
        <v/>
      </c>
    </row>
    <row r="1430">
      <c r="A1430" s="34" t="n"/>
      <c r="B1430" s="35" t="n"/>
      <c r="C1430" s="36" t="n"/>
      <c r="D1430" s="35" t="n"/>
      <c r="E1430" s="37" t="n"/>
      <c r="F1430" s="38">
        <f>IF(A1430="","",IF(E1430&lt;&gt;"",DATE(YEAR(E1430),MONTH(E1430),1),DATE(YEAR(A1430),MONTH(A1430),1)))</f>
        <v/>
      </c>
      <c r="G1430" s="13">
        <f>IF(A1430&amp;B1430&amp;C1430="","",IF(A1430="","日付を入れる",IF(B1430="","費目を選ぶ",IF(COUNTIFS($H$4:$H$58,B1430)=0,"費目の一覧にない",IF(C1430="","金額を入れる",IF(YEAR(F1430)&lt;&gt;'入力'!$B$5,"集計の年とちがう",""))))))</f>
        <v/>
      </c>
    </row>
    <row r="1431">
      <c r="A1431" s="34" t="n"/>
      <c r="B1431" s="35" t="n"/>
      <c r="C1431" s="36" t="n"/>
      <c r="D1431" s="35" t="n"/>
      <c r="E1431" s="37" t="n"/>
      <c r="F1431" s="38">
        <f>IF(A1431="","",IF(E1431&lt;&gt;"",DATE(YEAR(E1431),MONTH(E1431),1),DATE(YEAR(A1431),MONTH(A1431),1)))</f>
        <v/>
      </c>
      <c r="G1431" s="13">
        <f>IF(A1431&amp;B1431&amp;C1431="","",IF(A1431="","日付を入れる",IF(B1431="","費目を選ぶ",IF(COUNTIFS($H$4:$H$58,B1431)=0,"費目の一覧にない",IF(C1431="","金額を入れる",IF(YEAR(F1431)&lt;&gt;'入力'!$B$5,"集計の年とちがう",""))))))</f>
        <v/>
      </c>
    </row>
    <row r="1432">
      <c r="A1432" s="34" t="n"/>
      <c r="B1432" s="35" t="n"/>
      <c r="C1432" s="36" t="n"/>
      <c r="D1432" s="35" t="n"/>
      <c r="E1432" s="37" t="n"/>
      <c r="F1432" s="38">
        <f>IF(A1432="","",IF(E1432&lt;&gt;"",DATE(YEAR(E1432),MONTH(E1432),1),DATE(YEAR(A1432),MONTH(A1432),1)))</f>
        <v/>
      </c>
      <c r="G1432" s="13">
        <f>IF(A1432&amp;B1432&amp;C1432="","",IF(A1432="","日付を入れる",IF(B1432="","費目を選ぶ",IF(COUNTIFS($H$4:$H$58,B1432)=0,"費目の一覧にない",IF(C1432="","金額を入れる",IF(YEAR(F1432)&lt;&gt;'入力'!$B$5,"集計の年とちがう",""))))))</f>
        <v/>
      </c>
    </row>
    <row r="1433">
      <c r="A1433" s="34" t="n"/>
      <c r="B1433" s="35" t="n"/>
      <c r="C1433" s="36" t="n"/>
      <c r="D1433" s="35" t="n"/>
      <c r="E1433" s="37" t="n"/>
      <c r="F1433" s="38">
        <f>IF(A1433="","",IF(E1433&lt;&gt;"",DATE(YEAR(E1433),MONTH(E1433),1),DATE(YEAR(A1433),MONTH(A1433),1)))</f>
        <v/>
      </c>
      <c r="G1433" s="13">
        <f>IF(A1433&amp;B1433&amp;C1433="","",IF(A1433="","日付を入れる",IF(B1433="","費目を選ぶ",IF(COUNTIFS($H$4:$H$58,B1433)=0,"費目の一覧にない",IF(C1433="","金額を入れる",IF(YEAR(F1433)&lt;&gt;'入力'!$B$5,"集計の年とちがう",""))))))</f>
        <v/>
      </c>
    </row>
    <row r="1434">
      <c r="A1434" s="34" t="n"/>
      <c r="B1434" s="35" t="n"/>
      <c r="C1434" s="36" t="n"/>
      <c r="D1434" s="35" t="n"/>
      <c r="E1434" s="37" t="n"/>
      <c r="F1434" s="38">
        <f>IF(A1434="","",IF(E1434&lt;&gt;"",DATE(YEAR(E1434),MONTH(E1434),1),DATE(YEAR(A1434),MONTH(A1434),1)))</f>
        <v/>
      </c>
      <c r="G1434" s="13">
        <f>IF(A1434&amp;B1434&amp;C1434="","",IF(A1434="","日付を入れる",IF(B1434="","費目を選ぶ",IF(COUNTIFS($H$4:$H$58,B1434)=0,"費目の一覧にない",IF(C1434="","金額を入れる",IF(YEAR(F1434)&lt;&gt;'入力'!$B$5,"集計の年とちがう",""))))))</f>
        <v/>
      </c>
    </row>
    <row r="1435">
      <c r="A1435" s="34" t="n"/>
      <c r="B1435" s="35" t="n"/>
      <c r="C1435" s="36" t="n"/>
      <c r="D1435" s="35" t="n"/>
      <c r="E1435" s="37" t="n"/>
      <c r="F1435" s="38">
        <f>IF(A1435="","",IF(E1435&lt;&gt;"",DATE(YEAR(E1435),MONTH(E1435),1),DATE(YEAR(A1435),MONTH(A1435),1)))</f>
        <v/>
      </c>
      <c r="G1435" s="13">
        <f>IF(A1435&amp;B1435&amp;C1435="","",IF(A1435="","日付を入れる",IF(B1435="","費目を選ぶ",IF(COUNTIFS($H$4:$H$58,B1435)=0,"費目の一覧にない",IF(C1435="","金額を入れる",IF(YEAR(F1435)&lt;&gt;'入力'!$B$5,"集計の年とちがう",""))))))</f>
        <v/>
      </c>
    </row>
    <row r="1436">
      <c r="A1436" s="34" t="n"/>
      <c r="B1436" s="35" t="n"/>
      <c r="C1436" s="36" t="n"/>
      <c r="D1436" s="35" t="n"/>
      <c r="E1436" s="37" t="n"/>
      <c r="F1436" s="38">
        <f>IF(A1436="","",IF(E1436&lt;&gt;"",DATE(YEAR(E1436),MONTH(E1436),1),DATE(YEAR(A1436),MONTH(A1436),1)))</f>
        <v/>
      </c>
      <c r="G1436" s="13">
        <f>IF(A1436&amp;B1436&amp;C1436="","",IF(A1436="","日付を入れる",IF(B1436="","費目を選ぶ",IF(COUNTIFS($H$4:$H$58,B1436)=0,"費目の一覧にない",IF(C1436="","金額を入れる",IF(YEAR(F1436)&lt;&gt;'入力'!$B$5,"集計の年とちがう",""))))))</f>
        <v/>
      </c>
    </row>
    <row r="1437">
      <c r="A1437" s="34" t="n"/>
      <c r="B1437" s="35" t="n"/>
      <c r="C1437" s="36" t="n"/>
      <c r="D1437" s="35" t="n"/>
      <c r="E1437" s="37" t="n"/>
      <c r="F1437" s="38">
        <f>IF(A1437="","",IF(E1437&lt;&gt;"",DATE(YEAR(E1437),MONTH(E1437),1),DATE(YEAR(A1437),MONTH(A1437),1)))</f>
        <v/>
      </c>
      <c r="G1437" s="13">
        <f>IF(A1437&amp;B1437&amp;C1437="","",IF(A1437="","日付を入れる",IF(B1437="","費目を選ぶ",IF(COUNTIFS($H$4:$H$58,B1437)=0,"費目の一覧にない",IF(C1437="","金額を入れる",IF(YEAR(F1437)&lt;&gt;'入力'!$B$5,"集計の年とちがう",""))))))</f>
        <v/>
      </c>
    </row>
    <row r="1438">
      <c r="A1438" s="34" t="n"/>
      <c r="B1438" s="35" t="n"/>
      <c r="C1438" s="36" t="n"/>
      <c r="D1438" s="35" t="n"/>
      <c r="E1438" s="37" t="n"/>
      <c r="F1438" s="38">
        <f>IF(A1438="","",IF(E1438&lt;&gt;"",DATE(YEAR(E1438),MONTH(E1438),1),DATE(YEAR(A1438),MONTH(A1438),1)))</f>
        <v/>
      </c>
      <c r="G1438" s="13">
        <f>IF(A1438&amp;B1438&amp;C1438="","",IF(A1438="","日付を入れる",IF(B1438="","費目を選ぶ",IF(COUNTIFS($H$4:$H$58,B1438)=0,"費目の一覧にない",IF(C1438="","金額を入れる",IF(YEAR(F1438)&lt;&gt;'入力'!$B$5,"集計の年とちがう",""))))))</f>
        <v/>
      </c>
    </row>
    <row r="1439">
      <c r="A1439" s="34" t="n"/>
      <c r="B1439" s="35" t="n"/>
      <c r="C1439" s="36" t="n"/>
      <c r="D1439" s="35" t="n"/>
      <c r="E1439" s="37" t="n"/>
      <c r="F1439" s="38">
        <f>IF(A1439="","",IF(E1439&lt;&gt;"",DATE(YEAR(E1439),MONTH(E1439),1),DATE(YEAR(A1439),MONTH(A1439),1)))</f>
        <v/>
      </c>
      <c r="G1439" s="13">
        <f>IF(A1439&amp;B1439&amp;C1439="","",IF(A1439="","日付を入れる",IF(B1439="","費目を選ぶ",IF(COUNTIFS($H$4:$H$58,B1439)=0,"費目の一覧にない",IF(C1439="","金額を入れる",IF(YEAR(F1439)&lt;&gt;'入力'!$B$5,"集計の年とちがう",""))))))</f>
        <v/>
      </c>
    </row>
    <row r="1440">
      <c r="A1440" s="34" t="n"/>
      <c r="B1440" s="35" t="n"/>
      <c r="C1440" s="36" t="n"/>
      <c r="D1440" s="35" t="n"/>
      <c r="E1440" s="37" t="n"/>
      <c r="F1440" s="38">
        <f>IF(A1440="","",IF(E1440&lt;&gt;"",DATE(YEAR(E1440),MONTH(E1440),1),DATE(YEAR(A1440),MONTH(A1440),1)))</f>
        <v/>
      </c>
      <c r="G1440" s="13">
        <f>IF(A1440&amp;B1440&amp;C1440="","",IF(A1440="","日付を入れる",IF(B1440="","費目を選ぶ",IF(COUNTIFS($H$4:$H$58,B1440)=0,"費目の一覧にない",IF(C1440="","金額を入れる",IF(YEAR(F1440)&lt;&gt;'入力'!$B$5,"集計の年とちがう",""))))))</f>
        <v/>
      </c>
    </row>
    <row r="1441">
      <c r="A1441" s="34" t="n"/>
      <c r="B1441" s="35" t="n"/>
      <c r="C1441" s="36" t="n"/>
      <c r="D1441" s="35" t="n"/>
      <c r="E1441" s="37" t="n"/>
      <c r="F1441" s="38">
        <f>IF(A1441="","",IF(E1441&lt;&gt;"",DATE(YEAR(E1441),MONTH(E1441),1),DATE(YEAR(A1441),MONTH(A1441),1)))</f>
        <v/>
      </c>
      <c r="G1441" s="13">
        <f>IF(A1441&amp;B1441&amp;C1441="","",IF(A1441="","日付を入れる",IF(B1441="","費目を選ぶ",IF(COUNTIFS($H$4:$H$58,B1441)=0,"費目の一覧にない",IF(C1441="","金額を入れる",IF(YEAR(F1441)&lt;&gt;'入力'!$B$5,"集計の年とちがう",""))))))</f>
        <v/>
      </c>
    </row>
    <row r="1442">
      <c r="A1442" s="34" t="n"/>
      <c r="B1442" s="35" t="n"/>
      <c r="C1442" s="36" t="n"/>
      <c r="D1442" s="35" t="n"/>
      <c r="E1442" s="37" t="n"/>
      <c r="F1442" s="38">
        <f>IF(A1442="","",IF(E1442&lt;&gt;"",DATE(YEAR(E1442),MONTH(E1442),1),DATE(YEAR(A1442),MONTH(A1442),1)))</f>
        <v/>
      </c>
      <c r="G1442" s="13">
        <f>IF(A1442&amp;B1442&amp;C1442="","",IF(A1442="","日付を入れる",IF(B1442="","費目を選ぶ",IF(COUNTIFS($H$4:$H$58,B1442)=0,"費目の一覧にない",IF(C1442="","金額を入れる",IF(YEAR(F1442)&lt;&gt;'入力'!$B$5,"集計の年とちがう",""))))))</f>
        <v/>
      </c>
    </row>
    <row r="1443">
      <c r="A1443" s="34" t="n"/>
      <c r="B1443" s="35" t="n"/>
      <c r="C1443" s="36" t="n"/>
      <c r="D1443" s="35" t="n"/>
      <c r="E1443" s="37" t="n"/>
      <c r="F1443" s="38">
        <f>IF(A1443="","",IF(E1443&lt;&gt;"",DATE(YEAR(E1443),MONTH(E1443),1),DATE(YEAR(A1443),MONTH(A1443),1)))</f>
        <v/>
      </c>
      <c r="G1443" s="13">
        <f>IF(A1443&amp;B1443&amp;C1443="","",IF(A1443="","日付を入れる",IF(B1443="","費目を選ぶ",IF(COUNTIFS($H$4:$H$58,B1443)=0,"費目の一覧にない",IF(C1443="","金額を入れる",IF(YEAR(F1443)&lt;&gt;'入力'!$B$5,"集計の年とちがう",""))))))</f>
        <v/>
      </c>
    </row>
    <row r="1444">
      <c r="A1444" s="34" t="n"/>
      <c r="B1444" s="35" t="n"/>
      <c r="C1444" s="36" t="n"/>
      <c r="D1444" s="35" t="n"/>
      <c r="E1444" s="37" t="n"/>
      <c r="F1444" s="38">
        <f>IF(A1444="","",IF(E1444&lt;&gt;"",DATE(YEAR(E1444),MONTH(E1444),1),DATE(YEAR(A1444),MONTH(A1444),1)))</f>
        <v/>
      </c>
      <c r="G1444" s="13">
        <f>IF(A1444&amp;B1444&amp;C1444="","",IF(A1444="","日付を入れる",IF(B1444="","費目を選ぶ",IF(COUNTIFS($H$4:$H$58,B1444)=0,"費目の一覧にない",IF(C1444="","金額を入れる",IF(YEAR(F1444)&lt;&gt;'入力'!$B$5,"集計の年とちがう",""))))))</f>
        <v/>
      </c>
    </row>
    <row r="1445">
      <c r="A1445" s="34" t="n"/>
      <c r="B1445" s="35" t="n"/>
      <c r="C1445" s="36" t="n"/>
      <c r="D1445" s="35" t="n"/>
      <c r="E1445" s="37" t="n"/>
      <c r="F1445" s="38">
        <f>IF(A1445="","",IF(E1445&lt;&gt;"",DATE(YEAR(E1445),MONTH(E1445),1),DATE(YEAR(A1445),MONTH(A1445),1)))</f>
        <v/>
      </c>
      <c r="G1445" s="13">
        <f>IF(A1445&amp;B1445&amp;C1445="","",IF(A1445="","日付を入れる",IF(B1445="","費目を選ぶ",IF(COUNTIFS($H$4:$H$58,B1445)=0,"費目の一覧にない",IF(C1445="","金額を入れる",IF(YEAR(F1445)&lt;&gt;'入力'!$B$5,"集計の年とちがう",""))))))</f>
        <v/>
      </c>
    </row>
    <row r="1446">
      <c r="A1446" s="34" t="n"/>
      <c r="B1446" s="35" t="n"/>
      <c r="C1446" s="36" t="n"/>
      <c r="D1446" s="35" t="n"/>
      <c r="E1446" s="37" t="n"/>
      <c r="F1446" s="38">
        <f>IF(A1446="","",IF(E1446&lt;&gt;"",DATE(YEAR(E1446),MONTH(E1446),1),DATE(YEAR(A1446),MONTH(A1446),1)))</f>
        <v/>
      </c>
      <c r="G1446" s="13">
        <f>IF(A1446&amp;B1446&amp;C1446="","",IF(A1446="","日付を入れる",IF(B1446="","費目を選ぶ",IF(COUNTIFS($H$4:$H$58,B1446)=0,"費目の一覧にない",IF(C1446="","金額を入れる",IF(YEAR(F1446)&lt;&gt;'入力'!$B$5,"集計の年とちがう",""))))))</f>
        <v/>
      </c>
    </row>
    <row r="1447">
      <c r="A1447" s="34" t="n"/>
      <c r="B1447" s="35" t="n"/>
      <c r="C1447" s="36" t="n"/>
      <c r="D1447" s="35" t="n"/>
      <c r="E1447" s="37" t="n"/>
      <c r="F1447" s="38">
        <f>IF(A1447="","",IF(E1447&lt;&gt;"",DATE(YEAR(E1447),MONTH(E1447),1),DATE(YEAR(A1447),MONTH(A1447),1)))</f>
        <v/>
      </c>
      <c r="G1447" s="13">
        <f>IF(A1447&amp;B1447&amp;C1447="","",IF(A1447="","日付を入れる",IF(B1447="","費目を選ぶ",IF(COUNTIFS($H$4:$H$58,B1447)=0,"費目の一覧にない",IF(C1447="","金額を入れる",IF(YEAR(F1447)&lt;&gt;'入力'!$B$5,"集計の年とちがう",""))))))</f>
        <v/>
      </c>
    </row>
    <row r="1448">
      <c r="A1448" s="34" t="n"/>
      <c r="B1448" s="35" t="n"/>
      <c r="C1448" s="36" t="n"/>
      <c r="D1448" s="35" t="n"/>
      <c r="E1448" s="37" t="n"/>
      <c r="F1448" s="38">
        <f>IF(A1448="","",IF(E1448&lt;&gt;"",DATE(YEAR(E1448),MONTH(E1448),1),DATE(YEAR(A1448),MONTH(A1448),1)))</f>
        <v/>
      </c>
      <c r="G1448" s="13">
        <f>IF(A1448&amp;B1448&amp;C1448="","",IF(A1448="","日付を入れる",IF(B1448="","費目を選ぶ",IF(COUNTIFS($H$4:$H$58,B1448)=0,"費目の一覧にない",IF(C1448="","金額を入れる",IF(YEAR(F1448)&lt;&gt;'入力'!$B$5,"集計の年とちがう",""))))))</f>
        <v/>
      </c>
    </row>
    <row r="1449">
      <c r="A1449" s="34" t="n"/>
      <c r="B1449" s="35" t="n"/>
      <c r="C1449" s="36" t="n"/>
      <c r="D1449" s="35" t="n"/>
      <c r="E1449" s="37" t="n"/>
      <c r="F1449" s="38">
        <f>IF(A1449="","",IF(E1449&lt;&gt;"",DATE(YEAR(E1449),MONTH(E1449),1),DATE(YEAR(A1449),MONTH(A1449),1)))</f>
        <v/>
      </c>
      <c r="G1449" s="13">
        <f>IF(A1449&amp;B1449&amp;C1449="","",IF(A1449="","日付を入れる",IF(B1449="","費目を選ぶ",IF(COUNTIFS($H$4:$H$58,B1449)=0,"費目の一覧にない",IF(C1449="","金額を入れる",IF(YEAR(F1449)&lt;&gt;'入力'!$B$5,"集計の年とちがう",""))))))</f>
        <v/>
      </c>
    </row>
    <row r="1450">
      <c r="A1450" s="34" t="n"/>
      <c r="B1450" s="35" t="n"/>
      <c r="C1450" s="36" t="n"/>
      <c r="D1450" s="35" t="n"/>
      <c r="E1450" s="37" t="n"/>
      <c r="F1450" s="38">
        <f>IF(A1450="","",IF(E1450&lt;&gt;"",DATE(YEAR(E1450),MONTH(E1450),1),DATE(YEAR(A1450),MONTH(A1450),1)))</f>
        <v/>
      </c>
      <c r="G1450" s="13">
        <f>IF(A1450&amp;B1450&amp;C1450="","",IF(A1450="","日付を入れる",IF(B1450="","費目を選ぶ",IF(COUNTIFS($H$4:$H$58,B1450)=0,"費目の一覧にない",IF(C1450="","金額を入れる",IF(YEAR(F1450)&lt;&gt;'入力'!$B$5,"集計の年とちがう",""))))))</f>
        <v/>
      </c>
    </row>
    <row r="1451">
      <c r="A1451" s="34" t="n"/>
      <c r="B1451" s="35" t="n"/>
      <c r="C1451" s="36" t="n"/>
      <c r="D1451" s="35" t="n"/>
      <c r="E1451" s="37" t="n"/>
      <c r="F1451" s="38">
        <f>IF(A1451="","",IF(E1451&lt;&gt;"",DATE(YEAR(E1451),MONTH(E1451),1),DATE(YEAR(A1451),MONTH(A1451),1)))</f>
        <v/>
      </c>
      <c r="G1451" s="13">
        <f>IF(A1451&amp;B1451&amp;C1451="","",IF(A1451="","日付を入れる",IF(B1451="","費目を選ぶ",IF(COUNTIFS($H$4:$H$58,B1451)=0,"費目の一覧にない",IF(C1451="","金額を入れる",IF(YEAR(F1451)&lt;&gt;'入力'!$B$5,"集計の年とちがう",""))))))</f>
        <v/>
      </c>
    </row>
    <row r="1452">
      <c r="A1452" s="34" t="n"/>
      <c r="B1452" s="35" t="n"/>
      <c r="C1452" s="36" t="n"/>
      <c r="D1452" s="35" t="n"/>
      <c r="E1452" s="37" t="n"/>
      <c r="F1452" s="38">
        <f>IF(A1452="","",IF(E1452&lt;&gt;"",DATE(YEAR(E1452),MONTH(E1452),1),DATE(YEAR(A1452),MONTH(A1452),1)))</f>
        <v/>
      </c>
      <c r="G1452" s="13">
        <f>IF(A1452&amp;B1452&amp;C1452="","",IF(A1452="","日付を入れる",IF(B1452="","費目を選ぶ",IF(COUNTIFS($H$4:$H$58,B1452)=0,"費目の一覧にない",IF(C1452="","金額を入れる",IF(YEAR(F1452)&lt;&gt;'入力'!$B$5,"集計の年とちがう",""))))))</f>
        <v/>
      </c>
    </row>
    <row r="1453">
      <c r="A1453" s="34" t="n"/>
      <c r="B1453" s="35" t="n"/>
      <c r="C1453" s="36" t="n"/>
      <c r="D1453" s="35" t="n"/>
      <c r="E1453" s="37" t="n"/>
      <c r="F1453" s="38">
        <f>IF(A1453="","",IF(E1453&lt;&gt;"",DATE(YEAR(E1453),MONTH(E1453),1),DATE(YEAR(A1453),MONTH(A1453),1)))</f>
        <v/>
      </c>
      <c r="G1453" s="13">
        <f>IF(A1453&amp;B1453&amp;C1453="","",IF(A1453="","日付を入れる",IF(B1453="","費目を選ぶ",IF(COUNTIFS($H$4:$H$58,B1453)=0,"費目の一覧にない",IF(C1453="","金額を入れる",IF(YEAR(F1453)&lt;&gt;'入力'!$B$5,"集計の年とちがう",""))))))</f>
        <v/>
      </c>
    </row>
    <row r="1454">
      <c r="A1454" s="34" t="n"/>
      <c r="B1454" s="35" t="n"/>
      <c r="C1454" s="36" t="n"/>
      <c r="D1454" s="35" t="n"/>
      <c r="E1454" s="37" t="n"/>
      <c r="F1454" s="38">
        <f>IF(A1454="","",IF(E1454&lt;&gt;"",DATE(YEAR(E1454),MONTH(E1454),1),DATE(YEAR(A1454),MONTH(A1454),1)))</f>
        <v/>
      </c>
      <c r="G1454" s="13">
        <f>IF(A1454&amp;B1454&amp;C1454="","",IF(A1454="","日付を入れる",IF(B1454="","費目を選ぶ",IF(COUNTIFS($H$4:$H$58,B1454)=0,"費目の一覧にない",IF(C1454="","金額を入れる",IF(YEAR(F1454)&lt;&gt;'入力'!$B$5,"集計の年とちがう",""))))))</f>
        <v/>
      </c>
    </row>
    <row r="1455">
      <c r="A1455" s="34" t="n"/>
      <c r="B1455" s="35" t="n"/>
      <c r="C1455" s="36" t="n"/>
      <c r="D1455" s="35" t="n"/>
      <c r="E1455" s="37" t="n"/>
      <c r="F1455" s="38">
        <f>IF(A1455="","",IF(E1455&lt;&gt;"",DATE(YEAR(E1455),MONTH(E1455),1),DATE(YEAR(A1455),MONTH(A1455),1)))</f>
        <v/>
      </c>
      <c r="G1455" s="13">
        <f>IF(A1455&amp;B1455&amp;C1455="","",IF(A1455="","日付を入れる",IF(B1455="","費目を選ぶ",IF(COUNTIFS($H$4:$H$58,B1455)=0,"費目の一覧にない",IF(C1455="","金額を入れる",IF(YEAR(F1455)&lt;&gt;'入力'!$B$5,"集計の年とちがう",""))))))</f>
        <v/>
      </c>
    </row>
    <row r="1456">
      <c r="A1456" s="34" t="n"/>
      <c r="B1456" s="35" t="n"/>
      <c r="C1456" s="36" t="n"/>
      <c r="D1456" s="35" t="n"/>
      <c r="E1456" s="37" t="n"/>
      <c r="F1456" s="38">
        <f>IF(A1456="","",IF(E1456&lt;&gt;"",DATE(YEAR(E1456),MONTH(E1456),1),DATE(YEAR(A1456),MONTH(A1456),1)))</f>
        <v/>
      </c>
      <c r="G1456" s="13">
        <f>IF(A1456&amp;B1456&amp;C1456="","",IF(A1456="","日付を入れる",IF(B1456="","費目を選ぶ",IF(COUNTIFS($H$4:$H$58,B1456)=0,"費目の一覧にない",IF(C1456="","金額を入れる",IF(YEAR(F1456)&lt;&gt;'入力'!$B$5,"集計の年とちがう",""))))))</f>
        <v/>
      </c>
    </row>
    <row r="1457">
      <c r="A1457" s="34" t="n"/>
      <c r="B1457" s="35" t="n"/>
      <c r="C1457" s="36" t="n"/>
      <c r="D1457" s="35" t="n"/>
      <c r="E1457" s="37" t="n"/>
      <c r="F1457" s="38">
        <f>IF(A1457="","",IF(E1457&lt;&gt;"",DATE(YEAR(E1457),MONTH(E1457),1),DATE(YEAR(A1457),MONTH(A1457),1)))</f>
        <v/>
      </c>
      <c r="G1457" s="13">
        <f>IF(A1457&amp;B1457&amp;C1457="","",IF(A1457="","日付を入れる",IF(B1457="","費目を選ぶ",IF(COUNTIFS($H$4:$H$58,B1457)=0,"費目の一覧にない",IF(C1457="","金額を入れる",IF(YEAR(F1457)&lt;&gt;'入力'!$B$5,"集計の年とちがう",""))))))</f>
        <v/>
      </c>
    </row>
    <row r="1458">
      <c r="A1458" s="34" t="n"/>
      <c r="B1458" s="35" t="n"/>
      <c r="C1458" s="36" t="n"/>
      <c r="D1458" s="35" t="n"/>
      <c r="E1458" s="37" t="n"/>
      <c r="F1458" s="38">
        <f>IF(A1458="","",IF(E1458&lt;&gt;"",DATE(YEAR(E1458),MONTH(E1458),1),DATE(YEAR(A1458),MONTH(A1458),1)))</f>
        <v/>
      </c>
      <c r="G1458" s="13">
        <f>IF(A1458&amp;B1458&amp;C1458="","",IF(A1458="","日付を入れる",IF(B1458="","費目を選ぶ",IF(COUNTIFS($H$4:$H$58,B1458)=0,"費目の一覧にない",IF(C1458="","金額を入れる",IF(YEAR(F1458)&lt;&gt;'入力'!$B$5,"集計の年とちがう",""))))))</f>
        <v/>
      </c>
    </row>
    <row r="1459">
      <c r="A1459" s="34" t="n"/>
      <c r="B1459" s="35" t="n"/>
      <c r="C1459" s="36" t="n"/>
      <c r="D1459" s="35" t="n"/>
      <c r="E1459" s="37" t="n"/>
      <c r="F1459" s="38">
        <f>IF(A1459="","",IF(E1459&lt;&gt;"",DATE(YEAR(E1459),MONTH(E1459),1),DATE(YEAR(A1459),MONTH(A1459),1)))</f>
        <v/>
      </c>
      <c r="G1459" s="13">
        <f>IF(A1459&amp;B1459&amp;C1459="","",IF(A1459="","日付を入れる",IF(B1459="","費目を選ぶ",IF(COUNTIFS($H$4:$H$58,B1459)=0,"費目の一覧にない",IF(C1459="","金額を入れる",IF(YEAR(F1459)&lt;&gt;'入力'!$B$5,"集計の年とちがう",""))))))</f>
        <v/>
      </c>
    </row>
    <row r="1460">
      <c r="A1460" s="34" t="n"/>
      <c r="B1460" s="35" t="n"/>
      <c r="C1460" s="36" t="n"/>
      <c r="D1460" s="35" t="n"/>
      <c r="E1460" s="37" t="n"/>
      <c r="F1460" s="38">
        <f>IF(A1460="","",IF(E1460&lt;&gt;"",DATE(YEAR(E1460),MONTH(E1460),1),DATE(YEAR(A1460),MONTH(A1460),1)))</f>
        <v/>
      </c>
      <c r="G1460" s="13">
        <f>IF(A1460&amp;B1460&amp;C1460="","",IF(A1460="","日付を入れる",IF(B1460="","費目を選ぶ",IF(COUNTIFS($H$4:$H$58,B1460)=0,"費目の一覧にない",IF(C1460="","金額を入れる",IF(YEAR(F1460)&lt;&gt;'入力'!$B$5,"集計の年とちがう",""))))))</f>
        <v/>
      </c>
    </row>
    <row r="1461">
      <c r="A1461" s="34" t="n"/>
      <c r="B1461" s="35" t="n"/>
      <c r="C1461" s="36" t="n"/>
      <c r="D1461" s="35" t="n"/>
      <c r="E1461" s="37" t="n"/>
      <c r="F1461" s="38">
        <f>IF(A1461="","",IF(E1461&lt;&gt;"",DATE(YEAR(E1461),MONTH(E1461),1),DATE(YEAR(A1461),MONTH(A1461),1)))</f>
        <v/>
      </c>
      <c r="G1461" s="13">
        <f>IF(A1461&amp;B1461&amp;C1461="","",IF(A1461="","日付を入れる",IF(B1461="","費目を選ぶ",IF(COUNTIFS($H$4:$H$58,B1461)=0,"費目の一覧にない",IF(C1461="","金額を入れる",IF(YEAR(F1461)&lt;&gt;'入力'!$B$5,"集計の年とちがう",""))))))</f>
        <v/>
      </c>
    </row>
    <row r="1462">
      <c r="A1462" s="34" t="n"/>
      <c r="B1462" s="35" t="n"/>
      <c r="C1462" s="36" t="n"/>
      <c r="D1462" s="35" t="n"/>
      <c r="E1462" s="37" t="n"/>
      <c r="F1462" s="38">
        <f>IF(A1462="","",IF(E1462&lt;&gt;"",DATE(YEAR(E1462),MONTH(E1462),1),DATE(YEAR(A1462),MONTH(A1462),1)))</f>
        <v/>
      </c>
      <c r="G1462" s="13">
        <f>IF(A1462&amp;B1462&amp;C1462="","",IF(A1462="","日付を入れる",IF(B1462="","費目を選ぶ",IF(COUNTIFS($H$4:$H$58,B1462)=0,"費目の一覧にない",IF(C1462="","金額を入れる",IF(YEAR(F1462)&lt;&gt;'入力'!$B$5,"集計の年とちがう",""))))))</f>
        <v/>
      </c>
    </row>
    <row r="1463">
      <c r="A1463" s="34" t="n"/>
      <c r="B1463" s="35" t="n"/>
      <c r="C1463" s="36" t="n"/>
      <c r="D1463" s="35" t="n"/>
      <c r="E1463" s="37" t="n"/>
      <c r="F1463" s="38">
        <f>IF(A1463="","",IF(E1463&lt;&gt;"",DATE(YEAR(E1463),MONTH(E1463),1),DATE(YEAR(A1463),MONTH(A1463),1)))</f>
        <v/>
      </c>
      <c r="G1463" s="13">
        <f>IF(A1463&amp;B1463&amp;C1463="","",IF(A1463="","日付を入れる",IF(B1463="","費目を選ぶ",IF(COUNTIFS($H$4:$H$58,B1463)=0,"費目の一覧にない",IF(C1463="","金額を入れる",IF(YEAR(F1463)&lt;&gt;'入力'!$B$5,"集計の年とちがう",""))))))</f>
        <v/>
      </c>
    </row>
    <row r="1464">
      <c r="A1464" s="34" t="n"/>
      <c r="B1464" s="35" t="n"/>
      <c r="C1464" s="36" t="n"/>
      <c r="D1464" s="35" t="n"/>
      <c r="E1464" s="37" t="n"/>
      <c r="F1464" s="38">
        <f>IF(A1464="","",IF(E1464&lt;&gt;"",DATE(YEAR(E1464),MONTH(E1464),1),DATE(YEAR(A1464),MONTH(A1464),1)))</f>
        <v/>
      </c>
      <c r="G1464" s="13">
        <f>IF(A1464&amp;B1464&amp;C1464="","",IF(A1464="","日付を入れる",IF(B1464="","費目を選ぶ",IF(COUNTIFS($H$4:$H$58,B1464)=0,"費目の一覧にない",IF(C1464="","金額を入れる",IF(YEAR(F1464)&lt;&gt;'入力'!$B$5,"集計の年とちがう",""))))))</f>
        <v/>
      </c>
    </row>
    <row r="1465">
      <c r="A1465" s="34" t="n"/>
      <c r="B1465" s="35" t="n"/>
      <c r="C1465" s="36" t="n"/>
      <c r="D1465" s="35" t="n"/>
      <c r="E1465" s="37" t="n"/>
      <c r="F1465" s="38">
        <f>IF(A1465="","",IF(E1465&lt;&gt;"",DATE(YEAR(E1465),MONTH(E1465),1),DATE(YEAR(A1465),MONTH(A1465),1)))</f>
        <v/>
      </c>
      <c r="G1465" s="13">
        <f>IF(A1465&amp;B1465&amp;C1465="","",IF(A1465="","日付を入れる",IF(B1465="","費目を選ぶ",IF(COUNTIFS($H$4:$H$58,B1465)=0,"費目の一覧にない",IF(C1465="","金額を入れる",IF(YEAR(F1465)&lt;&gt;'入力'!$B$5,"集計の年とちがう",""))))))</f>
        <v/>
      </c>
    </row>
    <row r="1466">
      <c r="A1466" s="34" t="n"/>
      <c r="B1466" s="35" t="n"/>
      <c r="C1466" s="36" t="n"/>
      <c r="D1466" s="35" t="n"/>
      <c r="E1466" s="37" t="n"/>
      <c r="F1466" s="38">
        <f>IF(A1466="","",IF(E1466&lt;&gt;"",DATE(YEAR(E1466),MONTH(E1466),1),DATE(YEAR(A1466),MONTH(A1466),1)))</f>
        <v/>
      </c>
      <c r="G1466" s="13">
        <f>IF(A1466&amp;B1466&amp;C1466="","",IF(A1466="","日付を入れる",IF(B1466="","費目を選ぶ",IF(COUNTIFS($H$4:$H$58,B1466)=0,"費目の一覧にない",IF(C1466="","金額を入れる",IF(YEAR(F1466)&lt;&gt;'入力'!$B$5,"集計の年とちがう",""))))))</f>
        <v/>
      </c>
    </row>
    <row r="1467">
      <c r="A1467" s="34" t="n"/>
      <c r="B1467" s="35" t="n"/>
      <c r="C1467" s="36" t="n"/>
      <c r="D1467" s="35" t="n"/>
      <c r="E1467" s="37" t="n"/>
      <c r="F1467" s="38">
        <f>IF(A1467="","",IF(E1467&lt;&gt;"",DATE(YEAR(E1467),MONTH(E1467),1),DATE(YEAR(A1467),MONTH(A1467),1)))</f>
        <v/>
      </c>
      <c r="G1467" s="13">
        <f>IF(A1467&amp;B1467&amp;C1467="","",IF(A1467="","日付を入れる",IF(B1467="","費目を選ぶ",IF(COUNTIFS($H$4:$H$58,B1467)=0,"費目の一覧にない",IF(C1467="","金額を入れる",IF(YEAR(F1467)&lt;&gt;'入力'!$B$5,"集計の年とちがう",""))))))</f>
        <v/>
      </c>
    </row>
    <row r="1468">
      <c r="A1468" s="34" t="n"/>
      <c r="B1468" s="35" t="n"/>
      <c r="C1468" s="36" t="n"/>
      <c r="D1468" s="35" t="n"/>
      <c r="E1468" s="37" t="n"/>
      <c r="F1468" s="38">
        <f>IF(A1468="","",IF(E1468&lt;&gt;"",DATE(YEAR(E1468),MONTH(E1468),1),DATE(YEAR(A1468),MONTH(A1468),1)))</f>
        <v/>
      </c>
      <c r="G1468" s="13">
        <f>IF(A1468&amp;B1468&amp;C1468="","",IF(A1468="","日付を入れる",IF(B1468="","費目を選ぶ",IF(COUNTIFS($H$4:$H$58,B1468)=0,"費目の一覧にない",IF(C1468="","金額を入れる",IF(YEAR(F1468)&lt;&gt;'入力'!$B$5,"集計の年とちがう",""))))))</f>
        <v/>
      </c>
    </row>
    <row r="1469">
      <c r="A1469" s="34" t="n"/>
      <c r="B1469" s="35" t="n"/>
      <c r="C1469" s="36" t="n"/>
      <c r="D1469" s="35" t="n"/>
      <c r="E1469" s="37" t="n"/>
      <c r="F1469" s="38">
        <f>IF(A1469="","",IF(E1469&lt;&gt;"",DATE(YEAR(E1469),MONTH(E1469),1),DATE(YEAR(A1469),MONTH(A1469),1)))</f>
        <v/>
      </c>
      <c r="G1469" s="13">
        <f>IF(A1469&amp;B1469&amp;C1469="","",IF(A1469="","日付を入れる",IF(B1469="","費目を選ぶ",IF(COUNTIFS($H$4:$H$58,B1469)=0,"費目の一覧にない",IF(C1469="","金額を入れる",IF(YEAR(F1469)&lt;&gt;'入力'!$B$5,"集計の年とちがう",""))))))</f>
        <v/>
      </c>
    </row>
    <row r="1470">
      <c r="A1470" s="34" t="n"/>
      <c r="B1470" s="35" t="n"/>
      <c r="C1470" s="36" t="n"/>
      <c r="D1470" s="35" t="n"/>
      <c r="E1470" s="37" t="n"/>
      <c r="F1470" s="38">
        <f>IF(A1470="","",IF(E1470&lt;&gt;"",DATE(YEAR(E1470),MONTH(E1470),1),DATE(YEAR(A1470),MONTH(A1470),1)))</f>
        <v/>
      </c>
      <c r="G1470" s="13">
        <f>IF(A1470&amp;B1470&amp;C1470="","",IF(A1470="","日付を入れる",IF(B1470="","費目を選ぶ",IF(COUNTIFS($H$4:$H$58,B1470)=0,"費目の一覧にない",IF(C1470="","金額を入れる",IF(YEAR(F1470)&lt;&gt;'入力'!$B$5,"集計の年とちがう",""))))))</f>
        <v/>
      </c>
    </row>
    <row r="1471">
      <c r="A1471" s="34" t="n"/>
      <c r="B1471" s="35" t="n"/>
      <c r="C1471" s="36" t="n"/>
      <c r="D1471" s="35" t="n"/>
      <c r="E1471" s="37" t="n"/>
      <c r="F1471" s="38">
        <f>IF(A1471="","",IF(E1471&lt;&gt;"",DATE(YEAR(E1471),MONTH(E1471),1),DATE(YEAR(A1471),MONTH(A1471),1)))</f>
        <v/>
      </c>
      <c r="G1471" s="13">
        <f>IF(A1471&amp;B1471&amp;C1471="","",IF(A1471="","日付を入れる",IF(B1471="","費目を選ぶ",IF(COUNTIFS($H$4:$H$58,B1471)=0,"費目の一覧にない",IF(C1471="","金額を入れる",IF(YEAR(F1471)&lt;&gt;'入力'!$B$5,"集計の年とちがう",""))))))</f>
        <v/>
      </c>
    </row>
    <row r="1472">
      <c r="A1472" s="34" t="n"/>
      <c r="B1472" s="35" t="n"/>
      <c r="C1472" s="36" t="n"/>
      <c r="D1472" s="35" t="n"/>
      <c r="E1472" s="37" t="n"/>
      <c r="F1472" s="38">
        <f>IF(A1472="","",IF(E1472&lt;&gt;"",DATE(YEAR(E1472),MONTH(E1472),1),DATE(YEAR(A1472),MONTH(A1472),1)))</f>
        <v/>
      </c>
      <c r="G1472" s="13">
        <f>IF(A1472&amp;B1472&amp;C1472="","",IF(A1472="","日付を入れる",IF(B1472="","費目を選ぶ",IF(COUNTIFS($H$4:$H$58,B1472)=0,"費目の一覧にない",IF(C1472="","金額を入れる",IF(YEAR(F1472)&lt;&gt;'入力'!$B$5,"集計の年とちがう",""))))))</f>
        <v/>
      </c>
    </row>
    <row r="1473">
      <c r="A1473" s="34" t="n"/>
      <c r="B1473" s="35" t="n"/>
      <c r="C1473" s="36" t="n"/>
      <c r="D1473" s="35" t="n"/>
      <c r="E1473" s="37" t="n"/>
      <c r="F1473" s="38">
        <f>IF(A1473="","",IF(E1473&lt;&gt;"",DATE(YEAR(E1473),MONTH(E1473),1),DATE(YEAR(A1473),MONTH(A1473),1)))</f>
        <v/>
      </c>
      <c r="G1473" s="13">
        <f>IF(A1473&amp;B1473&amp;C1473="","",IF(A1473="","日付を入れる",IF(B1473="","費目を選ぶ",IF(COUNTIFS($H$4:$H$58,B1473)=0,"費目の一覧にない",IF(C1473="","金額を入れる",IF(YEAR(F1473)&lt;&gt;'入力'!$B$5,"集計の年とちがう",""))))))</f>
        <v/>
      </c>
    </row>
    <row r="1474">
      <c r="A1474" s="34" t="n"/>
      <c r="B1474" s="35" t="n"/>
      <c r="C1474" s="36" t="n"/>
      <c r="D1474" s="35" t="n"/>
      <c r="E1474" s="37" t="n"/>
      <c r="F1474" s="38">
        <f>IF(A1474="","",IF(E1474&lt;&gt;"",DATE(YEAR(E1474),MONTH(E1474),1),DATE(YEAR(A1474),MONTH(A1474),1)))</f>
        <v/>
      </c>
      <c r="G1474" s="13">
        <f>IF(A1474&amp;B1474&amp;C1474="","",IF(A1474="","日付を入れる",IF(B1474="","費目を選ぶ",IF(COUNTIFS($H$4:$H$58,B1474)=0,"費目の一覧にない",IF(C1474="","金額を入れる",IF(YEAR(F1474)&lt;&gt;'入力'!$B$5,"集計の年とちがう",""))))))</f>
        <v/>
      </c>
    </row>
    <row r="1475">
      <c r="A1475" s="34" t="n"/>
      <c r="B1475" s="35" t="n"/>
      <c r="C1475" s="36" t="n"/>
      <c r="D1475" s="35" t="n"/>
      <c r="E1475" s="37" t="n"/>
      <c r="F1475" s="38">
        <f>IF(A1475="","",IF(E1475&lt;&gt;"",DATE(YEAR(E1475),MONTH(E1475),1),DATE(YEAR(A1475),MONTH(A1475),1)))</f>
        <v/>
      </c>
      <c r="G1475" s="13">
        <f>IF(A1475&amp;B1475&amp;C1475="","",IF(A1475="","日付を入れる",IF(B1475="","費目を選ぶ",IF(COUNTIFS($H$4:$H$58,B1475)=0,"費目の一覧にない",IF(C1475="","金額を入れる",IF(YEAR(F1475)&lt;&gt;'入力'!$B$5,"集計の年とちがう",""))))))</f>
        <v/>
      </c>
    </row>
    <row r="1476">
      <c r="A1476" s="34" t="n"/>
      <c r="B1476" s="35" t="n"/>
      <c r="C1476" s="36" t="n"/>
      <c r="D1476" s="35" t="n"/>
      <c r="E1476" s="37" t="n"/>
      <c r="F1476" s="38">
        <f>IF(A1476="","",IF(E1476&lt;&gt;"",DATE(YEAR(E1476),MONTH(E1476),1),DATE(YEAR(A1476),MONTH(A1476),1)))</f>
        <v/>
      </c>
      <c r="G1476" s="13">
        <f>IF(A1476&amp;B1476&amp;C1476="","",IF(A1476="","日付を入れる",IF(B1476="","費目を選ぶ",IF(COUNTIFS($H$4:$H$58,B1476)=0,"費目の一覧にない",IF(C1476="","金額を入れる",IF(YEAR(F1476)&lt;&gt;'入力'!$B$5,"集計の年とちがう",""))))))</f>
        <v/>
      </c>
    </row>
    <row r="1477">
      <c r="A1477" s="34" t="n"/>
      <c r="B1477" s="35" t="n"/>
      <c r="C1477" s="36" t="n"/>
      <c r="D1477" s="35" t="n"/>
      <c r="E1477" s="37" t="n"/>
      <c r="F1477" s="38">
        <f>IF(A1477="","",IF(E1477&lt;&gt;"",DATE(YEAR(E1477),MONTH(E1477),1),DATE(YEAR(A1477),MONTH(A1477),1)))</f>
        <v/>
      </c>
      <c r="G1477" s="13">
        <f>IF(A1477&amp;B1477&amp;C1477="","",IF(A1477="","日付を入れる",IF(B1477="","費目を選ぶ",IF(COUNTIFS($H$4:$H$58,B1477)=0,"費目の一覧にない",IF(C1477="","金額を入れる",IF(YEAR(F1477)&lt;&gt;'入力'!$B$5,"集計の年とちがう",""))))))</f>
        <v/>
      </c>
    </row>
    <row r="1478">
      <c r="A1478" s="34" t="n"/>
      <c r="B1478" s="35" t="n"/>
      <c r="C1478" s="36" t="n"/>
      <c r="D1478" s="35" t="n"/>
      <c r="E1478" s="37" t="n"/>
      <c r="F1478" s="38">
        <f>IF(A1478="","",IF(E1478&lt;&gt;"",DATE(YEAR(E1478),MONTH(E1478),1),DATE(YEAR(A1478),MONTH(A1478),1)))</f>
        <v/>
      </c>
      <c r="G1478" s="13">
        <f>IF(A1478&amp;B1478&amp;C1478="","",IF(A1478="","日付を入れる",IF(B1478="","費目を選ぶ",IF(COUNTIFS($H$4:$H$58,B1478)=0,"費目の一覧にない",IF(C1478="","金額を入れる",IF(YEAR(F1478)&lt;&gt;'入力'!$B$5,"集計の年とちがう",""))))))</f>
        <v/>
      </c>
    </row>
    <row r="1479">
      <c r="A1479" s="34" t="n"/>
      <c r="B1479" s="35" t="n"/>
      <c r="C1479" s="36" t="n"/>
      <c r="D1479" s="35" t="n"/>
      <c r="E1479" s="37" t="n"/>
      <c r="F1479" s="38">
        <f>IF(A1479="","",IF(E1479&lt;&gt;"",DATE(YEAR(E1479),MONTH(E1479),1),DATE(YEAR(A1479),MONTH(A1479),1)))</f>
        <v/>
      </c>
      <c r="G1479" s="13">
        <f>IF(A1479&amp;B1479&amp;C1479="","",IF(A1479="","日付を入れる",IF(B1479="","費目を選ぶ",IF(COUNTIFS($H$4:$H$58,B1479)=0,"費目の一覧にない",IF(C1479="","金額を入れる",IF(YEAR(F1479)&lt;&gt;'入力'!$B$5,"集計の年とちがう",""))))))</f>
        <v/>
      </c>
    </row>
    <row r="1480">
      <c r="A1480" s="34" t="n"/>
      <c r="B1480" s="35" t="n"/>
      <c r="C1480" s="36" t="n"/>
      <c r="D1480" s="35" t="n"/>
      <c r="E1480" s="37" t="n"/>
      <c r="F1480" s="38">
        <f>IF(A1480="","",IF(E1480&lt;&gt;"",DATE(YEAR(E1480),MONTH(E1480),1),DATE(YEAR(A1480),MONTH(A1480),1)))</f>
        <v/>
      </c>
      <c r="G1480" s="13">
        <f>IF(A1480&amp;B1480&amp;C1480="","",IF(A1480="","日付を入れる",IF(B1480="","費目を選ぶ",IF(COUNTIFS($H$4:$H$58,B1480)=0,"費目の一覧にない",IF(C1480="","金額を入れる",IF(YEAR(F1480)&lt;&gt;'入力'!$B$5,"集計の年とちがう",""))))))</f>
        <v/>
      </c>
    </row>
    <row r="1481">
      <c r="A1481" s="34" t="n"/>
      <c r="B1481" s="35" t="n"/>
      <c r="C1481" s="36" t="n"/>
      <c r="D1481" s="35" t="n"/>
      <c r="E1481" s="37" t="n"/>
      <c r="F1481" s="38">
        <f>IF(A1481="","",IF(E1481&lt;&gt;"",DATE(YEAR(E1481),MONTH(E1481),1),DATE(YEAR(A1481),MONTH(A1481),1)))</f>
        <v/>
      </c>
      <c r="G1481" s="13">
        <f>IF(A1481&amp;B1481&amp;C1481="","",IF(A1481="","日付を入れる",IF(B1481="","費目を選ぶ",IF(COUNTIFS($H$4:$H$58,B1481)=0,"費目の一覧にない",IF(C1481="","金額を入れる",IF(YEAR(F1481)&lt;&gt;'入力'!$B$5,"集計の年とちがう",""))))))</f>
        <v/>
      </c>
    </row>
    <row r="1482">
      <c r="A1482" s="34" t="n"/>
      <c r="B1482" s="35" t="n"/>
      <c r="C1482" s="36" t="n"/>
      <c r="D1482" s="35" t="n"/>
      <c r="E1482" s="37" t="n"/>
      <c r="F1482" s="38">
        <f>IF(A1482="","",IF(E1482&lt;&gt;"",DATE(YEAR(E1482),MONTH(E1482),1),DATE(YEAR(A1482),MONTH(A1482),1)))</f>
        <v/>
      </c>
      <c r="G1482" s="13">
        <f>IF(A1482&amp;B1482&amp;C1482="","",IF(A1482="","日付を入れる",IF(B1482="","費目を選ぶ",IF(COUNTIFS($H$4:$H$58,B1482)=0,"費目の一覧にない",IF(C1482="","金額を入れる",IF(YEAR(F1482)&lt;&gt;'入力'!$B$5,"集計の年とちがう",""))))))</f>
        <v/>
      </c>
    </row>
    <row r="1483">
      <c r="A1483" s="34" t="n"/>
      <c r="B1483" s="35" t="n"/>
      <c r="C1483" s="36" t="n"/>
      <c r="D1483" s="35" t="n"/>
      <c r="E1483" s="37" t="n"/>
      <c r="F1483" s="38">
        <f>IF(A1483="","",IF(E1483&lt;&gt;"",DATE(YEAR(E1483),MONTH(E1483),1),DATE(YEAR(A1483),MONTH(A1483),1)))</f>
        <v/>
      </c>
      <c r="G1483" s="13">
        <f>IF(A1483&amp;B1483&amp;C1483="","",IF(A1483="","日付を入れる",IF(B1483="","費目を選ぶ",IF(COUNTIFS($H$4:$H$58,B1483)=0,"費目の一覧にない",IF(C1483="","金額を入れる",IF(YEAR(F1483)&lt;&gt;'入力'!$B$5,"集計の年とちがう",""))))))</f>
        <v/>
      </c>
    </row>
    <row r="1484">
      <c r="A1484" s="34" t="n"/>
      <c r="B1484" s="35" t="n"/>
      <c r="C1484" s="36" t="n"/>
      <c r="D1484" s="35" t="n"/>
      <c r="E1484" s="37" t="n"/>
      <c r="F1484" s="38">
        <f>IF(A1484="","",IF(E1484&lt;&gt;"",DATE(YEAR(E1484),MONTH(E1484),1),DATE(YEAR(A1484),MONTH(A1484),1)))</f>
        <v/>
      </c>
      <c r="G1484" s="13">
        <f>IF(A1484&amp;B1484&amp;C1484="","",IF(A1484="","日付を入れる",IF(B1484="","費目を選ぶ",IF(COUNTIFS($H$4:$H$58,B1484)=0,"費目の一覧にない",IF(C1484="","金額を入れる",IF(YEAR(F1484)&lt;&gt;'入力'!$B$5,"集計の年とちがう",""))))))</f>
        <v/>
      </c>
    </row>
    <row r="1485">
      <c r="A1485" s="34" t="n"/>
      <c r="B1485" s="35" t="n"/>
      <c r="C1485" s="36" t="n"/>
      <c r="D1485" s="35" t="n"/>
      <c r="E1485" s="37" t="n"/>
      <c r="F1485" s="38">
        <f>IF(A1485="","",IF(E1485&lt;&gt;"",DATE(YEAR(E1485),MONTH(E1485),1),DATE(YEAR(A1485),MONTH(A1485),1)))</f>
        <v/>
      </c>
      <c r="G1485" s="13">
        <f>IF(A1485&amp;B1485&amp;C1485="","",IF(A1485="","日付を入れる",IF(B1485="","費目を選ぶ",IF(COUNTIFS($H$4:$H$58,B1485)=0,"費目の一覧にない",IF(C1485="","金額を入れる",IF(YEAR(F1485)&lt;&gt;'入力'!$B$5,"集計の年とちがう",""))))))</f>
        <v/>
      </c>
    </row>
    <row r="1486">
      <c r="A1486" s="34" t="n"/>
      <c r="B1486" s="35" t="n"/>
      <c r="C1486" s="36" t="n"/>
      <c r="D1486" s="35" t="n"/>
      <c r="E1486" s="37" t="n"/>
      <c r="F1486" s="38">
        <f>IF(A1486="","",IF(E1486&lt;&gt;"",DATE(YEAR(E1486),MONTH(E1486),1),DATE(YEAR(A1486),MONTH(A1486),1)))</f>
        <v/>
      </c>
      <c r="G1486" s="13">
        <f>IF(A1486&amp;B1486&amp;C1486="","",IF(A1486="","日付を入れる",IF(B1486="","費目を選ぶ",IF(COUNTIFS($H$4:$H$58,B1486)=0,"費目の一覧にない",IF(C1486="","金額を入れる",IF(YEAR(F1486)&lt;&gt;'入力'!$B$5,"集計の年とちがう",""))))))</f>
        <v/>
      </c>
    </row>
    <row r="1487">
      <c r="A1487" s="34" t="n"/>
      <c r="B1487" s="35" t="n"/>
      <c r="C1487" s="36" t="n"/>
      <c r="D1487" s="35" t="n"/>
      <c r="E1487" s="37" t="n"/>
      <c r="F1487" s="38">
        <f>IF(A1487="","",IF(E1487&lt;&gt;"",DATE(YEAR(E1487),MONTH(E1487),1),DATE(YEAR(A1487),MONTH(A1487),1)))</f>
        <v/>
      </c>
      <c r="G1487" s="13">
        <f>IF(A1487&amp;B1487&amp;C1487="","",IF(A1487="","日付を入れる",IF(B1487="","費目を選ぶ",IF(COUNTIFS($H$4:$H$58,B1487)=0,"費目の一覧にない",IF(C1487="","金額を入れる",IF(YEAR(F1487)&lt;&gt;'入力'!$B$5,"集計の年とちがう",""))))))</f>
        <v/>
      </c>
    </row>
    <row r="1488">
      <c r="A1488" s="34" t="n"/>
      <c r="B1488" s="35" t="n"/>
      <c r="C1488" s="36" t="n"/>
      <c r="D1488" s="35" t="n"/>
      <c r="E1488" s="37" t="n"/>
      <c r="F1488" s="38">
        <f>IF(A1488="","",IF(E1488&lt;&gt;"",DATE(YEAR(E1488),MONTH(E1488),1),DATE(YEAR(A1488),MONTH(A1488),1)))</f>
        <v/>
      </c>
      <c r="G1488" s="13">
        <f>IF(A1488&amp;B1488&amp;C1488="","",IF(A1488="","日付を入れる",IF(B1488="","費目を選ぶ",IF(COUNTIFS($H$4:$H$58,B1488)=0,"費目の一覧にない",IF(C1488="","金額を入れる",IF(YEAR(F1488)&lt;&gt;'入力'!$B$5,"集計の年とちがう",""))))))</f>
        <v/>
      </c>
    </row>
    <row r="1489">
      <c r="A1489" s="34" t="n"/>
      <c r="B1489" s="35" t="n"/>
      <c r="C1489" s="36" t="n"/>
      <c r="D1489" s="35" t="n"/>
      <c r="E1489" s="37" t="n"/>
      <c r="F1489" s="38">
        <f>IF(A1489="","",IF(E1489&lt;&gt;"",DATE(YEAR(E1489),MONTH(E1489),1),DATE(YEAR(A1489),MONTH(A1489),1)))</f>
        <v/>
      </c>
      <c r="G1489" s="13">
        <f>IF(A1489&amp;B1489&amp;C1489="","",IF(A1489="","日付を入れる",IF(B1489="","費目を選ぶ",IF(COUNTIFS($H$4:$H$58,B1489)=0,"費目の一覧にない",IF(C1489="","金額を入れる",IF(YEAR(F1489)&lt;&gt;'入力'!$B$5,"集計の年とちがう",""))))))</f>
        <v/>
      </c>
    </row>
    <row r="1490">
      <c r="A1490" s="34" t="n"/>
      <c r="B1490" s="35" t="n"/>
      <c r="C1490" s="36" t="n"/>
      <c r="D1490" s="35" t="n"/>
      <c r="E1490" s="37" t="n"/>
      <c r="F1490" s="38">
        <f>IF(A1490="","",IF(E1490&lt;&gt;"",DATE(YEAR(E1490),MONTH(E1490),1),DATE(YEAR(A1490),MONTH(A1490),1)))</f>
        <v/>
      </c>
      <c r="G1490" s="13">
        <f>IF(A1490&amp;B1490&amp;C1490="","",IF(A1490="","日付を入れる",IF(B1490="","費目を選ぶ",IF(COUNTIFS($H$4:$H$58,B1490)=0,"費目の一覧にない",IF(C1490="","金額を入れる",IF(YEAR(F1490)&lt;&gt;'入力'!$B$5,"集計の年とちがう",""))))))</f>
        <v/>
      </c>
    </row>
    <row r="1491">
      <c r="A1491" s="34" t="n"/>
      <c r="B1491" s="35" t="n"/>
      <c r="C1491" s="36" t="n"/>
      <c r="D1491" s="35" t="n"/>
      <c r="E1491" s="37" t="n"/>
      <c r="F1491" s="38">
        <f>IF(A1491="","",IF(E1491&lt;&gt;"",DATE(YEAR(E1491),MONTH(E1491),1),DATE(YEAR(A1491),MONTH(A1491),1)))</f>
        <v/>
      </c>
      <c r="G1491" s="13">
        <f>IF(A1491&amp;B1491&amp;C1491="","",IF(A1491="","日付を入れる",IF(B1491="","費目を選ぶ",IF(COUNTIFS($H$4:$H$58,B1491)=0,"費目の一覧にない",IF(C1491="","金額を入れる",IF(YEAR(F1491)&lt;&gt;'入力'!$B$5,"集計の年とちがう",""))))))</f>
        <v/>
      </c>
    </row>
    <row r="1492">
      <c r="A1492" s="34" t="n"/>
      <c r="B1492" s="35" t="n"/>
      <c r="C1492" s="36" t="n"/>
      <c r="D1492" s="35" t="n"/>
      <c r="E1492" s="37" t="n"/>
      <c r="F1492" s="38">
        <f>IF(A1492="","",IF(E1492&lt;&gt;"",DATE(YEAR(E1492),MONTH(E1492),1),DATE(YEAR(A1492),MONTH(A1492),1)))</f>
        <v/>
      </c>
      <c r="G1492" s="13">
        <f>IF(A1492&amp;B1492&amp;C1492="","",IF(A1492="","日付を入れる",IF(B1492="","費目を選ぶ",IF(COUNTIFS($H$4:$H$58,B1492)=0,"費目の一覧にない",IF(C1492="","金額を入れる",IF(YEAR(F1492)&lt;&gt;'入力'!$B$5,"集計の年とちがう",""))))))</f>
        <v/>
      </c>
    </row>
    <row r="1493">
      <c r="A1493" s="34" t="n"/>
      <c r="B1493" s="35" t="n"/>
      <c r="C1493" s="36" t="n"/>
      <c r="D1493" s="35" t="n"/>
      <c r="E1493" s="37" t="n"/>
      <c r="F1493" s="38">
        <f>IF(A1493="","",IF(E1493&lt;&gt;"",DATE(YEAR(E1493),MONTH(E1493),1),DATE(YEAR(A1493),MONTH(A1493),1)))</f>
        <v/>
      </c>
      <c r="G1493" s="13">
        <f>IF(A1493&amp;B1493&amp;C1493="","",IF(A1493="","日付を入れる",IF(B1493="","費目を選ぶ",IF(COUNTIFS($H$4:$H$58,B1493)=0,"費目の一覧にない",IF(C1493="","金額を入れる",IF(YEAR(F1493)&lt;&gt;'入力'!$B$5,"集計の年とちがう",""))))))</f>
        <v/>
      </c>
    </row>
    <row r="1494">
      <c r="A1494" s="34" t="n"/>
      <c r="B1494" s="35" t="n"/>
      <c r="C1494" s="36" t="n"/>
      <c r="D1494" s="35" t="n"/>
      <c r="E1494" s="37" t="n"/>
      <c r="F1494" s="38">
        <f>IF(A1494="","",IF(E1494&lt;&gt;"",DATE(YEAR(E1494),MONTH(E1494),1),DATE(YEAR(A1494),MONTH(A1494),1)))</f>
        <v/>
      </c>
      <c r="G1494" s="13">
        <f>IF(A1494&amp;B1494&amp;C1494="","",IF(A1494="","日付を入れる",IF(B1494="","費目を選ぶ",IF(COUNTIFS($H$4:$H$58,B1494)=0,"費目の一覧にない",IF(C1494="","金額を入れる",IF(YEAR(F1494)&lt;&gt;'入力'!$B$5,"集計の年とちがう",""))))))</f>
        <v/>
      </c>
    </row>
    <row r="1495">
      <c r="A1495" s="34" t="n"/>
      <c r="B1495" s="35" t="n"/>
      <c r="C1495" s="36" t="n"/>
      <c r="D1495" s="35" t="n"/>
      <c r="E1495" s="37" t="n"/>
      <c r="F1495" s="38">
        <f>IF(A1495="","",IF(E1495&lt;&gt;"",DATE(YEAR(E1495),MONTH(E1495),1),DATE(YEAR(A1495),MONTH(A1495),1)))</f>
        <v/>
      </c>
      <c r="G1495" s="13">
        <f>IF(A1495&amp;B1495&amp;C1495="","",IF(A1495="","日付を入れる",IF(B1495="","費目を選ぶ",IF(COUNTIFS($H$4:$H$58,B1495)=0,"費目の一覧にない",IF(C1495="","金額を入れる",IF(YEAR(F1495)&lt;&gt;'入力'!$B$5,"集計の年とちがう",""))))))</f>
        <v/>
      </c>
    </row>
    <row r="1496">
      <c r="A1496" s="34" t="n"/>
      <c r="B1496" s="35" t="n"/>
      <c r="C1496" s="36" t="n"/>
      <c r="D1496" s="35" t="n"/>
      <c r="E1496" s="37" t="n"/>
      <c r="F1496" s="38">
        <f>IF(A1496="","",IF(E1496&lt;&gt;"",DATE(YEAR(E1496),MONTH(E1496),1),DATE(YEAR(A1496),MONTH(A1496),1)))</f>
        <v/>
      </c>
      <c r="G1496" s="13">
        <f>IF(A1496&amp;B1496&amp;C1496="","",IF(A1496="","日付を入れる",IF(B1496="","費目を選ぶ",IF(COUNTIFS($H$4:$H$58,B1496)=0,"費目の一覧にない",IF(C1496="","金額を入れる",IF(YEAR(F1496)&lt;&gt;'入力'!$B$5,"集計の年とちがう",""))))))</f>
        <v/>
      </c>
    </row>
    <row r="1497">
      <c r="A1497" s="34" t="n"/>
      <c r="B1497" s="35" t="n"/>
      <c r="C1497" s="36" t="n"/>
      <c r="D1497" s="35" t="n"/>
      <c r="E1497" s="37" t="n"/>
      <c r="F1497" s="38">
        <f>IF(A1497="","",IF(E1497&lt;&gt;"",DATE(YEAR(E1497),MONTH(E1497),1),DATE(YEAR(A1497),MONTH(A1497),1)))</f>
        <v/>
      </c>
      <c r="G1497" s="13">
        <f>IF(A1497&amp;B1497&amp;C1497="","",IF(A1497="","日付を入れる",IF(B1497="","費目を選ぶ",IF(COUNTIFS($H$4:$H$58,B1497)=0,"費目の一覧にない",IF(C1497="","金額を入れる",IF(YEAR(F1497)&lt;&gt;'入力'!$B$5,"集計の年とちがう",""))))))</f>
        <v/>
      </c>
    </row>
    <row r="1498">
      <c r="A1498" s="34" t="n"/>
      <c r="B1498" s="35" t="n"/>
      <c r="C1498" s="36" t="n"/>
      <c r="D1498" s="35" t="n"/>
      <c r="E1498" s="37" t="n"/>
      <c r="F1498" s="38">
        <f>IF(A1498="","",IF(E1498&lt;&gt;"",DATE(YEAR(E1498),MONTH(E1498),1),DATE(YEAR(A1498),MONTH(A1498),1)))</f>
        <v/>
      </c>
      <c r="G1498" s="13">
        <f>IF(A1498&amp;B1498&amp;C1498="","",IF(A1498="","日付を入れる",IF(B1498="","費目を選ぶ",IF(COUNTIFS($H$4:$H$58,B1498)=0,"費目の一覧にない",IF(C1498="","金額を入れる",IF(YEAR(F1498)&lt;&gt;'入力'!$B$5,"集計の年とちがう",""))))))</f>
        <v/>
      </c>
    </row>
    <row r="1499">
      <c r="A1499" s="34" t="n"/>
      <c r="B1499" s="35" t="n"/>
      <c r="C1499" s="36" t="n"/>
      <c r="D1499" s="35" t="n"/>
      <c r="E1499" s="37" t="n"/>
      <c r="F1499" s="38">
        <f>IF(A1499="","",IF(E1499&lt;&gt;"",DATE(YEAR(E1499),MONTH(E1499),1),DATE(YEAR(A1499),MONTH(A1499),1)))</f>
        <v/>
      </c>
      <c r="G1499" s="13">
        <f>IF(A1499&amp;B1499&amp;C1499="","",IF(A1499="","日付を入れる",IF(B1499="","費目を選ぶ",IF(COUNTIFS($H$4:$H$58,B1499)=0,"費目の一覧にない",IF(C1499="","金額を入れる",IF(YEAR(F1499)&lt;&gt;'入力'!$B$5,"集計の年とちがう",""))))))</f>
        <v/>
      </c>
    </row>
    <row r="1500">
      <c r="A1500" s="34" t="n"/>
      <c r="B1500" s="35" t="n"/>
      <c r="C1500" s="36" t="n"/>
      <c r="D1500" s="35" t="n"/>
      <c r="E1500" s="37" t="n"/>
      <c r="F1500" s="38">
        <f>IF(A1500="","",IF(E1500&lt;&gt;"",DATE(YEAR(E1500),MONTH(E1500),1),DATE(YEAR(A1500),MONTH(A1500),1)))</f>
        <v/>
      </c>
      <c r="G1500" s="13">
        <f>IF(A1500&amp;B1500&amp;C1500="","",IF(A1500="","日付を入れる",IF(B1500="","費目を選ぶ",IF(COUNTIFS($H$4:$H$58,B1500)=0,"費目の一覧にない",IF(C1500="","金額を入れる",IF(YEAR(F1500)&lt;&gt;'入力'!$B$5,"集計の年とちがう",""))))))</f>
        <v/>
      </c>
    </row>
    <row r="1501">
      <c r="A1501" s="34" t="n"/>
      <c r="B1501" s="35" t="n"/>
      <c r="C1501" s="36" t="n"/>
      <c r="D1501" s="35" t="n"/>
      <c r="E1501" s="37" t="n"/>
      <c r="F1501" s="38">
        <f>IF(A1501="","",IF(E1501&lt;&gt;"",DATE(YEAR(E1501),MONTH(E1501),1),DATE(YEAR(A1501),MONTH(A1501),1)))</f>
        <v/>
      </c>
      <c r="G1501" s="13">
        <f>IF(A1501&amp;B1501&amp;C1501="","",IF(A1501="","日付を入れる",IF(B1501="","費目を選ぶ",IF(COUNTIFS($H$4:$H$58,B1501)=0,"費目の一覧にない",IF(C1501="","金額を入れる",IF(YEAR(F1501)&lt;&gt;'入力'!$B$5,"集計の年とちがう",""))))))</f>
        <v/>
      </c>
    </row>
    <row r="1502">
      <c r="A1502" s="34" t="n"/>
      <c r="B1502" s="35" t="n"/>
      <c r="C1502" s="36" t="n"/>
      <c r="D1502" s="35" t="n"/>
      <c r="E1502" s="37" t="n"/>
      <c r="F1502" s="38">
        <f>IF(A1502="","",IF(E1502&lt;&gt;"",DATE(YEAR(E1502),MONTH(E1502),1),DATE(YEAR(A1502),MONTH(A1502),1)))</f>
        <v/>
      </c>
      <c r="G1502" s="13">
        <f>IF(A1502&amp;B1502&amp;C1502="","",IF(A1502="","日付を入れる",IF(B1502="","費目を選ぶ",IF(COUNTIFS($H$4:$H$58,B1502)=0,"費目の一覧にない",IF(C1502="","金額を入れる",IF(YEAR(F1502)&lt;&gt;'入力'!$B$5,"集計の年とちがう",""))))))</f>
        <v/>
      </c>
    </row>
    <row r="1503">
      <c r="A1503" s="34" t="n"/>
      <c r="B1503" s="35" t="n"/>
      <c r="C1503" s="36" t="n"/>
      <c r="D1503" s="35" t="n"/>
      <c r="E1503" s="37" t="n"/>
      <c r="F1503" s="38">
        <f>IF(A1503="","",IF(E1503&lt;&gt;"",DATE(YEAR(E1503),MONTH(E1503),1),DATE(YEAR(A1503),MONTH(A1503),1)))</f>
        <v/>
      </c>
      <c r="G1503" s="13">
        <f>IF(A1503&amp;B1503&amp;C1503="","",IF(A1503="","日付を入れる",IF(B1503="","費目を選ぶ",IF(COUNTIFS($H$4:$H$58,B1503)=0,"費目の一覧にない",IF(C1503="","金額を入れる",IF(YEAR(F1503)&lt;&gt;'入力'!$B$5,"集計の年とちがう",""))))))</f>
        <v/>
      </c>
    </row>
    <row r="1504">
      <c r="A1504" s="34" t="n"/>
      <c r="B1504" s="35" t="n"/>
      <c r="C1504" s="36" t="n"/>
      <c r="D1504" s="35" t="n"/>
      <c r="E1504" s="37" t="n"/>
      <c r="F1504" s="38">
        <f>IF(A1504="","",IF(E1504&lt;&gt;"",DATE(YEAR(E1504),MONTH(E1504),1),DATE(YEAR(A1504),MONTH(A1504),1)))</f>
        <v/>
      </c>
      <c r="G1504" s="13">
        <f>IF(A1504&amp;B1504&amp;C1504="","",IF(A1504="","日付を入れる",IF(B1504="","費目を選ぶ",IF(COUNTIFS($H$4:$H$58,B1504)=0,"費目の一覧にない",IF(C1504="","金額を入れる",IF(YEAR(F1504)&lt;&gt;'入力'!$B$5,"集計の年とちがう",""))))))</f>
        <v/>
      </c>
    </row>
    <row r="1505">
      <c r="A1505" s="34" t="n"/>
      <c r="B1505" s="35" t="n"/>
      <c r="C1505" s="36" t="n"/>
      <c r="D1505" s="35" t="n"/>
      <c r="E1505" s="37" t="n"/>
      <c r="F1505" s="38">
        <f>IF(A1505="","",IF(E1505&lt;&gt;"",DATE(YEAR(E1505),MONTH(E1505),1),DATE(YEAR(A1505),MONTH(A1505),1)))</f>
        <v/>
      </c>
      <c r="G1505" s="13">
        <f>IF(A1505&amp;B1505&amp;C1505="","",IF(A1505="","日付を入れる",IF(B1505="","費目を選ぶ",IF(COUNTIFS($H$4:$H$58,B1505)=0,"費目の一覧にない",IF(C1505="","金額を入れる",IF(YEAR(F1505)&lt;&gt;'入力'!$B$5,"集計の年とちがう",""))))))</f>
        <v/>
      </c>
    </row>
    <row r="1506">
      <c r="A1506" s="34" t="n"/>
      <c r="B1506" s="35" t="n"/>
      <c r="C1506" s="36" t="n"/>
      <c r="D1506" s="35" t="n"/>
      <c r="E1506" s="37" t="n"/>
      <c r="F1506" s="38">
        <f>IF(A1506="","",IF(E1506&lt;&gt;"",DATE(YEAR(E1506),MONTH(E1506),1),DATE(YEAR(A1506),MONTH(A1506),1)))</f>
        <v/>
      </c>
      <c r="G1506" s="13">
        <f>IF(A1506&amp;B1506&amp;C1506="","",IF(A1506="","日付を入れる",IF(B1506="","費目を選ぶ",IF(COUNTIFS($H$4:$H$58,B1506)=0,"費目の一覧にない",IF(C1506="","金額を入れる",IF(YEAR(F1506)&lt;&gt;'入力'!$B$5,"集計の年とちがう",""))))))</f>
        <v/>
      </c>
    </row>
    <row r="1507">
      <c r="A1507" s="34" t="n"/>
      <c r="B1507" s="35" t="n"/>
      <c r="C1507" s="36" t="n"/>
      <c r="D1507" s="35" t="n"/>
      <c r="E1507" s="37" t="n"/>
      <c r="F1507" s="38">
        <f>IF(A1507="","",IF(E1507&lt;&gt;"",DATE(YEAR(E1507),MONTH(E1507),1),DATE(YEAR(A1507),MONTH(A1507),1)))</f>
        <v/>
      </c>
      <c r="G1507" s="13">
        <f>IF(A1507&amp;B1507&amp;C1507="","",IF(A1507="","日付を入れる",IF(B1507="","費目を選ぶ",IF(COUNTIFS($H$4:$H$58,B1507)=0,"費目の一覧にない",IF(C1507="","金額を入れる",IF(YEAR(F1507)&lt;&gt;'入力'!$B$5,"集計の年とちがう",""))))))</f>
        <v/>
      </c>
    </row>
    <row r="1508">
      <c r="A1508" s="34" t="n"/>
      <c r="B1508" s="35" t="n"/>
      <c r="C1508" s="36" t="n"/>
      <c r="D1508" s="35" t="n"/>
      <c r="E1508" s="37" t="n"/>
      <c r="F1508" s="38">
        <f>IF(A1508="","",IF(E1508&lt;&gt;"",DATE(YEAR(E1508),MONTH(E1508),1),DATE(YEAR(A1508),MONTH(A1508),1)))</f>
        <v/>
      </c>
      <c r="G1508" s="13">
        <f>IF(A1508&amp;B1508&amp;C1508="","",IF(A1508="","日付を入れる",IF(B1508="","費目を選ぶ",IF(COUNTIFS($H$4:$H$58,B1508)=0,"費目の一覧にない",IF(C1508="","金額を入れる",IF(YEAR(F1508)&lt;&gt;'入力'!$B$5,"集計の年とちがう",""))))))</f>
        <v/>
      </c>
    </row>
    <row r="1509">
      <c r="A1509" s="34" t="n"/>
      <c r="B1509" s="35" t="n"/>
      <c r="C1509" s="36" t="n"/>
      <c r="D1509" s="35" t="n"/>
      <c r="E1509" s="37" t="n"/>
      <c r="F1509" s="38">
        <f>IF(A1509="","",IF(E1509&lt;&gt;"",DATE(YEAR(E1509),MONTH(E1509),1),DATE(YEAR(A1509),MONTH(A1509),1)))</f>
        <v/>
      </c>
      <c r="G1509" s="13">
        <f>IF(A1509&amp;B1509&amp;C1509="","",IF(A1509="","日付を入れる",IF(B1509="","費目を選ぶ",IF(COUNTIFS($H$4:$H$58,B1509)=0,"費目の一覧にない",IF(C1509="","金額を入れる",IF(YEAR(F1509)&lt;&gt;'入力'!$B$5,"集計の年とちがう",""))))))</f>
        <v/>
      </c>
    </row>
    <row r="1510">
      <c r="A1510" s="34" t="n"/>
      <c r="B1510" s="35" t="n"/>
      <c r="C1510" s="36" t="n"/>
      <c r="D1510" s="35" t="n"/>
      <c r="E1510" s="37" t="n"/>
      <c r="F1510" s="38">
        <f>IF(A1510="","",IF(E1510&lt;&gt;"",DATE(YEAR(E1510),MONTH(E1510),1),DATE(YEAR(A1510),MONTH(A1510),1)))</f>
        <v/>
      </c>
      <c r="G1510" s="13">
        <f>IF(A1510&amp;B1510&amp;C1510="","",IF(A1510="","日付を入れる",IF(B1510="","費目を選ぶ",IF(COUNTIFS($H$4:$H$58,B1510)=0,"費目の一覧にない",IF(C1510="","金額を入れる",IF(YEAR(F1510)&lt;&gt;'入力'!$B$5,"集計の年とちがう",""))))))</f>
        <v/>
      </c>
    </row>
    <row r="1511">
      <c r="A1511" s="34" t="n"/>
      <c r="B1511" s="35" t="n"/>
      <c r="C1511" s="36" t="n"/>
      <c r="D1511" s="35" t="n"/>
      <c r="E1511" s="37" t="n"/>
      <c r="F1511" s="38">
        <f>IF(A1511="","",IF(E1511&lt;&gt;"",DATE(YEAR(E1511),MONTH(E1511),1),DATE(YEAR(A1511),MONTH(A1511),1)))</f>
        <v/>
      </c>
      <c r="G1511" s="13">
        <f>IF(A1511&amp;B1511&amp;C1511="","",IF(A1511="","日付を入れる",IF(B1511="","費目を選ぶ",IF(COUNTIFS($H$4:$H$58,B1511)=0,"費目の一覧にない",IF(C1511="","金額を入れる",IF(YEAR(F1511)&lt;&gt;'入力'!$B$5,"集計の年とちがう",""))))))</f>
        <v/>
      </c>
    </row>
    <row r="1512">
      <c r="A1512" s="34" t="n"/>
      <c r="B1512" s="35" t="n"/>
      <c r="C1512" s="36" t="n"/>
      <c r="D1512" s="35" t="n"/>
      <c r="E1512" s="37" t="n"/>
      <c r="F1512" s="38">
        <f>IF(A1512="","",IF(E1512&lt;&gt;"",DATE(YEAR(E1512),MONTH(E1512),1),DATE(YEAR(A1512),MONTH(A1512),1)))</f>
        <v/>
      </c>
      <c r="G1512" s="13">
        <f>IF(A1512&amp;B1512&amp;C1512="","",IF(A1512="","日付を入れる",IF(B1512="","費目を選ぶ",IF(COUNTIFS($H$4:$H$58,B1512)=0,"費目の一覧にない",IF(C1512="","金額を入れる",IF(YEAR(F1512)&lt;&gt;'入力'!$B$5,"集計の年とちがう",""))))))</f>
        <v/>
      </c>
    </row>
    <row r="1513">
      <c r="A1513" s="34" t="n"/>
      <c r="B1513" s="35" t="n"/>
      <c r="C1513" s="36" t="n"/>
      <c r="D1513" s="35" t="n"/>
      <c r="E1513" s="37" t="n"/>
      <c r="F1513" s="38">
        <f>IF(A1513="","",IF(E1513&lt;&gt;"",DATE(YEAR(E1513),MONTH(E1513),1),DATE(YEAR(A1513),MONTH(A1513),1)))</f>
        <v/>
      </c>
      <c r="G1513" s="13">
        <f>IF(A1513&amp;B1513&amp;C1513="","",IF(A1513="","日付を入れる",IF(B1513="","費目を選ぶ",IF(COUNTIFS($H$4:$H$58,B1513)=0,"費目の一覧にない",IF(C1513="","金額を入れる",IF(YEAR(F1513)&lt;&gt;'入力'!$B$5,"集計の年とちがう",""))))))</f>
        <v/>
      </c>
    </row>
    <row r="1514">
      <c r="A1514" s="34" t="n"/>
      <c r="B1514" s="35" t="n"/>
      <c r="C1514" s="36" t="n"/>
      <c r="D1514" s="35" t="n"/>
      <c r="E1514" s="37" t="n"/>
      <c r="F1514" s="38">
        <f>IF(A1514="","",IF(E1514&lt;&gt;"",DATE(YEAR(E1514),MONTH(E1514),1),DATE(YEAR(A1514),MONTH(A1514),1)))</f>
        <v/>
      </c>
      <c r="G1514" s="13">
        <f>IF(A1514&amp;B1514&amp;C1514="","",IF(A1514="","日付を入れる",IF(B1514="","費目を選ぶ",IF(COUNTIFS($H$4:$H$58,B1514)=0,"費目の一覧にない",IF(C1514="","金額を入れる",IF(YEAR(F1514)&lt;&gt;'入力'!$B$5,"集計の年とちがう",""))))))</f>
        <v/>
      </c>
    </row>
    <row r="1515">
      <c r="A1515" s="34" t="n"/>
      <c r="B1515" s="35" t="n"/>
      <c r="C1515" s="36" t="n"/>
      <c r="D1515" s="35" t="n"/>
      <c r="E1515" s="37" t="n"/>
      <c r="F1515" s="38">
        <f>IF(A1515="","",IF(E1515&lt;&gt;"",DATE(YEAR(E1515),MONTH(E1515),1),DATE(YEAR(A1515),MONTH(A1515),1)))</f>
        <v/>
      </c>
      <c r="G1515" s="13">
        <f>IF(A1515&amp;B1515&amp;C1515="","",IF(A1515="","日付を入れる",IF(B1515="","費目を選ぶ",IF(COUNTIFS($H$4:$H$58,B1515)=0,"費目の一覧にない",IF(C1515="","金額を入れる",IF(YEAR(F1515)&lt;&gt;'入力'!$B$5,"集計の年とちがう",""))))))</f>
        <v/>
      </c>
    </row>
    <row r="1516">
      <c r="A1516" s="34" t="n"/>
      <c r="B1516" s="35" t="n"/>
      <c r="C1516" s="36" t="n"/>
      <c r="D1516" s="35" t="n"/>
      <c r="E1516" s="37" t="n"/>
      <c r="F1516" s="38">
        <f>IF(A1516="","",IF(E1516&lt;&gt;"",DATE(YEAR(E1516),MONTH(E1516),1),DATE(YEAR(A1516),MONTH(A1516),1)))</f>
        <v/>
      </c>
      <c r="G1516" s="13">
        <f>IF(A1516&amp;B1516&amp;C1516="","",IF(A1516="","日付を入れる",IF(B1516="","費目を選ぶ",IF(COUNTIFS($H$4:$H$58,B1516)=0,"費目の一覧にない",IF(C1516="","金額を入れる",IF(YEAR(F1516)&lt;&gt;'入力'!$B$5,"集計の年とちがう",""))))))</f>
        <v/>
      </c>
    </row>
    <row r="1517">
      <c r="A1517" s="34" t="n"/>
      <c r="B1517" s="35" t="n"/>
      <c r="C1517" s="36" t="n"/>
      <c r="D1517" s="35" t="n"/>
      <c r="E1517" s="37" t="n"/>
      <c r="F1517" s="38">
        <f>IF(A1517="","",IF(E1517&lt;&gt;"",DATE(YEAR(E1517),MONTH(E1517),1),DATE(YEAR(A1517),MONTH(A1517),1)))</f>
        <v/>
      </c>
      <c r="G1517" s="13">
        <f>IF(A1517&amp;B1517&amp;C1517="","",IF(A1517="","日付を入れる",IF(B1517="","費目を選ぶ",IF(COUNTIFS($H$4:$H$58,B1517)=0,"費目の一覧にない",IF(C1517="","金額を入れる",IF(YEAR(F1517)&lt;&gt;'入力'!$B$5,"集計の年とちがう",""))))))</f>
        <v/>
      </c>
    </row>
    <row r="1518">
      <c r="A1518" s="34" t="n"/>
      <c r="B1518" s="35" t="n"/>
      <c r="C1518" s="36" t="n"/>
      <c r="D1518" s="35" t="n"/>
      <c r="E1518" s="37" t="n"/>
      <c r="F1518" s="38">
        <f>IF(A1518="","",IF(E1518&lt;&gt;"",DATE(YEAR(E1518),MONTH(E1518),1),DATE(YEAR(A1518),MONTH(A1518),1)))</f>
        <v/>
      </c>
      <c r="G1518" s="13">
        <f>IF(A1518&amp;B1518&amp;C1518="","",IF(A1518="","日付を入れる",IF(B1518="","費目を選ぶ",IF(COUNTIFS($H$4:$H$58,B1518)=0,"費目の一覧にない",IF(C1518="","金額を入れる",IF(YEAR(F1518)&lt;&gt;'入力'!$B$5,"集計の年とちがう",""))))))</f>
        <v/>
      </c>
    </row>
    <row r="1519">
      <c r="A1519" s="34" t="n"/>
      <c r="B1519" s="35" t="n"/>
      <c r="C1519" s="36" t="n"/>
      <c r="D1519" s="35" t="n"/>
      <c r="E1519" s="37" t="n"/>
      <c r="F1519" s="38">
        <f>IF(A1519="","",IF(E1519&lt;&gt;"",DATE(YEAR(E1519),MONTH(E1519),1),DATE(YEAR(A1519),MONTH(A1519),1)))</f>
        <v/>
      </c>
      <c r="G1519" s="13">
        <f>IF(A1519&amp;B1519&amp;C1519="","",IF(A1519="","日付を入れる",IF(B1519="","費目を選ぶ",IF(COUNTIFS($H$4:$H$58,B1519)=0,"費目の一覧にない",IF(C1519="","金額を入れる",IF(YEAR(F1519)&lt;&gt;'入力'!$B$5,"集計の年とちがう",""))))))</f>
        <v/>
      </c>
    </row>
    <row r="1520">
      <c r="A1520" s="34" t="n"/>
      <c r="B1520" s="35" t="n"/>
      <c r="C1520" s="36" t="n"/>
      <c r="D1520" s="35" t="n"/>
      <c r="E1520" s="37" t="n"/>
      <c r="F1520" s="38">
        <f>IF(A1520="","",IF(E1520&lt;&gt;"",DATE(YEAR(E1520),MONTH(E1520),1),DATE(YEAR(A1520),MONTH(A1520),1)))</f>
        <v/>
      </c>
      <c r="G1520" s="13">
        <f>IF(A1520&amp;B1520&amp;C1520="","",IF(A1520="","日付を入れる",IF(B1520="","費目を選ぶ",IF(COUNTIFS($H$4:$H$58,B1520)=0,"費目の一覧にない",IF(C1520="","金額を入れる",IF(YEAR(F1520)&lt;&gt;'入力'!$B$5,"集計の年とちがう",""))))))</f>
        <v/>
      </c>
    </row>
    <row r="1521">
      <c r="A1521" s="34" t="n"/>
      <c r="B1521" s="35" t="n"/>
      <c r="C1521" s="36" t="n"/>
      <c r="D1521" s="35" t="n"/>
      <c r="E1521" s="37" t="n"/>
      <c r="F1521" s="38">
        <f>IF(A1521="","",IF(E1521&lt;&gt;"",DATE(YEAR(E1521),MONTH(E1521),1),DATE(YEAR(A1521),MONTH(A1521),1)))</f>
        <v/>
      </c>
      <c r="G1521" s="13">
        <f>IF(A1521&amp;B1521&amp;C1521="","",IF(A1521="","日付を入れる",IF(B1521="","費目を選ぶ",IF(COUNTIFS($H$4:$H$58,B1521)=0,"費目の一覧にない",IF(C1521="","金額を入れる",IF(YEAR(F1521)&lt;&gt;'入力'!$B$5,"集計の年とちがう",""))))))</f>
        <v/>
      </c>
    </row>
    <row r="1522">
      <c r="A1522" s="34" t="n"/>
      <c r="B1522" s="35" t="n"/>
      <c r="C1522" s="36" t="n"/>
      <c r="D1522" s="35" t="n"/>
      <c r="E1522" s="37" t="n"/>
      <c r="F1522" s="38">
        <f>IF(A1522="","",IF(E1522&lt;&gt;"",DATE(YEAR(E1522),MONTH(E1522),1),DATE(YEAR(A1522),MONTH(A1522),1)))</f>
        <v/>
      </c>
      <c r="G1522" s="13">
        <f>IF(A1522&amp;B1522&amp;C1522="","",IF(A1522="","日付を入れる",IF(B1522="","費目を選ぶ",IF(COUNTIFS($H$4:$H$58,B1522)=0,"費目の一覧にない",IF(C1522="","金額を入れる",IF(YEAR(F1522)&lt;&gt;'入力'!$B$5,"集計の年とちがう",""))))))</f>
        <v/>
      </c>
    </row>
    <row r="1523">
      <c r="A1523" s="34" t="n"/>
      <c r="B1523" s="35" t="n"/>
      <c r="C1523" s="36" t="n"/>
      <c r="D1523" s="35" t="n"/>
      <c r="E1523" s="37" t="n"/>
      <c r="F1523" s="38">
        <f>IF(A1523="","",IF(E1523&lt;&gt;"",DATE(YEAR(E1523),MONTH(E1523),1),DATE(YEAR(A1523),MONTH(A1523),1)))</f>
        <v/>
      </c>
      <c r="G1523" s="13">
        <f>IF(A1523&amp;B1523&amp;C1523="","",IF(A1523="","日付を入れる",IF(B1523="","費目を選ぶ",IF(COUNTIFS($H$4:$H$58,B1523)=0,"費目の一覧にない",IF(C1523="","金額を入れる",IF(YEAR(F1523)&lt;&gt;'入力'!$B$5,"集計の年とちがう",""))))))</f>
        <v/>
      </c>
    </row>
    <row r="1524">
      <c r="A1524" s="34" t="n"/>
      <c r="B1524" s="35" t="n"/>
      <c r="C1524" s="36" t="n"/>
      <c r="D1524" s="35" t="n"/>
      <c r="E1524" s="37" t="n"/>
      <c r="F1524" s="38">
        <f>IF(A1524="","",IF(E1524&lt;&gt;"",DATE(YEAR(E1524),MONTH(E1524),1),DATE(YEAR(A1524),MONTH(A1524),1)))</f>
        <v/>
      </c>
      <c r="G1524" s="13">
        <f>IF(A1524&amp;B1524&amp;C1524="","",IF(A1524="","日付を入れる",IF(B1524="","費目を選ぶ",IF(COUNTIFS($H$4:$H$58,B1524)=0,"費目の一覧にない",IF(C1524="","金額を入れる",IF(YEAR(F1524)&lt;&gt;'入力'!$B$5,"集計の年とちがう",""))))))</f>
        <v/>
      </c>
    </row>
    <row r="1525">
      <c r="A1525" s="34" t="n"/>
      <c r="B1525" s="35" t="n"/>
      <c r="C1525" s="36" t="n"/>
      <c r="D1525" s="35" t="n"/>
      <c r="E1525" s="37" t="n"/>
      <c r="F1525" s="38">
        <f>IF(A1525="","",IF(E1525&lt;&gt;"",DATE(YEAR(E1525),MONTH(E1525),1),DATE(YEAR(A1525),MONTH(A1525),1)))</f>
        <v/>
      </c>
      <c r="G1525" s="13">
        <f>IF(A1525&amp;B1525&amp;C1525="","",IF(A1525="","日付を入れる",IF(B1525="","費目を選ぶ",IF(COUNTIFS($H$4:$H$58,B1525)=0,"費目の一覧にない",IF(C1525="","金額を入れる",IF(YEAR(F1525)&lt;&gt;'入力'!$B$5,"集計の年とちがう",""))))))</f>
        <v/>
      </c>
    </row>
    <row r="1526">
      <c r="A1526" s="34" t="n"/>
      <c r="B1526" s="35" t="n"/>
      <c r="C1526" s="36" t="n"/>
      <c r="D1526" s="35" t="n"/>
      <c r="E1526" s="37" t="n"/>
      <c r="F1526" s="38">
        <f>IF(A1526="","",IF(E1526&lt;&gt;"",DATE(YEAR(E1526),MONTH(E1526),1),DATE(YEAR(A1526),MONTH(A1526),1)))</f>
        <v/>
      </c>
      <c r="G1526" s="13">
        <f>IF(A1526&amp;B1526&amp;C1526="","",IF(A1526="","日付を入れる",IF(B1526="","費目を選ぶ",IF(COUNTIFS($H$4:$H$58,B1526)=0,"費目の一覧にない",IF(C1526="","金額を入れる",IF(YEAR(F1526)&lt;&gt;'入力'!$B$5,"集計の年とちがう",""))))))</f>
        <v/>
      </c>
    </row>
    <row r="1527">
      <c r="A1527" s="34" t="n"/>
      <c r="B1527" s="35" t="n"/>
      <c r="C1527" s="36" t="n"/>
      <c r="D1527" s="35" t="n"/>
      <c r="E1527" s="37" t="n"/>
      <c r="F1527" s="38">
        <f>IF(A1527="","",IF(E1527&lt;&gt;"",DATE(YEAR(E1527),MONTH(E1527),1),DATE(YEAR(A1527),MONTH(A1527),1)))</f>
        <v/>
      </c>
      <c r="G1527" s="13">
        <f>IF(A1527&amp;B1527&amp;C1527="","",IF(A1527="","日付を入れる",IF(B1527="","費目を選ぶ",IF(COUNTIFS($H$4:$H$58,B1527)=0,"費目の一覧にない",IF(C1527="","金額を入れる",IF(YEAR(F1527)&lt;&gt;'入力'!$B$5,"集計の年とちがう",""))))))</f>
        <v/>
      </c>
    </row>
    <row r="1528">
      <c r="A1528" s="34" t="n"/>
      <c r="B1528" s="35" t="n"/>
      <c r="C1528" s="36" t="n"/>
      <c r="D1528" s="35" t="n"/>
      <c r="E1528" s="37" t="n"/>
      <c r="F1528" s="38">
        <f>IF(A1528="","",IF(E1528&lt;&gt;"",DATE(YEAR(E1528),MONTH(E1528),1),DATE(YEAR(A1528),MONTH(A1528),1)))</f>
        <v/>
      </c>
      <c r="G1528" s="13">
        <f>IF(A1528&amp;B1528&amp;C1528="","",IF(A1528="","日付を入れる",IF(B1528="","費目を選ぶ",IF(COUNTIFS($H$4:$H$58,B1528)=0,"費目の一覧にない",IF(C1528="","金額を入れる",IF(YEAR(F1528)&lt;&gt;'入力'!$B$5,"集計の年とちがう",""))))))</f>
        <v/>
      </c>
    </row>
    <row r="1529">
      <c r="A1529" s="34" t="n"/>
      <c r="B1529" s="35" t="n"/>
      <c r="C1529" s="36" t="n"/>
      <c r="D1529" s="35" t="n"/>
      <c r="E1529" s="37" t="n"/>
      <c r="F1529" s="38">
        <f>IF(A1529="","",IF(E1529&lt;&gt;"",DATE(YEAR(E1529),MONTH(E1529),1),DATE(YEAR(A1529),MONTH(A1529),1)))</f>
        <v/>
      </c>
      <c r="G1529" s="13">
        <f>IF(A1529&amp;B1529&amp;C1529="","",IF(A1529="","日付を入れる",IF(B1529="","費目を選ぶ",IF(COUNTIFS($H$4:$H$58,B1529)=0,"費目の一覧にない",IF(C1529="","金額を入れる",IF(YEAR(F1529)&lt;&gt;'入力'!$B$5,"集計の年とちがう",""))))))</f>
        <v/>
      </c>
    </row>
    <row r="1530">
      <c r="A1530" s="34" t="n"/>
      <c r="B1530" s="35" t="n"/>
      <c r="C1530" s="36" t="n"/>
      <c r="D1530" s="35" t="n"/>
      <c r="E1530" s="37" t="n"/>
      <c r="F1530" s="38">
        <f>IF(A1530="","",IF(E1530&lt;&gt;"",DATE(YEAR(E1530),MONTH(E1530),1),DATE(YEAR(A1530),MONTH(A1530),1)))</f>
        <v/>
      </c>
      <c r="G1530" s="13">
        <f>IF(A1530&amp;B1530&amp;C1530="","",IF(A1530="","日付を入れる",IF(B1530="","費目を選ぶ",IF(COUNTIFS($H$4:$H$58,B1530)=0,"費目の一覧にない",IF(C1530="","金額を入れる",IF(YEAR(F1530)&lt;&gt;'入力'!$B$5,"集計の年とちがう",""))))))</f>
        <v/>
      </c>
    </row>
    <row r="1531">
      <c r="A1531" s="34" t="n"/>
      <c r="B1531" s="35" t="n"/>
      <c r="C1531" s="36" t="n"/>
      <c r="D1531" s="35" t="n"/>
      <c r="E1531" s="37" t="n"/>
      <c r="F1531" s="38">
        <f>IF(A1531="","",IF(E1531&lt;&gt;"",DATE(YEAR(E1531),MONTH(E1531),1),DATE(YEAR(A1531),MONTH(A1531),1)))</f>
        <v/>
      </c>
      <c r="G1531" s="13">
        <f>IF(A1531&amp;B1531&amp;C1531="","",IF(A1531="","日付を入れる",IF(B1531="","費目を選ぶ",IF(COUNTIFS($H$4:$H$58,B1531)=0,"費目の一覧にない",IF(C1531="","金額を入れる",IF(YEAR(F1531)&lt;&gt;'入力'!$B$5,"集計の年とちがう",""))))))</f>
        <v/>
      </c>
    </row>
    <row r="1532">
      <c r="A1532" s="34" t="n"/>
      <c r="B1532" s="35" t="n"/>
      <c r="C1532" s="36" t="n"/>
      <c r="D1532" s="35" t="n"/>
      <c r="E1532" s="37" t="n"/>
      <c r="F1532" s="38">
        <f>IF(A1532="","",IF(E1532&lt;&gt;"",DATE(YEAR(E1532),MONTH(E1532),1),DATE(YEAR(A1532),MONTH(A1532),1)))</f>
        <v/>
      </c>
      <c r="G1532" s="13">
        <f>IF(A1532&amp;B1532&amp;C1532="","",IF(A1532="","日付を入れる",IF(B1532="","費目を選ぶ",IF(COUNTIFS($H$4:$H$58,B1532)=0,"費目の一覧にない",IF(C1532="","金額を入れる",IF(YEAR(F1532)&lt;&gt;'入力'!$B$5,"集計の年とちがう",""))))))</f>
        <v/>
      </c>
    </row>
    <row r="1533">
      <c r="A1533" s="34" t="n"/>
      <c r="B1533" s="35" t="n"/>
      <c r="C1533" s="36" t="n"/>
      <c r="D1533" s="35" t="n"/>
      <c r="E1533" s="37" t="n"/>
      <c r="F1533" s="38">
        <f>IF(A1533="","",IF(E1533&lt;&gt;"",DATE(YEAR(E1533),MONTH(E1533),1),DATE(YEAR(A1533),MONTH(A1533),1)))</f>
        <v/>
      </c>
      <c r="G1533" s="13">
        <f>IF(A1533&amp;B1533&amp;C1533="","",IF(A1533="","日付を入れる",IF(B1533="","費目を選ぶ",IF(COUNTIFS($H$4:$H$58,B1533)=0,"費目の一覧にない",IF(C1533="","金額を入れる",IF(YEAR(F1533)&lt;&gt;'入力'!$B$5,"集計の年とちがう",""))))))</f>
        <v/>
      </c>
    </row>
    <row r="1534">
      <c r="A1534" s="34" t="n"/>
      <c r="B1534" s="35" t="n"/>
      <c r="C1534" s="36" t="n"/>
      <c r="D1534" s="35" t="n"/>
      <c r="E1534" s="37" t="n"/>
      <c r="F1534" s="38">
        <f>IF(A1534="","",IF(E1534&lt;&gt;"",DATE(YEAR(E1534),MONTH(E1534),1),DATE(YEAR(A1534),MONTH(A1534),1)))</f>
        <v/>
      </c>
      <c r="G1534" s="13">
        <f>IF(A1534&amp;B1534&amp;C1534="","",IF(A1534="","日付を入れる",IF(B1534="","費目を選ぶ",IF(COUNTIFS($H$4:$H$58,B1534)=0,"費目の一覧にない",IF(C1534="","金額を入れる",IF(YEAR(F1534)&lt;&gt;'入力'!$B$5,"集計の年とちがう",""))))))</f>
        <v/>
      </c>
    </row>
    <row r="1535">
      <c r="A1535" s="34" t="n"/>
      <c r="B1535" s="35" t="n"/>
      <c r="C1535" s="36" t="n"/>
      <c r="D1535" s="35" t="n"/>
      <c r="E1535" s="37" t="n"/>
      <c r="F1535" s="38">
        <f>IF(A1535="","",IF(E1535&lt;&gt;"",DATE(YEAR(E1535),MONTH(E1535),1),DATE(YEAR(A1535),MONTH(A1535),1)))</f>
        <v/>
      </c>
      <c r="G1535" s="13">
        <f>IF(A1535&amp;B1535&amp;C1535="","",IF(A1535="","日付を入れる",IF(B1535="","費目を選ぶ",IF(COUNTIFS($H$4:$H$58,B1535)=0,"費目の一覧にない",IF(C1535="","金額を入れる",IF(YEAR(F1535)&lt;&gt;'入力'!$B$5,"集計の年とちがう",""))))))</f>
        <v/>
      </c>
    </row>
    <row r="1536">
      <c r="A1536" s="34" t="n"/>
      <c r="B1536" s="35" t="n"/>
      <c r="C1536" s="36" t="n"/>
      <c r="D1536" s="35" t="n"/>
      <c r="E1536" s="37" t="n"/>
      <c r="F1536" s="38">
        <f>IF(A1536="","",IF(E1536&lt;&gt;"",DATE(YEAR(E1536),MONTH(E1536),1),DATE(YEAR(A1536),MONTH(A1536),1)))</f>
        <v/>
      </c>
      <c r="G1536" s="13">
        <f>IF(A1536&amp;B1536&amp;C1536="","",IF(A1536="","日付を入れる",IF(B1536="","費目を選ぶ",IF(COUNTIFS($H$4:$H$58,B1536)=0,"費目の一覧にない",IF(C1536="","金額を入れる",IF(YEAR(F1536)&lt;&gt;'入力'!$B$5,"集計の年とちがう",""))))))</f>
        <v/>
      </c>
    </row>
    <row r="1537">
      <c r="A1537" s="34" t="n"/>
      <c r="B1537" s="35" t="n"/>
      <c r="C1537" s="36" t="n"/>
      <c r="D1537" s="35" t="n"/>
      <c r="E1537" s="37" t="n"/>
      <c r="F1537" s="38">
        <f>IF(A1537="","",IF(E1537&lt;&gt;"",DATE(YEAR(E1537),MONTH(E1537),1),DATE(YEAR(A1537),MONTH(A1537),1)))</f>
        <v/>
      </c>
      <c r="G1537" s="13">
        <f>IF(A1537&amp;B1537&amp;C1537="","",IF(A1537="","日付を入れる",IF(B1537="","費目を選ぶ",IF(COUNTIFS($H$4:$H$58,B1537)=0,"費目の一覧にない",IF(C1537="","金額を入れる",IF(YEAR(F1537)&lt;&gt;'入力'!$B$5,"集計の年とちがう",""))))))</f>
        <v/>
      </c>
    </row>
    <row r="1538">
      <c r="A1538" s="34" t="n"/>
      <c r="B1538" s="35" t="n"/>
      <c r="C1538" s="36" t="n"/>
      <c r="D1538" s="35" t="n"/>
      <c r="E1538" s="37" t="n"/>
      <c r="F1538" s="38">
        <f>IF(A1538="","",IF(E1538&lt;&gt;"",DATE(YEAR(E1538),MONTH(E1538),1),DATE(YEAR(A1538),MONTH(A1538),1)))</f>
        <v/>
      </c>
      <c r="G1538" s="13">
        <f>IF(A1538&amp;B1538&amp;C1538="","",IF(A1538="","日付を入れる",IF(B1538="","費目を選ぶ",IF(COUNTIFS($H$4:$H$58,B1538)=0,"費目の一覧にない",IF(C1538="","金額を入れる",IF(YEAR(F1538)&lt;&gt;'入力'!$B$5,"集計の年とちがう",""))))))</f>
        <v/>
      </c>
    </row>
    <row r="1539">
      <c r="A1539" s="34" t="n"/>
      <c r="B1539" s="35" t="n"/>
      <c r="C1539" s="36" t="n"/>
      <c r="D1539" s="35" t="n"/>
      <c r="E1539" s="37" t="n"/>
      <c r="F1539" s="38">
        <f>IF(A1539="","",IF(E1539&lt;&gt;"",DATE(YEAR(E1539),MONTH(E1539),1),DATE(YEAR(A1539),MONTH(A1539),1)))</f>
        <v/>
      </c>
      <c r="G1539" s="13">
        <f>IF(A1539&amp;B1539&amp;C1539="","",IF(A1539="","日付を入れる",IF(B1539="","費目を選ぶ",IF(COUNTIFS($H$4:$H$58,B1539)=0,"費目の一覧にない",IF(C1539="","金額を入れる",IF(YEAR(F1539)&lt;&gt;'入力'!$B$5,"集計の年とちがう",""))))))</f>
        <v/>
      </c>
    </row>
    <row r="1540">
      <c r="A1540" s="34" t="n"/>
      <c r="B1540" s="35" t="n"/>
      <c r="C1540" s="36" t="n"/>
      <c r="D1540" s="35" t="n"/>
      <c r="E1540" s="37" t="n"/>
      <c r="F1540" s="38">
        <f>IF(A1540="","",IF(E1540&lt;&gt;"",DATE(YEAR(E1540),MONTH(E1540),1),DATE(YEAR(A1540),MONTH(A1540),1)))</f>
        <v/>
      </c>
      <c r="G1540" s="13">
        <f>IF(A1540&amp;B1540&amp;C1540="","",IF(A1540="","日付を入れる",IF(B1540="","費目を選ぶ",IF(COUNTIFS($H$4:$H$58,B1540)=0,"費目の一覧にない",IF(C1540="","金額を入れる",IF(YEAR(F1540)&lt;&gt;'入力'!$B$5,"集計の年とちがう",""))))))</f>
        <v/>
      </c>
    </row>
    <row r="1541">
      <c r="A1541" s="34" t="n"/>
      <c r="B1541" s="35" t="n"/>
      <c r="C1541" s="36" t="n"/>
      <c r="D1541" s="35" t="n"/>
      <c r="E1541" s="37" t="n"/>
      <c r="F1541" s="38">
        <f>IF(A1541="","",IF(E1541&lt;&gt;"",DATE(YEAR(E1541),MONTH(E1541),1),DATE(YEAR(A1541),MONTH(A1541),1)))</f>
        <v/>
      </c>
      <c r="G1541" s="13">
        <f>IF(A1541&amp;B1541&amp;C1541="","",IF(A1541="","日付を入れる",IF(B1541="","費目を選ぶ",IF(COUNTIFS($H$4:$H$58,B1541)=0,"費目の一覧にない",IF(C1541="","金額を入れる",IF(YEAR(F1541)&lt;&gt;'入力'!$B$5,"集計の年とちがう",""))))))</f>
        <v/>
      </c>
    </row>
    <row r="1542">
      <c r="A1542" s="34" t="n"/>
      <c r="B1542" s="35" t="n"/>
      <c r="C1542" s="36" t="n"/>
      <c r="D1542" s="35" t="n"/>
      <c r="E1542" s="37" t="n"/>
      <c r="F1542" s="38">
        <f>IF(A1542="","",IF(E1542&lt;&gt;"",DATE(YEAR(E1542),MONTH(E1542),1),DATE(YEAR(A1542),MONTH(A1542),1)))</f>
        <v/>
      </c>
      <c r="G1542" s="13">
        <f>IF(A1542&amp;B1542&amp;C1542="","",IF(A1542="","日付を入れる",IF(B1542="","費目を選ぶ",IF(COUNTIFS($H$4:$H$58,B1542)=0,"費目の一覧にない",IF(C1542="","金額を入れる",IF(YEAR(F1542)&lt;&gt;'入力'!$B$5,"集計の年とちがう",""))))))</f>
        <v/>
      </c>
    </row>
    <row r="1543">
      <c r="A1543" s="34" t="n"/>
      <c r="B1543" s="35" t="n"/>
      <c r="C1543" s="36" t="n"/>
      <c r="D1543" s="35" t="n"/>
      <c r="E1543" s="37" t="n"/>
      <c r="F1543" s="38">
        <f>IF(A1543="","",IF(E1543&lt;&gt;"",DATE(YEAR(E1543),MONTH(E1543),1),DATE(YEAR(A1543),MONTH(A1543),1)))</f>
        <v/>
      </c>
      <c r="G1543" s="13">
        <f>IF(A1543&amp;B1543&amp;C1543="","",IF(A1543="","日付を入れる",IF(B1543="","費目を選ぶ",IF(COUNTIFS($H$4:$H$58,B1543)=0,"費目の一覧にない",IF(C1543="","金額を入れる",IF(YEAR(F1543)&lt;&gt;'入力'!$B$5,"集計の年とちがう",""))))))</f>
        <v/>
      </c>
    </row>
    <row r="1544">
      <c r="A1544" s="34" t="n"/>
      <c r="B1544" s="35" t="n"/>
      <c r="C1544" s="36" t="n"/>
      <c r="D1544" s="35" t="n"/>
      <c r="E1544" s="37" t="n"/>
      <c r="F1544" s="38">
        <f>IF(A1544="","",IF(E1544&lt;&gt;"",DATE(YEAR(E1544),MONTH(E1544),1),DATE(YEAR(A1544),MONTH(A1544),1)))</f>
        <v/>
      </c>
      <c r="G1544" s="13">
        <f>IF(A1544&amp;B1544&amp;C1544="","",IF(A1544="","日付を入れる",IF(B1544="","費目を選ぶ",IF(COUNTIFS($H$4:$H$58,B1544)=0,"費目の一覧にない",IF(C1544="","金額を入れる",IF(YEAR(F1544)&lt;&gt;'入力'!$B$5,"集計の年とちがう",""))))))</f>
        <v/>
      </c>
    </row>
    <row r="1545">
      <c r="A1545" s="34" t="n"/>
      <c r="B1545" s="35" t="n"/>
      <c r="C1545" s="36" t="n"/>
      <c r="D1545" s="35" t="n"/>
      <c r="E1545" s="37" t="n"/>
      <c r="F1545" s="38">
        <f>IF(A1545="","",IF(E1545&lt;&gt;"",DATE(YEAR(E1545),MONTH(E1545),1),DATE(YEAR(A1545),MONTH(A1545),1)))</f>
        <v/>
      </c>
      <c r="G1545" s="13">
        <f>IF(A1545&amp;B1545&amp;C1545="","",IF(A1545="","日付を入れる",IF(B1545="","費目を選ぶ",IF(COUNTIFS($H$4:$H$58,B1545)=0,"費目の一覧にない",IF(C1545="","金額を入れる",IF(YEAR(F1545)&lt;&gt;'入力'!$B$5,"集計の年とちがう",""))))))</f>
        <v/>
      </c>
    </row>
    <row r="1546">
      <c r="A1546" s="34" t="n"/>
      <c r="B1546" s="35" t="n"/>
      <c r="C1546" s="36" t="n"/>
      <c r="D1546" s="35" t="n"/>
      <c r="E1546" s="37" t="n"/>
      <c r="F1546" s="38">
        <f>IF(A1546="","",IF(E1546&lt;&gt;"",DATE(YEAR(E1546),MONTH(E1546),1),DATE(YEAR(A1546),MONTH(A1546),1)))</f>
        <v/>
      </c>
      <c r="G1546" s="13">
        <f>IF(A1546&amp;B1546&amp;C1546="","",IF(A1546="","日付を入れる",IF(B1546="","費目を選ぶ",IF(COUNTIFS($H$4:$H$58,B1546)=0,"費目の一覧にない",IF(C1546="","金額を入れる",IF(YEAR(F1546)&lt;&gt;'入力'!$B$5,"集計の年とちがう",""))))))</f>
        <v/>
      </c>
    </row>
    <row r="1547">
      <c r="A1547" s="34" t="n"/>
      <c r="B1547" s="35" t="n"/>
      <c r="C1547" s="36" t="n"/>
      <c r="D1547" s="35" t="n"/>
      <c r="E1547" s="37" t="n"/>
      <c r="F1547" s="38">
        <f>IF(A1547="","",IF(E1547&lt;&gt;"",DATE(YEAR(E1547),MONTH(E1547),1),DATE(YEAR(A1547),MONTH(A1547),1)))</f>
        <v/>
      </c>
      <c r="G1547" s="13">
        <f>IF(A1547&amp;B1547&amp;C1547="","",IF(A1547="","日付を入れる",IF(B1547="","費目を選ぶ",IF(COUNTIFS($H$4:$H$58,B1547)=0,"費目の一覧にない",IF(C1547="","金額を入れる",IF(YEAR(F1547)&lt;&gt;'入力'!$B$5,"集計の年とちがう",""))))))</f>
        <v/>
      </c>
    </row>
    <row r="1548">
      <c r="A1548" s="34" t="n"/>
      <c r="B1548" s="35" t="n"/>
      <c r="C1548" s="36" t="n"/>
      <c r="D1548" s="35" t="n"/>
      <c r="E1548" s="37" t="n"/>
      <c r="F1548" s="38">
        <f>IF(A1548="","",IF(E1548&lt;&gt;"",DATE(YEAR(E1548),MONTH(E1548),1),DATE(YEAR(A1548),MONTH(A1548),1)))</f>
        <v/>
      </c>
      <c r="G1548" s="13">
        <f>IF(A1548&amp;B1548&amp;C1548="","",IF(A1548="","日付を入れる",IF(B1548="","費目を選ぶ",IF(COUNTIFS($H$4:$H$58,B1548)=0,"費目の一覧にない",IF(C1548="","金額を入れる",IF(YEAR(F1548)&lt;&gt;'入力'!$B$5,"集計の年とちがう",""))))))</f>
        <v/>
      </c>
    </row>
    <row r="1549">
      <c r="A1549" s="34" t="n"/>
      <c r="B1549" s="35" t="n"/>
      <c r="C1549" s="36" t="n"/>
      <c r="D1549" s="35" t="n"/>
      <c r="E1549" s="37" t="n"/>
      <c r="F1549" s="38">
        <f>IF(A1549="","",IF(E1549&lt;&gt;"",DATE(YEAR(E1549),MONTH(E1549),1),DATE(YEAR(A1549),MONTH(A1549),1)))</f>
        <v/>
      </c>
      <c r="G1549" s="13">
        <f>IF(A1549&amp;B1549&amp;C1549="","",IF(A1549="","日付を入れる",IF(B1549="","費目を選ぶ",IF(COUNTIFS($H$4:$H$58,B1549)=0,"費目の一覧にない",IF(C1549="","金額を入れる",IF(YEAR(F1549)&lt;&gt;'入力'!$B$5,"集計の年とちがう",""))))))</f>
        <v/>
      </c>
    </row>
    <row r="1550">
      <c r="A1550" s="34" t="n"/>
      <c r="B1550" s="35" t="n"/>
      <c r="C1550" s="36" t="n"/>
      <c r="D1550" s="35" t="n"/>
      <c r="E1550" s="37" t="n"/>
      <c r="F1550" s="38">
        <f>IF(A1550="","",IF(E1550&lt;&gt;"",DATE(YEAR(E1550),MONTH(E1550),1),DATE(YEAR(A1550),MONTH(A1550),1)))</f>
        <v/>
      </c>
      <c r="G1550" s="13">
        <f>IF(A1550&amp;B1550&amp;C1550="","",IF(A1550="","日付を入れる",IF(B1550="","費目を選ぶ",IF(COUNTIFS($H$4:$H$58,B1550)=0,"費目の一覧にない",IF(C1550="","金額を入れる",IF(YEAR(F1550)&lt;&gt;'入力'!$B$5,"集計の年とちがう",""))))))</f>
        <v/>
      </c>
    </row>
    <row r="1551">
      <c r="A1551" s="34" t="n"/>
      <c r="B1551" s="35" t="n"/>
      <c r="C1551" s="36" t="n"/>
      <c r="D1551" s="35" t="n"/>
      <c r="E1551" s="37" t="n"/>
      <c r="F1551" s="38">
        <f>IF(A1551="","",IF(E1551&lt;&gt;"",DATE(YEAR(E1551),MONTH(E1551),1),DATE(YEAR(A1551),MONTH(A1551),1)))</f>
        <v/>
      </c>
      <c r="G1551" s="13">
        <f>IF(A1551&amp;B1551&amp;C1551="","",IF(A1551="","日付を入れる",IF(B1551="","費目を選ぶ",IF(COUNTIFS($H$4:$H$58,B1551)=0,"費目の一覧にない",IF(C1551="","金額を入れる",IF(YEAR(F1551)&lt;&gt;'入力'!$B$5,"集計の年とちがう",""))))))</f>
        <v/>
      </c>
    </row>
    <row r="1552">
      <c r="A1552" s="34" t="n"/>
      <c r="B1552" s="35" t="n"/>
      <c r="C1552" s="36" t="n"/>
      <c r="D1552" s="35" t="n"/>
      <c r="E1552" s="37" t="n"/>
      <c r="F1552" s="38">
        <f>IF(A1552="","",IF(E1552&lt;&gt;"",DATE(YEAR(E1552),MONTH(E1552),1),DATE(YEAR(A1552),MONTH(A1552),1)))</f>
        <v/>
      </c>
      <c r="G1552" s="13">
        <f>IF(A1552&amp;B1552&amp;C1552="","",IF(A1552="","日付を入れる",IF(B1552="","費目を選ぶ",IF(COUNTIFS($H$4:$H$58,B1552)=0,"費目の一覧にない",IF(C1552="","金額を入れる",IF(YEAR(F1552)&lt;&gt;'入力'!$B$5,"集計の年とちがう",""))))))</f>
        <v/>
      </c>
    </row>
    <row r="1553">
      <c r="A1553" s="34" t="n"/>
      <c r="B1553" s="35" t="n"/>
      <c r="C1553" s="36" t="n"/>
      <c r="D1553" s="35" t="n"/>
      <c r="E1553" s="37" t="n"/>
      <c r="F1553" s="38">
        <f>IF(A1553="","",IF(E1553&lt;&gt;"",DATE(YEAR(E1553),MONTH(E1553),1),DATE(YEAR(A1553),MONTH(A1553),1)))</f>
        <v/>
      </c>
      <c r="G1553" s="13">
        <f>IF(A1553&amp;B1553&amp;C1553="","",IF(A1553="","日付を入れる",IF(B1553="","費目を選ぶ",IF(COUNTIFS($H$4:$H$58,B1553)=0,"費目の一覧にない",IF(C1553="","金額を入れる",IF(YEAR(F1553)&lt;&gt;'入力'!$B$5,"集計の年とちがう",""))))))</f>
        <v/>
      </c>
    </row>
    <row r="1554">
      <c r="A1554" s="34" t="n"/>
      <c r="B1554" s="35" t="n"/>
      <c r="C1554" s="36" t="n"/>
      <c r="D1554" s="35" t="n"/>
      <c r="E1554" s="37" t="n"/>
      <c r="F1554" s="38">
        <f>IF(A1554="","",IF(E1554&lt;&gt;"",DATE(YEAR(E1554),MONTH(E1554),1),DATE(YEAR(A1554),MONTH(A1554),1)))</f>
        <v/>
      </c>
      <c r="G1554" s="13">
        <f>IF(A1554&amp;B1554&amp;C1554="","",IF(A1554="","日付を入れる",IF(B1554="","費目を選ぶ",IF(COUNTIFS($H$4:$H$58,B1554)=0,"費目の一覧にない",IF(C1554="","金額を入れる",IF(YEAR(F1554)&lt;&gt;'入力'!$B$5,"集計の年とちがう",""))))))</f>
        <v/>
      </c>
    </row>
    <row r="1555">
      <c r="A1555" s="34" t="n"/>
      <c r="B1555" s="35" t="n"/>
      <c r="C1555" s="36" t="n"/>
      <c r="D1555" s="35" t="n"/>
      <c r="E1555" s="37" t="n"/>
      <c r="F1555" s="38">
        <f>IF(A1555="","",IF(E1555&lt;&gt;"",DATE(YEAR(E1555),MONTH(E1555),1),DATE(YEAR(A1555),MONTH(A1555),1)))</f>
        <v/>
      </c>
      <c r="G1555" s="13">
        <f>IF(A1555&amp;B1555&amp;C1555="","",IF(A1555="","日付を入れる",IF(B1555="","費目を選ぶ",IF(COUNTIFS($H$4:$H$58,B1555)=0,"費目の一覧にない",IF(C1555="","金額を入れる",IF(YEAR(F1555)&lt;&gt;'入力'!$B$5,"集計の年とちがう",""))))))</f>
        <v/>
      </c>
    </row>
    <row r="1556">
      <c r="A1556" s="34" t="n"/>
      <c r="B1556" s="35" t="n"/>
      <c r="C1556" s="36" t="n"/>
      <c r="D1556" s="35" t="n"/>
      <c r="E1556" s="37" t="n"/>
      <c r="F1556" s="38">
        <f>IF(A1556="","",IF(E1556&lt;&gt;"",DATE(YEAR(E1556),MONTH(E1556),1),DATE(YEAR(A1556),MONTH(A1556),1)))</f>
        <v/>
      </c>
      <c r="G1556" s="13">
        <f>IF(A1556&amp;B1556&amp;C1556="","",IF(A1556="","日付を入れる",IF(B1556="","費目を選ぶ",IF(COUNTIFS($H$4:$H$58,B1556)=0,"費目の一覧にない",IF(C1556="","金額を入れる",IF(YEAR(F1556)&lt;&gt;'入力'!$B$5,"集計の年とちがう",""))))))</f>
        <v/>
      </c>
    </row>
    <row r="1557">
      <c r="A1557" s="34" t="n"/>
      <c r="B1557" s="35" t="n"/>
      <c r="C1557" s="36" t="n"/>
      <c r="D1557" s="35" t="n"/>
      <c r="E1557" s="37" t="n"/>
      <c r="F1557" s="38">
        <f>IF(A1557="","",IF(E1557&lt;&gt;"",DATE(YEAR(E1557),MONTH(E1557),1),DATE(YEAR(A1557),MONTH(A1557),1)))</f>
        <v/>
      </c>
      <c r="G1557" s="13">
        <f>IF(A1557&amp;B1557&amp;C1557="","",IF(A1557="","日付を入れる",IF(B1557="","費目を選ぶ",IF(COUNTIFS($H$4:$H$58,B1557)=0,"費目の一覧にない",IF(C1557="","金額を入れる",IF(YEAR(F1557)&lt;&gt;'入力'!$B$5,"集計の年とちがう",""))))))</f>
        <v/>
      </c>
    </row>
    <row r="1558">
      <c r="A1558" s="34" t="n"/>
      <c r="B1558" s="35" t="n"/>
      <c r="C1558" s="36" t="n"/>
      <c r="D1558" s="35" t="n"/>
      <c r="E1558" s="37" t="n"/>
      <c r="F1558" s="38">
        <f>IF(A1558="","",IF(E1558&lt;&gt;"",DATE(YEAR(E1558),MONTH(E1558),1),DATE(YEAR(A1558),MONTH(A1558),1)))</f>
        <v/>
      </c>
      <c r="G1558" s="13">
        <f>IF(A1558&amp;B1558&amp;C1558="","",IF(A1558="","日付を入れる",IF(B1558="","費目を選ぶ",IF(COUNTIFS($H$4:$H$58,B1558)=0,"費目の一覧にない",IF(C1558="","金額を入れる",IF(YEAR(F1558)&lt;&gt;'入力'!$B$5,"集計の年とちがう",""))))))</f>
        <v/>
      </c>
    </row>
    <row r="1559">
      <c r="A1559" s="34" t="n"/>
      <c r="B1559" s="35" t="n"/>
      <c r="C1559" s="36" t="n"/>
      <c r="D1559" s="35" t="n"/>
      <c r="E1559" s="37" t="n"/>
      <c r="F1559" s="38">
        <f>IF(A1559="","",IF(E1559&lt;&gt;"",DATE(YEAR(E1559),MONTH(E1559),1),DATE(YEAR(A1559),MONTH(A1559),1)))</f>
        <v/>
      </c>
      <c r="G1559" s="13">
        <f>IF(A1559&amp;B1559&amp;C1559="","",IF(A1559="","日付を入れる",IF(B1559="","費目を選ぶ",IF(COUNTIFS($H$4:$H$58,B1559)=0,"費目の一覧にない",IF(C1559="","金額を入れる",IF(YEAR(F1559)&lt;&gt;'入力'!$B$5,"集計の年とちがう",""))))))</f>
        <v/>
      </c>
    </row>
    <row r="1560">
      <c r="A1560" s="34" t="n"/>
      <c r="B1560" s="35" t="n"/>
      <c r="C1560" s="36" t="n"/>
      <c r="D1560" s="35" t="n"/>
      <c r="E1560" s="37" t="n"/>
      <c r="F1560" s="38">
        <f>IF(A1560="","",IF(E1560&lt;&gt;"",DATE(YEAR(E1560),MONTH(E1560),1),DATE(YEAR(A1560),MONTH(A1560),1)))</f>
        <v/>
      </c>
      <c r="G1560" s="13">
        <f>IF(A1560&amp;B1560&amp;C1560="","",IF(A1560="","日付を入れる",IF(B1560="","費目を選ぶ",IF(COUNTIFS($H$4:$H$58,B1560)=0,"費目の一覧にない",IF(C1560="","金額を入れる",IF(YEAR(F1560)&lt;&gt;'入力'!$B$5,"集計の年とちがう",""))))))</f>
        <v/>
      </c>
    </row>
    <row r="1561">
      <c r="A1561" s="34" t="n"/>
      <c r="B1561" s="35" t="n"/>
      <c r="C1561" s="36" t="n"/>
      <c r="D1561" s="35" t="n"/>
      <c r="E1561" s="37" t="n"/>
      <c r="F1561" s="38">
        <f>IF(A1561="","",IF(E1561&lt;&gt;"",DATE(YEAR(E1561),MONTH(E1561),1),DATE(YEAR(A1561),MONTH(A1561),1)))</f>
        <v/>
      </c>
      <c r="G1561" s="13">
        <f>IF(A1561&amp;B1561&amp;C1561="","",IF(A1561="","日付を入れる",IF(B1561="","費目を選ぶ",IF(COUNTIFS($H$4:$H$58,B1561)=0,"費目の一覧にない",IF(C1561="","金額を入れる",IF(YEAR(F1561)&lt;&gt;'入力'!$B$5,"集計の年とちがう",""))))))</f>
        <v/>
      </c>
    </row>
    <row r="1562">
      <c r="A1562" s="34" t="n"/>
      <c r="B1562" s="35" t="n"/>
      <c r="C1562" s="36" t="n"/>
      <c r="D1562" s="35" t="n"/>
      <c r="E1562" s="37" t="n"/>
      <c r="F1562" s="38">
        <f>IF(A1562="","",IF(E1562&lt;&gt;"",DATE(YEAR(E1562),MONTH(E1562),1),DATE(YEAR(A1562),MONTH(A1562),1)))</f>
        <v/>
      </c>
      <c r="G1562" s="13">
        <f>IF(A1562&amp;B1562&amp;C1562="","",IF(A1562="","日付を入れる",IF(B1562="","費目を選ぶ",IF(COUNTIFS($H$4:$H$58,B1562)=0,"費目の一覧にない",IF(C1562="","金額を入れる",IF(YEAR(F1562)&lt;&gt;'入力'!$B$5,"集計の年とちがう",""))))))</f>
        <v/>
      </c>
    </row>
    <row r="1563">
      <c r="A1563" s="34" t="n"/>
      <c r="B1563" s="35" t="n"/>
      <c r="C1563" s="36" t="n"/>
      <c r="D1563" s="35" t="n"/>
      <c r="E1563" s="37" t="n"/>
      <c r="F1563" s="38">
        <f>IF(A1563="","",IF(E1563&lt;&gt;"",DATE(YEAR(E1563),MONTH(E1563),1),DATE(YEAR(A1563),MONTH(A1563),1)))</f>
        <v/>
      </c>
      <c r="G1563" s="13">
        <f>IF(A1563&amp;B1563&amp;C1563="","",IF(A1563="","日付を入れる",IF(B1563="","費目を選ぶ",IF(COUNTIFS($H$4:$H$58,B1563)=0,"費目の一覧にない",IF(C1563="","金額を入れる",IF(YEAR(F1563)&lt;&gt;'入力'!$B$5,"集計の年とちがう",""))))))</f>
        <v/>
      </c>
    </row>
    <row r="1564">
      <c r="A1564" s="34" t="n"/>
      <c r="B1564" s="35" t="n"/>
      <c r="C1564" s="36" t="n"/>
      <c r="D1564" s="35" t="n"/>
      <c r="E1564" s="37" t="n"/>
      <c r="F1564" s="38">
        <f>IF(A1564="","",IF(E1564&lt;&gt;"",DATE(YEAR(E1564),MONTH(E1564),1),DATE(YEAR(A1564),MONTH(A1564),1)))</f>
        <v/>
      </c>
      <c r="G1564" s="13">
        <f>IF(A1564&amp;B1564&amp;C1564="","",IF(A1564="","日付を入れる",IF(B1564="","費目を選ぶ",IF(COUNTIFS($H$4:$H$58,B1564)=0,"費目の一覧にない",IF(C1564="","金額を入れる",IF(YEAR(F1564)&lt;&gt;'入力'!$B$5,"集計の年とちがう",""))))))</f>
        <v/>
      </c>
    </row>
    <row r="1565">
      <c r="A1565" s="34" t="n"/>
      <c r="B1565" s="35" t="n"/>
      <c r="C1565" s="36" t="n"/>
      <c r="D1565" s="35" t="n"/>
      <c r="E1565" s="37" t="n"/>
      <c r="F1565" s="38">
        <f>IF(A1565="","",IF(E1565&lt;&gt;"",DATE(YEAR(E1565),MONTH(E1565),1),DATE(YEAR(A1565),MONTH(A1565),1)))</f>
        <v/>
      </c>
      <c r="G1565" s="13">
        <f>IF(A1565&amp;B1565&amp;C1565="","",IF(A1565="","日付を入れる",IF(B1565="","費目を選ぶ",IF(COUNTIFS($H$4:$H$58,B1565)=0,"費目の一覧にない",IF(C1565="","金額を入れる",IF(YEAR(F1565)&lt;&gt;'入力'!$B$5,"集計の年とちがう",""))))))</f>
        <v/>
      </c>
    </row>
    <row r="1566">
      <c r="A1566" s="34" t="n"/>
      <c r="B1566" s="35" t="n"/>
      <c r="C1566" s="36" t="n"/>
      <c r="D1566" s="35" t="n"/>
      <c r="E1566" s="37" t="n"/>
      <c r="F1566" s="38">
        <f>IF(A1566="","",IF(E1566&lt;&gt;"",DATE(YEAR(E1566),MONTH(E1566),1),DATE(YEAR(A1566),MONTH(A1566),1)))</f>
        <v/>
      </c>
      <c r="G1566" s="13">
        <f>IF(A1566&amp;B1566&amp;C1566="","",IF(A1566="","日付を入れる",IF(B1566="","費目を選ぶ",IF(COUNTIFS($H$4:$H$58,B1566)=0,"費目の一覧にない",IF(C1566="","金額を入れる",IF(YEAR(F1566)&lt;&gt;'入力'!$B$5,"集計の年とちがう",""))))))</f>
        <v/>
      </c>
    </row>
    <row r="1567">
      <c r="A1567" s="34" t="n"/>
      <c r="B1567" s="35" t="n"/>
      <c r="C1567" s="36" t="n"/>
      <c r="D1567" s="35" t="n"/>
      <c r="E1567" s="37" t="n"/>
      <c r="F1567" s="38">
        <f>IF(A1567="","",IF(E1567&lt;&gt;"",DATE(YEAR(E1567),MONTH(E1567),1),DATE(YEAR(A1567),MONTH(A1567),1)))</f>
        <v/>
      </c>
      <c r="G1567" s="13">
        <f>IF(A1567&amp;B1567&amp;C1567="","",IF(A1567="","日付を入れる",IF(B1567="","費目を選ぶ",IF(COUNTIFS($H$4:$H$58,B1567)=0,"費目の一覧にない",IF(C1567="","金額を入れる",IF(YEAR(F1567)&lt;&gt;'入力'!$B$5,"集計の年とちがう",""))))))</f>
        <v/>
      </c>
    </row>
    <row r="1568">
      <c r="A1568" s="34" t="n"/>
      <c r="B1568" s="35" t="n"/>
      <c r="C1568" s="36" t="n"/>
      <c r="D1568" s="35" t="n"/>
      <c r="E1568" s="37" t="n"/>
      <c r="F1568" s="38">
        <f>IF(A1568="","",IF(E1568&lt;&gt;"",DATE(YEAR(E1568),MONTH(E1568),1),DATE(YEAR(A1568),MONTH(A1568),1)))</f>
        <v/>
      </c>
      <c r="G1568" s="13">
        <f>IF(A1568&amp;B1568&amp;C1568="","",IF(A1568="","日付を入れる",IF(B1568="","費目を選ぶ",IF(COUNTIFS($H$4:$H$58,B1568)=0,"費目の一覧にない",IF(C1568="","金額を入れる",IF(YEAR(F1568)&lt;&gt;'入力'!$B$5,"集計の年とちがう",""))))))</f>
        <v/>
      </c>
    </row>
    <row r="1569">
      <c r="A1569" s="34" t="n"/>
      <c r="B1569" s="35" t="n"/>
      <c r="C1569" s="36" t="n"/>
      <c r="D1569" s="35" t="n"/>
      <c r="E1569" s="37" t="n"/>
      <c r="F1569" s="38">
        <f>IF(A1569="","",IF(E1569&lt;&gt;"",DATE(YEAR(E1569),MONTH(E1569),1),DATE(YEAR(A1569),MONTH(A1569),1)))</f>
        <v/>
      </c>
      <c r="G1569" s="13">
        <f>IF(A1569&amp;B1569&amp;C1569="","",IF(A1569="","日付を入れる",IF(B1569="","費目を選ぶ",IF(COUNTIFS($H$4:$H$58,B1569)=0,"費目の一覧にない",IF(C1569="","金額を入れる",IF(YEAR(F1569)&lt;&gt;'入力'!$B$5,"集計の年とちがう",""))))))</f>
        <v/>
      </c>
    </row>
    <row r="1570">
      <c r="A1570" s="34" t="n"/>
      <c r="B1570" s="35" t="n"/>
      <c r="C1570" s="36" t="n"/>
      <c r="D1570" s="35" t="n"/>
      <c r="E1570" s="37" t="n"/>
      <c r="F1570" s="38">
        <f>IF(A1570="","",IF(E1570&lt;&gt;"",DATE(YEAR(E1570),MONTH(E1570),1),DATE(YEAR(A1570),MONTH(A1570),1)))</f>
        <v/>
      </c>
      <c r="G1570" s="13">
        <f>IF(A1570&amp;B1570&amp;C1570="","",IF(A1570="","日付を入れる",IF(B1570="","費目を選ぶ",IF(COUNTIFS($H$4:$H$58,B1570)=0,"費目の一覧にない",IF(C1570="","金額を入れる",IF(YEAR(F1570)&lt;&gt;'入力'!$B$5,"集計の年とちがう",""))))))</f>
        <v/>
      </c>
    </row>
    <row r="1571">
      <c r="A1571" s="34" t="n"/>
      <c r="B1571" s="35" t="n"/>
      <c r="C1571" s="36" t="n"/>
      <c r="D1571" s="35" t="n"/>
      <c r="E1571" s="37" t="n"/>
      <c r="F1571" s="38">
        <f>IF(A1571="","",IF(E1571&lt;&gt;"",DATE(YEAR(E1571),MONTH(E1571),1),DATE(YEAR(A1571),MONTH(A1571),1)))</f>
        <v/>
      </c>
      <c r="G1571" s="13">
        <f>IF(A1571&amp;B1571&amp;C1571="","",IF(A1571="","日付を入れる",IF(B1571="","費目を選ぶ",IF(COUNTIFS($H$4:$H$58,B1571)=0,"費目の一覧にない",IF(C1571="","金額を入れる",IF(YEAR(F1571)&lt;&gt;'入力'!$B$5,"集計の年とちがう",""))))))</f>
        <v/>
      </c>
    </row>
    <row r="1572">
      <c r="A1572" s="34" t="n"/>
      <c r="B1572" s="35" t="n"/>
      <c r="C1572" s="36" t="n"/>
      <c r="D1572" s="35" t="n"/>
      <c r="E1572" s="37" t="n"/>
      <c r="F1572" s="38">
        <f>IF(A1572="","",IF(E1572&lt;&gt;"",DATE(YEAR(E1572),MONTH(E1572),1),DATE(YEAR(A1572),MONTH(A1572),1)))</f>
        <v/>
      </c>
      <c r="G1572" s="13">
        <f>IF(A1572&amp;B1572&amp;C1572="","",IF(A1572="","日付を入れる",IF(B1572="","費目を選ぶ",IF(COUNTIFS($H$4:$H$58,B1572)=0,"費目の一覧にない",IF(C1572="","金額を入れる",IF(YEAR(F1572)&lt;&gt;'入力'!$B$5,"集計の年とちがう",""))))))</f>
        <v/>
      </c>
    </row>
    <row r="1573">
      <c r="A1573" s="34" t="n"/>
      <c r="B1573" s="35" t="n"/>
      <c r="C1573" s="36" t="n"/>
      <c r="D1573" s="35" t="n"/>
      <c r="E1573" s="37" t="n"/>
      <c r="F1573" s="38">
        <f>IF(A1573="","",IF(E1573&lt;&gt;"",DATE(YEAR(E1573),MONTH(E1573),1),DATE(YEAR(A1573),MONTH(A1573),1)))</f>
        <v/>
      </c>
      <c r="G1573" s="13">
        <f>IF(A1573&amp;B1573&amp;C1573="","",IF(A1573="","日付を入れる",IF(B1573="","費目を選ぶ",IF(COUNTIFS($H$4:$H$58,B1573)=0,"費目の一覧にない",IF(C1573="","金額を入れる",IF(YEAR(F1573)&lt;&gt;'入力'!$B$5,"集計の年とちがう",""))))))</f>
        <v/>
      </c>
    </row>
    <row r="1574">
      <c r="A1574" s="34" t="n"/>
      <c r="B1574" s="35" t="n"/>
      <c r="C1574" s="36" t="n"/>
      <c r="D1574" s="35" t="n"/>
      <c r="E1574" s="37" t="n"/>
      <c r="F1574" s="38">
        <f>IF(A1574="","",IF(E1574&lt;&gt;"",DATE(YEAR(E1574),MONTH(E1574),1),DATE(YEAR(A1574),MONTH(A1574),1)))</f>
        <v/>
      </c>
      <c r="G1574" s="13">
        <f>IF(A1574&amp;B1574&amp;C1574="","",IF(A1574="","日付を入れる",IF(B1574="","費目を選ぶ",IF(COUNTIFS($H$4:$H$58,B1574)=0,"費目の一覧にない",IF(C1574="","金額を入れる",IF(YEAR(F1574)&lt;&gt;'入力'!$B$5,"集計の年とちがう",""))))))</f>
        <v/>
      </c>
    </row>
    <row r="1575">
      <c r="A1575" s="34" t="n"/>
      <c r="B1575" s="35" t="n"/>
      <c r="C1575" s="36" t="n"/>
      <c r="D1575" s="35" t="n"/>
      <c r="E1575" s="37" t="n"/>
      <c r="F1575" s="38">
        <f>IF(A1575="","",IF(E1575&lt;&gt;"",DATE(YEAR(E1575),MONTH(E1575),1),DATE(YEAR(A1575),MONTH(A1575),1)))</f>
        <v/>
      </c>
      <c r="G1575" s="13">
        <f>IF(A1575&amp;B1575&amp;C1575="","",IF(A1575="","日付を入れる",IF(B1575="","費目を選ぶ",IF(COUNTIFS($H$4:$H$58,B1575)=0,"費目の一覧にない",IF(C1575="","金額を入れる",IF(YEAR(F1575)&lt;&gt;'入力'!$B$5,"集計の年とちがう",""))))))</f>
        <v/>
      </c>
    </row>
    <row r="1576">
      <c r="A1576" s="34" t="n"/>
      <c r="B1576" s="35" t="n"/>
      <c r="C1576" s="36" t="n"/>
      <c r="D1576" s="35" t="n"/>
      <c r="E1576" s="37" t="n"/>
      <c r="F1576" s="38">
        <f>IF(A1576="","",IF(E1576&lt;&gt;"",DATE(YEAR(E1576),MONTH(E1576),1),DATE(YEAR(A1576),MONTH(A1576),1)))</f>
        <v/>
      </c>
      <c r="G1576" s="13">
        <f>IF(A1576&amp;B1576&amp;C1576="","",IF(A1576="","日付を入れる",IF(B1576="","費目を選ぶ",IF(COUNTIFS($H$4:$H$58,B1576)=0,"費目の一覧にない",IF(C1576="","金額を入れる",IF(YEAR(F1576)&lt;&gt;'入力'!$B$5,"集計の年とちがう",""))))))</f>
        <v/>
      </c>
    </row>
    <row r="1577">
      <c r="A1577" s="34" t="n"/>
      <c r="B1577" s="35" t="n"/>
      <c r="C1577" s="36" t="n"/>
      <c r="D1577" s="35" t="n"/>
      <c r="E1577" s="37" t="n"/>
      <c r="F1577" s="38">
        <f>IF(A1577="","",IF(E1577&lt;&gt;"",DATE(YEAR(E1577),MONTH(E1577),1),DATE(YEAR(A1577),MONTH(A1577),1)))</f>
        <v/>
      </c>
      <c r="G1577" s="13">
        <f>IF(A1577&amp;B1577&amp;C1577="","",IF(A1577="","日付を入れる",IF(B1577="","費目を選ぶ",IF(COUNTIFS($H$4:$H$58,B1577)=0,"費目の一覧にない",IF(C1577="","金額を入れる",IF(YEAR(F1577)&lt;&gt;'入力'!$B$5,"集計の年とちがう",""))))))</f>
        <v/>
      </c>
    </row>
    <row r="1578">
      <c r="A1578" s="34" t="n"/>
      <c r="B1578" s="35" t="n"/>
      <c r="C1578" s="36" t="n"/>
      <c r="D1578" s="35" t="n"/>
      <c r="E1578" s="37" t="n"/>
      <c r="F1578" s="38">
        <f>IF(A1578="","",IF(E1578&lt;&gt;"",DATE(YEAR(E1578),MONTH(E1578),1),DATE(YEAR(A1578),MONTH(A1578),1)))</f>
        <v/>
      </c>
      <c r="G1578" s="13">
        <f>IF(A1578&amp;B1578&amp;C1578="","",IF(A1578="","日付を入れる",IF(B1578="","費目を選ぶ",IF(COUNTIFS($H$4:$H$58,B1578)=0,"費目の一覧にない",IF(C1578="","金額を入れる",IF(YEAR(F1578)&lt;&gt;'入力'!$B$5,"集計の年とちがう",""))))))</f>
        <v/>
      </c>
    </row>
    <row r="1579">
      <c r="A1579" s="34" t="n"/>
      <c r="B1579" s="35" t="n"/>
      <c r="C1579" s="36" t="n"/>
      <c r="D1579" s="35" t="n"/>
      <c r="E1579" s="37" t="n"/>
      <c r="F1579" s="38">
        <f>IF(A1579="","",IF(E1579&lt;&gt;"",DATE(YEAR(E1579),MONTH(E1579),1),DATE(YEAR(A1579),MONTH(A1579),1)))</f>
        <v/>
      </c>
      <c r="G1579" s="13">
        <f>IF(A1579&amp;B1579&amp;C1579="","",IF(A1579="","日付を入れる",IF(B1579="","費目を選ぶ",IF(COUNTIFS($H$4:$H$58,B1579)=0,"費目の一覧にない",IF(C1579="","金額を入れる",IF(YEAR(F1579)&lt;&gt;'入力'!$B$5,"集計の年とちがう",""))))))</f>
        <v/>
      </c>
    </row>
    <row r="1580">
      <c r="A1580" s="34" t="n"/>
      <c r="B1580" s="35" t="n"/>
      <c r="C1580" s="36" t="n"/>
      <c r="D1580" s="35" t="n"/>
      <c r="E1580" s="37" t="n"/>
      <c r="F1580" s="38">
        <f>IF(A1580="","",IF(E1580&lt;&gt;"",DATE(YEAR(E1580),MONTH(E1580),1),DATE(YEAR(A1580),MONTH(A1580),1)))</f>
        <v/>
      </c>
      <c r="G1580" s="13">
        <f>IF(A1580&amp;B1580&amp;C1580="","",IF(A1580="","日付を入れる",IF(B1580="","費目を選ぶ",IF(COUNTIFS($H$4:$H$58,B1580)=0,"費目の一覧にない",IF(C1580="","金額を入れる",IF(YEAR(F1580)&lt;&gt;'入力'!$B$5,"集計の年とちがう",""))))))</f>
        <v/>
      </c>
    </row>
    <row r="1581">
      <c r="A1581" s="34" t="n"/>
      <c r="B1581" s="35" t="n"/>
      <c r="C1581" s="36" t="n"/>
      <c r="D1581" s="35" t="n"/>
      <c r="E1581" s="37" t="n"/>
      <c r="F1581" s="38">
        <f>IF(A1581="","",IF(E1581&lt;&gt;"",DATE(YEAR(E1581),MONTH(E1581),1),DATE(YEAR(A1581),MONTH(A1581),1)))</f>
        <v/>
      </c>
      <c r="G1581" s="13">
        <f>IF(A1581&amp;B1581&amp;C1581="","",IF(A1581="","日付を入れる",IF(B1581="","費目を選ぶ",IF(COUNTIFS($H$4:$H$58,B1581)=0,"費目の一覧にない",IF(C1581="","金額を入れる",IF(YEAR(F1581)&lt;&gt;'入力'!$B$5,"集計の年とちがう",""))))))</f>
        <v/>
      </c>
    </row>
    <row r="1582">
      <c r="A1582" s="34" t="n"/>
      <c r="B1582" s="35" t="n"/>
      <c r="C1582" s="36" t="n"/>
      <c r="D1582" s="35" t="n"/>
      <c r="E1582" s="37" t="n"/>
      <c r="F1582" s="38">
        <f>IF(A1582="","",IF(E1582&lt;&gt;"",DATE(YEAR(E1582),MONTH(E1582),1),DATE(YEAR(A1582),MONTH(A1582),1)))</f>
        <v/>
      </c>
      <c r="G1582" s="13">
        <f>IF(A1582&amp;B1582&amp;C1582="","",IF(A1582="","日付を入れる",IF(B1582="","費目を選ぶ",IF(COUNTIFS($H$4:$H$58,B1582)=0,"費目の一覧にない",IF(C1582="","金額を入れる",IF(YEAR(F1582)&lt;&gt;'入力'!$B$5,"集計の年とちがう",""))))))</f>
        <v/>
      </c>
    </row>
    <row r="1583">
      <c r="A1583" s="34" t="n"/>
      <c r="B1583" s="35" t="n"/>
      <c r="C1583" s="36" t="n"/>
      <c r="D1583" s="35" t="n"/>
      <c r="E1583" s="37" t="n"/>
      <c r="F1583" s="38">
        <f>IF(A1583="","",IF(E1583&lt;&gt;"",DATE(YEAR(E1583),MONTH(E1583),1),DATE(YEAR(A1583),MONTH(A1583),1)))</f>
        <v/>
      </c>
      <c r="G1583" s="13">
        <f>IF(A1583&amp;B1583&amp;C1583="","",IF(A1583="","日付を入れる",IF(B1583="","費目を選ぶ",IF(COUNTIFS($H$4:$H$58,B1583)=0,"費目の一覧にない",IF(C1583="","金額を入れる",IF(YEAR(F1583)&lt;&gt;'入力'!$B$5,"集計の年とちがう",""))))))</f>
        <v/>
      </c>
    </row>
    <row r="1584">
      <c r="A1584" s="34" t="n"/>
      <c r="B1584" s="35" t="n"/>
      <c r="C1584" s="36" t="n"/>
      <c r="D1584" s="35" t="n"/>
      <c r="E1584" s="37" t="n"/>
      <c r="F1584" s="38">
        <f>IF(A1584="","",IF(E1584&lt;&gt;"",DATE(YEAR(E1584),MONTH(E1584),1),DATE(YEAR(A1584),MONTH(A1584),1)))</f>
        <v/>
      </c>
      <c r="G1584" s="13">
        <f>IF(A1584&amp;B1584&amp;C1584="","",IF(A1584="","日付を入れる",IF(B1584="","費目を選ぶ",IF(COUNTIFS($H$4:$H$58,B1584)=0,"費目の一覧にない",IF(C1584="","金額を入れる",IF(YEAR(F1584)&lt;&gt;'入力'!$B$5,"集計の年とちがう",""))))))</f>
        <v/>
      </c>
    </row>
    <row r="1585">
      <c r="A1585" s="34" t="n"/>
      <c r="B1585" s="35" t="n"/>
      <c r="C1585" s="36" t="n"/>
      <c r="D1585" s="35" t="n"/>
      <c r="E1585" s="37" t="n"/>
      <c r="F1585" s="38">
        <f>IF(A1585="","",IF(E1585&lt;&gt;"",DATE(YEAR(E1585),MONTH(E1585),1),DATE(YEAR(A1585),MONTH(A1585),1)))</f>
        <v/>
      </c>
      <c r="G1585" s="13">
        <f>IF(A1585&amp;B1585&amp;C1585="","",IF(A1585="","日付を入れる",IF(B1585="","費目を選ぶ",IF(COUNTIFS($H$4:$H$58,B1585)=0,"費目の一覧にない",IF(C1585="","金額を入れる",IF(YEAR(F1585)&lt;&gt;'入力'!$B$5,"集計の年とちがう",""))))))</f>
        <v/>
      </c>
    </row>
    <row r="1586">
      <c r="A1586" s="34" t="n"/>
      <c r="B1586" s="35" t="n"/>
      <c r="C1586" s="36" t="n"/>
      <c r="D1586" s="35" t="n"/>
      <c r="E1586" s="37" t="n"/>
      <c r="F1586" s="38">
        <f>IF(A1586="","",IF(E1586&lt;&gt;"",DATE(YEAR(E1586),MONTH(E1586),1),DATE(YEAR(A1586),MONTH(A1586),1)))</f>
        <v/>
      </c>
      <c r="G1586" s="13">
        <f>IF(A1586&amp;B1586&amp;C1586="","",IF(A1586="","日付を入れる",IF(B1586="","費目を選ぶ",IF(COUNTIFS($H$4:$H$58,B1586)=0,"費目の一覧にない",IF(C1586="","金額を入れる",IF(YEAR(F1586)&lt;&gt;'入力'!$B$5,"集計の年とちがう",""))))))</f>
        <v/>
      </c>
    </row>
    <row r="1587">
      <c r="A1587" s="34" t="n"/>
      <c r="B1587" s="35" t="n"/>
      <c r="C1587" s="36" t="n"/>
      <c r="D1587" s="35" t="n"/>
      <c r="E1587" s="37" t="n"/>
      <c r="F1587" s="38">
        <f>IF(A1587="","",IF(E1587&lt;&gt;"",DATE(YEAR(E1587),MONTH(E1587),1),DATE(YEAR(A1587),MONTH(A1587),1)))</f>
        <v/>
      </c>
      <c r="G1587" s="13">
        <f>IF(A1587&amp;B1587&amp;C1587="","",IF(A1587="","日付を入れる",IF(B1587="","費目を選ぶ",IF(COUNTIFS($H$4:$H$58,B1587)=0,"費目の一覧にない",IF(C1587="","金額を入れる",IF(YEAR(F1587)&lt;&gt;'入力'!$B$5,"集計の年とちがう",""))))))</f>
        <v/>
      </c>
    </row>
    <row r="1588">
      <c r="A1588" s="34" t="n"/>
      <c r="B1588" s="35" t="n"/>
      <c r="C1588" s="36" t="n"/>
      <c r="D1588" s="35" t="n"/>
      <c r="E1588" s="37" t="n"/>
      <c r="F1588" s="38">
        <f>IF(A1588="","",IF(E1588&lt;&gt;"",DATE(YEAR(E1588),MONTH(E1588),1),DATE(YEAR(A1588),MONTH(A1588),1)))</f>
        <v/>
      </c>
      <c r="G1588" s="13">
        <f>IF(A1588&amp;B1588&amp;C1588="","",IF(A1588="","日付を入れる",IF(B1588="","費目を選ぶ",IF(COUNTIFS($H$4:$H$58,B1588)=0,"費目の一覧にない",IF(C1588="","金額を入れる",IF(YEAR(F1588)&lt;&gt;'入力'!$B$5,"集計の年とちがう",""))))))</f>
        <v/>
      </c>
    </row>
    <row r="1589">
      <c r="A1589" s="34" t="n"/>
      <c r="B1589" s="35" t="n"/>
      <c r="C1589" s="36" t="n"/>
      <c r="D1589" s="35" t="n"/>
      <c r="E1589" s="37" t="n"/>
      <c r="F1589" s="38">
        <f>IF(A1589="","",IF(E1589&lt;&gt;"",DATE(YEAR(E1589),MONTH(E1589),1),DATE(YEAR(A1589),MONTH(A1589),1)))</f>
        <v/>
      </c>
      <c r="G1589" s="13">
        <f>IF(A1589&amp;B1589&amp;C1589="","",IF(A1589="","日付を入れる",IF(B1589="","費目を選ぶ",IF(COUNTIFS($H$4:$H$58,B1589)=0,"費目の一覧にない",IF(C1589="","金額を入れる",IF(YEAR(F1589)&lt;&gt;'入力'!$B$5,"集計の年とちがう",""))))))</f>
        <v/>
      </c>
    </row>
    <row r="1590">
      <c r="A1590" s="34" t="n"/>
      <c r="B1590" s="35" t="n"/>
      <c r="C1590" s="36" t="n"/>
      <c r="D1590" s="35" t="n"/>
      <c r="E1590" s="37" t="n"/>
      <c r="F1590" s="38">
        <f>IF(A1590="","",IF(E1590&lt;&gt;"",DATE(YEAR(E1590),MONTH(E1590),1),DATE(YEAR(A1590),MONTH(A1590),1)))</f>
        <v/>
      </c>
      <c r="G1590" s="13">
        <f>IF(A1590&amp;B1590&amp;C1590="","",IF(A1590="","日付を入れる",IF(B1590="","費目を選ぶ",IF(COUNTIFS($H$4:$H$58,B1590)=0,"費目の一覧にない",IF(C1590="","金額を入れる",IF(YEAR(F1590)&lt;&gt;'入力'!$B$5,"集計の年とちがう",""))))))</f>
        <v/>
      </c>
    </row>
    <row r="1591">
      <c r="A1591" s="34" t="n"/>
      <c r="B1591" s="35" t="n"/>
      <c r="C1591" s="36" t="n"/>
      <c r="D1591" s="35" t="n"/>
      <c r="E1591" s="37" t="n"/>
      <c r="F1591" s="38">
        <f>IF(A1591="","",IF(E1591&lt;&gt;"",DATE(YEAR(E1591),MONTH(E1591),1),DATE(YEAR(A1591),MONTH(A1591),1)))</f>
        <v/>
      </c>
      <c r="G1591" s="13">
        <f>IF(A1591&amp;B1591&amp;C1591="","",IF(A1591="","日付を入れる",IF(B1591="","費目を選ぶ",IF(COUNTIFS($H$4:$H$58,B1591)=0,"費目の一覧にない",IF(C1591="","金額を入れる",IF(YEAR(F1591)&lt;&gt;'入力'!$B$5,"集計の年とちがう",""))))))</f>
        <v/>
      </c>
    </row>
    <row r="1592">
      <c r="A1592" s="34" t="n"/>
      <c r="B1592" s="35" t="n"/>
      <c r="C1592" s="36" t="n"/>
      <c r="D1592" s="35" t="n"/>
      <c r="E1592" s="37" t="n"/>
      <c r="F1592" s="38">
        <f>IF(A1592="","",IF(E1592&lt;&gt;"",DATE(YEAR(E1592),MONTH(E1592),1),DATE(YEAR(A1592),MONTH(A1592),1)))</f>
        <v/>
      </c>
      <c r="G1592" s="13">
        <f>IF(A1592&amp;B1592&amp;C1592="","",IF(A1592="","日付を入れる",IF(B1592="","費目を選ぶ",IF(COUNTIFS($H$4:$H$58,B1592)=0,"費目の一覧にない",IF(C1592="","金額を入れる",IF(YEAR(F1592)&lt;&gt;'入力'!$B$5,"集計の年とちがう",""))))))</f>
        <v/>
      </c>
    </row>
    <row r="1593">
      <c r="A1593" s="34" t="n"/>
      <c r="B1593" s="35" t="n"/>
      <c r="C1593" s="36" t="n"/>
      <c r="D1593" s="35" t="n"/>
      <c r="E1593" s="37" t="n"/>
      <c r="F1593" s="38">
        <f>IF(A1593="","",IF(E1593&lt;&gt;"",DATE(YEAR(E1593),MONTH(E1593),1),DATE(YEAR(A1593),MONTH(A1593),1)))</f>
        <v/>
      </c>
      <c r="G1593" s="13">
        <f>IF(A1593&amp;B1593&amp;C1593="","",IF(A1593="","日付を入れる",IF(B1593="","費目を選ぶ",IF(COUNTIFS($H$4:$H$58,B1593)=0,"費目の一覧にない",IF(C1593="","金額を入れる",IF(YEAR(F1593)&lt;&gt;'入力'!$B$5,"集計の年とちがう",""))))))</f>
        <v/>
      </c>
    </row>
    <row r="1594">
      <c r="A1594" s="34" t="n"/>
      <c r="B1594" s="35" t="n"/>
      <c r="C1594" s="36" t="n"/>
      <c r="D1594" s="35" t="n"/>
      <c r="E1594" s="37" t="n"/>
      <c r="F1594" s="38">
        <f>IF(A1594="","",IF(E1594&lt;&gt;"",DATE(YEAR(E1594),MONTH(E1594),1),DATE(YEAR(A1594),MONTH(A1594),1)))</f>
        <v/>
      </c>
      <c r="G1594" s="13">
        <f>IF(A1594&amp;B1594&amp;C1594="","",IF(A1594="","日付を入れる",IF(B1594="","費目を選ぶ",IF(COUNTIFS($H$4:$H$58,B1594)=0,"費目の一覧にない",IF(C1594="","金額を入れる",IF(YEAR(F1594)&lt;&gt;'入力'!$B$5,"集計の年とちがう",""))))))</f>
        <v/>
      </c>
    </row>
    <row r="1595">
      <c r="A1595" s="34" t="n"/>
      <c r="B1595" s="35" t="n"/>
      <c r="C1595" s="36" t="n"/>
      <c r="D1595" s="35" t="n"/>
      <c r="E1595" s="37" t="n"/>
      <c r="F1595" s="38">
        <f>IF(A1595="","",IF(E1595&lt;&gt;"",DATE(YEAR(E1595),MONTH(E1595),1),DATE(YEAR(A1595),MONTH(A1595),1)))</f>
        <v/>
      </c>
      <c r="G1595" s="13">
        <f>IF(A1595&amp;B1595&amp;C1595="","",IF(A1595="","日付を入れる",IF(B1595="","費目を選ぶ",IF(COUNTIFS($H$4:$H$58,B1595)=0,"費目の一覧にない",IF(C1595="","金額を入れる",IF(YEAR(F1595)&lt;&gt;'入力'!$B$5,"集計の年とちがう",""))))))</f>
        <v/>
      </c>
    </row>
    <row r="1596">
      <c r="A1596" s="34" t="n"/>
      <c r="B1596" s="35" t="n"/>
      <c r="C1596" s="36" t="n"/>
      <c r="D1596" s="35" t="n"/>
      <c r="E1596" s="37" t="n"/>
      <c r="F1596" s="38">
        <f>IF(A1596="","",IF(E1596&lt;&gt;"",DATE(YEAR(E1596),MONTH(E1596),1),DATE(YEAR(A1596),MONTH(A1596),1)))</f>
        <v/>
      </c>
      <c r="G1596" s="13">
        <f>IF(A1596&amp;B1596&amp;C1596="","",IF(A1596="","日付を入れる",IF(B1596="","費目を選ぶ",IF(COUNTIFS($H$4:$H$58,B1596)=0,"費目の一覧にない",IF(C1596="","金額を入れる",IF(YEAR(F1596)&lt;&gt;'入力'!$B$5,"集計の年とちがう",""))))))</f>
        <v/>
      </c>
    </row>
    <row r="1597">
      <c r="A1597" s="34" t="n"/>
      <c r="B1597" s="35" t="n"/>
      <c r="C1597" s="36" t="n"/>
      <c r="D1597" s="35" t="n"/>
      <c r="E1597" s="37" t="n"/>
      <c r="F1597" s="38">
        <f>IF(A1597="","",IF(E1597&lt;&gt;"",DATE(YEAR(E1597),MONTH(E1597),1),DATE(YEAR(A1597),MONTH(A1597),1)))</f>
        <v/>
      </c>
      <c r="G1597" s="13">
        <f>IF(A1597&amp;B1597&amp;C1597="","",IF(A1597="","日付を入れる",IF(B1597="","費目を選ぶ",IF(COUNTIFS($H$4:$H$58,B1597)=0,"費目の一覧にない",IF(C1597="","金額を入れる",IF(YEAR(F1597)&lt;&gt;'入力'!$B$5,"集計の年とちがう",""))))))</f>
        <v/>
      </c>
    </row>
    <row r="1598">
      <c r="A1598" s="34" t="n"/>
      <c r="B1598" s="35" t="n"/>
      <c r="C1598" s="36" t="n"/>
      <c r="D1598" s="35" t="n"/>
      <c r="E1598" s="37" t="n"/>
      <c r="F1598" s="38">
        <f>IF(A1598="","",IF(E1598&lt;&gt;"",DATE(YEAR(E1598),MONTH(E1598),1),DATE(YEAR(A1598),MONTH(A1598),1)))</f>
        <v/>
      </c>
      <c r="G1598" s="13">
        <f>IF(A1598&amp;B1598&amp;C1598="","",IF(A1598="","日付を入れる",IF(B1598="","費目を選ぶ",IF(COUNTIFS($H$4:$H$58,B1598)=0,"費目の一覧にない",IF(C1598="","金額を入れる",IF(YEAR(F1598)&lt;&gt;'入力'!$B$5,"集計の年とちがう",""))))))</f>
        <v/>
      </c>
    </row>
    <row r="1599">
      <c r="A1599" s="34" t="n"/>
      <c r="B1599" s="35" t="n"/>
      <c r="C1599" s="36" t="n"/>
      <c r="D1599" s="35" t="n"/>
      <c r="E1599" s="37" t="n"/>
      <c r="F1599" s="38">
        <f>IF(A1599="","",IF(E1599&lt;&gt;"",DATE(YEAR(E1599),MONTH(E1599),1),DATE(YEAR(A1599),MONTH(A1599),1)))</f>
        <v/>
      </c>
      <c r="G1599" s="13">
        <f>IF(A1599&amp;B1599&amp;C1599="","",IF(A1599="","日付を入れる",IF(B1599="","費目を選ぶ",IF(COUNTIFS($H$4:$H$58,B1599)=0,"費目の一覧にない",IF(C1599="","金額を入れる",IF(YEAR(F1599)&lt;&gt;'入力'!$B$5,"集計の年とちがう",""))))))</f>
        <v/>
      </c>
    </row>
    <row r="1600">
      <c r="A1600" s="34" t="n"/>
      <c r="B1600" s="35" t="n"/>
      <c r="C1600" s="36" t="n"/>
      <c r="D1600" s="35" t="n"/>
      <c r="E1600" s="37" t="n"/>
      <c r="F1600" s="38">
        <f>IF(A1600="","",IF(E1600&lt;&gt;"",DATE(YEAR(E1600),MONTH(E1600),1),DATE(YEAR(A1600),MONTH(A1600),1)))</f>
        <v/>
      </c>
      <c r="G1600" s="13">
        <f>IF(A1600&amp;B1600&amp;C1600="","",IF(A1600="","日付を入れる",IF(B1600="","費目を選ぶ",IF(COUNTIFS($H$4:$H$58,B1600)=0,"費目の一覧にない",IF(C1600="","金額を入れる",IF(YEAR(F1600)&lt;&gt;'入力'!$B$5,"集計の年とちがう",""))))))</f>
        <v/>
      </c>
    </row>
    <row r="1601">
      <c r="A1601" s="34" t="n"/>
      <c r="B1601" s="35" t="n"/>
      <c r="C1601" s="36" t="n"/>
      <c r="D1601" s="35" t="n"/>
      <c r="E1601" s="37" t="n"/>
      <c r="F1601" s="38">
        <f>IF(A1601="","",IF(E1601&lt;&gt;"",DATE(YEAR(E1601),MONTH(E1601),1),DATE(YEAR(A1601),MONTH(A1601),1)))</f>
        <v/>
      </c>
      <c r="G1601" s="13">
        <f>IF(A1601&amp;B1601&amp;C1601="","",IF(A1601="","日付を入れる",IF(B1601="","費目を選ぶ",IF(COUNTIFS($H$4:$H$58,B1601)=0,"費目の一覧にない",IF(C1601="","金額を入れる",IF(YEAR(F1601)&lt;&gt;'入力'!$B$5,"集計の年とちがう",""))))))</f>
        <v/>
      </c>
    </row>
    <row r="1602">
      <c r="A1602" s="34" t="n"/>
      <c r="B1602" s="35" t="n"/>
      <c r="C1602" s="36" t="n"/>
      <c r="D1602" s="35" t="n"/>
      <c r="E1602" s="37" t="n"/>
      <c r="F1602" s="38">
        <f>IF(A1602="","",IF(E1602&lt;&gt;"",DATE(YEAR(E1602),MONTH(E1602),1),DATE(YEAR(A1602),MONTH(A1602),1)))</f>
        <v/>
      </c>
      <c r="G1602" s="13">
        <f>IF(A1602&amp;B1602&amp;C1602="","",IF(A1602="","日付を入れる",IF(B1602="","費目を選ぶ",IF(COUNTIFS($H$4:$H$58,B1602)=0,"費目の一覧にない",IF(C1602="","金額を入れる",IF(YEAR(F1602)&lt;&gt;'入力'!$B$5,"集計の年とちがう",""))))))</f>
        <v/>
      </c>
    </row>
    <row r="1603">
      <c r="A1603" s="34" t="n"/>
      <c r="B1603" s="35" t="n"/>
      <c r="C1603" s="36" t="n"/>
      <c r="D1603" s="35" t="n"/>
      <c r="E1603" s="37" t="n"/>
      <c r="F1603" s="38">
        <f>IF(A1603="","",IF(E1603&lt;&gt;"",DATE(YEAR(E1603),MONTH(E1603),1),DATE(YEAR(A1603),MONTH(A1603),1)))</f>
        <v/>
      </c>
      <c r="G1603" s="13">
        <f>IF(A1603&amp;B1603&amp;C1603="","",IF(A1603="","日付を入れる",IF(B1603="","費目を選ぶ",IF(COUNTIFS($H$4:$H$58,B1603)=0,"費目の一覧にない",IF(C1603="","金額を入れる",IF(YEAR(F1603)&lt;&gt;'入力'!$B$5,"集計の年とちがう",""))))))</f>
        <v/>
      </c>
    </row>
    <row r="1604">
      <c r="A1604" s="34" t="n"/>
      <c r="B1604" s="35" t="n"/>
      <c r="C1604" s="36" t="n"/>
      <c r="D1604" s="35" t="n"/>
      <c r="E1604" s="37" t="n"/>
      <c r="F1604" s="38">
        <f>IF(A1604="","",IF(E1604&lt;&gt;"",DATE(YEAR(E1604),MONTH(E1604),1),DATE(YEAR(A1604),MONTH(A1604),1)))</f>
        <v/>
      </c>
      <c r="G1604" s="13">
        <f>IF(A1604&amp;B1604&amp;C1604="","",IF(A1604="","日付を入れる",IF(B1604="","費目を選ぶ",IF(COUNTIFS($H$4:$H$58,B1604)=0,"費目の一覧にない",IF(C1604="","金額を入れる",IF(YEAR(F1604)&lt;&gt;'入力'!$B$5,"集計の年とちがう",""))))))</f>
        <v/>
      </c>
    </row>
    <row r="1605">
      <c r="A1605" s="34" t="n"/>
      <c r="B1605" s="35" t="n"/>
      <c r="C1605" s="36" t="n"/>
      <c r="D1605" s="35" t="n"/>
      <c r="E1605" s="37" t="n"/>
      <c r="F1605" s="38">
        <f>IF(A1605="","",IF(E1605&lt;&gt;"",DATE(YEAR(E1605),MONTH(E1605),1),DATE(YEAR(A1605),MONTH(A1605),1)))</f>
        <v/>
      </c>
      <c r="G1605" s="13">
        <f>IF(A1605&amp;B1605&amp;C1605="","",IF(A1605="","日付を入れる",IF(B1605="","費目を選ぶ",IF(COUNTIFS($H$4:$H$58,B1605)=0,"費目の一覧にない",IF(C1605="","金額を入れる",IF(YEAR(F1605)&lt;&gt;'入力'!$B$5,"集計の年とちがう",""))))))</f>
        <v/>
      </c>
    </row>
    <row r="1606">
      <c r="A1606" s="34" t="n"/>
      <c r="B1606" s="35" t="n"/>
      <c r="C1606" s="36" t="n"/>
      <c r="D1606" s="35" t="n"/>
      <c r="E1606" s="37" t="n"/>
      <c r="F1606" s="38">
        <f>IF(A1606="","",IF(E1606&lt;&gt;"",DATE(YEAR(E1606),MONTH(E1606),1),DATE(YEAR(A1606),MONTH(A1606),1)))</f>
        <v/>
      </c>
      <c r="G1606" s="13">
        <f>IF(A1606&amp;B1606&amp;C1606="","",IF(A1606="","日付を入れる",IF(B1606="","費目を選ぶ",IF(COUNTIFS($H$4:$H$58,B1606)=0,"費目の一覧にない",IF(C1606="","金額を入れる",IF(YEAR(F1606)&lt;&gt;'入力'!$B$5,"集計の年とちがう",""))))))</f>
        <v/>
      </c>
    </row>
    <row r="1607">
      <c r="A1607" s="34" t="n"/>
      <c r="B1607" s="35" t="n"/>
      <c r="C1607" s="36" t="n"/>
      <c r="D1607" s="35" t="n"/>
      <c r="E1607" s="37" t="n"/>
      <c r="F1607" s="38">
        <f>IF(A1607="","",IF(E1607&lt;&gt;"",DATE(YEAR(E1607),MONTH(E1607),1),DATE(YEAR(A1607),MONTH(A1607),1)))</f>
        <v/>
      </c>
      <c r="G1607" s="13">
        <f>IF(A1607&amp;B1607&amp;C1607="","",IF(A1607="","日付を入れる",IF(B1607="","費目を選ぶ",IF(COUNTIFS($H$4:$H$58,B1607)=0,"費目の一覧にない",IF(C1607="","金額を入れる",IF(YEAR(F1607)&lt;&gt;'入力'!$B$5,"集計の年とちがう",""))))))</f>
        <v/>
      </c>
    </row>
    <row r="1608">
      <c r="A1608" s="34" t="n"/>
      <c r="B1608" s="35" t="n"/>
      <c r="C1608" s="36" t="n"/>
      <c r="D1608" s="35" t="n"/>
      <c r="E1608" s="37" t="n"/>
      <c r="F1608" s="38">
        <f>IF(A1608="","",IF(E1608&lt;&gt;"",DATE(YEAR(E1608),MONTH(E1608),1),DATE(YEAR(A1608),MONTH(A1608),1)))</f>
        <v/>
      </c>
      <c r="G1608" s="13">
        <f>IF(A1608&amp;B1608&amp;C1608="","",IF(A1608="","日付を入れる",IF(B1608="","費目を選ぶ",IF(COUNTIFS($H$4:$H$58,B1608)=0,"費目の一覧にない",IF(C1608="","金額を入れる",IF(YEAR(F1608)&lt;&gt;'入力'!$B$5,"集計の年とちがう",""))))))</f>
        <v/>
      </c>
    </row>
    <row r="1609">
      <c r="A1609" s="34" t="n"/>
      <c r="B1609" s="35" t="n"/>
      <c r="C1609" s="36" t="n"/>
      <c r="D1609" s="35" t="n"/>
      <c r="E1609" s="37" t="n"/>
      <c r="F1609" s="38">
        <f>IF(A1609="","",IF(E1609&lt;&gt;"",DATE(YEAR(E1609),MONTH(E1609),1),DATE(YEAR(A1609),MONTH(A1609),1)))</f>
        <v/>
      </c>
      <c r="G1609" s="13">
        <f>IF(A1609&amp;B1609&amp;C1609="","",IF(A1609="","日付を入れる",IF(B1609="","費目を選ぶ",IF(COUNTIFS($H$4:$H$58,B1609)=0,"費目の一覧にない",IF(C1609="","金額を入れる",IF(YEAR(F1609)&lt;&gt;'入力'!$B$5,"集計の年とちがう",""))))))</f>
        <v/>
      </c>
    </row>
    <row r="1610">
      <c r="A1610" s="34" t="n"/>
      <c r="B1610" s="35" t="n"/>
      <c r="C1610" s="36" t="n"/>
      <c r="D1610" s="35" t="n"/>
      <c r="E1610" s="37" t="n"/>
      <c r="F1610" s="38">
        <f>IF(A1610="","",IF(E1610&lt;&gt;"",DATE(YEAR(E1610),MONTH(E1610),1),DATE(YEAR(A1610),MONTH(A1610),1)))</f>
        <v/>
      </c>
      <c r="G1610" s="13">
        <f>IF(A1610&amp;B1610&amp;C1610="","",IF(A1610="","日付を入れる",IF(B1610="","費目を選ぶ",IF(COUNTIFS($H$4:$H$58,B1610)=0,"費目の一覧にない",IF(C1610="","金額を入れる",IF(YEAR(F1610)&lt;&gt;'入力'!$B$5,"集計の年とちがう",""))))))</f>
        <v/>
      </c>
    </row>
    <row r="1611">
      <c r="A1611" s="34" t="n"/>
      <c r="B1611" s="35" t="n"/>
      <c r="C1611" s="36" t="n"/>
      <c r="D1611" s="35" t="n"/>
      <c r="E1611" s="37" t="n"/>
      <c r="F1611" s="38">
        <f>IF(A1611="","",IF(E1611&lt;&gt;"",DATE(YEAR(E1611),MONTH(E1611),1),DATE(YEAR(A1611),MONTH(A1611),1)))</f>
        <v/>
      </c>
      <c r="G1611" s="13">
        <f>IF(A1611&amp;B1611&amp;C1611="","",IF(A1611="","日付を入れる",IF(B1611="","費目を選ぶ",IF(COUNTIFS($H$4:$H$58,B1611)=0,"費目の一覧にない",IF(C1611="","金額を入れる",IF(YEAR(F1611)&lt;&gt;'入力'!$B$5,"集計の年とちがう",""))))))</f>
        <v/>
      </c>
    </row>
    <row r="1612">
      <c r="A1612" s="34" t="n"/>
      <c r="B1612" s="35" t="n"/>
      <c r="C1612" s="36" t="n"/>
      <c r="D1612" s="35" t="n"/>
      <c r="E1612" s="37" t="n"/>
      <c r="F1612" s="38">
        <f>IF(A1612="","",IF(E1612&lt;&gt;"",DATE(YEAR(E1612),MONTH(E1612),1),DATE(YEAR(A1612),MONTH(A1612),1)))</f>
        <v/>
      </c>
      <c r="G1612" s="13">
        <f>IF(A1612&amp;B1612&amp;C1612="","",IF(A1612="","日付を入れる",IF(B1612="","費目を選ぶ",IF(COUNTIFS($H$4:$H$58,B1612)=0,"費目の一覧にない",IF(C1612="","金額を入れる",IF(YEAR(F1612)&lt;&gt;'入力'!$B$5,"集計の年とちがう",""))))))</f>
        <v/>
      </c>
    </row>
    <row r="1613">
      <c r="A1613" s="34" t="n"/>
      <c r="B1613" s="35" t="n"/>
      <c r="C1613" s="36" t="n"/>
      <c r="D1613" s="35" t="n"/>
      <c r="E1613" s="37" t="n"/>
      <c r="F1613" s="38">
        <f>IF(A1613="","",IF(E1613&lt;&gt;"",DATE(YEAR(E1613),MONTH(E1613),1),DATE(YEAR(A1613),MONTH(A1613),1)))</f>
        <v/>
      </c>
      <c r="G1613" s="13">
        <f>IF(A1613&amp;B1613&amp;C1613="","",IF(A1613="","日付を入れる",IF(B1613="","費目を選ぶ",IF(COUNTIFS($H$4:$H$58,B1613)=0,"費目の一覧にない",IF(C1613="","金額を入れる",IF(YEAR(F1613)&lt;&gt;'入力'!$B$5,"集計の年とちがう",""))))))</f>
        <v/>
      </c>
    </row>
    <row r="1614">
      <c r="A1614" s="34" t="n"/>
      <c r="B1614" s="35" t="n"/>
      <c r="C1614" s="36" t="n"/>
      <c r="D1614" s="35" t="n"/>
      <c r="E1614" s="37" t="n"/>
      <c r="F1614" s="38">
        <f>IF(A1614="","",IF(E1614&lt;&gt;"",DATE(YEAR(E1614),MONTH(E1614),1),DATE(YEAR(A1614),MONTH(A1614),1)))</f>
        <v/>
      </c>
      <c r="G1614" s="13">
        <f>IF(A1614&amp;B1614&amp;C1614="","",IF(A1614="","日付を入れる",IF(B1614="","費目を選ぶ",IF(COUNTIFS($H$4:$H$58,B1614)=0,"費目の一覧にない",IF(C1614="","金額を入れる",IF(YEAR(F1614)&lt;&gt;'入力'!$B$5,"集計の年とちがう",""))))))</f>
        <v/>
      </c>
    </row>
    <row r="1615">
      <c r="A1615" s="34" t="n"/>
      <c r="B1615" s="35" t="n"/>
      <c r="C1615" s="36" t="n"/>
      <c r="D1615" s="35" t="n"/>
      <c r="E1615" s="37" t="n"/>
      <c r="F1615" s="38">
        <f>IF(A1615="","",IF(E1615&lt;&gt;"",DATE(YEAR(E1615),MONTH(E1615),1),DATE(YEAR(A1615),MONTH(A1615),1)))</f>
        <v/>
      </c>
      <c r="G1615" s="13">
        <f>IF(A1615&amp;B1615&amp;C1615="","",IF(A1615="","日付を入れる",IF(B1615="","費目を選ぶ",IF(COUNTIFS($H$4:$H$58,B1615)=0,"費目の一覧にない",IF(C1615="","金額を入れる",IF(YEAR(F1615)&lt;&gt;'入力'!$B$5,"集計の年とちがう",""))))))</f>
        <v/>
      </c>
    </row>
    <row r="1616">
      <c r="A1616" s="34" t="n"/>
      <c r="B1616" s="35" t="n"/>
      <c r="C1616" s="36" t="n"/>
      <c r="D1616" s="35" t="n"/>
      <c r="E1616" s="37" t="n"/>
      <c r="F1616" s="38">
        <f>IF(A1616="","",IF(E1616&lt;&gt;"",DATE(YEAR(E1616),MONTH(E1616),1),DATE(YEAR(A1616),MONTH(A1616),1)))</f>
        <v/>
      </c>
      <c r="G1616" s="13">
        <f>IF(A1616&amp;B1616&amp;C1616="","",IF(A1616="","日付を入れる",IF(B1616="","費目を選ぶ",IF(COUNTIFS($H$4:$H$58,B1616)=0,"費目の一覧にない",IF(C1616="","金額を入れる",IF(YEAR(F1616)&lt;&gt;'入力'!$B$5,"集計の年とちがう",""))))))</f>
        <v/>
      </c>
    </row>
    <row r="1617">
      <c r="A1617" s="34" t="n"/>
      <c r="B1617" s="35" t="n"/>
      <c r="C1617" s="36" t="n"/>
      <c r="D1617" s="35" t="n"/>
      <c r="E1617" s="37" t="n"/>
      <c r="F1617" s="38">
        <f>IF(A1617="","",IF(E1617&lt;&gt;"",DATE(YEAR(E1617),MONTH(E1617),1),DATE(YEAR(A1617),MONTH(A1617),1)))</f>
        <v/>
      </c>
      <c r="G1617" s="13">
        <f>IF(A1617&amp;B1617&amp;C1617="","",IF(A1617="","日付を入れる",IF(B1617="","費目を選ぶ",IF(COUNTIFS($H$4:$H$58,B1617)=0,"費目の一覧にない",IF(C1617="","金額を入れる",IF(YEAR(F1617)&lt;&gt;'入力'!$B$5,"集計の年とちがう",""))))))</f>
        <v/>
      </c>
    </row>
    <row r="1618">
      <c r="A1618" s="34" t="n"/>
      <c r="B1618" s="35" t="n"/>
      <c r="C1618" s="36" t="n"/>
      <c r="D1618" s="35" t="n"/>
      <c r="E1618" s="37" t="n"/>
      <c r="F1618" s="38">
        <f>IF(A1618="","",IF(E1618&lt;&gt;"",DATE(YEAR(E1618),MONTH(E1618),1),DATE(YEAR(A1618),MONTH(A1618),1)))</f>
        <v/>
      </c>
      <c r="G1618" s="13">
        <f>IF(A1618&amp;B1618&amp;C1618="","",IF(A1618="","日付を入れる",IF(B1618="","費目を選ぶ",IF(COUNTIFS($H$4:$H$58,B1618)=0,"費目の一覧にない",IF(C1618="","金額を入れる",IF(YEAR(F1618)&lt;&gt;'入力'!$B$5,"集計の年とちがう",""))))))</f>
        <v/>
      </c>
    </row>
    <row r="1619">
      <c r="A1619" s="34" t="n"/>
      <c r="B1619" s="35" t="n"/>
      <c r="C1619" s="36" t="n"/>
      <c r="D1619" s="35" t="n"/>
      <c r="E1619" s="37" t="n"/>
      <c r="F1619" s="38">
        <f>IF(A1619="","",IF(E1619&lt;&gt;"",DATE(YEAR(E1619),MONTH(E1619),1),DATE(YEAR(A1619),MONTH(A1619),1)))</f>
        <v/>
      </c>
      <c r="G1619" s="13">
        <f>IF(A1619&amp;B1619&amp;C1619="","",IF(A1619="","日付を入れる",IF(B1619="","費目を選ぶ",IF(COUNTIFS($H$4:$H$58,B1619)=0,"費目の一覧にない",IF(C1619="","金額を入れる",IF(YEAR(F1619)&lt;&gt;'入力'!$B$5,"集計の年とちがう",""))))))</f>
        <v/>
      </c>
    </row>
    <row r="1620">
      <c r="A1620" s="34" t="n"/>
      <c r="B1620" s="35" t="n"/>
      <c r="C1620" s="36" t="n"/>
      <c r="D1620" s="35" t="n"/>
      <c r="E1620" s="37" t="n"/>
      <c r="F1620" s="38">
        <f>IF(A1620="","",IF(E1620&lt;&gt;"",DATE(YEAR(E1620),MONTH(E1620),1),DATE(YEAR(A1620),MONTH(A1620),1)))</f>
        <v/>
      </c>
      <c r="G1620" s="13">
        <f>IF(A1620&amp;B1620&amp;C1620="","",IF(A1620="","日付を入れる",IF(B1620="","費目を選ぶ",IF(COUNTIFS($H$4:$H$58,B1620)=0,"費目の一覧にない",IF(C1620="","金額を入れる",IF(YEAR(F1620)&lt;&gt;'入力'!$B$5,"集計の年とちがう",""))))))</f>
        <v/>
      </c>
    </row>
    <row r="1621">
      <c r="A1621" s="34" t="n"/>
      <c r="B1621" s="35" t="n"/>
      <c r="C1621" s="36" t="n"/>
      <c r="D1621" s="35" t="n"/>
      <c r="E1621" s="37" t="n"/>
      <c r="F1621" s="38">
        <f>IF(A1621="","",IF(E1621&lt;&gt;"",DATE(YEAR(E1621),MONTH(E1621),1),DATE(YEAR(A1621),MONTH(A1621),1)))</f>
        <v/>
      </c>
      <c r="G1621" s="13">
        <f>IF(A1621&amp;B1621&amp;C1621="","",IF(A1621="","日付を入れる",IF(B1621="","費目を選ぶ",IF(COUNTIFS($H$4:$H$58,B1621)=0,"費目の一覧にない",IF(C1621="","金額を入れる",IF(YEAR(F1621)&lt;&gt;'入力'!$B$5,"集計の年とちがう",""))))))</f>
        <v/>
      </c>
    </row>
    <row r="1622">
      <c r="A1622" s="34" t="n"/>
      <c r="B1622" s="35" t="n"/>
      <c r="C1622" s="36" t="n"/>
      <c r="D1622" s="35" t="n"/>
      <c r="E1622" s="37" t="n"/>
      <c r="F1622" s="38">
        <f>IF(A1622="","",IF(E1622&lt;&gt;"",DATE(YEAR(E1622),MONTH(E1622),1),DATE(YEAR(A1622),MONTH(A1622),1)))</f>
        <v/>
      </c>
      <c r="G1622" s="13">
        <f>IF(A1622&amp;B1622&amp;C1622="","",IF(A1622="","日付を入れる",IF(B1622="","費目を選ぶ",IF(COUNTIFS($H$4:$H$58,B1622)=0,"費目の一覧にない",IF(C1622="","金額を入れる",IF(YEAR(F1622)&lt;&gt;'入力'!$B$5,"集計の年とちがう",""))))))</f>
        <v/>
      </c>
    </row>
    <row r="1623">
      <c r="A1623" s="34" t="n"/>
      <c r="B1623" s="35" t="n"/>
      <c r="C1623" s="36" t="n"/>
      <c r="D1623" s="35" t="n"/>
      <c r="E1623" s="37" t="n"/>
      <c r="F1623" s="38">
        <f>IF(A1623="","",IF(E1623&lt;&gt;"",DATE(YEAR(E1623),MONTH(E1623),1),DATE(YEAR(A1623),MONTH(A1623),1)))</f>
        <v/>
      </c>
      <c r="G1623" s="13">
        <f>IF(A1623&amp;B1623&amp;C1623="","",IF(A1623="","日付を入れる",IF(B1623="","費目を選ぶ",IF(COUNTIFS($H$4:$H$58,B1623)=0,"費目の一覧にない",IF(C1623="","金額を入れる",IF(YEAR(F1623)&lt;&gt;'入力'!$B$5,"集計の年とちがう",""))))))</f>
        <v/>
      </c>
    </row>
    <row r="1624">
      <c r="A1624" s="34" t="n"/>
      <c r="B1624" s="35" t="n"/>
      <c r="C1624" s="36" t="n"/>
      <c r="D1624" s="35" t="n"/>
      <c r="E1624" s="37" t="n"/>
      <c r="F1624" s="38">
        <f>IF(A1624="","",IF(E1624&lt;&gt;"",DATE(YEAR(E1624),MONTH(E1624),1),DATE(YEAR(A1624),MONTH(A1624),1)))</f>
        <v/>
      </c>
      <c r="G1624" s="13">
        <f>IF(A1624&amp;B1624&amp;C1624="","",IF(A1624="","日付を入れる",IF(B1624="","費目を選ぶ",IF(COUNTIFS($H$4:$H$58,B1624)=0,"費目の一覧にない",IF(C1624="","金額を入れる",IF(YEAR(F1624)&lt;&gt;'入力'!$B$5,"集計の年とちがう",""))))))</f>
        <v/>
      </c>
    </row>
    <row r="1625">
      <c r="A1625" s="34" t="n"/>
      <c r="B1625" s="35" t="n"/>
      <c r="C1625" s="36" t="n"/>
      <c r="D1625" s="35" t="n"/>
      <c r="E1625" s="37" t="n"/>
      <c r="F1625" s="38">
        <f>IF(A1625="","",IF(E1625&lt;&gt;"",DATE(YEAR(E1625),MONTH(E1625),1),DATE(YEAR(A1625),MONTH(A1625),1)))</f>
        <v/>
      </c>
      <c r="G1625" s="13">
        <f>IF(A1625&amp;B1625&amp;C1625="","",IF(A1625="","日付を入れる",IF(B1625="","費目を選ぶ",IF(COUNTIFS($H$4:$H$58,B1625)=0,"費目の一覧にない",IF(C1625="","金額を入れる",IF(YEAR(F1625)&lt;&gt;'入力'!$B$5,"集計の年とちがう",""))))))</f>
        <v/>
      </c>
    </row>
    <row r="1626">
      <c r="A1626" s="34" t="n"/>
      <c r="B1626" s="35" t="n"/>
      <c r="C1626" s="36" t="n"/>
      <c r="D1626" s="35" t="n"/>
      <c r="E1626" s="37" t="n"/>
      <c r="F1626" s="38">
        <f>IF(A1626="","",IF(E1626&lt;&gt;"",DATE(YEAR(E1626),MONTH(E1626),1),DATE(YEAR(A1626),MONTH(A1626),1)))</f>
        <v/>
      </c>
      <c r="G1626" s="13">
        <f>IF(A1626&amp;B1626&amp;C1626="","",IF(A1626="","日付を入れる",IF(B1626="","費目を選ぶ",IF(COUNTIFS($H$4:$H$58,B1626)=0,"費目の一覧にない",IF(C1626="","金額を入れる",IF(YEAR(F1626)&lt;&gt;'入力'!$B$5,"集計の年とちがう",""))))))</f>
        <v/>
      </c>
    </row>
    <row r="1627">
      <c r="A1627" s="34" t="n"/>
      <c r="B1627" s="35" t="n"/>
      <c r="C1627" s="36" t="n"/>
      <c r="D1627" s="35" t="n"/>
      <c r="E1627" s="37" t="n"/>
      <c r="F1627" s="38">
        <f>IF(A1627="","",IF(E1627&lt;&gt;"",DATE(YEAR(E1627),MONTH(E1627),1),DATE(YEAR(A1627),MONTH(A1627),1)))</f>
        <v/>
      </c>
      <c r="G1627" s="13">
        <f>IF(A1627&amp;B1627&amp;C1627="","",IF(A1627="","日付を入れる",IF(B1627="","費目を選ぶ",IF(COUNTIFS($H$4:$H$58,B1627)=0,"費目の一覧にない",IF(C1627="","金額を入れる",IF(YEAR(F1627)&lt;&gt;'入力'!$B$5,"集計の年とちがう",""))))))</f>
        <v/>
      </c>
    </row>
    <row r="1628">
      <c r="A1628" s="34" t="n"/>
      <c r="B1628" s="35" t="n"/>
      <c r="C1628" s="36" t="n"/>
      <c r="D1628" s="35" t="n"/>
      <c r="E1628" s="37" t="n"/>
      <c r="F1628" s="38">
        <f>IF(A1628="","",IF(E1628&lt;&gt;"",DATE(YEAR(E1628),MONTH(E1628),1),DATE(YEAR(A1628),MONTH(A1628),1)))</f>
        <v/>
      </c>
      <c r="G1628" s="13">
        <f>IF(A1628&amp;B1628&amp;C1628="","",IF(A1628="","日付を入れる",IF(B1628="","費目を選ぶ",IF(COUNTIFS($H$4:$H$58,B1628)=0,"費目の一覧にない",IF(C1628="","金額を入れる",IF(YEAR(F1628)&lt;&gt;'入力'!$B$5,"集計の年とちがう",""))))))</f>
        <v/>
      </c>
    </row>
    <row r="1629">
      <c r="A1629" s="34" t="n"/>
      <c r="B1629" s="35" t="n"/>
      <c r="C1629" s="36" t="n"/>
      <c r="D1629" s="35" t="n"/>
      <c r="E1629" s="37" t="n"/>
      <c r="F1629" s="38">
        <f>IF(A1629="","",IF(E1629&lt;&gt;"",DATE(YEAR(E1629),MONTH(E1629),1),DATE(YEAR(A1629),MONTH(A1629),1)))</f>
        <v/>
      </c>
      <c r="G1629" s="13">
        <f>IF(A1629&amp;B1629&amp;C1629="","",IF(A1629="","日付を入れる",IF(B1629="","費目を選ぶ",IF(COUNTIFS($H$4:$H$58,B1629)=0,"費目の一覧にない",IF(C1629="","金額を入れる",IF(YEAR(F1629)&lt;&gt;'入力'!$B$5,"集計の年とちがう",""))))))</f>
        <v/>
      </c>
    </row>
    <row r="1630">
      <c r="A1630" s="34" t="n"/>
      <c r="B1630" s="35" t="n"/>
      <c r="C1630" s="36" t="n"/>
      <c r="D1630" s="35" t="n"/>
      <c r="E1630" s="37" t="n"/>
      <c r="F1630" s="38">
        <f>IF(A1630="","",IF(E1630&lt;&gt;"",DATE(YEAR(E1630),MONTH(E1630),1),DATE(YEAR(A1630),MONTH(A1630),1)))</f>
        <v/>
      </c>
      <c r="G1630" s="13">
        <f>IF(A1630&amp;B1630&amp;C1630="","",IF(A1630="","日付を入れる",IF(B1630="","費目を選ぶ",IF(COUNTIFS($H$4:$H$58,B1630)=0,"費目の一覧にない",IF(C1630="","金額を入れる",IF(YEAR(F1630)&lt;&gt;'入力'!$B$5,"集計の年とちがう",""))))))</f>
        <v/>
      </c>
    </row>
    <row r="1631">
      <c r="A1631" s="34" t="n"/>
      <c r="B1631" s="35" t="n"/>
      <c r="C1631" s="36" t="n"/>
      <c r="D1631" s="35" t="n"/>
      <c r="E1631" s="37" t="n"/>
      <c r="F1631" s="38">
        <f>IF(A1631="","",IF(E1631&lt;&gt;"",DATE(YEAR(E1631),MONTH(E1631),1),DATE(YEAR(A1631),MONTH(A1631),1)))</f>
        <v/>
      </c>
      <c r="G1631" s="13">
        <f>IF(A1631&amp;B1631&amp;C1631="","",IF(A1631="","日付を入れる",IF(B1631="","費目を選ぶ",IF(COUNTIFS($H$4:$H$58,B1631)=0,"費目の一覧にない",IF(C1631="","金額を入れる",IF(YEAR(F1631)&lt;&gt;'入力'!$B$5,"集計の年とちがう",""))))))</f>
        <v/>
      </c>
    </row>
    <row r="1632">
      <c r="A1632" s="34" t="n"/>
      <c r="B1632" s="35" t="n"/>
      <c r="C1632" s="36" t="n"/>
      <c r="D1632" s="35" t="n"/>
      <c r="E1632" s="37" t="n"/>
      <c r="F1632" s="38">
        <f>IF(A1632="","",IF(E1632&lt;&gt;"",DATE(YEAR(E1632),MONTH(E1632),1),DATE(YEAR(A1632),MONTH(A1632),1)))</f>
        <v/>
      </c>
      <c r="G1632" s="13">
        <f>IF(A1632&amp;B1632&amp;C1632="","",IF(A1632="","日付を入れる",IF(B1632="","費目を選ぶ",IF(COUNTIFS($H$4:$H$58,B1632)=0,"費目の一覧にない",IF(C1632="","金額を入れる",IF(YEAR(F1632)&lt;&gt;'入力'!$B$5,"集計の年とちがう",""))))))</f>
        <v/>
      </c>
    </row>
    <row r="1633">
      <c r="A1633" s="34" t="n"/>
      <c r="B1633" s="35" t="n"/>
      <c r="C1633" s="36" t="n"/>
      <c r="D1633" s="35" t="n"/>
      <c r="E1633" s="37" t="n"/>
      <c r="F1633" s="38">
        <f>IF(A1633="","",IF(E1633&lt;&gt;"",DATE(YEAR(E1633),MONTH(E1633),1),DATE(YEAR(A1633),MONTH(A1633),1)))</f>
        <v/>
      </c>
      <c r="G1633" s="13">
        <f>IF(A1633&amp;B1633&amp;C1633="","",IF(A1633="","日付を入れる",IF(B1633="","費目を選ぶ",IF(COUNTIFS($H$4:$H$58,B1633)=0,"費目の一覧にない",IF(C1633="","金額を入れる",IF(YEAR(F1633)&lt;&gt;'入力'!$B$5,"集計の年とちがう",""))))))</f>
        <v/>
      </c>
    </row>
    <row r="1634">
      <c r="A1634" s="34" t="n"/>
      <c r="B1634" s="35" t="n"/>
      <c r="C1634" s="36" t="n"/>
      <c r="D1634" s="35" t="n"/>
      <c r="E1634" s="37" t="n"/>
      <c r="F1634" s="38">
        <f>IF(A1634="","",IF(E1634&lt;&gt;"",DATE(YEAR(E1634),MONTH(E1634),1),DATE(YEAR(A1634),MONTH(A1634),1)))</f>
        <v/>
      </c>
      <c r="G1634" s="13">
        <f>IF(A1634&amp;B1634&amp;C1634="","",IF(A1634="","日付を入れる",IF(B1634="","費目を選ぶ",IF(COUNTIFS($H$4:$H$58,B1634)=0,"費目の一覧にない",IF(C1634="","金額を入れる",IF(YEAR(F1634)&lt;&gt;'入力'!$B$5,"集計の年とちがう",""))))))</f>
        <v/>
      </c>
    </row>
    <row r="1635">
      <c r="A1635" s="34" t="n"/>
      <c r="B1635" s="35" t="n"/>
      <c r="C1635" s="36" t="n"/>
      <c r="D1635" s="35" t="n"/>
      <c r="E1635" s="37" t="n"/>
      <c r="F1635" s="38">
        <f>IF(A1635="","",IF(E1635&lt;&gt;"",DATE(YEAR(E1635),MONTH(E1635),1),DATE(YEAR(A1635),MONTH(A1635),1)))</f>
        <v/>
      </c>
      <c r="G1635" s="13">
        <f>IF(A1635&amp;B1635&amp;C1635="","",IF(A1635="","日付を入れる",IF(B1635="","費目を選ぶ",IF(COUNTIFS($H$4:$H$58,B1635)=0,"費目の一覧にない",IF(C1635="","金額を入れる",IF(YEAR(F1635)&lt;&gt;'入力'!$B$5,"集計の年とちがう",""))))))</f>
        <v/>
      </c>
    </row>
    <row r="1636">
      <c r="A1636" s="34" t="n"/>
      <c r="B1636" s="35" t="n"/>
      <c r="C1636" s="36" t="n"/>
      <c r="D1636" s="35" t="n"/>
      <c r="E1636" s="37" t="n"/>
      <c r="F1636" s="38">
        <f>IF(A1636="","",IF(E1636&lt;&gt;"",DATE(YEAR(E1636),MONTH(E1636),1),DATE(YEAR(A1636),MONTH(A1636),1)))</f>
        <v/>
      </c>
      <c r="G1636" s="13">
        <f>IF(A1636&amp;B1636&amp;C1636="","",IF(A1636="","日付を入れる",IF(B1636="","費目を選ぶ",IF(COUNTIFS($H$4:$H$58,B1636)=0,"費目の一覧にない",IF(C1636="","金額を入れる",IF(YEAR(F1636)&lt;&gt;'入力'!$B$5,"集計の年とちがう",""))))))</f>
        <v/>
      </c>
    </row>
    <row r="1637">
      <c r="A1637" s="34" t="n"/>
      <c r="B1637" s="35" t="n"/>
      <c r="C1637" s="36" t="n"/>
      <c r="D1637" s="35" t="n"/>
      <c r="E1637" s="37" t="n"/>
      <c r="F1637" s="38">
        <f>IF(A1637="","",IF(E1637&lt;&gt;"",DATE(YEAR(E1637),MONTH(E1637),1),DATE(YEAR(A1637),MONTH(A1637),1)))</f>
        <v/>
      </c>
      <c r="G1637" s="13">
        <f>IF(A1637&amp;B1637&amp;C1637="","",IF(A1637="","日付を入れる",IF(B1637="","費目を選ぶ",IF(COUNTIFS($H$4:$H$58,B1637)=0,"費目の一覧にない",IF(C1637="","金額を入れる",IF(YEAR(F1637)&lt;&gt;'入力'!$B$5,"集計の年とちがう",""))))))</f>
        <v/>
      </c>
    </row>
    <row r="1638">
      <c r="A1638" s="34" t="n"/>
      <c r="B1638" s="35" t="n"/>
      <c r="C1638" s="36" t="n"/>
      <c r="D1638" s="35" t="n"/>
      <c r="E1638" s="37" t="n"/>
      <c r="F1638" s="38">
        <f>IF(A1638="","",IF(E1638&lt;&gt;"",DATE(YEAR(E1638),MONTH(E1638),1),DATE(YEAR(A1638),MONTH(A1638),1)))</f>
        <v/>
      </c>
      <c r="G1638" s="13">
        <f>IF(A1638&amp;B1638&amp;C1638="","",IF(A1638="","日付を入れる",IF(B1638="","費目を選ぶ",IF(COUNTIFS($H$4:$H$58,B1638)=0,"費目の一覧にない",IF(C1638="","金額を入れる",IF(YEAR(F1638)&lt;&gt;'入力'!$B$5,"集計の年とちがう",""))))))</f>
        <v/>
      </c>
    </row>
    <row r="1639">
      <c r="A1639" s="34" t="n"/>
      <c r="B1639" s="35" t="n"/>
      <c r="C1639" s="36" t="n"/>
      <c r="D1639" s="35" t="n"/>
      <c r="E1639" s="37" t="n"/>
      <c r="F1639" s="38">
        <f>IF(A1639="","",IF(E1639&lt;&gt;"",DATE(YEAR(E1639),MONTH(E1639),1),DATE(YEAR(A1639),MONTH(A1639),1)))</f>
        <v/>
      </c>
      <c r="G1639" s="13">
        <f>IF(A1639&amp;B1639&amp;C1639="","",IF(A1639="","日付を入れる",IF(B1639="","費目を選ぶ",IF(COUNTIFS($H$4:$H$58,B1639)=0,"費目の一覧にない",IF(C1639="","金額を入れる",IF(YEAR(F1639)&lt;&gt;'入力'!$B$5,"集計の年とちがう",""))))))</f>
        <v/>
      </c>
    </row>
    <row r="1640">
      <c r="A1640" s="34" t="n"/>
      <c r="B1640" s="35" t="n"/>
      <c r="C1640" s="36" t="n"/>
      <c r="D1640" s="35" t="n"/>
      <c r="E1640" s="37" t="n"/>
      <c r="F1640" s="38">
        <f>IF(A1640="","",IF(E1640&lt;&gt;"",DATE(YEAR(E1640),MONTH(E1640),1),DATE(YEAR(A1640),MONTH(A1640),1)))</f>
        <v/>
      </c>
      <c r="G1640" s="13">
        <f>IF(A1640&amp;B1640&amp;C1640="","",IF(A1640="","日付を入れる",IF(B1640="","費目を選ぶ",IF(COUNTIFS($H$4:$H$58,B1640)=0,"費目の一覧にない",IF(C1640="","金額を入れる",IF(YEAR(F1640)&lt;&gt;'入力'!$B$5,"集計の年とちがう",""))))))</f>
        <v/>
      </c>
    </row>
    <row r="1641">
      <c r="A1641" s="34" t="n"/>
      <c r="B1641" s="35" t="n"/>
      <c r="C1641" s="36" t="n"/>
      <c r="D1641" s="35" t="n"/>
      <c r="E1641" s="37" t="n"/>
      <c r="F1641" s="38">
        <f>IF(A1641="","",IF(E1641&lt;&gt;"",DATE(YEAR(E1641),MONTH(E1641),1),DATE(YEAR(A1641),MONTH(A1641),1)))</f>
        <v/>
      </c>
      <c r="G1641" s="13">
        <f>IF(A1641&amp;B1641&amp;C1641="","",IF(A1641="","日付を入れる",IF(B1641="","費目を選ぶ",IF(COUNTIFS($H$4:$H$58,B1641)=0,"費目の一覧にない",IF(C1641="","金額を入れる",IF(YEAR(F1641)&lt;&gt;'入力'!$B$5,"集計の年とちがう",""))))))</f>
        <v/>
      </c>
    </row>
    <row r="1642">
      <c r="A1642" s="34" t="n"/>
      <c r="B1642" s="35" t="n"/>
      <c r="C1642" s="36" t="n"/>
      <c r="D1642" s="35" t="n"/>
      <c r="E1642" s="37" t="n"/>
      <c r="F1642" s="38">
        <f>IF(A1642="","",IF(E1642&lt;&gt;"",DATE(YEAR(E1642),MONTH(E1642),1),DATE(YEAR(A1642),MONTH(A1642),1)))</f>
        <v/>
      </c>
      <c r="G1642" s="13">
        <f>IF(A1642&amp;B1642&amp;C1642="","",IF(A1642="","日付を入れる",IF(B1642="","費目を選ぶ",IF(COUNTIFS($H$4:$H$58,B1642)=0,"費目の一覧にない",IF(C1642="","金額を入れる",IF(YEAR(F1642)&lt;&gt;'入力'!$B$5,"集計の年とちがう",""))))))</f>
        <v/>
      </c>
    </row>
    <row r="1643">
      <c r="A1643" s="34" t="n"/>
      <c r="B1643" s="35" t="n"/>
      <c r="C1643" s="36" t="n"/>
      <c r="D1643" s="35" t="n"/>
      <c r="E1643" s="37" t="n"/>
      <c r="F1643" s="38">
        <f>IF(A1643="","",IF(E1643&lt;&gt;"",DATE(YEAR(E1643),MONTH(E1643),1),DATE(YEAR(A1643),MONTH(A1643),1)))</f>
        <v/>
      </c>
      <c r="G1643" s="13">
        <f>IF(A1643&amp;B1643&amp;C1643="","",IF(A1643="","日付を入れる",IF(B1643="","費目を選ぶ",IF(COUNTIFS($H$4:$H$58,B1643)=0,"費目の一覧にない",IF(C1643="","金額を入れる",IF(YEAR(F1643)&lt;&gt;'入力'!$B$5,"集計の年とちがう",""))))))</f>
        <v/>
      </c>
    </row>
    <row r="1644">
      <c r="A1644" s="34" t="n"/>
      <c r="B1644" s="35" t="n"/>
      <c r="C1644" s="36" t="n"/>
      <c r="D1644" s="35" t="n"/>
      <c r="E1644" s="37" t="n"/>
      <c r="F1644" s="38">
        <f>IF(A1644="","",IF(E1644&lt;&gt;"",DATE(YEAR(E1644),MONTH(E1644),1),DATE(YEAR(A1644),MONTH(A1644),1)))</f>
        <v/>
      </c>
      <c r="G1644" s="13">
        <f>IF(A1644&amp;B1644&amp;C1644="","",IF(A1644="","日付を入れる",IF(B1644="","費目を選ぶ",IF(COUNTIFS($H$4:$H$58,B1644)=0,"費目の一覧にない",IF(C1644="","金額を入れる",IF(YEAR(F1644)&lt;&gt;'入力'!$B$5,"集計の年とちがう",""))))))</f>
        <v/>
      </c>
    </row>
    <row r="1645">
      <c r="A1645" s="34" t="n"/>
      <c r="B1645" s="35" t="n"/>
      <c r="C1645" s="36" t="n"/>
      <c r="D1645" s="35" t="n"/>
      <c r="E1645" s="37" t="n"/>
      <c r="F1645" s="38">
        <f>IF(A1645="","",IF(E1645&lt;&gt;"",DATE(YEAR(E1645),MONTH(E1645),1),DATE(YEAR(A1645),MONTH(A1645),1)))</f>
        <v/>
      </c>
      <c r="G1645" s="13">
        <f>IF(A1645&amp;B1645&amp;C1645="","",IF(A1645="","日付を入れる",IF(B1645="","費目を選ぶ",IF(COUNTIFS($H$4:$H$58,B1645)=0,"費目の一覧にない",IF(C1645="","金額を入れる",IF(YEAR(F1645)&lt;&gt;'入力'!$B$5,"集計の年とちがう",""))))))</f>
        <v/>
      </c>
    </row>
    <row r="1646">
      <c r="A1646" s="34" t="n"/>
      <c r="B1646" s="35" t="n"/>
      <c r="C1646" s="36" t="n"/>
      <c r="D1646" s="35" t="n"/>
      <c r="E1646" s="37" t="n"/>
      <c r="F1646" s="38">
        <f>IF(A1646="","",IF(E1646&lt;&gt;"",DATE(YEAR(E1646),MONTH(E1646),1),DATE(YEAR(A1646),MONTH(A1646),1)))</f>
        <v/>
      </c>
      <c r="G1646" s="13">
        <f>IF(A1646&amp;B1646&amp;C1646="","",IF(A1646="","日付を入れる",IF(B1646="","費目を選ぶ",IF(COUNTIFS($H$4:$H$58,B1646)=0,"費目の一覧にない",IF(C1646="","金額を入れる",IF(YEAR(F1646)&lt;&gt;'入力'!$B$5,"集計の年とちがう",""))))))</f>
        <v/>
      </c>
    </row>
    <row r="1647">
      <c r="A1647" s="34" t="n"/>
      <c r="B1647" s="35" t="n"/>
      <c r="C1647" s="36" t="n"/>
      <c r="D1647" s="35" t="n"/>
      <c r="E1647" s="37" t="n"/>
      <c r="F1647" s="38">
        <f>IF(A1647="","",IF(E1647&lt;&gt;"",DATE(YEAR(E1647),MONTH(E1647),1),DATE(YEAR(A1647),MONTH(A1647),1)))</f>
        <v/>
      </c>
      <c r="G1647" s="13">
        <f>IF(A1647&amp;B1647&amp;C1647="","",IF(A1647="","日付を入れる",IF(B1647="","費目を選ぶ",IF(COUNTIFS($H$4:$H$58,B1647)=0,"費目の一覧にない",IF(C1647="","金額を入れる",IF(YEAR(F1647)&lt;&gt;'入力'!$B$5,"集計の年とちがう",""))))))</f>
        <v/>
      </c>
    </row>
    <row r="1648">
      <c r="A1648" s="34" t="n"/>
      <c r="B1648" s="35" t="n"/>
      <c r="C1648" s="36" t="n"/>
      <c r="D1648" s="35" t="n"/>
      <c r="E1648" s="37" t="n"/>
      <c r="F1648" s="38">
        <f>IF(A1648="","",IF(E1648&lt;&gt;"",DATE(YEAR(E1648),MONTH(E1648),1),DATE(YEAR(A1648),MONTH(A1648),1)))</f>
        <v/>
      </c>
      <c r="G1648" s="13">
        <f>IF(A1648&amp;B1648&amp;C1648="","",IF(A1648="","日付を入れる",IF(B1648="","費目を選ぶ",IF(COUNTIFS($H$4:$H$58,B1648)=0,"費目の一覧にない",IF(C1648="","金額を入れる",IF(YEAR(F1648)&lt;&gt;'入力'!$B$5,"集計の年とちがう",""))))))</f>
        <v/>
      </c>
    </row>
    <row r="1649">
      <c r="A1649" s="34" t="n"/>
      <c r="B1649" s="35" t="n"/>
      <c r="C1649" s="36" t="n"/>
      <c r="D1649" s="35" t="n"/>
      <c r="E1649" s="37" t="n"/>
      <c r="F1649" s="38">
        <f>IF(A1649="","",IF(E1649&lt;&gt;"",DATE(YEAR(E1649),MONTH(E1649),1),DATE(YEAR(A1649),MONTH(A1649),1)))</f>
        <v/>
      </c>
      <c r="G1649" s="13">
        <f>IF(A1649&amp;B1649&amp;C1649="","",IF(A1649="","日付を入れる",IF(B1649="","費目を選ぶ",IF(COUNTIFS($H$4:$H$58,B1649)=0,"費目の一覧にない",IF(C1649="","金額を入れる",IF(YEAR(F1649)&lt;&gt;'入力'!$B$5,"集計の年とちがう",""))))))</f>
        <v/>
      </c>
    </row>
    <row r="1650">
      <c r="A1650" s="34" t="n"/>
      <c r="B1650" s="35" t="n"/>
      <c r="C1650" s="36" t="n"/>
      <c r="D1650" s="35" t="n"/>
      <c r="E1650" s="37" t="n"/>
      <c r="F1650" s="38">
        <f>IF(A1650="","",IF(E1650&lt;&gt;"",DATE(YEAR(E1650),MONTH(E1650),1),DATE(YEAR(A1650),MONTH(A1650),1)))</f>
        <v/>
      </c>
      <c r="G1650" s="13">
        <f>IF(A1650&amp;B1650&amp;C1650="","",IF(A1650="","日付を入れる",IF(B1650="","費目を選ぶ",IF(COUNTIFS($H$4:$H$58,B1650)=0,"費目の一覧にない",IF(C1650="","金額を入れる",IF(YEAR(F1650)&lt;&gt;'入力'!$B$5,"集計の年とちがう",""))))))</f>
        <v/>
      </c>
    </row>
    <row r="1651">
      <c r="A1651" s="34" t="n"/>
      <c r="B1651" s="35" t="n"/>
      <c r="C1651" s="36" t="n"/>
      <c r="D1651" s="35" t="n"/>
      <c r="E1651" s="37" t="n"/>
      <c r="F1651" s="38">
        <f>IF(A1651="","",IF(E1651&lt;&gt;"",DATE(YEAR(E1651),MONTH(E1651),1),DATE(YEAR(A1651),MONTH(A1651),1)))</f>
        <v/>
      </c>
      <c r="G1651" s="13">
        <f>IF(A1651&amp;B1651&amp;C1651="","",IF(A1651="","日付を入れる",IF(B1651="","費目を選ぶ",IF(COUNTIFS($H$4:$H$58,B1651)=0,"費目の一覧にない",IF(C1651="","金額を入れる",IF(YEAR(F1651)&lt;&gt;'入力'!$B$5,"集計の年とちがう",""))))))</f>
        <v/>
      </c>
    </row>
    <row r="1652">
      <c r="A1652" s="34" t="n"/>
      <c r="B1652" s="35" t="n"/>
      <c r="C1652" s="36" t="n"/>
      <c r="D1652" s="35" t="n"/>
      <c r="E1652" s="37" t="n"/>
      <c r="F1652" s="38">
        <f>IF(A1652="","",IF(E1652&lt;&gt;"",DATE(YEAR(E1652),MONTH(E1652),1),DATE(YEAR(A1652),MONTH(A1652),1)))</f>
        <v/>
      </c>
      <c r="G1652" s="13">
        <f>IF(A1652&amp;B1652&amp;C1652="","",IF(A1652="","日付を入れる",IF(B1652="","費目を選ぶ",IF(COUNTIFS($H$4:$H$58,B1652)=0,"費目の一覧にない",IF(C1652="","金額を入れる",IF(YEAR(F1652)&lt;&gt;'入力'!$B$5,"集計の年とちがう",""))))))</f>
        <v/>
      </c>
    </row>
    <row r="1653">
      <c r="A1653" s="34" t="n"/>
      <c r="B1653" s="35" t="n"/>
      <c r="C1653" s="36" t="n"/>
      <c r="D1653" s="35" t="n"/>
      <c r="E1653" s="37" t="n"/>
      <c r="F1653" s="38">
        <f>IF(A1653="","",IF(E1653&lt;&gt;"",DATE(YEAR(E1653),MONTH(E1653),1),DATE(YEAR(A1653),MONTH(A1653),1)))</f>
        <v/>
      </c>
      <c r="G1653" s="13">
        <f>IF(A1653&amp;B1653&amp;C1653="","",IF(A1653="","日付を入れる",IF(B1653="","費目を選ぶ",IF(COUNTIFS($H$4:$H$58,B1653)=0,"費目の一覧にない",IF(C1653="","金額を入れる",IF(YEAR(F1653)&lt;&gt;'入力'!$B$5,"集計の年とちがう",""))))))</f>
        <v/>
      </c>
    </row>
    <row r="1654">
      <c r="A1654" s="34" t="n"/>
      <c r="B1654" s="35" t="n"/>
      <c r="C1654" s="36" t="n"/>
      <c r="D1654" s="35" t="n"/>
      <c r="E1654" s="37" t="n"/>
      <c r="F1654" s="38">
        <f>IF(A1654="","",IF(E1654&lt;&gt;"",DATE(YEAR(E1654),MONTH(E1654),1),DATE(YEAR(A1654),MONTH(A1654),1)))</f>
        <v/>
      </c>
      <c r="G1654" s="13">
        <f>IF(A1654&amp;B1654&amp;C1654="","",IF(A1654="","日付を入れる",IF(B1654="","費目を選ぶ",IF(COUNTIFS($H$4:$H$58,B1654)=0,"費目の一覧にない",IF(C1654="","金額を入れる",IF(YEAR(F1654)&lt;&gt;'入力'!$B$5,"集計の年とちがう",""))))))</f>
        <v/>
      </c>
    </row>
    <row r="1655">
      <c r="A1655" s="34" t="n"/>
      <c r="B1655" s="35" t="n"/>
      <c r="C1655" s="36" t="n"/>
      <c r="D1655" s="35" t="n"/>
      <c r="E1655" s="37" t="n"/>
      <c r="F1655" s="38">
        <f>IF(A1655="","",IF(E1655&lt;&gt;"",DATE(YEAR(E1655),MONTH(E1655),1),DATE(YEAR(A1655),MONTH(A1655),1)))</f>
        <v/>
      </c>
      <c r="G1655" s="13">
        <f>IF(A1655&amp;B1655&amp;C1655="","",IF(A1655="","日付を入れる",IF(B1655="","費目を選ぶ",IF(COUNTIFS($H$4:$H$58,B1655)=0,"費目の一覧にない",IF(C1655="","金額を入れる",IF(YEAR(F1655)&lt;&gt;'入力'!$B$5,"集計の年とちがう",""))))))</f>
        <v/>
      </c>
    </row>
    <row r="1656">
      <c r="A1656" s="34" t="n"/>
      <c r="B1656" s="35" t="n"/>
      <c r="C1656" s="36" t="n"/>
      <c r="D1656" s="35" t="n"/>
      <c r="E1656" s="37" t="n"/>
      <c r="F1656" s="38">
        <f>IF(A1656="","",IF(E1656&lt;&gt;"",DATE(YEAR(E1656),MONTH(E1656),1),DATE(YEAR(A1656),MONTH(A1656),1)))</f>
        <v/>
      </c>
      <c r="G1656" s="13">
        <f>IF(A1656&amp;B1656&amp;C1656="","",IF(A1656="","日付を入れる",IF(B1656="","費目を選ぶ",IF(COUNTIFS($H$4:$H$58,B1656)=0,"費目の一覧にない",IF(C1656="","金額を入れる",IF(YEAR(F1656)&lt;&gt;'入力'!$B$5,"集計の年とちがう",""))))))</f>
        <v/>
      </c>
    </row>
    <row r="1657">
      <c r="A1657" s="34" t="n"/>
      <c r="B1657" s="35" t="n"/>
      <c r="C1657" s="36" t="n"/>
      <c r="D1657" s="35" t="n"/>
      <c r="E1657" s="37" t="n"/>
      <c r="F1657" s="38">
        <f>IF(A1657="","",IF(E1657&lt;&gt;"",DATE(YEAR(E1657),MONTH(E1657),1),DATE(YEAR(A1657),MONTH(A1657),1)))</f>
        <v/>
      </c>
      <c r="G1657" s="13">
        <f>IF(A1657&amp;B1657&amp;C1657="","",IF(A1657="","日付を入れる",IF(B1657="","費目を選ぶ",IF(COUNTIFS($H$4:$H$58,B1657)=0,"費目の一覧にない",IF(C1657="","金額を入れる",IF(YEAR(F1657)&lt;&gt;'入力'!$B$5,"集計の年とちがう",""))))))</f>
        <v/>
      </c>
    </row>
    <row r="1658">
      <c r="A1658" s="34" t="n"/>
      <c r="B1658" s="35" t="n"/>
      <c r="C1658" s="36" t="n"/>
      <c r="D1658" s="35" t="n"/>
      <c r="E1658" s="37" t="n"/>
      <c r="F1658" s="38">
        <f>IF(A1658="","",IF(E1658&lt;&gt;"",DATE(YEAR(E1658),MONTH(E1658),1),DATE(YEAR(A1658),MONTH(A1658),1)))</f>
        <v/>
      </c>
      <c r="G1658" s="13">
        <f>IF(A1658&amp;B1658&amp;C1658="","",IF(A1658="","日付を入れる",IF(B1658="","費目を選ぶ",IF(COUNTIFS($H$4:$H$58,B1658)=0,"費目の一覧にない",IF(C1658="","金額を入れる",IF(YEAR(F1658)&lt;&gt;'入力'!$B$5,"集計の年とちがう",""))))))</f>
        <v/>
      </c>
    </row>
    <row r="1659">
      <c r="A1659" s="34" t="n"/>
      <c r="B1659" s="35" t="n"/>
      <c r="C1659" s="36" t="n"/>
      <c r="D1659" s="35" t="n"/>
      <c r="E1659" s="37" t="n"/>
      <c r="F1659" s="38">
        <f>IF(A1659="","",IF(E1659&lt;&gt;"",DATE(YEAR(E1659),MONTH(E1659),1),DATE(YEAR(A1659),MONTH(A1659),1)))</f>
        <v/>
      </c>
      <c r="G1659" s="13">
        <f>IF(A1659&amp;B1659&amp;C1659="","",IF(A1659="","日付を入れる",IF(B1659="","費目を選ぶ",IF(COUNTIFS($H$4:$H$58,B1659)=0,"費目の一覧にない",IF(C1659="","金額を入れる",IF(YEAR(F1659)&lt;&gt;'入力'!$B$5,"集計の年とちがう",""))))))</f>
        <v/>
      </c>
    </row>
    <row r="1660">
      <c r="A1660" s="34" t="n"/>
      <c r="B1660" s="35" t="n"/>
      <c r="C1660" s="36" t="n"/>
      <c r="D1660" s="35" t="n"/>
      <c r="E1660" s="37" t="n"/>
      <c r="F1660" s="38">
        <f>IF(A1660="","",IF(E1660&lt;&gt;"",DATE(YEAR(E1660),MONTH(E1660),1),DATE(YEAR(A1660),MONTH(A1660),1)))</f>
        <v/>
      </c>
      <c r="G1660" s="13">
        <f>IF(A1660&amp;B1660&amp;C1660="","",IF(A1660="","日付を入れる",IF(B1660="","費目を選ぶ",IF(COUNTIFS($H$4:$H$58,B1660)=0,"費目の一覧にない",IF(C1660="","金額を入れる",IF(YEAR(F1660)&lt;&gt;'入力'!$B$5,"集計の年とちがう",""))))))</f>
        <v/>
      </c>
    </row>
    <row r="1661">
      <c r="A1661" s="34" t="n"/>
      <c r="B1661" s="35" t="n"/>
      <c r="C1661" s="36" t="n"/>
      <c r="D1661" s="35" t="n"/>
      <c r="E1661" s="37" t="n"/>
      <c r="F1661" s="38">
        <f>IF(A1661="","",IF(E1661&lt;&gt;"",DATE(YEAR(E1661),MONTH(E1661),1),DATE(YEAR(A1661),MONTH(A1661),1)))</f>
        <v/>
      </c>
      <c r="G1661" s="13">
        <f>IF(A1661&amp;B1661&amp;C1661="","",IF(A1661="","日付を入れる",IF(B1661="","費目を選ぶ",IF(COUNTIFS($H$4:$H$58,B1661)=0,"費目の一覧にない",IF(C1661="","金額を入れる",IF(YEAR(F1661)&lt;&gt;'入力'!$B$5,"集計の年とちがう",""))))))</f>
        <v/>
      </c>
    </row>
    <row r="1662">
      <c r="A1662" s="34" t="n"/>
      <c r="B1662" s="35" t="n"/>
      <c r="C1662" s="36" t="n"/>
      <c r="D1662" s="35" t="n"/>
      <c r="E1662" s="37" t="n"/>
      <c r="F1662" s="38">
        <f>IF(A1662="","",IF(E1662&lt;&gt;"",DATE(YEAR(E1662),MONTH(E1662),1),DATE(YEAR(A1662),MONTH(A1662),1)))</f>
        <v/>
      </c>
      <c r="G1662" s="13">
        <f>IF(A1662&amp;B1662&amp;C1662="","",IF(A1662="","日付を入れる",IF(B1662="","費目を選ぶ",IF(COUNTIFS($H$4:$H$58,B1662)=0,"費目の一覧にない",IF(C1662="","金額を入れる",IF(YEAR(F1662)&lt;&gt;'入力'!$B$5,"集計の年とちがう",""))))))</f>
        <v/>
      </c>
    </row>
    <row r="1663">
      <c r="A1663" s="34" t="n"/>
      <c r="B1663" s="35" t="n"/>
      <c r="C1663" s="36" t="n"/>
      <c r="D1663" s="35" t="n"/>
      <c r="E1663" s="37" t="n"/>
      <c r="F1663" s="38">
        <f>IF(A1663="","",IF(E1663&lt;&gt;"",DATE(YEAR(E1663),MONTH(E1663),1),DATE(YEAR(A1663),MONTH(A1663),1)))</f>
        <v/>
      </c>
      <c r="G1663" s="13">
        <f>IF(A1663&amp;B1663&amp;C1663="","",IF(A1663="","日付を入れる",IF(B1663="","費目を選ぶ",IF(COUNTIFS($H$4:$H$58,B1663)=0,"費目の一覧にない",IF(C1663="","金額を入れる",IF(YEAR(F1663)&lt;&gt;'入力'!$B$5,"集計の年とちがう",""))))))</f>
        <v/>
      </c>
    </row>
    <row r="1664">
      <c r="A1664" s="34" t="n"/>
      <c r="B1664" s="35" t="n"/>
      <c r="C1664" s="36" t="n"/>
      <c r="D1664" s="35" t="n"/>
      <c r="E1664" s="37" t="n"/>
      <c r="F1664" s="38">
        <f>IF(A1664="","",IF(E1664&lt;&gt;"",DATE(YEAR(E1664),MONTH(E1664),1),DATE(YEAR(A1664),MONTH(A1664),1)))</f>
        <v/>
      </c>
      <c r="G1664" s="13">
        <f>IF(A1664&amp;B1664&amp;C1664="","",IF(A1664="","日付を入れる",IF(B1664="","費目を選ぶ",IF(COUNTIFS($H$4:$H$58,B1664)=0,"費目の一覧にない",IF(C1664="","金額を入れる",IF(YEAR(F1664)&lt;&gt;'入力'!$B$5,"集計の年とちがう",""))))))</f>
        <v/>
      </c>
    </row>
    <row r="1665">
      <c r="A1665" s="34" t="n"/>
      <c r="B1665" s="35" t="n"/>
      <c r="C1665" s="36" t="n"/>
      <c r="D1665" s="35" t="n"/>
      <c r="E1665" s="37" t="n"/>
      <c r="F1665" s="38">
        <f>IF(A1665="","",IF(E1665&lt;&gt;"",DATE(YEAR(E1665),MONTH(E1665),1),DATE(YEAR(A1665),MONTH(A1665),1)))</f>
        <v/>
      </c>
      <c r="G1665" s="13">
        <f>IF(A1665&amp;B1665&amp;C1665="","",IF(A1665="","日付を入れる",IF(B1665="","費目を選ぶ",IF(COUNTIFS($H$4:$H$58,B1665)=0,"費目の一覧にない",IF(C1665="","金額を入れる",IF(YEAR(F1665)&lt;&gt;'入力'!$B$5,"集計の年とちがう",""))))))</f>
        <v/>
      </c>
    </row>
    <row r="1666">
      <c r="A1666" s="34" t="n"/>
      <c r="B1666" s="35" t="n"/>
      <c r="C1666" s="36" t="n"/>
      <c r="D1666" s="35" t="n"/>
      <c r="E1666" s="37" t="n"/>
      <c r="F1666" s="38">
        <f>IF(A1666="","",IF(E1666&lt;&gt;"",DATE(YEAR(E1666),MONTH(E1666),1),DATE(YEAR(A1666),MONTH(A1666),1)))</f>
        <v/>
      </c>
      <c r="G1666" s="13">
        <f>IF(A1666&amp;B1666&amp;C1666="","",IF(A1666="","日付を入れる",IF(B1666="","費目を選ぶ",IF(COUNTIFS($H$4:$H$58,B1666)=0,"費目の一覧にない",IF(C1666="","金額を入れる",IF(YEAR(F1666)&lt;&gt;'入力'!$B$5,"集計の年とちがう",""))))))</f>
        <v/>
      </c>
    </row>
    <row r="1667">
      <c r="A1667" s="34" t="n"/>
      <c r="B1667" s="35" t="n"/>
      <c r="C1667" s="36" t="n"/>
      <c r="D1667" s="35" t="n"/>
      <c r="E1667" s="37" t="n"/>
      <c r="F1667" s="38">
        <f>IF(A1667="","",IF(E1667&lt;&gt;"",DATE(YEAR(E1667),MONTH(E1667),1),DATE(YEAR(A1667),MONTH(A1667),1)))</f>
        <v/>
      </c>
      <c r="G1667" s="13">
        <f>IF(A1667&amp;B1667&amp;C1667="","",IF(A1667="","日付を入れる",IF(B1667="","費目を選ぶ",IF(COUNTIFS($H$4:$H$58,B1667)=0,"費目の一覧にない",IF(C1667="","金額を入れる",IF(YEAR(F1667)&lt;&gt;'入力'!$B$5,"集計の年とちがう",""))))))</f>
        <v/>
      </c>
    </row>
    <row r="1668">
      <c r="A1668" s="34" t="n"/>
      <c r="B1668" s="35" t="n"/>
      <c r="C1668" s="36" t="n"/>
      <c r="D1668" s="35" t="n"/>
      <c r="E1668" s="37" t="n"/>
      <c r="F1668" s="38">
        <f>IF(A1668="","",IF(E1668&lt;&gt;"",DATE(YEAR(E1668),MONTH(E1668),1),DATE(YEAR(A1668),MONTH(A1668),1)))</f>
        <v/>
      </c>
      <c r="G1668" s="13">
        <f>IF(A1668&amp;B1668&amp;C1668="","",IF(A1668="","日付を入れる",IF(B1668="","費目を選ぶ",IF(COUNTIFS($H$4:$H$58,B1668)=0,"費目の一覧にない",IF(C1668="","金額を入れる",IF(YEAR(F1668)&lt;&gt;'入力'!$B$5,"集計の年とちがう",""))))))</f>
        <v/>
      </c>
    </row>
    <row r="1669">
      <c r="A1669" s="34" t="n"/>
      <c r="B1669" s="35" t="n"/>
      <c r="C1669" s="36" t="n"/>
      <c r="D1669" s="35" t="n"/>
      <c r="E1669" s="37" t="n"/>
      <c r="F1669" s="38">
        <f>IF(A1669="","",IF(E1669&lt;&gt;"",DATE(YEAR(E1669),MONTH(E1669),1),DATE(YEAR(A1669),MONTH(A1669),1)))</f>
        <v/>
      </c>
      <c r="G1669" s="13">
        <f>IF(A1669&amp;B1669&amp;C1669="","",IF(A1669="","日付を入れる",IF(B1669="","費目を選ぶ",IF(COUNTIFS($H$4:$H$58,B1669)=0,"費目の一覧にない",IF(C1669="","金額を入れる",IF(YEAR(F1669)&lt;&gt;'入力'!$B$5,"集計の年とちがう",""))))))</f>
        <v/>
      </c>
    </row>
    <row r="1670">
      <c r="A1670" s="34" t="n"/>
      <c r="B1670" s="35" t="n"/>
      <c r="C1670" s="36" t="n"/>
      <c r="D1670" s="35" t="n"/>
      <c r="E1670" s="37" t="n"/>
      <c r="F1670" s="38">
        <f>IF(A1670="","",IF(E1670&lt;&gt;"",DATE(YEAR(E1670),MONTH(E1670),1),DATE(YEAR(A1670),MONTH(A1670),1)))</f>
        <v/>
      </c>
      <c r="G1670" s="13">
        <f>IF(A1670&amp;B1670&amp;C1670="","",IF(A1670="","日付を入れる",IF(B1670="","費目を選ぶ",IF(COUNTIFS($H$4:$H$58,B1670)=0,"費目の一覧にない",IF(C1670="","金額を入れる",IF(YEAR(F1670)&lt;&gt;'入力'!$B$5,"集計の年とちがう",""))))))</f>
        <v/>
      </c>
    </row>
    <row r="1671">
      <c r="A1671" s="34" t="n"/>
      <c r="B1671" s="35" t="n"/>
      <c r="C1671" s="36" t="n"/>
      <c r="D1671" s="35" t="n"/>
      <c r="E1671" s="37" t="n"/>
      <c r="F1671" s="38">
        <f>IF(A1671="","",IF(E1671&lt;&gt;"",DATE(YEAR(E1671),MONTH(E1671),1),DATE(YEAR(A1671),MONTH(A1671),1)))</f>
        <v/>
      </c>
      <c r="G1671" s="13">
        <f>IF(A1671&amp;B1671&amp;C1671="","",IF(A1671="","日付を入れる",IF(B1671="","費目を選ぶ",IF(COUNTIFS($H$4:$H$58,B1671)=0,"費目の一覧にない",IF(C1671="","金額を入れる",IF(YEAR(F1671)&lt;&gt;'入力'!$B$5,"集計の年とちがう",""))))))</f>
        <v/>
      </c>
    </row>
    <row r="1672">
      <c r="A1672" s="34" t="n"/>
      <c r="B1672" s="35" t="n"/>
      <c r="C1672" s="36" t="n"/>
      <c r="D1672" s="35" t="n"/>
      <c r="E1672" s="37" t="n"/>
      <c r="F1672" s="38">
        <f>IF(A1672="","",IF(E1672&lt;&gt;"",DATE(YEAR(E1672),MONTH(E1672),1),DATE(YEAR(A1672),MONTH(A1672),1)))</f>
        <v/>
      </c>
      <c r="G1672" s="13">
        <f>IF(A1672&amp;B1672&amp;C1672="","",IF(A1672="","日付を入れる",IF(B1672="","費目を選ぶ",IF(COUNTIFS($H$4:$H$58,B1672)=0,"費目の一覧にない",IF(C1672="","金額を入れる",IF(YEAR(F1672)&lt;&gt;'入力'!$B$5,"集計の年とちがう",""))))))</f>
        <v/>
      </c>
    </row>
    <row r="1673">
      <c r="A1673" s="34" t="n"/>
      <c r="B1673" s="35" t="n"/>
      <c r="C1673" s="36" t="n"/>
      <c r="D1673" s="35" t="n"/>
      <c r="E1673" s="37" t="n"/>
      <c r="F1673" s="38">
        <f>IF(A1673="","",IF(E1673&lt;&gt;"",DATE(YEAR(E1673),MONTH(E1673),1),DATE(YEAR(A1673),MONTH(A1673),1)))</f>
        <v/>
      </c>
      <c r="G1673" s="13">
        <f>IF(A1673&amp;B1673&amp;C1673="","",IF(A1673="","日付を入れる",IF(B1673="","費目を選ぶ",IF(COUNTIFS($H$4:$H$58,B1673)=0,"費目の一覧にない",IF(C1673="","金額を入れる",IF(YEAR(F1673)&lt;&gt;'入力'!$B$5,"集計の年とちがう",""))))))</f>
        <v/>
      </c>
    </row>
    <row r="1674">
      <c r="A1674" s="34" t="n"/>
      <c r="B1674" s="35" t="n"/>
      <c r="C1674" s="36" t="n"/>
      <c r="D1674" s="35" t="n"/>
      <c r="E1674" s="37" t="n"/>
      <c r="F1674" s="38">
        <f>IF(A1674="","",IF(E1674&lt;&gt;"",DATE(YEAR(E1674),MONTH(E1674),1),DATE(YEAR(A1674),MONTH(A1674),1)))</f>
        <v/>
      </c>
      <c r="G1674" s="13">
        <f>IF(A1674&amp;B1674&amp;C1674="","",IF(A1674="","日付を入れる",IF(B1674="","費目を選ぶ",IF(COUNTIFS($H$4:$H$58,B1674)=0,"費目の一覧にない",IF(C1674="","金額を入れる",IF(YEAR(F1674)&lt;&gt;'入力'!$B$5,"集計の年とちがう",""))))))</f>
        <v/>
      </c>
    </row>
    <row r="1675">
      <c r="A1675" s="34" t="n"/>
      <c r="B1675" s="35" t="n"/>
      <c r="C1675" s="36" t="n"/>
      <c r="D1675" s="35" t="n"/>
      <c r="E1675" s="37" t="n"/>
      <c r="F1675" s="38">
        <f>IF(A1675="","",IF(E1675&lt;&gt;"",DATE(YEAR(E1675),MONTH(E1675),1),DATE(YEAR(A1675),MONTH(A1675),1)))</f>
        <v/>
      </c>
      <c r="G1675" s="13">
        <f>IF(A1675&amp;B1675&amp;C1675="","",IF(A1675="","日付を入れる",IF(B1675="","費目を選ぶ",IF(COUNTIFS($H$4:$H$58,B1675)=0,"費目の一覧にない",IF(C1675="","金額を入れる",IF(YEAR(F1675)&lt;&gt;'入力'!$B$5,"集計の年とちがう",""))))))</f>
        <v/>
      </c>
    </row>
    <row r="1676">
      <c r="A1676" s="34" t="n"/>
      <c r="B1676" s="35" t="n"/>
      <c r="C1676" s="36" t="n"/>
      <c r="D1676" s="35" t="n"/>
      <c r="E1676" s="37" t="n"/>
      <c r="F1676" s="38">
        <f>IF(A1676="","",IF(E1676&lt;&gt;"",DATE(YEAR(E1676),MONTH(E1676),1),DATE(YEAR(A1676),MONTH(A1676),1)))</f>
        <v/>
      </c>
      <c r="G1676" s="13">
        <f>IF(A1676&amp;B1676&amp;C1676="","",IF(A1676="","日付を入れる",IF(B1676="","費目を選ぶ",IF(COUNTIFS($H$4:$H$58,B1676)=0,"費目の一覧にない",IF(C1676="","金額を入れる",IF(YEAR(F1676)&lt;&gt;'入力'!$B$5,"集計の年とちがう",""))))))</f>
        <v/>
      </c>
    </row>
    <row r="1677">
      <c r="A1677" s="34" t="n"/>
      <c r="B1677" s="35" t="n"/>
      <c r="C1677" s="36" t="n"/>
      <c r="D1677" s="35" t="n"/>
      <c r="E1677" s="37" t="n"/>
      <c r="F1677" s="38">
        <f>IF(A1677="","",IF(E1677&lt;&gt;"",DATE(YEAR(E1677),MONTH(E1677),1),DATE(YEAR(A1677),MONTH(A1677),1)))</f>
        <v/>
      </c>
      <c r="G1677" s="13">
        <f>IF(A1677&amp;B1677&amp;C1677="","",IF(A1677="","日付を入れる",IF(B1677="","費目を選ぶ",IF(COUNTIFS($H$4:$H$58,B1677)=0,"費目の一覧にない",IF(C1677="","金額を入れる",IF(YEAR(F1677)&lt;&gt;'入力'!$B$5,"集計の年とちがう",""))))))</f>
        <v/>
      </c>
    </row>
    <row r="1678">
      <c r="A1678" s="34" t="n"/>
      <c r="B1678" s="35" t="n"/>
      <c r="C1678" s="36" t="n"/>
      <c r="D1678" s="35" t="n"/>
      <c r="E1678" s="37" t="n"/>
      <c r="F1678" s="38">
        <f>IF(A1678="","",IF(E1678&lt;&gt;"",DATE(YEAR(E1678),MONTH(E1678),1),DATE(YEAR(A1678),MONTH(A1678),1)))</f>
        <v/>
      </c>
      <c r="G1678" s="13">
        <f>IF(A1678&amp;B1678&amp;C1678="","",IF(A1678="","日付を入れる",IF(B1678="","費目を選ぶ",IF(COUNTIFS($H$4:$H$58,B1678)=0,"費目の一覧にない",IF(C1678="","金額を入れる",IF(YEAR(F1678)&lt;&gt;'入力'!$B$5,"集計の年とちがう",""))))))</f>
        <v/>
      </c>
    </row>
    <row r="1679">
      <c r="A1679" s="34" t="n"/>
      <c r="B1679" s="35" t="n"/>
      <c r="C1679" s="36" t="n"/>
      <c r="D1679" s="35" t="n"/>
      <c r="E1679" s="37" t="n"/>
      <c r="F1679" s="38">
        <f>IF(A1679="","",IF(E1679&lt;&gt;"",DATE(YEAR(E1679),MONTH(E1679),1),DATE(YEAR(A1679),MONTH(A1679),1)))</f>
        <v/>
      </c>
      <c r="G1679" s="13">
        <f>IF(A1679&amp;B1679&amp;C1679="","",IF(A1679="","日付を入れる",IF(B1679="","費目を選ぶ",IF(COUNTIFS($H$4:$H$58,B1679)=0,"費目の一覧にない",IF(C1679="","金額を入れる",IF(YEAR(F1679)&lt;&gt;'入力'!$B$5,"集計の年とちがう",""))))))</f>
        <v/>
      </c>
    </row>
    <row r="1680">
      <c r="A1680" s="34" t="n"/>
      <c r="B1680" s="35" t="n"/>
      <c r="C1680" s="36" t="n"/>
      <c r="D1680" s="35" t="n"/>
      <c r="E1680" s="37" t="n"/>
      <c r="F1680" s="38">
        <f>IF(A1680="","",IF(E1680&lt;&gt;"",DATE(YEAR(E1680),MONTH(E1680),1),DATE(YEAR(A1680),MONTH(A1680),1)))</f>
        <v/>
      </c>
      <c r="G1680" s="13">
        <f>IF(A1680&amp;B1680&amp;C1680="","",IF(A1680="","日付を入れる",IF(B1680="","費目を選ぶ",IF(COUNTIFS($H$4:$H$58,B1680)=0,"費目の一覧にない",IF(C1680="","金額を入れる",IF(YEAR(F1680)&lt;&gt;'入力'!$B$5,"集計の年とちがう",""))))))</f>
        <v/>
      </c>
    </row>
    <row r="1681">
      <c r="A1681" s="34" t="n"/>
      <c r="B1681" s="35" t="n"/>
      <c r="C1681" s="36" t="n"/>
      <c r="D1681" s="35" t="n"/>
      <c r="E1681" s="37" t="n"/>
      <c r="F1681" s="38">
        <f>IF(A1681="","",IF(E1681&lt;&gt;"",DATE(YEAR(E1681),MONTH(E1681),1),DATE(YEAR(A1681),MONTH(A1681),1)))</f>
        <v/>
      </c>
      <c r="G1681" s="13">
        <f>IF(A1681&amp;B1681&amp;C1681="","",IF(A1681="","日付を入れる",IF(B1681="","費目を選ぶ",IF(COUNTIFS($H$4:$H$58,B1681)=0,"費目の一覧にない",IF(C1681="","金額を入れる",IF(YEAR(F1681)&lt;&gt;'入力'!$B$5,"集計の年とちがう",""))))))</f>
        <v/>
      </c>
    </row>
    <row r="1682">
      <c r="A1682" s="34" t="n"/>
      <c r="B1682" s="35" t="n"/>
      <c r="C1682" s="36" t="n"/>
      <c r="D1682" s="35" t="n"/>
      <c r="E1682" s="37" t="n"/>
      <c r="F1682" s="38">
        <f>IF(A1682="","",IF(E1682&lt;&gt;"",DATE(YEAR(E1682),MONTH(E1682),1),DATE(YEAR(A1682),MONTH(A1682),1)))</f>
        <v/>
      </c>
      <c r="G1682" s="13">
        <f>IF(A1682&amp;B1682&amp;C1682="","",IF(A1682="","日付を入れる",IF(B1682="","費目を選ぶ",IF(COUNTIFS($H$4:$H$58,B1682)=0,"費目の一覧にない",IF(C1682="","金額を入れる",IF(YEAR(F1682)&lt;&gt;'入力'!$B$5,"集計の年とちがう",""))))))</f>
        <v/>
      </c>
    </row>
    <row r="1683">
      <c r="A1683" s="34" t="n"/>
      <c r="B1683" s="35" t="n"/>
      <c r="C1683" s="36" t="n"/>
      <c r="D1683" s="35" t="n"/>
      <c r="E1683" s="37" t="n"/>
      <c r="F1683" s="38">
        <f>IF(A1683="","",IF(E1683&lt;&gt;"",DATE(YEAR(E1683),MONTH(E1683),1),DATE(YEAR(A1683),MONTH(A1683),1)))</f>
        <v/>
      </c>
      <c r="G1683" s="13">
        <f>IF(A1683&amp;B1683&amp;C1683="","",IF(A1683="","日付を入れる",IF(B1683="","費目を選ぶ",IF(COUNTIFS($H$4:$H$58,B1683)=0,"費目の一覧にない",IF(C1683="","金額を入れる",IF(YEAR(F1683)&lt;&gt;'入力'!$B$5,"集計の年とちがう",""))))))</f>
        <v/>
      </c>
    </row>
    <row r="1684">
      <c r="A1684" s="34" t="n"/>
      <c r="B1684" s="35" t="n"/>
      <c r="C1684" s="36" t="n"/>
      <c r="D1684" s="35" t="n"/>
      <c r="E1684" s="37" t="n"/>
      <c r="F1684" s="38">
        <f>IF(A1684="","",IF(E1684&lt;&gt;"",DATE(YEAR(E1684),MONTH(E1684),1),DATE(YEAR(A1684),MONTH(A1684),1)))</f>
        <v/>
      </c>
      <c r="G1684" s="13">
        <f>IF(A1684&amp;B1684&amp;C1684="","",IF(A1684="","日付を入れる",IF(B1684="","費目を選ぶ",IF(COUNTIFS($H$4:$H$58,B1684)=0,"費目の一覧にない",IF(C1684="","金額を入れる",IF(YEAR(F1684)&lt;&gt;'入力'!$B$5,"集計の年とちがう",""))))))</f>
        <v/>
      </c>
    </row>
    <row r="1685">
      <c r="A1685" s="34" t="n"/>
      <c r="B1685" s="35" t="n"/>
      <c r="C1685" s="36" t="n"/>
      <c r="D1685" s="35" t="n"/>
      <c r="E1685" s="37" t="n"/>
      <c r="F1685" s="38">
        <f>IF(A1685="","",IF(E1685&lt;&gt;"",DATE(YEAR(E1685),MONTH(E1685),1),DATE(YEAR(A1685),MONTH(A1685),1)))</f>
        <v/>
      </c>
      <c r="G1685" s="13">
        <f>IF(A1685&amp;B1685&amp;C1685="","",IF(A1685="","日付を入れる",IF(B1685="","費目を選ぶ",IF(COUNTIFS($H$4:$H$58,B1685)=0,"費目の一覧にない",IF(C1685="","金額を入れる",IF(YEAR(F1685)&lt;&gt;'入力'!$B$5,"集計の年とちがう",""))))))</f>
        <v/>
      </c>
    </row>
    <row r="1686">
      <c r="A1686" s="34" t="n"/>
      <c r="B1686" s="35" t="n"/>
      <c r="C1686" s="36" t="n"/>
      <c r="D1686" s="35" t="n"/>
      <c r="E1686" s="37" t="n"/>
      <c r="F1686" s="38">
        <f>IF(A1686="","",IF(E1686&lt;&gt;"",DATE(YEAR(E1686),MONTH(E1686),1),DATE(YEAR(A1686),MONTH(A1686),1)))</f>
        <v/>
      </c>
      <c r="G1686" s="13">
        <f>IF(A1686&amp;B1686&amp;C1686="","",IF(A1686="","日付を入れる",IF(B1686="","費目を選ぶ",IF(COUNTIFS($H$4:$H$58,B1686)=0,"費目の一覧にない",IF(C1686="","金額を入れる",IF(YEAR(F1686)&lt;&gt;'入力'!$B$5,"集計の年とちがう",""))))))</f>
        <v/>
      </c>
    </row>
    <row r="1687">
      <c r="A1687" s="34" t="n"/>
      <c r="B1687" s="35" t="n"/>
      <c r="C1687" s="36" t="n"/>
      <c r="D1687" s="35" t="n"/>
      <c r="E1687" s="37" t="n"/>
      <c r="F1687" s="38">
        <f>IF(A1687="","",IF(E1687&lt;&gt;"",DATE(YEAR(E1687),MONTH(E1687),1),DATE(YEAR(A1687),MONTH(A1687),1)))</f>
        <v/>
      </c>
      <c r="G1687" s="13">
        <f>IF(A1687&amp;B1687&amp;C1687="","",IF(A1687="","日付を入れる",IF(B1687="","費目を選ぶ",IF(COUNTIFS($H$4:$H$58,B1687)=0,"費目の一覧にない",IF(C1687="","金額を入れる",IF(YEAR(F1687)&lt;&gt;'入力'!$B$5,"集計の年とちがう",""))))))</f>
        <v/>
      </c>
    </row>
    <row r="1688">
      <c r="A1688" s="34" t="n"/>
      <c r="B1688" s="35" t="n"/>
      <c r="C1688" s="36" t="n"/>
      <c r="D1688" s="35" t="n"/>
      <c r="E1688" s="37" t="n"/>
      <c r="F1688" s="38">
        <f>IF(A1688="","",IF(E1688&lt;&gt;"",DATE(YEAR(E1688),MONTH(E1688),1),DATE(YEAR(A1688),MONTH(A1688),1)))</f>
        <v/>
      </c>
      <c r="G1688" s="13">
        <f>IF(A1688&amp;B1688&amp;C1688="","",IF(A1688="","日付を入れる",IF(B1688="","費目を選ぶ",IF(COUNTIFS($H$4:$H$58,B1688)=0,"費目の一覧にない",IF(C1688="","金額を入れる",IF(YEAR(F1688)&lt;&gt;'入力'!$B$5,"集計の年とちがう",""))))))</f>
        <v/>
      </c>
    </row>
    <row r="1689">
      <c r="A1689" s="34" t="n"/>
      <c r="B1689" s="35" t="n"/>
      <c r="C1689" s="36" t="n"/>
      <c r="D1689" s="35" t="n"/>
      <c r="E1689" s="37" t="n"/>
      <c r="F1689" s="38">
        <f>IF(A1689="","",IF(E1689&lt;&gt;"",DATE(YEAR(E1689),MONTH(E1689),1),DATE(YEAR(A1689),MONTH(A1689),1)))</f>
        <v/>
      </c>
      <c r="G1689" s="13">
        <f>IF(A1689&amp;B1689&amp;C1689="","",IF(A1689="","日付を入れる",IF(B1689="","費目を選ぶ",IF(COUNTIFS($H$4:$H$58,B1689)=0,"費目の一覧にない",IF(C1689="","金額を入れる",IF(YEAR(F1689)&lt;&gt;'入力'!$B$5,"集計の年とちがう",""))))))</f>
        <v/>
      </c>
    </row>
    <row r="1690">
      <c r="A1690" s="34" t="n"/>
      <c r="B1690" s="35" t="n"/>
      <c r="C1690" s="36" t="n"/>
      <c r="D1690" s="35" t="n"/>
      <c r="E1690" s="37" t="n"/>
      <c r="F1690" s="38">
        <f>IF(A1690="","",IF(E1690&lt;&gt;"",DATE(YEAR(E1690),MONTH(E1690),1),DATE(YEAR(A1690),MONTH(A1690),1)))</f>
        <v/>
      </c>
      <c r="G1690" s="13">
        <f>IF(A1690&amp;B1690&amp;C1690="","",IF(A1690="","日付を入れる",IF(B1690="","費目を選ぶ",IF(COUNTIFS($H$4:$H$58,B1690)=0,"費目の一覧にない",IF(C1690="","金額を入れる",IF(YEAR(F1690)&lt;&gt;'入力'!$B$5,"集計の年とちがう",""))))))</f>
        <v/>
      </c>
    </row>
    <row r="1691">
      <c r="A1691" s="34" t="n"/>
      <c r="B1691" s="35" t="n"/>
      <c r="C1691" s="36" t="n"/>
      <c r="D1691" s="35" t="n"/>
      <c r="E1691" s="37" t="n"/>
      <c r="F1691" s="38">
        <f>IF(A1691="","",IF(E1691&lt;&gt;"",DATE(YEAR(E1691),MONTH(E1691),1),DATE(YEAR(A1691),MONTH(A1691),1)))</f>
        <v/>
      </c>
      <c r="G1691" s="13">
        <f>IF(A1691&amp;B1691&amp;C1691="","",IF(A1691="","日付を入れる",IF(B1691="","費目を選ぶ",IF(COUNTIFS($H$4:$H$58,B1691)=0,"費目の一覧にない",IF(C1691="","金額を入れる",IF(YEAR(F1691)&lt;&gt;'入力'!$B$5,"集計の年とちがう",""))))))</f>
        <v/>
      </c>
    </row>
    <row r="1692">
      <c r="A1692" s="34" t="n"/>
      <c r="B1692" s="35" t="n"/>
      <c r="C1692" s="36" t="n"/>
      <c r="D1692" s="35" t="n"/>
      <c r="E1692" s="37" t="n"/>
      <c r="F1692" s="38">
        <f>IF(A1692="","",IF(E1692&lt;&gt;"",DATE(YEAR(E1692),MONTH(E1692),1),DATE(YEAR(A1692),MONTH(A1692),1)))</f>
        <v/>
      </c>
      <c r="G1692" s="13">
        <f>IF(A1692&amp;B1692&amp;C1692="","",IF(A1692="","日付を入れる",IF(B1692="","費目を選ぶ",IF(COUNTIFS($H$4:$H$58,B1692)=0,"費目の一覧にない",IF(C1692="","金額を入れる",IF(YEAR(F1692)&lt;&gt;'入力'!$B$5,"集計の年とちがう",""))))))</f>
        <v/>
      </c>
    </row>
    <row r="1693">
      <c r="A1693" s="34" t="n"/>
      <c r="B1693" s="35" t="n"/>
      <c r="C1693" s="36" t="n"/>
      <c r="D1693" s="35" t="n"/>
      <c r="E1693" s="37" t="n"/>
      <c r="F1693" s="38">
        <f>IF(A1693="","",IF(E1693&lt;&gt;"",DATE(YEAR(E1693),MONTH(E1693),1),DATE(YEAR(A1693),MONTH(A1693),1)))</f>
        <v/>
      </c>
      <c r="G1693" s="13">
        <f>IF(A1693&amp;B1693&amp;C1693="","",IF(A1693="","日付を入れる",IF(B1693="","費目を選ぶ",IF(COUNTIFS($H$4:$H$58,B1693)=0,"費目の一覧にない",IF(C1693="","金額を入れる",IF(YEAR(F1693)&lt;&gt;'入力'!$B$5,"集計の年とちがう",""))))))</f>
        <v/>
      </c>
    </row>
    <row r="1694">
      <c r="A1694" s="34" t="n"/>
      <c r="B1694" s="35" t="n"/>
      <c r="C1694" s="36" t="n"/>
      <c r="D1694" s="35" t="n"/>
      <c r="E1694" s="37" t="n"/>
      <c r="F1694" s="38">
        <f>IF(A1694="","",IF(E1694&lt;&gt;"",DATE(YEAR(E1694),MONTH(E1694),1),DATE(YEAR(A1694),MONTH(A1694),1)))</f>
        <v/>
      </c>
      <c r="G1694" s="13">
        <f>IF(A1694&amp;B1694&amp;C1694="","",IF(A1694="","日付を入れる",IF(B1694="","費目を選ぶ",IF(COUNTIFS($H$4:$H$58,B1694)=0,"費目の一覧にない",IF(C1694="","金額を入れる",IF(YEAR(F1694)&lt;&gt;'入力'!$B$5,"集計の年とちがう",""))))))</f>
        <v/>
      </c>
    </row>
    <row r="1695">
      <c r="A1695" s="34" t="n"/>
      <c r="B1695" s="35" t="n"/>
      <c r="C1695" s="36" t="n"/>
      <c r="D1695" s="35" t="n"/>
      <c r="E1695" s="37" t="n"/>
      <c r="F1695" s="38">
        <f>IF(A1695="","",IF(E1695&lt;&gt;"",DATE(YEAR(E1695),MONTH(E1695),1),DATE(YEAR(A1695),MONTH(A1695),1)))</f>
        <v/>
      </c>
      <c r="G1695" s="13">
        <f>IF(A1695&amp;B1695&amp;C1695="","",IF(A1695="","日付を入れる",IF(B1695="","費目を選ぶ",IF(COUNTIFS($H$4:$H$58,B1695)=0,"費目の一覧にない",IF(C1695="","金額を入れる",IF(YEAR(F1695)&lt;&gt;'入力'!$B$5,"集計の年とちがう",""))))))</f>
        <v/>
      </c>
    </row>
    <row r="1696">
      <c r="A1696" s="34" t="n"/>
      <c r="B1696" s="35" t="n"/>
      <c r="C1696" s="36" t="n"/>
      <c r="D1696" s="35" t="n"/>
      <c r="E1696" s="37" t="n"/>
      <c r="F1696" s="38">
        <f>IF(A1696="","",IF(E1696&lt;&gt;"",DATE(YEAR(E1696),MONTH(E1696),1),DATE(YEAR(A1696),MONTH(A1696),1)))</f>
        <v/>
      </c>
      <c r="G1696" s="13">
        <f>IF(A1696&amp;B1696&amp;C1696="","",IF(A1696="","日付を入れる",IF(B1696="","費目を選ぶ",IF(COUNTIFS($H$4:$H$58,B1696)=0,"費目の一覧にない",IF(C1696="","金額を入れる",IF(YEAR(F1696)&lt;&gt;'入力'!$B$5,"集計の年とちがう",""))))))</f>
        <v/>
      </c>
    </row>
    <row r="1697">
      <c r="A1697" s="34" t="n"/>
      <c r="B1697" s="35" t="n"/>
      <c r="C1697" s="36" t="n"/>
      <c r="D1697" s="35" t="n"/>
      <c r="E1697" s="37" t="n"/>
      <c r="F1697" s="38">
        <f>IF(A1697="","",IF(E1697&lt;&gt;"",DATE(YEAR(E1697),MONTH(E1697),1),DATE(YEAR(A1697),MONTH(A1697),1)))</f>
        <v/>
      </c>
      <c r="G1697" s="13">
        <f>IF(A1697&amp;B1697&amp;C1697="","",IF(A1697="","日付を入れる",IF(B1697="","費目を選ぶ",IF(COUNTIFS($H$4:$H$58,B1697)=0,"費目の一覧にない",IF(C1697="","金額を入れる",IF(YEAR(F1697)&lt;&gt;'入力'!$B$5,"集計の年とちがう",""))))))</f>
        <v/>
      </c>
    </row>
    <row r="1698">
      <c r="A1698" s="34" t="n"/>
      <c r="B1698" s="35" t="n"/>
      <c r="C1698" s="36" t="n"/>
      <c r="D1698" s="35" t="n"/>
      <c r="E1698" s="37" t="n"/>
      <c r="F1698" s="38">
        <f>IF(A1698="","",IF(E1698&lt;&gt;"",DATE(YEAR(E1698),MONTH(E1698),1),DATE(YEAR(A1698),MONTH(A1698),1)))</f>
        <v/>
      </c>
      <c r="G1698" s="13">
        <f>IF(A1698&amp;B1698&amp;C1698="","",IF(A1698="","日付を入れる",IF(B1698="","費目を選ぶ",IF(COUNTIFS($H$4:$H$58,B1698)=0,"費目の一覧にない",IF(C1698="","金額を入れる",IF(YEAR(F1698)&lt;&gt;'入力'!$B$5,"集計の年とちがう",""))))))</f>
        <v/>
      </c>
    </row>
    <row r="1699">
      <c r="A1699" s="34" t="n"/>
      <c r="B1699" s="35" t="n"/>
      <c r="C1699" s="36" t="n"/>
      <c r="D1699" s="35" t="n"/>
      <c r="E1699" s="37" t="n"/>
      <c r="F1699" s="38">
        <f>IF(A1699="","",IF(E1699&lt;&gt;"",DATE(YEAR(E1699),MONTH(E1699),1),DATE(YEAR(A1699),MONTH(A1699),1)))</f>
        <v/>
      </c>
      <c r="G1699" s="13">
        <f>IF(A1699&amp;B1699&amp;C1699="","",IF(A1699="","日付を入れる",IF(B1699="","費目を選ぶ",IF(COUNTIFS($H$4:$H$58,B1699)=0,"費目の一覧にない",IF(C1699="","金額を入れる",IF(YEAR(F1699)&lt;&gt;'入力'!$B$5,"集計の年とちがう",""))))))</f>
        <v/>
      </c>
    </row>
    <row r="1700">
      <c r="A1700" s="34" t="n"/>
      <c r="B1700" s="35" t="n"/>
      <c r="C1700" s="36" t="n"/>
      <c r="D1700" s="35" t="n"/>
      <c r="E1700" s="37" t="n"/>
      <c r="F1700" s="38">
        <f>IF(A1700="","",IF(E1700&lt;&gt;"",DATE(YEAR(E1700),MONTH(E1700),1),DATE(YEAR(A1700),MONTH(A1700),1)))</f>
        <v/>
      </c>
      <c r="G1700" s="13">
        <f>IF(A1700&amp;B1700&amp;C1700="","",IF(A1700="","日付を入れる",IF(B1700="","費目を選ぶ",IF(COUNTIFS($H$4:$H$58,B1700)=0,"費目の一覧にない",IF(C1700="","金額を入れる",IF(YEAR(F1700)&lt;&gt;'入力'!$B$5,"集計の年とちがう",""))))))</f>
        <v/>
      </c>
    </row>
    <row r="1701">
      <c r="A1701" s="34" t="n"/>
      <c r="B1701" s="35" t="n"/>
      <c r="C1701" s="36" t="n"/>
      <c r="D1701" s="35" t="n"/>
      <c r="E1701" s="37" t="n"/>
      <c r="F1701" s="38">
        <f>IF(A1701="","",IF(E1701&lt;&gt;"",DATE(YEAR(E1701),MONTH(E1701),1),DATE(YEAR(A1701),MONTH(A1701),1)))</f>
        <v/>
      </c>
      <c r="G1701" s="13">
        <f>IF(A1701&amp;B1701&amp;C1701="","",IF(A1701="","日付を入れる",IF(B1701="","費目を選ぶ",IF(COUNTIFS($H$4:$H$58,B1701)=0,"費目の一覧にない",IF(C1701="","金額を入れる",IF(YEAR(F1701)&lt;&gt;'入力'!$B$5,"集計の年とちがう",""))))))</f>
        <v/>
      </c>
    </row>
    <row r="1702">
      <c r="A1702" s="34" t="n"/>
      <c r="B1702" s="35" t="n"/>
      <c r="C1702" s="36" t="n"/>
      <c r="D1702" s="35" t="n"/>
      <c r="E1702" s="37" t="n"/>
      <c r="F1702" s="38">
        <f>IF(A1702="","",IF(E1702&lt;&gt;"",DATE(YEAR(E1702),MONTH(E1702),1),DATE(YEAR(A1702),MONTH(A1702),1)))</f>
        <v/>
      </c>
      <c r="G1702" s="13">
        <f>IF(A1702&amp;B1702&amp;C1702="","",IF(A1702="","日付を入れる",IF(B1702="","費目を選ぶ",IF(COUNTIFS($H$4:$H$58,B1702)=0,"費目の一覧にない",IF(C1702="","金額を入れる",IF(YEAR(F1702)&lt;&gt;'入力'!$B$5,"集計の年とちがう",""))))))</f>
        <v/>
      </c>
    </row>
    <row r="1703">
      <c r="A1703" s="34" t="n"/>
      <c r="B1703" s="35" t="n"/>
      <c r="C1703" s="36" t="n"/>
      <c r="D1703" s="35" t="n"/>
      <c r="E1703" s="37" t="n"/>
      <c r="F1703" s="38">
        <f>IF(A1703="","",IF(E1703&lt;&gt;"",DATE(YEAR(E1703),MONTH(E1703),1),DATE(YEAR(A1703),MONTH(A1703),1)))</f>
        <v/>
      </c>
      <c r="G1703" s="13">
        <f>IF(A1703&amp;B1703&amp;C1703="","",IF(A1703="","日付を入れる",IF(B1703="","費目を選ぶ",IF(COUNTIFS($H$4:$H$58,B1703)=0,"費目の一覧にない",IF(C1703="","金額を入れる",IF(YEAR(F1703)&lt;&gt;'入力'!$B$5,"集計の年とちがう",""))))))</f>
        <v/>
      </c>
    </row>
    <row r="1704">
      <c r="A1704" s="34" t="n"/>
      <c r="B1704" s="35" t="n"/>
      <c r="C1704" s="36" t="n"/>
      <c r="D1704" s="35" t="n"/>
      <c r="E1704" s="37" t="n"/>
      <c r="F1704" s="38">
        <f>IF(A1704="","",IF(E1704&lt;&gt;"",DATE(YEAR(E1704),MONTH(E1704),1),DATE(YEAR(A1704),MONTH(A1704),1)))</f>
        <v/>
      </c>
      <c r="G1704" s="13">
        <f>IF(A1704&amp;B1704&amp;C1704="","",IF(A1704="","日付を入れる",IF(B1704="","費目を選ぶ",IF(COUNTIFS($H$4:$H$58,B1704)=0,"費目の一覧にない",IF(C1704="","金額を入れる",IF(YEAR(F1704)&lt;&gt;'入力'!$B$5,"集計の年とちがう",""))))))</f>
        <v/>
      </c>
    </row>
    <row r="1705">
      <c r="A1705" s="34" t="n"/>
      <c r="B1705" s="35" t="n"/>
      <c r="C1705" s="36" t="n"/>
      <c r="D1705" s="35" t="n"/>
      <c r="E1705" s="37" t="n"/>
      <c r="F1705" s="38">
        <f>IF(A1705="","",IF(E1705&lt;&gt;"",DATE(YEAR(E1705),MONTH(E1705),1),DATE(YEAR(A1705),MONTH(A1705),1)))</f>
        <v/>
      </c>
      <c r="G1705" s="13">
        <f>IF(A1705&amp;B1705&amp;C1705="","",IF(A1705="","日付を入れる",IF(B1705="","費目を選ぶ",IF(COUNTIFS($H$4:$H$58,B1705)=0,"費目の一覧にない",IF(C1705="","金額を入れる",IF(YEAR(F1705)&lt;&gt;'入力'!$B$5,"集計の年とちがう",""))))))</f>
        <v/>
      </c>
    </row>
    <row r="1706">
      <c r="A1706" s="34" t="n"/>
      <c r="B1706" s="35" t="n"/>
      <c r="C1706" s="36" t="n"/>
      <c r="D1706" s="35" t="n"/>
      <c r="E1706" s="37" t="n"/>
      <c r="F1706" s="38">
        <f>IF(A1706="","",IF(E1706&lt;&gt;"",DATE(YEAR(E1706),MONTH(E1706),1),DATE(YEAR(A1706),MONTH(A1706),1)))</f>
        <v/>
      </c>
      <c r="G1706" s="13">
        <f>IF(A1706&amp;B1706&amp;C1706="","",IF(A1706="","日付を入れる",IF(B1706="","費目を選ぶ",IF(COUNTIFS($H$4:$H$58,B1706)=0,"費目の一覧にない",IF(C1706="","金額を入れる",IF(YEAR(F1706)&lt;&gt;'入力'!$B$5,"集計の年とちがう",""))))))</f>
        <v/>
      </c>
    </row>
    <row r="1707">
      <c r="A1707" s="34" t="n"/>
      <c r="B1707" s="35" t="n"/>
      <c r="C1707" s="36" t="n"/>
      <c r="D1707" s="35" t="n"/>
      <c r="E1707" s="37" t="n"/>
      <c r="F1707" s="38">
        <f>IF(A1707="","",IF(E1707&lt;&gt;"",DATE(YEAR(E1707),MONTH(E1707),1),DATE(YEAR(A1707),MONTH(A1707),1)))</f>
        <v/>
      </c>
      <c r="G1707" s="13">
        <f>IF(A1707&amp;B1707&amp;C1707="","",IF(A1707="","日付を入れる",IF(B1707="","費目を選ぶ",IF(COUNTIFS($H$4:$H$58,B1707)=0,"費目の一覧にない",IF(C1707="","金額を入れる",IF(YEAR(F1707)&lt;&gt;'入力'!$B$5,"集計の年とちがう",""))))))</f>
        <v/>
      </c>
    </row>
    <row r="1708">
      <c r="A1708" s="34" t="n"/>
      <c r="B1708" s="35" t="n"/>
      <c r="C1708" s="36" t="n"/>
      <c r="D1708" s="35" t="n"/>
      <c r="E1708" s="37" t="n"/>
      <c r="F1708" s="38">
        <f>IF(A1708="","",IF(E1708&lt;&gt;"",DATE(YEAR(E1708),MONTH(E1708),1),DATE(YEAR(A1708),MONTH(A1708),1)))</f>
        <v/>
      </c>
      <c r="G1708" s="13">
        <f>IF(A1708&amp;B1708&amp;C1708="","",IF(A1708="","日付を入れる",IF(B1708="","費目を選ぶ",IF(COUNTIFS($H$4:$H$58,B1708)=0,"費目の一覧にない",IF(C1708="","金額を入れる",IF(YEAR(F1708)&lt;&gt;'入力'!$B$5,"集計の年とちがう",""))))))</f>
        <v/>
      </c>
    </row>
    <row r="1709">
      <c r="A1709" s="34" t="n"/>
      <c r="B1709" s="35" t="n"/>
      <c r="C1709" s="36" t="n"/>
      <c r="D1709" s="35" t="n"/>
      <c r="E1709" s="37" t="n"/>
      <c r="F1709" s="38">
        <f>IF(A1709="","",IF(E1709&lt;&gt;"",DATE(YEAR(E1709),MONTH(E1709),1),DATE(YEAR(A1709),MONTH(A1709),1)))</f>
        <v/>
      </c>
      <c r="G1709" s="13">
        <f>IF(A1709&amp;B1709&amp;C1709="","",IF(A1709="","日付を入れる",IF(B1709="","費目を選ぶ",IF(COUNTIFS($H$4:$H$58,B1709)=0,"費目の一覧にない",IF(C1709="","金額を入れる",IF(YEAR(F1709)&lt;&gt;'入力'!$B$5,"集計の年とちがう",""))))))</f>
        <v/>
      </c>
    </row>
    <row r="1710">
      <c r="A1710" s="34" t="n"/>
      <c r="B1710" s="35" t="n"/>
      <c r="C1710" s="36" t="n"/>
      <c r="D1710" s="35" t="n"/>
      <c r="E1710" s="37" t="n"/>
      <c r="F1710" s="38">
        <f>IF(A1710="","",IF(E1710&lt;&gt;"",DATE(YEAR(E1710),MONTH(E1710),1),DATE(YEAR(A1710),MONTH(A1710),1)))</f>
        <v/>
      </c>
      <c r="G1710" s="13">
        <f>IF(A1710&amp;B1710&amp;C1710="","",IF(A1710="","日付を入れる",IF(B1710="","費目を選ぶ",IF(COUNTIFS($H$4:$H$58,B1710)=0,"費目の一覧にない",IF(C1710="","金額を入れる",IF(YEAR(F1710)&lt;&gt;'入力'!$B$5,"集計の年とちがう",""))))))</f>
        <v/>
      </c>
    </row>
    <row r="1711">
      <c r="A1711" s="34" t="n"/>
      <c r="B1711" s="35" t="n"/>
      <c r="C1711" s="36" t="n"/>
      <c r="D1711" s="35" t="n"/>
      <c r="E1711" s="37" t="n"/>
      <c r="F1711" s="38">
        <f>IF(A1711="","",IF(E1711&lt;&gt;"",DATE(YEAR(E1711),MONTH(E1711),1),DATE(YEAR(A1711),MONTH(A1711),1)))</f>
        <v/>
      </c>
      <c r="G1711" s="13">
        <f>IF(A1711&amp;B1711&amp;C1711="","",IF(A1711="","日付を入れる",IF(B1711="","費目を選ぶ",IF(COUNTIFS($H$4:$H$58,B1711)=0,"費目の一覧にない",IF(C1711="","金額を入れる",IF(YEAR(F1711)&lt;&gt;'入力'!$B$5,"集計の年とちがう",""))))))</f>
        <v/>
      </c>
    </row>
    <row r="1712">
      <c r="A1712" s="34" t="n"/>
      <c r="B1712" s="35" t="n"/>
      <c r="C1712" s="36" t="n"/>
      <c r="D1712" s="35" t="n"/>
      <c r="E1712" s="37" t="n"/>
      <c r="F1712" s="38">
        <f>IF(A1712="","",IF(E1712&lt;&gt;"",DATE(YEAR(E1712),MONTH(E1712),1),DATE(YEAR(A1712),MONTH(A1712),1)))</f>
        <v/>
      </c>
      <c r="G1712" s="13">
        <f>IF(A1712&amp;B1712&amp;C1712="","",IF(A1712="","日付を入れる",IF(B1712="","費目を選ぶ",IF(COUNTIFS($H$4:$H$58,B1712)=0,"費目の一覧にない",IF(C1712="","金額を入れる",IF(YEAR(F1712)&lt;&gt;'入力'!$B$5,"集計の年とちがう",""))))))</f>
        <v/>
      </c>
    </row>
    <row r="1713">
      <c r="A1713" s="34" t="n"/>
      <c r="B1713" s="35" t="n"/>
      <c r="C1713" s="36" t="n"/>
      <c r="D1713" s="35" t="n"/>
      <c r="E1713" s="37" t="n"/>
      <c r="F1713" s="38">
        <f>IF(A1713="","",IF(E1713&lt;&gt;"",DATE(YEAR(E1713),MONTH(E1713),1),DATE(YEAR(A1713),MONTH(A1713),1)))</f>
        <v/>
      </c>
      <c r="G1713" s="13">
        <f>IF(A1713&amp;B1713&amp;C1713="","",IF(A1713="","日付を入れる",IF(B1713="","費目を選ぶ",IF(COUNTIFS($H$4:$H$58,B1713)=0,"費目の一覧にない",IF(C1713="","金額を入れる",IF(YEAR(F1713)&lt;&gt;'入力'!$B$5,"集計の年とちがう",""))))))</f>
        <v/>
      </c>
    </row>
    <row r="1714">
      <c r="A1714" s="34" t="n"/>
      <c r="B1714" s="35" t="n"/>
      <c r="C1714" s="36" t="n"/>
      <c r="D1714" s="35" t="n"/>
      <c r="E1714" s="37" t="n"/>
      <c r="F1714" s="38">
        <f>IF(A1714="","",IF(E1714&lt;&gt;"",DATE(YEAR(E1714),MONTH(E1714),1),DATE(YEAR(A1714),MONTH(A1714),1)))</f>
        <v/>
      </c>
      <c r="G1714" s="13">
        <f>IF(A1714&amp;B1714&amp;C1714="","",IF(A1714="","日付を入れる",IF(B1714="","費目を選ぶ",IF(COUNTIFS($H$4:$H$58,B1714)=0,"費目の一覧にない",IF(C1714="","金額を入れる",IF(YEAR(F1714)&lt;&gt;'入力'!$B$5,"集計の年とちがう",""))))))</f>
        <v/>
      </c>
    </row>
    <row r="1715">
      <c r="A1715" s="34" t="n"/>
      <c r="B1715" s="35" t="n"/>
      <c r="C1715" s="36" t="n"/>
      <c r="D1715" s="35" t="n"/>
      <c r="E1715" s="37" t="n"/>
      <c r="F1715" s="38">
        <f>IF(A1715="","",IF(E1715&lt;&gt;"",DATE(YEAR(E1715),MONTH(E1715),1),DATE(YEAR(A1715),MONTH(A1715),1)))</f>
        <v/>
      </c>
      <c r="G1715" s="13">
        <f>IF(A1715&amp;B1715&amp;C1715="","",IF(A1715="","日付を入れる",IF(B1715="","費目を選ぶ",IF(COUNTIFS($H$4:$H$58,B1715)=0,"費目の一覧にない",IF(C1715="","金額を入れる",IF(YEAR(F1715)&lt;&gt;'入力'!$B$5,"集計の年とちがう",""))))))</f>
        <v/>
      </c>
    </row>
    <row r="1716">
      <c r="A1716" s="34" t="n"/>
      <c r="B1716" s="35" t="n"/>
      <c r="C1716" s="36" t="n"/>
      <c r="D1716" s="35" t="n"/>
      <c r="E1716" s="37" t="n"/>
      <c r="F1716" s="38">
        <f>IF(A1716="","",IF(E1716&lt;&gt;"",DATE(YEAR(E1716),MONTH(E1716),1),DATE(YEAR(A1716),MONTH(A1716),1)))</f>
        <v/>
      </c>
      <c r="G1716" s="13">
        <f>IF(A1716&amp;B1716&amp;C1716="","",IF(A1716="","日付を入れる",IF(B1716="","費目を選ぶ",IF(COUNTIFS($H$4:$H$58,B1716)=0,"費目の一覧にない",IF(C1716="","金額を入れる",IF(YEAR(F1716)&lt;&gt;'入力'!$B$5,"集計の年とちがう",""))))))</f>
        <v/>
      </c>
    </row>
    <row r="1717">
      <c r="A1717" s="34" t="n"/>
      <c r="B1717" s="35" t="n"/>
      <c r="C1717" s="36" t="n"/>
      <c r="D1717" s="35" t="n"/>
      <c r="E1717" s="37" t="n"/>
      <c r="F1717" s="38">
        <f>IF(A1717="","",IF(E1717&lt;&gt;"",DATE(YEAR(E1717),MONTH(E1717),1),DATE(YEAR(A1717),MONTH(A1717),1)))</f>
        <v/>
      </c>
      <c r="G1717" s="13">
        <f>IF(A1717&amp;B1717&amp;C1717="","",IF(A1717="","日付を入れる",IF(B1717="","費目を選ぶ",IF(COUNTIFS($H$4:$H$58,B1717)=0,"費目の一覧にない",IF(C1717="","金額を入れる",IF(YEAR(F1717)&lt;&gt;'入力'!$B$5,"集計の年とちがう",""))))))</f>
        <v/>
      </c>
    </row>
    <row r="1718">
      <c r="A1718" s="34" t="n"/>
      <c r="B1718" s="35" t="n"/>
      <c r="C1718" s="36" t="n"/>
      <c r="D1718" s="35" t="n"/>
      <c r="E1718" s="37" t="n"/>
      <c r="F1718" s="38">
        <f>IF(A1718="","",IF(E1718&lt;&gt;"",DATE(YEAR(E1718),MONTH(E1718),1),DATE(YEAR(A1718),MONTH(A1718),1)))</f>
        <v/>
      </c>
      <c r="G1718" s="13">
        <f>IF(A1718&amp;B1718&amp;C1718="","",IF(A1718="","日付を入れる",IF(B1718="","費目を選ぶ",IF(COUNTIFS($H$4:$H$58,B1718)=0,"費目の一覧にない",IF(C1718="","金額を入れる",IF(YEAR(F1718)&lt;&gt;'入力'!$B$5,"集計の年とちがう",""))))))</f>
        <v/>
      </c>
    </row>
    <row r="1719">
      <c r="A1719" s="34" t="n"/>
      <c r="B1719" s="35" t="n"/>
      <c r="C1719" s="36" t="n"/>
      <c r="D1719" s="35" t="n"/>
      <c r="E1719" s="37" t="n"/>
      <c r="F1719" s="38">
        <f>IF(A1719="","",IF(E1719&lt;&gt;"",DATE(YEAR(E1719),MONTH(E1719),1),DATE(YEAR(A1719),MONTH(A1719),1)))</f>
        <v/>
      </c>
      <c r="G1719" s="13">
        <f>IF(A1719&amp;B1719&amp;C1719="","",IF(A1719="","日付を入れる",IF(B1719="","費目を選ぶ",IF(COUNTIFS($H$4:$H$58,B1719)=0,"費目の一覧にない",IF(C1719="","金額を入れる",IF(YEAR(F1719)&lt;&gt;'入力'!$B$5,"集計の年とちがう",""))))))</f>
        <v/>
      </c>
    </row>
    <row r="1720">
      <c r="A1720" s="34" t="n"/>
      <c r="B1720" s="35" t="n"/>
      <c r="C1720" s="36" t="n"/>
      <c r="D1720" s="35" t="n"/>
      <c r="E1720" s="37" t="n"/>
      <c r="F1720" s="38">
        <f>IF(A1720="","",IF(E1720&lt;&gt;"",DATE(YEAR(E1720),MONTH(E1720),1),DATE(YEAR(A1720),MONTH(A1720),1)))</f>
        <v/>
      </c>
      <c r="G1720" s="13">
        <f>IF(A1720&amp;B1720&amp;C1720="","",IF(A1720="","日付を入れる",IF(B1720="","費目を選ぶ",IF(COUNTIFS($H$4:$H$58,B1720)=0,"費目の一覧にない",IF(C1720="","金額を入れる",IF(YEAR(F1720)&lt;&gt;'入力'!$B$5,"集計の年とちがう",""))))))</f>
        <v/>
      </c>
    </row>
    <row r="1721">
      <c r="A1721" s="34" t="n"/>
      <c r="B1721" s="35" t="n"/>
      <c r="C1721" s="36" t="n"/>
      <c r="D1721" s="35" t="n"/>
      <c r="E1721" s="37" t="n"/>
      <c r="F1721" s="38">
        <f>IF(A1721="","",IF(E1721&lt;&gt;"",DATE(YEAR(E1721),MONTH(E1721),1),DATE(YEAR(A1721),MONTH(A1721),1)))</f>
        <v/>
      </c>
      <c r="G1721" s="13">
        <f>IF(A1721&amp;B1721&amp;C1721="","",IF(A1721="","日付を入れる",IF(B1721="","費目を選ぶ",IF(COUNTIFS($H$4:$H$58,B1721)=0,"費目の一覧にない",IF(C1721="","金額を入れる",IF(YEAR(F1721)&lt;&gt;'入力'!$B$5,"集計の年とちがう",""))))))</f>
        <v/>
      </c>
    </row>
    <row r="1722">
      <c r="A1722" s="34" t="n"/>
      <c r="B1722" s="35" t="n"/>
      <c r="C1722" s="36" t="n"/>
      <c r="D1722" s="35" t="n"/>
      <c r="E1722" s="37" t="n"/>
      <c r="F1722" s="38">
        <f>IF(A1722="","",IF(E1722&lt;&gt;"",DATE(YEAR(E1722),MONTH(E1722),1),DATE(YEAR(A1722),MONTH(A1722),1)))</f>
        <v/>
      </c>
      <c r="G1722" s="13">
        <f>IF(A1722&amp;B1722&amp;C1722="","",IF(A1722="","日付を入れる",IF(B1722="","費目を選ぶ",IF(COUNTIFS($H$4:$H$58,B1722)=0,"費目の一覧にない",IF(C1722="","金額を入れる",IF(YEAR(F1722)&lt;&gt;'入力'!$B$5,"集計の年とちがう",""))))))</f>
        <v/>
      </c>
    </row>
    <row r="1723">
      <c r="A1723" s="34" t="n"/>
      <c r="B1723" s="35" t="n"/>
      <c r="C1723" s="36" t="n"/>
      <c r="D1723" s="35" t="n"/>
      <c r="E1723" s="37" t="n"/>
      <c r="F1723" s="38">
        <f>IF(A1723="","",IF(E1723&lt;&gt;"",DATE(YEAR(E1723),MONTH(E1723),1),DATE(YEAR(A1723),MONTH(A1723),1)))</f>
        <v/>
      </c>
      <c r="G1723" s="13">
        <f>IF(A1723&amp;B1723&amp;C1723="","",IF(A1723="","日付を入れる",IF(B1723="","費目を選ぶ",IF(COUNTIFS($H$4:$H$58,B1723)=0,"費目の一覧にない",IF(C1723="","金額を入れる",IF(YEAR(F1723)&lt;&gt;'入力'!$B$5,"集計の年とちがう",""))))))</f>
        <v/>
      </c>
    </row>
    <row r="1724">
      <c r="A1724" s="34" t="n"/>
      <c r="B1724" s="35" t="n"/>
      <c r="C1724" s="36" t="n"/>
      <c r="D1724" s="35" t="n"/>
      <c r="E1724" s="37" t="n"/>
      <c r="F1724" s="38">
        <f>IF(A1724="","",IF(E1724&lt;&gt;"",DATE(YEAR(E1724),MONTH(E1724),1),DATE(YEAR(A1724),MONTH(A1724),1)))</f>
        <v/>
      </c>
      <c r="G1724" s="13">
        <f>IF(A1724&amp;B1724&amp;C1724="","",IF(A1724="","日付を入れる",IF(B1724="","費目を選ぶ",IF(COUNTIFS($H$4:$H$58,B1724)=0,"費目の一覧にない",IF(C1724="","金額を入れる",IF(YEAR(F1724)&lt;&gt;'入力'!$B$5,"集計の年とちがう",""))))))</f>
        <v/>
      </c>
    </row>
    <row r="1725">
      <c r="A1725" s="34" t="n"/>
      <c r="B1725" s="35" t="n"/>
      <c r="C1725" s="36" t="n"/>
      <c r="D1725" s="35" t="n"/>
      <c r="E1725" s="37" t="n"/>
      <c r="F1725" s="38">
        <f>IF(A1725="","",IF(E1725&lt;&gt;"",DATE(YEAR(E1725),MONTH(E1725),1),DATE(YEAR(A1725),MONTH(A1725),1)))</f>
        <v/>
      </c>
      <c r="G1725" s="13">
        <f>IF(A1725&amp;B1725&amp;C1725="","",IF(A1725="","日付を入れる",IF(B1725="","費目を選ぶ",IF(COUNTIFS($H$4:$H$58,B1725)=0,"費目の一覧にない",IF(C1725="","金額を入れる",IF(YEAR(F1725)&lt;&gt;'入力'!$B$5,"集計の年とちがう",""))))))</f>
        <v/>
      </c>
    </row>
    <row r="1726">
      <c r="A1726" s="34" t="n"/>
      <c r="B1726" s="35" t="n"/>
      <c r="C1726" s="36" t="n"/>
      <c r="D1726" s="35" t="n"/>
      <c r="E1726" s="37" t="n"/>
      <c r="F1726" s="38">
        <f>IF(A1726="","",IF(E1726&lt;&gt;"",DATE(YEAR(E1726),MONTH(E1726),1),DATE(YEAR(A1726),MONTH(A1726),1)))</f>
        <v/>
      </c>
      <c r="G1726" s="13">
        <f>IF(A1726&amp;B1726&amp;C1726="","",IF(A1726="","日付を入れる",IF(B1726="","費目を選ぶ",IF(COUNTIFS($H$4:$H$58,B1726)=0,"費目の一覧にない",IF(C1726="","金額を入れる",IF(YEAR(F1726)&lt;&gt;'入力'!$B$5,"集計の年とちがう",""))))))</f>
        <v/>
      </c>
    </row>
    <row r="1727">
      <c r="A1727" s="34" t="n"/>
      <c r="B1727" s="35" t="n"/>
      <c r="C1727" s="36" t="n"/>
      <c r="D1727" s="35" t="n"/>
      <c r="E1727" s="37" t="n"/>
      <c r="F1727" s="38">
        <f>IF(A1727="","",IF(E1727&lt;&gt;"",DATE(YEAR(E1727),MONTH(E1727),1),DATE(YEAR(A1727),MONTH(A1727),1)))</f>
        <v/>
      </c>
      <c r="G1727" s="13">
        <f>IF(A1727&amp;B1727&amp;C1727="","",IF(A1727="","日付を入れる",IF(B1727="","費目を選ぶ",IF(COUNTIFS($H$4:$H$58,B1727)=0,"費目の一覧にない",IF(C1727="","金額を入れる",IF(YEAR(F1727)&lt;&gt;'入力'!$B$5,"集計の年とちがう",""))))))</f>
        <v/>
      </c>
    </row>
    <row r="1728">
      <c r="A1728" s="34" t="n"/>
      <c r="B1728" s="35" t="n"/>
      <c r="C1728" s="36" t="n"/>
      <c r="D1728" s="35" t="n"/>
      <c r="E1728" s="37" t="n"/>
      <c r="F1728" s="38">
        <f>IF(A1728="","",IF(E1728&lt;&gt;"",DATE(YEAR(E1728),MONTH(E1728),1),DATE(YEAR(A1728),MONTH(A1728),1)))</f>
        <v/>
      </c>
      <c r="G1728" s="13">
        <f>IF(A1728&amp;B1728&amp;C1728="","",IF(A1728="","日付を入れる",IF(B1728="","費目を選ぶ",IF(COUNTIFS($H$4:$H$58,B1728)=0,"費目の一覧にない",IF(C1728="","金額を入れる",IF(YEAR(F1728)&lt;&gt;'入力'!$B$5,"集計の年とちがう",""))))))</f>
        <v/>
      </c>
    </row>
    <row r="1729">
      <c r="A1729" s="34" t="n"/>
      <c r="B1729" s="35" t="n"/>
      <c r="C1729" s="36" t="n"/>
      <c r="D1729" s="35" t="n"/>
      <c r="E1729" s="37" t="n"/>
      <c r="F1729" s="38">
        <f>IF(A1729="","",IF(E1729&lt;&gt;"",DATE(YEAR(E1729),MONTH(E1729),1),DATE(YEAR(A1729),MONTH(A1729),1)))</f>
        <v/>
      </c>
      <c r="G1729" s="13">
        <f>IF(A1729&amp;B1729&amp;C1729="","",IF(A1729="","日付を入れる",IF(B1729="","費目を選ぶ",IF(COUNTIFS($H$4:$H$58,B1729)=0,"費目の一覧にない",IF(C1729="","金額を入れる",IF(YEAR(F1729)&lt;&gt;'入力'!$B$5,"集計の年とちがう",""))))))</f>
        <v/>
      </c>
    </row>
    <row r="1730">
      <c r="A1730" s="34" t="n"/>
      <c r="B1730" s="35" t="n"/>
      <c r="C1730" s="36" t="n"/>
      <c r="D1730" s="35" t="n"/>
      <c r="E1730" s="37" t="n"/>
      <c r="F1730" s="38">
        <f>IF(A1730="","",IF(E1730&lt;&gt;"",DATE(YEAR(E1730),MONTH(E1730),1),DATE(YEAR(A1730),MONTH(A1730),1)))</f>
        <v/>
      </c>
      <c r="G1730" s="13">
        <f>IF(A1730&amp;B1730&amp;C1730="","",IF(A1730="","日付を入れる",IF(B1730="","費目を選ぶ",IF(COUNTIFS($H$4:$H$58,B1730)=0,"費目の一覧にない",IF(C1730="","金額を入れる",IF(YEAR(F1730)&lt;&gt;'入力'!$B$5,"集計の年とちがう",""))))))</f>
        <v/>
      </c>
    </row>
    <row r="1731">
      <c r="A1731" s="34" t="n"/>
      <c r="B1731" s="35" t="n"/>
      <c r="C1731" s="36" t="n"/>
      <c r="D1731" s="35" t="n"/>
      <c r="E1731" s="37" t="n"/>
      <c r="F1731" s="38">
        <f>IF(A1731="","",IF(E1731&lt;&gt;"",DATE(YEAR(E1731),MONTH(E1731),1),DATE(YEAR(A1731),MONTH(A1731),1)))</f>
        <v/>
      </c>
      <c r="G1731" s="13">
        <f>IF(A1731&amp;B1731&amp;C1731="","",IF(A1731="","日付を入れる",IF(B1731="","費目を選ぶ",IF(COUNTIFS($H$4:$H$58,B1731)=0,"費目の一覧にない",IF(C1731="","金額を入れる",IF(YEAR(F1731)&lt;&gt;'入力'!$B$5,"集計の年とちがう",""))))))</f>
        <v/>
      </c>
    </row>
    <row r="1732">
      <c r="A1732" s="34" t="n"/>
      <c r="B1732" s="35" t="n"/>
      <c r="C1732" s="36" t="n"/>
      <c r="D1732" s="35" t="n"/>
      <c r="E1732" s="37" t="n"/>
      <c r="F1732" s="38">
        <f>IF(A1732="","",IF(E1732&lt;&gt;"",DATE(YEAR(E1732),MONTH(E1732),1),DATE(YEAR(A1732),MONTH(A1732),1)))</f>
        <v/>
      </c>
      <c r="G1732" s="13">
        <f>IF(A1732&amp;B1732&amp;C1732="","",IF(A1732="","日付を入れる",IF(B1732="","費目を選ぶ",IF(COUNTIFS($H$4:$H$58,B1732)=0,"費目の一覧にない",IF(C1732="","金額を入れる",IF(YEAR(F1732)&lt;&gt;'入力'!$B$5,"集計の年とちがう",""))))))</f>
        <v/>
      </c>
    </row>
    <row r="1733">
      <c r="A1733" s="34" t="n"/>
      <c r="B1733" s="35" t="n"/>
      <c r="C1733" s="36" t="n"/>
      <c r="D1733" s="35" t="n"/>
      <c r="E1733" s="37" t="n"/>
      <c r="F1733" s="38">
        <f>IF(A1733="","",IF(E1733&lt;&gt;"",DATE(YEAR(E1733),MONTH(E1733),1),DATE(YEAR(A1733),MONTH(A1733),1)))</f>
        <v/>
      </c>
      <c r="G1733" s="13">
        <f>IF(A1733&amp;B1733&amp;C1733="","",IF(A1733="","日付を入れる",IF(B1733="","費目を選ぶ",IF(COUNTIFS($H$4:$H$58,B1733)=0,"費目の一覧にない",IF(C1733="","金額を入れる",IF(YEAR(F1733)&lt;&gt;'入力'!$B$5,"集計の年とちがう",""))))))</f>
        <v/>
      </c>
    </row>
    <row r="1734">
      <c r="A1734" s="34" t="n"/>
      <c r="B1734" s="35" t="n"/>
      <c r="C1734" s="36" t="n"/>
      <c r="D1734" s="35" t="n"/>
      <c r="E1734" s="37" t="n"/>
      <c r="F1734" s="38">
        <f>IF(A1734="","",IF(E1734&lt;&gt;"",DATE(YEAR(E1734),MONTH(E1734),1),DATE(YEAR(A1734),MONTH(A1734),1)))</f>
        <v/>
      </c>
      <c r="G1734" s="13">
        <f>IF(A1734&amp;B1734&amp;C1734="","",IF(A1734="","日付を入れる",IF(B1734="","費目を選ぶ",IF(COUNTIFS($H$4:$H$58,B1734)=0,"費目の一覧にない",IF(C1734="","金額を入れる",IF(YEAR(F1734)&lt;&gt;'入力'!$B$5,"集計の年とちがう",""))))))</f>
        <v/>
      </c>
    </row>
    <row r="1735">
      <c r="A1735" s="34" t="n"/>
      <c r="B1735" s="35" t="n"/>
      <c r="C1735" s="36" t="n"/>
      <c r="D1735" s="35" t="n"/>
      <c r="E1735" s="37" t="n"/>
      <c r="F1735" s="38">
        <f>IF(A1735="","",IF(E1735&lt;&gt;"",DATE(YEAR(E1735),MONTH(E1735),1),DATE(YEAR(A1735),MONTH(A1735),1)))</f>
        <v/>
      </c>
      <c r="G1735" s="13">
        <f>IF(A1735&amp;B1735&amp;C1735="","",IF(A1735="","日付を入れる",IF(B1735="","費目を選ぶ",IF(COUNTIFS($H$4:$H$58,B1735)=0,"費目の一覧にない",IF(C1735="","金額を入れる",IF(YEAR(F1735)&lt;&gt;'入力'!$B$5,"集計の年とちがう",""))))))</f>
        <v/>
      </c>
    </row>
    <row r="1736">
      <c r="A1736" s="34" t="n"/>
      <c r="B1736" s="35" t="n"/>
      <c r="C1736" s="36" t="n"/>
      <c r="D1736" s="35" t="n"/>
      <c r="E1736" s="37" t="n"/>
      <c r="F1736" s="38">
        <f>IF(A1736="","",IF(E1736&lt;&gt;"",DATE(YEAR(E1736),MONTH(E1736),1),DATE(YEAR(A1736),MONTH(A1736),1)))</f>
        <v/>
      </c>
      <c r="G1736" s="13">
        <f>IF(A1736&amp;B1736&amp;C1736="","",IF(A1736="","日付を入れる",IF(B1736="","費目を選ぶ",IF(COUNTIFS($H$4:$H$58,B1736)=0,"費目の一覧にない",IF(C1736="","金額を入れる",IF(YEAR(F1736)&lt;&gt;'入力'!$B$5,"集計の年とちがう",""))))))</f>
        <v/>
      </c>
    </row>
    <row r="1737">
      <c r="A1737" s="34" t="n"/>
      <c r="B1737" s="35" t="n"/>
      <c r="C1737" s="36" t="n"/>
      <c r="D1737" s="35" t="n"/>
      <c r="E1737" s="37" t="n"/>
      <c r="F1737" s="38">
        <f>IF(A1737="","",IF(E1737&lt;&gt;"",DATE(YEAR(E1737),MONTH(E1737),1),DATE(YEAR(A1737),MONTH(A1737),1)))</f>
        <v/>
      </c>
      <c r="G1737" s="13">
        <f>IF(A1737&amp;B1737&amp;C1737="","",IF(A1737="","日付を入れる",IF(B1737="","費目を選ぶ",IF(COUNTIFS($H$4:$H$58,B1737)=0,"費目の一覧にない",IF(C1737="","金額を入れる",IF(YEAR(F1737)&lt;&gt;'入力'!$B$5,"集計の年とちがう",""))))))</f>
        <v/>
      </c>
    </row>
    <row r="1738">
      <c r="A1738" s="34" t="n"/>
      <c r="B1738" s="35" t="n"/>
      <c r="C1738" s="36" t="n"/>
      <c r="D1738" s="35" t="n"/>
      <c r="E1738" s="37" t="n"/>
      <c r="F1738" s="38">
        <f>IF(A1738="","",IF(E1738&lt;&gt;"",DATE(YEAR(E1738),MONTH(E1738),1),DATE(YEAR(A1738),MONTH(A1738),1)))</f>
        <v/>
      </c>
      <c r="G1738" s="13">
        <f>IF(A1738&amp;B1738&amp;C1738="","",IF(A1738="","日付を入れる",IF(B1738="","費目を選ぶ",IF(COUNTIFS($H$4:$H$58,B1738)=0,"費目の一覧にない",IF(C1738="","金額を入れる",IF(YEAR(F1738)&lt;&gt;'入力'!$B$5,"集計の年とちがう",""))))))</f>
        <v/>
      </c>
    </row>
    <row r="1739">
      <c r="A1739" s="34" t="n"/>
      <c r="B1739" s="35" t="n"/>
      <c r="C1739" s="36" t="n"/>
      <c r="D1739" s="35" t="n"/>
      <c r="E1739" s="37" t="n"/>
      <c r="F1739" s="38">
        <f>IF(A1739="","",IF(E1739&lt;&gt;"",DATE(YEAR(E1739),MONTH(E1739),1),DATE(YEAR(A1739),MONTH(A1739),1)))</f>
        <v/>
      </c>
      <c r="G1739" s="13">
        <f>IF(A1739&amp;B1739&amp;C1739="","",IF(A1739="","日付を入れる",IF(B1739="","費目を選ぶ",IF(COUNTIFS($H$4:$H$58,B1739)=0,"費目の一覧にない",IF(C1739="","金額を入れる",IF(YEAR(F1739)&lt;&gt;'入力'!$B$5,"集計の年とちがう",""))))))</f>
        <v/>
      </c>
    </row>
    <row r="1740">
      <c r="A1740" s="34" t="n"/>
      <c r="B1740" s="35" t="n"/>
      <c r="C1740" s="36" t="n"/>
      <c r="D1740" s="35" t="n"/>
      <c r="E1740" s="37" t="n"/>
      <c r="F1740" s="38">
        <f>IF(A1740="","",IF(E1740&lt;&gt;"",DATE(YEAR(E1740),MONTH(E1740),1),DATE(YEAR(A1740),MONTH(A1740),1)))</f>
        <v/>
      </c>
      <c r="G1740" s="13">
        <f>IF(A1740&amp;B1740&amp;C1740="","",IF(A1740="","日付を入れる",IF(B1740="","費目を選ぶ",IF(COUNTIFS($H$4:$H$58,B1740)=0,"費目の一覧にない",IF(C1740="","金額を入れる",IF(YEAR(F1740)&lt;&gt;'入力'!$B$5,"集計の年とちがう",""))))))</f>
        <v/>
      </c>
    </row>
    <row r="1741">
      <c r="A1741" s="34" t="n"/>
      <c r="B1741" s="35" t="n"/>
      <c r="C1741" s="36" t="n"/>
      <c r="D1741" s="35" t="n"/>
      <c r="E1741" s="37" t="n"/>
      <c r="F1741" s="38">
        <f>IF(A1741="","",IF(E1741&lt;&gt;"",DATE(YEAR(E1741),MONTH(E1741),1),DATE(YEAR(A1741),MONTH(A1741),1)))</f>
        <v/>
      </c>
      <c r="G1741" s="13">
        <f>IF(A1741&amp;B1741&amp;C1741="","",IF(A1741="","日付を入れる",IF(B1741="","費目を選ぶ",IF(COUNTIFS($H$4:$H$58,B1741)=0,"費目の一覧にない",IF(C1741="","金額を入れる",IF(YEAR(F1741)&lt;&gt;'入力'!$B$5,"集計の年とちがう",""))))))</f>
        <v/>
      </c>
    </row>
    <row r="1742">
      <c r="A1742" s="34" t="n"/>
      <c r="B1742" s="35" t="n"/>
      <c r="C1742" s="36" t="n"/>
      <c r="D1742" s="35" t="n"/>
      <c r="E1742" s="37" t="n"/>
      <c r="F1742" s="38">
        <f>IF(A1742="","",IF(E1742&lt;&gt;"",DATE(YEAR(E1742),MONTH(E1742),1),DATE(YEAR(A1742),MONTH(A1742),1)))</f>
        <v/>
      </c>
      <c r="G1742" s="13">
        <f>IF(A1742&amp;B1742&amp;C1742="","",IF(A1742="","日付を入れる",IF(B1742="","費目を選ぶ",IF(COUNTIFS($H$4:$H$58,B1742)=0,"費目の一覧にない",IF(C1742="","金額を入れる",IF(YEAR(F1742)&lt;&gt;'入力'!$B$5,"集計の年とちがう",""))))))</f>
        <v/>
      </c>
    </row>
    <row r="1743">
      <c r="A1743" s="34" t="n"/>
      <c r="B1743" s="35" t="n"/>
      <c r="C1743" s="36" t="n"/>
      <c r="D1743" s="35" t="n"/>
      <c r="E1743" s="37" t="n"/>
      <c r="F1743" s="38">
        <f>IF(A1743="","",IF(E1743&lt;&gt;"",DATE(YEAR(E1743),MONTH(E1743),1),DATE(YEAR(A1743),MONTH(A1743),1)))</f>
        <v/>
      </c>
      <c r="G1743" s="13">
        <f>IF(A1743&amp;B1743&amp;C1743="","",IF(A1743="","日付を入れる",IF(B1743="","費目を選ぶ",IF(COUNTIFS($H$4:$H$58,B1743)=0,"費目の一覧にない",IF(C1743="","金額を入れる",IF(YEAR(F1743)&lt;&gt;'入力'!$B$5,"集計の年とちがう",""))))))</f>
        <v/>
      </c>
    </row>
    <row r="1744">
      <c r="A1744" s="34" t="n"/>
      <c r="B1744" s="35" t="n"/>
      <c r="C1744" s="36" t="n"/>
      <c r="D1744" s="35" t="n"/>
      <c r="E1744" s="37" t="n"/>
      <c r="F1744" s="38">
        <f>IF(A1744="","",IF(E1744&lt;&gt;"",DATE(YEAR(E1744),MONTH(E1744),1),DATE(YEAR(A1744),MONTH(A1744),1)))</f>
        <v/>
      </c>
      <c r="G1744" s="13">
        <f>IF(A1744&amp;B1744&amp;C1744="","",IF(A1744="","日付を入れる",IF(B1744="","費目を選ぶ",IF(COUNTIFS($H$4:$H$58,B1744)=0,"費目の一覧にない",IF(C1744="","金額を入れる",IF(YEAR(F1744)&lt;&gt;'入力'!$B$5,"集計の年とちがう",""))))))</f>
        <v/>
      </c>
    </row>
    <row r="1745">
      <c r="A1745" s="34" t="n"/>
      <c r="B1745" s="35" t="n"/>
      <c r="C1745" s="36" t="n"/>
      <c r="D1745" s="35" t="n"/>
      <c r="E1745" s="37" t="n"/>
      <c r="F1745" s="38">
        <f>IF(A1745="","",IF(E1745&lt;&gt;"",DATE(YEAR(E1745),MONTH(E1745),1),DATE(YEAR(A1745),MONTH(A1745),1)))</f>
        <v/>
      </c>
      <c r="G1745" s="13">
        <f>IF(A1745&amp;B1745&amp;C1745="","",IF(A1745="","日付を入れる",IF(B1745="","費目を選ぶ",IF(COUNTIFS($H$4:$H$58,B1745)=0,"費目の一覧にない",IF(C1745="","金額を入れる",IF(YEAR(F1745)&lt;&gt;'入力'!$B$5,"集計の年とちがう",""))))))</f>
        <v/>
      </c>
    </row>
    <row r="1746">
      <c r="A1746" s="34" t="n"/>
      <c r="B1746" s="35" t="n"/>
      <c r="C1746" s="36" t="n"/>
      <c r="D1746" s="35" t="n"/>
      <c r="E1746" s="37" t="n"/>
      <c r="F1746" s="38">
        <f>IF(A1746="","",IF(E1746&lt;&gt;"",DATE(YEAR(E1746),MONTH(E1746),1),DATE(YEAR(A1746),MONTH(A1746),1)))</f>
        <v/>
      </c>
      <c r="G1746" s="13">
        <f>IF(A1746&amp;B1746&amp;C1746="","",IF(A1746="","日付を入れる",IF(B1746="","費目を選ぶ",IF(COUNTIFS($H$4:$H$58,B1746)=0,"費目の一覧にない",IF(C1746="","金額を入れる",IF(YEAR(F1746)&lt;&gt;'入力'!$B$5,"集計の年とちがう",""))))))</f>
        <v/>
      </c>
    </row>
    <row r="1747">
      <c r="A1747" s="34" t="n"/>
      <c r="B1747" s="35" t="n"/>
      <c r="C1747" s="36" t="n"/>
      <c r="D1747" s="35" t="n"/>
      <c r="E1747" s="37" t="n"/>
      <c r="F1747" s="38">
        <f>IF(A1747="","",IF(E1747&lt;&gt;"",DATE(YEAR(E1747),MONTH(E1747),1),DATE(YEAR(A1747),MONTH(A1747),1)))</f>
        <v/>
      </c>
      <c r="G1747" s="13">
        <f>IF(A1747&amp;B1747&amp;C1747="","",IF(A1747="","日付を入れる",IF(B1747="","費目を選ぶ",IF(COUNTIFS($H$4:$H$58,B1747)=0,"費目の一覧にない",IF(C1747="","金額を入れる",IF(YEAR(F1747)&lt;&gt;'入力'!$B$5,"集計の年とちがう",""))))))</f>
        <v/>
      </c>
    </row>
    <row r="1748">
      <c r="A1748" s="34" t="n"/>
      <c r="B1748" s="35" t="n"/>
      <c r="C1748" s="36" t="n"/>
      <c r="D1748" s="35" t="n"/>
      <c r="E1748" s="37" t="n"/>
      <c r="F1748" s="38">
        <f>IF(A1748="","",IF(E1748&lt;&gt;"",DATE(YEAR(E1748),MONTH(E1748),1),DATE(YEAR(A1748),MONTH(A1748),1)))</f>
        <v/>
      </c>
      <c r="G1748" s="13">
        <f>IF(A1748&amp;B1748&amp;C1748="","",IF(A1748="","日付を入れる",IF(B1748="","費目を選ぶ",IF(COUNTIFS($H$4:$H$58,B1748)=0,"費目の一覧にない",IF(C1748="","金額を入れる",IF(YEAR(F1748)&lt;&gt;'入力'!$B$5,"集計の年とちがう",""))))))</f>
        <v/>
      </c>
    </row>
    <row r="1749">
      <c r="A1749" s="34" t="n"/>
      <c r="B1749" s="35" t="n"/>
      <c r="C1749" s="36" t="n"/>
      <c r="D1749" s="35" t="n"/>
      <c r="E1749" s="37" t="n"/>
      <c r="F1749" s="38">
        <f>IF(A1749="","",IF(E1749&lt;&gt;"",DATE(YEAR(E1749),MONTH(E1749),1),DATE(YEAR(A1749),MONTH(A1749),1)))</f>
        <v/>
      </c>
      <c r="G1749" s="13">
        <f>IF(A1749&amp;B1749&amp;C1749="","",IF(A1749="","日付を入れる",IF(B1749="","費目を選ぶ",IF(COUNTIFS($H$4:$H$58,B1749)=0,"費目の一覧にない",IF(C1749="","金額を入れる",IF(YEAR(F1749)&lt;&gt;'入力'!$B$5,"集計の年とちがう",""))))))</f>
        <v/>
      </c>
    </row>
    <row r="1750">
      <c r="A1750" s="34" t="n"/>
      <c r="B1750" s="35" t="n"/>
      <c r="C1750" s="36" t="n"/>
      <c r="D1750" s="35" t="n"/>
      <c r="E1750" s="37" t="n"/>
      <c r="F1750" s="38">
        <f>IF(A1750="","",IF(E1750&lt;&gt;"",DATE(YEAR(E1750),MONTH(E1750),1),DATE(YEAR(A1750),MONTH(A1750),1)))</f>
        <v/>
      </c>
      <c r="G1750" s="13">
        <f>IF(A1750&amp;B1750&amp;C1750="","",IF(A1750="","日付を入れる",IF(B1750="","費目を選ぶ",IF(COUNTIFS($H$4:$H$58,B1750)=0,"費目の一覧にない",IF(C1750="","金額を入れる",IF(YEAR(F1750)&lt;&gt;'入力'!$B$5,"集計の年とちがう",""))))))</f>
        <v/>
      </c>
    </row>
    <row r="1751">
      <c r="A1751" s="34" t="n"/>
      <c r="B1751" s="35" t="n"/>
      <c r="C1751" s="36" t="n"/>
      <c r="D1751" s="35" t="n"/>
      <c r="E1751" s="37" t="n"/>
      <c r="F1751" s="38">
        <f>IF(A1751="","",IF(E1751&lt;&gt;"",DATE(YEAR(E1751),MONTH(E1751),1),DATE(YEAR(A1751),MONTH(A1751),1)))</f>
        <v/>
      </c>
      <c r="G1751" s="13">
        <f>IF(A1751&amp;B1751&amp;C1751="","",IF(A1751="","日付を入れる",IF(B1751="","費目を選ぶ",IF(COUNTIFS($H$4:$H$58,B1751)=0,"費目の一覧にない",IF(C1751="","金額を入れる",IF(YEAR(F1751)&lt;&gt;'入力'!$B$5,"集計の年とちがう",""))))))</f>
        <v/>
      </c>
    </row>
    <row r="1752">
      <c r="A1752" s="34" t="n"/>
      <c r="B1752" s="35" t="n"/>
      <c r="C1752" s="36" t="n"/>
      <c r="D1752" s="35" t="n"/>
      <c r="E1752" s="37" t="n"/>
      <c r="F1752" s="38">
        <f>IF(A1752="","",IF(E1752&lt;&gt;"",DATE(YEAR(E1752),MONTH(E1752),1),DATE(YEAR(A1752),MONTH(A1752),1)))</f>
        <v/>
      </c>
      <c r="G1752" s="13">
        <f>IF(A1752&amp;B1752&amp;C1752="","",IF(A1752="","日付を入れる",IF(B1752="","費目を選ぶ",IF(COUNTIFS($H$4:$H$58,B1752)=0,"費目の一覧にない",IF(C1752="","金額を入れる",IF(YEAR(F1752)&lt;&gt;'入力'!$B$5,"集計の年とちがう",""))))))</f>
        <v/>
      </c>
    </row>
    <row r="1753">
      <c r="A1753" s="34" t="n"/>
      <c r="B1753" s="35" t="n"/>
      <c r="C1753" s="36" t="n"/>
      <c r="D1753" s="35" t="n"/>
      <c r="E1753" s="37" t="n"/>
      <c r="F1753" s="38">
        <f>IF(A1753="","",IF(E1753&lt;&gt;"",DATE(YEAR(E1753),MONTH(E1753),1),DATE(YEAR(A1753),MONTH(A1753),1)))</f>
        <v/>
      </c>
      <c r="G1753" s="13">
        <f>IF(A1753&amp;B1753&amp;C1753="","",IF(A1753="","日付を入れる",IF(B1753="","費目を選ぶ",IF(COUNTIFS($H$4:$H$58,B1753)=0,"費目の一覧にない",IF(C1753="","金額を入れる",IF(YEAR(F1753)&lt;&gt;'入力'!$B$5,"集計の年とちがう",""))))))</f>
        <v/>
      </c>
    </row>
    <row r="1754">
      <c r="A1754" s="34" t="n"/>
      <c r="B1754" s="35" t="n"/>
      <c r="C1754" s="36" t="n"/>
      <c r="D1754" s="35" t="n"/>
      <c r="E1754" s="37" t="n"/>
      <c r="F1754" s="38">
        <f>IF(A1754="","",IF(E1754&lt;&gt;"",DATE(YEAR(E1754),MONTH(E1754),1),DATE(YEAR(A1754),MONTH(A1754),1)))</f>
        <v/>
      </c>
      <c r="G1754" s="13">
        <f>IF(A1754&amp;B1754&amp;C1754="","",IF(A1754="","日付を入れる",IF(B1754="","費目を選ぶ",IF(COUNTIFS($H$4:$H$58,B1754)=0,"費目の一覧にない",IF(C1754="","金額を入れる",IF(YEAR(F1754)&lt;&gt;'入力'!$B$5,"集計の年とちがう",""))))))</f>
        <v/>
      </c>
    </row>
    <row r="1755">
      <c r="A1755" s="34" t="n"/>
      <c r="B1755" s="35" t="n"/>
      <c r="C1755" s="36" t="n"/>
      <c r="D1755" s="35" t="n"/>
      <c r="E1755" s="37" t="n"/>
      <c r="F1755" s="38">
        <f>IF(A1755="","",IF(E1755&lt;&gt;"",DATE(YEAR(E1755),MONTH(E1755),1),DATE(YEAR(A1755),MONTH(A1755),1)))</f>
        <v/>
      </c>
      <c r="G1755" s="13">
        <f>IF(A1755&amp;B1755&amp;C1755="","",IF(A1755="","日付を入れる",IF(B1755="","費目を選ぶ",IF(COUNTIFS($H$4:$H$58,B1755)=0,"費目の一覧にない",IF(C1755="","金額を入れる",IF(YEAR(F1755)&lt;&gt;'入力'!$B$5,"集計の年とちがう",""))))))</f>
        <v/>
      </c>
    </row>
    <row r="1756">
      <c r="A1756" s="34" t="n"/>
      <c r="B1756" s="35" t="n"/>
      <c r="C1756" s="36" t="n"/>
      <c r="D1756" s="35" t="n"/>
      <c r="E1756" s="37" t="n"/>
      <c r="F1756" s="38">
        <f>IF(A1756="","",IF(E1756&lt;&gt;"",DATE(YEAR(E1756),MONTH(E1756),1),DATE(YEAR(A1756),MONTH(A1756),1)))</f>
        <v/>
      </c>
      <c r="G1756" s="13">
        <f>IF(A1756&amp;B1756&amp;C1756="","",IF(A1756="","日付を入れる",IF(B1756="","費目を選ぶ",IF(COUNTIFS($H$4:$H$58,B1756)=0,"費目の一覧にない",IF(C1756="","金額を入れる",IF(YEAR(F1756)&lt;&gt;'入力'!$B$5,"集計の年とちがう",""))))))</f>
        <v/>
      </c>
    </row>
    <row r="1757">
      <c r="A1757" s="34" t="n"/>
      <c r="B1757" s="35" t="n"/>
      <c r="C1757" s="36" t="n"/>
      <c r="D1757" s="35" t="n"/>
      <c r="E1757" s="37" t="n"/>
      <c r="F1757" s="38">
        <f>IF(A1757="","",IF(E1757&lt;&gt;"",DATE(YEAR(E1757),MONTH(E1757),1),DATE(YEAR(A1757),MONTH(A1757),1)))</f>
        <v/>
      </c>
      <c r="G1757" s="13">
        <f>IF(A1757&amp;B1757&amp;C1757="","",IF(A1757="","日付を入れる",IF(B1757="","費目を選ぶ",IF(COUNTIFS($H$4:$H$58,B1757)=0,"費目の一覧にない",IF(C1757="","金額を入れる",IF(YEAR(F1757)&lt;&gt;'入力'!$B$5,"集計の年とちがう",""))))))</f>
        <v/>
      </c>
    </row>
    <row r="1758">
      <c r="A1758" s="34" t="n"/>
      <c r="B1758" s="35" t="n"/>
      <c r="C1758" s="36" t="n"/>
      <c r="D1758" s="35" t="n"/>
      <c r="E1758" s="37" t="n"/>
      <c r="F1758" s="38">
        <f>IF(A1758="","",IF(E1758&lt;&gt;"",DATE(YEAR(E1758),MONTH(E1758),1),DATE(YEAR(A1758),MONTH(A1758),1)))</f>
        <v/>
      </c>
      <c r="G1758" s="13">
        <f>IF(A1758&amp;B1758&amp;C1758="","",IF(A1758="","日付を入れる",IF(B1758="","費目を選ぶ",IF(COUNTIFS($H$4:$H$58,B1758)=0,"費目の一覧にない",IF(C1758="","金額を入れる",IF(YEAR(F1758)&lt;&gt;'入力'!$B$5,"集計の年とちがう",""))))))</f>
        <v/>
      </c>
    </row>
    <row r="1759">
      <c r="A1759" s="34" t="n"/>
      <c r="B1759" s="35" t="n"/>
      <c r="C1759" s="36" t="n"/>
      <c r="D1759" s="35" t="n"/>
      <c r="E1759" s="37" t="n"/>
      <c r="F1759" s="38">
        <f>IF(A1759="","",IF(E1759&lt;&gt;"",DATE(YEAR(E1759),MONTH(E1759),1),DATE(YEAR(A1759),MONTH(A1759),1)))</f>
        <v/>
      </c>
      <c r="G1759" s="13">
        <f>IF(A1759&amp;B1759&amp;C1759="","",IF(A1759="","日付を入れる",IF(B1759="","費目を選ぶ",IF(COUNTIFS($H$4:$H$58,B1759)=0,"費目の一覧にない",IF(C1759="","金額を入れる",IF(YEAR(F1759)&lt;&gt;'入力'!$B$5,"集計の年とちがう",""))))))</f>
        <v/>
      </c>
    </row>
    <row r="1760">
      <c r="A1760" s="34" t="n"/>
      <c r="B1760" s="35" t="n"/>
      <c r="C1760" s="36" t="n"/>
      <c r="D1760" s="35" t="n"/>
      <c r="E1760" s="37" t="n"/>
      <c r="F1760" s="38">
        <f>IF(A1760="","",IF(E1760&lt;&gt;"",DATE(YEAR(E1760),MONTH(E1760),1),DATE(YEAR(A1760),MONTH(A1760),1)))</f>
        <v/>
      </c>
      <c r="G1760" s="13">
        <f>IF(A1760&amp;B1760&amp;C1760="","",IF(A1760="","日付を入れる",IF(B1760="","費目を選ぶ",IF(COUNTIFS($H$4:$H$58,B1760)=0,"費目の一覧にない",IF(C1760="","金額を入れる",IF(YEAR(F1760)&lt;&gt;'入力'!$B$5,"集計の年とちがう",""))))))</f>
        <v/>
      </c>
    </row>
    <row r="1761">
      <c r="A1761" s="34" t="n"/>
      <c r="B1761" s="35" t="n"/>
      <c r="C1761" s="36" t="n"/>
      <c r="D1761" s="35" t="n"/>
      <c r="E1761" s="37" t="n"/>
      <c r="F1761" s="38">
        <f>IF(A1761="","",IF(E1761&lt;&gt;"",DATE(YEAR(E1761),MONTH(E1761),1),DATE(YEAR(A1761),MONTH(A1761),1)))</f>
        <v/>
      </c>
      <c r="G1761" s="13">
        <f>IF(A1761&amp;B1761&amp;C1761="","",IF(A1761="","日付を入れる",IF(B1761="","費目を選ぶ",IF(COUNTIFS($H$4:$H$58,B1761)=0,"費目の一覧にない",IF(C1761="","金額を入れる",IF(YEAR(F1761)&lt;&gt;'入力'!$B$5,"集計の年とちがう",""))))))</f>
        <v/>
      </c>
    </row>
    <row r="1762">
      <c r="A1762" s="34" t="n"/>
      <c r="B1762" s="35" t="n"/>
      <c r="C1762" s="36" t="n"/>
      <c r="D1762" s="35" t="n"/>
      <c r="E1762" s="37" t="n"/>
      <c r="F1762" s="38">
        <f>IF(A1762="","",IF(E1762&lt;&gt;"",DATE(YEAR(E1762),MONTH(E1762),1),DATE(YEAR(A1762),MONTH(A1762),1)))</f>
        <v/>
      </c>
      <c r="G1762" s="13">
        <f>IF(A1762&amp;B1762&amp;C1762="","",IF(A1762="","日付を入れる",IF(B1762="","費目を選ぶ",IF(COUNTIFS($H$4:$H$58,B1762)=0,"費目の一覧にない",IF(C1762="","金額を入れる",IF(YEAR(F1762)&lt;&gt;'入力'!$B$5,"集計の年とちがう",""))))))</f>
        <v/>
      </c>
    </row>
    <row r="1763">
      <c r="A1763" s="34" t="n"/>
      <c r="B1763" s="35" t="n"/>
      <c r="C1763" s="36" t="n"/>
      <c r="D1763" s="35" t="n"/>
      <c r="E1763" s="37" t="n"/>
      <c r="F1763" s="38">
        <f>IF(A1763="","",IF(E1763&lt;&gt;"",DATE(YEAR(E1763),MONTH(E1763),1),DATE(YEAR(A1763),MONTH(A1763),1)))</f>
        <v/>
      </c>
      <c r="G1763" s="13">
        <f>IF(A1763&amp;B1763&amp;C1763="","",IF(A1763="","日付を入れる",IF(B1763="","費目を選ぶ",IF(COUNTIFS($H$4:$H$58,B1763)=0,"費目の一覧にない",IF(C1763="","金額を入れる",IF(YEAR(F1763)&lt;&gt;'入力'!$B$5,"集計の年とちがう",""))))))</f>
        <v/>
      </c>
    </row>
    <row r="1764">
      <c r="A1764" s="34" t="n"/>
      <c r="B1764" s="35" t="n"/>
      <c r="C1764" s="36" t="n"/>
      <c r="D1764" s="35" t="n"/>
      <c r="E1764" s="37" t="n"/>
      <c r="F1764" s="38">
        <f>IF(A1764="","",IF(E1764&lt;&gt;"",DATE(YEAR(E1764),MONTH(E1764),1),DATE(YEAR(A1764),MONTH(A1764),1)))</f>
        <v/>
      </c>
      <c r="G1764" s="13">
        <f>IF(A1764&amp;B1764&amp;C1764="","",IF(A1764="","日付を入れる",IF(B1764="","費目を選ぶ",IF(COUNTIFS($H$4:$H$58,B1764)=0,"費目の一覧にない",IF(C1764="","金額を入れる",IF(YEAR(F1764)&lt;&gt;'入力'!$B$5,"集計の年とちがう",""))))))</f>
        <v/>
      </c>
    </row>
    <row r="1765">
      <c r="A1765" s="34" t="n"/>
      <c r="B1765" s="35" t="n"/>
      <c r="C1765" s="36" t="n"/>
      <c r="D1765" s="35" t="n"/>
      <c r="E1765" s="37" t="n"/>
      <c r="F1765" s="38">
        <f>IF(A1765="","",IF(E1765&lt;&gt;"",DATE(YEAR(E1765),MONTH(E1765),1),DATE(YEAR(A1765),MONTH(A1765),1)))</f>
        <v/>
      </c>
      <c r="G1765" s="13">
        <f>IF(A1765&amp;B1765&amp;C1765="","",IF(A1765="","日付を入れる",IF(B1765="","費目を選ぶ",IF(COUNTIFS($H$4:$H$58,B1765)=0,"費目の一覧にない",IF(C1765="","金額を入れる",IF(YEAR(F1765)&lt;&gt;'入力'!$B$5,"集計の年とちがう",""))))))</f>
        <v/>
      </c>
    </row>
    <row r="1766">
      <c r="A1766" s="34" t="n"/>
      <c r="B1766" s="35" t="n"/>
      <c r="C1766" s="36" t="n"/>
      <c r="D1766" s="35" t="n"/>
      <c r="E1766" s="37" t="n"/>
      <c r="F1766" s="38">
        <f>IF(A1766="","",IF(E1766&lt;&gt;"",DATE(YEAR(E1766),MONTH(E1766),1),DATE(YEAR(A1766),MONTH(A1766),1)))</f>
        <v/>
      </c>
      <c r="G1766" s="13">
        <f>IF(A1766&amp;B1766&amp;C1766="","",IF(A1766="","日付を入れる",IF(B1766="","費目を選ぶ",IF(COUNTIFS($H$4:$H$58,B1766)=0,"費目の一覧にない",IF(C1766="","金額を入れる",IF(YEAR(F1766)&lt;&gt;'入力'!$B$5,"集計の年とちがう",""))))))</f>
        <v/>
      </c>
    </row>
    <row r="1767">
      <c r="A1767" s="34" t="n"/>
      <c r="B1767" s="35" t="n"/>
      <c r="C1767" s="36" t="n"/>
      <c r="D1767" s="35" t="n"/>
      <c r="E1767" s="37" t="n"/>
      <c r="F1767" s="38">
        <f>IF(A1767="","",IF(E1767&lt;&gt;"",DATE(YEAR(E1767),MONTH(E1767),1),DATE(YEAR(A1767),MONTH(A1767),1)))</f>
        <v/>
      </c>
      <c r="G1767" s="13">
        <f>IF(A1767&amp;B1767&amp;C1767="","",IF(A1767="","日付を入れる",IF(B1767="","費目を選ぶ",IF(COUNTIFS($H$4:$H$58,B1767)=0,"費目の一覧にない",IF(C1767="","金額を入れる",IF(YEAR(F1767)&lt;&gt;'入力'!$B$5,"集計の年とちがう",""))))))</f>
        <v/>
      </c>
    </row>
    <row r="1768">
      <c r="A1768" s="34" t="n"/>
      <c r="B1768" s="35" t="n"/>
      <c r="C1768" s="36" t="n"/>
      <c r="D1768" s="35" t="n"/>
      <c r="E1768" s="37" t="n"/>
      <c r="F1768" s="38">
        <f>IF(A1768="","",IF(E1768&lt;&gt;"",DATE(YEAR(E1768),MONTH(E1768),1),DATE(YEAR(A1768),MONTH(A1768),1)))</f>
        <v/>
      </c>
      <c r="G1768" s="13">
        <f>IF(A1768&amp;B1768&amp;C1768="","",IF(A1768="","日付を入れる",IF(B1768="","費目を選ぶ",IF(COUNTIFS($H$4:$H$58,B1768)=0,"費目の一覧にない",IF(C1768="","金額を入れる",IF(YEAR(F1768)&lt;&gt;'入力'!$B$5,"集計の年とちがう",""))))))</f>
        <v/>
      </c>
    </row>
    <row r="1769">
      <c r="A1769" s="34" t="n"/>
      <c r="B1769" s="35" t="n"/>
      <c r="C1769" s="36" t="n"/>
      <c r="D1769" s="35" t="n"/>
      <c r="E1769" s="37" t="n"/>
      <c r="F1769" s="38">
        <f>IF(A1769="","",IF(E1769&lt;&gt;"",DATE(YEAR(E1769),MONTH(E1769),1),DATE(YEAR(A1769),MONTH(A1769),1)))</f>
        <v/>
      </c>
      <c r="G1769" s="13">
        <f>IF(A1769&amp;B1769&amp;C1769="","",IF(A1769="","日付を入れる",IF(B1769="","費目を選ぶ",IF(COUNTIFS($H$4:$H$58,B1769)=0,"費目の一覧にない",IF(C1769="","金額を入れる",IF(YEAR(F1769)&lt;&gt;'入力'!$B$5,"集計の年とちがう",""))))))</f>
        <v/>
      </c>
    </row>
    <row r="1770">
      <c r="A1770" s="34" t="n"/>
      <c r="B1770" s="35" t="n"/>
      <c r="C1770" s="36" t="n"/>
      <c r="D1770" s="35" t="n"/>
      <c r="E1770" s="37" t="n"/>
      <c r="F1770" s="38">
        <f>IF(A1770="","",IF(E1770&lt;&gt;"",DATE(YEAR(E1770),MONTH(E1770),1),DATE(YEAR(A1770),MONTH(A1770),1)))</f>
        <v/>
      </c>
      <c r="G1770" s="13">
        <f>IF(A1770&amp;B1770&amp;C1770="","",IF(A1770="","日付を入れる",IF(B1770="","費目を選ぶ",IF(COUNTIFS($H$4:$H$58,B1770)=0,"費目の一覧にない",IF(C1770="","金額を入れる",IF(YEAR(F1770)&lt;&gt;'入力'!$B$5,"集計の年とちがう",""))))))</f>
        <v/>
      </c>
    </row>
    <row r="1771">
      <c r="A1771" s="34" t="n"/>
      <c r="B1771" s="35" t="n"/>
      <c r="C1771" s="36" t="n"/>
      <c r="D1771" s="35" t="n"/>
      <c r="E1771" s="37" t="n"/>
      <c r="F1771" s="38">
        <f>IF(A1771="","",IF(E1771&lt;&gt;"",DATE(YEAR(E1771),MONTH(E1771),1),DATE(YEAR(A1771),MONTH(A1771),1)))</f>
        <v/>
      </c>
      <c r="G1771" s="13">
        <f>IF(A1771&amp;B1771&amp;C1771="","",IF(A1771="","日付を入れる",IF(B1771="","費目を選ぶ",IF(COUNTIFS($H$4:$H$58,B1771)=0,"費目の一覧にない",IF(C1771="","金額を入れる",IF(YEAR(F1771)&lt;&gt;'入力'!$B$5,"集計の年とちがう",""))))))</f>
        <v/>
      </c>
    </row>
    <row r="1772">
      <c r="A1772" s="34" t="n"/>
      <c r="B1772" s="35" t="n"/>
      <c r="C1772" s="36" t="n"/>
      <c r="D1772" s="35" t="n"/>
      <c r="E1772" s="37" t="n"/>
      <c r="F1772" s="38">
        <f>IF(A1772="","",IF(E1772&lt;&gt;"",DATE(YEAR(E1772),MONTH(E1772),1),DATE(YEAR(A1772),MONTH(A1772),1)))</f>
        <v/>
      </c>
      <c r="G1772" s="13">
        <f>IF(A1772&amp;B1772&amp;C1772="","",IF(A1772="","日付を入れる",IF(B1772="","費目を選ぶ",IF(COUNTIFS($H$4:$H$58,B1772)=0,"費目の一覧にない",IF(C1772="","金額を入れる",IF(YEAR(F1772)&lt;&gt;'入力'!$B$5,"集計の年とちがう",""))))))</f>
        <v/>
      </c>
    </row>
    <row r="1773">
      <c r="A1773" s="34" t="n"/>
      <c r="B1773" s="35" t="n"/>
      <c r="C1773" s="36" t="n"/>
      <c r="D1773" s="35" t="n"/>
      <c r="E1773" s="37" t="n"/>
      <c r="F1773" s="38">
        <f>IF(A1773="","",IF(E1773&lt;&gt;"",DATE(YEAR(E1773),MONTH(E1773),1),DATE(YEAR(A1773),MONTH(A1773),1)))</f>
        <v/>
      </c>
      <c r="G1773" s="13">
        <f>IF(A1773&amp;B1773&amp;C1773="","",IF(A1773="","日付を入れる",IF(B1773="","費目を選ぶ",IF(COUNTIFS($H$4:$H$58,B1773)=0,"費目の一覧にない",IF(C1773="","金額を入れる",IF(YEAR(F1773)&lt;&gt;'入力'!$B$5,"集計の年とちがう",""))))))</f>
        <v/>
      </c>
    </row>
    <row r="1774">
      <c r="A1774" s="34" t="n"/>
      <c r="B1774" s="35" t="n"/>
      <c r="C1774" s="36" t="n"/>
      <c r="D1774" s="35" t="n"/>
      <c r="E1774" s="37" t="n"/>
      <c r="F1774" s="38">
        <f>IF(A1774="","",IF(E1774&lt;&gt;"",DATE(YEAR(E1774),MONTH(E1774),1),DATE(YEAR(A1774),MONTH(A1774),1)))</f>
        <v/>
      </c>
      <c r="G1774" s="13">
        <f>IF(A1774&amp;B1774&amp;C1774="","",IF(A1774="","日付を入れる",IF(B1774="","費目を選ぶ",IF(COUNTIFS($H$4:$H$58,B1774)=0,"費目の一覧にない",IF(C1774="","金額を入れる",IF(YEAR(F1774)&lt;&gt;'入力'!$B$5,"集計の年とちがう",""))))))</f>
        <v/>
      </c>
    </row>
    <row r="1775">
      <c r="A1775" s="34" t="n"/>
      <c r="B1775" s="35" t="n"/>
      <c r="C1775" s="36" t="n"/>
      <c r="D1775" s="35" t="n"/>
      <c r="E1775" s="37" t="n"/>
      <c r="F1775" s="38">
        <f>IF(A1775="","",IF(E1775&lt;&gt;"",DATE(YEAR(E1775),MONTH(E1775),1),DATE(YEAR(A1775),MONTH(A1775),1)))</f>
        <v/>
      </c>
      <c r="G1775" s="13">
        <f>IF(A1775&amp;B1775&amp;C1775="","",IF(A1775="","日付を入れる",IF(B1775="","費目を選ぶ",IF(COUNTIFS($H$4:$H$58,B1775)=0,"費目の一覧にない",IF(C1775="","金額を入れる",IF(YEAR(F1775)&lt;&gt;'入力'!$B$5,"集計の年とちがう",""))))))</f>
        <v/>
      </c>
    </row>
    <row r="1776">
      <c r="A1776" s="34" t="n"/>
      <c r="B1776" s="35" t="n"/>
      <c r="C1776" s="36" t="n"/>
      <c r="D1776" s="35" t="n"/>
      <c r="E1776" s="37" t="n"/>
      <c r="F1776" s="38">
        <f>IF(A1776="","",IF(E1776&lt;&gt;"",DATE(YEAR(E1776),MONTH(E1776),1),DATE(YEAR(A1776),MONTH(A1776),1)))</f>
        <v/>
      </c>
      <c r="G1776" s="13">
        <f>IF(A1776&amp;B1776&amp;C1776="","",IF(A1776="","日付を入れる",IF(B1776="","費目を選ぶ",IF(COUNTIFS($H$4:$H$58,B1776)=0,"費目の一覧にない",IF(C1776="","金額を入れる",IF(YEAR(F1776)&lt;&gt;'入力'!$B$5,"集計の年とちがう",""))))))</f>
        <v/>
      </c>
    </row>
    <row r="1777">
      <c r="A1777" s="34" t="n"/>
      <c r="B1777" s="35" t="n"/>
      <c r="C1777" s="36" t="n"/>
      <c r="D1777" s="35" t="n"/>
      <c r="E1777" s="37" t="n"/>
      <c r="F1777" s="38">
        <f>IF(A1777="","",IF(E1777&lt;&gt;"",DATE(YEAR(E1777),MONTH(E1777),1),DATE(YEAR(A1777),MONTH(A1777),1)))</f>
        <v/>
      </c>
      <c r="G1777" s="13">
        <f>IF(A1777&amp;B1777&amp;C1777="","",IF(A1777="","日付を入れる",IF(B1777="","費目を選ぶ",IF(COUNTIFS($H$4:$H$58,B1777)=0,"費目の一覧にない",IF(C1777="","金額を入れる",IF(YEAR(F1777)&lt;&gt;'入力'!$B$5,"集計の年とちがう",""))))))</f>
        <v/>
      </c>
    </row>
    <row r="1778">
      <c r="A1778" s="34" t="n"/>
      <c r="B1778" s="35" t="n"/>
      <c r="C1778" s="36" t="n"/>
      <c r="D1778" s="35" t="n"/>
      <c r="E1778" s="37" t="n"/>
      <c r="F1778" s="38">
        <f>IF(A1778="","",IF(E1778&lt;&gt;"",DATE(YEAR(E1778),MONTH(E1778),1),DATE(YEAR(A1778),MONTH(A1778),1)))</f>
        <v/>
      </c>
      <c r="G1778" s="13">
        <f>IF(A1778&amp;B1778&amp;C1778="","",IF(A1778="","日付を入れる",IF(B1778="","費目を選ぶ",IF(COUNTIFS($H$4:$H$58,B1778)=0,"費目の一覧にない",IF(C1778="","金額を入れる",IF(YEAR(F1778)&lt;&gt;'入力'!$B$5,"集計の年とちがう",""))))))</f>
        <v/>
      </c>
    </row>
    <row r="1779">
      <c r="A1779" s="34" t="n"/>
      <c r="B1779" s="35" t="n"/>
      <c r="C1779" s="36" t="n"/>
      <c r="D1779" s="35" t="n"/>
      <c r="E1779" s="37" t="n"/>
      <c r="F1779" s="38">
        <f>IF(A1779="","",IF(E1779&lt;&gt;"",DATE(YEAR(E1779),MONTH(E1779),1),DATE(YEAR(A1779),MONTH(A1779),1)))</f>
        <v/>
      </c>
      <c r="G1779" s="13">
        <f>IF(A1779&amp;B1779&amp;C1779="","",IF(A1779="","日付を入れる",IF(B1779="","費目を選ぶ",IF(COUNTIFS($H$4:$H$58,B1779)=0,"費目の一覧にない",IF(C1779="","金額を入れる",IF(YEAR(F1779)&lt;&gt;'入力'!$B$5,"集計の年とちがう",""))))))</f>
        <v/>
      </c>
    </row>
    <row r="1780">
      <c r="A1780" s="34" t="n"/>
      <c r="B1780" s="35" t="n"/>
      <c r="C1780" s="36" t="n"/>
      <c r="D1780" s="35" t="n"/>
      <c r="E1780" s="37" t="n"/>
      <c r="F1780" s="38">
        <f>IF(A1780="","",IF(E1780&lt;&gt;"",DATE(YEAR(E1780),MONTH(E1780),1),DATE(YEAR(A1780),MONTH(A1780),1)))</f>
        <v/>
      </c>
      <c r="G1780" s="13">
        <f>IF(A1780&amp;B1780&amp;C1780="","",IF(A1780="","日付を入れる",IF(B1780="","費目を選ぶ",IF(COUNTIFS($H$4:$H$58,B1780)=0,"費目の一覧にない",IF(C1780="","金額を入れる",IF(YEAR(F1780)&lt;&gt;'入力'!$B$5,"集計の年とちがう",""))))))</f>
        <v/>
      </c>
    </row>
    <row r="1781">
      <c r="A1781" s="34" t="n"/>
      <c r="B1781" s="35" t="n"/>
      <c r="C1781" s="36" t="n"/>
      <c r="D1781" s="35" t="n"/>
      <c r="E1781" s="37" t="n"/>
      <c r="F1781" s="38">
        <f>IF(A1781="","",IF(E1781&lt;&gt;"",DATE(YEAR(E1781),MONTH(E1781),1),DATE(YEAR(A1781),MONTH(A1781),1)))</f>
        <v/>
      </c>
      <c r="G1781" s="13">
        <f>IF(A1781&amp;B1781&amp;C1781="","",IF(A1781="","日付を入れる",IF(B1781="","費目を選ぶ",IF(COUNTIFS($H$4:$H$58,B1781)=0,"費目の一覧にない",IF(C1781="","金額を入れる",IF(YEAR(F1781)&lt;&gt;'入力'!$B$5,"集計の年とちがう",""))))))</f>
        <v/>
      </c>
    </row>
    <row r="1782">
      <c r="A1782" s="34" t="n"/>
      <c r="B1782" s="35" t="n"/>
      <c r="C1782" s="36" t="n"/>
      <c r="D1782" s="35" t="n"/>
      <c r="E1782" s="37" t="n"/>
      <c r="F1782" s="38">
        <f>IF(A1782="","",IF(E1782&lt;&gt;"",DATE(YEAR(E1782),MONTH(E1782),1),DATE(YEAR(A1782),MONTH(A1782),1)))</f>
        <v/>
      </c>
      <c r="G1782" s="13">
        <f>IF(A1782&amp;B1782&amp;C1782="","",IF(A1782="","日付を入れる",IF(B1782="","費目を選ぶ",IF(COUNTIFS($H$4:$H$58,B1782)=0,"費目の一覧にない",IF(C1782="","金額を入れる",IF(YEAR(F1782)&lt;&gt;'入力'!$B$5,"集計の年とちがう",""))))))</f>
        <v/>
      </c>
    </row>
    <row r="1783">
      <c r="A1783" s="34" t="n"/>
      <c r="B1783" s="35" t="n"/>
      <c r="C1783" s="36" t="n"/>
      <c r="D1783" s="35" t="n"/>
      <c r="E1783" s="37" t="n"/>
      <c r="F1783" s="38">
        <f>IF(A1783="","",IF(E1783&lt;&gt;"",DATE(YEAR(E1783),MONTH(E1783),1),DATE(YEAR(A1783),MONTH(A1783),1)))</f>
        <v/>
      </c>
      <c r="G1783" s="13">
        <f>IF(A1783&amp;B1783&amp;C1783="","",IF(A1783="","日付を入れる",IF(B1783="","費目を選ぶ",IF(COUNTIFS($H$4:$H$58,B1783)=0,"費目の一覧にない",IF(C1783="","金額を入れる",IF(YEAR(F1783)&lt;&gt;'入力'!$B$5,"集計の年とちがう",""))))))</f>
        <v/>
      </c>
    </row>
    <row r="1784">
      <c r="A1784" s="34" t="n"/>
      <c r="B1784" s="35" t="n"/>
      <c r="C1784" s="36" t="n"/>
      <c r="D1784" s="35" t="n"/>
      <c r="E1784" s="37" t="n"/>
      <c r="F1784" s="38">
        <f>IF(A1784="","",IF(E1784&lt;&gt;"",DATE(YEAR(E1784),MONTH(E1784),1),DATE(YEAR(A1784),MONTH(A1784),1)))</f>
        <v/>
      </c>
      <c r="G1784" s="13">
        <f>IF(A1784&amp;B1784&amp;C1784="","",IF(A1784="","日付を入れる",IF(B1784="","費目を選ぶ",IF(COUNTIFS($H$4:$H$58,B1784)=0,"費目の一覧にない",IF(C1784="","金額を入れる",IF(YEAR(F1784)&lt;&gt;'入力'!$B$5,"集計の年とちがう",""))))))</f>
        <v/>
      </c>
    </row>
    <row r="1785">
      <c r="A1785" s="34" t="n"/>
      <c r="B1785" s="35" t="n"/>
      <c r="C1785" s="36" t="n"/>
      <c r="D1785" s="35" t="n"/>
      <c r="E1785" s="37" t="n"/>
      <c r="F1785" s="38">
        <f>IF(A1785="","",IF(E1785&lt;&gt;"",DATE(YEAR(E1785),MONTH(E1785),1),DATE(YEAR(A1785),MONTH(A1785),1)))</f>
        <v/>
      </c>
      <c r="G1785" s="13">
        <f>IF(A1785&amp;B1785&amp;C1785="","",IF(A1785="","日付を入れる",IF(B1785="","費目を選ぶ",IF(COUNTIFS($H$4:$H$58,B1785)=0,"費目の一覧にない",IF(C1785="","金額を入れる",IF(YEAR(F1785)&lt;&gt;'入力'!$B$5,"集計の年とちがう",""))))))</f>
        <v/>
      </c>
    </row>
    <row r="1786">
      <c r="A1786" s="34" t="n"/>
      <c r="B1786" s="35" t="n"/>
      <c r="C1786" s="36" t="n"/>
      <c r="D1786" s="35" t="n"/>
      <c r="E1786" s="37" t="n"/>
      <c r="F1786" s="38">
        <f>IF(A1786="","",IF(E1786&lt;&gt;"",DATE(YEAR(E1786),MONTH(E1786),1),DATE(YEAR(A1786),MONTH(A1786),1)))</f>
        <v/>
      </c>
      <c r="G1786" s="13">
        <f>IF(A1786&amp;B1786&amp;C1786="","",IF(A1786="","日付を入れる",IF(B1786="","費目を選ぶ",IF(COUNTIFS($H$4:$H$58,B1786)=0,"費目の一覧にない",IF(C1786="","金額を入れる",IF(YEAR(F1786)&lt;&gt;'入力'!$B$5,"集計の年とちがう",""))))))</f>
        <v/>
      </c>
    </row>
    <row r="1787">
      <c r="A1787" s="34" t="n"/>
      <c r="B1787" s="35" t="n"/>
      <c r="C1787" s="36" t="n"/>
      <c r="D1787" s="35" t="n"/>
      <c r="E1787" s="37" t="n"/>
      <c r="F1787" s="38">
        <f>IF(A1787="","",IF(E1787&lt;&gt;"",DATE(YEAR(E1787),MONTH(E1787),1),DATE(YEAR(A1787),MONTH(A1787),1)))</f>
        <v/>
      </c>
      <c r="G1787" s="13">
        <f>IF(A1787&amp;B1787&amp;C1787="","",IF(A1787="","日付を入れる",IF(B1787="","費目を選ぶ",IF(COUNTIFS($H$4:$H$58,B1787)=0,"費目の一覧にない",IF(C1787="","金額を入れる",IF(YEAR(F1787)&lt;&gt;'入力'!$B$5,"集計の年とちがう",""))))))</f>
        <v/>
      </c>
    </row>
    <row r="1788">
      <c r="A1788" s="34" t="n"/>
      <c r="B1788" s="35" t="n"/>
      <c r="C1788" s="36" t="n"/>
      <c r="D1788" s="35" t="n"/>
      <c r="E1788" s="37" t="n"/>
      <c r="F1788" s="38">
        <f>IF(A1788="","",IF(E1788&lt;&gt;"",DATE(YEAR(E1788),MONTH(E1788),1),DATE(YEAR(A1788),MONTH(A1788),1)))</f>
        <v/>
      </c>
      <c r="G1788" s="13">
        <f>IF(A1788&amp;B1788&amp;C1788="","",IF(A1788="","日付を入れる",IF(B1788="","費目を選ぶ",IF(COUNTIFS($H$4:$H$58,B1788)=0,"費目の一覧にない",IF(C1788="","金額を入れる",IF(YEAR(F1788)&lt;&gt;'入力'!$B$5,"集計の年とちがう",""))))))</f>
        <v/>
      </c>
    </row>
    <row r="1789">
      <c r="A1789" s="34" t="n"/>
      <c r="B1789" s="35" t="n"/>
      <c r="C1789" s="36" t="n"/>
      <c r="D1789" s="35" t="n"/>
      <c r="E1789" s="37" t="n"/>
      <c r="F1789" s="38">
        <f>IF(A1789="","",IF(E1789&lt;&gt;"",DATE(YEAR(E1789),MONTH(E1789),1),DATE(YEAR(A1789),MONTH(A1789),1)))</f>
        <v/>
      </c>
      <c r="G1789" s="13">
        <f>IF(A1789&amp;B1789&amp;C1789="","",IF(A1789="","日付を入れる",IF(B1789="","費目を選ぶ",IF(COUNTIFS($H$4:$H$58,B1789)=0,"費目の一覧にない",IF(C1789="","金額を入れる",IF(YEAR(F1789)&lt;&gt;'入力'!$B$5,"集計の年とちがう",""))))))</f>
        <v/>
      </c>
    </row>
    <row r="1790">
      <c r="A1790" s="34" t="n"/>
      <c r="B1790" s="35" t="n"/>
      <c r="C1790" s="36" t="n"/>
      <c r="D1790" s="35" t="n"/>
      <c r="E1790" s="37" t="n"/>
      <c r="F1790" s="38">
        <f>IF(A1790="","",IF(E1790&lt;&gt;"",DATE(YEAR(E1790),MONTH(E1790),1),DATE(YEAR(A1790),MONTH(A1790),1)))</f>
        <v/>
      </c>
      <c r="G1790" s="13">
        <f>IF(A1790&amp;B1790&amp;C1790="","",IF(A1790="","日付を入れる",IF(B1790="","費目を選ぶ",IF(COUNTIFS($H$4:$H$58,B1790)=0,"費目の一覧にない",IF(C1790="","金額を入れる",IF(YEAR(F1790)&lt;&gt;'入力'!$B$5,"集計の年とちがう",""))))))</f>
        <v/>
      </c>
    </row>
    <row r="1791">
      <c r="A1791" s="34" t="n"/>
      <c r="B1791" s="35" t="n"/>
      <c r="C1791" s="36" t="n"/>
      <c r="D1791" s="35" t="n"/>
      <c r="E1791" s="37" t="n"/>
      <c r="F1791" s="38">
        <f>IF(A1791="","",IF(E1791&lt;&gt;"",DATE(YEAR(E1791),MONTH(E1791),1),DATE(YEAR(A1791),MONTH(A1791),1)))</f>
        <v/>
      </c>
      <c r="G1791" s="13">
        <f>IF(A1791&amp;B1791&amp;C1791="","",IF(A1791="","日付を入れる",IF(B1791="","費目を選ぶ",IF(COUNTIFS($H$4:$H$58,B1791)=0,"費目の一覧にない",IF(C1791="","金額を入れる",IF(YEAR(F1791)&lt;&gt;'入力'!$B$5,"集計の年とちがう",""))))))</f>
        <v/>
      </c>
    </row>
    <row r="1792">
      <c r="A1792" s="34" t="n"/>
      <c r="B1792" s="35" t="n"/>
      <c r="C1792" s="36" t="n"/>
      <c r="D1792" s="35" t="n"/>
      <c r="E1792" s="37" t="n"/>
      <c r="F1792" s="38">
        <f>IF(A1792="","",IF(E1792&lt;&gt;"",DATE(YEAR(E1792),MONTH(E1792),1),DATE(YEAR(A1792),MONTH(A1792),1)))</f>
        <v/>
      </c>
      <c r="G1792" s="13">
        <f>IF(A1792&amp;B1792&amp;C1792="","",IF(A1792="","日付を入れる",IF(B1792="","費目を選ぶ",IF(COUNTIFS($H$4:$H$58,B1792)=0,"費目の一覧にない",IF(C1792="","金額を入れる",IF(YEAR(F1792)&lt;&gt;'入力'!$B$5,"集計の年とちがう",""))))))</f>
        <v/>
      </c>
    </row>
    <row r="1793">
      <c r="A1793" s="34" t="n"/>
      <c r="B1793" s="35" t="n"/>
      <c r="C1793" s="36" t="n"/>
      <c r="D1793" s="35" t="n"/>
      <c r="E1793" s="37" t="n"/>
      <c r="F1793" s="38">
        <f>IF(A1793="","",IF(E1793&lt;&gt;"",DATE(YEAR(E1793),MONTH(E1793),1),DATE(YEAR(A1793),MONTH(A1793),1)))</f>
        <v/>
      </c>
      <c r="G1793" s="13">
        <f>IF(A1793&amp;B1793&amp;C1793="","",IF(A1793="","日付を入れる",IF(B1793="","費目を選ぶ",IF(COUNTIFS($H$4:$H$58,B1793)=0,"費目の一覧にない",IF(C1793="","金額を入れる",IF(YEAR(F1793)&lt;&gt;'入力'!$B$5,"集計の年とちがう",""))))))</f>
        <v/>
      </c>
    </row>
    <row r="1794">
      <c r="A1794" s="34" t="n"/>
      <c r="B1794" s="35" t="n"/>
      <c r="C1794" s="36" t="n"/>
      <c r="D1794" s="35" t="n"/>
      <c r="E1794" s="37" t="n"/>
      <c r="F1794" s="38">
        <f>IF(A1794="","",IF(E1794&lt;&gt;"",DATE(YEAR(E1794),MONTH(E1794),1),DATE(YEAR(A1794),MONTH(A1794),1)))</f>
        <v/>
      </c>
      <c r="G1794" s="13">
        <f>IF(A1794&amp;B1794&amp;C1794="","",IF(A1794="","日付を入れる",IF(B1794="","費目を選ぶ",IF(COUNTIFS($H$4:$H$58,B1794)=0,"費目の一覧にない",IF(C1794="","金額を入れる",IF(YEAR(F1794)&lt;&gt;'入力'!$B$5,"集計の年とちがう",""))))))</f>
        <v/>
      </c>
    </row>
    <row r="1795">
      <c r="A1795" s="34" t="n"/>
      <c r="B1795" s="35" t="n"/>
      <c r="C1795" s="36" t="n"/>
      <c r="D1795" s="35" t="n"/>
      <c r="E1795" s="37" t="n"/>
      <c r="F1795" s="38">
        <f>IF(A1795="","",IF(E1795&lt;&gt;"",DATE(YEAR(E1795),MONTH(E1795),1),DATE(YEAR(A1795),MONTH(A1795),1)))</f>
        <v/>
      </c>
      <c r="G1795" s="13">
        <f>IF(A1795&amp;B1795&amp;C1795="","",IF(A1795="","日付を入れる",IF(B1795="","費目を選ぶ",IF(COUNTIFS($H$4:$H$58,B1795)=0,"費目の一覧にない",IF(C1795="","金額を入れる",IF(YEAR(F1795)&lt;&gt;'入力'!$B$5,"集計の年とちがう",""))))))</f>
        <v/>
      </c>
    </row>
    <row r="1796">
      <c r="A1796" s="34" t="n"/>
      <c r="B1796" s="35" t="n"/>
      <c r="C1796" s="36" t="n"/>
      <c r="D1796" s="35" t="n"/>
      <c r="E1796" s="37" t="n"/>
      <c r="F1796" s="38">
        <f>IF(A1796="","",IF(E1796&lt;&gt;"",DATE(YEAR(E1796),MONTH(E1796),1),DATE(YEAR(A1796),MONTH(A1796),1)))</f>
        <v/>
      </c>
      <c r="G1796" s="13">
        <f>IF(A1796&amp;B1796&amp;C1796="","",IF(A1796="","日付を入れる",IF(B1796="","費目を選ぶ",IF(COUNTIFS($H$4:$H$58,B1796)=0,"費目の一覧にない",IF(C1796="","金額を入れる",IF(YEAR(F1796)&lt;&gt;'入力'!$B$5,"集計の年とちがう",""))))))</f>
        <v/>
      </c>
    </row>
    <row r="1797">
      <c r="A1797" s="34" t="n"/>
      <c r="B1797" s="35" t="n"/>
      <c r="C1797" s="36" t="n"/>
      <c r="D1797" s="35" t="n"/>
      <c r="E1797" s="37" t="n"/>
      <c r="F1797" s="38">
        <f>IF(A1797="","",IF(E1797&lt;&gt;"",DATE(YEAR(E1797),MONTH(E1797),1),DATE(YEAR(A1797),MONTH(A1797),1)))</f>
        <v/>
      </c>
      <c r="G1797" s="13">
        <f>IF(A1797&amp;B1797&amp;C1797="","",IF(A1797="","日付を入れる",IF(B1797="","費目を選ぶ",IF(COUNTIFS($H$4:$H$58,B1797)=0,"費目の一覧にない",IF(C1797="","金額を入れる",IF(YEAR(F1797)&lt;&gt;'入力'!$B$5,"集計の年とちがう",""))))))</f>
        <v/>
      </c>
    </row>
    <row r="1798">
      <c r="A1798" s="34" t="n"/>
      <c r="B1798" s="35" t="n"/>
      <c r="C1798" s="36" t="n"/>
      <c r="D1798" s="35" t="n"/>
      <c r="E1798" s="37" t="n"/>
      <c r="F1798" s="38">
        <f>IF(A1798="","",IF(E1798&lt;&gt;"",DATE(YEAR(E1798),MONTH(E1798),1),DATE(YEAR(A1798),MONTH(A1798),1)))</f>
        <v/>
      </c>
      <c r="G1798" s="13">
        <f>IF(A1798&amp;B1798&amp;C1798="","",IF(A1798="","日付を入れる",IF(B1798="","費目を選ぶ",IF(COUNTIFS($H$4:$H$58,B1798)=0,"費目の一覧にない",IF(C1798="","金額を入れる",IF(YEAR(F1798)&lt;&gt;'入力'!$B$5,"集計の年とちがう",""))))))</f>
        <v/>
      </c>
    </row>
    <row r="1799">
      <c r="A1799" s="34" t="n"/>
      <c r="B1799" s="35" t="n"/>
      <c r="C1799" s="36" t="n"/>
      <c r="D1799" s="35" t="n"/>
      <c r="E1799" s="37" t="n"/>
      <c r="F1799" s="38">
        <f>IF(A1799="","",IF(E1799&lt;&gt;"",DATE(YEAR(E1799),MONTH(E1799),1),DATE(YEAR(A1799),MONTH(A1799),1)))</f>
        <v/>
      </c>
      <c r="G1799" s="13">
        <f>IF(A1799&amp;B1799&amp;C1799="","",IF(A1799="","日付を入れる",IF(B1799="","費目を選ぶ",IF(COUNTIFS($H$4:$H$58,B1799)=0,"費目の一覧にない",IF(C1799="","金額を入れる",IF(YEAR(F1799)&lt;&gt;'入力'!$B$5,"集計の年とちがう",""))))))</f>
        <v/>
      </c>
    </row>
    <row r="1800">
      <c r="A1800" s="34" t="n"/>
      <c r="B1800" s="35" t="n"/>
      <c r="C1800" s="36" t="n"/>
      <c r="D1800" s="35" t="n"/>
      <c r="E1800" s="37" t="n"/>
      <c r="F1800" s="38">
        <f>IF(A1800="","",IF(E1800&lt;&gt;"",DATE(YEAR(E1800),MONTH(E1800),1),DATE(YEAR(A1800),MONTH(A1800),1)))</f>
        <v/>
      </c>
      <c r="G1800" s="13">
        <f>IF(A1800&amp;B1800&amp;C1800="","",IF(A1800="","日付を入れる",IF(B1800="","費目を選ぶ",IF(COUNTIFS($H$4:$H$58,B1800)=0,"費目の一覧にない",IF(C1800="","金額を入れる",IF(YEAR(F1800)&lt;&gt;'入力'!$B$5,"集計の年とちがう",""))))))</f>
        <v/>
      </c>
    </row>
    <row r="1801">
      <c r="A1801" s="34" t="n"/>
      <c r="B1801" s="35" t="n"/>
      <c r="C1801" s="36" t="n"/>
      <c r="D1801" s="35" t="n"/>
      <c r="E1801" s="37" t="n"/>
      <c r="F1801" s="38">
        <f>IF(A1801="","",IF(E1801&lt;&gt;"",DATE(YEAR(E1801),MONTH(E1801),1),DATE(YEAR(A1801),MONTH(A1801),1)))</f>
        <v/>
      </c>
      <c r="G1801" s="13">
        <f>IF(A1801&amp;B1801&amp;C1801="","",IF(A1801="","日付を入れる",IF(B1801="","費目を選ぶ",IF(COUNTIFS($H$4:$H$58,B1801)=0,"費目の一覧にない",IF(C1801="","金額を入れる",IF(YEAR(F1801)&lt;&gt;'入力'!$B$5,"集計の年とちがう",""))))))</f>
        <v/>
      </c>
    </row>
    <row r="1802">
      <c r="A1802" s="34" t="n"/>
      <c r="B1802" s="35" t="n"/>
      <c r="C1802" s="36" t="n"/>
      <c r="D1802" s="35" t="n"/>
      <c r="E1802" s="37" t="n"/>
      <c r="F1802" s="38">
        <f>IF(A1802="","",IF(E1802&lt;&gt;"",DATE(YEAR(E1802),MONTH(E1802),1),DATE(YEAR(A1802),MONTH(A1802),1)))</f>
        <v/>
      </c>
      <c r="G1802" s="13">
        <f>IF(A1802&amp;B1802&amp;C1802="","",IF(A1802="","日付を入れる",IF(B1802="","費目を選ぶ",IF(COUNTIFS($H$4:$H$58,B1802)=0,"費目の一覧にない",IF(C1802="","金額を入れる",IF(YEAR(F1802)&lt;&gt;'入力'!$B$5,"集計の年とちがう",""))))))</f>
        <v/>
      </c>
    </row>
    <row r="1803">
      <c r="A1803" s="34" t="n"/>
      <c r="B1803" s="35" t="n"/>
      <c r="C1803" s="36" t="n"/>
      <c r="D1803" s="35" t="n"/>
      <c r="E1803" s="37" t="n"/>
      <c r="F1803" s="38">
        <f>IF(A1803="","",IF(E1803&lt;&gt;"",DATE(YEAR(E1803),MONTH(E1803),1),DATE(YEAR(A1803),MONTH(A1803),1)))</f>
        <v/>
      </c>
      <c r="G1803" s="13">
        <f>IF(A1803&amp;B1803&amp;C1803="","",IF(A1803="","日付を入れる",IF(B1803="","費目を選ぶ",IF(COUNTIFS($H$4:$H$58,B1803)=0,"費目の一覧にない",IF(C1803="","金額を入れる",IF(YEAR(F1803)&lt;&gt;'入力'!$B$5,"集計の年とちがう",""))))))</f>
        <v/>
      </c>
    </row>
    <row r="1804">
      <c r="A1804" s="34" t="n"/>
      <c r="B1804" s="35" t="n"/>
      <c r="C1804" s="36" t="n"/>
      <c r="D1804" s="35" t="n"/>
      <c r="E1804" s="37" t="n"/>
      <c r="F1804" s="38">
        <f>IF(A1804="","",IF(E1804&lt;&gt;"",DATE(YEAR(E1804),MONTH(E1804),1),DATE(YEAR(A1804),MONTH(A1804),1)))</f>
        <v/>
      </c>
      <c r="G1804" s="13">
        <f>IF(A1804&amp;B1804&amp;C1804="","",IF(A1804="","日付を入れる",IF(B1804="","費目を選ぶ",IF(COUNTIFS($H$4:$H$58,B1804)=0,"費目の一覧にない",IF(C1804="","金額を入れる",IF(YEAR(F1804)&lt;&gt;'入力'!$B$5,"集計の年とちがう",""))))))</f>
        <v/>
      </c>
    </row>
    <row r="1805">
      <c r="A1805" s="34" t="n"/>
      <c r="B1805" s="35" t="n"/>
      <c r="C1805" s="36" t="n"/>
      <c r="D1805" s="35" t="n"/>
      <c r="E1805" s="37" t="n"/>
      <c r="F1805" s="38">
        <f>IF(A1805="","",IF(E1805&lt;&gt;"",DATE(YEAR(E1805),MONTH(E1805),1),DATE(YEAR(A1805),MONTH(A1805),1)))</f>
        <v/>
      </c>
      <c r="G1805" s="13">
        <f>IF(A1805&amp;B1805&amp;C1805="","",IF(A1805="","日付を入れる",IF(B1805="","費目を選ぶ",IF(COUNTIFS($H$4:$H$58,B1805)=0,"費目の一覧にない",IF(C1805="","金額を入れる",IF(YEAR(F1805)&lt;&gt;'入力'!$B$5,"集計の年とちがう",""))))))</f>
        <v/>
      </c>
    </row>
    <row r="1806">
      <c r="A1806" s="34" t="n"/>
      <c r="B1806" s="35" t="n"/>
      <c r="C1806" s="36" t="n"/>
      <c r="D1806" s="35" t="n"/>
      <c r="E1806" s="37" t="n"/>
      <c r="F1806" s="38">
        <f>IF(A1806="","",IF(E1806&lt;&gt;"",DATE(YEAR(E1806),MONTH(E1806),1),DATE(YEAR(A1806),MONTH(A1806),1)))</f>
        <v/>
      </c>
      <c r="G1806" s="13">
        <f>IF(A1806&amp;B1806&amp;C1806="","",IF(A1806="","日付を入れる",IF(B1806="","費目を選ぶ",IF(COUNTIFS($H$4:$H$58,B1806)=0,"費目の一覧にない",IF(C1806="","金額を入れる",IF(YEAR(F1806)&lt;&gt;'入力'!$B$5,"集計の年とちがう",""))))))</f>
        <v/>
      </c>
    </row>
    <row r="1807">
      <c r="A1807" s="34" t="n"/>
      <c r="B1807" s="35" t="n"/>
      <c r="C1807" s="36" t="n"/>
      <c r="D1807" s="35" t="n"/>
      <c r="E1807" s="37" t="n"/>
      <c r="F1807" s="38">
        <f>IF(A1807="","",IF(E1807&lt;&gt;"",DATE(YEAR(E1807),MONTH(E1807),1),DATE(YEAR(A1807),MONTH(A1807),1)))</f>
        <v/>
      </c>
      <c r="G1807" s="13">
        <f>IF(A1807&amp;B1807&amp;C1807="","",IF(A1807="","日付を入れる",IF(B1807="","費目を選ぶ",IF(COUNTIFS($H$4:$H$58,B1807)=0,"費目の一覧にない",IF(C1807="","金額を入れる",IF(YEAR(F1807)&lt;&gt;'入力'!$B$5,"集計の年とちがう",""))))))</f>
        <v/>
      </c>
    </row>
    <row r="1808">
      <c r="A1808" s="34" t="n"/>
      <c r="B1808" s="35" t="n"/>
      <c r="C1808" s="36" t="n"/>
      <c r="D1808" s="35" t="n"/>
      <c r="E1808" s="37" t="n"/>
      <c r="F1808" s="38">
        <f>IF(A1808="","",IF(E1808&lt;&gt;"",DATE(YEAR(E1808),MONTH(E1808),1),DATE(YEAR(A1808),MONTH(A1808),1)))</f>
        <v/>
      </c>
      <c r="G1808" s="13">
        <f>IF(A1808&amp;B1808&amp;C1808="","",IF(A1808="","日付を入れる",IF(B1808="","費目を選ぶ",IF(COUNTIFS($H$4:$H$58,B1808)=0,"費目の一覧にない",IF(C1808="","金額を入れる",IF(YEAR(F1808)&lt;&gt;'入力'!$B$5,"集計の年とちがう",""))))))</f>
        <v/>
      </c>
    </row>
    <row r="1809">
      <c r="A1809" s="34" t="n"/>
      <c r="B1809" s="35" t="n"/>
      <c r="C1809" s="36" t="n"/>
      <c r="D1809" s="35" t="n"/>
      <c r="E1809" s="37" t="n"/>
      <c r="F1809" s="38">
        <f>IF(A1809="","",IF(E1809&lt;&gt;"",DATE(YEAR(E1809),MONTH(E1809),1),DATE(YEAR(A1809),MONTH(A1809),1)))</f>
        <v/>
      </c>
      <c r="G1809" s="13">
        <f>IF(A1809&amp;B1809&amp;C1809="","",IF(A1809="","日付を入れる",IF(B1809="","費目を選ぶ",IF(COUNTIFS($H$4:$H$58,B1809)=0,"費目の一覧にない",IF(C1809="","金額を入れる",IF(YEAR(F1809)&lt;&gt;'入力'!$B$5,"集計の年とちがう",""))))))</f>
        <v/>
      </c>
    </row>
    <row r="1810">
      <c r="A1810" s="34" t="n"/>
      <c r="B1810" s="35" t="n"/>
      <c r="C1810" s="36" t="n"/>
      <c r="D1810" s="35" t="n"/>
      <c r="E1810" s="37" t="n"/>
      <c r="F1810" s="38">
        <f>IF(A1810="","",IF(E1810&lt;&gt;"",DATE(YEAR(E1810),MONTH(E1810),1),DATE(YEAR(A1810),MONTH(A1810),1)))</f>
        <v/>
      </c>
      <c r="G1810" s="13">
        <f>IF(A1810&amp;B1810&amp;C1810="","",IF(A1810="","日付を入れる",IF(B1810="","費目を選ぶ",IF(COUNTIFS($H$4:$H$58,B1810)=0,"費目の一覧にない",IF(C1810="","金額を入れる",IF(YEAR(F1810)&lt;&gt;'入力'!$B$5,"集計の年とちがう",""))))))</f>
        <v/>
      </c>
    </row>
    <row r="1811">
      <c r="A1811" s="34" t="n"/>
      <c r="B1811" s="35" t="n"/>
      <c r="C1811" s="36" t="n"/>
      <c r="D1811" s="35" t="n"/>
      <c r="E1811" s="37" t="n"/>
      <c r="F1811" s="38">
        <f>IF(A1811="","",IF(E1811&lt;&gt;"",DATE(YEAR(E1811),MONTH(E1811),1),DATE(YEAR(A1811),MONTH(A1811),1)))</f>
        <v/>
      </c>
      <c r="G1811" s="13">
        <f>IF(A1811&amp;B1811&amp;C1811="","",IF(A1811="","日付を入れる",IF(B1811="","費目を選ぶ",IF(COUNTIFS($H$4:$H$58,B1811)=0,"費目の一覧にない",IF(C1811="","金額を入れる",IF(YEAR(F1811)&lt;&gt;'入力'!$B$5,"集計の年とちがう",""))))))</f>
        <v/>
      </c>
    </row>
    <row r="1812">
      <c r="A1812" s="34" t="n"/>
      <c r="B1812" s="35" t="n"/>
      <c r="C1812" s="36" t="n"/>
      <c r="D1812" s="35" t="n"/>
      <c r="E1812" s="37" t="n"/>
      <c r="F1812" s="38">
        <f>IF(A1812="","",IF(E1812&lt;&gt;"",DATE(YEAR(E1812),MONTH(E1812),1),DATE(YEAR(A1812),MONTH(A1812),1)))</f>
        <v/>
      </c>
      <c r="G1812" s="13">
        <f>IF(A1812&amp;B1812&amp;C1812="","",IF(A1812="","日付を入れる",IF(B1812="","費目を選ぶ",IF(COUNTIFS($H$4:$H$58,B1812)=0,"費目の一覧にない",IF(C1812="","金額を入れる",IF(YEAR(F1812)&lt;&gt;'入力'!$B$5,"集計の年とちがう",""))))))</f>
        <v/>
      </c>
    </row>
    <row r="1813">
      <c r="A1813" s="34" t="n"/>
      <c r="B1813" s="35" t="n"/>
      <c r="C1813" s="36" t="n"/>
      <c r="D1813" s="35" t="n"/>
      <c r="E1813" s="37" t="n"/>
      <c r="F1813" s="38">
        <f>IF(A1813="","",IF(E1813&lt;&gt;"",DATE(YEAR(E1813),MONTH(E1813),1),DATE(YEAR(A1813),MONTH(A1813),1)))</f>
        <v/>
      </c>
      <c r="G1813" s="13">
        <f>IF(A1813&amp;B1813&amp;C1813="","",IF(A1813="","日付を入れる",IF(B1813="","費目を選ぶ",IF(COUNTIFS($H$4:$H$58,B1813)=0,"費目の一覧にない",IF(C1813="","金額を入れる",IF(YEAR(F1813)&lt;&gt;'入力'!$B$5,"集計の年とちがう",""))))))</f>
        <v/>
      </c>
    </row>
    <row r="1814">
      <c r="A1814" s="34" t="n"/>
      <c r="B1814" s="35" t="n"/>
      <c r="C1814" s="36" t="n"/>
      <c r="D1814" s="35" t="n"/>
      <c r="E1814" s="37" t="n"/>
      <c r="F1814" s="38">
        <f>IF(A1814="","",IF(E1814&lt;&gt;"",DATE(YEAR(E1814),MONTH(E1814),1),DATE(YEAR(A1814),MONTH(A1814),1)))</f>
        <v/>
      </c>
      <c r="G1814" s="13">
        <f>IF(A1814&amp;B1814&amp;C1814="","",IF(A1814="","日付を入れる",IF(B1814="","費目を選ぶ",IF(COUNTIFS($H$4:$H$58,B1814)=0,"費目の一覧にない",IF(C1814="","金額を入れる",IF(YEAR(F1814)&lt;&gt;'入力'!$B$5,"集計の年とちがう",""))))))</f>
        <v/>
      </c>
    </row>
    <row r="1815">
      <c r="A1815" s="34" t="n"/>
      <c r="B1815" s="35" t="n"/>
      <c r="C1815" s="36" t="n"/>
      <c r="D1815" s="35" t="n"/>
      <c r="E1815" s="37" t="n"/>
      <c r="F1815" s="38">
        <f>IF(A1815="","",IF(E1815&lt;&gt;"",DATE(YEAR(E1815),MONTH(E1815),1),DATE(YEAR(A1815),MONTH(A1815),1)))</f>
        <v/>
      </c>
      <c r="G1815" s="13">
        <f>IF(A1815&amp;B1815&amp;C1815="","",IF(A1815="","日付を入れる",IF(B1815="","費目を選ぶ",IF(COUNTIFS($H$4:$H$58,B1815)=0,"費目の一覧にない",IF(C1815="","金額を入れる",IF(YEAR(F1815)&lt;&gt;'入力'!$B$5,"集計の年とちがう",""))))))</f>
        <v/>
      </c>
    </row>
    <row r="1816">
      <c r="A1816" s="34" t="n"/>
      <c r="B1816" s="35" t="n"/>
      <c r="C1816" s="36" t="n"/>
      <c r="D1816" s="35" t="n"/>
      <c r="E1816" s="37" t="n"/>
      <c r="F1816" s="38">
        <f>IF(A1816="","",IF(E1816&lt;&gt;"",DATE(YEAR(E1816),MONTH(E1816),1),DATE(YEAR(A1816),MONTH(A1816),1)))</f>
        <v/>
      </c>
      <c r="G1816" s="13">
        <f>IF(A1816&amp;B1816&amp;C1816="","",IF(A1816="","日付を入れる",IF(B1816="","費目を選ぶ",IF(COUNTIFS($H$4:$H$58,B1816)=0,"費目の一覧にない",IF(C1816="","金額を入れる",IF(YEAR(F1816)&lt;&gt;'入力'!$B$5,"集計の年とちがう",""))))))</f>
        <v/>
      </c>
    </row>
    <row r="1817">
      <c r="A1817" s="34" t="n"/>
      <c r="B1817" s="35" t="n"/>
      <c r="C1817" s="36" t="n"/>
      <c r="D1817" s="35" t="n"/>
      <c r="E1817" s="37" t="n"/>
      <c r="F1817" s="38">
        <f>IF(A1817="","",IF(E1817&lt;&gt;"",DATE(YEAR(E1817),MONTH(E1817),1),DATE(YEAR(A1817),MONTH(A1817),1)))</f>
        <v/>
      </c>
      <c r="G1817" s="13">
        <f>IF(A1817&amp;B1817&amp;C1817="","",IF(A1817="","日付を入れる",IF(B1817="","費目を選ぶ",IF(COUNTIFS($H$4:$H$58,B1817)=0,"費目の一覧にない",IF(C1817="","金額を入れる",IF(YEAR(F1817)&lt;&gt;'入力'!$B$5,"集計の年とちがう",""))))))</f>
        <v/>
      </c>
    </row>
    <row r="1818">
      <c r="A1818" s="34" t="n"/>
      <c r="B1818" s="35" t="n"/>
      <c r="C1818" s="36" t="n"/>
      <c r="D1818" s="35" t="n"/>
      <c r="E1818" s="37" t="n"/>
      <c r="F1818" s="38">
        <f>IF(A1818="","",IF(E1818&lt;&gt;"",DATE(YEAR(E1818),MONTH(E1818),1),DATE(YEAR(A1818),MONTH(A1818),1)))</f>
        <v/>
      </c>
      <c r="G1818" s="13">
        <f>IF(A1818&amp;B1818&amp;C1818="","",IF(A1818="","日付を入れる",IF(B1818="","費目を選ぶ",IF(COUNTIFS($H$4:$H$58,B1818)=0,"費目の一覧にない",IF(C1818="","金額を入れる",IF(YEAR(F1818)&lt;&gt;'入力'!$B$5,"集計の年とちがう",""))))))</f>
        <v/>
      </c>
    </row>
    <row r="1819">
      <c r="A1819" s="34" t="n"/>
      <c r="B1819" s="35" t="n"/>
      <c r="C1819" s="36" t="n"/>
      <c r="D1819" s="35" t="n"/>
      <c r="E1819" s="37" t="n"/>
      <c r="F1819" s="38">
        <f>IF(A1819="","",IF(E1819&lt;&gt;"",DATE(YEAR(E1819),MONTH(E1819),1),DATE(YEAR(A1819),MONTH(A1819),1)))</f>
        <v/>
      </c>
      <c r="G1819" s="13">
        <f>IF(A1819&amp;B1819&amp;C1819="","",IF(A1819="","日付を入れる",IF(B1819="","費目を選ぶ",IF(COUNTIFS($H$4:$H$58,B1819)=0,"費目の一覧にない",IF(C1819="","金額を入れる",IF(YEAR(F1819)&lt;&gt;'入力'!$B$5,"集計の年とちがう",""))))))</f>
        <v/>
      </c>
    </row>
    <row r="1820">
      <c r="A1820" s="34" t="n"/>
      <c r="B1820" s="35" t="n"/>
      <c r="C1820" s="36" t="n"/>
      <c r="D1820" s="35" t="n"/>
      <c r="E1820" s="37" t="n"/>
      <c r="F1820" s="38">
        <f>IF(A1820="","",IF(E1820&lt;&gt;"",DATE(YEAR(E1820),MONTH(E1820),1),DATE(YEAR(A1820),MONTH(A1820),1)))</f>
        <v/>
      </c>
      <c r="G1820" s="13">
        <f>IF(A1820&amp;B1820&amp;C1820="","",IF(A1820="","日付を入れる",IF(B1820="","費目を選ぶ",IF(COUNTIFS($H$4:$H$58,B1820)=0,"費目の一覧にない",IF(C1820="","金額を入れる",IF(YEAR(F1820)&lt;&gt;'入力'!$B$5,"集計の年とちがう",""))))))</f>
        <v/>
      </c>
    </row>
    <row r="1821">
      <c r="A1821" s="34" t="n"/>
      <c r="B1821" s="35" t="n"/>
      <c r="C1821" s="36" t="n"/>
      <c r="D1821" s="35" t="n"/>
      <c r="E1821" s="37" t="n"/>
      <c r="F1821" s="38">
        <f>IF(A1821="","",IF(E1821&lt;&gt;"",DATE(YEAR(E1821),MONTH(E1821),1),DATE(YEAR(A1821),MONTH(A1821),1)))</f>
        <v/>
      </c>
      <c r="G1821" s="13">
        <f>IF(A1821&amp;B1821&amp;C1821="","",IF(A1821="","日付を入れる",IF(B1821="","費目を選ぶ",IF(COUNTIFS($H$4:$H$58,B1821)=0,"費目の一覧にない",IF(C1821="","金額を入れる",IF(YEAR(F1821)&lt;&gt;'入力'!$B$5,"集計の年とちがう",""))))))</f>
        <v/>
      </c>
    </row>
    <row r="1822">
      <c r="A1822" s="34" t="n"/>
      <c r="B1822" s="35" t="n"/>
      <c r="C1822" s="36" t="n"/>
      <c r="D1822" s="35" t="n"/>
      <c r="E1822" s="37" t="n"/>
      <c r="F1822" s="38">
        <f>IF(A1822="","",IF(E1822&lt;&gt;"",DATE(YEAR(E1822),MONTH(E1822),1),DATE(YEAR(A1822),MONTH(A1822),1)))</f>
        <v/>
      </c>
      <c r="G1822" s="13">
        <f>IF(A1822&amp;B1822&amp;C1822="","",IF(A1822="","日付を入れる",IF(B1822="","費目を選ぶ",IF(COUNTIFS($H$4:$H$58,B1822)=0,"費目の一覧にない",IF(C1822="","金額を入れる",IF(YEAR(F1822)&lt;&gt;'入力'!$B$5,"集計の年とちがう",""))))))</f>
        <v/>
      </c>
    </row>
    <row r="1823">
      <c r="A1823" s="34" t="n"/>
      <c r="B1823" s="35" t="n"/>
      <c r="C1823" s="36" t="n"/>
      <c r="D1823" s="35" t="n"/>
      <c r="E1823" s="37" t="n"/>
      <c r="F1823" s="38">
        <f>IF(A1823="","",IF(E1823&lt;&gt;"",DATE(YEAR(E1823),MONTH(E1823),1),DATE(YEAR(A1823),MONTH(A1823),1)))</f>
        <v/>
      </c>
      <c r="G1823" s="13">
        <f>IF(A1823&amp;B1823&amp;C1823="","",IF(A1823="","日付を入れる",IF(B1823="","費目を選ぶ",IF(COUNTIFS($H$4:$H$58,B1823)=0,"費目の一覧にない",IF(C1823="","金額を入れる",IF(YEAR(F1823)&lt;&gt;'入力'!$B$5,"集計の年とちがう",""))))))</f>
        <v/>
      </c>
    </row>
    <row r="1824">
      <c r="A1824" s="34" t="n"/>
      <c r="B1824" s="35" t="n"/>
      <c r="C1824" s="36" t="n"/>
      <c r="D1824" s="35" t="n"/>
      <c r="E1824" s="37" t="n"/>
      <c r="F1824" s="38">
        <f>IF(A1824="","",IF(E1824&lt;&gt;"",DATE(YEAR(E1824),MONTH(E1824),1),DATE(YEAR(A1824),MONTH(A1824),1)))</f>
        <v/>
      </c>
      <c r="G1824" s="13">
        <f>IF(A1824&amp;B1824&amp;C1824="","",IF(A1824="","日付を入れる",IF(B1824="","費目を選ぶ",IF(COUNTIFS($H$4:$H$58,B1824)=0,"費目の一覧にない",IF(C1824="","金額を入れる",IF(YEAR(F1824)&lt;&gt;'入力'!$B$5,"集計の年とちがう",""))))))</f>
        <v/>
      </c>
    </row>
    <row r="1825">
      <c r="A1825" s="34" t="n"/>
      <c r="B1825" s="35" t="n"/>
      <c r="C1825" s="36" t="n"/>
      <c r="D1825" s="35" t="n"/>
      <c r="E1825" s="37" t="n"/>
      <c r="F1825" s="38">
        <f>IF(A1825="","",IF(E1825&lt;&gt;"",DATE(YEAR(E1825),MONTH(E1825),1),DATE(YEAR(A1825),MONTH(A1825),1)))</f>
        <v/>
      </c>
      <c r="G1825" s="13">
        <f>IF(A1825&amp;B1825&amp;C1825="","",IF(A1825="","日付を入れる",IF(B1825="","費目を選ぶ",IF(COUNTIFS($H$4:$H$58,B1825)=0,"費目の一覧にない",IF(C1825="","金額を入れる",IF(YEAR(F1825)&lt;&gt;'入力'!$B$5,"集計の年とちがう",""))))))</f>
        <v/>
      </c>
    </row>
    <row r="1826">
      <c r="A1826" s="34" t="n"/>
      <c r="B1826" s="35" t="n"/>
      <c r="C1826" s="36" t="n"/>
      <c r="D1826" s="35" t="n"/>
      <c r="E1826" s="37" t="n"/>
      <c r="F1826" s="38">
        <f>IF(A1826="","",IF(E1826&lt;&gt;"",DATE(YEAR(E1826),MONTH(E1826),1),DATE(YEAR(A1826),MONTH(A1826),1)))</f>
        <v/>
      </c>
      <c r="G1826" s="13">
        <f>IF(A1826&amp;B1826&amp;C1826="","",IF(A1826="","日付を入れる",IF(B1826="","費目を選ぶ",IF(COUNTIFS($H$4:$H$58,B1826)=0,"費目の一覧にない",IF(C1826="","金額を入れる",IF(YEAR(F1826)&lt;&gt;'入力'!$B$5,"集計の年とちがう",""))))))</f>
        <v/>
      </c>
    </row>
    <row r="1827">
      <c r="A1827" s="34" t="n"/>
      <c r="B1827" s="35" t="n"/>
      <c r="C1827" s="36" t="n"/>
      <c r="D1827" s="35" t="n"/>
      <c r="E1827" s="37" t="n"/>
      <c r="F1827" s="38">
        <f>IF(A1827="","",IF(E1827&lt;&gt;"",DATE(YEAR(E1827),MONTH(E1827),1),DATE(YEAR(A1827),MONTH(A1827),1)))</f>
        <v/>
      </c>
      <c r="G1827" s="13">
        <f>IF(A1827&amp;B1827&amp;C1827="","",IF(A1827="","日付を入れる",IF(B1827="","費目を選ぶ",IF(COUNTIFS($H$4:$H$58,B1827)=0,"費目の一覧にない",IF(C1827="","金額を入れる",IF(YEAR(F1827)&lt;&gt;'入力'!$B$5,"集計の年とちがう",""))))))</f>
        <v/>
      </c>
    </row>
    <row r="1828">
      <c r="A1828" s="34" t="n"/>
      <c r="B1828" s="35" t="n"/>
      <c r="C1828" s="36" t="n"/>
      <c r="D1828" s="35" t="n"/>
      <c r="E1828" s="37" t="n"/>
      <c r="F1828" s="38">
        <f>IF(A1828="","",IF(E1828&lt;&gt;"",DATE(YEAR(E1828),MONTH(E1828),1),DATE(YEAR(A1828),MONTH(A1828),1)))</f>
        <v/>
      </c>
      <c r="G1828" s="13">
        <f>IF(A1828&amp;B1828&amp;C1828="","",IF(A1828="","日付を入れる",IF(B1828="","費目を選ぶ",IF(COUNTIFS($H$4:$H$58,B1828)=0,"費目の一覧にない",IF(C1828="","金額を入れる",IF(YEAR(F1828)&lt;&gt;'入力'!$B$5,"集計の年とちがう",""))))))</f>
        <v/>
      </c>
    </row>
    <row r="1829">
      <c r="A1829" s="34" t="n"/>
      <c r="B1829" s="35" t="n"/>
      <c r="C1829" s="36" t="n"/>
      <c r="D1829" s="35" t="n"/>
      <c r="E1829" s="37" t="n"/>
      <c r="F1829" s="38">
        <f>IF(A1829="","",IF(E1829&lt;&gt;"",DATE(YEAR(E1829),MONTH(E1829),1),DATE(YEAR(A1829),MONTH(A1829),1)))</f>
        <v/>
      </c>
      <c r="G1829" s="13">
        <f>IF(A1829&amp;B1829&amp;C1829="","",IF(A1829="","日付を入れる",IF(B1829="","費目を選ぶ",IF(COUNTIFS($H$4:$H$58,B1829)=0,"費目の一覧にない",IF(C1829="","金額を入れる",IF(YEAR(F1829)&lt;&gt;'入力'!$B$5,"集計の年とちがう",""))))))</f>
        <v/>
      </c>
    </row>
    <row r="1830">
      <c r="A1830" s="34" t="n"/>
      <c r="B1830" s="35" t="n"/>
      <c r="C1830" s="36" t="n"/>
      <c r="D1830" s="35" t="n"/>
      <c r="E1830" s="37" t="n"/>
      <c r="F1830" s="38">
        <f>IF(A1830="","",IF(E1830&lt;&gt;"",DATE(YEAR(E1830),MONTH(E1830),1),DATE(YEAR(A1830),MONTH(A1830),1)))</f>
        <v/>
      </c>
      <c r="G1830" s="13">
        <f>IF(A1830&amp;B1830&amp;C1830="","",IF(A1830="","日付を入れる",IF(B1830="","費目を選ぶ",IF(COUNTIFS($H$4:$H$58,B1830)=0,"費目の一覧にない",IF(C1830="","金額を入れる",IF(YEAR(F1830)&lt;&gt;'入力'!$B$5,"集計の年とちがう",""))))))</f>
        <v/>
      </c>
    </row>
    <row r="1831">
      <c r="A1831" s="34" t="n"/>
      <c r="B1831" s="35" t="n"/>
      <c r="C1831" s="36" t="n"/>
      <c r="D1831" s="35" t="n"/>
      <c r="E1831" s="37" t="n"/>
      <c r="F1831" s="38">
        <f>IF(A1831="","",IF(E1831&lt;&gt;"",DATE(YEAR(E1831),MONTH(E1831),1),DATE(YEAR(A1831),MONTH(A1831),1)))</f>
        <v/>
      </c>
      <c r="G1831" s="13">
        <f>IF(A1831&amp;B1831&amp;C1831="","",IF(A1831="","日付を入れる",IF(B1831="","費目を選ぶ",IF(COUNTIFS($H$4:$H$58,B1831)=0,"費目の一覧にない",IF(C1831="","金額を入れる",IF(YEAR(F1831)&lt;&gt;'入力'!$B$5,"集計の年とちがう",""))))))</f>
        <v/>
      </c>
    </row>
    <row r="1832">
      <c r="A1832" s="34" t="n"/>
      <c r="B1832" s="35" t="n"/>
      <c r="C1832" s="36" t="n"/>
      <c r="D1832" s="35" t="n"/>
      <c r="E1832" s="37" t="n"/>
      <c r="F1832" s="38">
        <f>IF(A1832="","",IF(E1832&lt;&gt;"",DATE(YEAR(E1832),MONTH(E1832),1),DATE(YEAR(A1832),MONTH(A1832),1)))</f>
        <v/>
      </c>
      <c r="G1832" s="13">
        <f>IF(A1832&amp;B1832&amp;C1832="","",IF(A1832="","日付を入れる",IF(B1832="","費目を選ぶ",IF(COUNTIFS($H$4:$H$58,B1832)=0,"費目の一覧にない",IF(C1832="","金額を入れる",IF(YEAR(F1832)&lt;&gt;'入力'!$B$5,"集計の年とちがう",""))))))</f>
        <v/>
      </c>
    </row>
    <row r="1833">
      <c r="A1833" s="34" t="n"/>
      <c r="B1833" s="35" t="n"/>
      <c r="C1833" s="36" t="n"/>
      <c r="D1833" s="35" t="n"/>
      <c r="E1833" s="37" t="n"/>
      <c r="F1833" s="38">
        <f>IF(A1833="","",IF(E1833&lt;&gt;"",DATE(YEAR(E1833),MONTH(E1833),1),DATE(YEAR(A1833),MONTH(A1833),1)))</f>
        <v/>
      </c>
      <c r="G1833" s="13">
        <f>IF(A1833&amp;B1833&amp;C1833="","",IF(A1833="","日付を入れる",IF(B1833="","費目を選ぶ",IF(COUNTIFS($H$4:$H$58,B1833)=0,"費目の一覧にない",IF(C1833="","金額を入れる",IF(YEAR(F1833)&lt;&gt;'入力'!$B$5,"集計の年とちがう",""))))))</f>
        <v/>
      </c>
    </row>
    <row r="1834">
      <c r="A1834" s="34" t="n"/>
      <c r="B1834" s="35" t="n"/>
      <c r="C1834" s="36" t="n"/>
      <c r="D1834" s="35" t="n"/>
      <c r="E1834" s="37" t="n"/>
      <c r="F1834" s="38">
        <f>IF(A1834="","",IF(E1834&lt;&gt;"",DATE(YEAR(E1834),MONTH(E1834),1),DATE(YEAR(A1834),MONTH(A1834),1)))</f>
        <v/>
      </c>
      <c r="G1834" s="13">
        <f>IF(A1834&amp;B1834&amp;C1834="","",IF(A1834="","日付を入れる",IF(B1834="","費目を選ぶ",IF(COUNTIFS($H$4:$H$58,B1834)=0,"費目の一覧にない",IF(C1834="","金額を入れる",IF(YEAR(F1834)&lt;&gt;'入力'!$B$5,"集計の年とちがう",""))))))</f>
        <v/>
      </c>
    </row>
    <row r="1835">
      <c r="A1835" s="34" t="n"/>
      <c r="B1835" s="35" t="n"/>
      <c r="C1835" s="36" t="n"/>
      <c r="D1835" s="35" t="n"/>
      <c r="E1835" s="37" t="n"/>
      <c r="F1835" s="38">
        <f>IF(A1835="","",IF(E1835&lt;&gt;"",DATE(YEAR(E1835),MONTH(E1835),1),DATE(YEAR(A1835),MONTH(A1835),1)))</f>
        <v/>
      </c>
      <c r="G1835" s="13">
        <f>IF(A1835&amp;B1835&amp;C1835="","",IF(A1835="","日付を入れる",IF(B1835="","費目を選ぶ",IF(COUNTIFS($H$4:$H$58,B1835)=0,"費目の一覧にない",IF(C1835="","金額を入れる",IF(YEAR(F1835)&lt;&gt;'入力'!$B$5,"集計の年とちがう",""))))))</f>
        <v/>
      </c>
    </row>
    <row r="1836">
      <c r="A1836" s="34" t="n"/>
      <c r="B1836" s="35" t="n"/>
      <c r="C1836" s="36" t="n"/>
      <c r="D1836" s="35" t="n"/>
      <c r="E1836" s="37" t="n"/>
      <c r="F1836" s="38">
        <f>IF(A1836="","",IF(E1836&lt;&gt;"",DATE(YEAR(E1836),MONTH(E1836),1),DATE(YEAR(A1836),MONTH(A1836),1)))</f>
        <v/>
      </c>
      <c r="G1836" s="13">
        <f>IF(A1836&amp;B1836&amp;C1836="","",IF(A1836="","日付を入れる",IF(B1836="","費目を選ぶ",IF(COUNTIFS($H$4:$H$58,B1836)=0,"費目の一覧にない",IF(C1836="","金額を入れる",IF(YEAR(F1836)&lt;&gt;'入力'!$B$5,"集計の年とちがう",""))))))</f>
        <v/>
      </c>
    </row>
    <row r="1837">
      <c r="A1837" s="34" t="n"/>
      <c r="B1837" s="35" t="n"/>
      <c r="C1837" s="36" t="n"/>
      <c r="D1837" s="35" t="n"/>
      <c r="E1837" s="37" t="n"/>
      <c r="F1837" s="38">
        <f>IF(A1837="","",IF(E1837&lt;&gt;"",DATE(YEAR(E1837),MONTH(E1837),1),DATE(YEAR(A1837),MONTH(A1837),1)))</f>
        <v/>
      </c>
      <c r="G1837" s="13">
        <f>IF(A1837&amp;B1837&amp;C1837="","",IF(A1837="","日付を入れる",IF(B1837="","費目を選ぶ",IF(COUNTIFS($H$4:$H$58,B1837)=0,"費目の一覧にない",IF(C1837="","金額を入れる",IF(YEAR(F1837)&lt;&gt;'入力'!$B$5,"集計の年とちがう",""))))))</f>
        <v/>
      </c>
    </row>
    <row r="1838">
      <c r="A1838" s="34" t="n"/>
      <c r="B1838" s="35" t="n"/>
      <c r="C1838" s="36" t="n"/>
      <c r="D1838" s="35" t="n"/>
      <c r="E1838" s="37" t="n"/>
      <c r="F1838" s="38">
        <f>IF(A1838="","",IF(E1838&lt;&gt;"",DATE(YEAR(E1838),MONTH(E1838),1),DATE(YEAR(A1838),MONTH(A1838),1)))</f>
        <v/>
      </c>
      <c r="G1838" s="13">
        <f>IF(A1838&amp;B1838&amp;C1838="","",IF(A1838="","日付を入れる",IF(B1838="","費目を選ぶ",IF(COUNTIFS($H$4:$H$58,B1838)=0,"費目の一覧にない",IF(C1838="","金額を入れる",IF(YEAR(F1838)&lt;&gt;'入力'!$B$5,"集計の年とちがう",""))))))</f>
        <v/>
      </c>
    </row>
    <row r="1839">
      <c r="A1839" s="34" t="n"/>
      <c r="B1839" s="35" t="n"/>
      <c r="C1839" s="36" t="n"/>
      <c r="D1839" s="35" t="n"/>
      <c r="E1839" s="37" t="n"/>
      <c r="F1839" s="38">
        <f>IF(A1839="","",IF(E1839&lt;&gt;"",DATE(YEAR(E1839),MONTH(E1839),1),DATE(YEAR(A1839),MONTH(A1839),1)))</f>
        <v/>
      </c>
      <c r="G1839" s="13">
        <f>IF(A1839&amp;B1839&amp;C1839="","",IF(A1839="","日付を入れる",IF(B1839="","費目を選ぶ",IF(COUNTIFS($H$4:$H$58,B1839)=0,"費目の一覧にない",IF(C1839="","金額を入れる",IF(YEAR(F1839)&lt;&gt;'入力'!$B$5,"集計の年とちがう",""))))))</f>
        <v/>
      </c>
    </row>
    <row r="1840">
      <c r="A1840" s="34" t="n"/>
      <c r="B1840" s="35" t="n"/>
      <c r="C1840" s="36" t="n"/>
      <c r="D1840" s="35" t="n"/>
      <c r="E1840" s="37" t="n"/>
      <c r="F1840" s="38">
        <f>IF(A1840="","",IF(E1840&lt;&gt;"",DATE(YEAR(E1840),MONTH(E1840),1),DATE(YEAR(A1840),MONTH(A1840),1)))</f>
        <v/>
      </c>
      <c r="G1840" s="13">
        <f>IF(A1840&amp;B1840&amp;C1840="","",IF(A1840="","日付を入れる",IF(B1840="","費目を選ぶ",IF(COUNTIFS($H$4:$H$58,B1840)=0,"費目の一覧にない",IF(C1840="","金額を入れる",IF(YEAR(F1840)&lt;&gt;'入力'!$B$5,"集計の年とちがう",""))))))</f>
        <v/>
      </c>
    </row>
    <row r="1841">
      <c r="A1841" s="34" t="n"/>
      <c r="B1841" s="35" t="n"/>
      <c r="C1841" s="36" t="n"/>
      <c r="D1841" s="35" t="n"/>
      <c r="E1841" s="37" t="n"/>
      <c r="F1841" s="38">
        <f>IF(A1841="","",IF(E1841&lt;&gt;"",DATE(YEAR(E1841),MONTH(E1841),1),DATE(YEAR(A1841),MONTH(A1841),1)))</f>
        <v/>
      </c>
      <c r="G1841" s="13">
        <f>IF(A1841&amp;B1841&amp;C1841="","",IF(A1841="","日付を入れる",IF(B1841="","費目を選ぶ",IF(COUNTIFS($H$4:$H$58,B1841)=0,"費目の一覧にない",IF(C1841="","金額を入れる",IF(YEAR(F1841)&lt;&gt;'入力'!$B$5,"集計の年とちがう",""))))))</f>
        <v/>
      </c>
    </row>
    <row r="1842">
      <c r="A1842" s="34" t="n"/>
      <c r="B1842" s="35" t="n"/>
      <c r="C1842" s="36" t="n"/>
      <c r="D1842" s="35" t="n"/>
      <c r="E1842" s="37" t="n"/>
      <c r="F1842" s="38">
        <f>IF(A1842="","",IF(E1842&lt;&gt;"",DATE(YEAR(E1842),MONTH(E1842),1),DATE(YEAR(A1842),MONTH(A1842),1)))</f>
        <v/>
      </c>
      <c r="G1842" s="13">
        <f>IF(A1842&amp;B1842&amp;C1842="","",IF(A1842="","日付を入れる",IF(B1842="","費目を選ぶ",IF(COUNTIFS($H$4:$H$58,B1842)=0,"費目の一覧にない",IF(C1842="","金額を入れる",IF(YEAR(F1842)&lt;&gt;'入力'!$B$5,"集計の年とちがう",""))))))</f>
        <v/>
      </c>
    </row>
    <row r="1843">
      <c r="A1843" s="34" t="n"/>
      <c r="B1843" s="35" t="n"/>
      <c r="C1843" s="36" t="n"/>
      <c r="D1843" s="35" t="n"/>
      <c r="E1843" s="37" t="n"/>
      <c r="F1843" s="38">
        <f>IF(A1843="","",IF(E1843&lt;&gt;"",DATE(YEAR(E1843),MONTH(E1843),1),DATE(YEAR(A1843),MONTH(A1843),1)))</f>
        <v/>
      </c>
      <c r="G1843" s="13">
        <f>IF(A1843&amp;B1843&amp;C1843="","",IF(A1843="","日付を入れる",IF(B1843="","費目を選ぶ",IF(COUNTIFS($H$4:$H$58,B1843)=0,"費目の一覧にない",IF(C1843="","金額を入れる",IF(YEAR(F1843)&lt;&gt;'入力'!$B$5,"集計の年とちがう",""))))))</f>
        <v/>
      </c>
    </row>
    <row r="1844">
      <c r="A1844" s="34" t="n"/>
      <c r="B1844" s="35" t="n"/>
      <c r="C1844" s="36" t="n"/>
      <c r="D1844" s="35" t="n"/>
      <c r="E1844" s="37" t="n"/>
      <c r="F1844" s="38">
        <f>IF(A1844="","",IF(E1844&lt;&gt;"",DATE(YEAR(E1844),MONTH(E1844),1),DATE(YEAR(A1844),MONTH(A1844),1)))</f>
        <v/>
      </c>
      <c r="G1844" s="13">
        <f>IF(A1844&amp;B1844&amp;C1844="","",IF(A1844="","日付を入れる",IF(B1844="","費目を選ぶ",IF(COUNTIFS($H$4:$H$58,B1844)=0,"費目の一覧にない",IF(C1844="","金額を入れる",IF(YEAR(F1844)&lt;&gt;'入力'!$B$5,"集計の年とちがう",""))))))</f>
        <v/>
      </c>
    </row>
    <row r="1845">
      <c r="A1845" s="34" t="n"/>
      <c r="B1845" s="35" t="n"/>
      <c r="C1845" s="36" t="n"/>
      <c r="D1845" s="35" t="n"/>
      <c r="E1845" s="37" t="n"/>
      <c r="F1845" s="38">
        <f>IF(A1845="","",IF(E1845&lt;&gt;"",DATE(YEAR(E1845),MONTH(E1845),1),DATE(YEAR(A1845),MONTH(A1845),1)))</f>
        <v/>
      </c>
      <c r="G1845" s="13">
        <f>IF(A1845&amp;B1845&amp;C1845="","",IF(A1845="","日付を入れる",IF(B1845="","費目を選ぶ",IF(COUNTIFS($H$4:$H$58,B1845)=0,"費目の一覧にない",IF(C1845="","金額を入れる",IF(YEAR(F1845)&lt;&gt;'入力'!$B$5,"集計の年とちがう",""))))))</f>
        <v/>
      </c>
    </row>
    <row r="1846">
      <c r="A1846" s="34" t="n"/>
      <c r="B1846" s="35" t="n"/>
      <c r="C1846" s="36" t="n"/>
      <c r="D1846" s="35" t="n"/>
      <c r="E1846" s="37" t="n"/>
      <c r="F1846" s="38">
        <f>IF(A1846="","",IF(E1846&lt;&gt;"",DATE(YEAR(E1846),MONTH(E1846),1),DATE(YEAR(A1846),MONTH(A1846),1)))</f>
        <v/>
      </c>
      <c r="G1846" s="13">
        <f>IF(A1846&amp;B1846&amp;C1846="","",IF(A1846="","日付を入れる",IF(B1846="","費目を選ぶ",IF(COUNTIFS($H$4:$H$58,B1846)=0,"費目の一覧にない",IF(C1846="","金額を入れる",IF(YEAR(F1846)&lt;&gt;'入力'!$B$5,"集計の年とちがう",""))))))</f>
        <v/>
      </c>
    </row>
    <row r="1847">
      <c r="A1847" s="34" t="n"/>
      <c r="B1847" s="35" t="n"/>
      <c r="C1847" s="36" t="n"/>
      <c r="D1847" s="35" t="n"/>
      <c r="E1847" s="37" t="n"/>
      <c r="F1847" s="38">
        <f>IF(A1847="","",IF(E1847&lt;&gt;"",DATE(YEAR(E1847),MONTH(E1847),1),DATE(YEAR(A1847),MONTH(A1847),1)))</f>
        <v/>
      </c>
      <c r="G1847" s="13">
        <f>IF(A1847&amp;B1847&amp;C1847="","",IF(A1847="","日付を入れる",IF(B1847="","費目を選ぶ",IF(COUNTIFS($H$4:$H$58,B1847)=0,"費目の一覧にない",IF(C1847="","金額を入れる",IF(YEAR(F1847)&lt;&gt;'入力'!$B$5,"集計の年とちがう",""))))))</f>
        <v/>
      </c>
    </row>
    <row r="1848">
      <c r="A1848" s="34" t="n"/>
      <c r="B1848" s="35" t="n"/>
      <c r="C1848" s="36" t="n"/>
      <c r="D1848" s="35" t="n"/>
      <c r="E1848" s="37" t="n"/>
      <c r="F1848" s="38">
        <f>IF(A1848="","",IF(E1848&lt;&gt;"",DATE(YEAR(E1848),MONTH(E1848),1),DATE(YEAR(A1848),MONTH(A1848),1)))</f>
        <v/>
      </c>
      <c r="G1848" s="13">
        <f>IF(A1848&amp;B1848&amp;C1848="","",IF(A1848="","日付を入れる",IF(B1848="","費目を選ぶ",IF(COUNTIFS($H$4:$H$58,B1848)=0,"費目の一覧にない",IF(C1848="","金額を入れる",IF(YEAR(F1848)&lt;&gt;'入力'!$B$5,"集計の年とちがう",""))))))</f>
        <v/>
      </c>
    </row>
    <row r="1849">
      <c r="A1849" s="34" t="n"/>
      <c r="B1849" s="35" t="n"/>
      <c r="C1849" s="36" t="n"/>
      <c r="D1849" s="35" t="n"/>
      <c r="E1849" s="37" t="n"/>
      <c r="F1849" s="38">
        <f>IF(A1849="","",IF(E1849&lt;&gt;"",DATE(YEAR(E1849),MONTH(E1849),1),DATE(YEAR(A1849),MONTH(A1849),1)))</f>
        <v/>
      </c>
      <c r="G1849" s="13">
        <f>IF(A1849&amp;B1849&amp;C1849="","",IF(A1849="","日付を入れる",IF(B1849="","費目を選ぶ",IF(COUNTIFS($H$4:$H$58,B1849)=0,"費目の一覧にない",IF(C1849="","金額を入れる",IF(YEAR(F1849)&lt;&gt;'入力'!$B$5,"集計の年とちがう",""))))))</f>
        <v/>
      </c>
    </row>
    <row r="1850">
      <c r="A1850" s="34" t="n"/>
      <c r="B1850" s="35" t="n"/>
      <c r="C1850" s="36" t="n"/>
      <c r="D1850" s="35" t="n"/>
      <c r="E1850" s="37" t="n"/>
      <c r="F1850" s="38">
        <f>IF(A1850="","",IF(E1850&lt;&gt;"",DATE(YEAR(E1850),MONTH(E1850),1),DATE(YEAR(A1850),MONTH(A1850),1)))</f>
        <v/>
      </c>
      <c r="G1850" s="13">
        <f>IF(A1850&amp;B1850&amp;C1850="","",IF(A1850="","日付を入れる",IF(B1850="","費目を選ぶ",IF(COUNTIFS($H$4:$H$58,B1850)=0,"費目の一覧にない",IF(C1850="","金額を入れる",IF(YEAR(F1850)&lt;&gt;'入力'!$B$5,"集計の年とちがう",""))))))</f>
        <v/>
      </c>
    </row>
    <row r="1851">
      <c r="A1851" s="34" t="n"/>
      <c r="B1851" s="35" t="n"/>
      <c r="C1851" s="36" t="n"/>
      <c r="D1851" s="35" t="n"/>
      <c r="E1851" s="37" t="n"/>
      <c r="F1851" s="38">
        <f>IF(A1851="","",IF(E1851&lt;&gt;"",DATE(YEAR(E1851),MONTH(E1851),1),DATE(YEAR(A1851),MONTH(A1851),1)))</f>
        <v/>
      </c>
      <c r="G1851" s="13">
        <f>IF(A1851&amp;B1851&amp;C1851="","",IF(A1851="","日付を入れる",IF(B1851="","費目を選ぶ",IF(COUNTIFS($H$4:$H$58,B1851)=0,"費目の一覧にない",IF(C1851="","金額を入れる",IF(YEAR(F1851)&lt;&gt;'入力'!$B$5,"集計の年とちがう",""))))))</f>
        <v/>
      </c>
    </row>
    <row r="1852">
      <c r="A1852" s="34" t="n"/>
      <c r="B1852" s="35" t="n"/>
      <c r="C1852" s="36" t="n"/>
      <c r="D1852" s="35" t="n"/>
      <c r="E1852" s="37" t="n"/>
      <c r="F1852" s="38">
        <f>IF(A1852="","",IF(E1852&lt;&gt;"",DATE(YEAR(E1852),MONTH(E1852),1),DATE(YEAR(A1852),MONTH(A1852),1)))</f>
        <v/>
      </c>
      <c r="G1852" s="13">
        <f>IF(A1852&amp;B1852&amp;C1852="","",IF(A1852="","日付を入れる",IF(B1852="","費目を選ぶ",IF(COUNTIFS($H$4:$H$58,B1852)=0,"費目の一覧にない",IF(C1852="","金額を入れる",IF(YEAR(F1852)&lt;&gt;'入力'!$B$5,"集計の年とちがう",""))))))</f>
        <v/>
      </c>
    </row>
    <row r="1853">
      <c r="A1853" s="34" t="n"/>
      <c r="B1853" s="35" t="n"/>
      <c r="C1853" s="36" t="n"/>
      <c r="D1853" s="35" t="n"/>
      <c r="E1853" s="37" t="n"/>
      <c r="F1853" s="38">
        <f>IF(A1853="","",IF(E1853&lt;&gt;"",DATE(YEAR(E1853),MONTH(E1853),1),DATE(YEAR(A1853),MONTH(A1853),1)))</f>
        <v/>
      </c>
      <c r="G1853" s="13">
        <f>IF(A1853&amp;B1853&amp;C1853="","",IF(A1853="","日付を入れる",IF(B1853="","費目を選ぶ",IF(COUNTIFS($H$4:$H$58,B1853)=0,"費目の一覧にない",IF(C1853="","金額を入れる",IF(YEAR(F1853)&lt;&gt;'入力'!$B$5,"集計の年とちがう",""))))))</f>
        <v/>
      </c>
    </row>
    <row r="1854">
      <c r="A1854" s="34" t="n"/>
      <c r="B1854" s="35" t="n"/>
      <c r="C1854" s="36" t="n"/>
      <c r="D1854" s="35" t="n"/>
      <c r="E1854" s="37" t="n"/>
      <c r="F1854" s="38">
        <f>IF(A1854="","",IF(E1854&lt;&gt;"",DATE(YEAR(E1854),MONTH(E1854),1),DATE(YEAR(A1854),MONTH(A1854),1)))</f>
        <v/>
      </c>
      <c r="G1854" s="13">
        <f>IF(A1854&amp;B1854&amp;C1854="","",IF(A1854="","日付を入れる",IF(B1854="","費目を選ぶ",IF(COUNTIFS($H$4:$H$58,B1854)=0,"費目の一覧にない",IF(C1854="","金額を入れる",IF(YEAR(F1854)&lt;&gt;'入力'!$B$5,"集計の年とちがう",""))))))</f>
        <v/>
      </c>
    </row>
    <row r="1855">
      <c r="A1855" s="34" t="n"/>
      <c r="B1855" s="35" t="n"/>
      <c r="C1855" s="36" t="n"/>
      <c r="D1855" s="35" t="n"/>
      <c r="E1855" s="37" t="n"/>
      <c r="F1855" s="38">
        <f>IF(A1855="","",IF(E1855&lt;&gt;"",DATE(YEAR(E1855),MONTH(E1855),1),DATE(YEAR(A1855),MONTH(A1855),1)))</f>
        <v/>
      </c>
      <c r="G1855" s="13">
        <f>IF(A1855&amp;B1855&amp;C1855="","",IF(A1855="","日付を入れる",IF(B1855="","費目を選ぶ",IF(COUNTIFS($H$4:$H$58,B1855)=0,"費目の一覧にない",IF(C1855="","金額を入れる",IF(YEAR(F1855)&lt;&gt;'入力'!$B$5,"集計の年とちがう",""))))))</f>
        <v/>
      </c>
    </row>
    <row r="1856">
      <c r="A1856" s="34" t="n"/>
      <c r="B1856" s="35" t="n"/>
      <c r="C1856" s="36" t="n"/>
      <c r="D1856" s="35" t="n"/>
      <c r="E1856" s="37" t="n"/>
      <c r="F1856" s="38">
        <f>IF(A1856="","",IF(E1856&lt;&gt;"",DATE(YEAR(E1856),MONTH(E1856),1),DATE(YEAR(A1856),MONTH(A1856),1)))</f>
        <v/>
      </c>
      <c r="G1856" s="13">
        <f>IF(A1856&amp;B1856&amp;C1856="","",IF(A1856="","日付を入れる",IF(B1856="","費目を選ぶ",IF(COUNTIFS($H$4:$H$58,B1856)=0,"費目の一覧にない",IF(C1856="","金額を入れる",IF(YEAR(F1856)&lt;&gt;'入力'!$B$5,"集計の年とちがう",""))))))</f>
        <v/>
      </c>
    </row>
    <row r="1857">
      <c r="A1857" s="34" t="n"/>
      <c r="B1857" s="35" t="n"/>
      <c r="C1857" s="36" t="n"/>
      <c r="D1857" s="35" t="n"/>
      <c r="E1857" s="37" t="n"/>
      <c r="F1857" s="38">
        <f>IF(A1857="","",IF(E1857&lt;&gt;"",DATE(YEAR(E1857),MONTH(E1857),1),DATE(YEAR(A1857),MONTH(A1857),1)))</f>
        <v/>
      </c>
      <c r="G1857" s="13">
        <f>IF(A1857&amp;B1857&amp;C1857="","",IF(A1857="","日付を入れる",IF(B1857="","費目を選ぶ",IF(COUNTIFS($H$4:$H$58,B1857)=0,"費目の一覧にない",IF(C1857="","金額を入れる",IF(YEAR(F1857)&lt;&gt;'入力'!$B$5,"集計の年とちがう",""))))))</f>
        <v/>
      </c>
    </row>
    <row r="1858">
      <c r="A1858" s="34" t="n"/>
      <c r="B1858" s="35" t="n"/>
      <c r="C1858" s="36" t="n"/>
      <c r="D1858" s="35" t="n"/>
      <c r="E1858" s="37" t="n"/>
      <c r="F1858" s="38">
        <f>IF(A1858="","",IF(E1858&lt;&gt;"",DATE(YEAR(E1858),MONTH(E1858),1),DATE(YEAR(A1858),MONTH(A1858),1)))</f>
        <v/>
      </c>
      <c r="G1858" s="13">
        <f>IF(A1858&amp;B1858&amp;C1858="","",IF(A1858="","日付を入れる",IF(B1858="","費目を選ぶ",IF(COUNTIFS($H$4:$H$58,B1858)=0,"費目の一覧にない",IF(C1858="","金額を入れる",IF(YEAR(F1858)&lt;&gt;'入力'!$B$5,"集計の年とちがう",""))))))</f>
        <v/>
      </c>
    </row>
    <row r="1859">
      <c r="A1859" s="34" t="n"/>
      <c r="B1859" s="35" t="n"/>
      <c r="C1859" s="36" t="n"/>
      <c r="D1859" s="35" t="n"/>
      <c r="E1859" s="37" t="n"/>
      <c r="F1859" s="38">
        <f>IF(A1859="","",IF(E1859&lt;&gt;"",DATE(YEAR(E1859),MONTH(E1859),1),DATE(YEAR(A1859),MONTH(A1859),1)))</f>
        <v/>
      </c>
      <c r="G1859" s="13">
        <f>IF(A1859&amp;B1859&amp;C1859="","",IF(A1859="","日付を入れる",IF(B1859="","費目を選ぶ",IF(COUNTIFS($H$4:$H$58,B1859)=0,"費目の一覧にない",IF(C1859="","金額を入れる",IF(YEAR(F1859)&lt;&gt;'入力'!$B$5,"集計の年とちがう",""))))))</f>
        <v/>
      </c>
    </row>
    <row r="1860">
      <c r="A1860" s="34" t="n"/>
      <c r="B1860" s="35" t="n"/>
      <c r="C1860" s="36" t="n"/>
      <c r="D1860" s="35" t="n"/>
      <c r="E1860" s="37" t="n"/>
      <c r="F1860" s="38">
        <f>IF(A1860="","",IF(E1860&lt;&gt;"",DATE(YEAR(E1860),MONTH(E1860),1),DATE(YEAR(A1860),MONTH(A1860),1)))</f>
        <v/>
      </c>
      <c r="G1860" s="13">
        <f>IF(A1860&amp;B1860&amp;C1860="","",IF(A1860="","日付を入れる",IF(B1860="","費目を選ぶ",IF(COUNTIFS($H$4:$H$58,B1860)=0,"費目の一覧にない",IF(C1860="","金額を入れる",IF(YEAR(F1860)&lt;&gt;'入力'!$B$5,"集計の年とちがう",""))))))</f>
        <v/>
      </c>
    </row>
    <row r="1861">
      <c r="A1861" s="34" t="n"/>
      <c r="B1861" s="35" t="n"/>
      <c r="C1861" s="36" t="n"/>
      <c r="D1861" s="35" t="n"/>
      <c r="E1861" s="37" t="n"/>
      <c r="F1861" s="38">
        <f>IF(A1861="","",IF(E1861&lt;&gt;"",DATE(YEAR(E1861),MONTH(E1861),1),DATE(YEAR(A1861),MONTH(A1861),1)))</f>
        <v/>
      </c>
      <c r="G1861" s="13">
        <f>IF(A1861&amp;B1861&amp;C1861="","",IF(A1861="","日付を入れる",IF(B1861="","費目を選ぶ",IF(COUNTIFS($H$4:$H$58,B1861)=0,"費目の一覧にない",IF(C1861="","金額を入れる",IF(YEAR(F1861)&lt;&gt;'入力'!$B$5,"集計の年とちがう",""))))))</f>
        <v/>
      </c>
    </row>
    <row r="1862">
      <c r="A1862" s="34" t="n"/>
      <c r="B1862" s="35" t="n"/>
      <c r="C1862" s="36" t="n"/>
      <c r="D1862" s="35" t="n"/>
      <c r="E1862" s="37" t="n"/>
      <c r="F1862" s="38">
        <f>IF(A1862="","",IF(E1862&lt;&gt;"",DATE(YEAR(E1862),MONTH(E1862),1),DATE(YEAR(A1862),MONTH(A1862),1)))</f>
        <v/>
      </c>
      <c r="G1862" s="13">
        <f>IF(A1862&amp;B1862&amp;C1862="","",IF(A1862="","日付を入れる",IF(B1862="","費目を選ぶ",IF(COUNTIFS($H$4:$H$58,B1862)=0,"費目の一覧にない",IF(C1862="","金額を入れる",IF(YEAR(F1862)&lt;&gt;'入力'!$B$5,"集計の年とちがう",""))))))</f>
        <v/>
      </c>
    </row>
    <row r="1863">
      <c r="A1863" s="34" t="n"/>
      <c r="B1863" s="35" t="n"/>
      <c r="C1863" s="36" t="n"/>
      <c r="D1863" s="35" t="n"/>
      <c r="E1863" s="37" t="n"/>
      <c r="F1863" s="38">
        <f>IF(A1863="","",IF(E1863&lt;&gt;"",DATE(YEAR(E1863),MONTH(E1863),1),DATE(YEAR(A1863),MONTH(A1863),1)))</f>
        <v/>
      </c>
      <c r="G1863" s="13">
        <f>IF(A1863&amp;B1863&amp;C1863="","",IF(A1863="","日付を入れる",IF(B1863="","費目を選ぶ",IF(COUNTIFS($H$4:$H$58,B1863)=0,"費目の一覧にない",IF(C1863="","金額を入れる",IF(YEAR(F1863)&lt;&gt;'入力'!$B$5,"集計の年とちがう",""))))))</f>
        <v/>
      </c>
    </row>
    <row r="1864">
      <c r="A1864" s="34" t="n"/>
      <c r="B1864" s="35" t="n"/>
      <c r="C1864" s="36" t="n"/>
      <c r="D1864" s="35" t="n"/>
      <c r="E1864" s="37" t="n"/>
      <c r="F1864" s="38">
        <f>IF(A1864="","",IF(E1864&lt;&gt;"",DATE(YEAR(E1864),MONTH(E1864),1),DATE(YEAR(A1864),MONTH(A1864),1)))</f>
        <v/>
      </c>
      <c r="G1864" s="13">
        <f>IF(A1864&amp;B1864&amp;C1864="","",IF(A1864="","日付を入れる",IF(B1864="","費目を選ぶ",IF(COUNTIFS($H$4:$H$58,B1864)=0,"費目の一覧にない",IF(C1864="","金額を入れる",IF(YEAR(F1864)&lt;&gt;'入力'!$B$5,"集計の年とちがう",""))))))</f>
        <v/>
      </c>
    </row>
    <row r="1865">
      <c r="A1865" s="34" t="n"/>
      <c r="B1865" s="35" t="n"/>
      <c r="C1865" s="36" t="n"/>
      <c r="D1865" s="35" t="n"/>
      <c r="E1865" s="37" t="n"/>
      <c r="F1865" s="38">
        <f>IF(A1865="","",IF(E1865&lt;&gt;"",DATE(YEAR(E1865),MONTH(E1865),1),DATE(YEAR(A1865),MONTH(A1865),1)))</f>
        <v/>
      </c>
      <c r="G1865" s="13">
        <f>IF(A1865&amp;B1865&amp;C1865="","",IF(A1865="","日付を入れる",IF(B1865="","費目を選ぶ",IF(COUNTIFS($H$4:$H$58,B1865)=0,"費目の一覧にない",IF(C1865="","金額を入れる",IF(YEAR(F1865)&lt;&gt;'入力'!$B$5,"集計の年とちがう",""))))))</f>
        <v/>
      </c>
    </row>
    <row r="1866">
      <c r="A1866" s="34" t="n"/>
      <c r="B1866" s="35" t="n"/>
      <c r="C1866" s="36" t="n"/>
      <c r="D1866" s="35" t="n"/>
      <c r="E1866" s="37" t="n"/>
      <c r="F1866" s="38">
        <f>IF(A1866="","",IF(E1866&lt;&gt;"",DATE(YEAR(E1866),MONTH(E1866),1),DATE(YEAR(A1866),MONTH(A1866),1)))</f>
        <v/>
      </c>
      <c r="G1866" s="13">
        <f>IF(A1866&amp;B1866&amp;C1866="","",IF(A1866="","日付を入れる",IF(B1866="","費目を選ぶ",IF(COUNTIFS($H$4:$H$58,B1866)=0,"費目の一覧にない",IF(C1866="","金額を入れる",IF(YEAR(F1866)&lt;&gt;'入力'!$B$5,"集計の年とちがう",""))))))</f>
        <v/>
      </c>
    </row>
    <row r="1867">
      <c r="A1867" s="34" t="n"/>
      <c r="B1867" s="35" t="n"/>
      <c r="C1867" s="36" t="n"/>
      <c r="D1867" s="35" t="n"/>
      <c r="E1867" s="37" t="n"/>
      <c r="F1867" s="38">
        <f>IF(A1867="","",IF(E1867&lt;&gt;"",DATE(YEAR(E1867),MONTH(E1867),1),DATE(YEAR(A1867),MONTH(A1867),1)))</f>
        <v/>
      </c>
      <c r="G1867" s="13">
        <f>IF(A1867&amp;B1867&amp;C1867="","",IF(A1867="","日付を入れる",IF(B1867="","費目を選ぶ",IF(COUNTIFS($H$4:$H$58,B1867)=0,"費目の一覧にない",IF(C1867="","金額を入れる",IF(YEAR(F1867)&lt;&gt;'入力'!$B$5,"集計の年とちがう",""))))))</f>
        <v/>
      </c>
    </row>
    <row r="1868">
      <c r="A1868" s="34" t="n"/>
      <c r="B1868" s="35" t="n"/>
      <c r="C1868" s="36" t="n"/>
      <c r="D1868" s="35" t="n"/>
      <c r="E1868" s="37" t="n"/>
      <c r="F1868" s="38">
        <f>IF(A1868="","",IF(E1868&lt;&gt;"",DATE(YEAR(E1868),MONTH(E1868),1),DATE(YEAR(A1868),MONTH(A1868),1)))</f>
        <v/>
      </c>
      <c r="G1868" s="13">
        <f>IF(A1868&amp;B1868&amp;C1868="","",IF(A1868="","日付を入れる",IF(B1868="","費目を選ぶ",IF(COUNTIFS($H$4:$H$58,B1868)=0,"費目の一覧にない",IF(C1868="","金額を入れる",IF(YEAR(F1868)&lt;&gt;'入力'!$B$5,"集計の年とちがう",""))))))</f>
        <v/>
      </c>
    </row>
    <row r="1869">
      <c r="A1869" s="34" t="n"/>
      <c r="B1869" s="35" t="n"/>
      <c r="C1869" s="36" t="n"/>
      <c r="D1869" s="35" t="n"/>
      <c r="E1869" s="37" t="n"/>
      <c r="F1869" s="38">
        <f>IF(A1869="","",IF(E1869&lt;&gt;"",DATE(YEAR(E1869),MONTH(E1869),1),DATE(YEAR(A1869),MONTH(A1869),1)))</f>
        <v/>
      </c>
      <c r="G1869" s="13">
        <f>IF(A1869&amp;B1869&amp;C1869="","",IF(A1869="","日付を入れる",IF(B1869="","費目を選ぶ",IF(COUNTIFS($H$4:$H$58,B1869)=0,"費目の一覧にない",IF(C1869="","金額を入れる",IF(YEAR(F1869)&lt;&gt;'入力'!$B$5,"集計の年とちがう",""))))))</f>
        <v/>
      </c>
    </row>
    <row r="1870">
      <c r="A1870" s="34" t="n"/>
      <c r="B1870" s="35" t="n"/>
      <c r="C1870" s="36" t="n"/>
      <c r="D1870" s="35" t="n"/>
      <c r="E1870" s="37" t="n"/>
      <c r="F1870" s="38">
        <f>IF(A1870="","",IF(E1870&lt;&gt;"",DATE(YEAR(E1870),MONTH(E1870),1),DATE(YEAR(A1870),MONTH(A1870),1)))</f>
        <v/>
      </c>
      <c r="G1870" s="13">
        <f>IF(A1870&amp;B1870&amp;C1870="","",IF(A1870="","日付を入れる",IF(B1870="","費目を選ぶ",IF(COUNTIFS($H$4:$H$58,B1870)=0,"費目の一覧にない",IF(C1870="","金額を入れる",IF(YEAR(F1870)&lt;&gt;'入力'!$B$5,"集計の年とちがう",""))))))</f>
        <v/>
      </c>
    </row>
    <row r="1871">
      <c r="A1871" s="34" t="n"/>
      <c r="B1871" s="35" t="n"/>
      <c r="C1871" s="36" t="n"/>
      <c r="D1871" s="35" t="n"/>
      <c r="E1871" s="37" t="n"/>
      <c r="F1871" s="38">
        <f>IF(A1871="","",IF(E1871&lt;&gt;"",DATE(YEAR(E1871),MONTH(E1871),1),DATE(YEAR(A1871),MONTH(A1871),1)))</f>
        <v/>
      </c>
      <c r="G1871" s="13">
        <f>IF(A1871&amp;B1871&amp;C1871="","",IF(A1871="","日付を入れる",IF(B1871="","費目を選ぶ",IF(COUNTIFS($H$4:$H$58,B1871)=0,"費目の一覧にない",IF(C1871="","金額を入れる",IF(YEAR(F1871)&lt;&gt;'入力'!$B$5,"集計の年とちがう",""))))))</f>
        <v/>
      </c>
    </row>
    <row r="1872">
      <c r="A1872" s="34" t="n"/>
      <c r="B1872" s="35" t="n"/>
      <c r="C1872" s="36" t="n"/>
      <c r="D1872" s="35" t="n"/>
      <c r="E1872" s="37" t="n"/>
      <c r="F1872" s="38">
        <f>IF(A1872="","",IF(E1872&lt;&gt;"",DATE(YEAR(E1872),MONTH(E1872),1),DATE(YEAR(A1872),MONTH(A1872),1)))</f>
        <v/>
      </c>
      <c r="G1872" s="13">
        <f>IF(A1872&amp;B1872&amp;C1872="","",IF(A1872="","日付を入れる",IF(B1872="","費目を選ぶ",IF(COUNTIFS($H$4:$H$58,B1872)=0,"費目の一覧にない",IF(C1872="","金額を入れる",IF(YEAR(F1872)&lt;&gt;'入力'!$B$5,"集計の年とちがう",""))))))</f>
        <v/>
      </c>
    </row>
    <row r="1873">
      <c r="A1873" s="34" t="n"/>
      <c r="B1873" s="35" t="n"/>
      <c r="C1873" s="36" t="n"/>
      <c r="D1873" s="35" t="n"/>
      <c r="E1873" s="37" t="n"/>
      <c r="F1873" s="38">
        <f>IF(A1873="","",IF(E1873&lt;&gt;"",DATE(YEAR(E1873),MONTH(E1873),1),DATE(YEAR(A1873),MONTH(A1873),1)))</f>
        <v/>
      </c>
      <c r="G1873" s="13">
        <f>IF(A1873&amp;B1873&amp;C1873="","",IF(A1873="","日付を入れる",IF(B1873="","費目を選ぶ",IF(COUNTIFS($H$4:$H$58,B1873)=0,"費目の一覧にない",IF(C1873="","金額を入れる",IF(YEAR(F1873)&lt;&gt;'入力'!$B$5,"集計の年とちがう",""))))))</f>
        <v/>
      </c>
    </row>
    <row r="1874">
      <c r="A1874" s="34" t="n"/>
      <c r="B1874" s="35" t="n"/>
      <c r="C1874" s="36" t="n"/>
      <c r="D1874" s="35" t="n"/>
      <c r="E1874" s="37" t="n"/>
      <c r="F1874" s="38">
        <f>IF(A1874="","",IF(E1874&lt;&gt;"",DATE(YEAR(E1874),MONTH(E1874),1),DATE(YEAR(A1874),MONTH(A1874),1)))</f>
        <v/>
      </c>
      <c r="G1874" s="13">
        <f>IF(A1874&amp;B1874&amp;C1874="","",IF(A1874="","日付を入れる",IF(B1874="","費目を選ぶ",IF(COUNTIFS($H$4:$H$58,B1874)=0,"費目の一覧にない",IF(C1874="","金額を入れる",IF(YEAR(F1874)&lt;&gt;'入力'!$B$5,"集計の年とちがう",""))))))</f>
        <v/>
      </c>
    </row>
    <row r="1875">
      <c r="A1875" s="34" t="n"/>
      <c r="B1875" s="35" t="n"/>
      <c r="C1875" s="36" t="n"/>
      <c r="D1875" s="35" t="n"/>
      <c r="E1875" s="37" t="n"/>
      <c r="F1875" s="38">
        <f>IF(A1875="","",IF(E1875&lt;&gt;"",DATE(YEAR(E1875),MONTH(E1875),1),DATE(YEAR(A1875),MONTH(A1875),1)))</f>
        <v/>
      </c>
      <c r="G1875" s="13">
        <f>IF(A1875&amp;B1875&amp;C1875="","",IF(A1875="","日付を入れる",IF(B1875="","費目を選ぶ",IF(COUNTIFS($H$4:$H$58,B1875)=0,"費目の一覧にない",IF(C1875="","金額を入れる",IF(YEAR(F1875)&lt;&gt;'入力'!$B$5,"集計の年とちがう",""))))))</f>
        <v/>
      </c>
    </row>
    <row r="1876">
      <c r="A1876" s="34" t="n"/>
      <c r="B1876" s="35" t="n"/>
      <c r="C1876" s="36" t="n"/>
      <c r="D1876" s="35" t="n"/>
      <c r="E1876" s="37" t="n"/>
      <c r="F1876" s="38">
        <f>IF(A1876="","",IF(E1876&lt;&gt;"",DATE(YEAR(E1876),MONTH(E1876),1),DATE(YEAR(A1876),MONTH(A1876),1)))</f>
        <v/>
      </c>
      <c r="G1876" s="13">
        <f>IF(A1876&amp;B1876&amp;C1876="","",IF(A1876="","日付を入れる",IF(B1876="","費目を選ぶ",IF(COUNTIFS($H$4:$H$58,B1876)=0,"費目の一覧にない",IF(C1876="","金額を入れる",IF(YEAR(F1876)&lt;&gt;'入力'!$B$5,"集計の年とちがう",""))))))</f>
        <v/>
      </c>
    </row>
    <row r="1877">
      <c r="A1877" s="34" t="n"/>
      <c r="B1877" s="35" t="n"/>
      <c r="C1877" s="36" t="n"/>
      <c r="D1877" s="35" t="n"/>
      <c r="E1877" s="37" t="n"/>
      <c r="F1877" s="38">
        <f>IF(A1877="","",IF(E1877&lt;&gt;"",DATE(YEAR(E1877),MONTH(E1877),1),DATE(YEAR(A1877),MONTH(A1877),1)))</f>
        <v/>
      </c>
      <c r="G1877" s="13">
        <f>IF(A1877&amp;B1877&amp;C1877="","",IF(A1877="","日付を入れる",IF(B1877="","費目を選ぶ",IF(COUNTIFS($H$4:$H$58,B1877)=0,"費目の一覧にない",IF(C1877="","金額を入れる",IF(YEAR(F1877)&lt;&gt;'入力'!$B$5,"集計の年とちがう",""))))))</f>
        <v/>
      </c>
    </row>
    <row r="1878">
      <c r="A1878" s="34" t="n"/>
      <c r="B1878" s="35" t="n"/>
      <c r="C1878" s="36" t="n"/>
      <c r="D1878" s="35" t="n"/>
      <c r="E1878" s="37" t="n"/>
      <c r="F1878" s="38">
        <f>IF(A1878="","",IF(E1878&lt;&gt;"",DATE(YEAR(E1878),MONTH(E1878),1),DATE(YEAR(A1878),MONTH(A1878),1)))</f>
        <v/>
      </c>
      <c r="G1878" s="13">
        <f>IF(A1878&amp;B1878&amp;C1878="","",IF(A1878="","日付を入れる",IF(B1878="","費目を選ぶ",IF(COUNTIFS($H$4:$H$58,B1878)=0,"費目の一覧にない",IF(C1878="","金額を入れる",IF(YEAR(F1878)&lt;&gt;'入力'!$B$5,"集計の年とちがう",""))))))</f>
        <v/>
      </c>
    </row>
    <row r="1879">
      <c r="A1879" s="34" t="n"/>
      <c r="B1879" s="35" t="n"/>
      <c r="C1879" s="36" t="n"/>
      <c r="D1879" s="35" t="n"/>
      <c r="E1879" s="37" t="n"/>
      <c r="F1879" s="38">
        <f>IF(A1879="","",IF(E1879&lt;&gt;"",DATE(YEAR(E1879),MONTH(E1879),1),DATE(YEAR(A1879),MONTH(A1879),1)))</f>
        <v/>
      </c>
      <c r="G1879" s="13">
        <f>IF(A1879&amp;B1879&amp;C1879="","",IF(A1879="","日付を入れる",IF(B1879="","費目を選ぶ",IF(COUNTIFS($H$4:$H$58,B1879)=0,"費目の一覧にない",IF(C1879="","金額を入れる",IF(YEAR(F1879)&lt;&gt;'入力'!$B$5,"集計の年とちがう",""))))))</f>
        <v/>
      </c>
    </row>
    <row r="1880">
      <c r="A1880" s="34" t="n"/>
      <c r="B1880" s="35" t="n"/>
      <c r="C1880" s="36" t="n"/>
      <c r="D1880" s="35" t="n"/>
      <c r="E1880" s="37" t="n"/>
      <c r="F1880" s="38">
        <f>IF(A1880="","",IF(E1880&lt;&gt;"",DATE(YEAR(E1880),MONTH(E1880),1),DATE(YEAR(A1880),MONTH(A1880),1)))</f>
        <v/>
      </c>
      <c r="G1880" s="13">
        <f>IF(A1880&amp;B1880&amp;C1880="","",IF(A1880="","日付を入れる",IF(B1880="","費目を選ぶ",IF(COUNTIFS($H$4:$H$58,B1880)=0,"費目の一覧にない",IF(C1880="","金額を入れる",IF(YEAR(F1880)&lt;&gt;'入力'!$B$5,"集計の年とちがう",""))))))</f>
        <v/>
      </c>
    </row>
    <row r="1881">
      <c r="A1881" s="34" t="n"/>
      <c r="B1881" s="35" t="n"/>
      <c r="C1881" s="36" t="n"/>
      <c r="D1881" s="35" t="n"/>
      <c r="E1881" s="37" t="n"/>
      <c r="F1881" s="38">
        <f>IF(A1881="","",IF(E1881&lt;&gt;"",DATE(YEAR(E1881),MONTH(E1881),1),DATE(YEAR(A1881),MONTH(A1881),1)))</f>
        <v/>
      </c>
      <c r="G1881" s="13">
        <f>IF(A1881&amp;B1881&amp;C1881="","",IF(A1881="","日付を入れる",IF(B1881="","費目を選ぶ",IF(COUNTIFS($H$4:$H$58,B1881)=0,"費目の一覧にない",IF(C1881="","金額を入れる",IF(YEAR(F1881)&lt;&gt;'入力'!$B$5,"集計の年とちがう",""))))))</f>
        <v/>
      </c>
    </row>
    <row r="1882">
      <c r="A1882" s="34" t="n"/>
      <c r="B1882" s="35" t="n"/>
      <c r="C1882" s="36" t="n"/>
      <c r="D1882" s="35" t="n"/>
      <c r="E1882" s="37" t="n"/>
      <c r="F1882" s="38">
        <f>IF(A1882="","",IF(E1882&lt;&gt;"",DATE(YEAR(E1882),MONTH(E1882),1),DATE(YEAR(A1882),MONTH(A1882),1)))</f>
        <v/>
      </c>
      <c r="G1882" s="13">
        <f>IF(A1882&amp;B1882&amp;C1882="","",IF(A1882="","日付を入れる",IF(B1882="","費目を選ぶ",IF(COUNTIFS($H$4:$H$58,B1882)=0,"費目の一覧にない",IF(C1882="","金額を入れる",IF(YEAR(F1882)&lt;&gt;'入力'!$B$5,"集計の年とちがう",""))))))</f>
        <v/>
      </c>
    </row>
    <row r="1883">
      <c r="A1883" s="34" t="n"/>
      <c r="B1883" s="35" t="n"/>
      <c r="C1883" s="36" t="n"/>
      <c r="D1883" s="35" t="n"/>
      <c r="E1883" s="37" t="n"/>
      <c r="F1883" s="38">
        <f>IF(A1883="","",IF(E1883&lt;&gt;"",DATE(YEAR(E1883),MONTH(E1883),1),DATE(YEAR(A1883),MONTH(A1883),1)))</f>
        <v/>
      </c>
      <c r="G1883" s="13">
        <f>IF(A1883&amp;B1883&amp;C1883="","",IF(A1883="","日付を入れる",IF(B1883="","費目を選ぶ",IF(COUNTIFS($H$4:$H$58,B1883)=0,"費目の一覧にない",IF(C1883="","金額を入れる",IF(YEAR(F1883)&lt;&gt;'入力'!$B$5,"集計の年とちがう",""))))))</f>
        <v/>
      </c>
    </row>
    <row r="1884">
      <c r="A1884" s="34" t="n"/>
      <c r="B1884" s="35" t="n"/>
      <c r="C1884" s="36" t="n"/>
      <c r="D1884" s="35" t="n"/>
      <c r="E1884" s="37" t="n"/>
      <c r="F1884" s="38">
        <f>IF(A1884="","",IF(E1884&lt;&gt;"",DATE(YEAR(E1884),MONTH(E1884),1),DATE(YEAR(A1884),MONTH(A1884),1)))</f>
        <v/>
      </c>
      <c r="G1884" s="13">
        <f>IF(A1884&amp;B1884&amp;C1884="","",IF(A1884="","日付を入れる",IF(B1884="","費目を選ぶ",IF(COUNTIFS($H$4:$H$58,B1884)=0,"費目の一覧にない",IF(C1884="","金額を入れる",IF(YEAR(F1884)&lt;&gt;'入力'!$B$5,"集計の年とちがう",""))))))</f>
        <v/>
      </c>
    </row>
    <row r="1885">
      <c r="A1885" s="34" t="n"/>
      <c r="B1885" s="35" t="n"/>
      <c r="C1885" s="36" t="n"/>
      <c r="D1885" s="35" t="n"/>
      <c r="E1885" s="37" t="n"/>
      <c r="F1885" s="38">
        <f>IF(A1885="","",IF(E1885&lt;&gt;"",DATE(YEAR(E1885),MONTH(E1885),1),DATE(YEAR(A1885),MONTH(A1885),1)))</f>
        <v/>
      </c>
      <c r="G1885" s="13">
        <f>IF(A1885&amp;B1885&amp;C1885="","",IF(A1885="","日付を入れる",IF(B1885="","費目を選ぶ",IF(COUNTIFS($H$4:$H$58,B1885)=0,"費目の一覧にない",IF(C1885="","金額を入れる",IF(YEAR(F1885)&lt;&gt;'入力'!$B$5,"集計の年とちがう",""))))))</f>
        <v/>
      </c>
    </row>
    <row r="1886">
      <c r="A1886" s="34" t="n"/>
      <c r="B1886" s="35" t="n"/>
      <c r="C1886" s="36" t="n"/>
      <c r="D1886" s="35" t="n"/>
      <c r="E1886" s="37" t="n"/>
      <c r="F1886" s="38">
        <f>IF(A1886="","",IF(E1886&lt;&gt;"",DATE(YEAR(E1886),MONTH(E1886),1),DATE(YEAR(A1886),MONTH(A1886),1)))</f>
        <v/>
      </c>
      <c r="G1886" s="13">
        <f>IF(A1886&amp;B1886&amp;C1886="","",IF(A1886="","日付を入れる",IF(B1886="","費目を選ぶ",IF(COUNTIFS($H$4:$H$58,B1886)=0,"費目の一覧にない",IF(C1886="","金額を入れる",IF(YEAR(F1886)&lt;&gt;'入力'!$B$5,"集計の年とちがう",""))))))</f>
        <v/>
      </c>
    </row>
    <row r="1887">
      <c r="A1887" s="34" t="n"/>
      <c r="B1887" s="35" t="n"/>
      <c r="C1887" s="36" t="n"/>
      <c r="D1887" s="35" t="n"/>
      <c r="E1887" s="37" t="n"/>
      <c r="F1887" s="38">
        <f>IF(A1887="","",IF(E1887&lt;&gt;"",DATE(YEAR(E1887),MONTH(E1887),1),DATE(YEAR(A1887),MONTH(A1887),1)))</f>
        <v/>
      </c>
      <c r="G1887" s="13">
        <f>IF(A1887&amp;B1887&amp;C1887="","",IF(A1887="","日付を入れる",IF(B1887="","費目を選ぶ",IF(COUNTIFS($H$4:$H$58,B1887)=0,"費目の一覧にない",IF(C1887="","金額を入れる",IF(YEAR(F1887)&lt;&gt;'入力'!$B$5,"集計の年とちがう",""))))))</f>
        <v/>
      </c>
    </row>
    <row r="1888">
      <c r="A1888" s="34" t="n"/>
      <c r="B1888" s="35" t="n"/>
      <c r="C1888" s="36" t="n"/>
      <c r="D1888" s="35" t="n"/>
      <c r="E1888" s="37" t="n"/>
      <c r="F1888" s="38">
        <f>IF(A1888="","",IF(E1888&lt;&gt;"",DATE(YEAR(E1888),MONTH(E1888),1),DATE(YEAR(A1888),MONTH(A1888),1)))</f>
        <v/>
      </c>
      <c r="G1888" s="13">
        <f>IF(A1888&amp;B1888&amp;C1888="","",IF(A1888="","日付を入れる",IF(B1888="","費目を選ぶ",IF(COUNTIFS($H$4:$H$58,B1888)=0,"費目の一覧にない",IF(C1888="","金額を入れる",IF(YEAR(F1888)&lt;&gt;'入力'!$B$5,"集計の年とちがう",""))))))</f>
        <v/>
      </c>
    </row>
    <row r="1889">
      <c r="A1889" s="34" t="n"/>
      <c r="B1889" s="35" t="n"/>
      <c r="C1889" s="36" t="n"/>
      <c r="D1889" s="35" t="n"/>
      <c r="E1889" s="37" t="n"/>
      <c r="F1889" s="38">
        <f>IF(A1889="","",IF(E1889&lt;&gt;"",DATE(YEAR(E1889),MONTH(E1889),1),DATE(YEAR(A1889),MONTH(A1889),1)))</f>
        <v/>
      </c>
      <c r="G1889" s="13">
        <f>IF(A1889&amp;B1889&amp;C1889="","",IF(A1889="","日付を入れる",IF(B1889="","費目を選ぶ",IF(COUNTIFS($H$4:$H$58,B1889)=0,"費目の一覧にない",IF(C1889="","金額を入れる",IF(YEAR(F1889)&lt;&gt;'入力'!$B$5,"集計の年とちがう",""))))))</f>
        <v/>
      </c>
    </row>
    <row r="1890">
      <c r="A1890" s="34" t="n"/>
      <c r="B1890" s="35" t="n"/>
      <c r="C1890" s="36" t="n"/>
      <c r="D1890" s="35" t="n"/>
      <c r="E1890" s="37" t="n"/>
      <c r="F1890" s="38">
        <f>IF(A1890="","",IF(E1890&lt;&gt;"",DATE(YEAR(E1890),MONTH(E1890),1),DATE(YEAR(A1890),MONTH(A1890),1)))</f>
        <v/>
      </c>
      <c r="G1890" s="13">
        <f>IF(A1890&amp;B1890&amp;C1890="","",IF(A1890="","日付を入れる",IF(B1890="","費目を選ぶ",IF(COUNTIFS($H$4:$H$58,B1890)=0,"費目の一覧にない",IF(C1890="","金額を入れる",IF(YEAR(F1890)&lt;&gt;'入力'!$B$5,"集計の年とちがう",""))))))</f>
        <v/>
      </c>
    </row>
    <row r="1891">
      <c r="A1891" s="34" t="n"/>
      <c r="B1891" s="35" t="n"/>
      <c r="C1891" s="36" t="n"/>
      <c r="D1891" s="35" t="n"/>
      <c r="E1891" s="37" t="n"/>
      <c r="F1891" s="38">
        <f>IF(A1891="","",IF(E1891&lt;&gt;"",DATE(YEAR(E1891),MONTH(E1891),1),DATE(YEAR(A1891),MONTH(A1891),1)))</f>
        <v/>
      </c>
      <c r="G1891" s="13">
        <f>IF(A1891&amp;B1891&amp;C1891="","",IF(A1891="","日付を入れる",IF(B1891="","費目を選ぶ",IF(COUNTIFS($H$4:$H$58,B1891)=0,"費目の一覧にない",IF(C1891="","金額を入れる",IF(YEAR(F1891)&lt;&gt;'入力'!$B$5,"集計の年とちがう",""))))))</f>
        <v/>
      </c>
    </row>
    <row r="1892">
      <c r="A1892" s="34" t="n"/>
      <c r="B1892" s="35" t="n"/>
      <c r="C1892" s="36" t="n"/>
      <c r="D1892" s="35" t="n"/>
      <c r="E1892" s="37" t="n"/>
      <c r="F1892" s="38">
        <f>IF(A1892="","",IF(E1892&lt;&gt;"",DATE(YEAR(E1892),MONTH(E1892),1),DATE(YEAR(A1892),MONTH(A1892),1)))</f>
        <v/>
      </c>
      <c r="G1892" s="13">
        <f>IF(A1892&amp;B1892&amp;C1892="","",IF(A1892="","日付を入れる",IF(B1892="","費目を選ぶ",IF(COUNTIFS($H$4:$H$58,B1892)=0,"費目の一覧にない",IF(C1892="","金額を入れる",IF(YEAR(F1892)&lt;&gt;'入力'!$B$5,"集計の年とちがう",""))))))</f>
        <v/>
      </c>
    </row>
    <row r="1893">
      <c r="A1893" s="34" t="n"/>
      <c r="B1893" s="35" t="n"/>
      <c r="C1893" s="36" t="n"/>
      <c r="D1893" s="35" t="n"/>
      <c r="E1893" s="37" t="n"/>
      <c r="F1893" s="38">
        <f>IF(A1893="","",IF(E1893&lt;&gt;"",DATE(YEAR(E1893),MONTH(E1893),1),DATE(YEAR(A1893),MONTH(A1893),1)))</f>
        <v/>
      </c>
      <c r="G1893" s="13">
        <f>IF(A1893&amp;B1893&amp;C1893="","",IF(A1893="","日付を入れる",IF(B1893="","費目を選ぶ",IF(COUNTIFS($H$4:$H$58,B1893)=0,"費目の一覧にない",IF(C1893="","金額を入れる",IF(YEAR(F1893)&lt;&gt;'入力'!$B$5,"集計の年とちがう",""))))))</f>
        <v/>
      </c>
    </row>
    <row r="1894">
      <c r="A1894" s="34" t="n"/>
      <c r="B1894" s="35" t="n"/>
      <c r="C1894" s="36" t="n"/>
      <c r="D1894" s="35" t="n"/>
      <c r="E1894" s="37" t="n"/>
      <c r="F1894" s="38">
        <f>IF(A1894="","",IF(E1894&lt;&gt;"",DATE(YEAR(E1894),MONTH(E1894),1),DATE(YEAR(A1894),MONTH(A1894),1)))</f>
        <v/>
      </c>
      <c r="G1894" s="13">
        <f>IF(A1894&amp;B1894&amp;C1894="","",IF(A1894="","日付を入れる",IF(B1894="","費目を選ぶ",IF(COUNTIFS($H$4:$H$58,B1894)=0,"費目の一覧にない",IF(C1894="","金額を入れる",IF(YEAR(F1894)&lt;&gt;'入力'!$B$5,"集計の年とちがう",""))))))</f>
        <v/>
      </c>
    </row>
    <row r="1895">
      <c r="A1895" s="34" t="n"/>
      <c r="B1895" s="35" t="n"/>
      <c r="C1895" s="36" t="n"/>
      <c r="D1895" s="35" t="n"/>
      <c r="E1895" s="37" t="n"/>
      <c r="F1895" s="38">
        <f>IF(A1895="","",IF(E1895&lt;&gt;"",DATE(YEAR(E1895),MONTH(E1895),1),DATE(YEAR(A1895),MONTH(A1895),1)))</f>
        <v/>
      </c>
      <c r="G1895" s="13">
        <f>IF(A1895&amp;B1895&amp;C1895="","",IF(A1895="","日付を入れる",IF(B1895="","費目を選ぶ",IF(COUNTIFS($H$4:$H$58,B1895)=0,"費目の一覧にない",IF(C1895="","金額を入れる",IF(YEAR(F1895)&lt;&gt;'入力'!$B$5,"集計の年とちがう",""))))))</f>
        <v/>
      </c>
    </row>
    <row r="1896">
      <c r="A1896" s="34" t="n"/>
      <c r="B1896" s="35" t="n"/>
      <c r="C1896" s="36" t="n"/>
      <c r="D1896" s="35" t="n"/>
      <c r="E1896" s="37" t="n"/>
      <c r="F1896" s="38">
        <f>IF(A1896="","",IF(E1896&lt;&gt;"",DATE(YEAR(E1896),MONTH(E1896),1),DATE(YEAR(A1896),MONTH(A1896),1)))</f>
        <v/>
      </c>
      <c r="G1896" s="13">
        <f>IF(A1896&amp;B1896&amp;C1896="","",IF(A1896="","日付を入れる",IF(B1896="","費目を選ぶ",IF(COUNTIFS($H$4:$H$58,B1896)=0,"費目の一覧にない",IF(C1896="","金額を入れる",IF(YEAR(F1896)&lt;&gt;'入力'!$B$5,"集計の年とちがう",""))))))</f>
        <v/>
      </c>
    </row>
    <row r="1897">
      <c r="A1897" s="34" t="n"/>
      <c r="B1897" s="35" t="n"/>
      <c r="C1897" s="36" t="n"/>
      <c r="D1897" s="35" t="n"/>
      <c r="E1897" s="37" t="n"/>
      <c r="F1897" s="38">
        <f>IF(A1897="","",IF(E1897&lt;&gt;"",DATE(YEAR(E1897),MONTH(E1897),1),DATE(YEAR(A1897),MONTH(A1897),1)))</f>
        <v/>
      </c>
      <c r="G1897" s="13">
        <f>IF(A1897&amp;B1897&amp;C1897="","",IF(A1897="","日付を入れる",IF(B1897="","費目を選ぶ",IF(COUNTIFS($H$4:$H$58,B1897)=0,"費目の一覧にない",IF(C1897="","金額を入れる",IF(YEAR(F1897)&lt;&gt;'入力'!$B$5,"集計の年とちがう",""))))))</f>
        <v/>
      </c>
    </row>
    <row r="1898">
      <c r="A1898" s="34" t="n"/>
      <c r="B1898" s="35" t="n"/>
      <c r="C1898" s="36" t="n"/>
      <c r="D1898" s="35" t="n"/>
      <c r="E1898" s="37" t="n"/>
      <c r="F1898" s="38">
        <f>IF(A1898="","",IF(E1898&lt;&gt;"",DATE(YEAR(E1898),MONTH(E1898),1),DATE(YEAR(A1898),MONTH(A1898),1)))</f>
        <v/>
      </c>
      <c r="G1898" s="13">
        <f>IF(A1898&amp;B1898&amp;C1898="","",IF(A1898="","日付を入れる",IF(B1898="","費目を選ぶ",IF(COUNTIFS($H$4:$H$58,B1898)=0,"費目の一覧にない",IF(C1898="","金額を入れる",IF(YEAR(F1898)&lt;&gt;'入力'!$B$5,"集計の年とちがう",""))))))</f>
        <v/>
      </c>
    </row>
    <row r="1899">
      <c r="A1899" s="34" t="n"/>
      <c r="B1899" s="35" t="n"/>
      <c r="C1899" s="36" t="n"/>
      <c r="D1899" s="35" t="n"/>
      <c r="E1899" s="37" t="n"/>
      <c r="F1899" s="38">
        <f>IF(A1899="","",IF(E1899&lt;&gt;"",DATE(YEAR(E1899),MONTH(E1899),1),DATE(YEAR(A1899),MONTH(A1899),1)))</f>
        <v/>
      </c>
      <c r="G1899" s="13">
        <f>IF(A1899&amp;B1899&amp;C1899="","",IF(A1899="","日付を入れる",IF(B1899="","費目を選ぶ",IF(COUNTIFS($H$4:$H$58,B1899)=0,"費目の一覧にない",IF(C1899="","金額を入れる",IF(YEAR(F1899)&lt;&gt;'入力'!$B$5,"集計の年とちがう",""))))))</f>
        <v/>
      </c>
    </row>
    <row r="1900">
      <c r="A1900" s="34" t="n"/>
      <c r="B1900" s="35" t="n"/>
      <c r="C1900" s="36" t="n"/>
      <c r="D1900" s="35" t="n"/>
      <c r="E1900" s="37" t="n"/>
      <c r="F1900" s="38">
        <f>IF(A1900="","",IF(E1900&lt;&gt;"",DATE(YEAR(E1900),MONTH(E1900),1),DATE(YEAR(A1900),MONTH(A1900),1)))</f>
        <v/>
      </c>
      <c r="G1900" s="13">
        <f>IF(A1900&amp;B1900&amp;C1900="","",IF(A1900="","日付を入れる",IF(B1900="","費目を選ぶ",IF(COUNTIFS($H$4:$H$58,B1900)=0,"費目の一覧にない",IF(C1900="","金額を入れる",IF(YEAR(F1900)&lt;&gt;'入力'!$B$5,"集計の年とちがう",""))))))</f>
        <v/>
      </c>
    </row>
    <row r="1901">
      <c r="A1901" s="34" t="n"/>
      <c r="B1901" s="35" t="n"/>
      <c r="C1901" s="36" t="n"/>
      <c r="D1901" s="35" t="n"/>
      <c r="E1901" s="37" t="n"/>
      <c r="F1901" s="38">
        <f>IF(A1901="","",IF(E1901&lt;&gt;"",DATE(YEAR(E1901),MONTH(E1901),1),DATE(YEAR(A1901),MONTH(A1901),1)))</f>
        <v/>
      </c>
      <c r="G1901" s="13">
        <f>IF(A1901&amp;B1901&amp;C1901="","",IF(A1901="","日付を入れる",IF(B1901="","費目を選ぶ",IF(COUNTIFS($H$4:$H$58,B1901)=0,"費目の一覧にない",IF(C1901="","金額を入れる",IF(YEAR(F1901)&lt;&gt;'入力'!$B$5,"集計の年とちがう",""))))))</f>
        <v/>
      </c>
    </row>
    <row r="1902">
      <c r="A1902" s="34" t="n"/>
      <c r="B1902" s="35" t="n"/>
      <c r="C1902" s="36" t="n"/>
      <c r="D1902" s="35" t="n"/>
      <c r="E1902" s="37" t="n"/>
      <c r="F1902" s="38">
        <f>IF(A1902="","",IF(E1902&lt;&gt;"",DATE(YEAR(E1902),MONTH(E1902),1),DATE(YEAR(A1902),MONTH(A1902),1)))</f>
        <v/>
      </c>
      <c r="G1902" s="13">
        <f>IF(A1902&amp;B1902&amp;C1902="","",IF(A1902="","日付を入れる",IF(B1902="","費目を選ぶ",IF(COUNTIFS($H$4:$H$58,B1902)=0,"費目の一覧にない",IF(C1902="","金額を入れる",IF(YEAR(F1902)&lt;&gt;'入力'!$B$5,"集計の年とちがう",""))))))</f>
        <v/>
      </c>
    </row>
    <row r="1903">
      <c r="A1903" s="34" t="n"/>
      <c r="B1903" s="35" t="n"/>
      <c r="C1903" s="36" t="n"/>
      <c r="D1903" s="35" t="n"/>
      <c r="E1903" s="37" t="n"/>
      <c r="F1903" s="38">
        <f>IF(A1903="","",IF(E1903&lt;&gt;"",DATE(YEAR(E1903),MONTH(E1903),1),DATE(YEAR(A1903),MONTH(A1903),1)))</f>
        <v/>
      </c>
      <c r="G1903" s="13">
        <f>IF(A1903&amp;B1903&amp;C1903="","",IF(A1903="","日付を入れる",IF(B1903="","費目を選ぶ",IF(COUNTIFS($H$4:$H$58,B1903)=0,"費目の一覧にない",IF(C1903="","金額を入れる",IF(YEAR(F1903)&lt;&gt;'入力'!$B$5,"集計の年とちがう",""))))))</f>
        <v/>
      </c>
    </row>
    <row r="1904">
      <c r="A1904" s="34" t="n"/>
      <c r="B1904" s="35" t="n"/>
      <c r="C1904" s="36" t="n"/>
      <c r="D1904" s="35" t="n"/>
      <c r="E1904" s="37" t="n"/>
      <c r="F1904" s="38">
        <f>IF(A1904="","",IF(E1904&lt;&gt;"",DATE(YEAR(E1904),MONTH(E1904),1),DATE(YEAR(A1904),MONTH(A1904),1)))</f>
        <v/>
      </c>
      <c r="G1904" s="13">
        <f>IF(A1904&amp;B1904&amp;C1904="","",IF(A1904="","日付を入れる",IF(B1904="","費目を選ぶ",IF(COUNTIFS($H$4:$H$58,B1904)=0,"費目の一覧にない",IF(C1904="","金額を入れる",IF(YEAR(F1904)&lt;&gt;'入力'!$B$5,"集計の年とちがう",""))))))</f>
        <v/>
      </c>
    </row>
    <row r="1905">
      <c r="A1905" s="34" t="n"/>
      <c r="B1905" s="35" t="n"/>
      <c r="C1905" s="36" t="n"/>
      <c r="D1905" s="35" t="n"/>
      <c r="E1905" s="37" t="n"/>
      <c r="F1905" s="38">
        <f>IF(A1905="","",IF(E1905&lt;&gt;"",DATE(YEAR(E1905),MONTH(E1905),1),DATE(YEAR(A1905),MONTH(A1905),1)))</f>
        <v/>
      </c>
      <c r="G1905" s="13">
        <f>IF(A1905&amp;B1905&amp;C1905="","",IF(A1905="","日付を入れる",IF(B1905="","費目を選ぶ",IF(COUNTIFS($H$4:$H$58,B1905)=0,"費目の一覧にない",IF(C1905="","金額を入れる",IF(YEAR(F1905)&lt;&gt;'入力'!$B$5,"集計の年とちがう",""))))))</f>
        <v/>
      </c>
    </row>
    <row r="1906">
      <c r="A1906" s="34" t="n"/>
      <c r="B1906" s="35" t="n"/>
      <c r="C1906" s="36" t="n"/>
      <c r="D1906" s="35" t="n"/>
      <c r="E1906" s="37" t="n"/>
      <c r="F1906" s="38">
        <f>IF(A1906="","",IF(E1906&lt;&gt;"",DATE(YEAR(E1906),MONTH(E1906),1),DATE(YEAR(A1906),MONTH(A1906),1)))</f>
        <v/>
      </c>
      <c r="G1906" s="13">
        <f>IF(A1906&amp;B1906&amp;C1906="","",IF(A1906="","日付を入れる",IF(B1906="","費目を選ぶ",IF(COUNTIFS($H$4:$H$58,B1906)=0,"費目の一覧にない",IF(C1906="","金額を入れる",IF(YEAR(F1906)&lt;&gt;'入力'!$B$5,"集計の年とちがう",""))))))</f>
        <v/>
      </c>
    </row>
    <row r="1907">
      <c r="A1907" s="34" t="n"/>
      <c r="B1907" s="35" t="n"/>
      <c r="C1907" s="36" t="n"/>
      <c r="D1907" s="35" t="n"/>
      <c r="E1907" s="37" t="n"/>
      <c r="F1907" s="38">
        <f>IF(A1907="","",IF(E1907&lt;&gt;"",DATE(YEAR(E1907),MONTH(E1907),1),DATE(YEAR(A1907),MONTH(A1907),1)))</f>
        <v/>
      </c>
      <c r="G1907" s="13">
        <f>IF(A1907&amp;B1907&amp;C1907="","",IF(A1907="","日付を入れる",IF(B1907="","費目を選ぶ",IF(COUNTIFS($H$4:$H$58,B1907)=0,"費目の一覧にない",IF(C1907="","金額を入れる",IF(YEAR(F1907)&lt;&gt;'入力'!$B$5,"集計の年とちがう",""))))))</f>
        <v/>
      </c>
    </row>
    <row r="1908">
      <c r="A1908" s="34" t="n"/>
      <c r="B1908" s="35" t="n"/>
      <c r="C1908" s="36" t="n"/>
      <c r="D1908" s="35" t="n"/>
      <c r="E1908" s="37" t="n"/>
      <c r="F1908" s="38">
        <f>IF(A1908="","",IF(E1908&lt;&gt;"",DATE(YEAR(E1908),MONTH(E1908),1),DATE(YEAR(A1908),MONTH(A1908),1)))</f>
        <v/>
      </c>
      <c r="G1908" s="13">
        <f>IF(A1908&amp;B1908&amp;C1908="","",IF(A1908="","日付を入れる",IF(B1908="","費目を選ぶ",IF(COUNTIFS($H$4:$H$58,B1908)=0,"費目の一覧にない",IF(C1908="","金額を入れる",IF(YEAR(F1908)&lt;&gt;'入力'!$B$5,"集計の年とちがう",""))))))</f>
        <v/>
      </c>
    </row>
    <row r="1909">
      <c r="A1909" s="34" t="n"/>
      <c r="B1909" s="35" t="n"/>
      <c r="C1909" s="36" t="n"/>
      <c r="D1909" s="35" t="n"/>
      <c r="E1909" s="37" t="n"/>
      <c r="F1909" s="38">
        <f>IF(A1909="","",IF(E1909&lt;&gt;"",DATE(YEAR(E1909),MONTH(E1909),1),DATE(YEAR(A1909),MONTH(A1909),1)))</f>
        <v/>
      </c>
      <c r="G1909" s="13">
        <f>IF(A1909&amp;B1909&amp;C1909="","",IF(A1909="","日付を入れる",IF(B1909="","費目を選ぶ",IF(COUNTIFS($H$4:$H$58,B1909)=0,"費目の一覧にない",IF(C1909="","金額を入れる",IF(YEAR(F1909)&lt;&gt;'入力'!$B$5,"集計の年とちがう",""))))))</f>
        <v/>
      </c>
    </row>
    <row r="1910">
      <c r="A1910" s="34" t="n"/>
      <c r="B1910" s="35" t="n"/>
      <c r="C1910" s="36" t="n"/>
      <c r="D1910" s="35" t="n"/>
      <c r="E1910" s="37" t="n"/>
      <c r="F1910" s="38">
        <f>IF(A1910="","",IF(E1910&lt;&gt;"",DATE(YEAR(E1910),MONTH(E1910),1),DATE(YEAR(A1910),MONTH(A1910),1)))</f>
        <v/>
      </c>
      <c r="G1910" s="13">
        <f>IF(A1910&amp;B1910&amp;C1910="","",IF(A1910="","日付を入れる",IF(B1910="","費目を選ぶ",IF(COUNTIFS($H$4:$H$58,B1910)=0,"費目の一覧にない",IF(C1910="","金額を入れる",IF(YEAR(F1910)&lt;&gt;'入力'!$B$5,"集計の年とちがう",""))))))</f>
        <v/>
      </c>
    </row>
    <row r="1911">
      <c r="A1911" s="34" t="n"/>
      <c r="B1911" s="35" t="n"/>
      <c r="C1911" s="36" t="n"/>
      <c r="D1911" s="35" t="n"/>
      <c r="E1911" s="37" t="n"/>
      <c r="F1911" s="38">
        <f>IF(A1911="","",IF(E1911&lt;&gt;"",DATE(YEAR(E1911),MONTH(E1911),1),DATE(YEAR(A1911),MONTH(A1911),1)))</f>
        <v/>
      </c>
      <c r="G1911" s="13">
        <f>IF(A1911&amp;B1911&amp;C1911="","",IF(A1911="","日付を入れる",IF(B1911="","費目を選ぶ",IF(COUNTIFS($H$4:$H$58,B1911)=0,"費目の一覧にない",IF(C1911="","金額を入れる",IF(YEAR(F1911)&lt;&gt;'入力'!$B$5,"集計の年とちがう",""))))))</f>
        <v/>
      </c>
    </row>
    <row r="1912">
      <c r="A1912" s="34" t="n"/>
      <c r="B1912" s="35" t="n"/>
      <c r="C1912" s="36" t="n"/>
      <c r="D1912" s="35" t="n"/>
      <c r="E1912" s="37" t="n"/>
      <c r="F1912" s="38">
        <f>IF(A1912="","",IF(E1912&lt;&gt;"",DATE(YEAR(E1912),MONTH(E1912),1),DATE(YEAR(A1912),MONTH(A1912),1)))</f>
        <v/>
      </c>
      <c r="G1912" s="13">
        <f>IF(A1912&amp;B1912&amp;C1912="","",IF(A1912="","日付を入れる",IF(B1912="","費目を選ぶ",IF(COUNTIFS($H$4:$H$58,B1912)=0,"費目の一覧にない",IF(C1912="","金額を入れる",IF(YEAR(F1912)&lt;&gt;'入力'!$B$5,"集計の年とちがう",""))))))</f>
        <v/>
      </c>
    </row>
    <row r="1913">
      <c r="A1913" s="34" t="n"/>
      <c r="B1913" s="35" t="n"/>
      <c r="C1913" s="36" t="n"/>
      <c r="D1913" s="35" t="n"/>
      <c r="E1913" s="37" t="n"/>
      <c r="F1913" s="38">
        <f>IF(A1913="","",IF(E1913&lt;&gt;"",DATE(YEAR(E1913),MONTH(E1913),1),DATE(YEAR(A1913),MONTH(A1913),1)))</f>
        <v/>
      </c>
      <c r="G1913" s="13">
        <f>IF(A1913&amp;B1913&amp;C1913="","",IF(A1913="","日付を入れる",IF(B1913="","費目を選ぶ",IF(COUNTIFS($H$4:$H$58,B1913)=0,"費目の一覧にない",IF(C1913="","金額を入れる",IF(YEAR(F1913)&lt;&gt;'入力'!$B$5,"集計の年とちがう",""))))))</f>
        <v/>
      </c>
    </row>
    <row r="1914">
      <c r="A1914" s="34" t="n"/>
      <c r="B1914" s="35" t="n"/>
      <c r="C1914" s="36" t="n"/>
      <c r="D1914" s="35" t="n"/>
      <c r="E1914" s="37" t="n"/>
      <c r="F1914" s="38">
        <f>IF(A1914="","",IF(E1914&lt;&gt;"",DATE(YEAR(E1914),MONTH(E1914),1),DATE(YEAR(A1914),MONTH(A1914),1)))</f>
        <v/>
      </c>
      <c r="G1914" s="13">
        <f>IF(A1914&amp;B1914&amp;C1914="","",IF(A1914="","日付を入れる",IF(B1914="","費目を選ぶ",IF(COUNTIFS($H$4:$H$58,B1914)=0,"費目の一覧にない",IF(C1914="","金額を入れる",IF(YEAR(F1914)&lt;&gt;'入力'!$B$5,"集計の年とちがう",""))))))</f>
        <v/>
      </c>
    </row>
    <row r="1915">
      <c r="A1915" s="34" t="n"/>
      <c r="B1915" s="35" t="n"/>
      <c r="C1915" s="36" t="n"/>
      <c r="D1915" s="35" t="n"/>
      <c r="E1915" s="37" t="n"/>
      <c r="F1915" s="38">
        <f>IF(A1915="","",IF(E1915&lt;&gt;"",DATE(YEAR(E1915),MONTH(E1915),1),DATE(YEAR(A1915),MONTH(A1915),1)))</f>
        <v/>
      </c>
      <c r="G1915" s="13">
        <f>IF(A1915&amp;B1915&amp;C1915="","",IF(A1915="","日付を入れる",IF(B1915="","費目を選ぶ",IF(COUNTIFS($H$4:$H$58,B1915)=0,"費目の一覧にない",IF(C1915="","金額を入れる",IF(YEAR(F1915)&lt;&gt;'入力'!$B$5,"集計の年とちがう",""))))))</f>
        <v/>
      </c>
    </row>
    <row r="1916">
      <c r="A1916" s="34" t="n"/>
      <c r="B1916" s="35" t="n"/>
      <c r="C1916" s="36" t="n"/>
      <c r="D1916" s="35" t="n"/>
      <c r="E1916" s="37" t="n"/>
      <c r="F1916" s="38">
        <f>IF(A1916="","",IF(E1916&lt;&gt;"",DATE(YEAR(E1916),MONTH(E1916),1),DATE(YEAR(A1916),MONTH(A1916),1)))</f>
        <v/>
      </c>
      <c r="G1916" s="13">
        <f>IF(A1916&amp;B1916&amp;C1916="","",IF(A1916="","日付を入れる",IF(B1916="","費目を選ぶ",IF(COUNTIFS($H$4:$H$58,B1916)=0,"費目の一覧にない",IF(C1916="","金額を入れる",IF(YEAR(F1916)&lt;&gt;'入力'!$B$5,"集計の年とちがう",""))))))</f>
        <v/>
      </c>
    </row>
    <row r="1917">
      <c r="A1917" s="34" t="n"/>
      <c r="B1917" s="35" t="n"/>
      <c r="C1917" s="36" t="n"/>
      <c r="D1917" s="35" t="n"/>
      <c r="E1917" s="37" t="n"/>
      <c r="F1917" s="38">
        <f>IF(A1917="","",IF(E1917&lt;&gt;"",DATE(YEAR(E1917),MONTH(E1917),1),DATE(YEAR(A1917),MONTH(A1917),1)))</f>
        <v/>
      </c>
      <c r="G1917" s="13">
        <f>IF(A1917&amp;B1917&amp;C1917="","",IF(A1917="","日付を入れる",IF(B1917="","費目を選ぶ",IF(COUNTIFS($H$4:$H$58,B1917)=0,"費目の一覧にない",IF(C1917="","金額を入れる",IF(YEAR(F1917)&lt;&gt;'入力'!$B$5,"集計の年とちがう",""))))))</f>
        <v/>
      </c>
    </row>
    <row r="1918">
      <c r="A1918" s="34" t="n"/>
      <c r="B1918" s="35" t="n"/>
      <c r="C1918" s="36" t="n"/>
      <c r="D1918" s="35" t="n"/>
      <c r="E1918" s="37" t="n"/>
      <c r="F1918" s="38">
        <f>IF(A1918="","",IF(E1918&lt;&gt;"",DATE(YEAR(E1918),MONTH(E1918),1),DATE(YEAR(A1918),MONTH(A1918),1)))</f>
        <v/>
      </c>
      <c r="G1918" s="13">
        <f>IF(A1918&amp;B1918&amp;C1918="","",IF(A1918="","日付を入れる",IF(B1918="","費目を選ぶ",IF(COUNTIFS($H$4:$H$58,B1918)=0,"費目の一覧にない",IF(C1918="","金額を入れる",IF(YEAR(F1918)&lt;&gt;'入力'!$B$5,"集計の年とちがう",""))))))</f>
        <v/>
      </c>
    </row>
    <row r="1919">
      <c r="A1919" s="34" t="n"/>
      <c r="B1919" s="35" t="n"/>
      <c r="C1919" s="36" t="n"/>
      <c r="D1919" s="35" t="n"/>
      <c r="E1919" s="37" t="n"/>
      <c r="F1919" s="38">
        <f>IF(A1919="","",IF(E1919&lt;&gt;"",DATE(YEAR(E1919),MONTH(E1919),1),DATE(YEAR(A1919),MONTH(A1919),1)))</f>
        <v/>
      </c>
      <c r="G1919" s="13">
        <f>IF(A1919&amp;B1919&amp;C1919="","",IF(A1919="","日付を入れる",IF(B1919="","費目を選ぶ",IF(COUNTIFS($H$4:$H$58,B1919)=0,"費目の一覧にない",IF(C1919="","金額を入れる",IF(YEAR(F1919)&lt;&gt;'入力'!$B$5,"集計の年とちがう",""))))))</f>
        <v/>
      </c>
    </row>
    <row r="1920">
      <c r="A1920" s="34" t="n"/>
      <c r="B1920" s="35" t="n"/>
      <c r="C1920" s="36" t="n"/>
      <c r="D1920" s="35" t="n"/>
      <c r="E1920" s="37" t="n"/>
      <c r="F1920" s="38">
        <f>IF(A1920="","",IF(E1920&lt;&gt;"",DATE(YEAR(E1920),MONTH(E1920),1),DATE(YEAR(A1920),MONTH(A1920),1)))</f>
        <v/>
      </c>
      <c r="G1920" s="13">
        <f>IF(A1920&amp;B1920&amp;C1920="","",IF(A1920="","日付を入れる",IF(B1920="","費目を選ぶ",IF(COUNTIFS($H$4:$H$58,B1920)=0,"費目の一覧にない",IF(C1920="","金額を入れる",IF(YEAR(F1920)&lt;&gt;'入力'!$B$5,"集計の年とちがう",""))))))</f>
        <v/>
      </c>
    </row>
    <row r="1921">
      <c r="A1921" s="34" t="n"/>
      <c r="B1921" s="35" t="n"/>
      <c r="C1921" s="36" t="n"/>
      <c r="D1921" s="35" t="n"/>
      <c r="E1921" s="37" t="n"/>
      <c r="F1921" s="38">
        <f>IF(A1921="","",IF(E1921&lt;&gt;"",DATE(YEAR(E1921),MONTH(E1921),1),DATE(YEAR(A1921),MONTH(A1921),1)))</f>
        <v/>
      </c>
      <c r="G1921" s="13">
        <f>IF(A1921&amp;B1921&amp;C1921="","",IF(A1921="","日付を入れる",IF(B1921="","費目を選ぶ",IF(COUNTIFS($H$4:$H$58,B1921)=0,"費目の一覧にない",IF(C1921="","金額を入れる",IF(YEAR(F1921)&lt;&gt;'入力'!$B$5,"集計の年とちがう",""))))))</f>
        <v/>
      </c>
    </row>
    <row r="1922">
      <c r="A1922" s="34" t="n"/>
      <c r="B1922" s="35" t="n"/>
      <c r="C1922" s="36" t="n"/>
      <c r="D1922" s="35" t="n"/>
      <c r="E1922" s="37" t="n"/>
      <c r="F1922" s="38">
        <f>IF(A1922="","",IF(E1922&lt;&gt;"",DATE(YEAR(E1922),MONTH(E1922),1),DATE(YEAR(A1922),MONTH(A1922),1)))</f>
        <v/>
      </c>
      <c r="G1922" s="13">
        <f>IF(A1922&amp;B1922&amp;C1922="","",IF(A1922="","日付を入れる",IF(B1922="","費目を選ぶ",IF(COUNTIFS($H$4:$H$58,B1922)=0,"費目の一覧にない",IF(C1922="","金額を入れる",IF(YEAR(F1922)&lt;&gt;'入力'!$B$5,"集計の年とちがう",""))))))</f>
        <v/>
      </c>
    </row>
    <row r="1923">
      <c r="A1923" s="34" t="n"/>
      <c r="B1923" s="35" t="n"/>
      <c r="C1923" s="36" t="n"/>
      <c r="D1923" s="35" t="n"/>
      <c r="E1923" s="37" t="n"/>
      <c r="F1923" s="38">
        <f>IF(A1923="","",IF(E1923&lt;&gt;"",DATE(YEAR(E1923),MONTH(E1923),1),DATE(YEAR(A1923),MONTH(A1923),1)))</f>
        <v/>
      </c>
      <c r="G1923" s="13">
        <f>IF(A1923&amp;B1923&amp;C1923="","",IF(A1923="","日付を入れる",IF(B1923="","費目を選ぶ",IF(COUNTIFS($H$4:$H$58,B1923)=0,"費目の一覧にない",IF(C1923="","金額を入れる",IF(YEAR(F1923)&lt;&gt;'入力'!$B$5,"集計の年とちがう",""))))))</f>
        <v/>
      </c>
    </row>
    <row r="1924">
      <c r="A1924" s="34" t="n"/>
      <c r="B1924" s="35" t="n"/>
      <c r="C1924" s="36" t="n"/>
      <c r="D1924" s="35" t="n"/>
      <c r="E1924" s="37" t="n"/>
      <c r="F1924" s="38">
        <f>IF(A1924="","",IF(E1924&lt;&gt;"",DATE(YEAR(E1924),MONTH(E1924),1),DATE(YEAR(A1924),MONTH(A1924),1)))</f>
        <v/>
      </c>
      <c r="G1924" s="13">
        <f>IF(A1924&amp;B1924&amp;C1924="","",IF(A1924="","日付を入れる",IF(B1924="","費目を選ぶ",IF(COUNTIFS($H$4:$H$58,B1924)=0,"費目の一覧にない",IF(C1924="","金額を入れる",IF(YEAR(F1924)&lt;&gt;'入力'!$B$5,"集計の年とちがう",""))))))</f>
        <v/>
      </c>
    </row>
    <row r="1925">
      <c r="A1925" s="34" t="n"/>
      <c r="B1925" s="35" t="n"/>
      <c r="C1925" s="36" t="n"/>
      <c r="D1925" s="35" t="n"/>
      <c r="E1925" s="37" t="n"/>
      <c r="F1925" s="38">
        <f>IF(A1925="","",IF(E1925&lt;&gt;"",DATE(YEAR(E1925),MONTH(E1925),1),DATE(YEAR(A1925),MONTH(A1925),1)))</f>
        <v/>
      </c>
      <c r="G1925" s="13">
        <f>IF(A1925&amp;B1925&amp;C1925="","",IF(A1925="","日付を入れる",IF(B1925="","費目を選ぶ",IF(COUNTIFS($H$4:$H$58,B1925)=0,"費目の一覧にない",IF(C1925="","金額を入れる",IF(YEAR(F1925)&lt;&gt;'入力'!$B$5,"集計の年とちがう",""))))))</f>
        <v/>
      </c>
    </row>
    <row r="1926">
      <c r="A1926" s="34" t="n"/>
      <c r="B1926" s="35" t="n"/>
      <c r="C1926" s="36" t="n"/>
      <c r="D1926" s="35" t="n"/>
      <c r="E1926" s="37" t="n"/>
      <c r="F1926" s="38">
        <f>IF(A1926="","",IF(E1926&lt;&gt;"",DATE(YEAR(E1926),MONTH(E1926),1),DATE(YEAR(A1926),MONTH(A1926),1)))</f>
        <v/>
      </c>
      <c r="G1926" s="13">
        <f>IF(A1926&amp;B1926&amp;C1926="","",IF(A1926="","日付を入れる",IF(B1926="","費目を選ぶ",IF(COUNTIFS($H$4:$H$58,B1926)=0,"費目の一覧にない",IF(C1926="","金額を入れる",IF(YEAR(F1926)&lt;&gt;'入力'!$B$5,"集計の年とちがう",""))))))</f>
        <v/>
      </c>
    </row>
    <row r="1927">
      <c r="A1927" s="34" t="n"/>
      <c r="B1927" s="35" t="n"/>
      <c r="C1927" s="36" t="n"/>
      <c r="D1927" s="35" t="n"/>
      <c r="E1927" s="37" t="n"/>
      <c r="F1927" s="38">
        <f>IF(A1927="","",IF(E1927&lt;&gt;"",DATE(YEAR(E1927),MONTH(E1927),1),DATE(YEAR(A1927),MONTH(A1927),1)))</f>
        <v/>
      </c>
      <c r="G1927" s="13">
        <f>IF(A1927&amp;B1927&amp;C1927="","",IF(A1927="","日付を入れる",IF(B1927="","費目を選ぶ",IF(COUNTIFS($H$4:$H$58,B1927)=0,"費目の一覧にない",IF(C1927="","金額を入れる",IF(YEAR(F1927)&lt;&gt;'入力'!$B$5,"集計の年とちがう",""))))))</f>
        <v/>
      </c>
    </row>
    <row r="1928">
      <c r="A1928" s="34" t="n"/>
      <c r="B1928" s="35" t="n"/>
      <c r="C1928" s="36" t="n"/>
      <c r="D1928" s="35" t="n"/>
      <c r="E1928" s="37" t="n"/>
      <c r="F1928" s="38">
        <f>IF(A1928="","",IF(E1928&lt;&gt;"",DATE(YEAR(E1928),MONTH(E1928),1),DATE(YEAR(A1928),MONTH(A1928),1)))</f>
        <v/>
      </c>
      <c r="G1928" s="13">
        <f>IF(A1928&amp;B1928&amp;C1928="","",IF(A1928="","日付を入れる",IF(B1928="","費目を選ぶ",IF(COUNTIFS($H$4:$H$58,B1928)=0,"費目の一覧にない",IF(C1928="","金額を入れる",IF(YEAR(F1928)&lt;&gt;'入力'!$B$5,"集計の年とちがう",""))))))</f>
        <v/>
      </c>
    </row>
    <row r="1929">
      <c r="A1929" s="34" t="n"/>
      <c r="B1929" s="35" t="n"/>
      <c r="C1929" s="36" t="n"/>
      <c r="D1929" s="35" t="n"/>
      <c r="E1929" s="37" t="n"/>
      <c r="F1929" s="38">
        <f>IF(A1929="","",IF(E1929&lt;&gt;"",DATE(YEAR(E1929),MONTH(E1929),1),DATE(YEAR(A1929),MONTH(A1929),1)))</f>
        <v/>
      </c>
      <c r="G1929" s="13">
        <f>IF(A1929&amp;B1929&amp;C1929="","",IF(A1929="","日付を入れる",IF(B1929="","費目を選ぶ",IF(COUNTIFS($H$4:$H$58,B1929)=0,"費目の一覧にない",IF(C1929="","金額を入れる",IF(YEAR(F1929)&lt;&gt;'入力'!$B$5,"集計の年とちがう",""))))))</f>
        <v/>
      </c>
    </row>
    <row r="1930">
      <c r="A1930" s="34" t="n"/>
      <c r="B1930" s="35" t="n"/>
      <c r="C1930" s="36" t="n"/>
      <c r="D1930" s="35" t="n"/>
      <c r="E1930" s="37" t="n"/>
      <c r="F1930" s="38">
        <f>IF(A1930="","",IF(E1930&lt;&gt;"",DATE(YEAR(E1930),MONTH(E1930),1),DATE(YEAR(A1930),MONTH(A1930),1)))</f>
        <v/>
      </c>
      <c r="G1930" s="13">
        <f>IF(A1930&amp;B1930&amp;C1930="","",IF(A1930="","日付を入れる",IF(B1930="","費目を選ぶ",IF(COUNTIFS($H$4:$H$58,B1930)=0,"費目の一覧にない",IF(C1930="","金額を入れる",IF(YEAR(F1930)&lt;&gt;'入力'!$B$5,"集計の年とちがう",""))))))</f>
        <v/>
      </c>
    </row>
    <row r="1931">
      <c r="A1931" s="34" t="n"/>
      <c r="B1931" s="35" t="n"/>
      <c r="C1931" s="36" t="n"/>
      <c r="D1931" s="35" t="n"/>
      <c r="E1931" s="37" t="n"/>
      <c r="F1931" s="38">
        <f>IF(A1931="","",IF(E1931&lt;&gt;"",DATE(YEAR(E1931),MONTH(E1931),1),DATE(YEAR(A1931),MONTH(A1931),1)))</f>
        <v/>
      </c>
      <c r="G1931" s="13">
        <f>IF(A1931&amp;B1931&amp;C1931="","",IF(A1931="","日付を入れる",IF(B1931="","費目を選ぶ",IF(COUNTIFS($H$4:$H$58,B1931)=0,"費目の一覧にない",IF(C1931="","金額を入れる",IF(YEAR(F1931)&lt;&gt;'入力'!$B$5,"集計の年とちがう",""))))))</f>
        <v/>
      </c>
    </row>
    <row r="1932">
      <c r="A1932" s="34" t="n"/>
      <c r="B1932" s="35" t="n"/>
      <c r="C1932" s="36" t="n"/>
      <c r="D1932" s="35" t="n"/>
      <c r="E1932" s="37" t="n"/>
      <c r="F1932" s="38">
        <f>IF(A1932="","",IF(E1932&lt;&gt;"",DATE(YEAR(E1932),MONTH(E1932),1),DATE(YEAR(A1932),MONTH(A1932),1)))</f>
        <v/>
      </c>
      <c r="G1932" s="13">
        <f>IF(A1932&amp;B1932&amp;C1932="","",IF(A1932="","日付を入れる",IF(B1932="","費目を選ぶ",IF(COUNTIFS($H$4:$H$58,B1932)=0,"費目の一覧にない",IF(C1932="","金額を入れる",IF(YEAR(F1932)&lt;&gt;'入力'!$B$5,"集計の年とちがう",""))))))</f>
        <v/>
      </c>
    </row>
    <row r="1933">
      <c r="A1933" s="34" t="n"/>
      <c r="B1933" s="35" t="n"/>
      <c r="C1933" s="36" t="n"/>
      <c r="D1933" s="35" t="n"/>
      <c r="E1933" s="37" t="n"/>
      <c r="F1933" s="38">
        <f>IF(A1933="","",IF(E1933&lt;&gt;"",DATE(YEAR(E1933),MONTH(E1933),1),DATE(YEAR(A1933),MONTH(A1933),1)))</f>
        <v/>
      </c>
      <c r="G1933" s="13">
        <f>IF(A1933&amp;B1933&amp;C1933="","",IF(A1933="","日付を入れる",IF(B1933="","費目を選ぶ",IF(COUNTIFS($H$4:$H$58,B1933)=0,"費目の一覧にない",IF(C1933="","金額を入れる",IF(YEAR(F1933)&lt;&gt;'入力'!$B$5,"集計の年とちがう",""))))))</f>
        <v/>
      </c>
    </row>
    <row r="1934">
      <c r="A1934" s="34" t="n"/>
      <c r="B1934" s="35" t="n"/>
      <c r="C1934" s="36" t="n"/>
      <c r="D1934" s="35" t="n"/>
      <c r="E1934" s="37" t="n"/>
      <c r="F1934" s="38">
        <f>IF(A1934="","",IF(E1934&lt;&gt;"",DATE(YEAR(E1934),MONTH(E1934),1),DATE(YEAR(A1934),MONTH(A1934),1)))</f>
        <v/>
      </c>
      <c r="G1934" s="13">
        <f>IF(A1934&amp;B1934&amp;C1934="","",IF(A1934="","日付を入れる",IF(B1934="","費目を選ぶ",IF(COUNTIFS($H$4:$H$58,B1934)=0,"費目の一覧にない",IF(C1934="","金額を入れる",IF(YEAR(F1934)&lt;&gt;'入力'!$B$5,"集計の年とちがう",""))))))</f>
        <v/>
      </c>
    </row>
    <row r="1935">
      <c r="A1935" s="34" t="n"/>
      <c r="B1935" s="35" t="n"/>
      <c r="C1935" s="36" t="n"/>
      <c r="D1935" s="35" t="n"/>
      <c r="E1935" s="37" t="n"/>
      <c r="F1935" s="38">
        <f>IF(A1935="","",IF(E1935&lt;&gt;"",DATE(YEAR(E1935),MONTH(E1935),1),DATE(YEAR(A1935),MONTH(A1935),1)))</f>
        <v/>
      </c>
      <c r="G1935" s="13">
        <f>IF(A1935&amp;B1935&amp;C1935="","",IF(A1935="","日付を入れる",IF(B1935="","費目を選ぶ",IF(COUNTIFS($H$4:$H$58,B1935)=0,"費目の一覧にない",IF(C1935="","金額を入れる",IF(YEAR(F1935)&lt;&gt;'入力'!$B$5,"集計の年とちがう",""))))))</f>
        <v/>
      </c>
    </row>
    <row r="1936">
      <c r="A1936" s="34" t="n"/>
      <c r="B1936" s="35" t="n"/>
      <c r="C1936" s="36" t="n"/>
      <c r="D1936" s="35" t="n"/>
      <c r="E1936" s="37" t="n"/>
      <c r="F1936" s="38">
        <f>IF(A1936="","",IF(E1936&lt;&gt;"",DATE(YEAR(E1936),MONTH(E1936),1),DATE(YEAR(A1936),MONTH(A1936),1)))</f>
        <v/>
      </c>
      <c r="G1936" s="13">
        <f>IF(A1936&amp;B1936&amp;C1936="","",IF(A1936="","日付を入れる",IF(B1936="","費目を選ぶ",IF(COUNTIFS($H$4:$H$58,B1936)=0,"費目の一覧にない",IF(C1936="","金額を入れる",IF(YEAR(F1936)&lt;&gt;'入力'!$B$5,"集計の年とちがう",""))))))</f>
        <v/>
      </c>
    </row>
    <row r="1937">
      <c r="A1937" s="34" t="n"/>
      <c r="B1937" s="35" t="n"/>
      <c r="C1937" s="36" t="n"/>
      <c r="D1937" s="35" t="n"/>
      <c r="E1937" s="37" t="n"/>
      <c r="F1937" s="38">
        <f>IF(A1937="","",IF(E1937&lt;&gt;"",DATE(YEAR(E1937),MONTH(E1937),1),DATE(YEAR(A1937),MONTH(A1937),1)))</f>
        <v/>
      </c>
      <c r="G1937" s="13">
        <f>IF(A1937&amp;B1937&amp;C1937="","",IF(A1937="","日付を入れる",IF(B1937="","費目を選ぶ",IF(COUNTIFS($H$4:$H$58,B1937)=0,"費目の一覧にない",IF(C1937="","金額を入れる",IF(YEAR(F1937)&lt;&gt;'入力'!$B$5,"集計の年とちがう",""))))))</f>
        <v/>
      </c>
    </row>
    <row r="1938">
      <c r="A1938" s="34" t="n"/>
      <c r="B1938" s="35" t="n"/>
      <c r="C1938" s="36" t="n"/>
      <c r="D1938" s="35" t="n"/>
      <c r="E1938" s="37" t="n"/>
      <c r="F1938" s="38">
        <f>IF(A1938="","",IF(E1938&lt;&gt;"",DATE(YEAR(E1938),MONTH(E1938),1),DATE(YEAR(A1938),MONTH(A1938),1)))</f>
        <v/>
      </c>
      <c r="G1938" s="13">
        <f>IF(A1938&amp;B1938&amp;C1938="","",IF(A1938="","日付を入れる",IF(B1938="","費目を選ぶ",IF(COUNTIFS($H$4:$H$58,B1938)=0,"費目の一覧にない",IF(C1938="","金額を入れる",IF(YEAR(F1938)&lt;&gt;'入力'!$B$5,"集計の年とちがう",""))))))</f>
        <v/>
      </c>
    </row>
    <row r="1939">
      <c r="A1939" s="34" t="n"/>
      <c r="B1939" s="35" t="n"/>
      <c r="C1939" s="36" t="n"/>
      <c r="D1939" s="35" t="n"/>
      <c r="E1939" s="37" t="n"/>
      <c r="F1939" s="38">
        <f>IF(A1939="","",IF(E1939&lt;&gt;"",DATE(YEAR(E1939),MONTH(E1939),1),DATE(YEAR(A1939),MONTH(A1939),1)))</f>
        <v/>
      </c>
      <c r="G1939" s="13">
        <f>IF(A1939&amp;B1939&amp;C1939="","",IF(A1939="","日付を入れる",IF(B1939="","費目を選ぶ",IF(COUNTIFS($H$4:$H$58,B1939)=0,"費目の一覧にない",IF(C1939="","金額を入れる",IF(YEAR(F1939)&lt;&gt;'入力'!$B$5,"集計の年とちがう",""))))))</f>
        <v/>
      </c>
    </row>
    <row r="1940">
      <c r="A1940" s="34" t="n"/>
      <c r="B1940" s="35" t="n"/>
      <c r="C1940" s="36" t="n"/>
      <c r="D1940" s="35" t="n"/>
      <c r="E1940" s="37" t="n"/>
      <c r="F1940" s="38">
        <f>IF(A1940="","",IF(E1940&lt;&gt;"",DATE(YEAR(E1940),MONTH(E1940),1),DATE(YEAR(A1940),MONTH(A1940),1)))</f>
        <v/>
      </c>
      <c r="G1940" s="13">
        <f>IF(A1940&amp;B1940&amp;C1940="","",IF(A1940="","日付を入れる",IF(B1940="","費目を選ぶ",IF(COUNTIFS($H$4:$H$58,B1940)=0,"費目の一覧にない",IF(C1940="","金額を入れる",IF(YEAR(F1940)&lt;&gt;'入力'!$B$5,"集計の年とちがう",""))))))</f>
        <v/>
      </c>
    </row>
    <row r="1941">
      <c r="A1941" s="34" t="n"/>
      <c r="B1941" s="35" t="n"/>
      <c r="C1941" s="36" t="n"/>
      <c r="D1941" s="35" t="n"/>
      <c r="E1941" s="37" t="n"/>
      <c r="F1941" s="38">
        <f>IF(A1941="","",IF(E1941&lt;&gt;"",DATE(YEAR(E1941),MONTH(E1941),1),DATE(YEAR(A1941),MONTH(A1941),1)))</f>
        <v/>
      </c>
      <c r="G1941" s="13">
        <f>IF(A1941&amp;B1941&amp;C1941="","",IF(A1941="","日付を入れる",IF(B1941="","費目を選ぶ",IF(COUNTIFS($H$4:$H$58,B1941)=0,"費目の一覧にない",IF(C1941="","金額を入れる",IF(YEAR(F1941)&lt;&gt;'入力'!$B$5,"集計の年とちがう",""))))))</f>
        <v/>
      </c>
    </row>
    <row r="1942">
      <c r="A1942" s="34" t="n"/>
      <c r="B1942" s="35" t="n"/>
      <c r="C1942" s="36" t="n"/>
      <c r="D1942" s="35" t="n"/>
      <c r="E1942" s="37" t="n"/>
      <c r="F1942" s="38">
        <f>IF(A1942="","",IF(E1942&lt;&gt;"",DATE(YEAR(E1942),MONTH(E1942),1),DATE(YEAR(A1942),MONTH(A1942),1)))</f>
        <v/>
      </c>
      <c r="G1942" s="13">
        <f>IF(A1942&amp;B1942&amp;C1942="","",IF(A1942="","日付を入れる",IF(B1942="","費目を選ぶ",IF(COUNTIFS($H$4:$H$58,B1942)=0,"費目の一覧にない",IF(C1942="","金額を入れる",IF(YEAR(F1942)&lt;&gt;'入力'!$B$5,"集計の年とちがう",""))))))</f>
        <v/>
      </c>
    </row>
    <row r="1943">
      <c r="A1943" s="34" t="n"/>
      <c r="B1943" s="35" t="n"/>
      <c r="C1943" s="36" t="n"/>
      <c r="D1943" s="35" t="n"/>
      <c r="E1943" s="37" t="n"/>
      <c r="F1943" s="38">
        <f>IF(A1943="","",IF(E1943&lt;&gt;"",DATE(YEAR(E1943),MONTH(E1943),1),DATE(YEAR(A1943),MONTH(A1943),1)))</f>
        <v/>
      </c>
      <c r="G1943" s="13">
        <f>IF(A1943&amp;B1943&amp;C1943="","",IF(A1943="","日付を入れる",IF(B1943="","費目を選ぶ",IF(COUNTIFS($H$4:$H$58,B1943)=0,"費目の一覧にない",IF(C1943="","金額を入れる",IF(YEAR(F1943)&lt;&gt;'入力'!$B$5,"集計の年とちがう",""))))))</f>
        <v/>
      </c>
    </row>
    <row r="1944">
      <c r="A1944" s="34" t="n"/>
      <c r="B1944" s="35" t="n"/>
      <c r="C1944" s="36" t="n"/>
      <c r="D1944" s="35" t="n"/>
      <c r="E1944" s="37" t="n"/>
      <c r="F1944" s="38">
        <f>IF(A1944="","",IF(E1944&lt;&gt;"",DATE(YEAR(E1944),MONTH(E1944),1),DATE(YEAR(A1944),MONTH(A1944),1)))</f>
        <v/>
      </c>
      <c r="G1944" s="13">
        <f>IF(A1944&amp;B1944&amp;C1944="","",IF(A1944="","日付を入れる",IF(B1944="","費目を選ぶ",IF(COUNTIFS($H$4:$H$58,B1944)=0,"費目の一覧にない",IF(C1944="","金額を入れる",IF(YEAR(F1944)&lt;&gt;'入力'!$B$5,"集計の年とちがう",""))))))</f>
        <v/>
      </c>
    </row>
    <row r="1945">
      <c r="A1945" s="34" t="n"/>
      <c r="B1945" s="35" t="n"/>
      <c r="C1945" s="36" t="n"/>
      <c r="D1945" s="35" t="n"/>
      <c r="E1945" s="37" t="n"/>
      <c r="F1945" s="38">
        <f>IF(A1945="","",IF(E1945&lt;&gt;"",DATE(YEAR(E1945),MONTH(E1945),1),DATE(YEAR(A1945),MONTH(A1945),1)))</f>
        <v/>
      </c>
      <c r="G1945" s="13">
        <f>IF(A1945&amp;B1945&amp;C1945="","",IF(A1945="","日付を入れる",IF(B1945="","費目を選ぶ",IF(COUNTIFS($H$4:$H$58,B1945)=0,"費目の一覧にない",IF(C1945="","金額を入れる",IF(YEAR(F1945)&lt;&gt;'入力'!$B$5,"集計の年とちがう",""))))))</f>
        <v/>
      </c>
    </row>
    <row r="1946">
      <c r="A1946" s="34" t="n"/>
      <c r="B1946" s="35" t="n"/>
      <c r="C1946" s="36" t="n"/>
      <c r="D1946" s="35" t="n"/>
      <c r="E1946" s="37" t="n"/>
      <c r="F1946" s="38">
        <f>IF(A1946="","",IF(E1946&lt;&gt;"",DATE(YEAR(E1946),MONTH(E1946),1),DATE(YEAR(A1946),MONTH(A1946),1)))</f>
        <v/>
      </c>
      <c r="G1946" s="13">
        <f>IF(A1946&amp;B1946&amp;C1946="","",IF(A1946="","日付を入れる",IF(B1946="","費目を選ぶ",IF(COUNTIFS($H$4:$H$58,B1946)=0,"費目の一覧にない",IF(C1946="","金額を入れる",IF(YEAR(F1946)&lt;&gt;'入力'!$B$5,"集計の年とちがう",""))))))</f>
        <v/>
      </c>
    </row>
    <row r="1947">
      <c r="A1947" s="34" t="n"/>
      <c r="B1947" s="35" t="n"/>
      <c r="C1947" s="36" t="n"/>
      <c r="D1947" s="35" t="n"/>
      <c r="E1947" s="37" t="n"/>
      <c r="F1947" s="38">
        <f>IF(A1947="","",IF(E1947&lt;&gt;"",DATE(YEAR(E1947),MONTH(E1947),1),DATE(YEAR(A1947),MONTH(A1947),1)))</f>
        <v/>
      </c>
      <c r="G1947" s="13">
        <f>IF(A1947&amp;B1947&amp;C1947="","",IF(A1947="","日付を入れる",IF(B1947="","費目を選ぶ",IF(COUNTIFS($H$4:$H$58,B1947)=0,"費目の一覧にない",IF(C1947="","金額を入れる",IF(YEAR(F1947)&lt;&gt;'入力'!$B$5,"集計の年とちがう",""))))))</f>
        <v/>
      </c>
    </row>
    <row r="1948">
      <c r="A1948" s="34" t="n"/>
      <c r="B1948" s="35" t="n"/>
      <c r="C1948" s="36" t="n"/>
      <c r="D1948" s="35" t="n"/>
      <c r="E1948" s="37" t="n"/>
      <c r="F1948" s="38">
        <f>IF(A1948="","",IF(E1948&lt;&gt;"",DATE(YEAR(E1948),MONTH(E1948),1),DATE(YEAR(A1948),MONTH(A1948),1)))</f>
        <v/>
      </c>
      <c r="G1948" s="13">
        <f>IF(A1948&amp;B1948&amp;C1948="","",IF(A1948="","日付を入れる",IF(B1948="","費目を選ぶ",IF(COUNTIFS($H$4:$H$58,B1948)=0,"費目の一覧にない",IF(C1948="","金額を入れる",IF(YEAR(F1948)&lt;&gt;'入力'!$B$5,"集計の年とちがう",""))))))</f>
        <v/>
      </c>
    </row>
    <row r="1949">
      <c r="A1949" s="34" t="n"/>
      <c r="B1949" s="35" t="n"/>
      <c r="C1949" s="36" t="n"/>
      <c r="D1949" s="35" t="n"/>
      <c r="E1949" s="37" t="n"/>
      <c r="F1949" s="38">
        <f>IF(A1949="","",IF(E1949&lt;&gt;"",DATE(YEAR(E1949),MONTH(E1949),1),DATE(YEAR(A1949),MONTH(A1949),1)))</f>
        <v/>
      </c>
      <c r="G1949" s="13">
        <f>IF(A1949&amp;B1949&amp;C1949="","",IF(A1949="","日付を入れる",IF(B1949="","費目を選ぶ",IF(COUNTIFS($H$4:$H$58,B1949)=0,"費目の一覧にない",IF(C1949="","金額を入れる",IF(YEAR(F1949)&lt;&gt;'入力'!$B$5,"集計の年とちがう",""))))))</f>
        <v/>
      </c>
    </row>
    <row r="1950">
      <c r="A1950" s="34" t="n"/>
      <c r="B1950" s="35" t="n"/>
      <c r="C1950" s="36" t="n"/>
      <c r="D1950" s="35" t="n"/>
      <c r="E1950" s="37" t="n"/>
      <c r="F1950" s="38">
        <f>IF(A1950="","",IF(E1950&lt;&gt;"",DATE(YEAR(E1950),MONTH(E1950),1),DATE(YEAR(A1950),MONTH(A1950),1)))</f>
        <v/>
      </c>
      <c r="G1950" s="13">
        <f>IF(A1950&amp;B1950&amp;C1950="","",IF(A1950="","日付を入れる",IF(B1950="","費目を選ぶ",IF(COUNTIFS($H$4:$H$58,B1950)=0,"費目の一覧にない",IF(C1950="","金額を入れる",IF(YEAR(F1950)&lt;&gt;'入力'!$B$5,"集計の年とちがう",""))))))</f>
        <v/>
      </c>
    </row>
    <row r="1951">
      <c r="A1951" s="34" t="n"/>
      <c r="B1951" s="35" t="n"/>
      <c r="C1951" s="36" t="n"/>
      <c r="D1951" s="35" t="n"/>
      <c r="E1951" s="37" t="n"/>
      <c r="F1951" s="38">
        <f>IF(A1951="","",IF(E1951&lt;&gt;"",DATE(YEAR(E1951),MONTH(E1951),1),DATE(YEAR(A1951),MONTH(A1951),1)))</f>
        <v/>
      </c>
      <c r="G1951" s="13">
        <f>IF(A1951&amp;B1951&amp;C1951="","",IF(A1951="","日付を入れる",IF(B1951="","費目を選ぶ",IF(COUNTIFS($H$4:$H$58,B1951)=0,"費目の一覧にない",IF(C1951="","金額を入れる",IF(YEAR(F1951)&lt;&gt;'入力'!$B$5,"集計の年とちがう",""))))))</f>
        <v/>
      </c>
    </row>
    <row r="1952">
      <c r="A1952" s="34" t="n"/>
      <c r="B1952" s="35" t="n"/>
      <c r="C1952" s="36" t="n"/>
      <c r="D1952" s="35" t="n"/>
      <c r="E1952" s="37" t="n"/>
      <c r="F1952" s="38">
        <f>IF(A1952="","",IF(E1952&lt;&gt;"",DATE(YEAR(E1952),MONTH(E1952),1),DATE(YEAR(A1952),MONTH(A1952),1)))</f>
        <v/>
      </c>
      <c r="G1952" s="13">
        <f>IF(A1952&amp;B1952&amp;C1952="","",IF(A1952="","日付を入れる",IF(B1952="","費目を選ぶ",IF(COUNTIFS($H$4:$H$58,B1952)=0,"費目の一覧にない",IF(C1952="","金額を入れる",IF(YEAR(F1952)&lt;&gt;'入力'!$B$5,"集計の年とちがう",""))))))</f>
        <v/>
      </c>
    </row>
    <row r="1953">
      <c r="A1953" s="34" t="n"/>
      <c r="B1953" s="35" t="n"/>
      <c r="C1953" s="36" t="n"/>
      <c r="D1953" s="35" t="n"/>
      <c r="E1953" s="37" t="n"/>
      <c r="F1953" s="38">
        <f>IF(A1953="","",IF(E1953&lt;&gt;"",DATE(YEAR(E1953),MONTH(E1953),1),DATE(YEAR(A1953),MONTH(A1953),1)))</f>
        <v/>
      </c>
      <c r="G1953" s="13">
        <f>IF(A1953&amp;B1953&amp;C1953="","",IF(A1953="","日付を入れる",IF(B1953="","費目を選ぶ",IF(COUNTIFS($H$4:$H$58,B1953)=0,"費目の一覧にない",IF(C1953="","金額を入れる",IF(YEAR(F1953)&lt;&gt;'入力'!$B$5,"集計の年とちがう",""))))))</f>
        <v/>
      </c>
    </row>
    <row r="1954">
      <c r="A1954" s="34" t="n"/>
      <c r="B1954" s="35" t="n"/>
      <c r="C1954" s="36" t="n"/>
      <c r="D1954" s="35" t="n"/>
      <c r="E1954" s="37" t="n"/>
      <c r="F1954" s="38">
        <f>IF(A1954="","",IF(E1954&lt;&gt;"",DATE(YEAR(E1954),MONTH(E1954),1),DATE(YEAR(A1954),MONTH(A1954),1)))</f>
        <v/>
      </c>
      <c r="G1954" s="13">
        <f>IF(A1954&amp;B1954&amp;C1954="","",IF(A1954="","日付を入れる",IF(B1954="","費目を選ぶ",IF(COUNTIFS($H$4:$H$58,B1954)=0,"費目の一覧にない",IF(C1954="","金額を入れる",IF(YEAR(F1954)&lt;&gt;'入力'!$B$5,"集計の年とちがう",""))))))</f>
        <v/>
      </c>
    </row>
    <row r="1955">
      <c r="A1955" s="34" t="n"/>
      <c r="B1955" s="35" t="n"/>
      <c r="C1955" s="36" t="n"/>
      <c r="D1955" s="35" t="n"/>
      <c r="E1955" s="37" t="n"/>
      <c r="F1955" s="38">
        <f>IF(A1955="","",IF(E1955&lt;&gt;"",DATE(YEAR(E1955),MONTH(E1955),1),DATE(YEAR(A1955),MONTH(A1955),1)))</f>
        <v/>
      </c>
      <c r="G1955" s="13">
        <f>IF(A1955&amp;B1955&amp;C1955="","",IF(A1955="","日付を入れる",IF(B1955="","費目を選ぶ",IF(COUNTIFS($H$4:$H$58,B1955)=0,"費目の一覧にない",IF(C1955="","金額を入れる",IF(YEAR(F1955)&lt;&gt;'入力'!$B$5,"集計の年とちがう",""))))))</f>
        <v/>
      </c>
    </row>
    <row r="1956">
      <c r="A1956" s="34" t="n"/>
      <c r="B1956" s="35" t="n"/>
      <c r="C1956" s="36" t="n"/>
      <c r="D1956" s="35" t="n"/>
      <c r="E1956" s="37" t="n"/>
      <c r="F1956" s="38">
        <f>IF(A1956="","",IF(E1956&lt;&gt;"",DATE(YEAR(E1956),MONTH(E1956),1),DATE(YEAR(A1956),MONTH(A1956),1)))</f>
        <v/>
      </c>
      <c r="G1956" s="13">
        <f>IF(A1956&amp;B1956&amp;C1956="","",IF(A1956="","日付を入れる",IF(B1956="","費目を選ぶ",IF(COUNTIFS($H$4:$H$58,B1956)=0,"費目の一覧にない",IF(C1956="","金額を入れる",IF(YEAR(F1956)&lt;&gt;'入力'!$B$5,"集計の年とちがう",""))))))</f>
        <v/>
      </c>
    </row>
    <row r="1957">
      <c r="A1957" s="34" t="n"/>
      <c r="B1957" s="35" t="n"/>
      <c r="C1957" s="36" t="n"/>
      <c r="D1957" s="35" t="n"/>
      <c r="E1957" s="37" t="n"/>
      <c r="F1957" s="38">
        <f>IF(A1957="","",IF(E1957&lt;&gt;"",DATE(YEAR(E1957),MONTH(E1957),1),DATE(YEAR(A1957),MONTH(A1957),1)))</f>
        <v/>
      </c>
      <c r="G1957" s="13">
        <f>IF(A1957&amp;B1957&amp;C1957="","",IF(A1957="","日付を入れる",IF(B1957="","費目を選ぶ",IF(COUNTIFS($H$4:$H$58,B1957)=0,"費目の一覧にない",IF(C1957="","金額を入れる",IF(YEAR(F1957)&lt;&gt;'入力'!$B$5,"集計の年とちがう",""))))))</f>
        <v/>
      </c>
    </row>
    <row r="1958">
      <c r="A1958" s="34" t="n"/>
      <c r="B1958" s="35" t="n"/>
      <c r="C1958" s="36" t="n"/>
      <c r="D1958" s="35" t="n"/>
      <c r="E1958" s="37" t="n"/>
      <c r="F1958" s="38">
        <f>IF(A1958="","",IF(E1958&lt;&gt;"",DATE(YEAR(E1958),MONTH(E1958),1),DATE(YEAR(A1958),MONTH(A1958),1)))</f>
        <v/>
      </c>
      <c r="G1958" s="13">
        <f>IF(A1958&amp;B1958&amp;C1958="","",IF(A1958="","日付を入れる",IF(B1958="","費目を選ぶ",IF(COUNTIFS($H$4:$H$58,B1958)=0,"費目の一覧にない",IF(C1958="","金額を入れる",IF(YEAR(F1958)&lt;&gt;'入力'!$B$5,"集計の年とちがう",""))))))</f>
        <v/>
      </c>
    </row>
    <row r="1959">
      <c r="A1959" s="34" t="n"/>
      <c r="B1959" s="35" t="n"/>
      <c r="C1959" s="36" t="n"/>
      <c r="D1959" s="35" t="n"/>
      <c r="E1959" s="37" t="n"/>
      <c r="F1959" s="38">
        <f>IF(A1959="","",IF(E1959&lt;&gt;"",DATE(YEAR(E1959),MONTH(E1959),1),DATE(YEAR(A1959),MONTH(A1959),1)))</f>
        <v/>
      </c>
      <c r="G1959" s="13">
        <f>IF(A1959&amp;B1959&amp;C1959="","",IF(A1959="","日付を入れる",IF(B1959="","費目を選ぶ",IF(COUNTIFS($H$4:$H$58,B1959)=0,"費目の一覧にない",IF(C1959="","金額を入れる",IF(YEAR(F1959)&lt;&gt;'入力'!$B$5,"集計の年とちがう",""))))))</f>
        <v/>
      </c>
    </row>
    <row r="1960">
      <c r="A1960" s="34" t="n"/>
      <c r="B1960" s="35" t="n"/>
      <c r="C1960" s="36" t="n"/>
      <c r="D1960" s="35" t="n"/>
      <c r="E1960" s="37" t="n"/>
      <c r="F1960" s="38">
        <f>IF(A1960="","",IF(E1960&lt;&gt;"",DATE(YEAR(E1960),MONTH(E1960),1),DATE(YEAR(A1960),MONTH(A1960),1)))</f>
        <v/>
      </c>
      <c r="G1960" s="13">
        <f>IF(A1960&amp;B1960&amp;C1960="","",IF(A1960="","日付を入れる",IF(B1960="","費目を選ぶ",IF(COUNTIFS($H$4:$H$58,B1960)=0,"費目の一覧にない",IF(C1960="","金額を入れる",IF(YEAR(F1960)&lt;&gt;'入力'!$B$5,"集計の年とちがう",""))))))</f>
        <v/>
      </c>
    </row>
    <row r="1961">
      <c r="A1961" s="34" t="n"/>
      <c r="B1961" s="35" t="n"/>
      <c r="C1961" s="36" t="n"/>
      <c r="D1961" s="35" t="n"/>
      <c r="E1961" s="37" t="n"/>
      <c r="F1961" s="38">
        <f>IF(A1961="","",IF(E1961&lt;&gt;"",DATE(YEAR(E1961),MONTH(E1961),1),DATE(YEAR(A1961),MONTH(A1961),1)))</f>
        <v/>
      </c>
      <c r="G1961" s="13">
        <f>IF(A1961&amp;B1961&amp;C1961="","",IF(A1961="","日付を入れる",IF(B1961="","費目を選ぶ",IF(COUNTIFS($H$4:$H$58,B1961)=0,"費目の一覧にない",IF(C1961="","金額を入れる",IF(YEAR(F1961)&lt;&gt;'入力'!$B$5,"集計の年とちがう",""))))))</f>
        <v/>
      </c>
    </row>
    <row r="1962">
      <c r="A1962" s="34" t="n"/>
      <c r="B1962" s="35" t="n"/>
      <c r="C1962" s="36" t="n"/>
      <c r="D1962" s="35" t="n"/>
      <c r="E1962" s="37" t="n"/>
      <c r="F1962" s="38">
        <f>IF(A1962="","",IF(E1962&lt;&gt;"",DATE(YEAR(E1962),MONTH(E1962),1),DATE(YEAR(A1962),MONTH(A1962),1)))</f>
        <v/>
      </c>
      <c r="G1962" s="13">
        <f>IF(A1962&amp;B1962&amp;C1962="","",IF(A1962="","日付を入れる",IF(B1962="","費目を選ぶ",IF(COUNTIFS($H$4:$H$58,B1962)=0,"費目の一覧にない",IF(C1962="","金額を入れる",IF(YEAR(F1962)&lt;&gt;'入力'!$B$5,"集計の年とちがう",""))))))</f>
        <v/>
      </c>
    </row>
    <row r="1963">
      <c r="A1963" s="34" t="n"/>
      <c r="B1963" s="35" t="n"/>
      <c r="C1963" s="36" t="n"/>
      <c r="D1963" s="35" t="n"/>
      <c r="E1963" s="37" t="n"/>
      <c r="F1963" s="38">
        <f>IF(A1963="","",IF(E1963&lt;&gt;"",DATE(YEAR(E1963),MONTH(E1963),1),DATE(YEAR(A1963),MONTH(A1963),1)))</f>
        <v/>
      </c>
      <c r="G1963" s="13">
        <f>IF(A1963&amp;B1963&amp;C1963="","",IF(A1963="","日付を入れる",IF(B1963="","費目を選ぶ",IF(COUNTIFS($H$4:$H$58,B1963)=0,"費目の一覧にない",IF(C1963="","金額を入れる",IF(YEAR(F1963)&lt;&gt;'入力'!$B$5,"集計の年とちがう",""))))))</f>
        <v/>
      </c>
    </row>
    <row r="1964">
      <c r="A1964" s="34" t="n"/>
      <c r="B1964" s="35" t="n"/>
      <c r="C1964" s="36" t="n"/>
      <c r="D1964" s="35" t="n"/>
      <c r="E1964" s="37" t="n"/>
      <c r="F1964" s="38">
        <f>IF(A1964="","",IF(E1964&lt;&gt;"",DATE(YEAR(E1964),MONTH(E1964),1),DATE(YEAR(A1964),MONTH(A1964),1)))</f>
        <v/>
      </c>
      <c r="G1964" s="13">
        <f>IF(A1964&amp;B1964&amp;C1964="","",IF(A1964="","日付を入れる",IF(B1964="","費目を選ぶ",IF(COUNTIFS($H$4:$H$58,B1964)=0,"費目の一覧にない",IF(C1964="","金額を入れる",IF(YEAR(F1964)&lt;&gt;'入力'!$B$5,"集計の年とちがう",""))))))</f>
        <v/>
      </c>
    </row>
    <row r="1965">
      <c r="A1965" s="34" t="n"/>
      <c r="B1965" s="35" t="n"/>
      <c r="C1965" s="36" t="n"/>
      <c r="D1965" s="35" t="n"/>
      <c r="E1965" s="37" t="n"/>
      <c r="F1965" s="38">
        <f>IF(A1965="","",IF(E1965&lt;&gt;"",DATE(YEAR(E1965),MONTH(E1965),1),DATE(YEAR(A1965),MONTH(A1965),1)))</f>
        <v/>
      </c>
      <c r="G1965" s="13">
        <f>IF(A1965&amp;B1965&amp;C1965="","",IF(A1965="","日付を入れる",IF(B1965="","費目を選ぶ",IF(COUNTIFS($H$4:$H$58,B1965)=0,"費目の一覧にない",IF(C1965="","金額を入れる",IF(YEAR(F1965)&lt;&gt;'入力'!$B$5,"集計の年とちがう",""))))))</f>
        <v/>
      </c>
    </row>
    <row r="1966">
      <c r="A1966" s="34" t="n"/>
      <c r="B1966" s="35" t="n"/>
      <c r="C1966" s="36" t="n"/>
      <c r="D1966" s="35" t="n"/>
      <c r="E1966" s="37" t="n"/>
      <c r="F1966" s="38">
        <f>IF(A1966="","",IF(E1966&lt;&gt;"",DATE(YEAR(E1966),MONTH(E1966),1),DATE(YEAR(A1966),MONTH(A1966),1)))</f>
        <v/>
      </c>
      <c r="G1966" s="13">
        <f>IF(A1966&amp;B1966&amp;C1966="","",IF(A1966="","日付を入れる",IF(B1966="","費目を選ぶ",IF(COUNTIFS($H$4:$H$58,B1966)=0,"費目の一覧にない",IF(C1966="","金額を入れる",IF(YEAR(F1966)&lt;&gt;'入力'!$B$5,"集計の年とちがう",""))))))</f>
        <v/>
      </c>
    </row>
    <row r="1967">
      <c r="A1967" s="34" t="n"/>
      <c r="B1967" s="35" t="n"/>
      <c r="C1967" s="36" t="n"/>
      <c r="D1967" s="35" t="n"/>
      <c r="E1967" s="37" t="n"/>
      <c r="F1967" s="38">
        <f>IF(A1967="","",IF(E1967&lt;&gt;"",DATE(YEAR(E1967),MONTH(E1967),1),DATE(YEAR(A1967),MONTH(A1967),1)))</f>
        <v/>
      </c>
      <c r="G1967" s="13">
        <f>IF(A1967&amp;B1967&amp;C1967="","",IF(A1967="","日付を入れる",IF(B1967="","費目を選ぶ",IF(COUNTIFS($H$4:$H$58,B1967)=0,"費目の一覧にない",IF(C1967="","金額を入れる",IF(YEAR(F1967)&lt;&gt;'入力'!$B$5,"集計の年とちがう",""))))))</f>
        <v/>
      </c>
    </row>
    <row r="1968">
      <c r="A1968" s="34" t="n"/>
      <c r="B1968" s="35" t="n"/>
      <c r="C1968" s="36" t="n"/>
      <c r="D1968" s="35" t="n"/>
      <c r="E1968" s="37" t="n"/>
      <c r="F1968" s="38">
        <f>IF(A1968="","",IF(E1968&lt;&gt;"",DATE(YEAR(E1968),MONTH(E1968),1),DATE(YEAR(A1968),MONTH(A1968),1)))</f>
        <v/>
      </c>
      <c r="G1968" s="13">
        <f>IF(A1968&amp;B1968&amp;C1968="","",IF(A1968="","日付を入れる",IF(B1968="","費目を選ぶ",IF(COUNTIFS($H$4:$H$58,B1968)=0,"費目の一覧にない",IF(C1968="","金額を入れる",IF(YEAR(F1968)&lt;&gt;'入力'!$B$5,"集計の年とちがう",""))))))</f>
        <v/>
      </c>
    </row>
    <row r="1969">
      <c r="A1969" s="34" t="n"/>
      <c r="B1969" s="35" t="n"/>
      <c r="C1969" s="36" t="n"/>
      <c r="D1969" s="35" t="n"/>
      <c r="E1969" s="37" t="n"/>
      <c r="F1969" s="38">
        <f>IF(A1969="","",IF(E1969&lt;&gt;"",DATE(YEAR(E1969),MONTH(E1969),1),DATE(YEAR(A1969),MONTH(A1969),1)))</f>
        <v/>
      </c>
      <c r="G1969" s="13">
        <f>IF(A1969&amp;B1969&amp;C1969="","",IF(A1969="","日付を入れる",IF(B1969="","費目を選ぶ",IF(COUNTIFS($H$4:$H$58,B1969)=0,"費目の一覧にない",IF(C1969="","金額を入れる",IF(YEAR(F1969)&lt;&gt;'入力'!$B$5,"集計の年とちがう",""))))))</f>
        <v/>
      </c>
    </row>
    <row r="1970">
      <c r="A1970" s="34" t="n"/>
      <c r="B1970" s="35" t="n"/>
      <c r="C1970" s="36" t="n"/>
      <c r="D1970" s="35" t="n"/>
      <c r="E1970" s="37" t="n"/>
      <c r="F1970" s="38">
        <f>IF(A1970="","",IF(E1970&lt;&gt;"",DATE(YEAR(E1970),MONTH(E1970),1),DATE(YEAR(A1970),MONTH(A1970),1)))</f>
        <v/>
      </c>
      <c r="G1970" s="13">
        <f>IF(A1970&amp;B1970&amp;C1970="","",IF(A1970="","日付を入れる",IF(B1970="","費目を選ぶ",IF(COUNTIFS($H$4:$H$58,B1970)=0,"費目の一覧にない",IF(C1970="","金額を入れる",IF(YEAR(F1970)&lt;&gt;'入力'!$B$5,"集計の年とちがう",""))))))</f>
        <v/>
      </c>
    </row>
    <row r="1971">
      <c r="A1971" s="34" t="n"/>
      <c r="B1971" s="35" t="n"/>
      <c r="C1971" s="36" t="n"/>
      <c r="D1971" s="35" t="n"/>
      <c r="E1971" s="37" t="n"/>
      <c r="F1971" s="38">
        <f>IF(A1971="","",IF(E1971&lt;&gt;"",DATE(YEAR(E1971),MONTH(E1971),1),DATE(YEAR(A1971),MONTH(A1971),1)))</f>
        <v/>
      </c>
      <c r="G1971" s="13">
        <f>IF(A1971&amp;B1971&amp;C1971="","",IF(A1971="","日付を入れる",IF(B1971="","費目を選ぶ",IF(COUNTIFS($H$4:$H$58,B1971)=0,"費目の一覧にない",IF(C1971="","金額を入れる",IF(YEAR(F1971)&lt;&gt;'入力'!$B$5,"集計の年とちがう",""))))))</f>
        <v/>
      </c>
    </row>
    <row r="1972">
      <c r="A1972" s="34" t="n"/>
      <c r="B1972" s="35" t="n"/>
      <c r="C1972" s="36" t="n"/>
      <c r="D1972" s="35" t="n"/>
      <c r="E1972" s="37" t="n"/>
      <c r="F1972" s="38">
        <f>IF(A1972="","",IF(E1972&lt;&gt;"",DATE(YEAR(E1972),MONTH(E1972),1),DATE(YEAR(A1972),MONTH(A1972),1)))</f>
        <v/>
      </c>
      <c r="G1972" s="13">
        <f>IF(A1972&amp;B1972&amp;C1972="","",IF(A1972="","日付を入れる",IF(B1972="","費目を選ぶ",IF(COUNTIFS($H$4:$H$58,B1972)=0,"費目の一覧にない",IF(C1972="","金額を入れる",IF(YEAR(F1972)&lt;&gt;'入力'!$B$5,"集計の年とちがう",""))))))</f>
        <v/>
      </c>
    </row>
    <row r="1973">
      <c r="A1973" s="34" t="n"/>
      <c r="B1973" s="35" t="n"/>
      <c r="C1973" s="36" t="n"/>
      <c r="D1973" s="35" t="n"/>
      <c r="E1973" s="37" t="n"/>
      <c r="F1973" s="38">
        <f>IF(A1973="","",IF(E1973&lt;&gt;"",DATE(YEAR(E1973),MONTH(E1973),1),DATE(YEAR(A1973),MONTH(A1973),1)))</f>
        <v/>
      </c>
      <c r="G1973" s="13">
        <f>IF(A1973&amp;B1973&amp;C1973="","",IF(A1973="","日付を入れる",IF(B1973="","費目を選ぶ",IF(COUNTIFS($H$4:$H$58,B1973)=0,"費目の一覧にない",IF(C1973="","金額を入れる",IF(YEAR(F1973)&lt;&gt;'入力'!$B$5,"集計の年とちがう",""))))))</f>
        <v/>
      </c>
    </row>
    <row r="1974">
      <c r="A1974" s="34" t="n"/>
      <c r="B1974" s="35" t="n"/>
      <c r="C1974" s="36" t="n"/>
      <c r="D1974" s="35" t="n"/>
      <c r="E1974" s="37" t="n"/>
      <c r="F1974" s="38">
        <f>IF(A1974="","",IF(E1974&lt;&gt;"",DATE(YEAR(E1974),MONTH(E1974),1),DATE(YEAR(A1974),MONTH(A1974),1)))</f>
        <v/>
      </c>
      <c r="G1974" s="13">
        <f>IF(A1974&amp;B1974&amp;C1974="","",IF(A1974="","日付を入れる",IF(B1974="","費目を選ぶ",IF(COUNTIFS($H$4:$H$58,B1974)=0,"費目の一覧にない",IF(C1974="","金額を入れる",IF(YEAR(F1974)&lt;&gt;'入力'!$B$5,"集計の年とちがう",""))))))</f>
        <v/>
      </c>
    </row>
    <row r="1975">
      <c r="A1975" s="34" t="n"/>
      <c r="B1975" s="35" t="n"/>
      <c r="C1975" s="36" t="n"/>
      <c r="D1975" s="35" t="n"/>
      <c r="E1975" s="37" t="n"/>
      <c r="F1975" s="38">
        <f>IF(A1975="","",IF(E1975&lt;&gt;"",DATE(YEAR(E1975),MONTH(E1975),1),DATE(YEAR(A1975),MONTH(A1975),1)))</f>
        <v/>
      </c>
      <c r="G1975" s="13">
        <f>IF(A1975&amp;B1975&amp;C1975="","",IF(A1975="","日付を入れる",IF(B1975="","費目を選ぶ",IF(COUNTIFS($H$4:$H$58,B1975)=0,"費目の一覧にない",IF(C1975="","金額を入れる",IF(YEAR(F1975)&lt;&gt;'入力'!$B$5,"集計の年とちがう",""))))))</f>
        <v/>
      </c>
    </row>
    <row r="1976">
      <c r="A1976" s="34" t="n"/>
      <c r="B1976" s="35" t="n"/>
      <c r="C1976" s="36" t="n"/>
      <c r="D1976" s="35" t="n"/>
      <c r="E1976" s="37" t="n"/>
      <c r="F1976" s="38">
        <f>IF(A1976="","",IF(E1976&lt;&gt;"",DATE(YEAR(E1976),MONTH(E1976),1),DATE(YEAR(A1976),MONTH(A1976),1)))</f>
        <v/>
      </c>
      <c r="G1976" s="13">
        <f>IF(A1976&amp;B1976&amp;C1976="","",IF(A1976="","日付を入れる",IF(B1976="","費目を選ぶ",IF(COUNTIFS($H$4:$H$58,B1976)=0,"費目の一覧にない",IF(C1976="","金額を入れる",IF(YEAR(F1976)&lt;&gt;'入力'!$B$5,"集計の年とちがう",""))))))</f>
        <v/>
      </c>
    </row>
    <row r="1977">
      <c r="A1977" s="34" t="n"/>
      <c r="B1977" s="35" t="n"/>
      <c r="C1977" s="36" t="n"/>
      <c r="D1977" s="35" t="n"/>
      <c r="E1977" s="37" t="n"/>
      <c r="F1977" s="38">
        <f>IF(A1977="","",IF(E1977&lt;&gt;"",DATE(YEAR(E1977),MONTH(E1977),1),DATE(YEAR(A1977),MONTH(A1977),1)))</f>
        <v/>
      </c>
      <c r="G1977" s="13">
        <f>IF(A1977&amp;B1977&amp;C1977="","",IF(A1977="","日付を入れる",IF(B1977="","費目を選ぶ",IF(COUNTIFS($H$4:$H$58,B1977)=0,"費目の一覧にない",IF(C1977="","金額を入れる",IF(YEAR(F1977)&lt;&gt;'入力'!$B$5,"集計の年とちがう",""))))))</f>
        <v/>
      </c>
    </row>
    <row r="1978">
      <c r="A1978" s="34" t="n"/>
      <c r="B1978" s="35" t="n"/>
      <c r="C1978" s="36" t="n"/>
      <c r="D1978" s="35" t="n"/>
      <c r="E1978" s="37" t="n"/>
      <c r="F1978" s="38">
        <f>IF(A1978="","",IF(E1978&lt;&gt;"",DATE(YEAR(E1978),MONTH(E1978),1),DATE(YEAR(A1978),MONTH(A1978),1)))</f>
        <v/>
      </c>
      <c r="G1978" s="13">
        <f>IF(A1978&amp;B1978&amp;C1978="","",IF(A1978="","日付を入れる",IF(B1978="","費目を選ぶ",IF(COUNTIFS($H$4:$H$58,B1978)=0,"費目の一覧にない",IF(C1978="","金額を入れる",IF(YEAR(F1978)&lt;&gt;'入力'!$B$5,"集計の年とちがう",""))))))</f>
        <v/>
      </c>
    </row>
    <row r="1979">
      <c r="A1979" s="34" t="n"/>
      <c r="B1979" s="35" t="n"/>
      <c r="C1979" s="36" t="n"/>
      <c r="D1979" s="35" t="n"/>
      <c r="E1979" s="37" t="n"/>
      <c r="F1979" s="38">
        <f>IF(A1979="","",IF(E1979&lt;&gt;"",DATE(YEAR(E1979),MONTH(E1979),1),DATE(YEAR(A1979),MONTH(A1979),1)))</f>
        <v/>
      </c>
      <c r="G1979" s="13">
        <f>IF(A1979&amp;B1979&amp;C1979="","",IF(A1979="","日付を入れる",IF(B1979="","費目を選ぶ",IF(COUNTIFS($H$4:$H$58,B1979)=0,"費目の一覧にない",IF(C1979="","金額を入れる",IF(YEAR(F1979)&lt;&gt;'入力'!$B$5,"集計の年とちがう",""))))))</f>
        <v/>
      </c>
    </row>
    <row r="1980">
      <c r="A1980" s="34" t="n"/>
      <c r="B1980" s="35" t="n"/>
      <c r="C1980" s="36" t="n"/>
      <c r="D1980" s="35" t="n"/>
      <c r="E1980" s="37" t="n"/>
      <c r="F1980" s="38">
        <f>IF(A1980="","",IF(E1980&lt;&gt;"",DATE(YEAR(E1980),MONTH(E1980),1),DATE(YEAR(A1980),MONTH(A1980),1)))</f>
        <v/>
      </c>
      <c r="G1980" s="13">
        <f>IF(A1980&amp;B1980&amp;C1980="","",IF(A1980="","日付を入れる",IF(B1980="","費目を選ぶ",IF(COUNTIFS($H$4:$H$58,B1980)=0,"費目の一覧にない",IF(C1980="","金額を入れる",IF(YEAR(F1980)&lt;&gt;'入力'!$B$5,"集計の年とちがう",""))))))</f>
        <v/>
      </c>
    </row>
    <row r="1981">
      <c r="A1981" s="34" t="n"/>
      <c r="B1981" s="35" t="n"/>
      <c r="C1981" s="36" t="n"/>
      <c r="D1981" s="35" t="n"/>
      <c r="E1981" s="37" t="n"/>
      <c r="F1981" s="38">
        <f>IF(A1981="","",IF(E1981&lt;&gt;"",DATE(YEAR(E1981),MONTH(E1981),1),DATE(YEAR(A1981),MONTH(A1981),1)))</f>
        <v/>
      </c>
      <c r="G1981" s="13">
        <f>IF(A1981&amp;B1981&amp;C1981="","",IF(A1981="","日付を入れる",IF(B1981="","費目を選ぶ",IF(COUNTIFS($H$4:$H$58,B1981)=0,"費目の一覧にない",IF(C1981="","金額を入れる",IF(YEAR(F1981)&lt;&gt;'入力'!$B$5,"集計の年とちがう",""))))))</f>
        <v/>
      </c>
    </row>
    <row r="1982">
      <c r="A1982" s="34" t="n"/>
      <c r="B1982" s="35" t="n"/>
      <c r="C1982" s="36" t="n"/>
      <c r="D1982" s="35" t="n"/>
      <c r="E1982" s="37" t="n"/>
      <c r="F1982" s="38">
        <f>IF(A1982="","",IF(E1982&lt;&gt;"",DATE(YEAR(E1982),MONTH(E1982),1),DATE(YEAR(A1982),MONTH(A1982),1)))</f>
        <v/>
      </c>
      <c r="G1982" s="13">
        <f>IF(A1982&amp;B1982&amp;C1982="","",IF(A1982="","日付を入れる",IF(B1982="","費目を選ぶ",IF(COUNTIFS($H$4:$H$58,B1982)=0,"費目の一覧にない",IF(C1982="","金額を入れる",IF(YEAR(F1982)&lt;&gt;'入力'!$B$5,"集計の年とちがう",""))))))</f>
        <v/>
      </c>
    </row>
    <row r="1983">
      <c r="A1983" s="34" t="n"/>
      <c r="B1983" s="35" t="n"/>
      <c r="C1983" s="36" t="n"/>
      <c r="D1983" s="35" t="n"/>
      <c r="E1983" s="37" t="n"/>
      <c r="F1983" s="38">
        <f>IF(A1983="","",IF(E1983&lt;&gt;"",DATE(YEAR(E1983),MONTH(E1983),1),DATE(YEAR(A1983),MONTH(A1983),1)))</f>
        <v/>
      </c>
      <c r="G1983" s="13">
        <f>IF(A1983&amp;B1983&amp;C1983="","",IF(A1983="","日付を入れる",IF(B1983="","費目を選ぶ",IF(COUNTIFS($H$4:$H$58,B1983)=0,"費目の一覧にない",IF(C1983="","金額を入れる",IF(YEAR(F1983)&lt;&gt;'入力'!$B$5,"集計の年とちがう",""))))))</f>
        <v/>
      </c>
    </row>
    <row r="1984">
      <c r="A1984" s="34" t="n"/>
      <c r="B1984" s="35" t="n"/>
      <c r="C1984" s="36" t="n"/>
      <c r="D1984" s="35" t="n"/>
      <c r="E1984" s="37" t="n"/>
      <c r="F1984" s="38">
        <f>IF(A1984="","",IF(E1984&lt;&gt;"",DATE(YEAR(E1984),MONTH(E1984),1),DATE(YEAR(A1984),MONTH(A1984),1)))</f>
        <v/>
      </c>
      <c r="G1984" s="13">
        <f>IF(A1984&amp;B1984&amp;C1984="","",IF(A1984="","日付を入れる",IF(B1984="","費目を選ぶ",IF(COUNTIFS($H$4:$H$58,B1984)=0,"費目の一覧にない",IF(C1984="","金額を入れる",IF(YEAR(F1984)&lt;&gt;'入力'!$B$5,"集計の年とちがう",""))))))</f>
        <v/>
      </c>
    </row>
    <row r="1985">
      <c r="A1985" s="34" t="n"/>
      <c r="B1985" s="35" t="n"/>
      <c r="C1985" s="36" t="n"/>
      <c r="D1985" s="35" t="n"/>
      <c r="E1985" s="37" t="n"/>
      <c r="F1985" s="38">
        <f>IF(A1985="","",IF(E1985&lt;&gt;"",DATE(YEAR(E1985),MONTH(E1985),1),DATE(YEAR(A1985),MONTH(A1985),1)))</f>
        <v/>
      </c>
      <c r="G1985" s="13">
        <f>IF(A1985&amp;B1985&amp;C1985="","",IF(A1985="","日付を入れる",IF(B1985="","費目を選ぶ",IF(COUNTIFS($H$4:$H$58,B1985)=0,"費目の一覧にない",IF(C1985="","金額を入れる",IF(YEAR(F1985)&lt;&gt;'入力'!$B$5,"集計の年とちがう",""))))))</f>
        <v/>
      </c>
    </row>
    <row r="1986">
      <c r="A1986" s="34" t="n"/>
      <c r="B1986" s="35" t="n"/>
      <c r="C1986" s="36" t="n"/>
      <c r="D1986" s="35" t="n"/>
      <c r="E1986" s="37" t="n"/>
      <c r="F1986" s="38">
        <f>IF(A1986="","",IF(E1986&lt;&gt;"",DATE(YEAR(E1986),MONTH(E1986),1),DATE(YEAR(A1986),MONTH(A1986),1)))</f>
        <v/>
      </c>
      <c r="G1986" s="13">
        <f>IF(A1986&amp;B1986&amp;C1986="","",IF(A1986="","日付を入れる",IF(B1986="","費目を選ぶ",IF(COUNTIFS($H$4:$H$58,B1986)=0,"費目の一覧にない",IF(C1986="","金額を入れる",IF(YEAR(F1986)&lt;&gt;'入力'!$B$5,"集計の年とちがう",""))))))</f>
        <v/>
      </c>
    </row>
    <row r="1987">
      <c r="A1987" s="34" t="n"/>
      <c r="B1987" s="35" t="n"/>
      <c r="C1987" s="36" t="n"/>
      <c r="D1987" s="35" t="n"/>
      <c r="E1987" s="37" t="n"/>
      <c r="F1987" s="38">
        <f>IF(A1987="","",IF(E1987&lt;&gt;"",DATE(YEAR(E1987),MONTH(E1987),1),DATE(YEAR(A1987),MONTH(A1987),1)))</f>
        <v/>
      </c>
      <c r="G1987" s="13">
        <f>IF(A1987&amp;B1987&amp;C1987="","",IF(A1987="","日付を入れる",IF(B1987="","費目を選ぶ",IF(COUNTIFS($H$4:$H$58,B1987)=0,"費目の一覧にない",IF(C1987="","金額を入れる",IF(YEAR(F1987)&lt;&gt;'入力'!$B$5,"集計の年とちがう",""))))))</f>
        <v/>
      </c>
    </row>
    <row r="1988">
      <c r="A1988" s="34" t="n"/>
      <c r="B1988" s="35" t="n"/>
      <c r="C1988" s="36" t="n"/>
      <c r="D1988" s="35" t="n"/>
      <c r="E1988" s="37" t="n"/>
      <c r="F1988" s="38">
        <f>IF(A1988="","",IF(E1988&lt;&gt;"",DATE(YEAR(E1988),MONTH(E1988),1),DATE(YEAR(A1988),MONTH(A1988),1)))</f>
        <v/>
      </c>
      <c r="G1988" s="13">
        <f>IF(A1988&amp;B1988&amp;C1988="","",IF(A1988="","日付を入れる",IF(B1988="","費目を選ぶ",IF(COUNTIFS($H$4:$H$58,B1988)=0,"費目の一覧にない",IF(C1988="","金額を入れる",IF(YEAR(F1988)&lt;&gt;'入力'!$B$5,"集計の年とちがう",""))))))</f>
        <v/>
      </c>
    </row>
    <row r="1989">
      <c r="A1989" s="34" t="n"/>
      <c r="B1989" s="35" t="n"/>
      <c r="C1989" s="36" t="n"/>
      <c r="D1989" s="35" t="n"/>
      <c r="E1989" s="37" t="n"/>
      <c r="F1989" s="38">
        <f>IF(A1989="","",IF(E1989&lt;&gt;"",DATE(YEAR(E1989),MONTH(E1989),1),DATE(YEAR(A1989),MONTH(A1989),1)))</f>
        <v/>
      </c>
      <c r="G1989" s="13">
        <f>IF(A1989&amp;B1989&amp;C1989="","",IF(A1989="","日付を入れる",IF(B1989="","費目を選ぶ",IF(COUNTIFS($H$4:$H$58,B1989)=0,"費目の一覧にない",IF(C1989="","金額を入れる",IF(YEAR(F1989)&lt;&gt;'入力'!$B$5,"集計の年とちがう",""))))))</f>
        <v/>
      </c>
    </row>
    <row r="1990">
      <c r="A1990" s="34" t="n"/>
      <c r="B1990" s="35" t="n"/>
      <c r="C1990" s="36" t="n"/>
      <c r="D1990" s="35" t="n"/>
      <c r="E1990" s="37" t="n"/>
      <c r="F1990" s="38">
        <f>IF(A1990="","",IF(E1990&lt;&gt;"",DATE(YEAR(E1990),MONTH(E1990),1),DATE(YEAR(A1990),MONTH(A1990),1)))</f>
        <v/>
      </c>
      <c r="G1990" s="13">
        <f>IF(A1990&amp;B1990&amp;C1990="","",IF(A1990="","日付を入れる",IF(B1990="","費目を選ぶ",IF(COUNTIFS($H$4:$H$58,B1990)=0,"費目の一覧にない",IF(C1990="","金額を入れる",IF(YEAR(F1990)&lt;&gt;'入力'!$B$5,"集計の年とちがう",""))))))</f>
        <v/>
      </c>
    </row>
    <row r="1991">
      <c r="A1991" s="34" t="n"/>
      <c r="B1991" s="35" t="n"/>
      <c r="C1991" s="36" t="n"/>
      <c r="D1991" s="35" t="n"/>
      <c r="E1991" s="37" t="n"/>
      <c r="F1991" s="38">
        <f>IF(A1991="","",IF(E1991&lt;&gt;"",DATE(YEAR(E1991),MONTH(E1991),1),DATE(YEAR(A1991),MONTH(A1991),1)))</f>
        <v/>
      </c>
      <c r="G1991" s="13">
        <f>IF(A1991&amp;B1991&amp;C1991="","",IF(A1991="","日付を入れる",IF(B1991="","費目を選ぶ",IF(COUNTIFS($H$4:$H$58,B1991)=0,"費目の一覧にない",IF(C1991="","金額を入れる",IF(YEAR(F1991)&lt;&gt;'入力'!$B$5,"集計の年とちがう",""))))))</f>
        <v/>
      </c>
    </row>
    <row r="1992">
      <c r="A1992" s="34" t="n"/>
      <c r="B1992" s="35" t="n"/>
      <c r="C1992" s="36" t="n"/>
      <c r="D1992" s="35" t="n"/>
      <c r="E1992" s="37" t="n"/>
      <c r="F1992" s="38">
        <f>IF(A1992="","",IF(E1992&lt;&gt;"",DATE(YEAR(E1992),MONTH(E1992),1),DATE(YEAR(A1992),MONTH(A1992),1)))</f>
        <v/>
      </c>
      <c r="G1992" s="13">
        <f>IF(A1992&amp;B1992&amp;C1992="","",IF(A1992="","日付を入れる",IF(B1992="","費目を選ぶ",IF(COUNTIFS($H$4:$H$58,B1992)=0,"費目の一覧にない",IF(C1992="","金額を入れる",IF(YEAR(F1992)&lt;&gt;'入力'!$B$5,"集計の年とちがう",""))))))</f>
        <v/>
      </c>
    </row>
    <row r="1993">
      <c r="A1993" s="34" t="n"/>
      <c r="B1993" s="35" t="n"/>
      <c r="C1993" s="36" t="n"/>
      <c r="D1993" s="35" t="n"/>
      <c r="E1993" s="37" t="n"/>
      <c r="F1993" s="38">
        <f>IF(A1993="","",IF(E1993&lt;&gt;"",DATE(YEAR(E1993),MONTH(E1993),1),DATE(YEAR(A1993),MONTH(A1993),1)))</f>
        <v/>
      </c>
      <c r="G1993" s="13">
        <f>IF(A1993&amp;B1993&amp;C1993="","",IF(A1993="","日付を入れる",IF(B1993="","費目を選ぶ",IF(COUNTIFS($H$4:$H$58,B1993)=0,"費目の一覧にない",IF(C1993="","金額を入れる",IF(YEAR(F1993)&lt;&gt;'入力'!$B$5,"集計の年とちがう",""))))))</f>
        <v/>
      </c>
    </row>
    <row r="1994">
      <c r="A1994" s="34" t="n"/>
      <c r="B1994" s="35" t="n"/>
      <c r="C1994" s="36" t="n"/>
      <c r="D1994" s="35" t="n"/>
      <c r="E1994" s="37" t="n"/>
      <c r="F1994" s="38">
        <f>IF(A1994="","",IF(E1994&lt;&gt;"",DATE(YEAR(E1994),MONTH(E1994),1),DATE(YEAR(A1994),MONTH(A1994),1)))</f>
        <v/>
      </c>
      <c r="G1994" s="13">
        <f>IF(A1994&amp;B1994&amp;C1994="","",IF(A1994="","日付を入れる",IF(B1994="","費目を選ぶ",IF(COUNTIFS($H$4:$H$58,B1994)=0,"費目の一覧にない",IF(C1994="","金額を入れる",IF(YEAR(F1994)&lt;&gt;'入力'!$B$5,"集計の年とちがう",""))))))</f>
        <v/>
      </c>
    </row>
    <row r="1995">
      <c r="A1995" s="34" t="n"/>
      <c r="B1995" s="35" t="n"/>
      <c r="C1995" s="36" t="n"/>
      <c r="D1995" s="35" t="n"/>
      <c r="E1995" s="37" t="n"/>
      <c r="F1995" s="38">
        <f>IF(A1995="","",IF(E1995&lt;&gt;"",DATE(YEAR(E1995),MONTH(E1995),1),DATE(YEAR(A1995),MONTH(A1995),1)))</f>
        <v/>
      </c>
      <c r="G1995" s="13">
        <f>IF(A1995&amp;B1995&amp;C1995="","",IF(A1995="","日付を入れる",IF(B1995="","費目を選ぶ",IF(COUNTIFS($H$4:$H$58,B1995)=0,"費目の一覧にない",IF(C1995="","金額を入れる",IF(YEAR(F1995)&lt;&gt;'入力'!$B$5,"集計の年とちがう",""))))))</f>
        <v/>
      </c>
    </row>
    <row r="1996">
      <c r="A1996" s="34" t="n"/>
      <c r="B1996" s="35" t="n"/>
      <c r="C1996" s="36" t="n"/>
      <c r="D1996" s="35" t="n"/>
      <c r="E1996" s="37" t="n"/>
      <c r="F1996" s="38">
        <f>IF(A1996="","",IF(E1996&lt;&gt;"",DATE(YEAR(E1996),MONTH(E1996),1),DATE(YEAR(A1996),MONTH(A1996),1)))</f>
        <v/>
      </c>
      <c r="G1996" s="13">
        <f>IF(A1996&amp;B1996&amp;C1996="","",IF(A1996="","日付を入れる",IF(B1996="","費目を選ぶ",IF(COUNTIFS($H$4:$H$58,B1996)=0,"費目の一覧にない",IF(C1996="","金額を入れる",IF(YEAR(F1996)&lt;&gt;'入力'!$B$5,"集計の年とちがう",""))))))</f>
        <v/>
      </c>
    </row>
    <row r="1997">
      <c r="A1997" s="34" t="n"/>
      <c r="B1997" s="35" t="n"/>
      <c r="C1997" s="36" t="n"/>
      <c r="D1997" s="35" t="n"/>
      <c r="E1997" s="37" t="n"/>
      <c r="F1997" s="38">
        <f>IF(A1997="","",IF(E1997&lt;&gt;"",DATE(YEAR(E1997),MONTH(E1997),1),DATE(YEAR(A1997),MONTH(A1997),1)))</f>
        <v/>
      </c>
      <c r="G1997" s="13">
        <f>IF(A1997&amp;B1997&amp;C1997="","",IF(A1997="","日付を入れる",IF(B1997="","費目を選ぶ",IF(COUNTIFS($H$4:$H$58,B1997)=0,"費目の一覧にない",IF(C1997="","金額を入れる",IF(YEAR(F1997)&lt;&gt;'入力'!$B$5,"集計の年とちがう",""))))))</f>
        <v/>
      </c>
    </row>
    <row r="1998">
      <c r="A1998" s="34" t="n"/>
      <c r="B1998" s="35" t="n"/>
      <c r="C1998" s="36" t="n"/>
      <c r="D1998" s="35" t="n"/>
      <c r="E1998" s="37" t="n"/>
      <c r="F1998" s="38">
        <f>IF(A1998="","",IF(E1998&lt;&gt;"",DATE(YEAR(E1998),MONTH(E1998),1),DATE(YEAR(A1998),MONTH(A1998),1)))</f>
        <v/>
      </c>
      <c r="G1998" s="13">
        <f>IF(A1998&amp;B1998&amp;C1998="","",IF(A1998="","日付を入れる",IF(B1998="","費目を選ぶ",IF(COUNTIFS($H$4:$H$58,B1998)=0,"費目の一覧にない",IF(C1998="","金額を入れる",IF(YEAR(F1998)&lt;&gt;'入力'!$B$5,"集計の年とちがう",""))))))</f>
        <v/>
      </c>
    </row>
    <row r="1999">
      <c r="A1999" s="34" t="n"/>
      <c r="B1999" s="35" t="n"/>
      <c r="C1999" s="36" t="n"/>
      <c r="D1999" s="35" t="n"/>
      <c r="E1999" s="37" t="n"/>
      <c r="F1999" s="38">
        <f>IF(A1999="","",IF(E1999&lt;&gt;"",DATE(YEAR(E1999),MONTH(E1999),1),DATE(YEAR(A1999),MONTH(A1999),1)))</f>
        <v/>
      </c>
      <c r="G1999" s="13">
        <f>IF(A1999&amp;B1999&amp;C1999="","",IF(A1999="","日付を入れる",IF(B1999="","費目を選ぶ",IF(COUNTIFS($H$4:$H$58,B1999)=0,"費目の一覧にない",IF(C1999="","金額を入れる",IF(YEAR(F1999)&lt;&gt;'入力'!$B$5,"集計の年とちがう",""))))))</f>
        <v/>
      </c>
    </row>
    <row r="2000">
      <c r="A2000" s="34" t="n"/>
      <c r="B2000" s="35" t="n"/>
      <c r="C2000" s="36" t="n"/>
      <c r="D2000" s="35" t="n"/>
      <c r="E2000" s="37" t="n"/>
      <c r="F2000" s="38">
        <f>IF(A2000="","",IF(E2000&lt;&gt;"",DATE(YEAR(E2000),MONTH(E2000),1),DATE(YEAR(A2000),MONTH(A2000),1)))</f>
        <v/>
      </c>
      <c r="G2000" s="13">
        <f>IF(A2000&amp;B2000&amp;C2000="","",IF(A2000="","日付を入れる",IF(B2000="","費目を選ぶ",IF(COUNTIFS($H$4:$H$58,B2000)=0,"費目の一覧にない",IF(C2000="","金額を入れる",IF(YEAR(F2000)&lt;&gt;'入力'!$B$5,"集計の年とちがう",""))))))</f>
        <v/>
      </c>
    </row>
    <row r="2001">
      <c r="A2001" s="34" t="n"/>
      <c r="B2001" s="35" t="n"/>
      <c r="C2001" s="36" t="n"/>
      <c r="D2001" s="35" t="n"/>
      <c r="E2001" s="37" t="n"/>
      <c r="F2001" s="38">
        <f>IF(A2001="","",IF(E2001&lt;&gt;"",DATE(YEAR(E2001),MONTH(E2001),1),DATE(YEAR(A2001),MONTH(A2001),1)))</f>
        <v/>
      </c>
      <c r="G2001" s="13">
        <f>IF(A2001&amp;B2001&amp;C2001="","",IF(A2001="","日付を入れる",IF(B2001="","費目を選ぶ",IF(COUNTIFS($H$4:$H$58,B2001)=0,"費目の一覧にない",IF(C2001="","金額を入れる",IF(YEAR(F2001)&lt;&gt;'入力'!$B$5,"集計の年とちがう",""))))))</f>
        <v/>
      </c>
    </row>
    <row r="2002">
      <c r="A2002" s="34" t="n"/>
      <c r="B2002" s="35" t="n"/>
      <c r="C2002" s="36" t="n"/>
      <c r="D2002" s="35" t="n"/>
      <c r="E2002" s="37" t="n"/>
      <c r="F2002" s="38">
        <f>IF(A2002="","",IF(E2002&lt;&gt;"",DATE(YEAR(E2002),MONTH(E2002),1),DATE(YEAR(A2002),MONTH(A2002),1)))</f>
        <v/>
      </c>
      <c r="G2002" s="13">
        <f>IF(A2002&amp;B2002&amp;C2002="","",IF(A2002="","日付を入れる",IF(B2002="","費目を選ぶ",IF(COUNTIFS($H$4:$H$58,B2002)=0,"費目の一覧にない",IF(C2002="","金額を入れる",IF(YEAR(F2002)&lt;&gt;'入力'!$B$5,"集計の年とちがう",""))))))</f>
        <v/>
      </c>
    </row>
    <row r="2003">
      <c r="A2003" s="34" t="n"/>
      <c r="B2003" s="35" t="n"/>
      <c r="C2003" s="36" t="n"/>
      <c r="D2003" s="35" t="n"/>
      <c r="E2003" s="37" t="n"/>
      <c r="F2003" s="38">
        <f>IF(A2003="","",IF(E2003&lt;&gt;"",DATE(YEAR(E2003),MONTH(E2003),1),DATE(YEAR(A2003),MONTH(A2003),1)))</f>
        <v/>
      </c>
      <c r="G2003" s="13">
        <f>IF(A2003&amp;B2003&amp;C2003="","",IF(A2003="","日付を入れる",IF(B2003="","費目を選ぶ",IF(COUNTIFS($H$4:$H$58,B2003)=0,"費目の一覧にない",IF(C2003="","金額を入れる",IF(YEAR(F2003)&lt;&gt;'入力'!$B$5,"集計の年とちがう",""))))))</f>
        <v/>
      </c>
    </row>
  </sheetData>
  <conditionalFormatting sqref="G4:G2003">
    <cfRule type="expression" priority="1" dxfId="1">
      <formula>G4&lt;&gt;""</formula>
    </cfRule>
  </conditionalFormatting>
  <dataValidations count="3">
    <dataValidation sqref="A4:A2003 E4:E2003" showDropDown="0" showInputMessage="0" showErrorMessage="1" allowBlank="1" errorTitle="入れられない値です" error="日付を入れてください。" type="date" errorStyle="stop" operator="greaterThan">
      <formula1>1</formula1>
    </dataValidation>
    <dataValidation sqref="B4:B2003" showDropDown="0" showInputMessage="0" showErrorMessage="1" allowBlank="1" errorTitle="入れられない値です" error="一覧から費目を選んでください。" type="list" errorStyle="stop">
      <formula1>$H$4:$H$58</formula1>
    </dataValidation>
    <dataValidation sqref="C4:C2003" showDropDown="0" showInputMessage="0" showErrorMessage="1" allowBlank="1" errorTitle="入れられない値です" error="数字で入れてください。" type="decimal" errorStyle="stop" operator="between">
      <formula1>-999999999999</formula1>
      <formula2>999999999999</formula2>
    </dataValidation>
  </dataValidations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tabColor rgb="00FFC000"/>
    <outlinePr summaryBelow="1" summaryRight="1"/>
    <pageSetUpPr/>
  </sheetPr>
  <dimension ref="A1:H105"/>
  <sheetViews>
    <sheetView tabSelected="0" workbookViewId="0">
      <pane xSplit="1" topLeftCell="B1" activePane="topRight" state="frozen"/>
      <selection pane="topRight" activeCell="A1" sqref="A1"/>
    </sheetView>
  </sheetViews>
  <sheetFormatPr baseColWidth="8" defaultRowHeight="15"/>
  <cols>
    <col width="26" customWidth="1" min="1" max="1"/>
    <col width="13" customWidth="1" min="2" max="2"/>
    <col width="13" customWidth="1" min="3" max="3"/>
    <col width="13" customWidth="1" min="4" max="4"/>
    <col width="13" customWidth="1" min="5" max="5"/>
    <col width="13" customWidth="1" min="6" max="6"/>
    <col width="13" customWidth="1" min="7" max="7"/>
    <col width="13" customWidth="1" min="8" max="8"/>
  </cols>
  <sheetData>
    <row r="1">
      <c r="A1" s="1" t="inlineStr">
        <is>
          <t>入力（年に1回・月に1回 書く所）</t>
        </is>
      </c>
    </row>
    <row r="2">
      <c r="A2" s="12" t="inlineStr">
        <is>
          <t>例です。自分の数字に書きかえる。</t>
        </is>
      </c>
    </row>
    <row r="3"/>
    <row r="4">
      <c r="A4" s="3" t="inlineStr">
        <is>
          <t>■ 基本</t>
        </is>
      </c>
      <c r="B4" s="3" t="n"/>
      <c r="C4" s="3" t="n"/>
      <c r="D4" s="3" t="n"/>
      <c r="E4" s="3" t="n"/>
      <c r="F4" s="3" t="n"/>
      <c r="G4" s="3" t="n"/>
      <c r="H4" s="3" t="n"/>
    </row>
    <row r="5">
      <c r="A5" s="12" t="inlineStr">
        <is>
          <t>集計する年</t>
        </is>
      </c>
      <c r="B5" s="40" t="n">
        <v>2026</v>
      </c>
      <c r="F5" s="33" t="inlineStr">
        <is>
          <t>ここを変えると全部の年が変わる</t>
        </is>
      </c>
    </row>
    <row r="6">
      <c r="A6" s="12" t="inlineStr">
        <is>
          <t>年に数回の数え方</t>
        </is>
      </c>
      <c r="B6" s="35" t="inlineStr">
        <is>
          <t>払った月</t>
        </is>
      </c>
      <c r="F6" s="33" t="inlineStr">
        <is>
          <t>支出の割合の数え方を切りかえる</t>
        </is>
      </c>
    </row>
    <row r="7">
      <c r="A7" s="12" t="inlineStr">
        <is>
          <t>貯めた割合の目標</t>
        </is>
      </c>
      <c r="B7" s="41" t="n">
        <v>0.1</v>
      </c>
      <c r="F7" s="33" t="inlineStr">
        <is>
          <t>下回ると赤い字（自分で決める）</t>
        </is>
      </c>
    </row>
    <row r="8">
      <c r="A8" s="12" t="inlineStr">
        <is>
          <t>前の年からの繰越</t>
        </is>
      </c>
      <c r="B8" s="36" t="n">
        <v>60000</v>
      </c>
      <c r="F8" s="33" t="inlineStr">
        <is>
          <t>年に数回の財布の残り</t>
        </is>
      </c>
    </row>
    <row r="9">
      <c r="A9" s="12" t="inlineStr">
        <is>
          <t>前の年12月末の投資</t>
        </is>
      </c>
      <c r="B9" s="36" t="n">
        <v>2050000</v>
      </c>
      <c r="F9" s="33" t="inlineStr">
        <is>
          <t>投資の残高</t>
        </is>
      </c>
    </row>
    <row r="10">
      <c r="A10" s="12" t="inlineStr">
        <is>
          <t>前の年12月末の預金</t>
        </is>
      </c>
      <c r="B10" s="36" t="n">
        <v>1900000</v>
      </c>
      <c r="F10" s="33" t="inlineStr">
        <is>
          <t>預金・現金</t>
        </is>
      </c>
    </row>
    <row r="11"/>
    <row r="12">
      <c r="A12" s="3" t="inlineStr">
        <is>
          <t>■ 月末の残高（月に1回）</t>
        </is>
      </c>
      <c r="B12" s="3" t="n"/>
      <c r="C12" s="3" t="n"/>
      <c r="D12" s="3" t="n"/>
      <c r="E12" s="3" t="n"/>
      <c r="F12" s="3" t="n"/>
      <c r="G12" s="3" t="n"/>
      <c r="H12" s="3" t="n"/>
    </row>
    <row r="13" ht="30" customHeight="1">
      <c r="A13" s="30" t="inlineStr">
        <is>
          <t>月</t>
        </is>
      </c>
      <c r="B13" s="30" t="inlineStr">
        <is>
          <t>投資の残高</t>
        </is>
      </c>
      <c r="C13" s="30" t="inlineStr">
        <is>
          <t>預金・現金</t>
        </is>
      </c>
      <c r="D13" s="30" t="inlineStr">
        <is>
          <t>取り崩した額</t>
        </is>
      </c>
      <c r="E13" s="30" t="inlineStr">
        <is>
          <t>ポイントで買った分</t>
        </is>
      </c>
      <c r="F13" s="30" t="inlineStr">
        <is>
          <t>この月のメモ</t>
        </is>
      </c>
    </row>
    <row r="14">
      <c r="A14" s="42">
        <f>DATE($B$5,1,1)</f>
        <v/>
      </c>
      <c r="B14" s="36" t="n">
        <v>2080000</v>
      </c>
      <c r="C14" s="36" t="n">
        <v>2070000</v>
      </c>
      <c r="D14" s="36" t="n">
        <v>0</v>
      </c>
      <c r="E14" s="36" t="n">
        <v>0</v>
      </c>
      <c r="F14" s="35" t="n"/>
    </row>
    <row r="15">
      <c r="A15" s="42">
        <f>DATE($B$5,2,1)</f>
        <v/>
      </c>
      <c r="B15" s="36" t="n">
        <v>2120000</v>
      </c>
      <c r="C15" s="36" t="n">
        <v>2230000</v>
      </c>
      <c r="D15" s="36" t="n">
        <v>0</v>
      </c>
      <c r="E15" s="36" t="n">
        <v>1000</v>
      </c>
      <c r="F15" s="35" t="n"/>
    </row>
    <row r="16">
      <c r="A16" s="42">
        <f>DATE($B$5,3,1)</f>
        <v/>
      </c>
      <c r="B16" s="36" t="n">
        <v>2100000</v>
      </c>
      <c r="C16" s="36" t="n">
        <v>2330000</v>
      </c>
      <c r="D16" s="36" t="n">
        <v>0</v>
      </c>
      <c r="E16" s="36" t="n">
        <v>0</v>
      </c>
      <c r="F16" s="35" t="n"/>
    </row>
    <row r="17">
      <c r="A17" s="42">
        <f>DATE($B$5,4,1)</f>
        <v/>
      </c>
      <c r="B17" s="36" t="n">
        <v>2170000</v>
      </c>
      <c r="C17" s="36" t="n">
        <v>2470000</v>
      </c>
      <c r="D17" s="36" t="n">
        <v>0</v>
      </c>
      <c r="E17" s="36" t="n">
        <v>1000</v>
      </c>
      <c r="F17" s="35" t="n"/>
    </row>
    <row r="18">
      <c r="A18" s="42">
        <f>DATE($B$5,5,1)</f>
        <v/>
      </c>
      <c r="B18" s="36" t="n">
        <v>2220000</v>
      </c>
      <c r="C18" s="36" t="n">
        <v>2460000</v>
      </c>
      <c r="D18" s="36" t="n">
        <v>0</v>
      </c>
      <c r="E18" s="36" t="n">
        <v>0</v>
      </c>
      <c r="F18" s="35" t="n"/>
    </row>
    <row r="19">
      <c r="A19" s="42">
        <f>DATE($B$5,6,1)</f>
        <v/>
      </c>
      <c r="B19" s="36" t="n">
        <v>2260000</v>
      </c>
      <c r="C19" s="36" t="n">
        <v>3080000</v>
      </c>
      <c r="D19" s="36" t="n">
        <v>0</v>
      </c>
      <c r="E19" s="36" t="n">
        <v>1000</v>
      </c>
      <c r="F19" s="35" t="inlineStr">
        <is>
          <t>例：賞与が入った</t>
        </is>
      </c>
    </row>
    <row r="20">
      <c r="A20" s="42">
        <f>DATE($B$5,7,1)</f>
        <v/>
      </c>
      <c r="B20" s="36" t="n">
        <v>2310000</v>
      </c>
      <c r="C20" s="36" t="n">
        <v>3140000</v>
      </c>
      <c r="D20" s="36" t="n">
        <v>0</v>
      </c>
      <c r="E20" s="36" t="n">
        <v>0</v>
      </c>
      <c r="F20" s="35" t="n"/>
    </row>
    <row r="21">
      <c r="A21" s="42">
        <f>DATE($B$5,8,1)</f>
        <v/>
      </c>
      <c r="B21" s="36" t="n">
        <v>2290000</v>
      </c>
      <c r="C21" s="36" t="n">
        <v>3020000</v>
      </c>
      <c r="D21" s="36" t="n">
        <v>0</v>
      </c>
      <c r="E21" s="36" t="n">
        <v>1000</v>
      </c>
      <c r="F21" s="35" t="inlineStr">
        <is>
          <t>例：2人目が生まれた</t>
        </is>
      </c>
    </row>
    <row r="22">
      <c r="A22" s="42">
        <f>DATE($B$5,9,1)</f>
        <v/>
      </c>
      <c r="B22" s="36" t="n">
        <v>2350000</v>
      </c>
      <c r="C22" s="36" t="n">
        <v>3230000</v>
      </c>
      <c r="D22" s="36" t="n">
        <v>0</v>
      </c>
      <c r="E22" s="36" t="n">
        <v>0</v>
      </c>
      <c r="F22" s="35" t="n"/>
    </row>
    <row r="23">
      <c r="A23" s="42">
        <f>DATE($B$5,10,1)</f>
        <v/>
      </c>
      <c r="B23" s="36" t="n"/>
      <c r="C23" s="36" t="n"/>
      <c r="D23" s="36" t="n"/>
      <c r="E23" s="36" t="n"/>
      <c r="F23" s="35" t="n"/>
    </row>
    <row r="24">
      <c r="A24" s="42">
        <f>DATE($B$5,11,1)</f>
        <v/>
      </c>
      <c r="B24" s="36" t="n"/>
      <c r="C24" s="36" t="n"/>
      <c r="D24" s="36" t="n"/>
      <c r="E24" s="36" t="n"/>
      <c r="F24" s="35" t="n"/>
    </row>
    <row r="25">
      <c r="A25" s="42">
        <f>DATE($B$5,12,1)</f>
        <v/>
      </c>
      <c r="B25" s="36" t="n"/>
      <c r="C25" s="36" t="n"/>
      <c r="D25" s="36" t="n"/>
      <c r="E25" s="36" t="n"/>
      <c r="F25" s="35" t="n"/>
    </row>
    <row r="26"/>
    <row r="27">
      <c r="A27" s="3" t="inlineStr">
        <is>
          <t>■ 費目と毎月の予算</t>
        </is>
      </c>
      <c r="B27" s="3" t="n"/>
      <c r="C27" s="3" t="n"/>
      <c r="D27" s="3" t="n"/>
      <c r="E27" s="3" t="n"/>
      <c r="F27" s="3" t="n"/>
      <c r="G27" s="3" t="n"/>
      <c r="H27" s="3" t="n"/>
    </row>
    <row r="28" ht="30" customHeight="1">
      <c r="A28" s="30" t="inlineStr">
        <is>
          <t>費目</t>
        </is>
      </c>
      <c r="B28" s="30" t="inlineStr">
        <is>
          <t>毎月の予算</t>
        </is>
      </c>
      <c r="C28" s="30" t="inlineStr">
        <is>
          <t>ライフプランでの扱い</t>
        </is>
      </c>
      <c r="D28" s="30" t="inlineStr">
        <is>
          <t>メモ</t>
        </is>
      </c>
      <c r="E28" s="30" t="inlineStr">
        <is>
          <t>グループ（自動）</t>
        </is>
      </c>
    </row>
    <row r="29">
      <c r="A29" s="14" t="inlineStr">
        <is>
          <t>□ 入るお金（予算＝毎月の見込み）</t>
        </is>
      </c>
      <c r="B29" s="22" t="n"/>
      <c r="C29" s="22" t="n"/>
      <c r="D29" s="22" t="n"/>
      <c r="E29" s="22" t="n"/>
    </row>
    <row r="30">
      <c r="A30" s="35" t="inlineStr">
        <is>
          <t>給料の手取り（ママ）</t>
        </is>
      </c>
      <c r="B30" s="36" t="n">
        <v>170000</v>
      </c>
      <c r="D30" s="35" t="n"/>
      <c r="E30" s="43" t="inlineStr">
        <is>
          <t>入るお金</t>
        </is>
      </c>
    </row>
    <row r="31">
      <c r="A31" s="35" t="inlineStr">
        <is>
          <t>給料の手取り（パパ）</t>
        </is>
      </c>
      <c r="B31" s="36" t="n">
        <v>400000</v>
      </c>
      <c r="D31" s="35" t="n"/>
      <c r="E31" s="43" t="inlineStr">
        <is>
          <t>入るお金</t>
        </is>
      </c>
    </row>
    <row r="32">
      <c r="A32" s="35" t="inlineStr">
        <is>
          <t>賞与（手取り）</t>
        </is>
      </c>
      <c r="B32" s="36" t="n">
        <v>0</v>
      </c>
      <c r="D32" s="35" t="n"/>
      <c r="E32" s="43" t="inlineStr">
        <is>
          <t>入るお金</t>
        </is>
      </c>
    </row>
    <row r="33">
      <c r="A33" s="35" t="inlineStr">
        <is>
          <t>育休・産休の給付金</t>
        </is>
      </c>
      <c r="B33" s="36" t="n">
        <v>0</v>
      </c>
      <c r="D33" s="35" t="n"/>
      <c r="E33" s="43" t="inlineStr">
        <is>
          <t>入るお金</t>
        </is>
      </c>
    </row>
    <row r="34">
      <c r="A34" s="35" t="inlineStr">
        <is>
          <t>児童手当</t>
        </is>
      </c>
      <c r="B34" s="36" t="n">
        <v>15000</v>
      </c>
      <c r="D34" s="35" t="n"/>
      <c r="E34" s="43" t="inlineStr">
        <is>
          <t>入るお金</t>
        </is>
      </c>
    </row>
    <row r="35">
      <c r="A35" s="35" t="inlineStr">
        <is>
          <t>一時金・お祝い</t>
        </is>
      </c>
      <c r="B35" s="36" t="n">
        <v>0</v>
      </c>
      <c r="D35" s="35" t="n"/>
      <c r="E35" s="43" t="inlineStr">
        <is>
          <t>入るお金</t>
        </is>
      </c>
    </row>
    <row r="36">
      <c r="A36" s="35" t="inlineStr">
        <is>
          <t>副業</t>
        </is>
      </c>
      <c r="B36" s="36" t="n">
        <v>0</v>
      </c>
      <c r="D36" s="35" t="n"/>
      <c r="E36" s="43" t="inlineStr">
        <is>
          <t>入るお金</t>
        </is>
      </c>
    </row>
    <row r="37">
      <c r="A37" s="35" t="inlineStr">
        <is>
          <t>その他の収入</t>
        </is>
      </c>
      <c r="B37" s="36" t="n">
        <v>0</v>
      </c>
      <c r="D37" s="35" t="n"/>
      <c r="E37" s="43" t="inlineStr">
        <is>
          <t>入るお金</t>
        </is>
      </c>
    </row>
    <row r="38">
      <c r="A38" s="35" t="n"/>
      <c r="B38" s="36" t="n"/>
      <c r="D38" s="35" t="n"/>
      <c r="E38" s="43" t="inlineStr">
        <is>
          <t>入るお金</t>
        </is>
      </c>
    </row>
    <row r="39">
      <c r="A39" s="35" t="n"/>
      <c r="B39" s="36" t="n"/>
      <c r="D39" s="35" t="n"/>
      <c r="E39" s="43" t="inlineStr">
        <is>
          <t>入るお金</t>
        </is>
      </c>
    </row>
    <row r="40">
      <c r="A40" s="16" t="inlineStr">
        <is>
          <t>□ 固定費（毎月ほぼ同じ）</t>
        </is>
      </c>
      <c r="B40" s="24" t="n"/>
      <c r="C40" s="24" t="n"/>
      <c r="D40" s="24" t="n"/>
      <c r="E40" s="24" t="n"/>
    </row>
    <row r="41">
      <c r="A41" s="35" t="inlineStr">
        <is>
          <t>住まい（家賃・ローン）</t>
        </is>
      </c>
      <c r="B41" s="36" t="n">
        <v>105000</v>
      </c>
      <c r="C41" s="35" t="inlineStr">
        <is>
          <t>住まい</t>
        </is>
      </c>
      <c r="D41" s="35" t="n"/>
      <c r="E41" s="43" t="inlineStr">
        <is>
          <t>固定費</t>
        </is>
      </c>
    </row>
    <row r="42">
      <c r="A42" s="35" t="inlineStr">
        <is>
          <t>管理費・駐車場</t>
        </is>
      </c>
      <c r="B42" s="36" t="n">
        <v>10000</v>
      </c>
      <c r="C42" s="35" t="n"/>
      <c r="D42" s="35" t="n"/>
      <c r="E42" s="43" t="inlineStr">
        <is>
          <t>固定費</t>
        </is>
      </c>
    </row>
    <row r="43">
      <c r="A43" s="35" t="inlineStr">
        <is>
          <t>電気・ガス・水道</t>
        </is>
      </c>
      <c r="B43" s="36" t="n">
        <v>22000</v>
      </c>
      <c r="C43" s="35" t="n"/>
      <c r="D43" s="35" t="n"/>
      <c r="E43" s="43" t="inlineStr">
        <is>
          <t>固定費</t>
        </is>
      </c>
    </row>
    <row r="44">
      <c r="A44" s="35" t="inlineStr">
        <is>
          <t>スマホ・ネット</t>
        </is>
      </c>
      <c r="B44" s="36" t="n">
        <v>9800</v>
      </c>
      <c r="C44" s="35" t="n"/>
      <c r="D44" s="35" t="n"/>
      <c r="E44" s="43" t="inlineStr">
        <is>
          <t>固定費</t>
        </is>
      </c>
    </row>
    <row r="45">
      <c r="A45" s="35" t="inlineStr">
        <is>
          <t>保険</t>
        </is>
      </c>
      <c r="B45" s="36" t="n">
        <v>8000</v>
      </c>
      <c r="C45" s="35" t="n"/>
      <c r="D45" s="35" t="n"/>
      <c r="E45" s="43" t="inlineStr">
        <is>
          <t>固定費</t>
        </is>
      </c>
    </row>
    <row r="46">
      <c r="A46" s="35" t="inlineStr">
        <is>
          <t>保育料・学童</t>
        </is>
      </c>
      <c r="B46" s="36" t="n">
        <v>45000</v>
      </c>
      <c r="C46" s="35" t="inlineStr">
        <is>
          <t>教育</t>
        </is>
      </c>
      <c r="D46" s="35" t="n"/>
      <c r="E46" s="43" t="inlineStr">
        <is>
          <t>固定費</t>
        </is>
      </c>
    </row>
    <row r="47">
      <c r="A47" s="35" t="inlineStr">
        <is>
          <t>習い事・塾</t>
        </is>
      </c>
      <c r="B47" s="36" t="n">
        <v>0</v>
      </c>
      <c r="C47" s="35" t="inlineStr">
        <is>
          <t>教育</t>
        </is>
      </c>
      <c r="D47" s="35" t="n"/>
      <c r="E47" s="43" t="inlineStr">
        <is>
          <t>固定費</t>
        </is>
      </c>
    </row>
    <row r="48">
      <c r="A48" s="35" t="inlineStr">
        <is>
          <t>サブスク</t>
        </is>
      </c>
      <c r="B48" s="36" t="n">
        <v>2500</v>
      </c>
      <c r="C48" s="35" t="n"/>
      <c r="D48" s="35" t="n"/>
      <c r="E48" s="43" t="inlineStr">
        <is>
          <t>固定費</t>
        </is>
      </c>
    </row>
    <row r="49">
      <c r="A49" s="35" t="inlineStr">
        <is>
          <t>おこづかい（ママ）</t>
        </is>
      </c>
      <c r="B49" s="36" t="n">
        <v>15000</v>
      </c>
      <c r="C49" s="35" t="n"/>
      <c r="D49" s="35" t="n"/>
      <c r="E49" s="43" t="inlineStr">
        <is>
          <t>固定費</t>
        </is>
      </c>
    </row>
    <row r="50">
      <c r="A50" s="35" t="inlineStr">
        <is>
          <t>おこづかい（パパ）</t>
        </is>
      </c>
      <c r="B50" s="36" t="n">
        <v>20000</v>
      </c>
      <c r="C50" s="35" t="n"/>
      <c r="D50" s="35" t="n"/>
      <c r="E50" s="43" t="inlineStr">
        <is>
          <t>固定費</t>
        </is>
      </c>
    </row>
    <row r="51">
      <c r="A51" s="35" t="n"/>
      <c r="B51" s="36" t="n"/>
      <c r="C51" s="35" t="n"/>
      <c r="D51" s="35" t="n"/>
      <c r="E51" s="43" t="inlineStr">
        <is>
          <t>固定費</t>
        </is>
      </c>
    </row>
    <row r="52">
      <c r="A52" s="35" t="n"/>
      <c r="B52" s="36" t="n"/>
      <c r="C52" s="35" t="n"/>
      <c r="D52" s="35" t="n"/>
      <c r="E52" s="43" t="inlineStr">
        <is>
          <t>固定費</t>
        </is>
      </c>
    </row>
    <row r="53">
      <c r="A53" s="16" t="inlineStr">
        <is>
          <t>□ 暮らしの費用（毎月かわる）</t>
        </is>
      </c>
      <c r="B53" s="24" t="n"/>
      <c r="C53" s="24" t="n"/>
      <c r="D53" s="24" t="n"/>
      <c r="E53" s="24" t="n"/>
    </row>
    <row r="54">
      <c r="A54" s="35" t="inlineStr">
        <is>
          <t>食費（家）</t>
        </is>
      </c>
      <c r="B54" s="36" t="n">
        <v>65000</v>
      </c>
      <c r="C54" s="35" t="n"/>
      <c r="D54" s="35" t="n"/>
      <c r="E54" s="43" t="inlineStr">
        <is>
          <t>暮らしの費用</t>
        </is>
      </c>
    </row>
    <row r="55">
      <c r="A55" s="35" t="inlineStr">
        <is>
          <t>外食・カフェ</t>
        </is>
      </c>
      <c r="B55" s="36" t="n">
        <v>8000</v>
      </c>
      <c r="C55" s="35" t="n"/>
      <c r="D55" s="35" t="n"/>
      <c r="E55" s="43" t="inlineStr">
        <is>
          <t>暮らしの費用</t>
        </is>
      </c>
    </row>
    <row r="56">
      <c r="A56" s="35" t="inlineStr">
        <is>
          <t>日用品</t>
        </is>
      </c>
      <c r="B56" s="36" t="n">
        <v>9000</v>
      </c>
      <c r="C56" s="35" t="n"/>
      <c r="D56" s="35" t="n"/>
      <c r="E56" s="43" t="inlineStr">
        <is>
          <t>暮らしの費用</t>
        </is>
      </c>
    </row>
    <row r="57">
      <c r="A57" s="35" t="inlineStr">
        <is>
          <t>子どものもの</t>
        </is>
      </c>
      <c r="B57" s="36" t="n">
        <v>12000</v>
      </c>
      <c r="C57" s="35" t="n"/>
      <c r="D57" s="35" t="n"/>
      <c r="E57" s="43" t="inlineStr">
        <is>
          <t>暮らしの費用</t>
        </is>
      </c>
    </row>
    <row r="58">
      <c r="A58" s="35" t="inlineStr">
        <is>
          <t>服・美容</t>
        </is>
      </c>
      <c r="B58" s="36" t="n">
        <v>7000</v>
      </c>
      <c r="C58" s="35" t="n"/>
      <c r="D58" s="35" t="n"/>
      <c r="E58" s="43" t="inlineStr">
        <is>
          <t>暮らしの費用</t>
        </is>
      </c>
    </row>
    <row r="59">
      <c r="A59" s="35" t="inlineStr">
        <is>
          <t>医療・薬</t>
        </is>
      </c>
      <c r="B59" s="36" t="n">
        <v>3000</v>
      </c>
      <c r="C59" s="35" t="n"/>
      <c r="D59" s="35" t="n"/>
      <c r="E59" s="43" t="inlineStr">
        <is>
          <t>暮らしの費用</t>
        </is>
      </c>
    </row>
    <row r="60">
      <c r="A60" s="35" t="inlineStr">
        <is>
          <t>交通・ガソリン</t>
        </is>
      </c>
      <c r="B60" s="36" t="n">
        <v>6000</v>
      </c>
      <c r="C60" s="35" t="n"/>
      <c r="D60" s="35" t="n"/>
      <c r="E60" s="43" t="inlineStr">
        <is>
          <t>暮らしの費用</t>
        </is>
      </c>
    </row>
    <row r="61">
      <c r="A61" s="35" t="inlineStr">
        <is>
          <t>おでかけ・レジャー</t>
        </is>
      </c>
      <c r="B61" s="36" t="n">
        <v>10000</v>
      </c>
      <c r="C61" s="35" t="n"/>
      <c r="D61" s="35" t="n"/>
      <c r="E61" s="43" t="inlineStr">
        <is>
          <t>暮らしの費用</t>
        </is>
      </c>
    </row>
    <row r="62">
      <c r="A62" s="35" t="inlineStr">
        <is>
          <t>交際・プレゼント</t>
        </is>
      </c>
      <c r="B62" s="36" t="n">
        <v>4000</v>
      </c>
      <c r="C62" s="35" t="n"/>
      <c r="D62" s="35" t="n"/>
      <c r="E62" s="43" t="inlineStr">
        <is>
          <t>暮らしの費用</t>
        </is>
      </c>
    </row>
    <row r="63">
      <c r="A63" s="35" t="inlineStr">
        <is>
          <t>本・学び</t>
        </is>
      </c>
      <c r="B63" s="36" t="n">
        <v>2000</v>
      </c>
      <c r="C63" s="35" t="n"/>
      <c r="D63" s="35" t="n"/>
      <c r="E63" s="43" t="inlineStr">
        <is>
          <t>暮らしの費用</t>
        </is>
      </c>
    </row>
    <row r="64">
      <c r="A64" s="35" t="inlineStr">
        <is>
          <t>現金で使った</t>
        </is>
      </c>
      <c r="B64" s="36" t="n">
        <v>5000</v>
      </c>
      <c r="C64" s="35" t="n"/>
      <c r="D64" s="35" t="n"/>
      <c r="E64" s="43" t="inlineStr">
        <is>
          <t>暮らしの費用</t>
        </is>
      </c>
    </row>
    <row r="65">
      <c r="A65" s="35" t="inlineStr">
        <is>
          <t>その他</t>
        </is>
      </c>
      <c r="B65" s="36" t="n">
        <v>2000</v>
      </c>
      <c r="C65" s="35" t="n"/>
      <c r="D65" s="35" t="n"/>
      <c r="E65" s="43" t="inlineStr">
        <is>
          <t>暮らしの費用</t>
        </is>
      </c>
    </row>
    <row r="66">
      <c r="A66" s="35" t="n"/>
      <c r="B66" s="36" t="n"/>
      <c r="C66" s="35" t="n"/>
      <c r="D66" s="35" t="n"/>
      <c r="E66" s="43" t="inlineStr">
        <is>
          <t>暮らしの費用</t>
        </is>
      </c>
    </row>
    <row r="67">
      <c r="A67" s="35" t="n"/>
      <c r="B67" s="36" t="n"/>
      <c r="C67" s="35" t="n"/>
      <c r="D67" s="35" t="n"/>
      <c r="E67" s="43" t="inlineStr">
        <is>
          <t>暮らしの費用</t>
        </is>
      </c>
    </row>
    <row r="68">
      <c r="A68" s="12" t="inlineStr">
        <is>
          <t>未分類</t>
        </is>
      </c>
      <c r="B68" s="36" t="n">
        <v>0</v>
      </c>
      <c r="C68" s="35" t="n"/>
      <c r="D68" s="33" t="inlineStr">
        <is>
          <t>名前を変えない</t>
        </is>
      </c>
      <c r="E68" s="43" t="inlineStr">
        <is>
          <t>暮らしの費用</t>
        </is>
      </c>
    </row>
    <row r="69">
      <c r="A69" s="16" t="inlineStr">
        <is>
          <t>□ 年に数回の出費（予算は下の計画から）</t>
        </is>
      </c>
      <c r="B69" s="24" t="n"/>
      <c r="C69" s="24" t="n"/>
      <c r="D69" s="24" t="n"/>
      <c r="E69" s="24" t="n"/>
    </row>
    <row r="70">
      <c r="A70" s="35" t="inlineStr">
        <is>
          <t>税金・社会保険</t>
        </is>
      </c>
      <c r="B70" s="44">
        <f>IF(A70="",0,SUMIFS($H$92:$H$103,$B$92:$B$103,A70))</f>
        <v/>
      </c>
      <c r="C70" s="35" t="n"/>
      <c r="D70" s="35" t="n"/>
      <c r="E70" s="43" t="inlineStr">
        <is>
          <t>年に数回の出費</t>
        </is>
      </c>
    </row>
    <row r="71">
      <c r="A71" s="35" t="inlineStr">
        <is>
          <t>車（車検・税・保険）</t>
        </is>
      </c>
      <c r="B71" s="44">
        <f>IF(A71="",0,SUMIFS($H$92:$H$103,$B$92:$B$103,A71))</f>
        <v/>
      </c>
      <c r="C71" s="35" t="n"/>
      <c r="D71" s="35" t="n"/>
      <c r="E71" s="43" t="inlineStr">
        <is>
          <t>年に数回の出費</t>
        </is>
      </c>
    </row>
    <row r="72">
      <c r="A72" s="35" t="inlineStr">
        <is>
          <t>家の保険（火災・地震）</t>
        </is>
      </c>
      <c r="B72" s="44">
        <f>IF(A72="",0,SUMIFS($H$92:$H$103,$B$92:$B$103,A72))</f>
        <v/>
      </c>
      <c r="C72" s="35" t="n"/>
      <c r="D72" s="35" t="n"/>
      <c r="E72" s="43" t="inlineStr">
        <is>
          <t>年に数回の出費</t>
        </is>
      </c>
    </row>
    <row r="73">
      <c r="A73" s="35" t="inlineStr">
        <is>
          <t>固定資産税</t>
        </is>
      </c>
      <c r="B73" s="44">
        <f>IF(A73="",0,SUMIFS($H$92:$H$103,$B$92:$B$103,A73))</f>
        <v/>
      </c>
      <c r="C73" s="35" t="n"/>
      <c r="D73" s="35" t="n"/>
      <c r="E73" s="43" t="inlineStr">
        <is>
          <t>年に数回の出費</t>
        </is>
      </c>
    </row>
    <row r="74">
      <c r="A74" s="35" t="inlineStr">
        <is>
          <t>年払いの会費</t>
        </is>
      </c>
      <c r="B74" s="44">
        <f>IF(A74="",0,SUMIFS($H$92:$H$103,$B$92:$B$103,A74))</f>
        <v/>
      </c>
      <c r="C74" s="35" t="n"/>
      <c r="D74" s="35" t="n"/>
      <c r="E74" s="43" t="inlineStr">
        <is>
          <t>年に数回の出費</t>
        </is>
      </c>
    </row>
    <row r="75">
      <c r="A75" s="35" t="inlineStr">
        <is>
          <t>帰省・旅行</t>
        </is>
      </c>
      <c r="B75" s="44">
        <f>IF(A75="",0,SUMIFS($H$92:$H$103,$B$92:$B$103,A75))</f>
        <v/>
      </c>
      <c r="C75" s="35" t="n"/>
      <c r="D75" s="35" t="n"/>
      <c r="E75" s="43" t="inlineStr">
        <is>
          <t>年に数回の出費</t>
        </is>
      </c>
    </row>
    <row r="76">
      <c r="A76" s="35" t="inlineStr">
        <is>
          <t>誕生日・行事</t>
        </is>
      </c>
      <c r="B76" s="44">
        <f>IF(A76="",0,SUMIFS($H$92:$H$103,$B$92:$B$103,A76))</f>
        <v/>
      </c>
      <c r="C76" s="35" t="n"/>
      <c r="D76" s="35" t="n"/>
      <c r="E76" s="43" t="inlineStr">
        <is>
          <t>年に数回の出費</t>
        </is>
      </c>
    </row>
    <row r="77">
      <c r="A77" s="35" t="inlineStr">
        <is>
          <t>家電・家具</t>
        </is>
      </c>
      <c r="B77" s="44">
        <f>IF(A77="",0,SUMIFS($H$92:$H$103,$B$92:$B$103,A77))</f>
        <v/>
      </c>
      <c r="C77" s="35" t="n"/>
      <c r="D77" s="35" t="n"/>
      <c r="E77" s="43" t="inlineStr">
        <is>
          <t>年に数回の出費</t>
        </is>
      </c>
    </row>
    <row r="78">
      <c r="A78" s="35" t="inlineStr">
        <is>
          <t>冠婚葬祭</t>
        </is>
      </c>
      <c r="B78" s="44">
        <f>IF(A78="",0,SUMIFS($H$92:$H$103,$B$92:$B$103,A78))</f>
        <v/>
      </c>
      <c r="C78" s="35" t="n"/>
      <c r="D78" s="35" t="n"/>
      <c r="E78" s="43" t="inlineStr">
        <is>
          <t>年に数回の出費</t>
        </is>
      </c>
    </row>
    <row r="79">
      <c r="A79" s="35" t="inlineStr">
        <is>
          <t>家の修理</t>
        </is>
      </c>
      <c r="B79" s="44">
        <f>IF(A79="",0,SUMIFS($H$92:$H$103,$B$92:$B$103,A79))</f>
        <v/>
      </c>
      <c r="C79" s="35" t="n"/>
      <c r="D79" s="35" t="n"/>
      <c r="E79" s="43" t="inlineStr">
        <is>
          <t>年に数回の出費</t>
        </is>
      </c>
    </row>
    <row r="80">
      <c r="A80" s="35" t="inlineStr">
        <is>
          <t>医療（大きい物）</t>
        </is>
      </c>
      <c r="B80" s="44">
        <f>IF(A80="",0,SUMIFS($H$92:$H$103,$B$92:$B$103,A80))</f>
        <v/>
      </c>
      <c r="C80" s="35" t="n"/>
      <c r="D80" s="35" t="n"/>
      <c r="E80" s="43" t="inlineStr">
        <is>
          <t>年に数回の出費</t>
        </is>
      </c>
    </row>
    <row r="81">
      <c r="A81" s="35" t="n"/>
      <c r="B81" s="44">
        <f>IF(A81="",0,SUMIFS($H$92:$H$103,$B$92:$B$103,A81))</f>
        <v/>
      </c>
      <c r="C81" s="35" t="n"/>
      <c r="D81" s="35" t="n"/>
      <c r="E81" s="43" t="inlineStr">
        <is>
          <t>年に数回の出費</t>
        </is>
      </c>
    </row>
    <row r="82">
      <c r="A82" s="25" t="inlineStr">
        <is>
          <t>□ 貯める・増やす（予算＝毎月の目標）</t>
        </is>
      </c>
      <c r="B82" s="26" t="n"/>
      <c r="C82" s="26" t="n"/>
      <c r="D82" s="26" t="n"/>
      <c r="E82" s="26" t="n"/>
    </row>
    <row r="83">
      <c r="A83" s="35" t="inlineStr">
        <is>
          <t>NISA</t>
        </is>
      </c>
      <c r="B83" s="36" t="n">
        <v>30000</v>
      </c>
      <c r="C83" s="35" t="inlineStr">
        <is>
          <t>投資</t>
        </is>
      </c>
      <c r="D83" s="35" t="n"/>
      <c r="E83" s="43" t="inlineStr">
        <is>
          <t>貯める・増やす</t>
        </is>
      </c>
    </row>
    <row r="84">
      <c r="A84" s="35" t="inlineStr">
        <is>
          <t>iDeCo</t>
        </is>
      </c>
      <c r="B84" s="36" t="n">
        <v>5000</v>
      </c>
      <c r="C84" s="35" t="inlineStr">
        <is>
          <t>投資</t>
        </is>
      </c>
      <c r="D84" s="35" t="n"/>
      <c r="E84" s="43" t="inlineStr">
        <is>
          <t>貯める・増やす</t>
        </is>
      </c>
    </row>
    <row r="85">
      <c r="A85" s="35" t="inlineStr">
        <is>
          <t>そのほかの投資</t>
        </is>
      </c>
      <c r="B85" s="36" t="n">
        <v>0</v>
      </c>
      <c r="C85" s="35" t="inlineStr">
        <is>
          <t>投資</t>
        </is>
      </c>
      <c r="D85" s="35" t="n"/>
      <c r="E85" s="43" t="inlineStr">
        <is>
          <t>貯める・増やす</t>
        </is>
      </c>
    </row>
    <row r="86">
      <c r="A86" s="35" t="inlineStr">
        <is>
          <t>先取り貯金</t>
        </is>
      </c>
      <c r="B86" s="36" t="n">
        <v>20000</v>
      </c>
      <c r="C86" s="35" t="inlineStr">
        <is>
          <t>預金</t>
        </is>
      </c>
      <c r="D86" s="35" t="n"/>
      <c r="E86" s="43" t="inlineStr">
        <is>
          <t>貯める・増やす</t>
        </is>
      </c>
    </row>
    <row r="87">
      <c r="A87" s="35" t="inlineStr">
        <is>
          <t>子どもの口座へ</t>
        </is>
      </c>
      <c r="B87" s="36" t="n">
        <v>0</v>
      </c>
      <c r="C87" s="35" t="inlineStr">
        <is>
          <t>預金</t>
        </is>
      </c>
      <c r="D87" s="35" t="n"/>
      <c r="E87" s="43" t="inlineStr">
        <is>
          <t>貯める・増やす</t>
        </is>
      </c>
    </row>
    <row r="88">
      <c r="A88" s="35" t="n"/>
      <c r="B88" s="36" t="n"/>
      <c r="C88" s="35" t="n"/>
      <c r="D88" s="35" t="n"/>
      <c r="E88" s="43" t="inlineStr">
        <is>
          <t>貯める・増やす</t>
        </is>
      </c>
    </row>
    <row r="89"/>
    <row r="90">
      <c r="A90" s="3" t="inlineStr">
        <is>
          <t>■ 年に数回の出費の計画（12行）</t>
        </is>
      </c>
      <c r="B90" s="3" t="n"/>
      <c r="C90" s="3" t="n"/>
      <c r="D90" s="3" t="n"/>
      <c r="E90" s="3" t="n"/>
      <c r="F90" s="3" t="n"/>
      <c r="G90" s="3" t="n"/>
      <c r="H90" s="3" t="n"/>
    </row>
    <row r="91" ht="30" customHeight="1">
      <c r="A91" s="30" t="inlineStr">
        <is>
          <t>何</t>
        </is>
      </c>
      <c r="B91" s="30" t="inlineStr">
        <is>
          <t>費目</t>
        </is>
      </c>
      <c r="C91" s="30" t="inlineStr">
        <is>
          <t>1回の金額</t>
        </is>
      </c>
      <c r="D91" s="30" t="inlineStr">
        <is>
          <t>払う月</t>
        </is>
      </c>
      <c r="E91" s="30" t="inlineStr">
        <is>
          <t>何年ごと</t>
        </is>
      </c>
      <c r="F91" s="30" t="inlineStr">
        <is>
          <t>最初に払う年</t>
        </is>
      </c>
      <c r="G91" s="30" t="inlineStr">
        <is>
          <t>今年払う額（自動）</t>
        </is>
      </c>
      <c r="H91" s="30" t="inlineStr">
        <is>
          <t>毎月よける額（自動）</t>
        </is>
      </c>
    </row>
    <row r="92">
      <c r="A92" s="35" t="inlineStr">
        <is>
          <t>固定資産税</t>
        </is>
      </c>
      <c r="B92" s="35" t="inlineStr">
        <is>
          <t>固定資産税</t>
        </is>
      </c>
      <c r="C92" s="36" t="n">
        <v>120000</v>
      </c>
      <c r="D92" s="40" t="n">
        <v>5</v>
      </c>
      <c r="E92" s="40" t="n"/>
      <c r="F92" s="40" t="n">
        <v>2026</v>
      </c>
      <c r="G92" s="44">
        <f>IF(($C92="")+($F92=""),0,IF(($B$5&gt;=$F92)*(ROUND(($B$5-$F92)/IF($E92="",1,$E92),0)*IF($E92="",1,$E92)=($B$5-$F92)),$C92,0))</f>
        <v/>
      </c>
      <c r="H92" s="44">
        <f>IF($C92="",0,$C92/(IF($E92="",1,$E92)*12))</f>
        <v/>
      </c>
    </row>
    <row r="93">
      <c r="A93" s="35" t="inlineStr">
        <is>
          <t>自動車税</t>
        </is>
      </c>
      <c r="B93" s="35" t="inlineStr">
        <is>
          <t>車（車検・税・保険）</t>
        </is>
      </c>
      <c r="C93" s="36" t="n">
        <v>40000</v>
      </c>
      <c r="D93" s="40" t="n">
        <v>5</v>
      </c>
      <c r="E93" s="40" t="n"/>
      <c r="F93" s="40" t="n">
        <v>2026</v>
      </c>
      <c r="G93" s="44">
        <f>IF(($C93="")+($F93=""),0,IF(($B$5&gt;=$F93)*(ROUND(($B$5-$F93)/IF($E93="",1,$E93),0)*IF($E93="",1,$E93)=($B$5-$F93)),$C93,0))</f>
        <v/>
      </c>
      <c r="H93" s="44">
        <f>IF($C93="",0,$C93/(IF($E93="",1,$E93)*12))</f>
        <v/>
      </c>
    </row>
    <row r="94">
      <c r="A94" s="35" t="inlineStr">
        <is>
          <t>車検</t>
        </is>
      </c>
      <c r="B94" s="35" t="inlineStr">
        <is>
          <t>車（車検・税・保険）</t>
        </is>
      </c>
      <c r="C94" s="36" t="n">
        <v>100000</v>
      </c>
      <c r="D94" s="40" t="n">
        <v>11</v>
      </c>
      <c r="E94" s="40" t="n">
        <v>2</v>
      </c>
      <c r="F94" s="40" t="n">
        <v>2027</v>
      </c>
      <c r="G94" s="44">
        <f>IF(($C94="")+($F94=""),0,IF(($B$5&gt;=$F94)*(ROUND(($B$5-$F94)/IF($E94="",1,$E94),0)*IF($E94="",1,$E94)=($B$5-$F94)),$C94,0))</f>
        <v/>
      </c>
      <c r="H94" s="44">
        <f>IF($C94="",0,$C94/(IF($E94="",1,$E94)*12))</f>
        <v/>
      </c>
    </row>
    <row r="95">
      <c r="A95" s="35" t="inlineStr">
        <is>
          <t>車の保険</t>
        </is>
      </c>
      <c r="B95" s="35" t="inlineStr">
        <is>
          <t>車（車検・税・保険）</t>
        </is>
      </c>
      <c r="C95" s="36" t="n">
        <v>45000</v>
      </c>
      <c r="D95" s="40" t="n">
        <v>9</v>
      </c>
      <c r="E95" s="40" t="n"/>
      <c r="F95" s="40" t="n">
        <v>2026</v>
      </c>
      <c r="G95" s="44">
        <f>IF(($C95="")+($F95=""),0,IF(($B$5&gt;=$F95)*(ROUND(($B$5-$F95)/IF($E95="",1,$E95),0)*IF($E95="",1,$E95)=($B$5-$F95)),$C95,0))</f>
        <v/>
      </c>
      <c r="H95" s="44">
        <f>IF($C95="",0,$C95/(IF($E95="",1,$E95)*12))</f>
        <v/>
      </c>
    </row>
    <row r="96">
      <c r="A96" s="35" t="inlineStr">
        <is>
          <t>火災・地震保険</t>
        </is>
      </c>
      <c r="B96" s="35" t="inlineStr">
        <is>
          <t>家の保険（火災・地震）</t>
        </is>
      </c>
      <c r="C96" s="36" t="n">
        <v>25000</v>
      </c>
      <c r="D96" s="40" t="n">
        <v>2</v>
      </c>
      <c r="E96" s="40" t="n"/>
      <c r="F96" s="40" t="n">
        <v>2026</v>
      </c>
      <c r="G96" s="44">
        <f>IF(($C96="")+($F96=""),0,IF(($B$5&gt;=$F96)*(ROUND(($B$5-$F96)/IF($E96="",1,$E96),0)*IF($E96="",1,$E96)=($B$5-$F96)),$C96,0))</f>
        <v/>
      </c>
      <c r="H96" s="44">
        <f>IF($C96="",0,$C96/(IF($E96="",1,$E96)*12))</f>
        <v/>
      </c>
    </row>
    <row r="97">
      <c r="A97" s="35" t="inlineStr">
        <is>
          <t>帰省</t>
        </is>
      </c>
      <c r="B97" s="35" t="inlineStr">
        <is>
          <t>帰省・旅行</t>
        </is>
      </c>
      <c r="C97" s="36" t="n">
        <v>60000</v>
      </c>
      <c r="D97" s="40" t="n">
        <v>4</v>
      </c>
      <c r="E97" s="40" t="n"/>
      <c r="F97" s="40" t="n">
        <v>2026</v>
      </c>
      <c r="G97" s="44">
        <f>IF(($C97="")+($F97=""),0,IF(($B$5&gt;=$F97)*(ROUND(($B$5-$F97)/IF($E97="",1,$E97),0)*IF($E97="",1,$E97)=($B$5-$F97)),$C97,0))</f>
        <v/>
      </c>
      <c r="H97" s="44">
        <f>IF($C97="",0,$C97/(IF($E97="",1,$E97)*12))</f>
        <v/>
      </c>
    </row>
    <row r="98">
      <c r="A98" s="35" t="inlineStr">
        <is>
          <t>家族旅行</t>
        </is>
      </c>
      <c r="B98" s="35" t="inlineStr">
        <is>
          <t>帰省・旅行</t>
        </is>
      </c>
      <c r="C98" s="36" t="n">
        <v>120000</v>
      </c>
      <c r="D98" s="40" t="n">
        <v>11</v>
      </c>
      <c r="E98" s="40" t="n"/>
      <c r="F98" s="40" t="n">
        <v>2026</v>
      </c>
      <c r="G98" s="44">
        <f>IF(($C98="")+($F98=""),0,IF(($B$5&gt;=$F98)*(ROUND(($B$5-$F98)/IF($E98="",1,$E98),0)*IF($E98="",1,$E98)=($B$5-$F98)),$C98,0))</f>
        <v/>
      </c>
      <c r="H98" s="44">
        <f>IF($C98="",0,$C98/(IF($E98="",1,$E98)*12))</f>
        <v/>
      </c>
    </row>
    <row r="99">
      <c r="A99" s="35" t="inlineStr">
        <is>
          <t>誕生日と年末</t>
        </is>
      </c>
      <c r="B99" s="35" t="inlineStr">
        <is>
          <t>誕生日・行事</t>
        </is>
      </c>
      <c r="C99" s="36" t="n">
        <v>40000</v>
      </c>
      <c r="D99" s="40" t="n">
        <v>12</v>
      </c>
      <c r="E99" s="40" t="n"/>
      <c r="F99" s="40" t="n">
        <v>2026</v>
      </c>
      <c r="G99" s="44">
        <f>IF(($C99="")+($F99=""),0,IF(($B$5&gt;=$F99)*(ROUND(($B$5-$F99)/IF($E99="",1,$E99),0)*IF($E99="",1,$E99)=($B$5-$F99)),$C99,0))</f>
        <v/>
      </c>
      <c r="H99" s="44">
        <f>IF($C99="",0,$C99/(IF($E99="",1,$E99)*12))</f>
        <v/>
      </c>
    </row>
    <row r="100">
      <c r="A100" s="35" t="inlineStr">
        <is>
          <t>家電の買いかえ</t>
        </is>
      </c>
      <c r="B100" s="35" t="inlineStr">
        <is>
          <t>家電・家具</t>
        </is>
      </c>
      <c r="C100" s="36" t="n">
        <v>100000</v>
      </c>
      <c r="D100" s="40" t="n">
        <v>3</v>
      </c>
      <c r="E100" s="40" t="n"/>
      <c r="F100" s="40" t="n">
        <v>2026</v>
      </c>
      <c r="G100" s="44">
        <f>IF(($C100="")+($F100=""),0,IF(($B$5&gt;=$F100)*(ROUND(($B$5-$F100)/IF($E100="",1,$E100),0)*IF($E100="",1,$E100)=($B$5-$F100)),$C100,0))</f>
        <v/>
      </c>
      <c r="H100" s="44">
        <f>IF($C100="",0,$C100/(IF($E100="",1,$E100)*12))</f>
        <v/>
      </c>
    </row>
    <row r="101">
      <c r="A101" s="35" t="inlineStr">
        <is>
          <t>冠婚葬祭</t>
        </is>
      </c>
      <c r="B101" s="35" t="inlineStr">
        <is>
          <t>冠婚葬祭</t>
        </is>
      </c>
      <c r="C101" s="36" t="n">
        <v>60000</v>
      </c>
      <c r="D101" s="40" t="n">
        <v>6</v>
      </c>
      <c r="E101" s="40" t="n"/>
      <c r="F101" s="40" t="n">
        <v>2026</v>
      </c>
      <c r="G101" s="44">
        <f>IF(($C101="")+($F101=""),0,IF(($B$5&gt;=$F101)*(ROUND(($B$5-$F101)/IF($E101="",1,$E101),0)*IF($E101="",1,$E101)=($B$5-$F101)),$C101,0))</f>
        <v/>
      </c>
      <c r="H101" s="44">
        <f>IF($C101="",0,$C101/(IF($E101="",1,$E101)*12))</f>
        <v/>
      </c>
    </row>
    <row r="102">
      <c r="A102" s="35" t="n"/>
      <c r="B102" s="35" t="n"/>
      <c r="C102" s="36" t="n"/>
      <c r="D102" s="40" t="n"/>
      <c r="E102" s="40" t="n"/>
      <c r="F102" s="40" t="n"/>
      <c r="G102" s="44">
        <f>IF(($C102="")+($F102=""),0,IF(($B$5&gt;=$F102)*(ROUND(($B$5-$F102)/IF($E102="",1,$E102),0)*IF($E102="",1,$E102)=($B$5-$F102)),$C102,0))</f>
        <v/>
      </c>
      <c r="H102" s="44">
        <f>IF($C102="",0,$C102/(IF($E102="",1,$E102)*12))</f>
        <v/>
      </c>
    </row>
    <row r="103">
      <c r="A103" s="35" t="n"/>
      <c r="B103" s="35" t="n"/>
      <c r="C103" s="36" t="n"/>
      <c r="D103" s="40" t="n"/>
      <c r="E103" s="40" t="n"/>
      <c r="F103" s="40" t="n"/>
      <c r="G103" s="44">
        <f>IF(($C103="")+($F103=""),0,IF(($B$5&gt;=$F103)*(ROUND(($B$5-$F103)/IF($E103="",1,$E103),0)*IF($E103="",1,$E103)=($B$5-$F103)),$C103,0))</f>
        <v/>
      </c>
      <c r="H103" s="44">
        <f>IF($C103="",0,$C103/(IF($E103="",1,$E103)*12))</f>
        <v/>
      </c>
    </row>
    <row r="104">
      <c r="A104" s="8" t="inlineStr">
        <is>
          <t>合計</t>
        </is>
      </c>
      <c r="G104" s="27">
        <f>SUM(G92:G103)</f>
        <v/>
      </c>
      <c r="H104" s="27">
        <f>SUM(H92:H103)</f>
        <v/>
      </c>
    </row>
    <row r="105">
      <c r="A105" s="33" t="inlineStr">
        <is>
          <t>何年ごと：空＝毎年。最初に払う年から数えます。</t>
        </is>
      </c>
    </row>
  </sheetData>
  <dataValidations count="8">
    <dataValidation sqref="B5 F92:F103" showDropDown="0" showInputMessage="0" showErrorMessage="1" allowBlank="1" errorTitle="入れられない値です" error="1900〜2100 の年を入れてください。" type="whole" errorStyle="stop" operator="between">
      <formula1>1900</formula1>
      <formula2>2100</formula2>
    </dataValidation>
    <dataValidation sqref="B6" showDropDown="0" showInputMessage="0" showErrorMessage="1" allowBlank="1" errorTitle="入れられない値です" error="決まった形で入れてください。" type="list" errorStyle="stop">
      <formula1>"払った月,毎月ならす"</formula1>
    </dataValidation>
    <dataValidation sqref="B7" showDropDown="0" showInputMessage="0" showErrorMessage="1" allowBlank="1" errorTitle="入れられない値です" error="-50%〜50% で入れてください。" type="decimal" errorStyle="stop" operator="between">
      <formula1>-0.5</formula1>
      <formula2>0.5</formula2>
    </dataValidation>
    <dataValidation sqref="B8:B10 B14:E25 B30:B39 B41:B52 B54:B68 B83:B88 C92:C103" showDropDown="0" showInputMessage="0" showErrorMessage="1" allowBlank="1" errorTitle="入れられない値です" error="数字で入れてください。" type="decimal" errorStyle="stop" operator="between">
      <formula1>-999999999999</formula1>
      <formula2>999999999999</formula2>
    </dataValidation>
    <dataValidation sqref="C41:C52 C54:C68 C70:C81 C83:C88" showDropDown="0" showInputMessage="0" showErrorMessage="1" allowBlank="1" errorTitle="入れられない値です" error="決まった形で入れてください。" type="list" errorStyle="stop">
      <formula1>"住まい,教育,投資,預金"</formula1>
    </dataValidation>
    <dataValidation sqref="B92:B103" showDropDown="0" showInputMessage="0" showErrorMessage="1" allowBlank="1" errorTitle="入れられない値です" error="年に数回の出費の費目から選んでください。" type="list" errorStyle="stop">
      <formula1>$A$70:$A$81</formula1>
    </dataValidation>
    <dataValidation sqref="D92:D103" showDropDown="0" showInputMessage="0" showErrorMessage="1" allowBlank="1" errorTitle="入れられない値です" error="1〜12 の月を入れてください。" type="whole" errorStyle="stop" operator="between">
      <formula1>1</formula1>
      <formula2>12</formula2>
    </dataValidation>
    <dataValidation sqref="E92:E103" showDropDown="0" showInputMessage="0" showErrorMessage="1" allowBlank="1" errorTitle="入れられない値です" error="1〜50 の年数を入れてください。" type="whole" errorStyle="stop" operator="between">
      <formula1>1</formula1>
      <formula2>50</formula2>
    </dataValidation>
  </dataValidations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tabColor rgb="004472C4"/>
    <outlinePr summaryBelow="1" summaryRight="1"/>
    <pageSetUpPr/>
  </sheetPr>
  <dimension ref="A1:S84"/>
  <sheetViews>
    <sheetView tabSelected="0" workbookViewId="0">
      <pane xSplit="1" ySplit="3" topLeftCell="B4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4" customWidth="1" min="1" max="1"/>
    <col width="11" customWidth="1" min="2" max="2"/>
    <col width="11" customWidth="1" min="3" max="3"/>
    <col width="11" customWidth="1" min="4" max="4"/>
    <col width="11" customWidth="1" min="5" max="5"/>
    <col width="11" customWidth="1" min="6" max="6"/>
    <col width="11" customWidth="1" min="7" max="7"/>
    <col width="11" customWidth="1" min="8" max="8"/>
    <col width="11" customWidth="1" min="9" max="9"/>
    <col width="11" customWidth="1" min="10" max="10"/>
    <col width="11" customWidth="1" min="11" max="11"/>
    <col width="11" customWidth="1" min="12" max="12"/>
    <col width="11" customWidth="1" min="13" max="13"/>
    <col width="12" customWidth="1" min="14" max="14"/>
    <col width="11" customWidth="1" min="15" max="15"/>
    <col width="12" customWidth="1" min="16" max="16"/>
    <col width="12" customWidth="1" min="17" max="17"/>
    <col width="8" customWidth="1" min="18" max="18"/>
    <col width="13" customWidth="1" min="19" max="19"/>
  </cols>
  <sheetData>
    <row r="1">
      <c r="A1" s="1" t="inlineStr">
        <is>
          <t>月の表（費目×12か月）</t>
        </is>
      </c>
    </row>
    <row r="2">
      <c r="A2" s="13">
        <f>"集計する年："&amp;'入力'!$B$5&amp;"年"</f>
        <v/>
      </c>
    </row>
    <row r="3">
      <c r="A3" s="21" t="inlineStr">
        <is>
          <t>費目</t>
        </is>
      </c>
      <c r="B3" s="45">
        <f>DATE('入力'!$B$5,1,1)</f>
        <v/>
      </c>
      <c r="C3" s="45">
        <f>EOMONTH(B3,0)+1</f>
        <v/>
      </c>
      <c r="D3" s="45">
        <f>EOMONTH(C3,0)+1</f>
        <v/>
      </c>
      <c r="E3" s="45">
        <f>EOMONTH(D3,0)+1</f>
        <v/>
      </c>
      <c r="F3" s="45">
        <f>EOMONTH(E3,0)+1</f>
        <v/>
      </c>
      <c r="G3" s="45">
        <f>EOMONTH(F3,0)+1</f>
        <v/>
      </c>
      <c r="H3" s="45">
        <f>EOMONTH(G3,0)+1</f>
        <v/>
      </c>
      <c r="I3" s="45">
        <f>EOMONTH(H3,0)+1</f>
        <v/>
      </c>
      <c r="J3" s="45">
        <f>EOMONTH(I3,0)+1</f>
        <v/>
      </c>
      <c r="K3" s="45">
        <f>EOMONTH(J3,0)+1</f>
        <v/>
      </c>
      <c r="L3" s="45">
        <f>EOMONTH(K3,0)+1</f>
        <v/>
      </c>
      <c r="M3" s="45">
        <f>EOMONTH(L3,0)+1</f>
        <v/>
      </c>
      <c r="N3" s="21" t="inlineStr">
        <is>
          <t>合計</t>
        </is>
      </c>
      <c r="O3" s="21" t="inlineStr">
        <is>
          <t>月の平均</t>
        </is>
      </c>
      <c r="P3" s="21" t="inlineStr">
        <is>
          <t>年の予算</t>
        </is>
      </c>
      <c r="Q3" s="21" t="inlineStr">
        <is>
          <t>予算との差</t>
        </is>
      </c>
      <c r="R3" s="21" t="inlineStr">
        <is>
          <t>扱い</t>
        </is>
      </c>
      <c r="S3" s="21" t="inlineStr">
        <is>
          <t>グループ</t>
        </is>
      </c>
    </row>
    <row r="4">
      <c r="A4" s="14" t="inlineStr">
        <is>
          <t>□ 入るお金</t>
        </is>
      </c>
      <c r="B4" s="22" t="n"/>
      <c r="C4" s="22" t="n"/>
      <c r="D4" s="22" t="n"/>
      <c r="E4" s="22" t="n"/>
      <c r="F4" s="22" t="n"/>
      <c r="G4" s="22" t="n"/>
      <c r="H4" s="22" t="n"/>
      <c r="I4" s="22" t="n"/>
      <c r="J4" s="22" t="n"/>
      <c r="K4" s="22" t="n"/>
      <c r="L4" s="22" t="n"/>
      <c r="M4" s="22" t="n"/>
      <c r="N4" s="22" t="n"/>
      <c r="O4" s="22" t="n"/>
      <c r="P4" s="22" t="n"/>
      <c r="Q4" s="22" t="n"/>
      <c r="R4" s="22" t="n"/>
      <c r="S4" s="22" t="n"/>
    </row>
    <row r="5">
      <c r="A5" s="13">
        <f>IF('入力'!A30="","",'入力'!A30)</f>
        <v/>
      </c>
      <c r="B5" s="18">
        <f>IF($A5="","",SUMIFS('記録'!$C$4:$C$2003,'記録'!$B$4:$B$2003,$A5,'記録'!$F$4:$F$2003,B$3)+SUMIFS('明細'!$T$4:$T$3003,'明細'!$S$4:$S$3003,$A5,'明細'!$M$4:$M$3003,B$3))</f>
        <v/>
      </c>
      <c r="C5" s="18">
        <f>IF($A5="","",SUMIFS('記録'!$C$4:$C$2003,'記録'!$B$4:$B$2003,$A5,'記録'!$F$4:$F$2003,C$3)+SUMIFS('明細'!$T$4:$T$3003,'明細'!$S$4:$S$3003,$A5,'明細'!$M$4:$M$3003,C$3))</f>
        <v/>
      </c>
      <c r="D5" s="18">
        <f>IF($A5="","",SUMIFS('記録'!$C$4:$C$2003,'記録'!$B$4:$B$2003,$A5,'記録'!$F$4:$F$2003,D$3)+SUMIFS('明細'!$T$4:$T$3003,'明細'!$S$4:$S$3003,$A5,'明細'!$M$4:$M$3003,D$3))</f>
        <v/>
      </c>
      <c r="E5" s="18">
        <f>IF($A5="","",SUMIFS('記録'!$C$4:$C$2003,'記録'!$B$4:$B$2003,$A5,'記録'!$F$4:$F$2003,E$3)+SUMIFS('明細'!$T$4:$T$3003,'明細'!$S$4:$S$3003,$A5,'明細'!$M$4:$M$3003,E$3))</f>
        <v/>
      </c>
      <c r="F5" s="18">
        <f>IF($A5="","",SUMIFS('記録'!$C$4:$C$2003,'記録'!$B$4:$B$2003,$A5,'記録'!$F$4:$F$2003,F$3)+SUMIFS('明細'!$T$4:$T$3003,'明細'!$S$4:$S$3003,$A5,'明細'!$M$4:$M$3003,F$3))</f>
        <v/>
      </c>
      <c r="G5" s="18">
        <f>IF($A5="","",SUMIFS('記録'!$C$4:$C$2003,'記録'!$B$4:$B$2003,$A5,'記録'!$F$4:$F$2003,G$3)+SUMIFS('明細'!$T$4:$T$3003,'明細'!$S$4:$S$3003,$A5,'明細'!$M$4:$M$3003,G$3))</f>
        <v/>
      </c>
      <c r="H5" s="18">
        <f>IF($A5="","",SUMIFS('記録'!$C$4:$C$2003,'記録'!$B$4:$B$2003,$A5,'記録'!$F$4:$F$2003,H$3)+SUMIFS('明細'!$T$4:$T$3003,'明細'!$S$4:$S$3003,$A5,'明細'!$M$4:$M$3003,H$3))</f>
        <v/>
      </c>
      <c r="I5" s="18">
        <f>IF($A5="","",SUMIFS('記録'!$C$4:$C$2003,'記録'!$B$4:$B$2003,$A5,'記録'!$F$4:$F$2003,I$3)+SUMIFS('明細'!$T$4:$T$3003,'明細'!$S$4:$S$3003,$A5,'明細'!$M$4:$M$3003,I$3))</f>
        <v/>
      </c>
      <c r="J5" s="18">
        <f>IF($A5="","",SUMIFS('記録'!$C$4:$C$2003,'記録'!$B$4:$B$2003,$A5,'記録'!$F$4:$F$2003,J$3)+SUMIFS('明細'!$T$4:$T$3003,'明細'!$S$4:$S$3003,$A5,'明細'!$M$4:$M$3003,J$3))</f>
        <v/>
      </c>
      <c r="K5" s="18">
        <f>IF($A5="","",SUMIFS('記録'!$C$4:$C$2003,'記録'!$B$4:$B$2003,$A5,'記録'!$F$4:$F$2003,K$3)+SUMIFS('明細'!$T$4:$T$3003,'明細'!$S$4:$S$3003,$A5,'明細'!$M$4:$M$3003,K$3))</f>
        <v/>
      </c>
      <c r="L5" s="18">
        <f>IF($A5="","",SUMIFS('記録'!$C$4:$C$2003,'記録'!$B$4:$B$2003,$A5,'記録'!$F$4:$F$2003,L$3)+SUMIFS('明細'!$T$4:$T$3003,'明細'!$S$4:$S$3003,$A5,'明細'!$M$4:$M$3003,L$3))</f>
        <v/>
      </c>
      <c r="M5" s="18">
        <f>IF($A5="","",SUMIFS('記録'!$C$4:$C$2003,'記録'!$B$4:$B$2003,$A5,'記録'!$F$4:$F$2003,M$3)+SUMIFS('明細'!$T$4:$T$3003,'明細'!$S$4:$S$3003,$A5,'明細'!$M$4:$M$3003,M$3))</f>
        <v/>
      </c>
      <c r="N5" s="23">
        <f>IF($A5="","",SUM(B5:M5))</f>
        <v/>
      </c>
      <c r="O5" s="23">
        <f>IF(($A5="")+(SUM($B$77:$M$77)=0),"",N5/SUM($B$77:$M$77))</f>
        <v/>
      </c>
      <c r="P5" s="18">
        <f>IF($A5="","",'入力'!B30*12)</f>
        <v/>
      </c>
      <c r="Q5" s="23">
        <f>IF($A5="","",N5-P5)</f>
        <v/>
      </c>
      <c r="R5" s="39">
        <f>'入力'!C30&amp;""</f>
        <v/>
      </c>
      <c r="S5" s="39">
        <f>'入力'!E30&amp;""</f>
        <v/>
      </c>
    </row>
    <row r="6">
      <c r="A6" s="13">
        <f>IF('入力'!A31="","",'入力'!A31)</f>
        <v/>
      </c>
      <c r="B6" s="18">
        <f>IF($A6="","",SUMIFS('記録'!$C$4:$C$2003,'記録'!$B$4:$B$2003,$A6,'記録'!$F$4:$F$2003,B$3)+SUMIFS('明細'!$T$4:$T$3003,'明細'!$S$4:$S$3003,$A6,'明細'!$M$4:$M$3003,B$3))</f>
        <v/>
      </c>
      <c r="C6" s="18">
        <f>IF($A6="","",SUMIFS('記録'!$C$4:$C$2003,'記録'!$B$4:$B$2003,$A6,'記録'!$F$4:$F$2003,C$3)+SUMIFS('明細'!$T$4:$T$3003,'明細'!$S$4:$S$3003,$A6,'明細'!$M$4:$M$3003,C$3))</f>
        <v/>
      </c>
      <c r="D6" s="18">
        <f>IF($A6="","",SUMIFS('記録'!$C$4:$C$2003,'記録'!$B$4:$B$2003,$A6,'記録'!$F$4:$F$2003,D$3)+SUMIFS('明細'!$T$4:$T$3003,'明細'!$S$4:$S$3003,$A6,'明細'!$M$4:$M$3003,D$3))</f>
        <v/>
      </c>
      <c r="E6" s="18">
        <f>IF($A6="","",SUMIFS('記録'!$C$4:$C$2003,'記録'!$B$4:$B$2003,$A6,'記録'!$F$4:$F$2003,E$3)+SUMIFS('明細'!$T$4:$T$3003,'明細'!$S$4:$S$3003,$A6,'明細'!$M$4:$M$3003,E$3))</f>
        <v/>
      </c>
      <c r="F6" s="18">
        <f>IF($A6="","",SUMIFS('記録'!$C$4:$C$2003,'記録'!$B$4:$B$2003,$A6,'記録'!$F$4:$F$2003,F$3)+SUMIFS('明細'!$T$4:$T$3003,'明細'!$S$4:$S$3003,$A6,'明細'!$M$4:$M$3003,F$3))</f>
        <v/>
      </c>
      <c r="G6" s="18">
        <f>IF($A6="","",SUMIFS('記録'!$C$4:$C$2003,'記録'!$B$4:$B$2003,$A6,'記録'!$F$4:$F$2003,G$3)+SUMIFS('明細'!$T$4:$T$3003,'明細'!$S$4:$S$3003,$A6,'明細'!$M$4:$M$3003,G$3))</f>
        <v/>
      </c>
      <c r="H6" s="18">
        <f>IF($A6="","",SUMIFS('記録'!$C$4:$C$2003,'記録'!$B$4:$B$2003,$A6,'記録'!$F$4:$F$2003,H$3)+SUMIFS('明細'!$T$4:$T$3003,'明細'!$S$4:$S$3003,$A6,'明細'!$M$4:$M$3003,H$3))</f>
        <v/>
      </c>
      <c r="I6" s="18">
        <f>IF($A6="","",SUMIFS('記録'!$C$4:$C$2003,'記録'!$B$4:$B$2003,$A6,'記録'!$F$4:$F$2003,I$3)+SUMIFS('明細'!$T$4:$T$3003,'明細'!$S$4:$S$3003,$A6,'明細'!$M$4:$M$3003,I$3))</f>
        <v/>
      </c>
      <c r="J6" s="18">
        <f>IF($A6="","",SUMIFS('記録'!$C$4:$C$2003,'記録'!$B$4:$B$2003,$A6,'記録'!$F$4:$F$2003,J$3)+SUMIFS('明細'!$T$4:$T$3003,'明細'!$S$4:$S$3003,$A6,'明細'!$M$4:$M$3003,J$3))</f>
        <v/>
      </c>
      <c r="K6" s="18">
        <f>IF($A6="","",SUMIFS('記録'!$C$4:$C$2003,'記録'!$B$4:$B$2003,$A6,'記録'!$F$4:$F$2003,K$3)+SUMIFS('明細'!$T$4:$T$3003,'明細'!$S$4:$S$3003,$A6,'明細'!$M$4:$M$3003,K$3))</f>
        <v/>
      </c>
      <c r="L6" s="18">
        <f>IF($A6="","",SUMIFS('記録'!$C$4:$C$2003,'記録'!$B$4:$B$2003,$A6,'記録'!$F$4:$F$2003,L$3)+SUMIFS('明細'!$T$4:$T$3003,'明細'!$S$4:$S$3003,$A6,'明細'!$M$4:$M$3003,L$3))</f>
        <v/>
      </c>
      <c r="M6" s="18">
        <f>IF($A6="","",SUMIFS('記録'!$C$4:$C$2003,'記録'!$B$4:$B$2003,$A6,'記録'!$F$4:$F$2003,M$3)+SUMIFS('明細'!$T$4:$T$3003,'明細'!$S$4:$S$3003,$A6,'明細'!$M$4:$M$3003,M$3))</f>
        <v/>
      </c>
      <c r="N6" s="23">
        <f>IF($A6="","",SUM(B6:M6))</f>
        <v/>
      </c>
      <c r="O6" s="23">
        <f>IF(($A6="")+(SUM($B$77:$M$77)=0),"",N6/SUM($B$77:$M$77))</f>
        <v/>
      </c>
      <c r="P6" s="18">
        <f>IF($A6="","",'入力'!B31*12)</f>
        <v/>
      </c>
      <c r="Q6" s="23">
        <f>IF($A6="","",N6-P6)</f>
        <v/>
      </c>
      <c r="R6" s="39">
        <f>'入力'!C31&amp;""</f>
        <v/>
      </c>
      <c r="S6" s="39">
        <f>'入力'!E31&amp;""</f>
        <v/>
      </c>
    </row>
    <row r="7">
      <c r="A7" s="13">
        <f>IF('入力'!A32="","",'入力'!A32)</f>
        <v/>
      </c>
      <c r="B7" s="18">
        <f>IF($A7="","",SUMIFS('記録'!$C$4:$C$2003,'記録'!$B$4:$B$2003,$A7,'記録'!$F$4:$F$2003,B$3)+SUMIFS('明細'!$T$4:$T$3003,'明細'!$S$4:$S$3003,$A7,'明細'!$M$4:$M$3003,B$3))</f>
        <v/>
      </c>
      <c r="C7" s="18">
        <f>IF($A7="","",SUMIFS('記録'!$C$4:$C$2003,'記録'!$B$4:$B$2003,$A7,'記録'!$F$4:$F$2003,C$3)+SUMIFS('明細'!$T$4:$T$3003,'明細'!$S$4:$S$3003,$A7,'明細'!$M$4:$M$3003,C$3))</f>
        <v/>
      </c>
      <c r="D7" s="18">
        <f>IF($A7="","",SUMIFS('記録'!$C$4:$C$2003,'記録'!$B$4:$B$2003,$A7,'記録'!$F$4:$F$2003,D$3)+SUMIFS('明細'!$T$4:$T$3003,'明細'!$S$4:$S$3003,$A7,'明細'!$M$4:$M$3003,D$3))</f>
        <v/>
      </c>
      <c r="E7" s="18">
        <f>IF($A7="","",SUMIFS('記録'!$C$4:$C$2003,'記録'!$B$4:$B$2003,$A7,'記録'!$F$4:$F$2003,E$3)+SUMIFS('明細'!$T$4:$T$3003,'明細'!$S$4:$S$3003,$A7,'明細'!$M$4:$M$3003,E$3))</f>
        <v/>
      </c>
      <c r="F7" s="18">
        <f>IF($A7="","",SUMIFS('記録'!$C$4:$C$2003,'記録'!$B$4:$B$2003,$A7,'記録'!$F$4:$F$2003,F$3)+SUMIFS('明細'!$T$4:$T$3003,'明細'!$S$4:$S$3003,$A7,'明細'!$M$4:$M$3003,F$3))</f>
        <v/>
      </c>
      <c r="G7" s="18">
        <f>IF($A7="","",SUMIFS('記録'!$C$4:$C$2003,'記録'!$B$4:$B$2003,$A7,'記録'!$F$4:$F$2003,G$3)+SUMIFS('明細'!$T$4:$T$3003,'明細'!$S$4:$S$3003,$A7,'明細'!$M$4:$M$3003,G$3))</f>
        <v/>
      </c>
      <c r="H7" s="18">
        <f>IF($A7="","",SUMIFS('記録'!$C$4:$C$2003,'記録'!$B$4:$B$2003,$A7,'記録'!$F$4:$F$2003,H$3)+SUMIFS('明細'!$T$4:$T$3003,'明細'!$S$4:$S$3003,$A7,'明細'!$M$4:$M$3003,H$3))</f>
        <v/>
      </c>
      <c r="I7" s="18">
        <f>IF($A7="","",SUMIFS('記録'!$C$4:$C$2003,'記録'!$B$4:$B$2003,$A7,'記録'!$F$4:$F$2003,I$3)+SUMIFS('明細'!$T$4:$T$3003,'明細'!$S$4:$S$3003,$A7,'明細'!$M$4:$M$3003,I$3))</f>
        <v/>
      </c>
      <c r="J7" s="18">
        <f>IF($A7="","",SUMIFS('記録'!$C$4:$C$2003,'記録'!$B$4:$B$2003,$A7,'記録'!$F$4:$F$2003,J$3)+SUMIFS('明細'!$T$4:$T$3003,'明細'!$S$4:$S$3003,$A7,'明細'!$M$4:$M$3003,J$3))</f>
        <v/>
      </c>
      <c r="K7" s="18">
        <f>IF($A7="","",SUMIFS('記録'!$C$4:$C$2003,'記録'!$B$4:$B$2003,$A7,'記録'!$F$4:$F$2003,K$3)+SUMIFS('明細'!$T$4:$T$3003,'明細'!$S$4:$S$3003,$A7,'明細'!$M$4:$M$3003,K$3))</f>
        <v/>
      </c>
      <c r="L7" s="18">
        <f>IF($A7="","",SUMIFS('記録'!$C$4:$C$2003,'記録'!$B$4:$B$2003,$A7,'記録'!$F$4:$F$2003,L$3)+SUMIFS('明細'!$T$4:$T$3003,'明細'!$S$4:$S$3003,$A7,'明細'!$M$4:$M$3003,L$3))</f>
        <v/>
      </c>
      <c r="M7" s="18">
        <f>IF($A7="","",SUMIFS('記録'!$C$4:$C$2003,'記録'!$B$4:$B$2003,$A7,'記録'!$F$4:$F$2003,M$3)+SUMIFS('明細'!$T$4:$T$3003,'明細'!$S$4:$S$3003,$A7,'明細'!$M$4:$M$3003,M$3))</f>
        <v/>
      </c>
      <c r="N7" s="23">
        <f>IF($A7="","",SUM(B7:M7))</f>
        <v/>
      </c>
      <c r="O7" s="23">
        <f>IF(($A7="")+(SUM($B$77:$M$77)=0),"",N7/SUM($B$77:$M$77))</f>
        <v/>
      </c>
      <c r="P7" s="18">
        <f>IF($A7="","",'入力'!B32*12)</f>
        <v/>
      </c>
      <c r="Q7" s="23">
        <f>IF($A7="","",N7-P7)</f>
        <v/>
      </c>
      <c r="R7" s="39">
        <f>'入力'!C32&amp;""</f>
        <v/>
      </c>
      <c r="S7" s="39">
        <f>'入力'!E32&amp;""</f>
        <v/>
      </c>
    </row>
    <row r="8">
      <c r="A8" s="13">
        <f>IF('入力'!A33="","",'入力'!A33)</f>
        <v/>
      </c>
      <c r="B8" s="18">
        <f>IF($A8="","",SUMIFS('記録'!$C$4:$C$2003,'記録'!$B$4:$B$2003,$A8,'記録'!$F$4:$F$2003,B$3)+SUMIFS('明細'!$T$4:$T$3003,'明細'!$S$4:$S$3003,$A8,'明細'!$M$4:$M$3003,B$3))</f>
        <v/>
      </c>
      <c r="C8" s="18">
        <f>IF($A8="","",SUMIFS('記録'!$C$4:$C$2003,'記録'!$B$4:$B$2003,$A8,'記録'!$F$4:$F$2003,C$3)+SUMIFS('明細'!$T$4:$T$3003,'明細'!$S$4:$S$3003,$A8,'明細'!$M$4:$M$3003,C$3))</f>
        <v/>
      </c>
      <c r="D8" s="18">
        <f>IF($A8="","",SUMIFS('記録'!$C$4:$C$2003,'記録'!$B$4:$B$2003,$A8,'記録'!$F$4:$F$2003,D$3)+SUMIFS('明細'!$T$4:$T$3003,'明細'!$S$4:$S$3003,$A8,'明細'!$M$4:$M$3003,D$3))</f>
        <v/>
      </c>
      <c r="E8" s="18">
        <f>IF($A8="","",SUMIFS('記録'!$C$4:$C$2003,'記録'!$B$4:$B$2003,$A8,'記録'!$F$4:$F$2003,E$3)+SUMIFS('明細'!$T$4:$T$3003,'明細'!$S$4:$S$3003,$A8,'明細'!$M$4:$M$3003,E$3))</f>
        <v/>
      </c>
      <c r="F8" s="18">
        <f>IF($A8="","",SUMIFS('記録'!$C$4:$C$2003,'記録'!$B$4:$B$2003,$A8,'記録'!$F$4:$F$2003,F$3)+SUMIFS('明細'!$T$4:$T$3003,'明細'!$S$4:$S$3003,$A8,'明細'!$M$4:$M$3003,F$3))</f>
        <v/>
      </c>
      <c r="G8" s="18">
        <f>IF($A8="","",SUMIFS('記録'!$C$4:$C$2003,'記録'!$B$4:$B$2003,$A8,'記録'!$F$4:$F$2003,G$3)+SUMIFS('明細'!$T$4:$T$3003,'明細'!$S$4:$S$3003,$A8,'明細'!$M$4:$M$3003,G$3))</f>
        <v/>
      </c>
      <c r="H8" s="18">
        <f>IF($A8="","",SUMIFS('記録'!$C$4:$C$2003,'記録'!$B$4:$B$2003,$A8,'記録'!$F$4:$F$2003,H$3)+SUMIFS('明細'!$T$4:$T$3003,'明細'!$S$4:$S$3003,$A8,'明細'!$M$4:$M$3003,H$3))</f>
        <v/>
      </c>
      <c r="I8" s="18">
        <f>IF($A8="","",SUMIFS('記録'!$C$4:$C$2003,'記録'!$B$4:$B$2003,$A8,'記録'!$F$4:$F$2003,I$3)+SUMIFS('明細'!$T$4:$T$3003,'明細'!$S$4:$S$3003,$A8,'明細'!$M$4:$M$3003,I$3))</f>
        <v/>
      </c>
      <c r="J8" s="18">
        <f>IF($A8="","",SUMIFS('記録'!$C$4:$C$2003,'記録'!$B$4:$B$2003,$A8,'記録'!$F$4:$F$2003,J$3)+SUMIFS('明細'!$T$4:$T$3003,'明細'!$S$4:$S$3003,$A8,'明細'!$M$4:$M$3003,J$3))</f>
        <v/>
      </c>
      <c r="K8" s="18">
        <f>IF($A8="","",SUMIFS('記録'!$C$4:$C$2003,'記録'!$B$4:$B$2003,$A8,'記録'!$F$4:$F$2003,K$3)+SUMIFS('明細'!$T$4:$T$3003,'明細'!$S$4:$S$3003,$A8,'明細'!$M$4:$M$3003,K$3))</f>
        <v/>
      </c>
      <c r="L8" s="18">
        <f>IF($A8="","",SUMIFS('記録'!$C$4:$C$2003,'記録'!$B$4:$B$2003,$A8,'記録'!$F$4:$F$2003,L$3)+SUMIFS('明細'!$T$4:$T$3003,'明細'!$S$4:$S$3003,$A8,'明細'!$M$4:$M$3003,L$3))</f>
        <v/>
      </c>
      <c r="M8" s="18">
        <f>IF($A8="","",SUMIFS('記録'!$C$4:$C$2003,'記録'!$B$4:$B$2003,$A8,'記録'!$F$4:$F$2003,M$3)+SUMIFS('明細'!$T$4:$T$3003,'明細'!$S$4:$S$3003,$A8,'明細'!$M$4:$M$3003,M$3))</f>
        <v/>
      </c>
      <c r="N8" s="23">
        <f>IF($A8="","",SUM(B8:M8))</f>
        <v/>
      </c>
      <c r="O8" s="23">
        <f>IF(($A8="")+(SUM($B$77:$M$77)=0),"",N8/SUM($B$77:$M$77))</f>
        <v/>
      </c>
      <c r="P8" s="18">
        <f>IF($A8="","",'入力'!B33*12)</f>
        <v/>
      </c>
      <c r="Q8" s="23">
        <f>IF($A8="","",N8-P8)</f>
        <v/>
      </c>
      <c r="R8" s="39">
        <f>'入力'!C33&amp;""</f>
        <v/>
      </c>
      <c r="S8" s="39">
        <f>'入力'!E33&amp;""</f>
        <v/>
      </c>
    </row>
    <row r="9">
      <c r="A9" s="13">
        <f>IF('入力'!A34="","",'入力'!A34)</f>
        <v/>
      </c>
      <c r="B9" s="18">
        <f>IF($A9="","",SUMIFS('記録'!$C$4:$C$2003,'記録'!$B$4:$B$2003,$A9,'記録'!$F$4:$F$2003,B$3)+SUMIFS('明細'!$T$4:$T$3003,'明細'!$S$4:$S$3003,$A9,'明細'!$M$4:$M$3003,B$3))</f>
        <v/>
      </c>
      <c r="C9" s="18">
        <f>IF($A9="","",SUMIFS('記録'!$C$4:$C$2003,'記録'!$B$4:$B$2003,$A9,'記録'!$F$4:$F$2003,C$3)+SUMIFS('明細'!$T$4:$T$3003,'明細'!$S$4:$S$3003,$A9,'明細'!$M$4:$M$3003,C$3))</f>
        <v/>
      </c>
      <c r="D9" s="18">
        <f>IF($A9="","",SUMIFS('記録'!$C$4:$C$2003,'記録'!$B$4:$B$2003,$A9,'記録'!$F$4:$F$2003,D$3)+SUMIFS('明細'!$T$4:$T$3003,'明細'!$S$4:$S$3003,$A9,'明細'!$M$4:$M$3003,D$3))</f>
        <v/>
      </c>
      <c r="E9" s="18">
        <f>IF($A9="","",SUMIFS('記録'!$C$4:$C$2003,'記録'!$B$4:$B$2003,$A9,'記録'!$F$4:$F$2003,E$3)+SUMIFS('明細'!$T$4:$T$3003,'明細'!$S$4:$S$3003,$A9,'明細'!$M$4:$M$3003,E$3))</f>
        <v/>
      </c>
      <c r="F9" s="18">
        <f>IF($A9="","",SUMIFS('記録'!$C$4:$C$2003,'記録'!$B$4:$B$2003,$A9,'記録'!$F$4:$F$2003,F$3)+SUMIFS('明細'!$T$4:$T$3003,'明細'!$S$4:$S$3003,$A9,'明細'!$M$4:$M$3003,F$3))</f>
        <v/>
      </c>
      <c r="G9" s="18">
        <f>IF($A9="","",SUMIFS('記録'!$C$4:$C$2003,'記録'!$B$4:$B$2003,$A9,'記録'!$F$4:$F$2003,G$3)+SUMIFS('明細'!$T$4:$T$3003,'明細'!$S$4:$S$3003,$A9,'明細'!$M$4:$M$3003,G$3))</f>
        <v/>
      </c>
      <c r="H9" s="18">
        <f>IF($A9="","",SUMIFS('記録'!$C$4:$C$2003,'記録'!$B$4:$B$2003,$A9,'記録'!$F$4:$F$2003,H$3)+SUMIFS('明細'!$T$4:$T$3003,'明細'!$S$4:$S$3003,$A9,'明細'!$M$4:$M$3003,H$3))</f>
        <v/>
      </c>
      <c r="I9" s="18">
        <f>IF($A9="","",SUMIFS('記録'!$C$4:$C$2003,'記録'!$B$4:$B$2003,$A9,'記録'!$F$4:$F$2003,I$3)+SUMIFS('明細'!$T$4:$T$3003,'明細'!$S$4:$S$3003,$A9,'明細'!$M$4:$M$3003,I$3))</f>
        <v/>
      </c>
      <c r="J9" s="18">
        <f>IF($A9="","",SUMIFS('記録'!$C$4:$C$2003,'記録'!$B$4:$B$2003,$A9,'記録'!$F$4:$F$2003,J$3)+SUMIFS('明細'!$T$4:$T$3003,'明細'!$S$4:$S$3003,$A9,'明細'!$M$4:$M$3003,J$3))</f>
        <v/>
      </c>
      <c r="K9" s="18">
        <f>IF($A9="","",SUMIFS('記録'!$C$4:$C$2003,'記録'!$B$4:$B$2003,$A9,'記録'!$F$4:$F$2003,K$3)+SUMIFS('明細'!$T$4:$T$3003,'明細'!$S$4:$S$3003,$A9,'明細'!$M$4:$M$3003,K$3))</f>
        <v/>
      </c>
      <c r="L9" s="18">
        <f>IF($A9="","",SUMIFS('記録'!$C$4:$C$2003,'記録'!$B$4:$B$2003,$A9,'記録'!$F$4:$F$2003,L$3)+SUMIFS('明細'!$T$4:$T$3003,'明細'!$S$4:$S$3003,$A9,'明細'!$M$4:$M$3003,L$3))</f>
        <v/>
      </c>
      <c r="M9" s="18">
        <f>IF($A9="","",SUMIFS('記録'!$C$4:$C$2003,'記録'!$B$4:$B$2003,$A9,'記録'!$F$4:$F$2003,M$3)+SUMIFS('明細'!$T$4:$T$3003,'明細'!$S$4:$S$3003,$A9,'明細'!$M$4:$M$3003,M$3))</f>
        <v/>
      </c>
      <c r="N9" s="23">
        <f>IF($A9="","",SUM(B9:M9))</f>
        <v/>
      </c>
      <c r="O9" s="23">
        <f>IF(($A9="")+(SUM($B$77:$M$77)=0),"",N9/SUM($B$77:$M$77))</f>
        <v/>
      </c>
      <c r="P9" s="18">
        <f>IF($A9="","",'入力'!B34*12)</f>
        <v/>
      </c>
      <c r="Q9" s="23">
        <f>IF($A9="","",N9-P9)</f>
        <v/>
      </c>
      <c r="R9" s="39">
        <f>'入力'!C34&amp;""</f>
        <v/>
      </c>
      <c r="S9" s="39">
        <f>'入力'!E34&amp;""</f>
        <v/>
      </c>
    </row>
    <row r="10">
      <c r="A10" s="13">
        <f>IF('入力'!A35="","",'入力'!A35)</f>
        <v/>
      </c>
      <c r="B10" s="18">
        <f>IF($A10="","",SUMIFS('記録'!$C$4:$C$2003,'記録'!$B$4:$B$2003,$A10,'記録'!$F$4:$F$2003,B$3)+SUMIFS('明細'!$T$4:$T$3003,'明細'!$S$4:$S$3003,$A10,'明細'!$M$4:$M$3003,B$3))</f>
        <v/>
      </c>
      <c r="C10" s="18">
        <f>IF($A10="","",SUMIFS('記録'!$C$4:$C$2003,'記録'!$B$4:$B$2003,$A10,'記録'!$F$4:$F$2003,C$3)+SUMIFS('明細'!$T$4:$T$3003,'明細'!$S$4:$S$3003,$A10,'明細'!$M$4:$M$3003,C$3))</f>
        <v/>
      </c>
      <c r="D10" s="18">
        <f>IF($A10="","",SUMIFS('記録'!$C$4:$C$2003,'記録'!$B$4:$B$2003,$A10,'記録'!$F$4:$F$2003,D$3)+SUMIFS('明細'!$T$4:$T$3003,'明細'!$S$4:$S$3003,$A10,'明細'!$M$4:$M$3003,D$3))</f>
        <v/>
      </c>
      <c r="E10" s="18">
        <f>IF($A10="","",SUMIFS('記録'!$C$4:$C$2003,'記録'!$B$4:$B$2003,$A10,'記録'!$F$4:$F$2003,E$3)+SUMIFS('明細'!$T$4:$T$3003,'明細'!$S$4:$S$3003,$A10,'明細'!$M$4:$M$3003,E$3))</f>
        <v/>
      </c>
      <c r="F10" s="18">
        <f>IF($A10="","",SUMIFS('記録'!$C$4:$C$2003,'記録'!$B$4:$B$2003,$A10,'記録'!$F$4:$F$2003,F$3)+SUMIFS('明細'!$T$4:$T$3003,'明細'!$S$4:$S$3003,$A10,'明細'!$M$4:$M$3003,F$3))</f>
        <v/>
      </c>
      <c r="G10" s="18">
        <f>IF($A10="","",SUMIFS('記録'!$C$4:$C$2003,'記録'!$B$4:$B$2003,$A10,'記録'!$F$4:$F$2003,G$3)+SUMIFS('明細'!$T$4:$T$3003,'明細'!$S$4:$S$3003,$A10,'明細'!$M$4:$M$3003,G$3))</f>
        <v/>
      </c>
      <c r="H10" s="18">
        <f>IF($A10="","",SUMIFS('記録'!$C$4:$C$2003,'記録'!$B$4:$B$2003,$A10,'記録'!$F$4:$F$2003,H$3)+SUMIFS('明細'!$T$4:$T$3003,'明細'!$S$4:$S$3003,$A10,'明細'!$M$4:$M$3003,H$3))</f>
        <v/>
      </c>
      <c r="I10" s="18">
        <f>IF($A10="","",SUMIFS('記録'!$C$4:$C$2003,'記録'!$B$4:$B$2003,$A10,'記録'!$F$4:$F$2003,I$3)+SUMIFS('明細'!$T$4:$T$3003,'明細'!$S$4:$S$3003,$A10,'明細'!$M$4:$M$3003,I$3))</f>
        <v/>
      </c>
      <c r="J10" s="18">
        <f>IF($A10="","",SUMIFS('記録'!$C$4:$C$2003,'記録'!$B$4:$B$2003,$A10,'記録'!$F$4:$F$2003,J$3)+SUMIFS('明細'!$T$4:$T$3003,'明細'!$S$4:$S$3003,$A10,'明細'!$M$4:$M$3003,J$3))</f>
        <v/>
      </c>
      <c r="K10" s="18">
        <f>IF($A10="","",SUMIFS('記録'!$C$4:$C$2003,'記録'!$B$4:$B$2003,$A10,'記録'!$F$4:$F$2003,K$3)+SUMIFS('明細'!$T$4:$T$3003,'明細'!$S$4:$S$3003,$A10,'明細'!$M$4:$M$3003,K$3))</f>
        <v/>
      </c>
      <c r="L10" s="18">
        <f>IF($A10="","",SUMIFS('記録'!$C$4:$C$2003,'記録'!$B$4:$B$2003,$A10,'記録'!$F$4:$F$2003,L$3)+SUMIFS('明細'!$T$4:$T$3003,'明細'!$S$4:$S$3003,$A10,'明細'!$M$4:$M$3003,L$3))</f>
        <v/>
      </c>
      <c r="M10" s="18">
        <f>IF($A10="","",SUMIFS('記録'!$C$4:$C$2003,'記録'!$B$4:$B$2003,$A10,'記録'!$F$4:$F$2003,M$3)+SUMIFS('明細'!$T$4:$T$3003,'明細'!$S$4:$S$3003,$A10,'明細'!$M$4:$M$3003,M$3))</f>
        <v/>
      </c>
      <c r="N10" s="23">
        <f>IF($A10="","",SUM(B10:M10))</f>
        <v/>
      </c>
      <c r="O10" s="23">
        <f>IF(($A10="")+(SUM($B$77:$M$77)=0),"",N10/SUM($B$77:$M$77))</f>
        <v/>
      </c>
      <c r="P10" s="18">
        <f>IF($A10="","",'入力'!B35*12)</f>
        <v/>
      </c>
      <c r="Q10" s="23">
        <f>IF($A10="","",N10-P10)</f>
        <v/>
      </c>
      <c r="R10" s="39">
        <f>'入力'!C35&amp;""</f>
        <v/>
      </c>
      <c r="S10" s="39">
        <f>'入力'!E35&amp;""</f>
        <v/>
      </c>
    </row>
    <row r="11">
      <c r="A11" s="13">
        <f>IF('入力'!A36="","",'入力'!A36)</f>
        <v/>
      </c>
      <c r="B11" s="18">
        <f>IF($A11="","",SUMIFS('記録'!$C$4:$C$2003,'記録'!$B$4:$B$2003,$A11,'記録'!$F$4:$F$2003,B$3)+SUMIFS('明細'!$T$4:$T$3003,'明細'!$S$4:$S$3003,$A11,'明細'!$M$4:$M$3003,B$3))</f>
        <v/>
      </c>
      <c r="C11" s="18">
        <f>IF($A11="","",SUMIFS('記録'!$C$4:$C$2003,'記録'!$B$4:$B$2003,$A11,'記録'!$F$4:$F$2003,C$3)+SUMIFS('明細'!$T$4:$T$3003,'明細'!$S$4:$S$3003,$A11,'明細'!$M$4:$M$3003,C$3))</f>
        <v/>
      </c>
      <c r="D11" s="18">
        <f>IF($A11="","",SUMIFS('記録'!$C$4:$C$2003,'記録'!$B$4:$B$2003,$A11,'記録'!$F$4:$F$2003,D$3)+SUMIFS('明細'!$T$4:$T$3003,'明細'!$S$4:$S$3003,$A11,'明細'!$M$4:$M$3003,D$3))</f>
        <v/>
      </c>
      <c r="E11" s="18">
        <f>IF($A11="","",SUMIFS('記録'!$C$4:$C$2003,'記録'!$B$4:$B$2003,$A11,'記録'!$F$4:$F$2003,E$3)+SUMIFS('明細'!$T$4:$T$3003,'明細'!$S$4:$S$3003,$A11,'明細'!$M$4:$M$3003,E$3))</f>
        <v/>
      </c>
      <c r="F11" s="18">
        <f>IF($A11="","",SUMIFS('記録'!$C$4:$C$2003,'記録'!$B$4:$B$2003,$A11,'記録'!$F$4:$F$2003,F$3)+SUMIFS('明細'!$T$4:$T$3003,'明細'!$S$4:$S$3003,$A11,'明細'!$M$4:$M$3003,F$3))</f>
        <v/>
      </c>
      <c r="G11" s="18">
        <f>IF($A11="","",SUMIFS('記録'!$C$4:$C$2003,'記録'!$B$4:$B$2003,$A11,'記録'!$F$4:$F$2003,G$3)+SUMIFS('明細'!$T$4:$T$3003,'明細'!$S$4:$S$3003,$A11,'明細'!$M$4:$M$3003,G$3))</f>
        <v/>
      </c>
      <c r="H11" s="18">
        <f>IF($A11="","",SUMIFS('記録'!$C$4:$C$2003,'記録'!$B$4:$B$2003,$A11,'記録'!$F$4:$F$2003,H$3)+SUMIFS('明細'!$T$4:$T$3003,'明細'!$S$4:$S$3003,$A11,'明細'!$M$4:$M$3003,H$3))</f>
        <v/>
      </c>
      <c r="I11" s="18">
        <f>IF($A11="","",SUMIFS('記録'!$C$4:$C$2003,'記録'!$B$4:$B$2003,$A11,'記録'!$F$4:$F$2003,I$3)+SUMIFS('明細'!$T$4:$T$3003,'明細'!$S$4:$S$3003,$A11,'明細'!$M$4:$M$3003,I$3))</f>
        <v/>
      </c>
      <c r="J11" s="18">
        <f>IF($A11="","",SUMIFS('記録'!$C$4:$C$2003,'記録'!$B$4:$B$2003,$A11,'記録'!$F$4:$F$2003,J$3)+SUMIFS('明細'!$T$4:$T$3003,'明細'!$S$4:$S$3003,$A11,'明細'!$M$4:$M$3003,J$3))</f>
        <v/>
      </c>
      <c r="K11" s="18">
        <f>IF($A11="","",SUMIFS('記録'!$C$4:$C$2003,'記録'!$B$4:$B$2003,$A11,'記録'!$F$4:$F$2003,K$3)+SUMIFS('明細'!$T$4:$T$3003,'明細'!$S$4:$S$3003,$A11,'明細'!$M$4:$M$3003,K$3))</f>
        <v/>
      </c>
      <c r="L11" s="18">
        <f>IF($A11="","",SUMIFS('記録'!$C$4:$C$2003,'記録'!$B$4:$B$2003,$A11,'記録'!$F$4:$F$2003,L$3)+SUMIFS('明細'!$T$4:$T$3003,'明細'!$S$4:$S$3003,$A11,'明細'!$M$4:$M$3003,L$3))</f>
        <v/>
      </c>
      <c r="M11" s="18">
        <f>IF($A11="","",SUMIFS('記録'!$C$4:$C$2003,'記録'!$B$4:$B$2003,$A11,'記録'!$F$4:$F$2003,M$3)+SUMIFS('明細'!$T$4:$T$3003,'明細'!$S$4:$S$3003,$A11,'明細'!$M$4:$M$3003,M$3))</f>
        <v/>
      </c>
      <c r="N11" s="23">
        <f>IF($A11="","",SUM(B11:M11))</f>
        <v/>
      </c>
      <c r="O11" s="23">
        <f>IF(($A11="")+(SUM($B$77:$M$77)=0),"",N11/SUM($B$77:$M$77))</f>
        <v/>
      </c>
      <c r="P11" s="18">
        <f>IF($A11="","",'入力'!B36*12)</f>
        <v/>
      </c>
      <c r="Q11" s="23">
        <f>IF($A11="","",N11-P11)</f>
        <v/>
      </c>
      <c r="R11" s="39">
        <f>'入力'!C36&amp;""</f>
        <v/>
      </c>
      <c r="S11" s="39">
        <f>'入力'!E36&amp;""</f>
        <v/>
      </c>
    </row>
    <row r="12">
      <c r="A12" s="13">
        <f>IF('入力'!A37="","",'入力'!A37)</f>
        <v/>
      </c>
      <c r="B12" s="18">
        <f>IF($A12="","",SUMIFS('記録'!$C$4:$C$2003,'記録'!$B$4:$B$2003,$A12,'記録'!$F$4:$F$2003,B$3)+SUMIFS('明細'!$T$4:$T$3003,'明細'!$S$4:$S$3003,$A12,'明細'!$M$4:$M$3003,B$3))</f>
        <v/>
      </c>
      <c r="C12" s="18">
        <f>IF($A12="","",SUMIFS('記録'!$C$4:$C$2003,'記録'!$B$4:$B$2003,$A12,'記録'!$F$4:$F$2003,C$3)+SUMIFS('明細'!$T$4:$T$3003,'明細'!$S$4:$S$3003,$A12,'明細'!$M$4:$M$3003,C$3))</f>
        <v/>
      </c>
      <c r="D12" s="18">
        <f>IF($A12="","",SUMIFS('記録'!$C$4:$C$2003,'記録'!$B$4:$B$2003,$A12,'記録'!$F$4:$F$2003,D$3)+SUMIFS('明細'!$T$4:$T$3003,'明細'!$S$4:$S$3003,$A12,'明細'!$M$4:$M$3003,D$3))</f>
        <v/>
      </c>
      <c r="E12" s="18">
        <f>IF($A12="","",SUMIFS('記録'!$C$4:$C$2003,'記録'!$B$4:$B$2003,$A12,'記録'!$F$4:$F$2003,E$3)+SUMIFS('明細'!$T$4:$T$3003,'明細'!$S$4:$S$3003,$A12,'明細'!$M$4:$M$3003,E$3))</f>
        <v/>
      </c>
      <c r="F12" s="18">
        <f>IF($A12="","",SUMIFS('記録'!$C$4:$C$2003,'記録'!$B$4:$B$2003,$A12,'記録'!$F$4:$F$2003,F$3)+SUMIFS('明細'!$T$4:$T$3003,'明細'!$S$4:$S$3003,$A12,'明細'!$M$4:$M$3003,F$3))</f>
        <v/>
      </c>
      <c r="G12" s="18">
        <f>IF($A12="","",SUMIFS('記録'!$C$4:$C$2003,'記録'!$B$4:$B$2003,$A12,'記録'!$F$4:$F$2003,G$3)+SUMIFS('明細'!$T$4:$T$3003,'明細'!$S$4:$S$3003,$A12,'明細'!$M$4:$M$3003,G$3))</f>
        <v/>
      </c>
      <c r="H12" s="18">
        <f>IF($A12="","",SUMIFS('記録'!$C$4:$C$2003,'記録'!$B$4:$B$2003,$A12,'記録'!$F$4:$F$2003,H$3)+SUMIFS('明細'!$T$4:$T$3003,'明細'!$S$4:$S$3003,$A12,'明細'!$M$4:$M$3003,H$3))</f>
        <v/>
      </c>
      <c r="I12" s="18">
        <f>IF($A12="","",SUMIFS('記録'!$C$4:$C$2003,'記録'!$B$4:$B$2003,$A12,'記録'!$F$4:$F$2003,I$3)+SUMIFS('明細'!$T$4:$T$3003,'明細'!$S$4:$S$3003,$A12,'明細'!$M$4:$M$3003,I$3))</f>
        <v/>
      </c>
      <c r="J12" s="18">
        <f>IF($A12="","",SUMIFS('記録'!$C$4:$C$2003,'記録'!$B$4:$B$2003,$A12,'記録'!$F$4:$F$2003,J$3)+SUMIFS('明細'!$T$4:$T$3003,'明細'!$S$4:$S$3003,$A12,'明細'!$M$4:$M$3003,J$3))</f>
        <v/>
      </c>
      <c r="K12" s="18">
        <f>IF($A12="","",SUMIFS('記録'!$C$4:$C$2003,'記録'!$B$4:$B$2003,$A12,'記録'!$F$4:$F$2003,K$3)+SUMIFS('明細'!$T$4:$T$3003,'明細'!$S$4:$S$3003,$A12,'明細'!$M$4:$M$3003,K$3))</f>
        <v/>
      </c>
      <c r="L12" s="18">
        <f>IF($A12="","",SUMIFS('記録'!$C$4:$C$2003,'記録'!$B$4:$B$2003,$A12,'記録'!$F$4:$F$2003,L$3)+SUMIFS('明細'!$T$4:$T$3003,'明細'!$S$4:$S$3003,$A12,'明細'!$M$4:$M$3003,L$3))</f>
        <v/>
      </c>
      <c r="M12" s="18">
        <f>IF($A12="","",SUMIFS('記録'!$C$4:$C$2003,'記録'!$B$4:$B$2003,$A12,'記録'!$F$4:$F$2003,M$3)+SUMIFS('明細'!$T$4:$T$3003,'明細'!$S$4:$S$3003,$A12,'明細'!$M$4:$M$3003,M$3))</f>
        <v/>
      </c>
      <c r="N12" s="23">
        <f>IF($A12="","",SUM(B12:M12))</f>
        <v/>
      </c>
      <c r="O12" s="23">
        <f>IF(($A12="")+(SUM($B$77:$M$77)=0),"",N12/SUM($B$77:$M$77))</f>
        <v/>
      </c>
      <c r="P12" s="18">
        <f>IF($A12="","",'入力'!B37*12)</f>
        <v/>
      </c>
      <c r="Q12" s="23">
        <f>IF($A12="","",N12-P12)</f>
        <v/>
      </c>
      <c r="R12" s="39">
        <f>'入力'!C37&amp;""</f>
        <v/>
      </c>
      <c r="S12" s="39">
        <f>'入力'!E37&amp;""</f>
        <v/>
      </c>
    </row>
    <row r="13">
      <c r="A13" s="13">
        <f>IF('入力'!A38="","",'入力'!A38)</f>
        <v/>
      </c>
      <c r="B13" s="18">
        <f>IF($A13="","",SUMIFS('記録'!$C$4:$C$2003,'記録'!$B$4:$B$2003,$A13,'記録'!$F$4:$F$2003,B$3)+SUMIFS('明細'!$T$4:$T$3003,'明細'!$S$4:$S$3003,$A13,'明細'!$M$4:$M$3003,B$3))</f>
        <v/>
      </c>
      <c r="C13" s="18">
        <f>IF($A13="","",SUMIFS('記録'!$C$4:$C$2003,'記録'!$B$4:$B$2003,$A13,'記録'!$F$4:$F$2003,C$3)+SUMIFS('明細'!$T$4:$T$3003,'明細'!$S$4:$S$3003,$A13,'明細'!$M$4:$M$3003,C$3))</f>
        <v/>
      </c>
      <c r="D13" s="18">
        <f>IF($A13="","",SUMIFS('記録'!$C$4:$C$2003,'記録'!$B$4:$B$2003,$A13,'記録'!$F$4:$F$2003,D$3)+SUMIFS('明細'!$T$4:$T$3003,'明細'!$S$4:$S$3003,$A13,'明細'!$M$4:$M$3003,D$3))</f>
        <v/>
      </c>
      <c r="E13" s="18">
        <f>IF($A13="","",SUMIFS('記録'!$C$4:$C$2003,'記録'!$B$4:$B$2003,$A13,'記録'!$F$4:$F$2003,E$3)+SUMIFS('明細'!$T$4:$T$3003,'明細'!$S$4:$S$3003,$A13,'明細'!$M$4:$M$3003,E$3))</f>
        <v/>
      </c>
      <c r="F13" s="18">
        <f>IF($A13="","",SUMIFS('記録'!$C$4:$C$2003,'記録'!$B$4:$B$2003,$A13,'記録'!$F$4:$F$2003,F$3)+SUMIFS('明細'!$T$4:$T$3003,'明細'!$S$4:$S$3003,$A13,'明細'!$M$4:$M$3003,F$3))</f>
        <v/>
      </c>
      <c r="G13" s="18">
        <f>IF($A13="","",SUMIFS('記録'!$C$4:$C$2003,'記録'!$B$4:$B$2003,$A13,'記録'!$F$4:$F$2003,G$3)+SUMIFS('明細'!$T$4:$T$3003,'明細'!$S$4:$S$3003,$A13,'明細'!$M$4:$M$3003,G$3))</f>
        <v/>
      </c>
      <c r="H13" s="18">
        <f>IF($A13="","",SUMIFS('記録'!$C$4:$C$2003,'記録'!$B$4:$B$2003,$A13,'記録'!$F$4:$F$2003,H$3)+SUMIFS('明細'!$T$4:$T$3003,'明細'!$S$4:$S$3003,$A13,'明細'!$M$4:$M$3003,H$3))</f>
        <v/>
      </c>
      <c r="I13" s="18">
        <f>IF($A13="","",SUMIFS('記録'!$C$4:$C$2003,'記録'!$B$4:$B$2003,$A13,'記録'!$F$4:$F$2003,I$3)+SUMIFS('明細'!$T$4:$T$3003,'明細'!$S$4:$S$3003,$A13,'明細'!$M$4:$M$3003,I$3))</f>
        <v/>
      </c>
      <c r="J13" s="18">
        <f>IF($A13="","",SUMIFS('記録'!$C$4:$C$2003,'記録'!$B$4:$B$2003,$A13,'記録'!$F$4:$F$2003,J$3)+SUMIFS('明細'!$T$4:$T$3003,'明細'!$S$4:$S$3003,$A13,'明細'!$M$4:$M$3003,J$3))</f>
        <v/>
      </c>
      <c r="K13" s="18">
        <f>IF($A13="","",SUMIFS('記録'!$C$4:$C$2003,'記録'!$B$4:$B$2003,$A13,'記録'!$F$4:$F$2003,K$3)+SUMIFS('明細'!$T$4:$T$3003,'明細'!$S$4:$S$3003,$A13,'明細'!$M$4:$M$3003,K$3))</f>
        <v/>
      </c>
      <c r="L13" s="18">
        <f>IF($A13="","",SUMIFS('記録'!$C$4:$C$2003,'記録'!$B$4:$B$2003,$A13,'記録'!$F$4:$F$2003,L$3)+SUMIFS('明細'!$T$4:$T$3003,'明細'!$S$4:$S$3003,$A13,'明細'!$M$4:$M$3003,L$3))</f>
        <v/>
      </c>
      <c r="M13" s="18">
        <f>IF($A13="","",SUMIFS('記録'!$C$4:$C$2003,'記録'!$B$4:$B$2003,$A13,'記録'!$F$4:$F$2003,M$3)+SUMIFS('明細'!$T$4:$T$3003,'明細'!$S$4:$S$3003,$A13,'明細'!$M$4:$M$3003,M$3))</f>
        <v/>
      </c>
      <c r="N13" s="23">
        <f>IF($A13="","",SUM(B13:M13))</f>
        <v/>
      </c>
      <c r="O13" s="23">
        <f>IF(($A13="")+(SUM($B$77:$M$77)=0),"",N13/SUM($B$77:$M$77))</f>
        <v/>
      </c>
      <c r="P13" s="18">
        <f>IF($A13="","",'入力'!B38*12)</f>
        <v/>
      </c>
      <c r="Q13" s="23">
        <f>IF($A13="","",N13-P13)</f>
        <v/>
      </c>
      <c r="R13" s="39">
        <f>'入力'!C38&amp;""</f>
        <v/>
      </c>
      <c r="S13" s="39">
        <f>'入力'!E38&amp;""</f>
        <v/>
      </c>
    </row>
    <row r="14">
      <c r="A14" s="13">
        <f>IF('入力'!A39="","",'入力'!A39)</f>
        <v/>
      </c>
      <c r="B14" s="18">
        <f>IF($A14="","",SUMIFS('記録'!$C$4:$C$2003,'記録'!$B$4:$B$2003,$A14,'記録'!$F$4:$F$2003,B$3)+SUMIFS('明細'!$T$4:$T$3003,'明細'!$S$4:$S$3003,$A14,'明細'!$M$4:$M$3003,B$3))</f>
        <v/>
      </c>
      <c r="C14" s="18">
        <f>IF($A14="","",SUMIFS('記録'!$C$4:$C$2003,'記録'!$B$4:$B$2003,$A14,'記録'!$F$4:$F$2003,C$3)+SUMIFS('明細'!$T$4:$T$3003,'明細'!$S$4:$S$3003,$A14,'明細'!$M$4:$M$3003,C$3))</f>
        <v/>
      </c>
      <c r="D14" s="18">
        <f>IF($A14="","",SUMIFS('記録'!$C$4:$C$2003,'記録'!$B$4:$B$2003,$A14,'記録'!$F$4:$F$2003,D$3)+SUMIFS('明細'!$T$4:$T$3003,'明細'!$S$4:$S$3003,$A14,'明細'!$M$4:$M$3003,D$3))</f>
        <v/>
      </c>
      <c r="E14" s="18">
        <f>IF($A14="","",SUMIFS('記録'!$C$4:$C$2003,'記録'!$B$4:$B$2003,$A14,'記録'!$F$4:$F$2003,E$3)+SUMIFS('明細'!$T$4:$T$3003,'明細'!$S$4:$S$3003,$A14,'明細'!$M$4:$M$3003,E$3))</f>
        <v/>
      </c>
      <c r="F14" s="18">
        <f>IF($A14="","",SUMIFS('記録'!$C$4:$C$2003,'記録'!$B$4:$B$2003,$A14,'記録'!$F$4:$F$2003,F$3)+SUMIFS('明細'!$T$4:$T$3003,'明細'!$S$4:$S$3003,$A14,'明細'!$M$4:$M$3003,F$3))</f>
        <v/>
      </c>
      <c r="G14" s="18">
        <f>IF($A14="","",SUMIFS('記録'!$C$4:$C$2003,'記録'!$B$4:$B$2003,$A14,'記録'!$F$4:$F$2003,G$3)+SUMIFS('明細'!$T$4:$T$3003,'明細'!$S$4:$S$3003,$A14,'明細'!$M$4:$M$3003,G$3))</f>
        <v/>
      </c>
      <c r="H14" s="18">
        <f>IF($A14="","",SUMIFS('記録'!$C$4:$C$2003,'記録'!$B$4:$B$2003,$A14,'記録'!$F$4:$F$2003,H$3)+SUMIFS('明細'!$T$4:$T$3003,'明細'!$S$4:$S$3003,$A14,'明細'!$M$4:$M$3003,H$3))</f>
        <v/>
      </c>
      <c r="I14" s="18">
        <f>IF($A14="","",SUMIFS('記録'!$C$4:$C$2003,'記録'!$B$4:$B$2003,$A14,'記録'!$F$4:$F$2003,I$3)+SUMIFS('明細'!$T$4:$T$3003,'明細'!$S$4:$S$3003,$A14,'明細'!$M$4:$M$3003,I$3))</f>
        <v/>
      </c>
      <c r="J14" s="18">
        <f>IF($A14="","",SUMIFS('記録'!$C$4:$C$2003,'記録'!$B$4:$B$2003,$A14,'記録'!$F$4:$F$2003,J$3)+SUMIFS('明細'!$T$4:$T$3003,'明細'!$S$4:$S$3003,$A14,'明細'!$M$4:$M$3003,J$3))</f>
        <v/>
      </c>
      <c r="K14" s="18">
        <f>IF($A14="","",SUMIFS('記録'!$C$4:$C$2003,'記録'!$B$4:$B$2003,$A14,'記録'!$F$4:$F$2003,K$3)+SUMIFS('明細'!$T$4:$T$3003,'明細'!$S$4:$S$3003,$A14,'明細'!$M$4:$M$3003,K$3))</f>
        <v/>
      </c>
      <c r="L14" s="18">
        <f>IF($A14="","",SUMIFS('記録'!$C$4:$C$2003,'記録'!$B$4:$B$2003,$A14,'記録'!$F$4:$F$2003,L$3)+SUMIFS('明細'!$T$4:$T$3003,'明細'!$S$4:$S$3003,$A14,'明細'!$M$4:$M$3003,L$3))</f>
        <v/>
      </c>
      <c r="M14" s="18">
        <f>IF($A14="","",SUMIFS('記録'!$C$4:$C$2003,'記録'!$B$4:$B$2003,$A14,'記録'!$F$4:$F$2003,M$3)+SUMIFS('明細'!$T$4:$T$3003,'明細'!$S$4:$S$3003,$A14,'明細'!$M$4:$M$3003,M$3))</f>
        <v/>
      </c>
      <c r="N14" s="23">
        <f>IF($A14="","",SUM(B14:M14))</f>
        <v/>
      </c>
      <c r="O14" s="23">
        <f>IF(($A14="")+(SUM($B$77:$M$77)=0),"",N14/SUM($B$77:$M$77))</f>
        <v/>
      </c>
      <c r="P14" s="18">
        <f>IF($A14="","",'入力'!B39*12)</f>
        <v/>
      </c>
      <c r="Q14" s="23">
        <f>IF($A14="","",N14-P14)</f>
        <v/>
      </c>
      <c r="R14" s="39">
        <f>'入力'!C39&amp;""</f>
        <v/>
      </c>
      <c r="S14" s="39">
        <f>'入力'!E39&amp;""</f>
        <v/>
      </c>
    </row>
    <row r="15">
      <c r="A15" s="14" t="inlineStr">
        <is>
          <t>入るお金の合計</t>
        </is>
      </c>
      <c r="B15" s="46">
        <f>SUM(B5:B14)</f>
        <v/>
      </c>
      <c r="C15" s="46">
        <f>SUM(C5:C14)</f>
        <v/>
      </c>
      <c r="D15" s="46">
        <f>SUM(D5:D14)</f>
        <v/>
      </c>
      <c r="E15" s="46">
        <f>SUM(E5:E14)</f>
        <v/>
      </c>
      <c r="F15" s="46">
        <f>SUM(F5:F14)</f>
        <v/>
      </c>
      <c r="G15" s="46">
        <f>SUM(G5:G14)</f>
        <v/>
      </c>
      <c r="H15" s="46">
        <f>SUM(H5:H14)</f>
        <v/>
      </c>
      <c r="I15" s="46">
        <f>SUM(I5:I14)</f>
        <v/>
      </c>
      <c r="J15" s="46">
        <f>SUM(J5:J14)</f>
        <v/>
      </c>
      <c r="K15" s="46">
        <f>SUM(K5:K14)</f>
        <v/>
      </c>
      <c r="L15" s="46">
        <f>SUM(L5:L14)</f>
        <v/>
      </c>
      <c r="M15" s="46">
        <f>SUM(M5:M14)</f>
        <v/>
      </c>
      <c r="N15" s="46">
        <f>SUM(N5:N14)</f>
        <v/>
      </c>
      <c r="O15" s="46">
        <f>IF(SUM($B$77:$M$77)=0,"",N15/SUM($B$77:$M$77))</f>
        <v/>
      </c>
      <c r="P15" s="46">
        <f>SUM(P5:P14)</f>
        <v/>
      </c>
      <c r="Q15" s="46">
        <f>N15-P15</f>
        <v/>
      </c>
    </row>
    <row r="16">
      <c r="A16" s="16" t="inlineStr">
        <is>
          <t>□ 固定費</t>
        </is>
      </c>
      <c r="B16" s="24" t="n"/>
      <c r="C16" s="24" t="n"/>
      <c r="D16" s="24" t="n"/>
      <c r="E16" s="24" t="n"/>
      <c r="F16" s="24" t="n"/>
      <c r="G16" s="24" t="n"/>
      <c r="H16" s="24" t="n"/>
      <c r="I16" s="24" t="n"/>
      <c r="J16" s="24" t="n"/>
      <c r="K16" s="24" t="n"/>
      <c r="L16" s="24" t="n"/>
      <c r="M16" s="24" t="n"/>
      <c r="N16" s="24" t="n"/>
      <c r="O16" s="24" t="n"/>
      <c r="P16" s="24" t="n"/>
      <c r="Q16" s="24" t="n"/>
      <c r="R16" s="24" t="n"/>
      <c r="S16" s="24" t="n"/>
    </row>
    <row r="17">
      <c r="A17" s="13">
        <f>IF('入力'!A41="","",'入力'!A41)</f>
        <v/>
      </c>
      <c r="B17" s="18">
        <f>IF($A17="","",SUMIFS('記録'!$C$4:$C$2003,'記録'!$B$4:$B$2003,$A17,'記録'!$F$4:$F$2003,B$3)+SUMIFS('明細'!$T$4:$T$3003,'明細'!$S$4:$S$3003,$A17,'明細'!$M$4:$M$3003,B$3))</f>
        <v/>
      </c>
      <c r="C17" s="18">
        <f>IF($A17="","",SUMIFS('記録'!$C$4:$C$2003,'記録'!$B$4:$B$2003,$A17,'記録'!$F$4:$F$2003,C$3)+SUMIFS('明細'!$T$4:$T$3003,'明細'!$S$4:$S$3003,$A17,'明細'!$M$4:$M$3003,C$3))</f>
        <v/>
      </c>
      <c r="D17" s="18">
        <f>IF($A17="","",SUMIFS('記録'!$C$4:$C$2003,'記録'!$B$4:$B$2003,$A17,'記録'!$F$4:$F$2003,D$3)+SUMIFS('明細'!$T$4:$T$3003,'明細'!$S$4:$S$3003,$A17,'明細'!$M$4:$M$3003,D$3))</f>
        <v/>
      </c>
      <c r="E17" s="18">
        <f>IF($A17="","",SUMIFS('記録'!$C$4:$C$2003,'記録'!$B$4:$B$2003,$A17,'記録'!$F$4:$F$2003,E$3)+SUMIFS('明細'!$T$4:$T$3003,'明細'!$S$4:$S$3003,$A17,'明細'!$M$4:$M$3003,E$3))</f>
        <v/>
      </c>
      <c r="F17" s="18">
        <f>IF($A17="","",SUMIFS('記録'!$C$4:$C$2003,'記録'!$B$4:$B$2003,$A17,'記録'!$F$4:$F$2003,F$3)+SUMIFS('明細'!$T$4:$T$3003,'明細'!$S$4:$S$3003,$A17,'明細'!$M$4:$M$3003,F$3))</f>
        <v/>
      </c>
      <c r="G17" s="18">
        <f>IF($A17="","",SUMIFS('記録'!$C$4:$C$2003,'記録'!$B$4:$B$2003,$A17,'記録'!$F$4:$F$2003,G$3)+SUMIFS('明細'!$T$4:$T$3003,'明細'!$S$4:$S$3003,$A17,'明細'!$M$4:$M$3003,G$3))</f>
        <v/>
      </c>
      <c r="H17" s="18">
        <f>IF($A17="","",SUMIFS('記録'!$C$4:$C$2003,'記録'!$B$4:$B$2003,$A17,'記録'!$F$4:$F$2003,H$3)+SUMIFS('明細'!$T$4:$T$3003,'明細'!$S$4:$S$3003,$A17,'明細'!$M$4:$M$3003,H$3))</f>
        <v/>
      </c>
      <c r="I17" s="18">
        <f>IF($A17="","",SUMIFS('記録'!$C$4:$C$2003,'記録'!$B$4:$B$2003,$A17,'記録'!$F$4:$F$2003,I$3)+SUMIFS('明細'!$T$4:$T$3003,'明細'!$S$4:$S$3003,$A17,'明細'!$M$4:$M$3003,I$3))</f>
        <v/>
      </c>
      <c r="J17" s="18">
        <f>IF($A17="","",SUMIFS('記録'!$C$4:$C$2003,'記録'!$B$4:$B$2003,$A17,'記録'!$F$4:$F$2003,J$3)+SUMIFS('明細'!$T$4:$T$3003,'明細'!$S$4:$S$3003,$A17,'明細'!$M$4:$M$3003,J$3))</f>
        <v/>
      </c>
      <c r="K17" s="18">
        <f>IF($A17="","",SUMIFS('記録'!$C$4:$C$2003,'記録'!$B$4:$B$2003,$A17,'記録'!$F$4:$F$2003,K$3)+SUMIFS('明細'!$T$4:$T$3003,'明細'!$S$4:$S$3003,$A17,'明細'!$M$4:$M$3003,K$3))</f>
        <v/>
      </c>
      <c r="L17" s="18">
        <f>IF($A17="","",SUMIFS('記録'!$C$4:$C$2003,'記録'!$B$4:$B$2003,$A17,'記録'!$F$4:$F$2003,L$3)+SUMIFS('明細'!$T$4:$T$3003,'明細'!$S$4:$S$3003,$A17,'明細'!$M$4:$M$3003,L$3))</f>
        <v/>
      </c>
      <c r="M17" s="18">
        <f>IF($A17="","",SUMIFS('記録'!$C$4:$C$2003,'記録'!$B$4:$B$2003,$A17,'記録'!$F$4:$F$2003,M$3)+SUMIFS('明細'!$T$4:$T$3003,'明細'!$S$4:$S$3003,$A17,'明細'!$M$4:$M$3003,M$3))</f>
        <v/>
      </c>
      <c r="N17" s="23">
        <f>IF($A17="","",SUM(B17:M17))</f>
        <v/>
      </c>
      <c r="O17" s="23">
        <f>IF(($A17="")+(SUM($B$77:$M$77)=0),"",N17/SUM($B$77:$M$77))</f>
        <v/>
      </c>
      <c r="P17" s="18">
        <f>IF($A17="","",'入力'!B41*12)</f>
        <v/>
      </c>
      <c r="Q17" s="23">
        <f>IF($A17="","",P17-N17)</f>
        <v/>
      </c>
      <c r="R17" s="39">
        <f>'入力'!C41&amp;""</f>
        <v/>
      </c>
      <c r="S17" s="39">
        <f>'入力'!E41&amp;""</f>
        <v/>
      </c>
    </row>
    <row r="18">
      <c r="A18" s="13">
        <f>IF('入力'!A42="","",'入力'!A42)</f>
        <v/>
      </c>
      <c r="B18" s="18">
        <f>IF($A18="","",SUMIFS('記録'!$C$4:$C$2003,'記録'!$B$4:$B$2003,$A18,'記録'!$F$4:$F$2003,B$3)+SUMIFS('明細'!$T$4:$T$3003,'明細'!$S$4:$S$3003,$A18,'明細'!$M$4:$M$3003,B$3))</f>
        <v/>
      </c>
      <c r="C18" s="18">
        <f>IF($A18="","",SUMIFS('記録'!$C$4:$C$2003,'記録'!$B$4:$B$2003,$A18,'記録'!$F$4:$F$2003,C$3)+SUMIFS('明細'!$T$4:$T$3003,'明細'!$S$4:$S$3003,$A18,'明細'!$M$4:$M$3003,C$3))</f>
        <v/>
      </c>
      <c r="D18" s="18">
        <f>IF($A18="","",SUMIFS('記録'!$C$4:$C$2003,'記録'!$B$4:$B$2003,$A18,'記録'!$F$4:$F$2003,D$3)+SUMIFS('明細'!$T$4:$T$3003,'明細'!$S$4:$S$3003,$A18,'明細'!$M$4:$M$3003,D$3))</f>
        <v/>
      </c>
      <c r="E18" s="18">
        <f>IF($A18="","",SUMIFS('記録'!$C$4:$C$2003,'記録'!$B$4:$B$2003,$A18,'記録'!$F$4:$F$2003,E$3)+SUMIFS('明細'!$T$4:$T$3003,'明細'!$S$4:$S$3003,$A18,'明細'!$M$4:$M$3003,E$3))</f>
        <v/>
      </c>
      <c r="F18" s="18">
        <f>IF($A18="","",SUMIFS('記録'!$C$4:$C$2003,'記録'!$B$4:$B$2003,$A18,'記録'!$F$4:$F$2003,F$3)+SUMIFS('明細'!$T$4:$T$3003,'明細'!$S$4:$S$3003,$A18,'明細'!$M$4:$M$3003,F$3))</f>
        <v/>
      </c>
      <c r="G18" s="18">
        <f>IF($A18="","",SUMIFS('記録'!$C$4:$C$2003,'記録'!$B$4:$B$2003,$A18,'記録'!$F$4:$F$2003,G$3)+SUMIFS('明細'!$T$4:$T$3003,'明細'!$S$4:$S$3003,$A18,'明細'!$M$4:$M$3003,G$3))</f>
        <v/>
      </c>
      <c r="H18" s="18">
        <f>IF($A18="","",SUMIFS('記録'!$C$4:$C$2003,'記録'!$B$4:$B$2003,$A18,'記録'!$F$4:$F$2003,H$3)+SUMIFS('明細'!$T$4:$T$3003,'明細'!$S$4:$S$3003,$A18,'明細'!$M$4:$M$3003,H$3))</f>
        <v/>
      </c>
      <c r="I18" s="18">
        <f>IF($A18="","",SUMIFS('記録'!$C$4:$C$2003,'記録'!$B$4:$B$2003,$A18,'記録'!$F$4:$F$2003,I$3)+SUMIFS('明細'!$T$4:$T$3003,'明細'!$S$4:$S$3003,$A18,'明細'!$M$4:$M$3003,I$3))</f>
        <v/>
      </c>
      <c r="J18" s="18">
        <f>IF($A18="","",SUMIFS('記録'!$C$4:$C$2003,'記録'!$B$4:$B$2003,$A18,'記録'!$F$4:$F$2003,J$3)+SUMIFS('明細'!$T$4:$T$3003,'明細'!$S$4:$S$3003,$A18,'明細'!$M$4:$M$3003,J$3))</f>
        <v/>
      </c>
      <c r="K18" s="18">
        <f>IF($A18="","",SUMIFS('記録'!$C$4:$C$2003,'記録'!$B$4:$B$2003,$A18,'記録'!$F$4:$F$2003,K$3)+SUMIFS('明細'!$T$4:$T$3003,'明細'!$S$4:$S$3003,$A18,'明細'!$M$4:$M$3003,K$3))</f>
        <v/>
      </c>
      <c r="L18" s="18">
        <f>IF($A18="","",SUMIFS('記録'!$C$4:$C$2003,'記録'!$B$4:$B$2003,$A18,'記録'!$F$4:$F$2003,L$3)+SUMIFS('明細'!$T$4:$T$3003,'明細'!$S$4:$S$3003,$A18,'明細'!$M$4:$M$3003,L$3))</f>
        <v/>
      </c>
      <c r="M18" s="18">
        <f>IF($A18="","",SUMIFS('記録'!$C$4:$C$2003,'記録'!$B$4:$B$2003,$A18,'記録'!$F$4:$F$2003,M$3)+SUMIFS('明細'!$T$4:$T$3003,'明細'!$S$4:$S$3003,$A18,'明細'!$M$4:$M$3003,M$3))</f>
        <v/>
      </c>
      <c r="N18" s="23">
        <f>IF($A18="","",SUM(B18:M18))</f>
        <v/>
      </c>
      <c r="O18" s="23">
        <f>IF(($A18="")+(SUM($B$77:$M$77)=0),"",N18/SUM($B$77:$M$77))</f>
        <v/>
      </c>
      <c r="P18" s="18">
        <f>IF($A18="","",'入力'!B42*12)</f>
        <v/>
      </c>
      <c r="Q18" s="23">
        <f>IF($A18="","",P18-N18)</f>
        <v/>
      </c>
      <c r="R18" s="39">
        <f>'入力'!C42&amp;""</f>
        <v/>
      </c>
      <c r="S18" s="39">
        <f>'入力'!E42&amp;""</f>
        <v/>
      </c>
    </row>
    <row r="19">
      <c r="A19" s="13">
        <f>IF('入力'!A43="","",'入力'!A43)</f>
        <v/>
      </c>
      <c r="B19" s="18">
        <f>IF($A19="","",SUMIFS('記録'!$C$4:$C$2003,'記録'!$B$4:$B$2003,$A19,'記録'!$F$4:$F$2003,B$3)+SUMIFS('明細'!$T$4:$T$3003,'明細'!$S$4:$S$3003,$A19,'明細'!$M$4:$M$3003,B$3))</f>
        <v/>
      </c>
      <c r="C19" s="18">
        <f>IF($A19="","",SUMIFS('記録'!$C$4:$C$2003,'記録'!$B$4:$B$2003,$A19,'記録'!$F$4:$F$2003,C$3)+SUMIFS('明細'!$T$4:$T$3003,'明細'!$S$4:$S$3003,$A19,'明細'!$M$4:$M$3003,C$3))</f>
        <v/>
      </c>
      <c r="D19" s="18">
        <f>IF($A19="","",SUMIFS('記録'!$C$4:$C$2003,'記録'!$B$4:$B$2003,$A19,'記録'!$F$4:$F$2003,D$3)+SUMIFS('明細'!$T$4:$T$3003,'明細'!$S$4:$S$3003,$A19,'明細'!$M$4:$M$3003,D$3))</f>
        <v/>
      </c>
      <c r="E19" s="18">
        <f>IF($A19="","",SUMIFS('記録'!$C$4:$C$2003,'記録'!$B$4:$B$2003,$A19,'記録'!$F$4:$F$2003,E$3)+SUMIFS('明細'!$T$4:$T$3003,'明細'!$S$4:$S$3003,$A19,'明細'!$M$4:$M$3003,E$3))</f>
        <v/>
      </c>
      <c r="F19" s="18">
        <f>IF($A19="","",SUMIFS('記録'!$C$4:$C$2003,'記録'!$B$4:$B$2003,$A19,'記録'!$F$4:$F$2003,F$3)+SUMIFS('明細'!$T$4:$T$3003,'明細'!$S$4:$S$3003,$A19,'明細'!$M$4:$M$3003,F$3))</f>
        <v/>
      </c>
      <c r="G19" s="18">
        <f>IF($A19="","",SUMIFS('記録'!$C$4:$C$2003,'記録'!$B$4:$B$2003,$A19,'記録'!$F$4:$F$2003,G$3)+SUMIFS('明細'!$T$4:$T$3003,'明細'!$S$4:$S$3003,$A19,'明細'!$M$4:$M$3003,G$3))</f>
        <v/>
      </c>
      <c r="H19" s="18">
        <f>IF($A19="","",SUMIFS('記録'!$C$4:$C$2003,'記録'!$B$4:$B$2003,$A19,'記録'!$F$4:$F$2003,H$3)+SUMIFS('明細'!$T$4:$T$3003,'明細'!$S$4:$S$3003,$A19,'明細'!$M$4:$M$3003,H$3))</f>
        <v/>
      </c>
      <c r="I19" s="18">
        <f>IF($A19="","",SUMIFS('記録'!$C$4:$C$2003,'記録'!$B$4:$B$2003,$A19,'記録'!$F$4:$F$2003,I$3)+SUMIFS('明細'!$T$4:$T$3003,'明細'!$S$4:$S$3003,$A19,'明細'!$M$4:$M$3003,I$3))</f>
        <v/>
      </c>
      <c r="J19" s="18">
        <f>IF($A19="","",SUMIFS('記録'!$C$4:$C$2003,'記録'!$B$4:$B$2003,$A19,'記録'!$F$4:$F$2003,J$3)+SUMIFS('明細'!$T$4:$T$3003,'明細'!$S$4:$S$3003,$A19,'明細'!$M$4:$M$3003,J$3))</f>
        <v/>
      </c>
      <c r="K19" s="18">
        <f>IF($A19="","",SUMIFS('記録'!$C$4:$C$2003,'記録'!$B$4:$B$2003,$A19,'記録'!$F$4:$F$2003,K$3)+SUMIFS('明細'!$T$4:$T$3003,'明細'!$S$4:$S$3003,$A19,'明細'!$M$4:$M$3003,K$3))</f>
        <v/>
      </c>
      <c r="L19" s="18">
        <f>IF($A19="","",SUMIFS('記録'!$C$4:$C$2003,'記録'!$B$4:$B$2003,$A19,'記録'!$F$4:$F$2003,L$3)+SUMIFS('明細'!$T$4:$T$3003,'明細'!$S$4:$S$3003,$A19,'明細'!$M$4:$M$3003,L$3))</f>
        <v/>
      </c>
      <c r="M19" s="18">
        <f>IF($A19="","",SUMIFS('記録'!$C$4:$C$2003,'記録'!$B$4:$B$2003,$A19,'記録'!$F$4:$F$2003,M$3)+SUMIFS('明細'!$T$4:$T$3003,'明細'!$S$4:$S$3003,$A19,'明細'!$M$4:$M$3003,M$3))</f>
        <v/>
      </c>
      <c r="N19" s="23">
        <f>IF($A19="","",SUM(B19:M19))</f>
        <v/>
      </c>
      <c r="O19" s="23">
        <f>IF(($A19="")+(SUM($B$77:$M$77)=0),"",N19/SUM($B$77:$M$77))</f>
        <v/>
      </c>
      <c r="P19" s="18">
        <f>IF($A19="","",'入力'!B43*12)</f>
        <v/>
      </c>
      <c r="Q19" s="23">
        <f>IF($A19="","",P19-N19)</f>
        <v/>
      </c>
      <c r="R19" s="39">
        <f>'入力'!C43&amp;""</f>
        <v/>
      </c>
      <c r="S19" s="39">
        <f>'入力'!E43&amp;""</f>
        <v/>
      </c>
    </row>
    <row r="20">
      <c r="A20" s="13">
        <f>IF('入力'!A44="","",'入力'!A44)</f>
        <v/>
      </c>
      <c r="B20" s="18">
        <f>IF($A20="","",SUMIFS('記録'!$C$4:$C$2003,'記録'!$B$4:$B$2003,$A20,'記録'!$F$4:$F$2003,B$3)+SUMIFS('明細'!$T$4:$T$3003,'明細'!$S$4:$S$3003,$A20,'明細'!$M$4:$M$3003,B$3))</f>
        <v/>
      </c>
      <c r="C20" s="18">
        <f>IF($A20="","",SUMIFS('記録'!$C$4:$C$2003,'記録'!$B$4:$B$2003,$A20,'記録'!$F$4:$F$2003,C$3)+SUMIFS('明細'!$T$4:$T$3003,'明細'!$S$4:$S$3003,$A20,'明細'!$M$4:$M$3003,C$3))</f>
        <v/>
      </c>
      <c r="D20" s="18">
        <f>IF($A20="","",SUMIFS('記録'!$C$4:$C$2003,'記録'!$B$4:$B$2003,$A20,'記録'!$F$4:$F$2003,D$3)+SUMIFS('明細'!$T$4:$T$3003,'明細'!$S$4:$S$3003,$A20,'明細'!$M$4:$M$3003,D$3))</f>
        <v/>
      </c>
      <c r="E20" s="18">
        <f>IF($A20="","",SUMIFS('記録'!$C$4:$C$2003,'記録'!$B$4:$B$2003,$A20,'記録'!$F$4:$F$2003,E$3)+SUMIFS('明細'!$T$4:$T$3003,'明細'!$S$4:$S$3003,$A20,'明細'!$M$4:$M$3003,E$3))</f>
        <v/>
      </c>
      <c r="F20" s="18">
        <f>IF($A20="","",SUMIFS('記録'!$C$4:$C$2003,'記録'!$B$4:$B$2003,$A20,'記録'!$F$4:$F$2003,F$3)+SUMIFS('明細'!$T$4:$T$3003,'明細'!$S$4:$S$3003,$A20,'明細'!$M$4:$M$3003,F$3))</f>
        <v/>
      </c>
      <c r="G20" s="18">
        <f>IF($A20="","",SUMIFS('記録'!$C$4:$C$2003,'記録'!$B$4:$B$2003,$A20,'記録'!$F$4:$F$2003,G$3)+SUMIFS('明細'!$T$4:$T$3003,'明細'!$S$4:$S$3003,$A20,'明細'!$M$4:$M$3003,G$3))</f>
        <v/>
      </c>
      <c r="H20" s="18">
        <f>IF($A20="","",SUMIFS('記録'!$C$4:$C$2003,'記録'!$B$4:$B$2003,$A20,'記録'!$F$4:$F$2003,H$3)+SUMIFS('明細'!$T$4:$T$3003,'明細'!$S$4:$S$3003,$A20,'明細'!$M$4:$M$3003,H$3))</f>
        <v/>
      </c>
      <c r="I20" s="18">
        <f>IF($A20="","",SUMIFS('記録'!$C$4:$C$2003,'記録'!$B$4:$B$2003,$A20,'記録'!$F$4:$F$2003,I$3)+SUMIFS('明細'!$T$4:$T$3003,'明細'!$S$4:$S$3003,$A20,'明細'!$M$4:$M$3003,I$3))</f>
        <v/>
      </c>
      <c r="J20" s="18">
        <f>IF($A20="","",SUMIFS('記録'!$C$4:$C$2003,'記録'!$B$4:$B$2003,$A20,'記録'!$F$4:$F$2003,J$3)+SUMIFS('明細'!$T$4:$T$3003,'明細'!$S$4:$S$3003,$A20,'明細'!$M$4:$M$3003,J$3))</f>
        <v/>
      </c>
      <c r="K20" s="18">
        <f>IF($A20="","",SUMIFS('記録'!$C$4:$C$2003,'記録'!$B$4:$B$2003,$A20,'記録'!$F$4:$F$2003,K$3)+SUMIFS('明細'!$T$4:$T$3003,'明細'!$S$4:$S$3003,$A20,'明細'!$M$4:$M$3003,K$3))</f>
        <v/>
      </c>
      <c r="L20" s="18">
        <f>IF($A20="","",SUMIFS('記録'!$C$4:$C$2003,'記録'!$B$4:$B$2003,$A20,'記録'!$F$4:$F$2003,L$3)+SUMIFS('明細'!$T$4:$T$3003,'明細'!$S$4:$S$3003,$A20,'明細'!$M$4:$M$3003,L$3))</f>
        <v/>
      </c>
      <c r="M20" s="18">
        <f>IF($A20="","",SUMIFS('記録'!$C$4:$C$2003,'記録'!$B$4:$B$2003,$A20,'記録'!$F$4:$F$2003,M$3)+SUMIFS('明細'!$T$4:$T$3003,'明細'!$S$4:$S$3003,$A20,'明細'!$M$4:$M$3003,M$3))</f>
        <v/>
      </c>
      <c r="N20" s="23">
        <f>IF($A20="","",SUM(B20:M20))</f>
        <v/>
      </c>
      <c r="O20" s="23">
        <f>IF(($A20="")+(SUM($B$77:$M$77)=0),"",N20/SUM($B$77:$M$77))</f>
        <v/>
      </c>
      <c r="P20" s="18">
        <f>IF($A20="","",'入力'!B44*12)</f>
        <v/>
      </c>
      <c r="Q20" s="23">
        <f>IF($A20="","",P20-N20)</f>
        <v/>
      </c>
      <c r="R20" s="39">
        <f>'入力'!C44&amp;""</f>
        <v/>
      </c>
      <c r="S20" s="39">
        <f>'入力'!E44&amp;""</f>
        <v/>
      </c>
    </row>
    <row r="21">
      <c r="A21" s="13">
        <f>IF('入力'!A45="","",'入力'!A45)</f>
        <v/>
      </c>
      <c r="B21" s="18">
        <f>IF($A21="","",SUMIFS('記録'!$C$4:$C$2003,'記録'!$B$4:$B$2003,$A21,'記録'!$F$4:$F$2003,B$3)+SUMIFS('明細'!$T$4:$T$3003,'明細'!$S$4:$S$3003,$A21,'明細'!$M$4:$M$3003,B$3))</f>
        <v/>
      </c>
      <c r="C21" s="18">
        <f>IF($A21="","",SUMIFS('記録'!$C$4:$C$2003,'記録'!$B$4:$B$2003,$A21,'記録'!$F$4:$F$2003,C$3)+SUMIFS('明細'!$T$4:$T$3003,'明細'!$S$4:$S$3003,$A21,'明細'!$M$4:$M$3003,C$3))</f>
        <v/>
      </c>
      <c r="D21" s="18">
        <f>IF($A21="","",SUMIFS('記録'!$C$4:$C$2003,'記録'!$B$4:$B$2003,$A21,'記録'!$F$4:$F$2003,D$3)+SUMIFS('明細'!$T$4:$T$3003,'明細'!$S$4:$S$3003,$A21,'明細'!$M$4:$M$3003,D$3))</f>
        <v/>
      </c>
      <c r="E21" s="18">
        <f>IF($A21="","",SUMIFS('記録'!$C$4:$C$2003,'記録'!$B$4:$B$2003,$A21,'記録'!$F$4:$F$2003,E$3)+SUMIFS('明細'!$T$4:$T$3003,'明細'!$S$4:$S$3003,$A21,'明細'!$M$4:$M$3003,E$3))</f>
        <v/>
      </c>
      <c r="F21" s="18">
        <f>IF($A21="","",SUMIFS('記録'!$C$4:$C$2003,'記録'!$B$4:$B$2003,$A21,'記録'!$F$4:$F$2003,F$3)+SUMIFS('明細'!$T$4:$T$3003,'明細'!$S$4:$S$3003,$A21,'明細'!$M$4:$M$3003,F$3))</f>
        <v/>
      </c>
      <c r="G21" s="18">
        <f>IF($A21="","",SUMIFS('記録'!$C$4:$C$2003,'記録'!$B$4:$B$2003,$A21,'記録'!$F$4:$F$2003,G$3)+SUMIFS('明細'!$T$4:$T$3003,'明細'!$S$4:$S$3003,$A21,'明細'!$M$4:$M$3003,G$3))</f>
        <v/>
      </c>
      <c r="H21" s="18">
        <f>IF($A21="","",SUMIFS('記録'!$C$4:$C$2003,'記録'!$B$4:$B$2003,$A21,'記録'!$F$4:$F$2003,H$3)+SUMIFS('明細'!$T$4:$T$3003,'明細'!$S$4:$S$3003,$A21,'明細'!$M$4:$M$3003,H$3))</f>
        <v/>
      </c>
      <c r="I21" s="18">
        <f>IF($A21="","",SUMIFS('記録'!$C$4:$C$2003,'記録'!$B$4:$B$2003,$A21,'記録'!$F$4:$F$2003,I$3)+SUMIFS('明細'!$T$4:$T$3003,'明細'!$S$4:$S$3003,$A21,'明細'!$M$4:$M$3003,I$3))</f>
        <v/>
      </c>
      <c r="J21" s="18">
        <f>IF($A21="","",SUMIFS('記録'!$C$4:$C$2003,'記録'!$B$4:$B$2003,$A21,'記録'!$F$4:$F$2003,J$3)+SUMIFS('明細'!$T$4:$T$3003,'明細'!$S$4:$S$3003,$A21,'明細'!$M$4:$M$3003,J$3))</f>
        <v/>
      </c>
      <c r="K21" s="18">
        <f>IF($A21="","",SUMIFS('記録'!$C$4:$C$2003,'記録'!$B$4:$B$2003,$A21,'記録'!$F$4:$F$2003,K$3)+SUMIFS('明細'!$T$4:$T$3003,'明細'!$S$4:$S$3003,$A21,'明細'!$M$4:$M$3003,K$3))</f>
        <v/>
      </c>
      <c r="L21" s="18">
        <f>IF($A21="","",SUMIFS('記録'!$C$4:$C$2003,'記録'!$B$4:$B$2003,$A21,'記録'!$F$4:$F$2003,L$3)+SUMIFS('明細'!$T$4:$T$3003,'明細'!$S$4:$S$3003,$A21,'明細'!$M$4:$M$3003,L$3))</f>
        <v/>
      </c>
      <c r="M21" s="18">
        <f>IF($A21="","",SUMIFS('記録'!$C$4:$C$2003,'記録'!$B$4:$B$2003,$A21,'記録'!$F$4:$F$2003,M$3)+SUMIFS('明細'!$T$4:$T$3003,'明細'!$S$4:$S$3003,$A21,'明細'!$M$4:$M$3003,M$3))</f>
        <v/>
      </c>
      <c r="N21" s="23">
        <f>IF($A21="","",SUM(B21:M21))</f>
        <v/>
      </c>
      <c r="O21" s="23">
        <f>IF(($A21="")+(SUM($B$77:$M$77)=0),"",N21/SUM($B$77:$M$77))</f>
        <v/>
      </c>
      <c r="P21" s="18">
        <f>IF($A21="","",'入力'!B45*12)</f>
        <v/>
      </c>
      <c r="Q21" s="23">
        <f>IF($A21="","",P21-N21)</f>
        <v/>
      </c>
      <c r="R21" s="39">
        <f>'入力'!C45&amp;""</f>
        <v/>
      </c>
      <c r="S21" s="39">
        <f>'入力'!E45&amp;""</f>
        <v/>
      </c>
    </row>
    <row r="22">
      <c r="A22" s="13">
        <f>IF('入力'!A46="","",'入力'!A46)</f>
        <v/>
      </c>
      <c r="B22" s="18">
        <f>IF($A22="","",SUMIFS('記録'!$C$4:$C$2003,'記録'!$B$4:$B$2003,$A22,'記録'!$F$4:$F$2003,B$3)+SUMIFS('明細'!$T$4:$T$3003,'明細'!$S$4:$S$3003,$A22,'明細'!$M$4:$M$3003,B$3))</f>
        <v/>
      </c>
      <c r="C22" s="18">
        <f>IF($A22="","",SUMIFS('記録'!$C$4:$C$2003,'記録'!$B$4:$B$2003,$A22,'記録'!$F$4:$F$2003,C$3)+SUMIFS('明細'!$T$4:$T$3003,'明細'!$S$4:$S$3003,$A22,'明細'!$M$4:$M$3003,C$3))</f>
        <v/>
      </c>
      <c r="D22" s="18">
        <f>IF($A22="","",SUMIFS('記録'!$C$4:$C$2003,'記録'!$B$4:$B$2003,$A22,'記録'!$F$4:$F$2003,D$3)+SUMIFS('明細'!$T$4:$T$3003,'明細'!$S$4:$S$3003,$A22,'明細'!$M$4:$M$3003,D$3))</f>
        <v/>
      </c>
      <c r="E22" s="18">
        <f>IF($A22="","",SUMIFS('記録'!$C$4:$C$2003,'記録'!$B$4:$B$2003,$A22,'記録'!$F$4:$F$2003,E$3)+SUMIFS('明細'!$T$4:$T$3003,'明細'!$S$4:$S$3003,$A22,'明細'!$M$4:$M$3003,E$3))</f>
        <v/>
      </c>
      <c r="F22" s="18">
        <f>IF($A22="","",SUMIFS('記録'!$C$4:$C$2003,'記録'!$B$4:$B$2003,$A22,'記録'!$F$4:$F$2003,F$3)+SUMIFS('明細'!$T$4:$T$3003,'明細'!$S$4:$S$3003,$A22,'明細'!$M$4:$M$3003,F$3))</f>
        <v/>
      </c>
      <c r="G22" s="18">
        <f>IF($A22="","",SUMIFS('記録'!$C$4:$C$2003,'記録'!$B$4:$B$2003,$A22,'記録'!$F$4:$F$2003,G$3)+SUMIFS('明細'!$T$4:$T$3003,'明細'!$S$4:$S$3003,$A22,'明細'!$M$4:$M$3003,G$3))</f>
        <v/>
      </c>
      <c r="H22" s="18">
        <f>IF($A22="","",SUMIFS('記録'!$C$4:$C$2003,'記録'!$B$4:$B$2003,$A22,'記録'!$F$4:$F$2003,H$3)+SUMIFS('明細'!$T$4:$T$3003,'明細'!$S$4:$S$3003,$A22,'明細'!$M$4:$M$3003,H$3))</f>
        <v/>
      </c>
      <c r="I22" s="18">
        <f>IF($A22="","",SUMIFS('記録'!$C$4:$C$2003,'記録'!$B$4:$B$2003,$A22,'記録'!$F$4:$F$2003,I$3)+SUMIFS('明細'!$T$4:$T$3003,'明細'!$S$4:$S$3003,$A22,'明細'!$M$4:$M$3003,I$3))</f>
        <v/>
      </c>
      <c r="J22" s="18">
        <f>IF($A22="","",SUMIFS('記録'!$C$4:$C$2003,'記録'!$B$4:$B$2003,$A22,'記録'!$F$4:$F$2003,J$3)+SUMIFS('明細'!$T$4:$T$3003,'明細'!$S$4:$S$3003,$A22,'明細'!$M$4:$M$3003,J$3))</f>
        <v/>
      </c>
      <c r="K22" s="18">
        <f>IF($A22="","",SUMIFS('記録'!$C$4:$C$2003,'記録'!$B$4:$B$2003,$A22,'記録'!$F$4:$F$2003,K$3)+SUMIFS('明細'!$T$4:$T$3003,'明細'!$S$4:$S$3003,$A22,'明細'!$M$4:$M$3003,K$3))</f>
        <v/>
      </c>
      <c r="L22" s="18">
        <f>IF($A22="","",SUMIFS('記録'!$C$4:$C$2003,'記録'!$B$4:$B$2003,$A22,'記録'!$F$4:$F$2003,L$3)+SUMIFS('明細'!$T$4:$T$3003,'明細'!$S$4:$S$3003,$A22,'明細'!$M$4:$M$3003,L$3))</f>
        <v/>
      </c>
      <c r="M22" s="18">
        <f>IF($A22="","",SUMIFS('記録'!$C$4:$C$2003,'記録'!$B$4:$B$2003,$A22,'記録'!$F$4:$F$2003,M$3)+SUMIFS('明細'!$T$4:$T$3003,'明細'!$S$4:$S$3003,$A22,'明細'!$M$4:$M$3003,M$3))</f>
        <v/>
      </c>
      <c r="N22" s="23">
        <f>IF($A22="","",SUM(B22:M22))</f>
        <v/>
      </c>
      <c r="O22" s="23">
        <f>IF(($A22="")+(SUM($B$77:$M$77)=0),"",N22/SUM($B$77:$M$77))</f>
        <v/>
      </c>
      <c r="P22" s="18">
        <f>IF($A22="","",'入力'!B46*12)</f>
        <v/>
      </c>
      <c r="Q22" s="23">
        <f>IF($A22="","",P22-N22)</f>
        <v/>
      </c>
      <c r="R22" s="39">
        <f>'入力'!C46&amp;""</f>
        <v/>
      </c>
      <c r="S22" s="39">
        <f>'入力'!E46&amp;""</f>
        <v/>
      </c>
    </row>
    <row r="23">
      <c r="A23" s="13">
        <f>IF('入力'!A47="","",'入力'!A47)</f>
        <v/>
      </c>
      <c r="B23" s="18">
        <f>IF($A23="","",SUMIFS('記録'!$C$4:$C$2003,'記録'!$B$4:$B$2003,$A23,'記録'!$F$4:$F$2003,B$3)+SUMIFS('明細'!$T$4:$T$3003,'明細'!$S$4:$S$3003,$A23,'明細'!$M$4:$M$3003,B$3))</f>
        <v/>
      </c>
      <c r="C23" s="18">
        <f>IF($A23="","",SUMIFS('記録'!$C$4:$C$2003,'記録'!$B$4:$B$2003,$A23,'記録'!$F$4:$F$2003,C$3)+SUMIFS('明細'!$T$4:$T$3003,'明細'!$S$4:$S$3003,$A23,'明細'!$M$4:$M$3003,C$3))</f>
        <v/>
      </c>
      <c r="D23" s="18">
        <f>IF($A23="","",SUMIFS('記録'!$C$4:$C$2003,'記録'!$B$4:$B$2003,$A23,'記録'!$F$4:$F$2003,D$3)+SUMIFS('明細'!$T$4:$T$3003,'明細'!$S$4:$S$3003,$A23,'明細'!$M$4:$M$3003,D$3))</f>
        <v/>
      </c>
      <c r="E23" s="18">
        <f>IF($A23="","",SUMIFS('記録'!$C$4:$C$2003,'記録'!$B$4:$B$2003,$A23,'記録'!$F$4:$F$2003,E$3)+SUMIFS('明細'!$T$4:$T$3003,'明細'!$S$4:$S$3003,$A23,'明細'!$M$4:$M$3003,E$3))</f>
        <v/>
      </c>
      <c r="F23" s="18">
        <f>IF($A23="","",SUMIFS('記録'!$C$4:$C$2003,'記録'!$B$4:$B$2003,$A23,'記録'!$F$4:$F$2003,F$3)+SUMIFS('明細'!$T$4:$T$3003,'明細'!$S$4:$S$3003,$A23,'明細'!$M$4:$M$3003,F$3))</f>
        <v/>
      </c>
      <c r="G23" s="18">
        <f>IF($A23="","",SUMIFS('記録'!$C$4:$C$2003,'記録'!$B$4:$B$2003,$A23,'記録'!$F$4:$F$2003,G$3)+SUMIFS('明細'!$T$4:$T$3003,'明細'!$S$4:$S$3003,$A23,'明細'!$M$4:$M$3003,G$3))</f>
        <v/>
      </c>
      <c r="H23" s="18">
        <f>IF($A23="","",SUMIFS('記録'!$C$4:$C$2003,'記録'!$B$4:$B$2003,$A23,'記録'!$F$4:$F$2003,H$3)+SUMIFS('明細'!$T$4:$T$3003,'明細'!$S$4:$S$3003,$A23,'明細'!$M$4:$M$3003,H$3))</f>
        <v/>
      </c>
      <c r="I23" s="18">
        <f>IF($A23="","",SUMIFS('記録'!$C$4:$C$2003,'記録'!$B$4:$B$2003,$A23,'記録'!$F$4:$F$2003,I$3)+SUMIFS('明細'!$T$4:$T$3003,'明細'!$S$4:$S$3003,$A23,'明細'!$M$4:$M$3003,I$3))</f>
        <v/>
      </c>
      <c r="J23" s="18">
        <f>IF($A23="","",SUMIFS('記録'!$C$4:$C$2003,'記録'!$B$4:$B$2003,$A23,'記録'!$F$4:$F$2003,J$3)+SUMIFS('明細'!$T$4:$T$3003,'明細'!$S$4:$S$3003,$A23,'明細'!$M$4:$M$3003,J$3))</f>
        <v/>
      </c>
      <c r="K23" s="18">
        <f>IF($A23="","",SUMIFS('記録'!$C$4:$C$2003,'記録'!$B$4:$B$2003,$A23,'記録'!$F$4:$F$2003,K$3)+SUMIFS('明細'!$T$4:$T$3003,'明細'!$S$4:$S$3003,$A23,'明細'!$M$4:$M$3003,K$3))</f>
        <v/>
      </c>
      <c r="L23" s="18">
        <f>IF($A23="","",SUMIFS('記録'!$C$4:$C$2003,'記録'!$B$4:$B$2003,$A23,'記録'!$F$4:$F$2003,L$3)+SUMIFS('明細'!$T$4:$T$3003,'明細'!$S$4:$S$3003,$A23,'明細'!$M$4:$M$3003,L$3))</f>
        <v/>
      </c>
      <c r="M23" s="18">
        <f>IF($A23="","",SUMIFS('記録'!$C$4:$C$2003,'記録'!$B$4:$B$2003,$A23,'記録'!$F$4:$F$2003,M$3)+SUMIFS('明細'!$T$4:$T$3003,'明細'!$S$4:$S$3003,$A23,'明細'!$M$4:$M$3003,M$3))</f>
        <v/>
      </c>
      <c r="N23" s="23">
        <f>IF($A23="","",SUM(B23:M23))</f>
        <v/>
      </c>
      <c r="O23" s="23">
        <f>IF(($A23="")+(SUM($B$77:$M$77)=0),"",N23/SUM($B$77:$M$77))</f>
        <v/>
      </c>
      <c r="P23" s="18">
        <f>IF($A23="","",'入力'!B47*12)</f>
        <v/>
      </c>
      <c r="Q23" s="23">
        <f>IF($A23="","",P23-N23)</f>
        <v/>
      </c>
      <c r="R23" s="39">
        <f>'入力'!C47&amp;""</f>
        <v/>
      </c>
      <c r="S23" s="39">
        <f>'入力'!E47&amp;""</f>
        <v/>
      </c>
    </row>
    <row r="24">
      <c r="A24" s="13">
        <f>IF('入力'!A48="","",'入力'!A48)</f>
        <v/>
      </c>
      <c r="B24" s="18">
        <f>IF($A24="","",SUMIFS('記録'!$C$4:$C$2003,'記録'!$B$4:$B$2003,$A24,'記録'!$F$4:$F$2003,B$3)+SUMIFS('明細'!$T$4:$T$3003,'明細'!$S$4:$S$3003,$A24,'明細'!$M$4:$M$3003,B$3))</f>
        <v/>
      </c>
      <c r="C24" s="18">
        <f>IF($A24="","",SUMIFS('記録'!$C$4:$C$2003,'記録'!$B$4:$B$2003,$A24,'記録'!$F$4:$F$2003,C$3)+SUMIFS('明細'!$T$4:$T$3003,'明細'!$S$4:$S$3003,$A24,'明細'!$M$4:$M$3003,C$3))</f>
        <v/>
      </c>
      <c r="D24" s="18">
        <f>IF($A24="","",SUMIFS('記録'!$C$4:$C$2003,'記録'!$B$4:$B$2003,$A24,'記録'!$F$4:$F$2003,D$3)+SUMIFS('明細'!$T$4:$T$3003,'明細'!$S$4:$S$3003,$A24,'明細'!$M$4:$M$3003,D$3))</f>
        <v/>
      </c>
      <c r="E24" s="18">
        <f>IF($A24="","",SUMIFS('記録'!$C$4:$C$2003,'記録'!$B$4:$B$2003,$A24,'記録'!$F$4:$F$2003,E$3)+SUMIFS('明細'!$T$4:$T$3003,'明細'!$S$4:$S$3003,$A24,'明細'!$M$4:$M$3003,E$3))</f>
        <v/>
      </c>
      <c r="F24" s="18">
        <f>IF($A24="","",SUMIFS('記録'!$C$4:$C$2003,'記録'!$B$4:$B$2003,$A24,'記録'!$F$4:$F$2003,F$3)+SUMIFS('明細'!$T$4:$T$3003,'明細'!$S$4:$S$3003,$A24,'明細'!$M$4:$M$3003,F$3))</f>
        <v/>
      </c>
      <c r="G24" s="18">
        <f>IF($A24="","",SUMIFS('記録'!$C$4:$C$2003,'記録'!$B$4:$B$2003,$A24,'記録'!$F$4:$F$2003,G$3)+SUMIFS('明細'!$T$4:$T$3003,'明細'!$S$4:$S$3003,$A24,'明細'!$M$4:$M$3003,G$3))</f>
        <v/>
      </c>
      <c r="H24" s="18">
        <f>IF($A24="","",SUMIFS('記録'!$C$4:$C$2003,'記録'!$B$4:$B$2003,$A24,'記録'!$F$4:$F$2003,H$3)+SUMIFS('明細'!$T$4:$T$3003,'明細'!$S$4:$S$3003,$A24,'明細'!$M$4:$M$3003,H$3))</f>
        <v/>
      </c>
      <c r="I24" s="18">
        <f>IF($A24="","",SUMIFS('記録'!$C$4:$C$2003,'記録'!$B$4:$B$2003,$A24,'記録'!$F$4:$F$2003,I$3)+SUMIFS('明細'!$T$4:$T$3003,'明細'!$S$4:$S$3003,$A24,'明細'!$M$4:$M$3003,I$3))</f>
        <v/>
      </c>
      <c r="J24" s="18">
        <f>IF($A24="","",SUMIFS('記録'!$C$4:$C$2003,'記録'!$B$4:$B$2003,$A24,'記録'!$F$4:$F$2003,J$3)+SUMIFS('明細'!$T$4:$T$3003,'明細'!$S$4:$S$3003,$A24,'明細'!$M$4:$M$3003,J$3))</f>
        <v/>
      </c>
      <c r="K24" s="18">
        <f>IF($A24="","",SUMIFS('記録'!$C$4:$C$2003,'記録'!$B$4:$B$2003,$A24,'記録'!$F$4:$F$2003,K$3)+SUMIFS('明細'!$T$4:$T$3003,'明細'!$S$4:$S$3003,$A24,'明細'!$M$4:$M$3003,K$3))</f>
        <v/>
      </c>
      <c r="L24" s="18">
        <f>IF($A24="","",SUMIFS('記録'!$C$4:$C$2003,'記録'!$B$4:$B$2003,$A24,'記録'!$F$4:$F$2003,L$3)+SUMIFS('明細'!$T$4:$T$3003,'明細'!$S$4:$S$3003,$A24,'明細'!$M$4:$M$3003,L$3))</f>
        <v/>
      </c>
      <c r="M24" s="18">
        <f>IF($A24="","",SUMIFS('記録'!$C$4:$C$2003,'記録'!$B$4:$B$2003,$A24,'記録'!$F$4:$F$2003,M$3)+SUMIFS('明細'!$T$4:$T$3003,'明細'!$S$4:$S$3003,$A24,'明細'!$M$4:$M$3003,M$3))</f>
        <v/>
      </c>
      <c r="N24" s="23">
        <f>IF($A24="","",SUM(B24:M24))</f>
        <v/>
      </c>
      <c r="O24" s="23">
        <f>IF(($A24="")+(SUM($B$77:$M$77)=0),"",N24/SUM($B$77:$M$77))</f>
        <v/>
      </c>
      <c r="P24" s="18">
        <f>IF($A24="","",'入力'!B48*12)</f>
        <v/>
      </c>
      <c r="Q24" s="23">
        <f>IF($A24="","",P24-N24)</f>
        <v/>
      </c>
      <c r="R24" s="39">
        <f>'入力'!C48&amp;""</f>
        <v/>
      </c>
      <c r="S24" s="39">
        <f>'入力'!E48&amp;""</f>
        <v/>
      </c>
    </row>
    <row r="25">
      <c r="A25" s="13">
        <f>IF('入力'!A49="","",'入力'!A49)</f>
        <v/>
      </c>
      <c r="B25" s="18">
        <f>IF($A25="","",SUMIFS('記録'!$C$4:$C$2003,'記録'!$B$4:$B$2003,$A25,'記録'!$F$4:$F$2003,B$3)+SUMIFS('明細'!$T$4:$T$3003,'明細'!$S$4:$S$3003,$A25,'明細'!$M$4:$M$3003,B$3))</f>
        <v/>
      </c>
      <c r="C25" s="18">
        <f>IF($A25="","",SUMIFS('記録'!$C$4:$C$2003,'記録'!$B$4:$B$2003,$A25,'記録'!$F$4:$F$2003,C$3)+SUMIFS('明細'!$T$4:$T$3003,'明細'!$S$4:$S$3003,$A25,'明細'!$M$4:$M$3003,C$3))</f>
        <v/>
      </c>
      <c r="D25" s="18">
        <f>IF($A25="","",SUMIFS('記録'!$C$4:$C$2003,'記録'!$B$4:$B$2003,$A25,'記録'!$F$4:$F$2003,D$3)+SUMIFS('明細'!$T$4:$T$3003,'明細'!$S$4:$S$3003,$A25,'明細'!$M$4:$M$3003,D$3))</f>
        <v/>
      </c>
      <c r="E25" s="18">
        <f>IF($A25="","",SUMIFS('記録'!$C$4:$C$2003,'記録'!$B$4:$B$2003,$A25,'記録'!$F$4:$F$2003,E$3)+SUMIFS('明細'!$T$4:$T$3003,'明細'!$S$4:$S$3003,$A25,'明細'!$M$4:$M$3003,E$3))</f>
        <v/>
      </c>
      <c r="F25" s="18">
        <f>IF($A25="","",SUMIFS('記録'!$C$4:$C$2003,'記録'!$B$4:$B$2003,$A25,'記録'!$F$4:$F$2003,F$3)+SUMIFS('明細'!$T$4:$T$3003,'明細'!$S$4:$S$3003,$A25,'明細'!$M$4:$M$3003,F$3))</f>
        <v/>
      </c>
      <c r="G25" s="18">
        <f>IF($A25="","",SUMIFS('記録'!$C$4:$C$2003,'記録'!$B$4:$B$2003,$A25,'記録'!$F$4:$F$2003,G$3)+SUMIFS('明細'!$T$4:$T$3003,'明細'!$S$4:$S$3003,$A25,'明細'!$M$4:$M$3003,G$3))</f>
        <v/>
      </c>
      <c r="H25" s="18">
        <f>IF($A25="","",SUMIFS('記録'!$C$4:$C$2003,'記録'!$B$4:$B$2003,$A25,'記録'!$F$4:$F$2003,H$3)+SUMIFS('明細'!$T$4:$T$3003,'明細'!$S$4:$S$3003,$A25,'明細'!$M$4:$M$3003,H$3))</f>
        <v/>
      </c>
      <c r="I25" s="18">
        <f>IF($A25="","",SUMIFS('記録'!$C$4:$C$2003,'記録'!$B$4:$B$2003,$A25,'記録'!$F$4:$F$2003,I$3)+SUMIFS('明細'!$T$4:$T$3003,'明細'!$S$4:$S$3003,$A25,'明細'!$M$4:$M$3003,I$3))</f>
        <v/>
      </c>
      <c r="J25" s="18">
        <f>IF($A25="","",SUMIFS('記録'!$C$4:$C$2003,'記録'!$B$4:$B$2003,$A25,'記録'!$F$4:$F$2003,J$3)+SUMIFS('明細'!$T$4:$T$3003,'明細'!$S$4:$S$3003,$A25,'明細'!$M$4:$M$3003,J$3))</f>
        <v/>
      </c>
      <c r="K25" s="18">
        <f>IF($A25="","",SUMIFS('記録'!$C$4:$C$2003,'記録'!$B$4:$B$2003,$A25,'記録'!$F$4:$F$2003,K$3)+SUMIFS('明細'!$T$4:$T$3003,'明細'!$S$4:$S$3003,$A25,'明細'!$M$4:$M$3003,K$3))</f>
        <v/>
      </c>
      <c r="L25" s="18">
        <f>IF($A25="","",SUMIFS('記録'!$C$4:$C$2003,'記録'!$B$4:$B$2003,$A25,'記録'!$F$4:$F$2003,L$3)+SUMIFS('明細'!$T$4:$T$3003,'明細'!$S$4:$S$3003,$A25,'明細'!$M$4:$M$3003,L$3))</f>
        <v/>
      </c>
      <c r="M25" s="18">
        <f>IF($A25="","",SUMIFS('記録'!$C$4:$C$2003,'記録'!$B$4:$B$2003,$A25,'記録'!$F$4:$F$2003,M$3)+SUMIFS('明細'!$T$4:$T$3003,'明細'!$S$4:$S$3003,$A25,'明細'!$M$4:$M$3003,M$3))</f>
        <v/>
      </c>
      <c r="N25" s="23">
        <f>IF($A25="","",SUM(B25:M25))</f>
        <v/>
      </c>
      <c r="O25" s="23">
        <f>IF(($A25="")+(SUM($B$77:$M$77)=0),"",N25/SUM($B$77:$M$77))</f>
        <v/>
      </c>
      <c r="P25" s="18">
        <f>IF($A25="","",'入力'!B49*12)</f>
        <v/>
      </c>
      <c r="Q25" s="23">
        <f>IF($A25="","",P25-N25)</f>
        <v/>
      </c>
      <c r="R25" s="39">
        <f>'入力'!C49&amp;""</f>
        <v/>
      </c>
      <c r="S25" s="39">
        <f>'入力'!E49&amp;""</f>
        <v/>
      </c>
    </row>
    <row r="26">
      <c r="A26" s="13">
        <f>IF('入力'!A50="","",'入力'!A50)</f>
        <v/>
      </c>
      <c r="B26" s="18">
        <f>IF($A26="","",SUMIFS('記録'!$C$4:$C$2003,'記録'!$B$4:$B$2003,$A26,'記録'!$F$4:$F$2003,B$3)+SUMIFS('明細'!$T$4:$T$3003,'明細'!$S$4:$S$3003,$A26,'明細'!$M$4:$M$3003,B$3))</f>
        <v/>
      </c>
      <c r="C26" s="18">
        <f>IF($A26="","",SUMIFS('記録'!$C$4:$C$2003,'記録'!$B$4:$B$2003,$A26,'記録'!$F$4:$F$2003,C$3)+SUMIFS('明細'!$T$4:$T$3003,'明細'!$S$4:$S$3003,$A26,'明細'!$M$4:$M$3003,C$3))</f>
        <v/>
      </c>
      <c r="D26" s="18">
        <f>IF($A26="","",SUMIFS('記録'!$C$4:$C$2003,'記録'!$B$4:$B$2003,$A26,'記録'!$F$4:$F$2003,D$3)+SUMIFS('明細'!$T$4:$T$3003,'明細'!$S$4:$S$3003,$A26,'明細'!$M$4:$M$3003,D$3))</f>
        <v/>
      </c>
      <c r="E26" s="18">
        <f>IF($A26="","",SUMIFS('記録'!$C$4:$C$2003,'記録'!$B$4:$B$2003,$A26,'記録'!$F$4:$F$2003,E$3)+SUMIFS('明細'!$T$4:$T$3003,'明細'!$S$4:$S$3003,$A26,'明細'!$M$4:$M$3003,E$3))</f>
        <v/>
      </c>
      <c r="F26" s="18">
        <f>IF($A26="","",SUMIFS('記録'!$C$4:$C$2003,'記録'!$B$4:$B$2003,$A26,'記録'!$F$4:$F$2003,F$3)+SUMIFS('明細'!$T$4:$T$3003,'明細'!$S$4:$S$3003,$A26,'明細'!$M$4:$M$3003,F$3))</f>
        <v/>
      </c>
      <c r="G26" s="18">
        <f>IF($A26="","",SUMIFS('記録'!$C$4:$C$2003,'記録'!$B$4:$B$2003,$A26,'記録'!$F$4:$F$2003,G$3)+SUMIFS('明細'!$T$4:$T$3003,'明細'!$S$4:$S$3003,$A26,'明細'!$M$4:$M$3003,G$3))</f>
        <v/>
      </c>
      <c r="H26" s="18">
        <f>IF($A26="","",SUMIFS('記録'!$C$4:$C$2003,'記録'!$B$4:$B$2003,$A26,'記録'!$F$4:$F$2003,H$3)+SUMIFS('明細'!$T$4:$T$3003,'明細'!$S$4:$S$3003,$A26,'明細'!$M$4:$M$3003,H$3))</f>
        <v/>
      </c>
      <c r="I26" s="18">
        <f>IF($A26="","",SUMIFS('記録'!$C$4:$C$2003,'記録'!$B$4:$B$2003,$A26,'記録'!$F$4:$F$2003,I$3)+SUMIFS('明細'!$T$4:$T$3003,'明細'!$S$4:$S$3003,$A26,'明細'!$M$4:$M$3003,I$3))</f>
        <v/>
      </c>
      <c r="J26" s="18">
        <f>IF($A26="","",SUMIFS('記録'!$C$4:$C$2003,'記録'!$B$4:$B$2003,$A26,'記録'!$F$4:$F$2003,J$3)+SUMIFS('明細'!$T$4:$T$3003,'明細'!$S$4:$S$3003,$A26,'明細'!$M$4:$M$3003,J$3))</f>
        <v/>
      </c>
      <c r="K26" s="18">
        <f>IF($A26="","",SUMIFS('記録'!$C$4:$C$2003,'記録'!$B$4:$B$2003,$A26,'記録'!$F$4:$F$2003,K$3)+SUMIFS('明細'!$T$4:$T$3003,'明細'!$S$4:$S$3003,$A26,'明細'!$M$4:$M$3003,K$3))</f>
        <v/>
      </c>
      <c r="L26" s="18">
        <f>IF($A26="","",SUMIFS('記録'!$C$4:$C$2003,'記録'!$B$4:$B$2003,$A26,'記録'!$F$4:$F$2003,L$3)+SUMIFS('明細'!$T$4:$T$3003,'明細'!$S$4:$S$3003,$A26,'明細'!$M$4:$M$3003,L$3))</f>
        <v/>
      </c>
      <c r="M26" s="18">
        <f>IF($A26="","",SUMIFS('記録'!$C$4:$C$2003,'記録'!$B$4:$B$2003,$A26,'記録'!$F$4:$F$2003,M$3)+SUMIFS('明細'!$T$4:$T$3003,'明細'!$S$4:$S$3003,$A26,'明細'!$M$4:$M$3003,M$3))</f>
        <v/>
      </c>
      <c r="N26" s="23">
        <f>IF($A26="","",SUM(B26:M26))</f>
        <v/>
      </c>
      <c r="O26" s="23">
        <f>IF(($A26="")+(SUM($B$77:$M$77)=0),"",N26/SUM($B$77:$M$77))</f>
        <v/>
      </c>
      <c r="P26" s="18">
        <f>IF($A26="","",'入力'!B50*12)</f>
        <v/>
      </c>
      <c r="Q26" s="23">
        <f>IF($A26="","",P26-N26)</f>
        <v/>
      </c>
      <c r="R26" s="39">
        <f>'入力'!C50&amp;""</f>
        <v/>
      </c>
      <c r="S26" s="39">
        <f>'入力'!E50&amp;""</f>
        <v/>
      </c>
    </row>
    <row r="27">
      <c r="A27" s="13">
        <f>IF('入力'!A51="","",'入力'!A51)</f>
        <v/>
      </c>
      <c r="B27" s="18">
        <f>IF($A27="","",SUMIFS('記録'!$C$4:$C$2003,'記録'!$B$4:$B$2003,$A27,'記録'!$F$4:$F$2003,B$3)+SUMIFS('明細'!$T$4:$T$3003,'明細'!$S$4:$S$3003,$A27,'明細'!$M$4:$M$3003,B$3))</f>
        <v/>
      </c>
      <c r="C27" s="18">
        <f>IF($A27="","",SUMIFS('記録'!$C$4:$C$2003,'記録'!$B$4:$B$2003,$A27,'記録'!$F$4:$F$2003,C$3)+SUMIFS('明細'!$T$4:$T$3003,'明細'!$S$4:$S$3003,$A27,'明細'!$M$4:$M$3003,C$3))</f>
        <v/>
      </c>
      <c r="D27" s="18">
        <f>IF($A27="","",SUMIFS('記録'!$C$4:$C$2003,'記録'!$B$4:$B$2003,$A27,'記録'!$F$4:$F$2003,D$3)+SUMIFS('明細'!$T$4:$T$3003,'明細'!$S$4:$S$3003,$A27,'明細'!$M$4:$M$3003,D$3))</f>
        <v/>
      </c>
      <c r="E27" s="18">
        <f>IF($A27="","",SUMIFS('記録'!$C$4:$C$2003,'記録'!$B$4:$B$2003,$A27,'記録'!$F$4:$F$2003,E$3)+SUMIFS('明細'!$T$4:$T$3003,'明細'!$S$4:$S$3003,$A27,'明細'!$M$4:$M$3003,E$3))</f>
        <v/>
      </c>
      <c r="F27" s="18">
        <f>IF($A27="","",SUMIFS('記録'!$C$4:$C$2003,'記録'!$B$4:$B$2003,$A27,'記録'!$F$4:$F$2003,F$3)+SUMIFS('明細'!$T$4:$T$3003,'明細'!$S$4:$S$3003,$A27,'明細'!$M$4:$M$3003,F$3))</f>
        <v/>
      </c>
      <c r="G27" s="18">
        <f>IF($A27="","",SUMIFS('記録'!$C$4:$C$2003,'記録'!$B$4:$B$2003,$A27,'記録'!$F$4:$F$2003,G$3)+SUMIFS('明細'!$T$4:$T$3003,'明細'!$S$4:$S$3003,$A27,'明細'!$M$4:$M$3003,G$3))</f>
        <v/>
      </c>
      <c r="H27" s="18">
        <f>IF($A27="","",SUMIFS('記録'!$C$4:$C$2003,'記録'!$B$4:$B$2003,$A27,'記録'!$F$4:$F$2003,H$3)+SUMIFS('明細'!$T$4:$T$3003,'明細'!$S$4:$S$3003,$A27,'明細'!$M$4:$M$3003,H$3))</f>
        <v/>
      </c>
      <c r="I27" s="18">
        <f>IF($A27="","",SUMIFS('記録'!$C$4:$C$2003,'記録'!$B$4:$B$2003,$A27,'記録'!$F$4:$F$2003,I$3)+SUMIFS('明細'!$T$4:$T$3003,'明細'!$S$4:$S$3003,$A27,'明細'!$M$4:$M$3003,I$3))</f>
        <v/>
      </c>
      <c r="J27" s="18">
        <f>IF($A27="","",SUMIFS('記録'!$C$4:$C$2003,'記録'!$B$4:$B$2003,$A27,'記録'!$F$4:$F$2003,J$3)+SUMIFS('明細'!$T$4:$T$3003,'明細'!$S$4:$S$3003,$A27,'明細'!$M$4:$M$3003,J$3))</f>
        <v/>
      </c>
      <c r="K27" s="18">
        <f>IF($A27="","",SUMIFS('記録'!$C$4:$C$2003,'記録'!$B$4:$B$2003,$A27,'記録'!$F$4:$F$2003,K$3)+SUMIFS('明細'!$T$4:$T$3003,'明細'!$S$4:$S$3003,$A27,'明細'!$M$4:$M$3003,K$3))</f>
        <v/>
      </c>
      <c r="L27" s="18">
        <f>IF($A27="","",SUMIFS('記録'!$C$4:$C$2003,'記録'!$B$4:$B$2003,$A27,'記録'!$F$4:$F$2003,L$3)+SUMIFS('明細'!$T$4:$T$3003,'明細'!$S$4:$S$3003,$A27,'明細'!$M$4:$M$3003,L$3))</f>
        <v/>
      </c>
      <c r="M27" s="18">
        <f>IF($A27="","",SUMIFS('記録'!$C$4:$C$2003,'記録'!$B$4:$B$2003,$A27,'記録'!$F$4:$F$2003,M$3)+SUMIFS('明細'!$T$4:$T$3003,'明細'!$S$4:$S$3003,$A27,'明細'!$M$4:$M$3003,M$3))</f>
        <v/>
      </c>
      <c r="N27" s="23">
        <f>IF($A27="","",SUM(B27:M27))</f>
        <v/>
      </c>
      <c r="O27" s="23">
        <f>IF(($A27="")+(SUM($B$77:$M$77)=0),"",N27/SUM($B$77:$M$77))</f>
        <v/>
      </c>
      <c r="P27" s="18">
        <f>IF($A27="","",'入力'!B51*12)</f>
        <v/>
      </c>
      <c r="Q27" s="23">
        <f>IF($A27="","",P27-N27)</f>
        <v/>
      </c>
      <c r="R27" s="39">
        <f>'入力'!C51&amp;""</f>
        <v/>
      </c>
      <c r="S27" s="39">
        <f>'入力'!E51&amp;""</f>
        <v/>
      </c>
    </row>
    <row r="28">
      <c r="A28" s="13">
        <f>IF('入力'!A52="","",'入力'!A52)</f>
        <v/>
      </c>
      <c r="B28" s="18">
        <f>IF($A28="","",SUMIFS('記録'!$C$4:$C$2003,'記録'!$B$4:$B$2003,$A28,'記録'!$F$4:$F$2003,B$3)+SUMIFS('明細'!$T$4:$T$3003,'明細'!$S$4:$S$3003,$A28,'明細'!$M$4:$M$3003,B$3))</f>
        <v/>
      </c>
      <c r="C28" s="18">
        <f>IF($A28="","",SUMIFS('記録'!$C$4:$C$2003,'記録'!$B$4:$B$2003,$A28,'記録'!$F$4:$F$2003,C$3)+SUMIFS('明細'!$T$4:$T$3003,'明細'!$S$4:$S$3003,$A28,'明細'!$M$4:$M$3003,C$3))</f>
        <v/>
      </c>
      <c r="D28" s="18">
        <f>IF($A28="","",SUMIFS('記録'!$C$4:$C$2003,'記録'!$B$4:$B$2003,$A28,'記録'!$F$4:$F$2003,D$3)+SUMIFS('明細'!$T$4:$T$3003,'明細'!$S$4:$S$3003,$A28,'明細'!$M$4:$M$3003,D$3))</f>
        <v/>
      </c>
      <c r="E28" s="18">
        <f>IF($A28="","",SUMIFS('記録'!$C$4:$C$2003,'記録'!$B$4:$B$2003,$A28,'記録'!$F$4:$F$2003,E$3)+SUMIFS('明細'!$T$4:$T$3003,'明細'!$S$4:$S$3003,$A28,'明細'!$M$4:$M$3003,E$3))</f>
        <v/>
      </c>
      <c r="F28" s="18">
        <f>IF($A28="","",SUMIFS('記録'!$C$4:$C$2003,'記録'!$B$4:$B$2003,$A28,'記録'!$F$4:$F$2003,F$3)+SUMIFS('明細'!$T$4:$T$3003,'明細'!$S$4:$S$3003,$A28,'明細'!$M$4:$M$3003,F$3))</f>
        <v/>
      </c>
      <c r="G28" s="18">
        <f>IF($A28="","",SUMIFS('記録'!$C$4:$C$2003,'記録'!$B$4:$B$2003,$A28,'記録'!$F$4:$F$2003,G$3)+SUMIFS('明細'!$T$4:$T$3003,'明細'!$S$4:$S$3003,$A28,'明細'!$M$4:$M$3003,G$3))</f>
        <v/>
      </c>
      <c r="H28" s="18">
        <f>IF($A28="","",SUMIFS('記録'!$C$4:$C$2003,'記録'!$B$4:$B$2003,$A28,'記録'!$F$4:$F$2003,H$3)+SUMIFS('明細'!$T$4:$T$3003,'明細'!$S$4:$S$3003,$A28,'明細'!$M$4:$M$3003,H$3))</f>
        <v/>
      </c>
      <c r="I28" s="18">
        <f>IF($A28="","",SUMIFS('記録'!$C$4:$C$2003,'記録'!$B$4:$B$2003,$A28,'記録'!$F$4:$F$2003,I$3)+SUMIFS('明細'!$T$4:$T$3003,'明細'!$S$4:$S$3003,$A28,'明細'!$M$4:$M$3003,I$3))</f>
        <v/>
      </c>
      <c r="J28" s="18">
        <f>IF($A28="","",SUMIFS('記録'!$C$4:$C$2003,'記録'!$B$4:$B$2003,$A28,'記録'!$F$4:$F$2003,J$3)+SUMIFS('明細'!$T$4:$T$3003,'明細'!$S$4:$S$3003,$A28,'明細'!$M$4:$M$3003,J$3))</f>
        <v/>
      </c>
      <c r="K28" s="18">
        <f>IF($A28="","",SUMIFS('記録'!$C$4:$C$2003,'記録'!$B$4:$B$2003,$A28,'記録'!$F$4:$F$2003,K$3)+SUMIFS('明細'!$T$4:$T$3003,'明細'!$S$4:$S$3003,$A28,'明細'!$M$4:$M$3003,K$3))</f>
        <v/>
      </c>
      <c r="L28" s="18">
        <f>IF($A28="","",SUMIFS('記録'!$C$4:$C$2003,'記録'!$B$4:$B$2003,$A28,'記録'!$F$4:$F$2003,L$3)+SUMIFS('明細'!$T$4:$T$3003,'明細'!$S$4:$S$3003,$A28,'明細'!$M$4:$M$3003,L$3))</f>
        <v/>
      </c>
      <c r="M28" s="18">
        <f>IF($A28="","",SUMIFS('記録'!$C$4:$C$2003,'記録'!$B$4:$B$2003,$A28,'記録'!$F$4:$F$2003,M$3)+SUMIFS('明細'!$T$4:$T$3003,'明細'!$S$4:$S$3003,$A28,'明細'!$M$4:$M$3003,M$3))</f>
        <v/>
      </c>
      <c r="N28" s="23">
        <f>IF($A28="","",SUM(B28:M28))</f>
        <v/>
      </c>
      <c r="O28" s="23">
        <f>IF(($A28="")+(SUM($B$77:$M$77)=0),"",N28/SUM($B$77:$M$77))</f>
        <v/>
      </c>
      <c r="P28" s="18">
        <f>IF($A28="","",'入力'!B52*12)</f>
        <v/>
      </c>
      <c r="Q28" s="23">
        <f>IF($A28="","",P28-N28)</f>
        <v/>
      </c>
      <c r="R28" s="39">
        <f>'入力'!C52&amp;""</f>
        <v/>
      </c>
      <c r="S28" s="39">
        <f>'入力'!E52&amp;""</f>
        <v/>
      </c>
    </row>
    <row r="29">
      <c r="A29" s="16" t="inlineStr">
        <is>
          <t>固定費の合計</t>
        </is>
      </c>
      <c r="B29" s="47">
        <f>SUM(B17:B28)</f>
        <v/>
      </c>
      <c r="C29" s="47">
        <f>SUM(C17:C28)</f>
        <v/>
      </c>
      <c r="D29" s="47">
        <f>SUM(D17:D28)</f>
        <v/>
      </c>
      <c r="E29" s="47">
        <f>SUM(E17:E28)</f>
        <v/>
      </c>
      <c r="F29" s="47">
        <f>SUM(F17:F28)</f>
        <v/>
      </c>
      <c r="G29" s="47">
        <f>SUM(G17:G28)</f>
        <v/>
      </c>
      <c r="H29" s="47">
        <f>SUM(H17:H28)</f>
        <v/>
      </c>
      <c r="I29" s="47">
        <f>SUM(I17:I28)</f>
        <v/>
      </c>
      <c r="J29" s="47">
        <f>SUM(J17:J28)</f>
        <v/>
      </c>
      <c r="K29" s="47">
        <f>SUM(K17:K28)</f>
        <v/>
      </c>
      <c r="L29" s="47">
        <f>SUM(L17:L28)</f>
        <v/>
      </c>
      <c r="M29" s="47">
        <f>SUM(M17:M28)</f>
        <v/>
      </c>
      <c r="N29" s="47">
        <f>SUM(N17:N28)</f>
        <v/>
      </c>
      <c r="O29" s="47">
        <f>IF(SUM($B$77:$M$77)=0,"",N29/SUM($B$77:$M$77))</f>
        <v/>
      </c>
      <c r="P29" s="47">
        <f>SUM(P17:P28)</f>
        <v/>
      </c>
      <c r="Q29" s="47">
        <f>P29-N29</f>
        <v/>
      </c>
    </row>
    <row r="30">
      <c r="A30" s="16" t="inlineStr">
        <is>
          <t>□ 暮らしの費用</t>
        </is>
      </c>
      <c r="B30" s="24" t="n"/>
      <c r="C30" s="24" t="n"/>
      <c r="D30" s="24" t="n"/>
      <c r="E30" s="24" t="n"/>
      <c r="F30" s="24" t="n"/>
      <c r="G30" s="24" t="n"/>
      <c r="H30" s="24" t="n"/>
      <c r="I30" s="24" t="n"/>
      <c r="J30" s="24" t="n"/>
      <c r="K30" s="24" t="n"/>
      <c r="L30" s="24" t="n"/>
      <c r="M30" s="24" t="n"/>
      <c r="N30" s="24" t="n"/>
      <c r="O30" s="24" t="n"/>
      <c r="P30" s="24" t="n"/>
      <c r="Q30" s="24" t="n"/>
      <c r="R30" s="24" t="n"/>
      <c r="S30" s="24" t="n"/>
    </row>
    <row r="31">
      <c r="A31" s="13">
        <f>IF('入力'!A54="","",'入力'!A54)</f>
        <v/>
      </c>
      <c r="B31" s="18">
        <f>IF($A31="","",SUMIFS('記録'!$C$4:$C$2003,'記録'!$B$4:$B$2003,$A31,'記録'!$F$4:$F$2003,B$3)+SUMIFS('明細'!$T$4:$T$3003,'明細'!$S$4:$S$3003,$A31,'明細'!$M$4:$M$3003,B$3))</f>
        <v/>
      </c>
      <c r="C31" s="18">
        <f>IF($A31="","",SUMIFS('記録'!$C$4:$C$2003,'記録'!$B$4:$B$2003,$A31,'記録'!$F$4:$F$2003,C$3)+SUMIFS('明細'!$T$4:$T$3003,'明細'!$S$4:$S$3003,$A31,'明細'!$M$4:$M$3003,C$3))</f>
        <v/>
      </c>
      <c r="D31" s="18">
        <f>IF($A31="","",SUMIFS('記録'!$C$4:$C$2003,'記録'!$B$4:$B$2003,$A31,'記録'!$F$4:$F$2003,D$3)+SUMIFS('明細'!$T$4:$T$3003,'明細'!$S$4:$S$3003,$A31,'明細'!$M$4:$M$3003,D$3))</f>
        <v/>
      </c>
      <c r="E31" s="18">
        <f>IF($A31="","",SUMIFS('記録'!$C$4:$C$2003,'記録'!$B$4:$B$2003,$A31,'記録'!$F$4:$F$2003,E$3)+SUMIFS('明細'!$T$4:$T$3003,'明細'!$S$4:$S$3003,$A31,'明細'!$M$4:$M$3003,E$3))</f>
        <v/>
      </c>
      <c r="F31" s="18">
        <f>IF($A31="","",SUMIFS('記録'!$C$4:$C$2003,'記録'!$B$4:$B$2003,$A31,'記録'!$F$4:$F$2003,F$3)+SUMIFS('明細'!$T$4:$T$3003,'明細'!$S$4:$S$3003,$A31,'明細'!$M$4:$M$3003,F$3))</f>
        <v/>
      </c>
      <c r="G31" s="18">
        <f>IF($A31="","",SUMIFS('記録'!$C$4:$C$2003,'記録'!$B$4:$B$2003,$A31,'記録'!$F$4:$F$2003,G$3)+SUMIFS('明細'!$T$4:$T$3003,'明細'!$S$4:$S$3003,$A31,'明細'!$M$4:$M$3003,G$3))</f>
        <v/>
      </c>
      <c r="H31" s="18">
        <f>IF($A31="","",SUMIFS('記録'!$C$4:$C$2003,'記録'!$B$4:$B$2003,$A31,'記録'!$F$4:$F$2003,H$3)+SUMIFS('明細'!$T$4:$T$3003,'明細'!$S$4:$S$3003,$A31,'明細'!$M$4:$M$3003,H$3))</f>
        <v/>
      </c>
      <c r="I31" s="18">
        <f>IF($A31="","",SUMIFS('記録'!$C$4:$C$2003,'記録'!$B$4:$B$2003,$A31,'記録'!$F$4:$F$2003,I$3)+SUMIFS('明細'!$T$4:$T$3003,'明細'!$S$4:$S$3003,$A31,'明細'!$M$4:$M$3003,I$3))</f>
        <v/>
      </c>
      <c r="J31" s="18">
        <f>IF($A31="","",SUMIFS('記録'!$C$4:$C$2003,'記録'!$B$4:$B$2003,$A31,'記録'!$F$4:$F$2003,J$3)+SUMIFS('明細'!$T$4:$T$3003,'明細'!$S$4:$S$3003,$A31,'明細'!$M$4:$M$3003,J$3))</f>
        <v/>
      </c>
      <c r="K31" s="18">
        <f>IF($A31="","",SUMIFS('記録'!$C$4:$C$2003,'記録'!$B$4:$B$2003,$A31,'記録'!$F$4:$F$2003,K$3)+SUMIFS('明細'!$T$4:$T$3003,'明細'!$S$4:$S$3003,$A31,'明細'!$M$4:$M$3003,K$3))</f>
        <v/>
      </c>
      <c r="L31" s="18">
        <f>IF($A31="","",SUMIFS('記録'!$C$4:$C$2003,'記録'!$B$4:$B$2003,$A31,'記録'!$F$4:$F$2003,L$3)+SUMIFS('明細'!$T$4:$T$3003,'明細'!$S$4:$S$3003,$A31,'明細'!$M$4:$M$3003,L$3))</f>
        <v/>
      </c>
      <c r="M31" s="18">
        <f>IF($A31="","",SUMIFS('記録'!$C$4:$C$2003,'記録'!$B$4:$B$2003,$A31,'記録'!$F$4:$F$2003,M$3)+SUMIFS('明細'!$T$4:$T$3003,'明細'!$S$4:$S$3003,$A31,'明細'!$M$4:$M$3003,M$3))</f>
        <v/>
      </c>
      <c r="N31" s="23">
        <f>IF($A31="","",SUM(B31:M31))</f>
        <v/>
      </c>
      <c r="O31" s="23">
        <f>IF(($A31="")+(SUM($B$77:$M$77)=0),"",N31/SUM($B$77:$M$77))</f>
        <v/>
      </c>
      <c r="P31" s="18">
        <f>IF($A31="","",'入力'!B54*12)</f>
        <v/>
      </c>
      <c r="Q31" s="23">
        <f>IF($A31="","",P31-N31)</f>
        <v/>
      </c>
      <c r="R31" s="39">
        <f>'入力'!C54&amp;""</f>
        <v/>
      </c>
      <c r="S31" s="39">
        <f>'入力'!E54&amp;""</f>
        <v/>
      </c>
    </row>
    <row r="32">
      <c r="A32" s="13">
        <f>IF('入力'!A55="","",'入力'!A55)</f>
        <v/>
      </c>
      <c r="B32" s="18">
        <f>IF($A32="","",SUMIFS('記録'!$C$4:$C$2003,'記録'!$B$4:$B$2003,$A32,'記録'!$F$4:$F$2003,B$3)+SUMIFS('明細'!$T$4:$T$3003,'明細'!$S$4:$S$3003,$A32,'明細'!$M$4:$M$3003,B$3))</f>
        <v/>
      </c>
      <c r="C32" s="18">
        <f>IF($A32="","",SUMIFS('記録'!$C$4:$C$2003,'記録'!$B$4:$B$2003,$A32,'記録'!$F$4:$F$2003,C$3)+SUMIFS('明細'!$T$4:$T$3003,'明細'!$S$4:$S$3003,$A32,'明細'!$M$4:$M$3003,C$3))</f>
        <v/>
      </c>
      <c r="D32" s="18">
        <f>IF($A32="","",SUMIFS('記録'!$C$4:$C$2003,'記録'!$B$4:$B$2003,$A32,'記録'!$F$4:$F$2003,D$3)+SUMIFS('明細'!$T$4:$T$3003,'明細'!$S$4:$S$3003,$A32,'明細'!$M$4:$M$3003,D$3))</f>
        <v/>
      </c>
      <c r="E32" s="18">
        <f>IF($A32="","",SUMIFS('記録'!$C$4:$C$2003,'記録'!$B$4:$B$2003,$A32,'記録'!$F$4:$F$2003,E$3)+SUMIFS('明細'!$T$4:$T$3003,'明細'!$S$4:$S$3003,$A32,'明細'!$M$4:$M$3003,E$3))</f>
        <v/>
      </c>
      <c r="F32" s="18">
        <f>IF($A32="","",SUMIFS('記録'!$C$4:$C$2003,'記録'!$B$4:$B$2003,$A32,'記録'!$F$4:$F$2003,F$3)+SUMIFS('明細'!$T$4:$T$3003,'明細'!$S$4:$S$3003,$A32,'明細'!$M$4:$M$3003,F$3))</f>
        <v/>
      </c>
      <c r="G32" s="18">
        <f>IF($A32="","",SUMIFS('記録'!$C$4:$C$2003,'記録'!$B$4:$B$2003,$A32,'記録'!$F$4:$F$2003,G$3)+SUMIFS('明細'!$T$4:$T$3003,'明細'!$S$4:$S$3003,$A32,'明細'!$M$4:$M$3003,G$3))</f>
        <v/>
      </c>
      <c r="H32" s="18">
        <f>IF($A32="","",SUMIFS('記録'!$C$4:$C$2003,'記録'!$B$4:$B$2003,$A32,'記録'!$F$4:$F$2003,H$3)+SUMIFS('明細'!$T$4:$T$3003,'明細'!$S$4:$S$3003,$A32,'明細'!$M$4:$M$3003,H$3))</f>
        <v/>
      </c>
      <c r="I32" s="18">
        <f>IF($A32="","",SUMIFS('記録'!$C$4:$C$2003,'記録'!$B$4:$B$2003,$A32,'記録'!$F$4:$F$2003,I$3)+SUMIFS('明細'!$T$4:$T$3003,'明細'!$S$4:$S$3003,$A32,'明細'!$M$4:$M$3003,I$3))</f>
        <v/>
      </c>
      <c r="J32" s="18">
        <f>IF($A32="","",SUMIFS('記録'!$C$4:$C$2003,'記録'!$B$4:$B$2003,$A32,'記録'!$F$4:$F$2003,J$3)+SUMIFS('明細'!$T$4:$T$3003,'明細'!$S$4:$S$3003,$A32,'明細'!$M$4:$M$3003,J$3))</f>
        <v/>
      </c>
      <c r="K32" s="18">
        <f>IF($A32="","",SUMIFS('記録'!$C$4:$C$2003,'記録'!$B$4:$B$2003,$A32,'記録'!$F$4:$F$2003,K$3)+SUMIFS('明細'!$T$4:$T$3003,'明細'!$S$4:$S$3003,$A32,'明細'!$M$4:$M$3003,K$3))</f>
        <v/>
      </c>
      <c r="L32" s="18">
        <f>IF($A32="","",SUMIFS('記録'!$C$4:$C$2003,'記録'!$B$4:$B$2003,$A32,'記録'!$F$4:$F$2003,L$3)+SUMIFS('明細'!$T$4:$T$3003,'明細'!$S$4:$S$3003,$A32,'明細'!$M$4:$M$3003,L$3))</f>
        <v/>
      </c>
      <c r="M32" s="18">
        <f>IF($A32="","",SUMIFS('記録'!$C$4:$C$2003,'記録'!$B$4:$B$2003,$A32,'記録'!$F$4:$F$2003,M$3)+SUMIFS('明細'!$T$4:$T$3003,'明細'!$S$4:$S$3003,$A32,'明細'!$M$4:$M$3003,M$3))</f>
        <v/>
      </c>
      <c r="N32" s="23">
        <f>IF($A32="","",SUM(B32:M32))</f>
        <v/>
      </c>
      <c r="O32" s="23">
        <f>IF(($A32="")+(SUM($B$77:$M$77)=0),"",N32/SUM($B$77:$M$77))</f>
        <v/>
      </c>
      <c r="P32" s="18">
        <f>IF($A32="","",'入力'!B55*12)</f>
        <v/>
      </c>
      <c r="Q32" s="23">
        <f>IF($A32="","",P32-N32)</f>
        <v/>
      </c>
      <c r="R32" s="39">
        <f>'入力'!C55&amp;""</f>
        <v/>
      </c>
      <c r="S32" s="39">
        <f>'入力'!E55&amp;""</f>
        <v/>
      </c>
    </row>
    <row r="33">
      <c r="A33" s="13">
        <f>IF('入力'!A56="","",'入力'!A56)</f>
        <v/>
      </c>
      <c r="B33" s="18">
        <f>IF($A33="","",SUMIFS('記録'!$C$4:$C$2003,'記録'!$B$4:$B$2003,$A33,'記録'!$F$4:$F$2003,B$3)+SUMIFS('明細'!$T$4:$T$3003,'明細'!$S$4:$S$3003,$A33,'明細'!$M$4:$M$3003,B$3))</f>
        <v/>
      </c>
      <c r="C33" s="18">
        <f>IF($A33="","",SUMIFS('記録'!$C$4:$C$2003,'記録'!$B$4:$B$2003,$A33,'記録'!$F$4:$F$2003,C$3)+SUMIFS('明細'!$T$4:$T$3003,'明細'!$S$4:$S$3003,$A33,'明細'!$M$4:$M$3003,C$3))</f>
        <v/>
      </c>
      <c r="D33" s="18">
        <f>IF($A33="","",SUMIFS('記録'!$C$4:$C$2003,'記録'!$B$4:$B$2003,$A33,'記録'!$F$4:$F$2003,D$3)+SUMIFS('明細'!$T$4:$T$3003,'明細'!$S$4:$S$3003,$A33,'明細'!$M$4:$M$3003,D$3))</f>
        <v/>
      </c>
      <c r="E33" s="18">
        <f>IF($A33="","",SUMIFS('記録'!$C$4:$C$2003,'記録'!$B$4:$B$2003,$A33,'記録'!$F$4:$F$2003,E$3)+SUMIFS('明細'!$T$4:$T$3003,'明細'!$S$4:$S$3003,$A33,'明細'!$M$4:$M$3003,E$3))</f>
        <v/>
      </c>
      <c r="F33" s="18">
        <f>IF($A33="","",SUMIFS('記録'!$C$4:$C$2003,'記録'!$B$4:$B$2003,$A33,'記録'!$F$4:$F$2003,F$3)+SUMIFS('明細'!$T$4:$T$3003,'明細'!$S$4:$S$3003,$A33,'明細'!$M$4:$M$3003,F$3))</f>
        <v/>
      </c>
      <c r="G33" s="18">
        <f>IF($A33="","",SUMIFS('記録'!$C$4:$C$2003,'記録'!$B$4:$B$2003,$A33,'記録'!$F$4:$F$2003,G$3)+SUMIFS('明細'!$T$4:$T$3003,'明細'!$S$4:$S$3003,$A33,'明細'!$M$4:$M$3003,G$3))</f>
        <v/>
      </c>
      <c r="H33" s="18">
        <f>IF($A33="","",SUMIFS('記録'!$C$4:$C$2003,'記録'!$B$4:$B$2003,$A33,'記録'!$F$4:$F$2003,H$3)+SUMIFS('明細'!$T$4:$T$3003,'明細'!$S$4:$S$3003,$A33,'明細'!$M$4:$M$3003,H$3))</f>
        <v/>
      </c>
      <c r="I33" s="18">
        <f>IF($A33="","",SUMIFS('記録'!$C$4:$C$2003,'記録'!$B$4:$B$2003,$A33,'記録'!$F$4:$F$2003,I$3)+SUMIFS('明細'!$T$4:$T$3003,'明細'!$S$4:$S$3003,$A33,'明細'!$M$4:$M$3003,I$3))</f>
        <v/>
      </c>
      <c r="J33" s="18">
        <f>IF($A33="","",SUMIFS('記録'!$C$4:$C$2003,'記録'!$B$4:$B$2003,$A33,'記録'!$F$4:$F$2003,J$3)+SUMIFS('明細'!$T$4:$T$3003,'明細'!$S$4:$S$3003,$A33,'明細'!$M$4:$M$3003,J$3))</f>
        <v/>
      </c>
      <c r="K33" s="18">
        <f>IF($A33="","",SUMIFS('記録'!$C$4:$C$2003,'記録'!$B$4:$B$2003,$A33,'記録'!$F$4:$F$2003,K$3)+SUMIFS('明細'!$T$4:$T$3003,'明細'!$S$4:$S$3003,$A33,'明細'!$M$4:$M$3003,K$3))</f>
        <v/>
      </c>
      <c r="L33" s="18">
        <f>IF($A33="","",SUMIFS('記録'!$C$4:$C$2003,'記録'!$B$4:$B$2003,$A33,'記録'!$F$4:$F$2003,L$3)+SUMIFS('明細'!$T$4:$T$3003,'明細'!$S$4:$S$3003,$A33,'明細'!$M$4:$M$3003,L$3))</f>
        <v/>
      </c>
      <c r="M33" s="18">
        <f>IF($A33="","",SUMIFS('記録'!$C$4:$C$2003,'記録'!$B$4:$B$2003,$A33,'記録'!$F$4:$F$2003,M$3)+SUMIFS('明細'!$T$4:$T$3003,'明細'!$S$4:$S$3003,$A33,'明細'!$M$4:$M$3003,M$3))</f>
        <v/>
      </c>
      <c r="N33" s="23">
        <f>IF($A33="","",SUM(B33:M33))</f>
        <v/>
      </c>
      <c r="O33" s="23">
        <f>IF(($A33="")+(SUM($B$77:$M$77)=0),"",N33/SUM($B$77:$M$77))</f>
        <v/>
      </c>
      <c r="P33" s="18">
        <f>IF($A33="","",'入力'!B56*12)</f>
        <v/>
      </c>
      <c r="Q33" s="23">
        <f>IF($A33="","",P33-N33)</f>
        <v/>
      </c>
      <c r="R33" s="39">
        <f>'入力'!C56&amp;""</f>
        <v/>
      </c>
      <c r="S33" s="39">
        <f>'入力'!E56&amp;""</f>
        <v/>
      </c>
    </row>
    <row r="34">
      <c r="A34" s="13">
        <f>IF('入力'!A57="","",'入力'!A57)</f>
        <v/>
      </c>
      <c r="B34" s="18">
        <f>IF($A34="","",SUMIFS('記録'!$C$4:$C$2003,'記録'!$B$4:$B$2003,$A34,'記録'!$F$4:$F$2003,B$3)+SUMIFS('明細'!$T$4:$T$3003,'明細'!$S$4:$S$3003,$A34,'明細'!$M$4:$M$3003,B$3))</f>
        <v/>
      </c>
      <c r="C34" s="18">
        <f>IF($A34="","",SUMIFS('記録'!$C$4:$C$2003,'記録'!$B$4:$B$2003,$A34,'記録'!$F$4:$F$2003,C$3)+SUMIFS('明細'!$T$4:$T$3003,'明細'!$S$4:$S$3003,$A34,'明細'!$M$4:$M$3003,C$3))</f>
        <v/>
      </c>
      <c r="D34" s="18">
        <f>IF($A34="","",SUMIFS('記録'!$C$4:$C$2003,'記録'!$B$4:$B$2003,$A34,'記録'!$F$4:$F$2003,D$3)+SUMIFS('明細'!$T$4:$T$3003,'明細'!$S$4:$S$3003,$A34,'明細'!$M$4:$M$3003,D$3))</f>
        <v/>
      </c>
      <c r="E34" s="18">
        <f>IF($A34="","",SUMIFS('記録'!$C$4:$C$2003,'記録'!$B$4:$B$2003,$A34,'記録'!$F$4:$F$2003,E$3)+SUMIFS('明細'!$T$4:$T$3003,'明細'!$S$4:$S$3003,$A34,'明細'!$M$4:$M$3003,E$3))</f>
        <v/>
      </c>
      <c r="F34" s="18">
        <f>IF($A34="","",SUMIFS('記録'!$C$4:$C$2003,'記録'!$B$4:$B$2003,$A34,'記録'!$F$4:$F$2003,F$3)+SUMIFS('明細'!$T$4:$T$3003,'明細'!$S$4:$S$3003,$A34,'明細'!$M$4:$M$3003,F$3))</f>
        <v/>
      </c>
      <c r="G34" s="18">
        <f>IF($A34="","",SUMIFS('記録'!$C$4:$C$2003,'記録'!$B$4:$B$2003,$A34,'記録'!$F$4:$F$2003,G$3)+SUMIFS('明細'!$T$4:$T$3003,'明細'!$S$4:$S$3003,$A34,'明細'!$M$4:$M$3003,G$3))</f>
        <v/>
      </c>
      <c r="H34" s="18">
        <f>IF($A34="","",SUMIFS('記録'!$C$4:$C$2003,'記録'!$B$4:$B$2003,$A34,'記録'!$F$4:$F$2003,H$3)+SUMIFS('明細'!$T$4:$T$3003,'明細'!$S$4:$S$3003,$A34,'明細'!$M$4:$M$3003,H$3))</f>
        <v/>
      </c>
      <c r="I34" s="18">
        <f>IF($A34="","",SUMIFS('記録'!$C$4:$C$2003,'記録'!$B$4:$B$2003,$A34,'記録'!$F$4:$F$2003,I$3)+SUMIFS('明細'!$T$4:$T$3003,'明細'!$S$4:$S$3003,$A34,'明細'!$M$4:$M$3003,I$3))</f>
        <v/>
      </c>
      <c r="J34" s="18">
        <f>IF($A34="","",SUMIFS('記録'!$C$4:$C$2003,'記録'!$B$4:$B$2003,$A34,'記録'!$F$4:$F$2003,J$3)+SUMIFS('明細'!$T$4:$T$3003,'明細'!$S$4:$S$3003,$A34,'明細'!$M$4:$M$3003,J$3))</f>
        <v/>
      </c>
      <c r="K34" s="18">
        <f>IF($A34="","",SUMIFS('記録'!$C$4:$C$2003,'記録'!$B$4:$B$2003,$A34,'記録'!$F$4:$F$2003,K$3)+SUMIFS('明細'!$T$4:$T$3003,'明細'!$S$4:$S$3003,$A34,'明細'!$M$4:$M$3003,K$3))</f>
        <v/>
      </c>
      <c r="L34" s="18">
        <f>IF($A34="","",SUMIFS('記録'!$C$4:$C$2003,'記録'!$B$4:$B$2003,$A34,'記録'!$F$4:$F$2003,L$3)+SUMIFS('明細'!$T$4:$T$3003,'明細'!$S$4:$S$3003,$A34,'明細'!$M$4:$M$3003,L$3))</f>
        <v/>
      </c>
      <c r="M34" s="18">
        <f>IF($A34="","",SUMIFS('記録'!$C$4:$C$2003,'記録'!$B$4:$B$2003,$A34,'記録'!$F$4:$F$2003,M$3)+SUMIFS('明細'!$T$4:$T$3003,'明細'!$S$4:$S$3003,$A34,'明細'!$M$4:$M$3003,M$3))</f>
        <v/>
      </c>
      <c r="N34" s="23">
        <f>IF($A34="","",SUM(B34:M34))</f>
        <v/>
      </c>
      <c r="O34" s="23">
        <f>IF(($A34="")+(SUM($B$77:$M$77)=0),"",N34/SUM($B$77:$M$77))</f>
        <v/>
      </c>
      <c r="P34" s="18">
        <f>IF($A34="","",'入力'!B57*12)</f>
        <v/>
      </c>
      <c r="Q34" s="23">
        <f>IF($A34="","",P34-N34)</f>
        <v/>
      </c>
      <c r="R34" s="39">
        <f>'入力'!C57&amp;""</f>
        <v/>
      </c>
      <c r="S34" s="39">
        <f>'入力'!E57&amp;""</f>
        <v/>
      </c>
    </row>
    <row r="35">
      <c r="A35" s="13">
        <f>IF('入力'!A58="","",'入力'!A58)</f>
        <v/>
      </c>
      <c r="B35" s="18">
        <f>IF($A35="","",SUMIFS('記録'!$C$4:$C$2003,'記録'!$B$4:$B$2003,$A35,'記録'!$F$4:$F$2003,B$3)+SUMIFS('明細'!$T$4:$T$3003,'明細'!$S$4:$S$3003,$A35,'明細'!$M$4:$M$3003,B$3))</f>
        <v/>
      </c>
      <c r="C35" s="18">
        <f>IF($A35="","",SUMIFS('記録'!$C$4:$C$2003,'記録'!$B$4:$B$2003,$A35,'記録'!$F$4:$F$2003,C$3)+SUMIFS('明細'!$T$4:$T$3003,'明細'!$S$4:$S$3003,$A35,'明細'!$M$4:$M$3003,C$3))</f>
        <v/>
      </c>
      <c r="D35" s="18">
        <f>IF($A35="","",SUMIFS('記録'!$C$4:$C$2003,'記録'!$B$4:$B$2003,$A35,'記録'!$F$4:$F$2003,D$3)+SUMIFS('明細'!$T$4:$T$3003,'明細'!$S$4:$S$3003,$A35,'明細'!$M$4:$M$3003,D$3))</f>
        <v/>
      </c>
      <c r="E35" s="18">
        <f>IF($A35="","",SUMIFS('記録'!$C$4:$C$2003,'記録'!$B$4:$B$2003,$A35,'記録'!$F$4:$F$2003,E$3)+SUMIFS('明細'!$T$4:$T$3003,'明細'!$S$4:$S$3003,$A35,'明細'!$M$4:$M$3003,E$3))</f>
        <v/>
      </c>
      <c r="F35" s="18">
        <f>IF($A35="","",SUMIFS('記録'!$C$4:$C$2003,'記録'!$B$4:$B$2003,$A35,'記録'!$F$4:$F$2003,F$3)+SUMIFS('明細'!$T$4:$T$3003,'明細'!$S$4:$S$3003,$A35,'明細'!$M$4:$M$3003,F$3))</f>
        <v/>
      </c>
      <c r="G35" s="18">
        <f>IF($A35="","",SUMIFS('記録'!$C$4:$C$2003,'記録'!$B$4:$B$2003,$A35,'記録'!$F$4:$F$2003,G$3)+SUMIFS('明細'!$T$4:$T$3003,'明細'!$S$4:$S$3003,$A35,'明細'!$M$4:$M$3003,G$3))</f>
        <v/>
      </c>
      <c r="H35" s="18">
        <f>IF($A35="","",SUMIFS('記録'!$C$4:$C$2003,'記録'!$B$4:$B$2003,$A35,'記録'!$F$4:$F$2003,H$3)+SUMIFS('明細'!$T$4:$T$3003,'明細'!$S$4:$S$3003,$A35,'明細'!$M$4:$M$3003,H$3))</f>
        <v/>
      </c>
      <c r="I35" s="18">
        <f>IF($A35="","",SUMIFS('記録'!$C$4:$C$2003,'記録'!$B$4:$B$2003,$A35,'記録'!$F$4:$F$2003,I$3)+SUMIFS('明細'!$T$4:$T$3003,'明細'!$S$4:$S$3003,$A35,'明細'!$M$4:$M$3003,I$3))</f>
        <v/>
      </c>
      <c r="J35" s="18">
        <f>IF($A35="","",SUMIFS('記録'!$C$4:$C$2003,'記録'!$B$4:$B$2003,$A35,'記録'!$F$4:$F$2003,J$3)+SUMIFS('明細'!$T$4:$T$3003,'明細'!$S$4:$S$3003,$A35,'明細'!$M$4:$M$3003,J$3))</f>
        <v/>
      </c>
      <c r="K35" s="18">
        <f>IF($A35="","",SUMIFS('記録'!$C$4:$C$2003,'記録'!$B$4:$B$2003,$A35,'記録'!$F$4:$F$2003,K$3)+SUMIFS('明細'!$T$4:$T$3003,'明細'!$S$4:$S$3003,$A35,'明細'!$M$4:$M$3003,K$3))</f>
        <v/>
      </c>
      <c r="L35" s="18">
        <f>IF($A35="","",SUMIFS('記録'!$C$4:$C$2003,'記録'!$B$4:$B$2003,$A35,'記録'!$F$4:$F$2003,L$3)+SUMIFS('明細'!$T$4:$T$3003,'明細'!$S$4:$S$3003,$A35,'明細'!$M$4:$M$3003,L$3))</f>
        <v/>
      </c>
      <c r="M35" s="18">
        <f>IF($A35="","",SUMIFS('記録'!$C$4:$C$2003,'記録'!$B$4:$B$2003,$A35,'記録'!$F$4:$F$2003,M$3)+SUMIFS('明細'!$T$4:$T$3003,'明細'!$S$4:$S$3003,$A35,'明細'!$M$4:$M$3003,M$3))</f>
        <v/>
      </c>
      <c r="N35" s="23">
        <f>IF($A35="","",SUM(B35:M35))</f>
        <v/>
      </c>
      <c r="O35" s="23">
        <f>IF(($A35="")+(SUM($B$77:$M$77)=0),"",N35/SUM($B$77:$M$77))</f>
        <v/>
      </c>
      <c r="P35" s="18">
        <f>IF($A35="","",'入力'!B58*12)</f>
        <v/>
      </c>
      <c r="Q35" s="23">
        <f>IF($A35="","",P35-N35)</f>
        <v/>
      </c>
      <c r="R35" s="39">
        <f>'入力'!C58&amp;""</f>
        <v/>
      </c>
      <c r="S35" s="39">
        <f>'入力'!E58&amp;""</f>
        <v/>
      </c>
    </row>
    <row r="36">
      <c r="A36" s="13">
        <f>IF('入力'!A59="","",'入力'!A59)</f>
        <v/>
      </c>
      <c r="B36" s="18">
        <f>IF($A36="","",SUMIFS('記録'!$C$4:$C$2003,'記録'!$B$4:$B$2003,$A36,'記録'!$F$4:$F$2003,B$3)+SUMIFS('明細'!$T$4:$T$3003,'明細'!$S$4:$S$3003,$A36,'明細'!$M$4:$M$3003,B$3))</f>
        <v/>
      </c>
      <c r="C36" s="18">
        <f>IF($A36="","",SUMIFS('記録'!$C$4:$C$2003,'記録'!$B$4:$B$2003,$A36,'記録'!$F$4:$F$2003,C$3)+SUMIFS('明細'!$T$4:$T$3003,'明細'!$S$4:$S$3003,$A36,'明細'!$M$4:$M$3003,C$3))</f>
        <v/>
      </c>
      <c r="D36" s="18">
        <f>IF($A36="","",SUMIFS('記録'!$C$4:$C$2003,'記録'!$B$4:$B$2003,$A36,'記録'!$F$4:$F$2003,D$3)+SUMIFS('明細'!$T$4:$T$3003,'明細'!$S$4:$S$3003,$A36,'明細'!$M$4:$M$3003,D$3))</f>
        <v/>
      </c>
      <c r="E36" s="18">
        <f>IF($A36="","",SUMIFS('記録'!$C$4:$C$2003,'記録'!$B$4:$B$2003,$A36,'記録'!$F$4:$F$2003,E$3)+SUMIFS('明細'!$T$4:$T$3003,'明細'!$S$4:$S$3003,$A36,'明細'!$M$4:$M$3003,E$3))</f>
        <v/>
      </c>
      <c r="F36" s="18">
        <f>IF($A36="","",SUMIFS('記録'!$C$4:$C$2003,'記録'!$B$4:$B$2003,$A36,'記録'!$F$4:$F$2003,F$3)+SUMIFS('明細'!$T$4:$T$3003,'明細'!$S$4:$S$3003,$A36,'明細'!$M$4:$M$3003,F$3))</f>
        <v/>
      </c>
      <c r="G36" s="18">
        <f>IF($A36="","",SUMIFS('記録'!$C$4:$C$2003,'記録'!$B$4:$B$2003,$A36,'記録'!$F$4:$F$2003,G$3)+SUMIFS('明細'!$T$4:$T$3003,'明細'!$S$4:$S$3003,$A36,'明細'!$M$4:$M$3003,G$3))</f>
        <v/>
      </c>
      <c r="H36" s="18">
        <f>IF($A36="","",SUMIFS('記録'!$C$4:$C$2003,'記録'!$B$4:$B$2003,$A36,'記録'!$F$4:$F$2003,H$3)+SUMIFS('明細'!$T$4:$T$3003,'明細'!$S$4:$S$3003,$A36,'明細'!$M$4:$M$3003,H$3))</f>
        <v/>
      </c>
      <c r="I36" s="18">
        <f>IF($A36="","",SUMIFS('記録'!$C$4:$C$2003,'記録'!$B$4:$B$2003,$A36,'記録'!$F$4:$F$2003,I$3)+SUMIFS('明細'!$T$4:$T$3003,'明細'!$S$4:$S$3003,$A36,'明細'!$M$4:$M$3003,I$3))</f>
        <v/>
      </c>
      <c r="J36" s="18">
        <f>IF($A36="","",SUMIFS('記録'!$C$4:$C$2003,'記録'!$B$4:$B$2003,$A36,'記録'!$F$4:$F$2003,J$3)+SUMIFS('明細'!$T$4:$T$3003,'明細'!$S$4:$S$3003,$A36,'明細'!$M$4:$M$3003,J$3))</f>
        <v/>
      </c>
      <c r="K36" s="18">
        <f>IF($A36="","",SUMIFS('記録'!$C$4:$C$2003,'記録'!$B$4:$B$2003,$A36,'記録'!$F$4:$F$2003,K$3)+SUMIFS('明細'!$T$4:$T$3003,'明細'!$S$4:$S$3003,$A36,'明細'!$M$4:$M$3003,K$3))</f>
        <v/>
      </c>
      <c r="L36" s="18">
        <f>IF($A36="","",SUMIFS('記録'!$C$4:$C$2003,'記録'!$B$4:$B$2003,$A36,'記録'!$F$4:$F$2003,L$3)+SUMIFS('明細'!$T$4:$T$3003,'明細'!$S$4:$S$3003,$A36,'明細'!$M$4:$M$3003,L$3))</f>
        <v/>
      </c>
      <c r="M36" s="18">
        <f>IF($A36="","",SUMIFS('記録'!$C$4:$C$2003,'記録'!$B$4:$B$2003,$A36,'記録'!$F$4:$F$2003,M$3)+SUMIFS('明細'!$T$4:$T$3003,'明細'!$S$4:$S$3003,$A36,'明細'!$M$4:$M$3003,M$3))</f>
        <v/>
      </c>
      <c r="N36" s="23">
        <f>IF($A36="","",SUM(B36:M36))</f>
        <v/>
      </c>
      <c r="O36" s="23">
        <f>IF(($A36="")+(SUM($B$77:$M$77)=0),"",N36/SUM($B$77:$M$77))</f>
        <v/>
      </c>
      <c r="P36" s="18">
        <f>IF($A36="","",'入力'!B59*12)</f>
        <v/>
      </c>
      <c r="Q36" s="23">
        <f>IF($A36="","",P36-N36)</f>
        <v/>
      </c>
      <c r="R36" s="39">
        <f>'入力'!C59&amp;""</f>
        <v/>
      </c>
      <c r="S36" s="39">
        <f>'入力'!E59&amp;""</f>
        <v/>
      </c>
    </row>
    <row r="37">
      <c r="A37" s="13">
        <f>IF('入力'!A60="","",'入力'!A60)</f>
        <v/>
      </c>
      <c r="B37" s="18">
        <f>IF($A37="","",SUMIFS('記録'!$C$4:$C$2003,'記録'!$B$4:$B$2003,$A37,'記録'!$F$4:$F$2003,B$3)+SUMIFS('明細'!$T$4:$T$3003,'明細'!$S$4:$S$3003,$A37,'明細'!$M$4:$M$3003,B$3))</f>
        <v/>
      </c>
      <c r="C37" s="18">
        <f>IF($A37="","",SUMIFS('記録'!$C$4:$C$2003,'記録'!$B$4:$B$2003,$A37,'記録'!$F$4:$F$2003,C$3)+SUMIFS('明細'!$T$4:$T$3003,'明細'!$S$4:$S$3003,$A37,'明細'!$M$4:$M$3003,C$3))</f>
        <v/>
      </c>
      <c r="D37" s="18">
        <f>IF($A37="","",SUMIFS('記録'!$C$4:$C$2003,'記録'!$B$4:$B$2003,$A37,'記録'!$F$4:$F$2003,D$3)+SUMIFS('明細'!$T$4:$T$3003,'明細'!$S$4:$S$3003,$A37,'明細'!$M$4:$M$3003,D$3))</f>
        <v/>
      </c>
      <c r="E37" s="18">
        <f>IF($A37="","",SUMIFS('記録'!$C$4:$C$2003,'記録'!$B$4:$B$2003,$A37,'記録'!$F$4:$F$2003,E$3)+SUMIFS('明細'!$T$4:$T$3003,'明細'!$S$4:$S$3003,$A37,'明細'!$M$4:$M$3003,E$3))</f>
        <v/>
      </c>
      <c r="F37" s="18">
        <f>IF($A37="","",SUMIFS('記録'!$C$4:$C$2003,'記録'!$B$4:$B$2003,$A37,'記録'!$F$4:$F$2003,F$3)+SUMIFS('明細'!$T$4:$T$3003,'明細'!$S$4:$S$3003,$A37,'明細'!$M$4:$M$3003,F$3))</f>
        <v/>
      </c>
      <c r="G37" s="18">
        <f>IF($A37="","",SUMIFS('記録'!$C$4:$C$2003,'記録'!$B$4:$B$2003,$A37,'記録'!$F$4:$F$2003,G$3)+SUMIFS('明細'!$T$4:$T$3003,'明細'!$S$4:$S$3003,$A37,'明細'!$M$4:$M$3003,G$3))</f>
        <v/>
      </c>
      <c r="H37" s="18">
        <f>IF($A37="","",SUMIFS('記録'!$C$4:$C$2003,'記録'!$B$4:$B$2003,$A37,'記録'!$F$4:$F$2003,H$3)+SUMIFS('明細'!$T$4:$T$3003,'明細'!$S$4:$S$3003,$A37,'明細'!$M$4:$M$3003,H$3))</f>
        <v/>
      </c>
      <c r="I37" s="18">
        <f>IF($A37="","",SUMIFS('記録'!$C$4:$C$2003,'記録'!$B$4:$B$2003,$A37,'記録'!$F$4:$F$2003,I$3)+SUMIFS('明細'!$T$4:$T$3003,'明細'!$S$4:$S$3003,$A37,'明細'!$M$4:$M$3003,I$3))</f>
        <v/>
      </c>
      <c r="J37" s="18">
        <f>IF($A37="","",SUMIFS('記録'!$C$4:$C$2003,'記録'!$B$4:$B$2003,$A37,'記録'!$F$4:$F$2003,J$3)+SUMIFS('明細'!$T$4:$T$3003,'明細'!$S$4:$S$3003,$A37,'明細'!$M$4:$M$3003,J$3))</f>
        <v/>
      </c>
      <c r="K37" s="18">
        <f>IF($A37="","",SUMIFS('記録'!$C$4:$C$2003,'記録'!$B$4:$B$2003,$A37,'記録'!$F$4:$F$2003,K$3)+SUMIFS('明細'!$T$4:$T$3003,'明細'!$S$4:$S$3003,$A37,'明細'!$M$4:$M$3003,K$3))</f>
        <v/>
      </c>
      <c r="L37" s="18">
        <f>IF($A37="","",SUMIFS('記録'!$C$4:$C$2003,'記録'!$B$4:$B$2003,$A37,'記録'!$F$4:$F$2003,L$3)+SUMIFS('明細'!$T$4:$T$3003,'明細'!$S$4:$S$3003,$A37,'明細'!$M$4:$M$3003,L$3))</f>
        <v/>
      </c>
      <c r="M37" s="18">
        <f>IF($A37="","",SUMIFS('記録'!$C$4:$C$2003,'記録'!$B$4:$B$2003,$A37,'記録'!$F$4:$F$2003,M$3)+SUMIFS('明細'!$T$4:$T$3003,'明細'!$S$4:$S$3003,$A37,'明細'!$M$4:$M$3003,M$3))</f>
        <v/>
      </c>
      <c r="N37" s="23">
        <f>IF($A37="","",SUM(B37:M37))</f>
        <v/>
      </c>
      <c r="O37" s="23">
        <f>IF(($A37="")+(SUM($B$77:$M$77)=0),"",N37/SUM($B$77:$M$77))</f>
        <v/>
      </c>
      <c r="P37" s="18">
        <f>IF($A37="","",'入力'!B60*12)</f>
        <v/>
      </c>
      <c r="Q37" s="23">
        <f>IF($A37="","",P37-N37)</f>
        <v/>
      </c>
      <c r="R37" s="39">
        <f>'入力'!C60&amp;""</f>
        <v/>
      </c>
      <c r="S37" s="39">
        <f>'入力'!E60&amp;""</f>
        <v/>
      </c>
    </row>
    <row r="38">
      <c r="A38" s="13">
        <f>IF('入力'!A61="","",'入力'!A61)</f>
        <v/>
      </c>
      <c r="B38" s="18">
        <f>IF($A38="","",SUMIFS('記録'!$C$4:$C$2003,'記録'!$B$4:$B$2003,$A38,'記録'!$F$4:$F$2003,B$3)+SUMIFS('明細'!$T$4:$T$3003,'明細'!$S$4:$S$3003,$A38,'明細'!$M$4:$M$3003,B$3))</f>
        <v/>
      </c>
      <c r="C38" s="18">
        <f>IF($A38="","",SUMIFS('記録'!$C$4:$C$2003,'記録'!$B$4:$B$2003,$A38,'記録'!$F$4:$F$2003,C$3)+SUMIFS('明細'!$T$4:$T$3003,'明細'!$S$4:$S$3003,$A38,'明細'!$M$4:$M$3003,C$3))</f>
        <v/>
      </c>
      <c r="D38" s="18">
        <f>IF($A38="","",SUMIFS('記録'!$C$4:$C$2003,'記録'!$B$4:$B$2003,$A38,'記録'!$F$4:$F$2003,D$3)+SUMIFS('明細'!$T$4:$T$3003,'明細'!$S$4:$S$3003,$A38,'明細'!$M$4:$M$3003,D$3))</f>
        <v/>
      </c>
      <c r="E38" s="18">
        <f>IF($A38="","",SUMIFS('記録'!$C$4:$C$2003,'記録'!$B$4:$B$2003,$A38,'記録'!$F$4:$F$2003,E$3)+SUMIFS('明細'!$T$4:$T$3003,'明細'!$S$4:$S$3003,$A38,'明細'!$M$4:$M$3003,E$3))</f>
        <v/>
      </c>
      <c r="F38" s="18">
        <f>IF($A38="","",SUMIFS('記録'!$C$4:$C$2003,'記録'!$B$4:$B$2003,$A38,'記録'!$F$4:$F$2003,F$3)+SUMIFS('明細'!$T$4:$T$3003,'明細'!$S$4:$S$3003,$A38,'明細'!$M$4:$M$3003,F$3))</f>
        <v/>
      </c>
      <c r="G38" s="18">
        <f>IF($A38="","",SUMIFS('記録'!$C$4:$C$2003,'記録'!$B$4:$B$2003,$A38,'記録'!$F$4:$F$2003,G$3)+SUMIFS('明細'!$T$4:$T$3003,'明細'!$S$4:$S$3003,$A38,'明細'!$M$4:$M$3003,G$3))</f>
        <v/>
      </c>
      <c r="H38" s="18">
        <f>IF($A38="","",SUMIFS('記録'!$C$4:$C$2003,'記録'!$B$4:$B$2003,$A38,'記録'!$F$4:$F$2003,H$3)+SUMIFS('明細'!$T$4:$T$3003,'明細'!$S$4:$S$3003,$A38,'明細'!$M$4:$M$3003,H$3))</f>
        <v/>
      </c>
      <c r="I38" s="18">
        <f>IF($A38="","",SUMIFS('記録'!$C$4:$C$2003,'記録'!$B$4:$B$2003,$A38,'記録'!$F$4:$F$2003,I$3)+SUMIFS('明細'!$T$4:$T$3003,'明細'!$S$4:$S$3003,$A38,'明細'!$M$4:$M$3003,I$3))</f>
        <v/>
      </c>
      <c r="J38" s="18">
        <f>IF($A38="","",SUMIFS('記録'!$C$4:$C$2003,'記録'!$B$4:$B$2003,$A38,'記録'!$F$4:$F$2003,J$3)+SUMIFS('明細'!$T$4:$T$3003,'明細'!$S$4:$S$3003,$A38,'明細'!$M$4:$M$3003,J$3))</f>
        <v/>
      </c>
      <c r="K38" s="18">
        <f>IF($A38="","",SUMIFS('記録'!$C$4:$C$2003,'記録'!$B$4:$B$2003,$A38,'記録'!$F$4:$F$2003,K$3)+SUMIFS('明細'!$T$4:$T$3003,'明細'!$S$4:$S$3003,$A38,'明細'!$M$4:$M$3003,K$3))</f>
        <v/>
      </c>
      <c r="L38" s="18">
        <f>IF($A38="","",SUMIFS('記録'!$C$4:$C$2003,'記録'!$B$4:$B$2003,$A38,'記録'!$F$4:$F$2003,L$3)+SUMIFS('明細'!$T$4:$T$3003,'明細'!$S$4:$S$3003,$A38,'明細'!$M$4:$M$3003,L$3))</f>
        <v/>
      </c>
      <c r="M38" s="18">
        <f>IF($A38="","",SUMIFS('記録'!$C$4:$C$2003,'記録'!$B$4:$B$2003,$A38,'記録'!$F$4:$F$2003,M$3)+SUMIFS('明細'!$T$4:$T$3003,'明細'!$S$4:$S$3003,$A38,'明細'!$M$4:$M$3003,M$3))</f>
        <v/>
      </c>
      <c r="N38" s="23">
        <f>IF($A38="","",SUM(B38:M38))</f>
        <v/>
      </c>
      <c r="O38" s="23">
        <f>IF(($A38="")+(SUM($B$77:$M$77)=0),"",N38/SUM($B$77:$M$77))</f>
        <v/>
      </c>
      <c r="P38" s="18">
        <f>IF($A38="","",'入力'!B61*12)</f>
        <v/>
      </c>
      <c r="Q38" s="23">
        <f>IF($A38="","",P38-N38)</f>
        <v/>
      </c>
      <c r="R38" s="39">
        <f>'入力'!C61&amp;""</f>
        <v/>
      </c>
      <c r="S38" s="39">
        <f>'入力'!E61&amp;""</f>
        <v/>
      </c>
    </row>
    <row r="39">
      <c r="A39" s="13">
        <f>IF('入力'!A62="","",'入力'!A62)</f>
        <v/>
      </c>
      <c r="B39" s="18">
        <f>IF($A39="","",SUMIFS('記録'!$C$4:$C$2003,'記録'!$B$4:$B$2003,$A39,'記録'!$F$4:$F$2003,B$3)+SUMIFS('明細'!$T$4:$T$3003,'明細'!$S$4:$S$3003,$A39,'明細'!$M$4:$M$3003,B$3))</f>
        <v/>
      </c>
      <c r="C39" s="18">
        <f>IF($A39="","",SUMIFS('記録'!$C$4:$C$2003,'記録'!$B$4:$B$2003,$A39,'記録'!$F$4:$F$2003,C$3)+SUMIFS('明細'!$T$4:$T$3003,'明細'!$S$4:$S$3003,$A39,'明細'!$M$4:$M$3003,C$3))</f>
        <v/>
      </c>
      <c r="D39" s="18">
        <f>IF($A39="","",SUMIFS('記録'!$C$4:$C$2003,'記録'!$B$4:$B$2003,$A39,'記録'!$F$4:$F$2003,D$3)+SUMIFS('明細'!$T$4:$T$3003,'明細'!$S$4:$S$3003,$A39,'明細'!$M$4:$M$3003,D$3))</f>
        <v/>
      </c>
      <c r="E39" s="18">
        <f>IF($A39="","",SUMIFS('記録'!$C$4:$C$2003,'記録'!$B$4:$B$2003,$A39,'記録'!$F$4:$F$2003,E$3)+SUMIFS('明細'!$T$4:$T$3003,'明細'!$S$4:$S$3003,$A39,'明細'!$M$4:$M$3003,E$3))</f>
        <v/>
      </c>
      <c r="F39" s="18">
        <f>IF($A39="","",SUMIFS('記録'!$C$4:$C$2003,'記録'!$B$4:$B$2003,$A39,'記録'!$F$4:$F$2003,F$3)+SUMIFS('明細'!$T$4:$T$3003,'明細'!$S$4:$S$3003,$A39,'明細'!$M$4:$M$3003,F$3))</f>
        <v/>
      </c>
      <c r="G39" s="18">
        <f>IF($A39="","",SUMIFS('記録'!$C$4:$C$2003,'記録'!$B$4:$B$2003,$A39,'記録'!$F$4:$F$2003,G$3)+SUMIFS('明細'!$T$4:$T$3003,'明細'!$S$4:$S$3003,$A39,'明細'!$M$4:$M$3003,G$3))</f>
        <v/>
      </c>
      <c r="H39" s="18">
        <f>IF($A39="","",SUMIFS('記録'!$C$4:$C$2003,'記録'!$B$4:$B$2003,$A39,'記録'!$F$4:$F$2003,H$3)+SUMIFS('明細'!$T$4:$T$3003,'明細'!$S$4:$S$3003,$A39,'明細'!$M$4:$M$3003,H$3))</f>
        <v/>
      </c>
      <c r="I39" s="18">
        <f>IF($A39="","",SUMIFS('記録'!$C$4:$C$2003,'記録'!$B$4:$B$2003,$A39,'記録'!$F$4:$F$2003,I$3)+SUMIFS('明細'!$T$4:$T$3003,'明細'!$S$4:$S$3003,$A39,'明細'!$M$4:$M$3003,I$3))</f>
        <v/>
      </c>
      <c r="J39" s="18">
        <f>IF($A39="","",SUMIFS('記録'!$C$4:$C$2003,'記録'!$B$4:$B$2003,$A39,'記録'!$F$4:$F$2003,J$3)+SUMIFS('明細'!$T$4:$T$3003,'明細'!$S$4:$S$3003,$A39,'明細'!$M$4:$M$3003,J$3))</f>
        <v/>
      </c>
      <c r="K39" s="18">
        <f>IF($A39="","",SUMIFS('記録'!$C$4:$C$2003,'記録'!$B$4:$B$2003,$A39,'記録'!$F$4:$F$2003,K$3)+SUMIFS('明細'!$T$4:$T$3003,'明細'!$S$4:$S$3003,$A39,'明細'!$M$4:$M$3003,K$3))</f>
        <v/>
      </c>
      <c r="L39" s="18">
        <f>IF($A39="","",SUMIFS('記録'!$C$4:$C$2003,'記録'!$B$4:$B$2003,$A39,'記録'!$F$4:$F$2003,L$3)+SUMIFS('明細'!$T$4:$T$3003,'明細'!$S$4:$S$3003,$A39,'明細'!$M$4:$M$3003,L$3))</f>
        <v/>
      </c>
      <c r="M39" s="18">
        <f>IF($A39="","",SUMIFS('記録'!$C$4:$C$2003,'記録'!$B$4:$B$2003,$A39,'記録'!$F$4:$F$2003,M$3)+SUMIFS('明細'!$T$4:$T$3003,'明細'!$S$4:$S$3003,$A39,'明細'!$M$4:$M$3003,M$3))</f>
        <v/>
      </c>
      <c r="N39" s="23">
        <f>IF($A39="","",SUM(B39:M39))</f>
        <v/>
      </c>
      <c r="O39" s="23">
        <f>IF(($A39="")+(SUM($B$77:$M$77)=0),"",N39/SUM($B$77:$M$77))</f>
        <v/>
      </c>
      <c r="P39" s="18">
        <f>IF($A39="","",'入力'!B62*12)</f>
        <v/>
      </c>
      <c r="Q39" s="23">
        <f>IF($A39="","",P39-N39)</f>
        <v/>
      </c>
      <c r="R39" s="39">
        <f>'入力'!C62&amp;""</f>
        <v/>
      </c>
      <c r="S39" s="39">
        <f>'入力'!E62&amp;""</f>
        <v/>
      </c>
    </row>
    <row r="40">
      <c r="A40" s="13">
        <f>IF('入力'!A63="","",'入力'!A63)</f>
        <v/>
      </c>
      <c r="B40" s="18">
        <f>IF($A40="","",SUMIFS('記録'!$C$4:$C$2003,'記録'!$B$4:$B$2003,$A40,'記録'!$F$4:$F$2003,B$3)+SUMIFS('明細'!$T$4:$T$3003,'明細'!$S$4:$S$3003,$A40,'明細'!$M$4:$M$3003,B$3))</f>
        <v/>
      </c>
      <c r="C40" s="18">
        <f>IF($A40="","",SUMIFS('記録'!$C$4:$C$2003,'記録'!$B$4:$B$2003,$A40,'記録'!$F$4:$F$2003,C$3)+SUMIFS('明細'!$T$4:$T$3003,'明細'!$S$4:$S$3003,$A40,'明細'!$M$4:$M$3003,C$3))</f>
        <v/>
      </c>
      <c r="D40" s="18">
        <f>IF($A40="","",SUMIFS('記録'!$C$4:$C$2003,'記録'!$B$4:$B$2003,$A40,'記録'!$F$4:$F$2003,D$3)+SUMIFS('明細'!$T$4:$T$3003,'明細'!$S$4:$S$3003,$A40,'明細'!$M$4:$M$3003,D$3))</f>
        <v/>
      </c>
      <c r="E40" s="18">
        <f>IF($A40="","",SUMIFS('記録'!$C$4:$C$2003,'記録'!$B$4:$B$2003,$A40,'記録'!$F$4:$F$2003,E$3)+SUMIFS('明細'!$T$4:$T$3003,'明細'!$S$4:$S$3003,$A40,'明細'!$M$4:$M$3003,E$3))</f>
        <v/>
      </c>
      <c r="F40" s="18">
        <f>IF($A40="","",SUMIFS('記録'!$C$4:$C$2003,'記録'!$B$4:$B$2003,$A40,'記録'!$F$4:$F$2003,F$3)+SUMIFS('明細'!$T$4:$T$3003,'明細'!$S$4:$S$3003,$A40,'明細'!$M$4:$M$3003,F$3))</f>
        <v/>
      </c>
      <c r="G40" s="18">
        <f>IF($A40="","",SUMIFS('記録'!$C$4:$C$2003,'記録'!$B$4:$B$2003,$A40,'記録'!$F$4:$F$2003,G$3)+SUMIFS('明細'!$T$4:$T$3003,'明細'!$S$4:$S$3003,$A40,'明細'!$M$4:$M$3003,G$3))</f>
        <v/>
      </c>
      <c r="H40" s="18">
        <f>IF($A40="","",SUMIFS('記録'!$C$4:$C$2003,'記録'!$B$4:$B$2003,$A40,'記録'!$F$4:$F$2003,H$3)+SUMIFS('明細'!$T$4:$T$3003,'明細'!$S$4:$S$3003,$A40,'明細'!$M$4:$M$3003,H$3))</f>
        <v/>
      </c>
      <c r="I40" s="18">
        <f>IF($A40="","",SUMIFS('記録'!$C$4:$C$2003,'記録'!$B$4:$B$2003,$A40,'記録'!$F$4:$F$2003,I$3)+SUMIFS('明細'!$T$4:$T$3003,'明細'!$S$4:$S$3003,$A40,'明細'!$M$4:$M$3003,I$3))</f>
        <v/>
      </c>
      <c r="J40" s="18">
        <f>IF($A40="","",SUMIFS('記録'!$C$4:$C$2003,'記録'!$B$4:$B$2003,$A40,'記録'!$F$4:$F$2003,J$3)+SUMIFS('明細'!$T$4:$T$3003,'明細'!$S$4:$S$3003,$A40,'明細'!$M$4:$M$3003,J$3))</f>
        <v/>
      </c>
      <c r="K40" s="18">
        <f>IF($A40="","",SUMIFS('記録'!$C$4:$C$2003,'記録'!$B$4:$B$2003,$A40,'記録'!$F$4:$F$2003,K$3)+SUMIFS('明細'!$T$4:$T$3003,'明細'!$S$4:$S$3003,$A40,'明細'!$M$4:$M$3003,K$3))</f>
        <v/>
      </c>
      <c r="L40" s="18">
        <f>IF($A40="","",SUMIFS('記録'!$C$4:$C$2003,'記録'!$B$4:$B$2003,$A40,'記録'!$F$4:$F$2003,L$3)+SUMIFS('明細'!$T$4:$T$3003,'明細'!$S$4:$S$3003,$A40,'明細'!$M$4:$M$3003,L$3))</f>
        <v/>
      </c>
      <c r="M40" s="18">
        <f>IF($A40="","",SUMIFS('記録'!$C$4:$C$2003,'記録'!$B$4:$B$2003,$A40,'記録'!$F$4:$F$2003,M$3)+SUMIFS('明細'!$T$4:$T$3003,'明細'!$S$4:$S$3003,$A40,'明細'!$M$4:$M$3003,M$3))</f>
        <v/>
      </c>
      <c r="N40" s="23">
        <f>IF($A40="","",SUM(B40:M40))</f>
        <v/>
      </c>
      <c r="O40" s="23">
        <f>IF(($A40="")+(SUM($B$77:$M$77)=0),"",N40/SUM($B$77:$M$77))</f>
        <v/>
      </c>
      <c r="P40" s="18">
        <f>IF($A40="","",'入力'!B63*12)</f>
        <v/>
      </c>
      <c r="Q40" s="23">
        <f>IF($A40="","",P40-N40)</f>
        <v/>
      </c>
      <c r="R40" s="39">
        <f>'入力'!C63&amp;""</f>
        <v/>
      </c>
      <c r="S40" s="39">
        <f>'入力'!E63&amp;""</f>
        <v/>
      </c>
    </row>
    <row r="41">
      <c r="A41" s="13">
        <f>IF('入力'!A64="","",'入力'!A64)</f>
        <v/>
      </c>
      <c r="B41" s="18">
        <f>IF($A41="","",SUMIFS('記録'!$C$4:$C$2003,'記録'!$B$4:$B$2003,$A41,'記録'!$F$4:$F$2003,B$3)+SUMIFS('明細'!$T$4:$T$3003,'明細'!$S$4:$S$3003,$A41,'明細'!$M$4:$M$3003,B$3))</f>
        <v/>
      </c>
      <c r="C41" s="18">
        <f>IF($A41="","",SUMIFS('記録'!$C$4:$C$2003,'記録'!$B$4:$B$2003,$A41,'記録'!$F$4:$F$2003,C$3)+SUMIFS('明細'!$T$4:$T$3003,'明細'!$S$4:$S$3003,$A41,'明細'!$M$4:$M$3003,C$3))</f>
        <v/>
      </c>
      <c r="D41" s="18">
        <f>IF($A41="","",SUMIFS('記録'!$C$4:$C$2003,'記録'!$B$4:$B$2003,$A41,'記録'!$F$4:$F$2003,D$3)+SUMIFS('明細'!$T$4:$T$3003,'明細'!$S$4:$S$3003,$A41,'明細'!$M$4:$M$3003,D$3))</f>
        <v/>
      </c>
      <c r="E41" s="18">
        <f>IF($A41="","",SUMIFS('記録'!$C$4:$C$2003,'記録'!$B$4:$B$2003,$A41,'記録'!$F$4:$F$2003,E$3)+SUMIFS('明細'!$T$4:$T$3003,'明細'!$S$4:$S$3003,$A41,'明細'!$M$4:$M$3003,E$3))</f>
        <v/>
      </c>
      <c r="F41" s="18">
        <f>IF($A41="","",SUMIFS('記録'!$C$4:$C$2003,'記録'!$B$4:$B$2003,$A41,'記録'!$F$4:$F$2003,F$3)+SUMIFS('明細'!$T$4:$T$3003,'明細'!$S$4:$S$3003,$A41,'明細'!$M$4:$M$3003,F$3))</f>
        <v/>
      </c>
      <c r="G41" s="18">
        <f>IF($A41="","",SUMIFS('記録'!$C$4:$C$2003,'記録'!$B$4:$B$2003,$A41,'記録'!$F$4:$F$2003,G$3)+SUMIFS('明細'!$T$4:$T$3003,'明細'!$S$4:$S$3003,$A41,'明細'!$M$4:$M$3003,G$3))</f>
        <v/>
      </c>
      <c r="H41" s="18">
        <f>IF($A41="","",SUMIFS('記録'!$C$4:$C$2003,'記録'!$B$4:$B$2003,$A41,'記録'!$F$4:$F$2003,H$3)+SUMIFS('明細'!$T$4:$T$3003,'明細'!$S$4:$S$3003,$A41,'明細'!$M$4:$M$3003,H$3))</f>
        <v/>
      </c>
      <c r="I41" s="18">
        <f>IF($A41="","",SUMIFS('記録'!$C$4:$C$2003,'記録'!$B$4:$B$2003,$A41,'記録'!$F$4:$F$2003,I$3)+SUMIFS('明細'!$T$4:$T$3003,'明細'!$S$4:$S$3003,$A41,'明細'!$M$4:$M$3003,I$3))</f>
        <v/>
      </c>
      <c r="J41" s="18">
        <f>IF($A41="","",SUMIFS('記録'!$C$4:$C$2003,'記録'!$B$4:$B$2003,$A41,'記録'!$F$4:$F$2003,J$3)+SUMIFS('明細'!$T$4:$T$3003,'明細'!$S$4:$S$3003,$A41,'明細'!$M$4:$M$3003,J$3))</f>
        <v/>
      </c>
      <c r="K41" s="18">
        <f>IF($A41="","",SUMIFS('記録'!$C$4:$C$2003,'記録'!$B$4:$B$2003,$A41,'記録'!$F$4:$F$2003,K$3)+SUMIFS('明細'!$T$4:$T$3003,'明細'!$S$4:$S$3003,$A41,'明細'!$M$4:$M$3003,K$3))</f>
        <v/>
      </c>
      <c r="L41" s="18">
        <f>IF($A41="","",SUMIFS('記録'!$C$4:$C$2003,'記録'!$B$4:$B$2003,$A41,'記録'!$F$4:$F$2003,L$3)+SUMIFS('明細'!$T$4:$T$3003,'明細'!$S$4:$S$3003,$A41,'明細'!$M$4:$M$3003,L$3))</f>
        <v/>
      </c>
      <c r="M41" s="18">
        <f>IF($A41="","",SUMIFS('記録'!$C$4:$C$2003,'記録'!$B$4:$B$2003,$A41,'記録'!$F$4:$F$2003,M$3)+SUMIFS('明細'!$T$4:$T$3003,'明細'!$S$4:$S$3003,$A41,'明細'!$M$4:$M$3003,M$3))</f>
        <v/>
      </c>
      <c r="N41" s="23">
        <f>IF($A41="","",SUM(B41:M41))</f>
        <v/>
      </c>
      <c r="O41" s="23">
        <f>IF(($A41="")+(SUM($B$77:$M$77)=0),"",N41/SUM($B$77:$M$77))</f>
        <v/>
      </c>
      <c r="P41" s="18">
        <f>IF($A41="","",'入力'!B64*12)</f>
        <v/>
      </c>
      <c r="Q41" s="23">
        <f>IF($A41="","",P41-N41)</f>
        <v/>
      </c>
      <c r="R41" s="39">
        <f>'入力'!C64&amp;""</f>
        <v/>
      </c>
      <c r="S41" s="39">
        <f>'入力'!E64&amp;""</f>
        <v/>
      </c>
    </row>
    <row r="42">
      <c r="A42" s="13">
        <f>IF('入力'!A65="","",'入力'!A65)</f>
        <v/>
      </c>
      <c r="B42" s="18">
        <f>IF($A42="","",SUMIFS('記録'!$C$4:$C$2003,'記録'!$B$4:$B$2003,$A42,'記録'!$F$4:$F$2003,B$3)+SUMIFS('明細'!$T$4:$T$3003,'明細'!$S$4:$S$3003,$A42,'明細'!$M$4:$M$3003,B$3))</f>
        <v/>
      </c>
      <c r="C42" s="18">
        <f>IF($A42="","",SUMIFS('記録'!$C$4:$C$2003,'記録'!$B$4:$B$2003,$A42,'記録'!$F$4:$F$2003,C$3)+SUMIFS('明細'!$T$4:$T$3003,'明細'!$S$4:$S$3003,$A42,'明細'!$M$4:$M$3003,C$3))</f>
        <v/>
      </c>
      <c r="D42" s="18">
        <f>IF($A42="","",SUMIFS('記録'!$C$4:$C$2003,'記録'!$B$4:$B$2003,$A42,'記録'!$F$4:$F$2003,D$3)+SUMIFS('明細'!$T$4:$T$3003,'明細'!$S$4:$S$3003,$A42,'明細'!$M$4:$M$3003,D$3))</f>
        <v/>
      </c>
      <c r="E42" s="18">
        <f>IF($A42="","",SUMIFS('記録'!$C$4:$C$2003,'記録'!$B$4:$B$2003,$A42,'記録'!$F$4:$F$2003,E$3)+SUMIFS('明細'!$T$4:$T$3003,'明細'!$S$4:$S$3003,$A42,'明細'!$M$4:$M$3003,E$3))</f>
        <v/>
      </c>
      <c r="F42" s="18">
        <f>IF($A42="","",SUMIFS('記録'!$C$4:$C$2003,'記録'!$B$4:$B$2003,$A42,'記録'!$F$4:$F$2003,F$3)+SUMIFS('明細'!$T$4:$T$3003,'明細'!$S$4:$S$3003,$A42,'明細'!$M$4:$M$3003,F$3))</f>
        <v/>
      </c>
      <c r="G42" s="18">
        <f>IF($A42="","",SUMIFS('記録'!$C$4:$C$2003,'記録'!$B$4:$B$2003,$A42,'記録'!$F$4:$F$2003,G$3)+SUMIFS('明細'!$T$4:$T$3003,'明細'!$S$4:$S$3003,$A42,'明細'!$M$4:$M$3003,G$3))</f>
        <v/>
      </c>
      <c r="H42" s="18">
        <f>IF($A42="","",SUMIFS('記録'!$C$4:$C$2003,'記録'!$B$4:$B$2003,$A42,'記録'!$F$4:$F$2003,H$3)+SUMIFS('明細'!$T$4:$T$3003,'明細'!$S$4:$S$3003,$A42,'明細'!$M$4:$M$3003,H$3))</f>
        <v/>
      </c>
      <c r="I42" s="18">
        <f>IF($A42="","",SUMIFS('記録'!$C$4:$C$2003,'記録'!$B$4:$B$2003,$A42,'記録'!$F$4:$F$2003,I$3)+SUMIFS('明細'!$T$4:$T$3003,'明細'!$S$4:$S$3003,$A42,'明細'!$M$4:$M$3003,I$3))</f>
        <v/>
      </c>
      <c r="J42" s="18">
        <f>IF($A42="","",SUMIFS('記録'!$C$4:$C$2003,'記録'!$B$4:$B$2003,$A42,'記録'!$F$4:$F$2003,J$3)+SUMIFS('明細'!$T$4:$T$3003,'明細'!$S$4:$S$3003,$A42,'明細'!$M$4:$M$3003,J$3))</f>
        <v/>
      </c>
      <c r="K42" s="18">
        <f>IF($A42="","",SUMIFS('記録'!$C$4:$C$2003,'記録'!$B$4:$B$2003,$A42,'記録'!$F$4:$F$2003,K$3)+SUMIFS('明細'!$T$4:$T$3003,'明細'!$S$4:$S$3003,$A42,'明細'!$M$4:$M$3003,K$3))</f>
        <v/>
      </c>
      <c r="L42" s="18">
        <f>IF($A42="","",SUMIFS('記録'!$C$4:$C$2003,'記録'!$B$4:$B$2003,$A42,'記録'!$F$4:$F$2003,L$3)+SUMIFS('明細'!$T$4:$T$3003,'明細'!$S$4:$S$3003,$A42,'明細'!$M$4:$M$3003,L$3))</f>
        <v/>
      </c>
      <c r="M42" s="18">
        <f>IF($A42="","",SUMIFS('記録'!$C$4:$C$2003,'記録'!$B$4:$B$2003,$A42,'記録'!$F$4:$F$2003,M$3)+SUMIFS('明細'!$T$4:$T$3003,'明細'!$S$4:$S$3003,$A42,'明細'!$M$4:$M$3003,M$3))</f>
        <v/>
      </c>
      <c r="N42" s="23">
        <f>IF($A42="","",SUM(B42:M42))</f>
        <v/>
      </c>
      <c r="O42" s="23">
        <f>IF(($A42="")+(SUM($B$77:$M$77)=0),"",N42/SUM($B$77:$M$77))</f>
        <v/>
      </c>
      <c r="P42" s="18">
        <f>IF($A42="","",'入力'!B65*12)</f>
        <v/>
      </c>
      <c r="Q42" s="23">
        <f>IF($A42="","",P42-N42)</f>
        <v/>
      </c>
      <c r="R42" s="39">
        <f>'入力'!C65&amp;""</f>
        <v/>
      </c>
      <c r="S42" s="39">
        <f>'入力'!E65&amp;""</f>
        <v/>
      </c>
    </row>
    <row r="43">
      <c r="A43" s="13">
        <f>IF('入力'!A66="","",'入力'!A66)</f>
        <v/>
      </c>
      <c r="B43" s="18">
        <f>IF($A43="","",SUMIFS('記録'!$C$4:$C$2003,'記録'!$B$4:$B$2003,$A43,'記録'!$F$4:$F$2003,B$3)+SUMIFS('明細'!$T$4:$T$3003,'明細'!$S$4:$S$3003,$A43,'明細'!$M$4:$M$3003,B$3))</f>
        <v/>
      </c>
      <c r="C43" s="18">
        <f>IF($A43="","",SUMIFS('記録'!$C$4:$C$2003,'記録'!$B$4:$B$2003,$A43,'記録'!$F$4:$F$2003,C$3)+SUMIFS('明細'!$T$4:$T$3003,'明細'!$S$4:$S$3003,$A43,'明細'!$M$4:$M$3003,C$3))</f>
        <v/>
      </c>
      <c r="D43" s="18">
        <f>IF($A43="","",SUMIFS('記録'!$C$4:$C$2003,'記録'!$B$4:$B$2003,$A43,'記録'!$F$4:$F$2003,D$3)+SUMIFS('明細'!$T$4:$T$3003,'明細'!$S$4:$S$3003,$A43,'明細'!$M$4:$M$3003,D$3))</f>
        <v/>
      </c>
      <c r="E43" s="18">
        <f>IF($A43="","",SUMIFS('記録'!$C$4:$C$2003,'記録'!$B$4:$B$2003,$A43,'記録'!$F$4:$F$2003,E$3)+SUMIFS('明細'!$T$4:$T$3003,'明細'!$S$4:$S$3003,$A43,'明細'!$M$4:$M$3003,E$3))</f>
        <v/>
      </c>
      <c r="F43" s="18">
        <f>IF($A43="","",SUMIFS('記録'!$C$4:$C$2003,'記録'!$B$4:$B$2003,$A43,'記録'!$F$4:$F$2003,F$3)+SUMIFS('明細'!$T$4:$T$3003,'明細'!$S$4:$S$3003,$A43,'明細'!$M$4:$M$3003,F$3))</f>
        <v/>
      </c>
      <c r="G43" s="18">
        <f>IF($A43="","",SUMIFS('記録'!$C$4:$C$2003,'記録'!$B$4:$B$2003,$A43,'記録'!$F$4:$F$2003,G$3)+SUMIFS('明細'!$T$4:$T$3003,'明細'!$S$4:$S$3003,$A43,'明細'!$M$4:$M$3003,G$3))</f>
        <v/>
      </c>
      <c r="H43" s="18">
        <f>IF($A43="","",SUMIFS('記録'!$C$4:$C$2003,'記録'!$B$4:$B$2003,$A43,'記録'!$F$4:$F$2003,H$3)+SUMIFS('明細'!$T$4:$T$3003,'明細'!$S$4:$S$3003,$A43,'明細'!$M$4:$M$3003,H$3))</f>
        <v/>
      </c>
      <c r="I43" s="18">
        <f>IF($A43="","",SUMIFS('記録'!$C$4:$C$2003,'記録'!$B$4:$B$2003,$A43,'記録'!$F$4:$F$2003,I$3)+SUMIFS('明細'!$T$4:$T$3003,'明細'!$S$4:$S$3003,$A43,'明細'!$M$4:$M$3003,I$3))</f>
        <v/>
      </c>
      <c r="J43" s="18">
        <f>IF($A43="","",SUMIFS('記録'!$C$4:$C$2003,'記録'!$B$4:$B$2003,$A43,'記録'!$F$4:$F$2003,J$3)+SUMIFS('明細'!$T$4:$T$3003,'明細'!$S$4:$S$3003,$A43,'明細'!$M$4:$M$3003,J$3))</f>
        <v/>
      </c>
      <c r="K43" s="18">
        <f>IF($A43="","",SUMIFS('記録'!$C$4:$C$2003,'記録'!$B$4:$B$2003,$A43,'記録'!$F$4:$F$2003,K$3)+SUMIFS('明細'!$T$4:$T$3003,'明細'!$S$4:$S$3003,$A43,'明細'!$M$4:$M$3003,K$3))</f>
        <v/>
      </c>
      <c r="L43" s="18">
        <f>IF($A43="","",SUMIFS('記録'!$C$4:$C$2003,'記録'!$B$4:$B$2003,$A43,'記録'!$F$4:$F$2003,L$3)+SUMIFS('明細'!$T$4:$T$3003,'明細'!$S$4:$S$3003,$A43,'明細'!$M$4:$M$3003,L$3))</f>
        <v/>
      </c>
      <c r="M43" s="18">
        <f>IF($A43="","",SUMIFS('記録'!$C$4:$C$2003,'記録'!$B$4:$B$2003,$A43,'記録'!$F$4:$F$2003,M$3)+SUMIFS('明細'!$T$4:$T$3003,'明細'!$S$4:$S$3003,$A43,'明細'!$M$4:$M$3003,M$3))</f>
        <v/>
      </c>
      <c r="N43" s="23">
        <f>IF($A43="","",SUM(B43:M43))</f>
        <v/>
      </c>
      <c r="O43" s="23">
        <f>IF(($A43="")+(SUM($B$77:$M$77)=0),"",N43/SUM($B$77:$M$77))</f>
        <v/>
      </c>
      <c r="P43" s="18">
        <f>IF($A43="","",'入力'!B66*12)</f>
        <v/>
      </c>
      <c r="Q43" s="23">
        <f>IF($A43="","",P43-N43)</f>
        <v/>
      </c>
      <c r="R43" s="39">
        <f>'入力'!C66&amp;""</f>
        <v/>
      </c>
      <c r="S43" s="39">
        <f>'入力'!E66&amp;""</f>
        <v/>
      </c>
    </row>
    <row r="44">
      <c r="A44" s="13">
        <f>IF('入力'!A67="","",'入力'!A67)</f>
        <v/>
      </c>
      <c r="B44" s="18">
        <f>IF($A44="","",SUMIFS('記録'!$C$4:$C$2003,'記録'!$B$4:$B$2003,$A44,'記録'!$F$4:$F$2003,B$3)+SUMIFS('明細'!$T$4:$T$3003,'明細'!$S$4:$S$3003,$A44,'明細'!$M$4:$M$3003,B$3))</f>
        <v/>
      </c>
      <c r="C44" s="18">
        <f>IF($A44="","",SUMIFS('記録'!$C$4:$C$2003,'記録'!$B$4:$B$2003,$A44,'記録'!$F$4:$F$2003,C$3)+SUMIFS('明細'!$T$4:$T$3003,'明細'!$S$4:$S$3003,$A44,'明細'!$M$4:$M$3003,C$3))</f>
        <v/>
      </c>
      <c r="D44" s="18">
        <f>IF($A44="","",SUMIFS('記録'!$C$4:$C$2003,'記録'!$B$4:$B$2003,$A44,'記録'!$F$4:$F$2003,D$3)+SUMIFS('明細'!$T$4:$T$3003,'明細'!$S$4:$S$3003,$A44,'明細'!$M$4:$M$3003,D$3))</f>
        <v/>
      </c>
      <c r="E44" s="18">
        <f>IF($A44="","",SUMIFS('記録'!$C$4:$C$2003,'記録'!$B$4:$B$2003,$A44,'記録'!$F$4:$F$2003,E$3)+SUMIFS('明細'!$T$4:$T$3003,'明細'!$S$4:$S$3003,$A44,'明細'!$M$4:$M$3003,E$3))</f>
        <v/>
      </c>
      <c r="F44" s="18">
        <f>IF($A44="","",SUMIFS('記録'!$C$4:$C$2003,'記録'!$B$4:$B$2003,$A44,'記録'!$F$4:$F$2003,F$3)+SUMIFS('明細'!$T$4:$T$3003,'明細'!$S$4:$S$3003,$A44,'明細'!$M$4:$M$3003,F$3))</f>
        <v/>
      </c>
      <c r="G44" s="18">
        <f>IF($A44="","",SUMIFS('記録'!$C$4:$C$2003,'記録'!$B$4:$B$2003,$A44,'記録'!$F$4:$F$2003,G$3)+SUMIFS('明細'!$T$4:$T$3003,'明細'!$S$4:$S$3003,$A44,'明細'!$M$4:$M$3003,G$3))</f>
        <v/>
      </c>
      <c r="H44" s="18">
        <f>IF($A44="","",SUMIFS('記録'!$C$4:$C$2003,'記録'!$B$4:$B$2003,$A44,'記録'!$F$4:$F$2003,H$3)+SUMIFS('明細'!$T$4:$T$3003,'明細'!$S$4:$S$3003,$A44,'明細'!$M$4:$M$3003,H$3))</f>
        <v/>
      </c>
      <c r="I44" s="18">
        <f>IF($A44="","",SUMIFS('記録'!$C$4:$C$2003,'記録'!$B$4:$B$2003,$A44,'記録'!$F$4:$F$2003,I$3)+SUMIFS('明細'!$T$4:$T$3003,'明細'!$S$4:$S$3003,$A44,'明細'!$M$4:$M$3003,I$3))</f>
        <v/>
      </c>
      <c r="J44" s="18">
        <f>IF($A44="","",SUMIFS('記録'!$C$4:$C$2003,'記録'!$B$4:$B$2003,$A44,'記録'!$F$4:$F$2003,J$3)+SUMIFS('明細'!$T$4:$T$3003,'明細'!$S$4:$S$3003,$A44,'明細'!$M$4:$M$3003,J$3))</f>
        <v/>
      </c>
      <c r="K44" s="18">
        <f>IF($A44="","",SUMIFS('記録'!$C$4:$C$2003,'記録'!$B$4:$B$2003,$A44,'記録'!$F$4:$F$2003,K$3)+SUMIFS('明細'!$T$4:$T$3003,'明細'!$S$4:$S$3003,$A44,'明細'!$M$4:$M$3003,K$3))</f>
        <v/>
      </c>
      <c r="L44" s="18">
        <f>IF($A44="","",SUMIFS('記録'!$C$4:$C$2003,'記録'!$B$4:$B$2003,$A44,'記録'!$F$4:$F$2003,L$3)+SUMIFS('明細'!$T$4:$T$3003,'明細'!$S$4:$S$3003,$A44,'明細'!$M$4:$M$3003,L$3))</f>
        <v/>
      </c>
      <c r="M44" s="18">
        <f>IF($A44="","",SUMIFS('記録'!$C$4:$C$2003,'記録'!$B$4:$B$2003,$A44,'記録'!$F$4:$F$2003,M$3)+SUMIFS('明細'!$T$4:$T$3003,'明細'!$S$4:$S$3003,$A44,'明細'!$M$4:$M$3003,M$3))</f>
        <v/>
      </c>
      <c r="N44" s="23">
        <f>IF($A44="","",SUM(B44:M44))</f>
        <v/>
      </c>
      <c r="O44" s="23">
        <f>IF(($A44="")+(SUM($B$77:$M$77)=0),"",N44/SUM($B$77:$M$77))</f>
        <v/>
      </c>
      <c r="P44" s="18">
        <f>IF($A44="","",'入力'!B67*12)</f>
        <v/>
      </c>
      <c r="Q44" s="23">
        <f>IF($A44="","",P44-N44)</f>
        <v/>
      </c>
      <c r="R44" s="39">
        <f>'入力'!C67&amp;""</f>
        <v/>
      </c>
      <c r="S44" s="39">
        <f>'入力'!E67&amp;""</f>
        <v/>
      </c>
    </row>
    <row r="45">
      <c r="A45" s="13">
        <f>IF('入力'!A68="","",'入力'!A68)</f>
        <v/>
      </c>
      <c r="B45" s="18">
        <f>IF($A45="","",SUMIFS('記録'!$C$4:$C$2003,'記録'!$B$4:$B$2003,$A45,'記録'!$F$4:$F$2003,B$3)+SUMIFS('明細'!$T$4:$T$3003,'明細'!$S$4:$S$3003,$A45,'明細'!$M$4:$M$3003,B$3))</f>
        <v/>
      </c>
      <c r="C45" s="18">
        <f>IF($A45="","",SUMIFS('記録'!$C$4:$C$2003,'記録'!$B$4:$B$2003,$A45,'記録'!$F$4:$F$2003,C$3)+SUMIFS('明細'!$T$4:$T$3003,'明細'!$S$4:$S$3003,$A45,'明細'!$M$4:$M$3003,C$3))</f>
        <v/>
      </c>
      <c r="D45" s="18">
        <f>IF($A45="","",SUMIFS('記録'!$C$4:$C$2003,'記録'!$B$4:$B$2003,$A45,'記録'!$F$4:$F$2003,D$3)+SUMIFS('明細'!$T$4:$T$3003,'明細'!$S$4:$S$3003,$A45,'明細'!$M$4:$M$3003,D$3))</f>
        <v/>
      </c>
      <c r="E45" s="18">
        <f>IF($A45="","",SUMIFS('記録'!$C$4:$C$2003,'記録'!$B$4:$B$2003,$A45,'記録'!$F$4:$F$2003,E$3)+SUMIFS('明細'!$T$4:$T$3003,'明細'!$S$4:$S$3003,$A45,'明細'!$M$4:$M$3003,E$3))</f>
        <v/>
      </c>
      <c r="F45" s="18">
        <f>IF($A45="","",SUMIFS('記録'!$C$4:$C$2003,'記録'!$B$4:$B$2003,$A45,'記録'!$F$4:$F$2003,F$3)+SUMIFS('明細'!$T$4:$T$3003,'明細'!$S$4:$S$3003,$A45,'明細'!$M$4:$M$3003,F$3))</f>
        <v/>
      </c>
      <c r="G45" s="18">
        <f>IF($A45="","",SUMIFS('記録'!$C$4:$C$2003,'記録'!$B$4:$B$2003,$A45,'記録'!$F$4:$F$2003,G$3)+SUMIFS('明細'!$T$4:$T$3003,'明細'!$S$4:$S$3003,$A45,'明細'!$M$4:$M$3003,G$3))</f>
        <v/>
      </c>
      <c r="H45" s="18">
        <f>IF($A45="","",SUMIFS('記録'!$C$4:$C$2003,'記録'!$B$4:$B$2003,$A45,'記録'!$F$4:$F$2003,H$3)+SUMIFS('明細'!$T$4:$T$3003,'明細'!$S$4:$S$3003,$A45,'明細'!$M$4:$M$3003,H$3))</f>
        <v/>
      </c>
      <c r="I45" s="18">
        <f>IF($A45="","",SUMIFS('記録'!$C$4:$C$2003,'記録'!$B$4:$B$2003,$A45,'記録'!$F$4:$F$2003,I$3)+SUMIFS('明細'!$T$4:$T$3003,'明細'!$S$4:$S$3003,$A45,'明細'!$M$4:$M$3003,I$3))</f>
        <v/>
      </c>
      <c r="J45" s="18">
        <f>IF($A45="","",SUMIFS('記録'!$C$4:$C$2003,'記録'!$B$4:$B$2003,$A45,'記録'!$F$4:$F$2003,J$3)+SUMIFS('明細'!$T$4:$T$3003,'明細'!$S$4:$S$3003,$A45,'明細'!$M$4:$M$3003,J$3))</f>
        <v/>
      </c>
      <c r="K45" s="18">
        <f>IF($A45="","",SUMIFS('記録'!$C$4:$C$2003,'記録'!$B$4:$B$2003,$A45,'記録'!$F$4:$F$2003,K$3)+SUMIFS('明細'!$T$4:$T$3003,'明細'!$S$4:$S$3003,$A45,'明細'!$M$4:$M$3003,K$3))</f>
        <v/>
      </c>
      <c r="L45" s="18">
        <f>IF($A45="","",SUMIFS('記録'!$C$4:$C$2003,'記録'!$B$4:$B$2003,$A45,'記録'!$F$4:$F$2003,L$3)+SUMIFS('明細'!$T$4:$T$3003,'明細'!$S$4:$S$3003,$A45,'明細'!$M$4:$M$3003,L$3))</f>
        <v/>
      </c>
      <c r="M45" s="18">
        <f>IF($A45="","",SUMIFS('記録'!$C$4:$C$2003,'記録'!$B$4:$B$2003,$A45,'記録'!$F$4:$F$2003,M$3)+SUMIFS('明細'!$T$4:$T$3003,'明細'!$S$4:$S$3003,$A45,'明細'!$M$4:$M$3003,M$3))</f>
        <v/>
      </c>
      <c r="N45" s="23">
        <f>IF($A45="","",SUM(B45:M45))</f>
        <v/>
      </c>
      <c r="O45" s="23">
        <f>IF(($A45="")+(SUM($B$77:$M$77)=0),"",N45/SUM($B$77:$M$77))</f>
        <v/>
      </c>
      <c r="P45" s="18">
        <f>IF($A45="","",'入力'!B68*12)</f>
        <v/>
      </c>
      <c r="Q45" s="23">
        <f>IF($A45="","",P45-N45)</f>
        <v/>
      </c>
      <c r="R45" s="39">
        <f>'入力'!C68&amp;""</f>
        <v/>
      </c>
      <c r="S45" s="39">
        <f>'入力'!E68&amp;""</f>
        <v/>
      </c>
    </row>
    <row r="46">
      <c r="A46" s="16" t="inlineStr">
        <is>
          <t>暮らしの費用の合計</t>
        </is>
      </c>
      <c r="B46" s="47">
        <f>SUM(B31:B45)</f>
        <v/>
      </c>
      <c r="C46" s="47">
        <f>SUM(C31:C45)</f>
        <v/>
      </c>
      <c r="D46" s="47">
        <f>SUM(D31:D45)</f>
        <v/>
      </c>
      <c r="E46" s="47">
        <f>SUM(E31:E45)</f>
        <v/>
      </c>
      <c r="F46" s="47">
        <f>SUM(F31:F45)</f>
        <v/>
      </c>
      <c r="G46" s="47">
        <f>SUM(G31:G45)</f>
        <v/>
      </c>
      <c r="H46" s="47">
        <f>SUM(H31:H45)</f>
        <v/>
      </c>
      <c r="I46" s="47">
        <f>SUM(I31:I45)</f>
        <v/>
      </c>
      <c r="J46" s="47">
        <f>SUM(J31:J45)</f>
        <v/>
      </c>
      <c r="K46" s="47">
        <f>SUM(K31:K45)</f>
        <v/>
      </c>
      <c r="L46" s="47">
        <f>SUM(L31:L45)</f>
        <v/>
      </c>
      <c r="M46" s="47">
        <f>SUM(M31:M45)</f>
        <v/>
      </c>
      <c r="N46" s="47">
        <f>SUM(N31:N45)</f>
        <v/>
      </c>
      <c r="O46" s="47">
        <f>IF(SUM($B$77:$M$77)=0,"",N46/SUM($B$77:$M$77))</f>
        <v/>
      </c>
      <c r="P46" s="47">
        <f>SUM(P31:P45)</f>
        <v/>
      </c>
      <c r="Q46" s="47">
        <f>P46-N46</f>
        <v/>
      </c>
    </row>
    <row r="47">
      <c r="A47" s="16" t="inlineStr">
        <is>
          <t>□ 年に数回の出費</t>
        </is>
      </c>
      <c r="B47" s="24" t="n"/>
      <c r="C47" s="24" t="n"/>
      <c r="D47" s="24" t="n"/>
      <c r="E47" s="24" t="n"/>
      <c r="F47" s="24" t="n"/>
      <c r="G47" s="24" t="n"/>
      <c r="H47" s="24" t="n"/>
      <c r="I47" s="24" t="n"/>
      <c r="J47" s="24" t="n"/>
      <c r="K47" s="24" t="n"/>
      <c r="L47" s="24" t="n"/>
      <c r="M47" s="24" t="n"/>
      <c r="N47" s="24" t="n"/>
      <c r="O47" s="24" t="n"/>
      <c r="P47" s="24" t="n"/>
      <c r="Q47" s="24" t="n"/>
      <c r="R47" s="24" t="n"/>
      <c r="S47" s="24" t="n"/>
    </row>
    <row r="48">
      <c r="A48" s="13">
        <f>IF('入力'!A70="","",'入力'!A70)</f>
        <v/>
      </c>
      <c r="B48" s="18">
        <f>IF($A48="","",SUMIFS('記録'!$C$4:$C$2003,'記録'!$B$4:$B$2003,$A48,'記録'!$F$4:$F$2003,B$3)+SUMIFS('明細'!$T$4:$T$3003,'明細'!$S$4:$S$3003,$A48,'明細'!$M$4:$M$3003,B$3))</f>
        <v/>
      </c>
      <c r="C48" s="18">
        <f>IF($A48="","",SUMIFS('記録'!$C$4:$C$2003,'記録'!$B$4:$B$2003,$A48,'記録'!$F$4:$F$2003,C$3)+SUMIFS('明細'!$T$4:$T$3003,'明細'!$S$4:$S$3003,$A48,'明細'!$M$4:$M$3003,C$3))</f>
        <v/>
      </c>
      <c r="D48" s="18">
        <f>IF($A48="","",SUMIFS('記録'!$C$4:$C$2003,'記録'!$B$4:$B$2003,$A48,'記録'!$F$4:$F$2003,D$3)+SUMIFS('明細'!$T$4:$T$3003,'明細'!$S$4:$S$3003,$A48,'明細'!$M$4:$M$3003,D$3))</f>
        <v/>
      </c>
      <c r="E48" s="18">
        <f>IF($A48="","",SUMIFS('記録'!$C$4:$C$2003,'記録'!$B$4:$B$2003,$A48,'記録'!$F$4:$F$2003,E$3)+SUMIFS('明細'!$T$4:$T$3003,'明細'!$S$4:$S$3003,$A48,'明細'!$M$4:$M$3003,E$3))</f>
        <v/>
      </c>
      <c r="F48" s="18">
        <f>IF($A48="","",SUMIFS('記録'!$C$4:$C$2003,'記録'!$B$4:$B$2003,$A48,'記録'!$F$4:$F$2003,F$3)+SUMIFS('明細'!$T$4:$T$3003,'明細'!$S$4:$S$3003,$A48,'明細'!$M$4:$M$3003,F$3))</f>
        <v/>
      </c>
      <c r="G48" s="18">
        <f>IF($A48="","",SUMIFS('記録'!$C$4:$C$2003,'記録'!$B$4:$B$2003,$A48,'記録'!$F$4:$F$2003,G$3)+SUMIFS('明細'!$T$4:$T$3003,'明細'!$S$4:$S$3003,$A48,'明細'!$M$4:$M$3003,G$3))</f>
        <v/>
      </c>
      <c r="H48" s="18">
        <f>IF($A48="","",SUMIFS('記録'!$C$4:$C$2003,'記録'!$B$4:$B$2003,$A48,'記録'!$F$4:$F$2003,H$3)+SUMIFS('明細'!$T$4:$T$3003,'明細'!$S$4:$S$3003,$A48,'明細'!$M$4:$M$3003,H$3))</f>
        <v/>
      </c>
      <c r="I48" s="18">
        <f>IF($A48="","",SUMIFS('記録'!$C$4:$C$2003,'記録'!$B$4:$B$2003,$A48,'記録'!$F$4:$F$2003,I$3)+SUMIFS('明細'!$T$4:$T$3003,'明細'!$S$4:$S$3003,$A48,'明細'!$M$4:$M$3003,I$3))</f>
        <v/>
      </c>
      <c r="J48" s="18">
        <f>IF($A48="","",SUMIFS('記録'!$C$4:$C$2003,'記録'!$B$4:$B$2003,$A48,'記録'!$F$4:$F$2003,J$3)+SUMIFS('明細'!$T$4:$T$3003,'明細'!$S$4:$S$3003,$A48,'明細'!$M$4:$M$3003,J$3))</f>
        <v/>
      </c>
      <c r="K48" s="18">
        <f>IF($A48="","",SUMIFS('記録'!$C$4:$C$2003,'記録'!$B$4:$B$2003,$A48,'記録'!$F$4:$F$2003,K$3)+SUMIFS('明細'!$T$4:$T$3003,'明細'!$S$4:$S$3003,$A48,'明細'!$M$4:$M$3003,K$3))</f>
        <v/>
      </c>
      <c r="L48" s="18">
        <f>IF($A48="","",SUMIFS('記録'!$C$4:$C$2003,'記録'!$B$4:$B$2003,$A48,'記録'!$F$4:$F$2003,L$3)+SUMIFS('明細'!$T$4:$T$3003,'明細'!$S$4:$S$3003,$A48,'明細'!$M$4:$M$3003,L$3))</f>
        <v/>
      </c>
      <c r="M48" s="18">
        <f>IF($A48="","",SUMIFS('記録'!$C$4:$C$2003,'記録'!$B$4:$B$2003,$A48,'記録'!$F$4:$F$2003,M$3)+SUMIFS('明細'!$T$4:$T$3003,'明細'!$S$4:$S$3003,$A48,'明細'!$M$4:$M$3003,M$3))</f>
        <v/>
      </c>
      <c r="N48" s="23">
        <f>IF($A48="","",SUM(B48:M48))</f>
        <v/>
      </c>
      <c r="O48" s="23">
        <f>IF(($A48="")+(SUM($B$77:$M$77)=0),"",N48/SUM($B$77:$M$77))</f>
        <v/>
      </c>
      <c r="P48" s="18">
        <f>IF($A48="","",SUMIFS('入力'!$G$92:$G$103,'入力'!$B$92:$B$103,$A48))</f>
        <v/>
      </c>
      <c r="Q48" s="23">
        <f>IF($A48="","",P48-N48)</f>
        <v/>
      </c>
      <c r="R48" s="39">
        <f>'入力'!C70&amp;""</f>
        <v/>
      </c>
      <c r="S48" s="39">
        <f>'入力'!E70&amp;""</f>
        <v/>
      </c>
    </row>
    <row r="49">
      <c r="A49" s="13">
        <f>IF('入力'!A71="","",'入力'!A71)</f>
        <v/>
      </c>
      <c r="B49" s="18">
        <f>IF($A49="","",SUMIFS('記録'!$C$4:$C$2003,'記録'!$B$4:$B$2003,$A49,'記録'!$F$4:$F$2003,B$3)+SUMIFS('明細'!$T$4:$T$3003,'明細'!$S$4:$S$3003,$A49,'明細'!$M$4:$M$3003,B$3))</f>
        <v/>
      </c>
      <c r="C49" s="18">
        <f>IF($A49="","",SUMIFS('記録'!$C$4:$C$2003,'記録'!$B$4:$B$2003,$A49,'記録'!$F$4:$F$2003,C$3)+SUMIFS('明細'!$T$4:$T$3003,'明細'!$S$4:$S$3003,$A49,'明細'!$M$4:$M$3003,C$3))</f>
        <v/>
      </c>
      <c r="D49" s="18">
        <f>IF($A49="","",SUMIFS('記録'!$C$4:$C$2003,'記録'!$B$4:$B$2003,$A49,'記録'!$F$4:$F$2003,D$3)+SUMIFS('明細'!$T$4:$T$3003,'明細'!$S$4:$S$3003,$A49,'明細'!$M$4:$M$3003,D$3))</f>
        <v/>
      </c>
      <c r="E49" s="18">
        <f>IF($A49="","",SUMIFS('記録'!$C$4:$C$2003,'記録'!$B$4:$B$2003,$A49,'記録'!$F$4:$F$2003,E$3)+SUMIFS('明細'!$T$4:$T$3003,'明細'!$S$4:$S$3003,$A49,'明細'!$M$4:$M$3003,E$3))</f>
        <v/>
      </c>
      <c r="F49" s="18">
        <f>IF($A49="","",SUMIFS('記録'!$C$4:$C$2003,'記録'!$B$4:$B$2003,$A49,'記録'!$F$4:$F$2003,F$3)+SUMIFS('明細'!$T$4:$T$3003,'明細'!$S$4:$S$3003,$A49,'明細'!$M$4:$M$3003,F$3))</f>
        <v/>
      </c>
      <c r="G49" s="18">
        <f>IF($A49="","",SUMIFS('記録'!$C$4:$C$2003,'記録'!$B$4:$B$2003,$A49,'記録'!$F$4:$F$2003,G$3)+SUMIFS('明細'!$T$4:$T$3003,'明細'!$S$4:$S$3003,$A49,'明細'!$M$4:$M$3003,G$3))</f>
        <v/>
      </c>
      <c r="H49" s="18">
        <f>IF($A49="","",SUMIFS('記録'!$C$4:$C$2003,'記録'!$B$4:$B$2003,$A49,'記録'!$F$4:$F$2003,H$3)+SUMIFS('明細'!$T$4:$T$3003,'明細'!$S$4:$S$3003,$A49,'明細'!$M$4:$M$3003,H$3))</f>
        <v/>
      </c>
      <c r="I49" s="18">
        <f>IF($A49="","",SUMIFS('記録'!$C$4:$C$2003,'記録'!$B$4:$B$2003,$A49,'記録'!$F$4:$F$2003,I$3)+SUMIFS('明細'!$T$4:$T$3003,'明細'!$S$4:$S$3003,$A49,'明細'!$M$4:$M$3003,I$3))</f>
        <v/>
      </c>
      <c r="J49" s="18">
        <f>IF($A49="","",SUMIFS('記録'!$C$4:$C$2003,'記録'!$B$4:$B$2003,$A49,'記録'!$F$4:$F$2003,J$3)+SUMIFS('明細'!$T$4:$T$3003,'明細'!$S$4:$S$3003,$A49,'明細'!$M$4:$M$3003,J$3))</f>
        <v/>
      </c>
      <c r="K49" s="18">
        <f>IF($A49="","",SUMIFS('記録'!$C$4:$C$2003,'記録'!$B$4:$B$2003,$A49,'記録'!$F$4:$F$2003,K$3)+SUMIFS('明細'!$T$4:$T$3003,'明細'!$S$4:$S$3003,$A49,'明細'!$M$4:$M$3003,K$3))</f>
        <v/>
      </c>
      <c r="L49" s="18">
        <f>IF($A49="","",SUMIFS('記録'!$C$4:$C$2003,'記録'!$B$4:$B$2003,$A49,'記録'!$F$4:$F$2003,L$3)+SUMIFS('明細'!$T$4:$T$3003,'明細'!$S$4:$S$3003,$A49,'明細'!$M$4:$M$3003,L$3))</f>
        <v/>
      </c>
      <c r="M49" s="18">
        <f>IF($A49="","",SUMIFS('記録'!$C$4:$C$2003,'記録'!$B$4:$B$2003,$A49,'記録'!$F$4:$F$2003,M$3)+SUMIFS('明細'!$T$4:$T$3003,'明細'!$S$4:$S$3003,$A49,'明細'!$M$4:$M$3003,M$3))</f>
        <v/>
      </c>
      <c r="N49" s="23">
        <f>IF($A49="","",SUM(B49:M49))</f>
        <v/>
      </c>
      <c r="O49" s="23">
        <f>IF(($A49="")+(SUM($B$77:$M$77)=0),"",N49/SUM($B$77:$M$77))</f>
        <v/>
      </c>
      <c r="P49" s="18">
        <f>IF($A49="","",SUMIFS('入力'!$G$92:$G$103,'入力'!$B$92:$B$103,$A49))</f>
        <v/>
      </c>
      <c r="Q49" s="23">
        <f>IF($A49="","",P49-N49)</f>
        <v/>
      </c>
      <c r="R49" s="39">
        <f>'入力'!C71&amp;""</f>
        <v/>
      </c>
      <c r="S49" s="39">
        <f>'入力'!E71&amp;""</f>
        <v/>
      </c>
    </row>
    <row r="50">
      <c r="A50" s="13">
        <f>IF('入力'!A72="","",'入力'!A72)</f>
        <v/>
      </c>
      <c r="B50" s="18">
        <f>IF($A50="","",SUMIFS('記録'!$C$4:$C$2003,'記録'!$B$4:$B$2003,$A50,'記録'!$F$4:$F$2003,B$3)+SUMIFS('明細'!$T$4:$T$3003,'明細'!$S$4:$S$3003,$A50,'明細'!$M$4:$M$3003,B$3))</f>
        <v/>
      </c>
      <c r="C50" s="18">
        <f>IF($A50="","",SUMIFS('記録'!$C$4:$C$2003,'記録'!$B$4:$B$2003,$A50,'記録'!$F$4:$F$2003,C$3)+SUMIFS('明細'!$T$4:$T$3003,'明細'!$S$4:$S$3003,$A50,'明細'!$M$4:$M$3003,C$3))</f>
        <v/>
      </c>
      <c r="D50" s="18">
        <f>IF($A50="","",SUMIFS('記録'!$C$4:$C$2003,'記録'!$B$4:$B$2003,$A50,'記録'!$F$4:$F$2003,D$3)+SUMIFS('明細'!$T$4:$T$3003,'明細'!$S$4:$S$3003,$A50,'明細'!$M$4:$M$3003,D$3))</f>
        <v/>
      </c>
      <c r="E50" s="18">
        <f>IF($A50="","",SUMIFS('記録'!$C$4:$C$2003,'記録'!$B$4:$B$2003,$A50,'記録'!$F$4:$F$2003,E$3)+SUMIFS('明細'!$T$4:$T$3003,'明細'!$S$4:$S$3003,$A50,'明細'!$M$4:$M$3003,E$3))</f>
        <v/>
      </c>
      <c r="F50" s="18">
        <f>IF($A50="","",SUMIFS('記録'!$C$4:$C$2003,'記録'!$B$4:$B$2003,$A50,'記録'!$F$4:$F$2003,F$3)+SUMIFS('明細'!$T$4:$T$3003,'明細'!$S$4:$S$3003,$A50,'明細'!$M$4:$M$3003,F$3))</f>
        <v/>
      </c>
      <c r="G50" s="18">
        <f>IF($A50="","",SUMIFS('記録'!$C$4:$C$2003,'記録'!$B$4:$B$2003,$A50,'記録'!$F$4:$F$2003,G$3)+SUMIFS('明細'!$T$4:$T$3003,'明細'!$S$4:$S$3003,$A50,'明細'!$M$4:$M$3003,G$3))</f>
        <v/>
      </c>
      <c r="H50" s="18">
        <f>IF($A50="","",SUMIFS('記録'!$C$4:$C$2003,'記録'!$B$4:$B$2003,$A50,'記録'!$F$4:$F$2003,H$3)+SUMIFS('明細'!$T$4:$T$3003,'明細'!$S$4:$S$3003,$A50,'明細'!$M$4:$M$3003,H$3))</f>
        <v/>
      </c>
      <c r="I50" s="18">
        <f>IF($A50="","",SUMIFS('記録'!$C$4:$C$2003,'記録'!$B$4:$B$2003,$A50,'記録'!$F$4:$F$2003,I$3)+SUMIFS('明細'!$T$4:$T$3003,'明細'!$S$4:$S$3003,$A50,'明細'!$M$4:$M$3003,I$3))</f>
        <v/>
      </c>
      <c r="J50" s="18">
        <f>IF($A50="","",SUMIFS('記録'!$C$4:$C$2003,'記録'!$B$4:$B$2003,$A50,'記録'!$F$4:$F$2003,J$3)+SUMIFS('明細'!$T$4:$T$3003,'明細'!$S$4:$S$3003,$A50,'明細'!$M$4:$M$3003,J$3))</f>
        <v/>
      </c>
      <c r="K50" s="18">
        <f>IF($A50="","",SUMIFS('記録'!$C$4:$C$2003,'記録'!$B$4:$B$2003,$A50,'記録'!$F$4:$F$2003,K$3)+SUMIFS('明細'!$T$4:$T$3003,'明細'!$S$4:$S$3003,$A50,'明細'!$M$4:$M$3003,K$3))</f>
        <v/>
      </c>
      <c r="L50" s="18">
        <f>IF($A50="","",SUMIFS('記録'!$C$4:$C$2003,'記録'!$B$4:$B$2003,$A50,'記録'!$F$4:$F$2003,L$3)+SUMIFS('明細'!$T$4:$T$3003,'明細'!$S$4:$S$3003,$A50,'明細'!$M$4:$M$3003,L$3))</f>
        <v/>
      </c>
      <c r="M50" s="18">
        <f>IF($A50="","",SUMIFS('記録'!$C$4:$C$2003,'記録'!$B$4:$B$2003,$A50,'記録'!$F$4:$F$2003,M$3)+SUMIFS('明細'!$T$4:$T$3003,'明細'!$S$4:$S$3003,$A50,'明細'!$M$4:$M$3003,M$3))</f>
        <v/>
      </c>
      <c r="N50" s="23">
        <f>IF($A50="","",SUM(B50:M50))</f>
        <v/>
      </c>
      <c r="O50" s="23">
        <f>IF(($A50="")+(SUM($B$77:$M$77)=0),"",N50/SUM($B$77:$M$77))</f>
        <v/>
      </c>
      <c r="P50" s="18">
        <f>IF($A50="","",SUMIFS('入力'!$G$92:$G$103,'入力'!$B$92:$B$103,$A50))</f>
        <v/>
      </c>
      <c r="Q50" s="23">
        <f>IF($A50="","",P50-N50)</f>
        <v/>
      </c>
      <c r="R50" s="39">
        <f>'入力'!C72&amp;""</f>
        <v/>
      </c>
      <c r="S50" s="39">
        <f>'入力'!E72&amp;""</f>
        <v/>
      </c>
    </row>
    <row r="51">
      <c r="A51" s="13">
        <f>IF('入力'!A73="","",'入力'!A73)</f>
        <v/>
      </c>
      <c r="B51" s="18">
        <f>IF($A51="","",SUMIFS('記録'!$C$4:$C$2003,'記録'!$B$4:$B$2003,$A51,'記録'!$F$4:$F$2003,B$3)+SUMIFS('明細'!$T$4:$T$3003,'明細'!$S$4:$S$3003,$A51,'明細'!$M$4:$M$3003,B$3))</f>
        <v/>
      </c>
      <c r="C51" s="18">
        <f>IF($A51="","",SUMIFS('記録'!$C$4:$C$2003,'記録'!$B$4:$B$2003,$A51,'記録'!$F$4:$F$2003,C$3)+SUMIFS('明細'!$T$4:$T$3003,'明細'!$S$4:$S$3003,$A51,'明細'!$M$4:$M$3003,C$3))</f>
        <v/>
      </c>
      <c r="D51" s="18">
        <f>IF($A51="","",SUMIFS('記録'!$C$4:$C$2003,'記録'!$B$4:$B$2003,$A51,'記録'!$F$4:$F$2003,D$3)+SUMIFS('明細'!$T$4:$T$3003,'明細'!$S$4:$S$3003,$A51,'明細'!$M$4:$M$3003,D$3))</f>
        <v/>
      </c>
      <c r="E51" s="18">
        <f>IF($A51="","",SUMIFS('記録'!$C$4:$C$2003,'記録'!$B$4:$B$2003,$A51,'記録'!$F$4:$F$2003,E$3)+SUMIFS('明細'!$T$4:$T$3003,'明細'!$S$4:$S$3003,$A51,'明細'!$M$4:$M$3003,E$3))</f>
        <v/>
      </c>
      <c r="F51" s="18">
        <f>IF($A51="","",SUMIFS('記録'!$C$4:$C$2003,'記録'!$B$4:$B$2003,$A51,'記録'!$F$4:$F$2003,F$3)+SUMIFS('明細'!$T$4:$T$3003,'明細'!$S$4:$S$3003,$A51,'明細'!$M$4:$M$3003,F$3))</f>
        <v/>
      </c>
      <c r="G51" s="18">
        <f>IF($A51="","",SUMIFS('記録'!$C$4:$C$2003,'記録'!$B$4:$B$2003,$A51,'記録'!$F$4:$F$2003,G$3)+SUMIFS('明細'!$T$4:$T$3003,'明細'!$S$4:$S$3003,$A51,'明細'!$M$4:$M$3003,G$3))</f>
        <v/>
      </c>
      <c r="H51" s="18">
        <f>IF($A51="","",SUMIFS('記録'!$C$4:$C$2003,'記録'!$B$4:$B$2003,$A51,'記録'!$F$4:$F$2003,H$3)+SUMIFS('明細'!$T$4:$T$3003,'明細'!$S$4:$S$3003,$A51,'明細'!$M$4:$M$3003,H$3))</f>
        <v/>
      </c>
      <c r="I51" s="18">
        <f>IF($A51="","",SUMIFS('記録'!$C$4:$C$2003,'記録'!$B$4:$B$2003,$A51,'記録'!$F$4:$F$2003,I$3)+SUMIFS('明細'!$T$4:$T$3003,'明細'!$S$4:$S$3003,$A51,'明細'!$M$4:$M$3003,I$3))</f>
        <v/>
      </c>
      <c r="J51" s="18">
        <f>IF($A51="","",SUMIFS('記録'!$C$4:$C$2003,'記録'!$B$4:$B$2003,$A51,'記録'!$F$4:$F$2003,J$3)+SUMIFS('明細'!$T$4:$T$3003,'明細'!$S$4:$S$3003,$A51,'明細'!$M$4:$M$3003,J$3))</f>
        <v/>
      </c>
      <c r="K51" s="18">
        <f>IF($A51="","",SUMIFS('記録'!$C$4:$C$2003,'記録'!$B$4:$B$2003,$A51,'記録'!$F$4:$F$2003,K$3)+SUMIFS('明細'!$T$4:$T$3003,'明細'!$S$4:$S$3003,$A51,'明細'!$M$4:$M$3003,K$3))</f>
        <v/>
      </c>
      <c r="L51" s="18">
        <f>IF($A51="","",SUMIFS('記録'!$C$4:$C$2003,'記録'!$B$4:$B$2003,$A51,'記録'!$F$4:$F$2003,L$3)+SUMIFS('明細'!$T$4:$T$3003,'明細'!$S$4:$S$3003,$A51,'明細'!$M$4:$M$3003,L$3))</f>
        <v/>
      </c>
      <c r="M51" s="18">
        <f>IF($A51="","",SUMIFS('記録'!$C$4:$C$2003,'記録'!$B$4:$B$2003,$A51,'記録'!$F$4:$F$2003,M$3)+SUMIFS('明細'!$T$4:$T$3003,'明細'!$S$4:$S$3003,$A51,'明細'!$M$4:$M$3003,M$3))</f>
        <v/>
      </c>
      <c r="N51" s="23">
        <f>IF($A51="","",SUM(B51:M51))</f>
        <v/>
      </c>
      <c r="O51" s="23">
        <f>IF(($A51="")+(SUM($B$77:$M$77)=0),"",N51/SUM($B$77:$M$77))</f>
        <v/>
      </c>
      <c r="P51" s="18">
        <f>IF($A51="","",SUMIFS('入力'!$G$92:$G$103,'入力'!$B$92:$B$103,$A51))</f>
        <v/>
      </c>
      <c r="Q51" s="23">
        <f>IF($A51="","",P51-N51)</f>
        <v/>
      </c>
      <c r="R51" s="39">
        <f>'入力'!C73&amp;""</f>
        <v/>
      </c>
      <c r="S51" s="39">
        <f>'入力'!E73&amp;""</f>
        <v/>
      </c>
    </row>
    <row r="52">
      <c r="A52" s="13">
        <f>IF('入力'!A74="","",'入力'!A74)</f>
        <v/>
      </c>
      <c r="B52" s="18">
        <f>IF($A52="","",SUMIFS('記録'!$C$4:$C$2003,'記録'!$B$4:$B$2003,$A52,'記録'!$F$4:$F$2003,B$3)+SUMIFS('明細'!$T$4:$T$3003,'明細'!$S$4:$S$3003,$A52,'明細'!$M$4:$M$3003,B$3))</f>
        <v/>
      </c>
      <c r="C52" s="18">
        <f>IF($A52="","",SUMIFS('記録'!$C$4:$C$2003,'記録'!$B$4:$B$2003,$A52,'記録'!$F$4:$F$2003,C$3)+SUMIFS('明細'!$T$4:$T$3003,'明細'!$S$4:$S$3003,$A52,'明細'!$M$4:$M$3003,C$3))</f>
        <v/>
      </c>
      <c r="D52" s="18">
        <f>IF($A52="","",SUMIFS('記録'!$C$4:$C$2003,'記録'!$B$4:$B$2003,$A52,'記録'!$F$4:$F$2003,D$3)+SUMIFS('明細'!$T$4:$T$3003,'明細'!$S$4:$S$3003,$A52,'明細'!$M$4:$M$3003,D$3))</f>
        <v/>
      </c>
      <c r="E52" s="18">
        <f>IF($A52="","",SUMIFS('記録'!$C$4:$C$2003,'記録'!$B$4:$B$2003,$A52,'記録'!$F$4:$F$2003,E$3)+SUMIFS('明細'!$T$4:$T$3003,'明細'!$S$4:$S$3003,$A52,'明細'!$M$4:$M$3003,E$3))</f>
        <v/>
      </c>
      <c r="F52" s="18">
        <f>IF($A52="","",SUMIFS('記録'!$C$4:$C$2003,'記録'!$B$4:$B$2003,$A52,'記録'!$F$4:$F$2003,F$3)+SUMIFS('明細'!$T$4:$T$3003,'明細'!$S$4:$S$3003,$A52,'明細'!$M$4:$M$3003,F$3))</f>
        <v/>
      </c>
      <c r="G52" s="18">
        <f>IF($A52="","",SUMIFS('記録'!$C$4:$C$2003,'記録'!$B$4:$B$2003,$A52,'記録'!$F$4:$F$2003,G$3)+SUMIFS('明細'!$T$4:$T$3003,'明細'!$S$4:$S$3003,$A52,'明細'!$M$4:$M$3003,G$3))</f>
        <v/>
      </c>
      <c r="H52" s="18">
        <f>IF($A52="","",SUMIFS('記録'!$C$4:$C$2003,'記録'!$B$4:$B$2003,$A52,'記録'!$F$4:$F$2003,H$3)+SUMIFS('明細'!$T$4:$T$3003,'明細'!$S$4:$S$3003,$A52,'明細'!$M$4:$M$3003,H$3))</f>
        <v/>
      </c>
      <c r="I52" s="18">
        <f>IF($A52="","",SUMIFS('記録'!$C$4:$C$2003,'記録'!$B$4:$B$2003,$A52,'記録'!$F$4:$F$2003,I$3)+SUMIFS('明細'!$T$4:$T$3003,'明細'!$S$4:$S$3003,$A52,'明細'!$M$4:$M$3003,I$3))</f>
        <v/>
      </c>
      <c r="J52" s="18">
        <f>IF($A52="","",SUMIFS('記録'!$C$4:$C$2003,'記録'!$B$4:$B$2003,$A52,'記録'!$F$4:$F$2003,J$3)+SUMIFS('明細'!$T$4:$T$3003,'明細'!$S$4:$S$3003,$A52,'明細'!$M$4:$M$3003,J$3))</f>
        <v/>
      </c>
      <c r="K52" s="18">
        <f>IF($A52="","",SUMIFS('記録'!$C$4:$C$2003,'記録'!$B$4:$B$2003,$A52,'記録'!$F$4:$F$2003,K$3)+SUMIFS('明細'!$T$4:$T$3003,'明細'!$S$4:$S$3003,$A52,'明細'!$M$4:$M$3003,K$3))</f>
        <v/>
      </c>
      <c r="L52" s="18">
        <f>IF($A52="","",SUMIFS('記録'!$C$4:$C$2003,'記録'!$B$4:$B$2003,$A52,'記録'!$F$4:$F$2003,L$3)+SUMIFS('明細'!$T$4:$T$3003,'明細'!$S$4:$S$3003,$A52,'明細'!$M$4:$M$3003,L$3))</f>
        <v/>
      </c>
      <c r="M52" s="18">
        <f>IF($A52="","",SUMIFS('記録'!$C$4:$C$2003,'記録'!$B$4:$B$2003,$A52,'記録'!$F$4:$F$2003,M$3)+SUMIFS('明細'!$T$4:$T$3003,'明細'!$S$4:$S$3003,$A52,'明細'!$M$4:$M$3003,M$3))</f>
        <v/>
      </c>
      <c r="N52" s="23">
        <f>IF($A52="","",SUM(B52:M52))</f>
        <v/>
      </c>
      <c r="O52" s="23">
        <f>IF(($A52="")+(SUM($B$77:$M$77)=0),"",N52/SUM($B$77:$M$77))</f>
        <v/>
      </c>
      <c r="P52" s="18">
        <f>IF($A52="","",SUMIFS('入力'!$G$92:$G$103,'入力'!$B$92:$B$103,$A52))</f>
        <v/>
      </c>
      <c r="Q52" s="23">
        <f>IF($A52="","",P52-N52)</f>
        <v/>
      </c>
      <c r="R52" s="39">
        <f>'入力'!C74&amp;""</f>
        <v/>
      </c>
      <c r="S52" s="39">
        <f>'入力'!E74&amp;""</f>
        <v/>
      </c>
    </row>
    <row r="53">
      <c r="A53" s="13">
        <f>IF('入力'!A75="","",'入力'!A75)</f>
        <v/>
      </c>
      <c r="B53" s="18">
        <f>IF($A53="","",SUMIFS('記録'!$C$4:$C$2003,'記録'!$B$4:$B$2003,$A53,'記録'!$F$4:$F$2003,B$3)+SUMIFS('明細'!$T$4:$T$3003,'明細'!$S$4:$S$3003,$A53,'明細'!$M$4:$M$3003,B$3))</f>
        <v/>
      </c>
      <c r="C53" s="18">
        <f>IF($A53="","",SUMIFS('記録'!$C$4:$C$2003,'記録'!$B$4:$B$2003,$A53,'記録'!$F$4:$F$2003,C$3)+SUMIFS('明細'!$T$4:$T$3003,'明細'!$S$4:$S$3003,$A53,'明細'!$M$4:$M$3003,C$3))</f>
        <v/>
      </c>
      <c r="D53" s="18">
        <f>IF($A53="","",SUMIFS('記録'!$C$4:$C$2003,'記録'!$B$4:$B$2003,$A53,'記録'!$F$4:$F$2003,D$3)+SUMIFS('明細'!$T$4:$T$3003,'明細'!$S$4:$S$3003,$A53,'明細'!$M$4:$M$3003,D$3))</f>
        <v/>
      </c>
      <c r="E53" s="18">
        <f>IF($A53="","",SUMIFS('記録'!$C$4:$C$2003,'記録'!$B$4:$B$2003,$A53,'記録'!$F$4:$F$2003,E$3)+SUMIFS('明細'!$T$4:$T$3003,'明細'!$S$4:$S$3003,$A53,'明細'!$M$4:$M$3003,E$3))</f>
        <v/>
      </c>
      <c r="F53" s="18">
        <f>IF($A53="","",SUMIFS('記録'!$C$4:$C$2003,'記録'!$B$4:$B$2003,$A53,'記録'!$F$4:$F$2003,F$3)+SUMIFS('明細'!$T$4:$T$3003,'明細'!$S$4:$S$3003,$A53,'明細'!$M$4:$M$3003,F$3))</f>
        <v/>
      </c>
      <c r="G53" s="18">
        <f>IF($A53="","",SUMIFS('記録'!$C$4:$C$2003,'記録'!$B$4:$B$2003,$A53,'記録'!$F$4:$F$2003,G$3)+SUMIFS('明細'!$T$4:$T$3003,'明細'!$S$4:$S$3003,$A53,'明細'!$M$4:$M$3003,G$3))</f>
        <v/>
      </c>
      <c r="H53" s="18">
        <f>IF($A53="","",SUMIFS('記録'!$C$4:$C$2003,'記録'!$B$4:$B$2003,$A53,'記録'!$F$4:$F$2003,H$3)+SUMIFS('明細'!$T$4:$T$3003,'明細'!$S$4:$S$3003,$A53,'明細'!$M$4:$M$3003,H$3))</f>
        <v/>
      </c>
      <c r="I53" s="18">
        <f>IF($A53="","",SUMIFS('記録'!$C$4:$C$2003,'記録'!$B$4:$B$2003,$A53,'記録'!$F$4:$F$2003,I$3)+SUMIFS('明細'!$T$4:$T$3003,'明細'!$S$4:$S$3003,$A53,'明細'!$M$4:$M$3003,I$3))</f>
        <v/>
      </c>
      <c r="J53" s="18">
        <f>IF($A53="","",SUMIFS('記録'!$C$4:$C$2003,'記録'!$B$4:$B$2003,$A53,'記録'!$F$4:$F$2003,J$3)+SUMIFS('明細'!$T$4:$T$3003,'明細'!$S$4:$S$3003,$A53,'明細'!$M$4:$M$3003,J$3))</f>
        <v/>
      </c>
      <c r="K53" s="18">
        <f>IF($A53="","",SUMIFS('記録'!$C$4:$C$2003,'記録'!$B$4:$B$2003,$A53,'記録'!$F$4:$F$2003,K$3)+SUMIFS('明細'!$T$4:$T$3003,'明細'!$S$4:$S$3003,$A53,'明細'!$M$4:$M$3003,K$3))</f>
        <v/>
      </c>
      <c r="L53" s="18">
        <f>IF($A53="","",SUMIFS('記録'!$C$4:$C$2003,'記録'!$B$4:$B$2003,$A53,'記録'!$F$4:$F$2003,L$3)+SUMIFS('明細'!$T$4:$T$3003,'明細'!$S$4:$S$3003,$A53,'明細'!$M$4:$M$3003,L$3))</f>
        <v/>
      </c>
      <c r="M53" s="18">
        <f>IF($A53="","",SUMIFS('記録'!$C$4:$C$2003,'記録'!$B$4:$B$2003,$A53,'記録'!$F$4:$F$2003,M$3)+SUMIFS('明細'!$T$4:$T$3003,'明細'!$S$4:$S$3003,$A53,'明細'!$M$4:$M$3003,M$3))</f>
        <v/>
      </c>
      <c r="N53" s="23">
        <f>IF($A53="","",SUM(B53:M53))</f>
        <v/>
      </c>
      <c r="O53" s="23">
        <f>IF(($A53="")+(SUM($B$77:$M$77)=0),"",N53/SUM($B$77:$M$77))</f>
        <v/>
      </c>
      <c r="P53" s="18">
        <f>IF($A53="","",SUMIFS('入力'!$G$92:$G$103,'入力'!$B$92:$B$103,$A53))</f>
        <v/>
      </c>
      <c r="Q53" s="23">
        <f>IF($A53="","",P53-N53)</f>
        <v/>
      </c>
      <c r="R53" s="39">
        <f>'入力'!C75&amp;""</f>
        <v/>
      </c>
      <c r="S53" s="39">
        <f>'入力'!E75&amp;""</f>
        <v/>
      </c>
    </row>
    <row r="54">
      <c r="A54" s="13">
        <f>IF('入力'!A76="","",'入力'!A76)</f>
        <v/>
      </c>
      <c r="B54" s="18">
        <f>IF($A54="","",SUMIFS('記録'!$C$4:$C$2003,'記録'!$B$4:$B$2003,$A54,'記録'!$F$4:$F$2003,B$3)+SUMIFS('明細'!$T$4:$T$3003,'明細'!$S$4:$S$3003,$A54,'明細'!$M$4:$M$3003,B$3))</f>
        <v/>
      </c>
      <c r="C54" s="18">
        <f>IF($A54="","",SUMIFS('記録'!$C$4:$C$2003,'記録'!$B$4:$B$2003,$A54,'記録'!$F$4:$F$2003,C$3)+SUMIFS('明細'!$T$4:$T$3003,'明細'!$S$4:$S$3003,$A54,'明細'!$M$4:$M$3003,C$3))</f>
        <v/>
      </c>
      <c r="D54" s="18">
        <f>IF($A54="","",SUMIFS('記録'!$C$4:$C$2003,'記録'!$B$4:$B$2003,$A54,'記録'!$F$4:$F$2003,D$3)+SUMIFS('明細'!$T$4:$T$3003,'明細'!$S$4:$S$3003,$A54,'明細'!$M$4:$M$3003,D$3))</f>
        <v/>
      </c>
      <c r="E54" s="18">
        <f>IF($A54="","",SUMIFS('記録'!$C$4:$C$2003,'記録'!$B$4:$B$2003,$A54,'記録'!$F$4:$F$2003,E$3)+SUMIFS('明細'!$T$4:$T$3003,'明細'!$S$4:$S$3003,$A54,'明細'!$M$4:$M$3003,E$3))</f>
        <v/>
      </c>
      <c r="F54" s="18">
        <f>IF($A54="","",SUMIFS('記録'!$C$4:$C$2003,'記録'!$B$4:$B$2003,$A54,'記録'!$F$4:$F$2003,F$3)+SUMIFS('明細'!$T$4:$T$3003,'明細'!$S$4:$S$3003,$A54,'明細'!$M$4:$M$3003,F$3))</f>
        <v/>
      </c>
      <c r="G54" s="18">
        <f>IF($A54="","",SUMIFS('記録'!$C$4:$C$2003,'記録'!$B$4:$B$2003,$A54,'記録'!$F$4:$F$2003,G$3)+SUMIFS('明細'!$T$4:$T$3003,'明細'!$S$4:$S$3003,$A54,'明細'!$M$4:$M$3003,G$3))</f>
        <v/>
      </c>
      <c r="H54" s="18">
        <f>IF($A54="","",SUMIFS('記録'!$C$4:$C$2003,'記録'!$B$4:$B$2003,$A54,'記録'!$F$4:$F$2003,H$3)+SUMIFS('明細'!$T$4:$T$3003,'明細'!$S$4:$S$3003,$A54,'明細'!$M$4:$M$3003,H$3))</f>
        <v/>
      </c>
      <c r="I54" s="18">
        <f>IF($A54="","",SUMIFS('記録'!$C$4:$C$2003,'記録'!$B$4:$B$2003,$A54,'記録'!$F$4:$F$2003,I$3)+SUMIFS('明細'!$T$4:$T$3003,'明細'!$S$4:$S$3003,$A54,'明細'!$M$4:$M$3003,I$3))</f>
        <v/>
      </c>
      <c r="J54" s="18">
        <f>IF($A54="","",SUMIFS('記録'!$C$4:$C$2003,'記録'!$B$4:$B$2003,$A54,'記録'!$F$4:$F$2003,J$3)+SUMIFS('明細'!$T$4:$T$3003,'明細'!$S$4:$S$3003,$A54,'明細'!$M$4:$M$3003,J$3))</f>
        <v/>
      </c>
      <c r="K54" s="18">
        <f>IF($A54="","",SUMIFS('記録'!$C$4:$C$2003,'記録'!$B$4:$B$2003,$A54,'記録'!$F$4:$F$2003,K$3)+SUMIFS('明細'!$T$4:$T$3003,'明細'!$S$4:$S$3003,$A54,'明細'!$M$4:$M$3003,K$3))</f>
        <v/>
      </c>
      <c r="L54" s="18">
        <f>IF($A54="","",SUMIFS('記録'!$C$4:$C$2003,'記録'!$B$4:$B$2003,$A54,'記録'!$F$4:$F$2003,L$3)+SUMIFS('明細'!$T$4:$T$3003,'明細'!$S$4:$S$3003,$A54,'明細'!$M$4:$M$3003,L$3))</f>
        <v/>
      </c>
      <c r="M54" s="18">
        <f>IF($A54="","",SUMIFS('記録'!$C$4:$C$2003,'記録'!$B$4:$B$2003,$A54,'記録'!$F$4:$F$2003,M$3)+SUMIFS('明細'!$T$4:$T$3003,'明細'!$S$4:$S$3003,$A54,'明細'!$M$4:$M$3003,M$3))</f>
        <v/>
      </c>
      <c r="N54" s="23">
        <f>IF($A54="","",SUM(B54:M54))</f>
        <v/>
      </c>
      <c r="O54" s="23">
        <f>IF(($A54="")+(SUM($B$77:$M$77)=0),"",N54/SUM($B$77:$M$77))</f>
        <v/>
      </c>
      <c r="P54" s="18">
        <f>IF($A54="","",SUMIFS('入力'!$G$92:$G$103,'入力'!$B$92:$B$103,$A54))</f>
        <v/>
      </c>
      <c r="Q54" s="23">
        <f>IF($A54="","",P54-N54)</f>
        <v/>
      </c>
      <c r="R54" s="39">
        <f>'入力'!C76&amp;""</f>
        <v/>
      </c>
      <c r="S54" s="39">
        <f>'入力'!E76&amp;""</f>
        <v/>
      </c>
    </row>
    <row r="55">
      <c r="A55" s="13">
        <f>IF('入力'!A77="","",'入力'!A77)</f>
        <v/>
      </c>
      <c r="B55" s="18">
        <f>IF($A55="","",SUMIFS('記録'!$C$4:$C$2003,'記録'!$B$4:$B$2003,$A55,'記録'!$F$4:$F$2003,B$3)+SUMIFS('明細'!$T$4:$T$3003,'明細'!$S$4:$S$3003,$A55,'明細'!$M$4:$M$3003,B$3))</f>
        <v/>
      </c>
      <c r="C55" s="18">
        <f>IF($A55="","",SUMIFS('記録'!$C$4:$C$2003,'記録'!$B$4:$B$2003,$A55,'記録'!$F$4:$F$2003,C$3)+SUMIFS('明細'!$T$4:$T$3003,'明細'!$S$4:$S$3003,$A55,'明細'!$M$4:$M$3003,C$3))</f>
        <v/>
      </c>
      <c r="D55" s="18">
        <f>IF($A55="","",SUMIFS('記録'!$C$4:$C$2003,'記録'!$B$4:$B$2003,$A55,'記録'!$F$4:$F$2003,D$3)+SUMIFS('明細'!$T$4:$T$3003,'明細'!$S$4:$S$3003,$A55,'明細'!$M$4:$M$3003,D$3))</f>
        <v/>
      </c>
      <c r="E55" s="18">
        <f>IF($A55="","",SUMIFS('記録'!$C$4:$C$2003,'記録'!$B$4:$B$2003,$A55,'記録'!$F$4:$F$2003,E$3)+SUMIFS('明細'!$T$4:$T$3003,'明細'!$S$4:$S$3003,$A55,'明細'!$M$4:$M$3003,E$3))</f>
        <v/>
      </c>
      <c r="F55" s="18">
        <f>IF($A55="","",SUMIFS('記録'!$C$4:$C$2003,'記録'!$B$4:$B$2003,$A55,'記録'!$F$4:$F$2003,F$3)+SUMIFS('明細'!$T$4:$T$3003,'明細'!$S$4:$S$3003,$A55,'明細'!$M$4:$M$3003,F$3))</f>
        <v/>
      </c>
      <c r="G55" s="18">
        <f>IF($A55="","",SUMIFS('記録'!$C$4:$C$2003,'記録'!$B$4:$B$2003,$A55,'記録'!$F$4:$F$2003,G$3)+SUMIFS('明細'!$T$4:$T$3003,'明細'!$S$4:$S$3003,$A55,'明細'!$M$4:$M$3003,G$3))</f>
        <v/>
      </c>
      <c r="H55" s="18">
        <f>IF($A55="","",SUMIFS('記録'!$C$4:$C$2003,'記録'!$B$4:$B$2003,$A55,'記録'!$F$4:$F$2003,H$3)+SUMIFS('明細'!$T$4:$T$3003,'明細'!$S$4:$S$3003,$A55,'明細'!$M$4:$M$3003,H$3))</f>
        <v/>
      </c>
      <c r="I55" s="18">
        <f>IF($A55="","",SUMIFS('記録'!$C$4:$C$2003,'記録'!$B$4:$B$2003,$A55,'記録'!$F$4:$F$2003,I$3)+SUMIFS('明細'!$T$4:$T$3003,'明細'!$S$4:$S$3003,$A55,'明細'!$M$4:$M$3003,I$3))</f>
        <v/>
      </c>
      <c r="J55" s="18">
        <f>IF($A55="","",SUMIFS('記録'!$C$4:$C$2003,'記録'!$B$4:$B$2003,$A55,'記録'!$F$4:$F$2003,J$3)+SUMIFS('明細'!$T$4:$T$3003,'明細'!$S$4:$S$3003,$A55,'明細'!$M$4:$M$3003,J$3))</f>
        <v/>
      </c>
      <c r="K55" s="18">
        <f>IF($A55="","",SUMIFS('記録'!$C$4:$C$2003,'記録'!$B$4:$B$2003,$A55,'記録'!$F$4:$F$2003,K$3)+SUMIFS('明細'!$T$4:$T$3003,'明細'!$S$4:$S$3003,$A55,'明細'!$M$4:$M$3003,K$3))</f>
        <v/>
      </c>
      <c r="L55" s="18">
        <f>IF($A55="","",SUMIFS('記録'!$C$4:$C$2003,'記録'!$B$4:$B$2003,$A55,'記録'!$F$4:$F$2003,L$3)+SUMIFS('明細'!$T$4:$T$3003,'明細'!$S$4:$S$3003,$A55,'明細'!$M$4:$M$3003,L$3))</f>
        <v/>
      </c>
      <c r="M55" s="18">
        <f>IF($A55="","",SUMIFS('記録'!$C$4:$C$2003,'記録'!$B$4:$B$2003,$A55,'記録'!$F$4:$F$2003,M$3)+SUMIFS('明細'!$T$4:$T$3003,'明細'!$S$4:$S$3003,$A55,'明細'!$M$4:$M$3003,M$3))</f>
        <v/>
      </c>
      <c r="N55" s="23">
        <f>IF($A55="","",SUM(B55:M55))</f>
        <v/>
      </c>
      <c r="O55" s="23">
        <f>IF(($A55="")+(SUM($B$77:$M$77)=0),"",N55/SUM($B$77:$M$77))</f>
        <v/>
      </c>
      <c r="P55" s="18">
        <f>IF($A55="","",SUMIFS('入力'!$G$92:$G$103,'入力'!$B$92:$B$103,$A55))</f>
        <v/>
      </c>
      <c r="Q55" s="23">
        <f>IF($A55="","",P55-N55)</f>
        <v/>
      </c>
      <c r="R55" s="39">
        <f>'入力'!C77&amp;""</f>
        <v/>
      </c>
      <c r="S55" s="39">
        <f>'入力'!E77&amp;""</f>
        <v/>
      </c>
    </row>
    <row r="56">
      <c r="A56" s="13">
        <f>IF('入力'!A78="","",'入力'!A78)</f>
        <v/>
      </c>
      <c r="B56" s="18">
        <f>IF($A56="","",SUMIFS('記録'!$C$4:$C$2003,'記録'!$B$4:$B$2003,$A56,'記録'!$F$4:$F$2003,B$3)+SUMIFS('明細'!$T$4:$T$3003,'明細'!$S$4:$S$3003,$A56,'明細'!$M$4:$M$3003,B$3))</f>
        <v/>
      </c>
      <c r="C56" s="18">
        <f>IF($A56="","",SUMIFS('記録'!$C$4:$C$2003,'記録'!$B$4:$B$2003,$A56,'記録'!$F$4:$F$2003,C$3)+SUMIFS('明細'!$T$4:$T$3003,'明細'!$S$4:$S$3003,$A56,'明細'!$M$4:$M$3003,C$3))</f>
        <v/>
      </c>
      <c r="D56" s="18">
        <f>IF($A56="","",SUMIFS('記録'!$C$4:$C$2003,'記録'!$B$4:$B$2003,$A56,'記録'!$F$4:$F$2003,D$3)+SUMIFS('明細'!$T$4:$T$3003,'明細'!$S$4:$S$3003,$A56,'明細'!$M$4:$M$3003,D$3))</f>
        <v/>
      </c>
      <c r="E56" s="18">
        <f>IF($A56="","",SUMIFS('記録'!$C$4:$C$2003,'記録'!$B$4:$B$2003,$A56,'記録'!$F$4:$F$2003,E$3)+SUMIFS('明細'!$T$4:$T$3003,'明細'!$S$4:$S$3003,$A56,'明細'!$M$4:$M$3003,E$3))</f>
        <v/>
      </c>
      <c r="F56" s="18">
        <f>IF($A56="","",SUMIFS('記録'!$C$4:$C$2003,'記録'!$B$4:$B$2003,$A56,'記録'!$F$4:$F$2003,F$3)+SUMIFS('明細'!$T$4:$T$3003,'明細'!$S$4:$S$3003,$A56,'明細'!$M$4:$M$3003,F$3))</f>
        <v/>
      </c>
      <c r="G56" s="18">
        <f>IF($A56="","",SUMIFS('記録'!$C$4:$C$2003,'記録'!$B$4:$B$2003,$A56,'記録'!$F$4:$F$2003,G$3)+SUMIFS('明細'!$T$4:$T$3003,'明細'!$S$4:$S$3003,$A56,'明細'!$M$4:$M$3003,G$3))</f>
        <v/>
      </c>
      <c r="H56" s="18">
        <f>IF($A56="","",SUMIFS('記録'!$C$4:$C$2003,'記録'!$B$4:$B$2003,$A56,'記録'!$F$4:$F$2003,H$3)+SUMIFS('明細'!$T$4:$T$3003,'明細'!$S$4:$S$3003,$A56,'明細'!$M$4:$M$3003,H$3))</f>
        <v/>
      </c>
      <c r="I56" s="18">
        <f>IF($A56="","",SUMIFS('記録'!$C$4:$C$2003,'記録'!$B$4:$B$2003,$A56,'記録'!$F$4:$F$2003,I$3)+SUMIFS('明細'!$T$4:$T$3003,'明細'!$S$4:$S$3003,$A56,'明細'!$M$4:$M$3003,I$3))</f>
        <v/>
      </c>
      <c r="J56" s="18">
        <f>IF($A56="","",SUMIFS('記録'!$C$4:$C$2003,'記録'!$B$4:$B$2003,$A56,'記録'!$F$4:$F$2003,J$3)+SUMIFS('明細'!$T$4:$T$3003,'明細'!$S$4:$S$3003,$A56,'明細'!$M$4:$M$3003,J$3))</f>
        <v/>
      </c>
      <c r="K56" s="18">
        <f>IF($A56="","",SUMIFS('記録'!$C$4:$C$2003,'記録'!$B$4:$B$2003,$A56,'記録'!$F$4:$F$2003,K$3)+SUMIFS('明細'!$T$4:$T$3003,'明細'!$S$4:$S$3003,$A56,'明細'!$M$4:$M$3003,K$3))</f>
        <v/>
      </c>
      <c r="L56" s="18">
        <f>IF($A56="","",SUMIFS('記録'!$C$4:$C$2003,'記録'!$B$4:$B$2003,$A56,'記録'!$F$4:$F$2003,L$3)+SUMIFS('明細'!$T$4:$T$3003,'明細'!$S$4:$S$3003,$A56,'明細'!$M$4:$M$3003,L$3))</f>
        <v/>
      </c>
      <c r="M56" s="18">
        <f>IF($A56="","",SUMIFS('記録'!$C$4:$C$2003,'記録'!$B$4:$B$2003,$A56,'記録'!$F$4:$F$2003,M$3)+SUMIFS('明細'!$T$4:$T$3003,'明細'!$S$4:$S$3003,$A56,'明細'!$M$4:$M$3003,M$3))</f>
        <v/>
      </c>
      <c r="N56" s="23">
        <f>IF($A56="","",SUM(B56:M56))</f>
        <v/>
      </c>
      <c r="O56" s="23">
        <f>IF(($A56="")+(SUM($B$77:$M$77)=0),"",N56/SUM($B$77:$M$77))</f>
        <v/>
      </c>
      <c r="P56" s="18">
        <f>IF($A56="","",SUMIFS('入力'!$G$92:$G$103,'入力'!$B$92:$B$103,$A56))</f>
        <v/>
      </c>
      <c r="Q56" s="23">
        <f>IF($A56="","",P56-N56)</f>
        <v/>
      </c>
      <c r="R56" s="39">
        <f>'入力'!C78&amp;""</f>
        <v/>
      </c>
      <c r="S56" s="39">
        <f>'入力'!E78&amp;""</f>
        <v/>
      </c>
    </row>
    <row r="57">
      <c r="A57" s="13">
        <f>IF('入力'!A79="","",'入力'!A79)</f>
        <v/>
      </c>
      <c r="B57" s="18">
        <f>IF($A57="","",SUMIFS('記録'!$C$4:$C$2003,'記録'!$B$4:$B$2003,$A57,'記録'!$F$4:$F$2003,B$3)+SUMIFS('明細'!$T$4:$T$3003,'明細'!$S$4:$S$3003,$A57,'明細'!$M$4:$M$3003,B$3))</f>
        <v/>
      </c>
      <c r="C57" s="18">
        <f>IF($A57="","",SUMIFS('記録'!$C$4:$C$2003,'記録'!$B$4:$B$2003,$A57,'記録'!$F$4:$F$2003,C$3)+SUMIFS('明細'!$T$4:$T$3003,'明細'!$S$4:$S$3003,$A57,'明細'!$M$4:$M$3003,C$3))</f>
        <v/>
      </c>
      <c r="D57" s="18">
        <f>IF($A57="","",SUMIFS('記録'!$C$4:$C$2003,'記録'!$B$4:$B$2003,$A57,'記録'!$F$4:$F$2003,D$3)+SUMIFS('明細'!$T$4:$T$3003,'明細'!$S$4:$S$3003,$A57,'明細'!$M$4:$M$3003,D$3))</f>
        <v/>
      </c>
      <c r="E57" s="18">
        <f>IF($A57="","",SUMIFS('記録'!$C$4:$C$2003,'記録'!$B$4:$B$2003,$A57,'記録'!$F$4:$F$2003,E$3)+SUMIFS('明細'!$T$4:$T$3003,'明細'!$S$4:$S$3003,$A57,'明細'!$M$4:$M$3003,E$3))</f>
        <v/>
      </c>
      <c r="F57" s="18">
        <f>IF($A57="","",SUMIFS('記録'!$C$4:$C$2003,'記録'!$B$4:$B$2003,$A57,'記録'!$F$4:$F$2003,F$3)+SUMIFS('明細'!$T$4:$T$3003,'明細'!$S$4:$S$3003,$A57,'明細'!$M$4:$M$3003,F$3))</f>
        <v/>
      </c>
      <c r="G57" s="18">
        <f>IF($A57="","",SUMIFS('記録'!$C$4:$C$2003,'記録'!$B$4:$B$2003,$A57,'記録'!$F$4:$F$2003,G$3)+SUMIFS('明細'!$T$4:$T$3003,'明細'!$S$4:$S$3003,$A57,'明細'!$M$4:$M$3003,G$3))</f>
        <v/>
      </c>
      <c r="H57" s="18">
        <f>IF($A57="","",SUMIFS('記録'!$C$4:$C$2003,'記録'!$B$4:$B$2003,$A57,'記録'!$F$4:$F$2003,H$3)+SUMIFS('明細'!$T$4:$T$3003,'明細'!$S$4:$S$3003,$A57,'明細'!$M$4:$M$3003,H$3))</f>
        <v/>
      </c>
      <c r="I57" s="18">
        <f>IF($A57="","",SUMIFS('記録'!$C$4:$C$2003,'記録'!$B$4:$B$2003,$A57,'記録'!$F$4:$F$2003,I$3)+SUMIFS('明細'!$T$4:$T$3003,'明細'!$S$4:$S$3003,$A57,'明細'!$M$4:$M$3003,I$3))</f>
        <v/>
      </c>
      <c r="J57" s="18">
        <f>IF($A57="","",SUMIFS('記録'!$C$4:$C$2003,'記録'!$B$4:$B$2003,$A57,'記録'!$F$4:$F$2003,J$3)+SUMIFS('明細'!$T$4:$T$3003,'明細'!$S$4:$S$3003,$A57,'明細'!$M$4:$M$3003,J$3))</f>
        <v/>
      </c>
      <c r="K57" s="18">
        <f>IF($A57="","",SUMIFS('記録'!$C$4:$C$2003,'記録'!$B$4:$B$2003,$A57,'記録'!$F$4:$F$2003,K$3)+SUMIFS('明細'!$T$4:$T$3003,'明細'!$S$4:$S$3003,$A57,'明細'!$M$4:$M$3003,K$3))</f>
        <v/>
      </c>
      <c r="L57" s="18">
        <f>IF($A57="","",SUMIFS('記録'!$C$4:$C$2003,'記録'!$B$4:$B$2003,$A57,'記録'!$F$4:$F$2003,L$3)+SUMIFS('明細'!$T$4:$T$3003,'明細'!$S$4:$S$3003,$A57,'明細'!$M$4:$M$3003,L$3))</f>
        <v/>
      </c>
      <c r="M57" s="18">
        <f>IF($A57="","",SUMIFS('記録'!$C$4:$C$2003,'記録'!$B$4:$B$2003,$A57,'記録'!$F$4:$F$2003,M$3)+SUMIFS('明細'!$T$4:$T$3003,'明細'!$S$4:$S$3003,$A57,'明細'!$M$4:$M$3003,M$3))</f>
        <v/>
      </c>
      <c r="N57" s="23">
        <f>IF($A57="","",SUM(B57:M57))</f>
        <v/>
      </c>
      <c r="O57" s="23">
        <f>IF(($A57="")+(SUM($B$77:$M$77)=0),"",N57/SUM($B$77:$M$77))</f>
        <v/>
      </c>
      <c r="P57" s="18">
        <f>IF($A57="","",SUMIFS('入力'!$G$92:$G$103,'入力'!$B$92:$B$103,$A57))</f>
        <v/>
      </c>
      <c r="Q57" s="23">
        <f>IF($A57="","",P57-N57)</f>
        <v/>
      </c>
      <c r="R57" s="39">
        <f>'入力'!C79&amp;""</f>
        <v/>
      </c>
      <c r="S57" s="39">
        <f>'入力'!E79&amp;""</f>
        <v/>
      </c>
    </row>
    <row r="58">
      <c r="A58" s="13">
        <f>IF('入力'!A80="","",'入力'!A80)</f>
        <v/>
      </c>
      <c r="B58" s="18">
        <f>IF($A58="","",SUMIFS('記録'!$C$4:$C$2003,'記録'!$B$4:$B$2003,$A58,'記録'!$F$4:$F$2003,B$3)+SUMIFS('明細'!$T$4:$T$3003,'明細'!$S$4:$S$3003,$A58,'明細'!$M$4:$M$3003,B$3))</f>
        <v/>
      </c>
      <c r="C58" s="18">
        <f>IF($A58="","",SUMIFS('記録'!$C$4:$C$2003,'記録'!$B$4:$B$2003,$A58,'記録'!$F$4:$F$2003,C$3)+SUMIFS('明細'!$T$4:$T$3003,'明細'!$S$4:$S$3003,$A58,'明細'!$M$4:$M$3003,C$3))</f>
        <v/>
      </c>
      <c r="D58" s="18">
        <f>IF($A58="","",SUMIFS('記録'!$C$4:$C$2003,'記録'!$B$4:$B$2003,$A58,'記録'!$F$4:$F$2003,D$3)+SUMIFS('明細'!$T$4:$T$3003,'明細'!$S$4:$S$3003,$A58,'明細'!$M$4:$M$3003,D$3))</f>
        <v/>
      </c>
      <c r="E58" s="18">
        <f>IF($A58="","",SUMIFS('記録'!$C$4:$C$2003,'記録'!$B$4:$B$2003,$A58,'記録'!$F$4:$F$2003,E$3)+SUMIFS('明細'!$T$4:$T$3003,'明細'!$S$4:$S$3003,$A58,'明細'!$M$4:$M$3003,E$3))</f>
        <v/>
      </c>
      <c r="F58" s="18">
        <f>IF($A58="","",SUMIFS('記録'!$C$4:$C$2003,'記録'!$B$4:$B$2003,$A58,'記録'!$F$4:$F$2003,F$3)+SUMIFS('明細'!$T$4:$T$3003,'明細'!$S$4:$S$3003,$A58,'明細'!$M$4:$M$3003,F$3))</f>
        <v/>
      </c>
      <c r="G58" s="18">
        <f>IF($A58="","",SUMIFS('記録'!$C$4:$C$2003,'記録'!$B$4:$B$2003,$A58,'記録'!$F$4:$F$2003,G$3)+SUMIFS('明細'!$T$4:$T$3003,'明細'!$S$4:$S$3003,$A58,'明細'!$M$4:$M$3003,G$3))</f>
        <v/>
      </c>
      <c r="H58" s="18">
        <f>IF($A58="","",SUMIFS('記録'!$C$4:$C$2003,'記録'!$B$4:$B$2003,$A58,'記録'!$F$4:$F$2003,H$3)+SUMIFS('明細'!$T$4:$T$3003,'明細'!$S$4:$S$3003,$A58,'明細'!$M$4:$M$3003,H$3))</f>
        <v/>
      </c>
      <c r="I58" s="18">
        <f>IF($A58="","",SUMIFS('記録'!$C$4:$C$2003,'記録'!$B$4:$B$2003,$A58,'記録'!$F$4:$F$2003,I$3)+SUMIFS('明細'!$T$4:$T$3003,'明細'!$S$4:$S$3003,$A58,'明細'!$M$4:$M$3003,I$3))</f>
        <v/>
      </c>
      <c r="J58" s="18">
        <f>IF($A58="","",SUMIFS('記録'!$C$4:$C$2003,'記録'!$B$4:$B$2003,$A58,'記録'!$F$4:$F$2003,J$3)+SUMIFS('明細'!$T$4:$T$3003,'明細'!$S$4:$S$3003,$A58,'明細'!$M$4:$M$3003,J$3))</f>
        <v/>
      </c>
      <c r="K58" s="18">
        <f>IF($A58="","",SUMIFS('記録'!$C$4:$C$2003,'記録'!$B$4:$B$2003,$A58,'記録'!$F$4:$F$2003,K$3)+SUMIFS('明細'!$T$4:$T$3003,'明細'!$S$4:$S$3003,$A58,'明細'!$M$4:$M$3003,K$3))</f>
        <v/>
      </c>
      <c r="L58" s="18">
        <f>IF($A58="","",SUMIFS('記録'!$C$4:$C$2003,'記録'!$B$4:$B$2003,$A58,'記録'!$F$4:$F$2003,L$3)+SUMIFS('明細'!$T$4:$T$3003,'明細'!$S$4:$S$3003,$A58,'明細'!$M$4:$M$3003,L$3))</f>
        <v/>
      </c>
      <c r="M58" s="18">
        <f>IF($A58="","",SUMIFS('記録'!$C$4:$C$2003,'記録'!$B$4:$B$2003,$A58,'記録'!$F$4:$F$2003,M$3)+SUMIFS('明細'!$T$4:$T$3003,'明細'!$S$4:$S$3003,$A58,'明細'!$M$4:$M$3003,M$3))</f>
        <v/>
      </c>
      <c r="N58" s="23">
        <f>IF($A58="","",SUM(B58:M58))</f>
        <v/>
      </c>
      <c r="O58" s="23">
        <f>IF(($A58="")+(SUM($B$77:$M$77)=0),"",N58/SUM($B$77:$M$77))</f>
        <v/>
      </c>
      <c r="P58" s="18">
        <f>IF($A58="","",SUMIFS('入力'!$G$92:$G$103,'入力'!$B$92:$B$103,$A58))</f>
        <v/>
      </c>
      <c r="Q58" s="23">
        <f>IF($A58="","",P58-N58)</f>
        <v/>
      </c>
      <c r="R58" s="39">
        <f>'入力'!C80&amp;""</f>
        <v/>
      </c>
      <c r="S58" s="39">
        <f>'入力'!E80&amp;""</f>
        <v/>
      </c>
    </row>
    <row r="59">
      <c r="A59" s="13">
        <f>IF('入力'!A81="","",'入力'!A81)</f>
        <v/>
      </c>
      <c r="B59" s="18">
        <f>IF($A59="","",SUMIFS('記録'!$C$4:$C$2003,'記録'!$B$4:$B$2003,$A59,'記録'!$F$4:$F$2003,B$3)+SUMIFS('明細'!$T$4:$T$3003,'明細'!$S$4:$S$3003,$A59,'明細'!$M$4:$M$3003,B$3))</f>
        <v/>
      </c>
      <c r="C59" s="18">
        <f>IF($A59="","",SUMIFS('記録'!$C$4:$C$2003,'記録'!$B$4:$B$2003,$A59,'記録'!$F$4:$F$2003,C$3)+SUMIFS('明細'!$T$4:$T$3003,'明細'!$S$4:$S$3003,$A59,'明細'!$M$4:$M$3003,C$3))</f>
        <v/>
      </c>
      <c r="D59" s="18">
        <f>IF($A59="","",SUMIFS('記録'!$C$4:$C$2003,'記録'!$B$4:$B$2003,$A59,'記録'!$F$4:$F$2003,D$3)+SUMIFS('明細'!$T$4:$T$3003,'明細'!$S$4:$S$3003,$A59,'明細'!$M$4:$M$3003,D$3))</f>
        <v/>
      </c>
      <c r="E59" s="18">
        <f>IF($A59="","",SUMIFS('記録'!$C$4:$C$2003,'記録'!$B$4:$B$2003,$A59,'記録'!$F$4:$F$2003,E$3)+SUMIFS('明細'!$T$4:$T$3003,'明細'!$S$4:$S$3003,$A59,'明細'!$M$4:$M$3003,E$3))</f>
        <v/>
      </c>
      <c r="F59" s="18">
        <f>IF($A59="","",SUMIFS('記録'!$C$4:$C$2003,'記録'!$B$4:$B$2003,$A59,'記録'!$F$4:$F$2003,F$3)+SUMIFS('明細'!$T$4:$T$3003,'明細'!$S$4:$S$3003,$A59,'明細'!$M$4:$M$3003,F$3))</f>
        <v/>
      </c>
      <c r="G59" s="18">
        <f>IF($A59="","",SUMIFS('記録'!$C$4:$C$2003,'記録'!$B$4:$B$2003,$A59,'記録'!$F$4:$F$2003,G$3)+SUMIFS('明細'!$T$4:$T$3003,'明細'!$S$4:$S$3003,$A59,'明細'!$M$4:$M$3003,G$3))</f>
        <v/>
      </c>
      <c r="H59" s="18">
        <f>IF($A59="","",SUMIFS('記録'!$C$4:$C$2003,'記録'!$B$4:$B$2003,$A59,'記録'!$F$4:$F$2003,H$3)+SUMIFS('明細'!$T$4:$T$3003,'明細'!$S$4:$S$3003,$A59,'明細'!$M$4:$M$3003,H$3))</f>
        <v/>
      </c>
      <c r="I59" s="18">
        <f>IF($A59="","",SUMIFS('記録'!$C$4:$C$2003,'記録'!$B$4:$B$2003,$A59,'記録'!$F$4:$F$2003,I$3)+SUMIFS('明細'!$T$4:$T$3003,'明細'!$S$4:$S$3003,$A59,'明細'!$M$4:$M$3003,I$3))</f>
        <v/>
      </c>
      <c r="J59" s="18">
        <f>IF($A59="","",SUMIFS('記録'!$C$4:$C$2003,'記録'!$B$4:$B$2003,$A59,'記録'!$F$4:$F$2003,J$3)+SUMIFS('明細'!$T$4:$T$3003,'明細'!$S$4:$S$3003,$A59,'明細'!$M$4:$M$3003,J$3))</f>
        <v/>
      </c>
      <c r="K59" s="18">
        <f>IF($A59="","",SUMIFS('記録'!$C$4:$C$2003,'記録'!$B$4:$B$2003,$A59,'記録'!$F$4:$F$2003,K$3)+SUMIFS('明細'!$T$4:$T$3003,'明細'!$S$4:$S$3003,$A59,'明細'!$M$4:$M$3003,K$3))</f>
        <v/>
      </c>
      <c r="L59" s="18">
        <f>IF($A59="","",SUMIFS('記録'!$C$4:$C$2003,'記録'!$B$4:$B$2003,$A59,'記録'!$F$4:$F$2003,L$3)+SUMIFS('明細'!$T$4:$T$3003,'明細'!$S$4:$S$3003,$A59,'明細'!$M$4:$M$3003,L$3))</f>
        <v/>
      </c>
      <c r="M59" s="18">
        <f>IF($A59="","",SUMIFS('記録'!$C$4:$C$2003,'記録'!$B$4:$B$2003,$A59,'記録'!$F$4:$F$2003,M$3)+SUMIFS('明細'!$T$4:$T$3003,'明細'!$S$4:$S$3003,$A59,'明細'!$M$4:$M$3003,M$3))</f>
        <v/>
      </c>
      <c r="N59" s="23">
        <f>IF($A59="","",SUM(B59:M59))</f>
        <v/>
      </c>
      <c r="O59" s="23">
        <f>IF(($A59="")+(SUM($B$77:$M$77)=0),"",N59/SUM($B$77:$M$77))</f>
        <v/>
      </c>
      <c r="P59" s="18">
        <f>IF($A59="","",SUMIFS('入力'!$G$92:$G$103,'入力'!$B$92:$B$103,$A59))</f>
        <v/>
      </c>
      <c r="Q59" s="23">
        <f>IF($A59="","",P59-N59)</f>
        <v/>
      </c>
      <c r="R59" s="39">
        <f>'入力'!C81&amp;""</f>
        <v/>
      </c>
      <c r="S59" s="39">
        <f>'入力'!E81&amp;""</f>
        <v/>
      </c>
    </row>
    <row r="60">
      <c r="A60" s="16" t="inlineStr">
        <is>
          <t>年に数回の出費の合計</t>
        </is>
      </c>
      <c r="B60" s="47">
        <f>SUM(B48:B59)</f>
        <v/>
      </c>
      <c r="C60" s="47">
        <f>SUM(C48:C59)</f>
        <v/>
      </c>
      <c r="D60" s="47">
        <f>SUM(D48:D59)</f>
        <v/>
      </c>
      <c r="E60" s="47">
        <f>SUM(E48:E59)</f>
        <v/>
      </c>
      <c r="F60" s="47">
        <f>SUM(F48:F59)</f>
        <v/>
      </c>
      <c r="G60" s="47">
        <f>SUM(G48:G59)</f>
        <v/>
      </c>
      <c r="H60" s="47">
        <f>SUM(H48:H59)</f>
        <v/>
      </c>
      <c r="I60" s="47">
        <f>SUM(I48:I59)</f>
        <v/>
      </c>
      <c r="J60" s="47">
        <f>SUM(J48:J59)</f>
        <v/>
      </c>
      <c r="K60" s="47">
        <f>SUM(K48:K59)</f>
        <v/>
      </c>
      <c r="L60" s="47">
        <f>SUM(L48:L59)</f>
        <v/>
      </c>
      <c r="M60" s="47">
        <f>SUM(M48:M59)</f>
        <v/>
      </c>
      <c r="N60" s="47">
        <f>SUM(N48:N59)</f>
        <v/>
      </c>
      <c r="O60" s="47">
        <f>IF(SUM($B$77:$M$77)=0,"",N60/SUM($B$77:$M$77))</f>
        <v/>
      </c>
      <c r="P60" s="47">
        <f>SUM(P48:P59)</f>
        <v/>
      </c>
      <c r="Q60" s="47">
        <f>P60-N60</f>
        <v/>
      </c>
    </row>
    <row r="61">
      <c r="A61" s="16" t="inlineStr">
        <is>
          <t>出たお金の合計</t>
        </is>
      </c>
      <c r="B61" s="47">
        <f>B29+B46+B60</f>
        <v/>
      </c>
      <c r="C61" s="47">
        <f>C29+C46+C60</f>
        <v/>
      </c>
      <c r="D61" s="47">
        <f>D29+D46+D60</f>
        <v/>
      </c>
      <c r="E61" s="47">
        <f>E29+E46+E60</f>
        <v/>
      </c>
      <c r="F61" s="47">
        <f>F29+F46+F60</f>
        <v/>
      </c>
      <c r="G61" s="47">
        <f>G29+G46+G60</f>
        <v/>
      </c>
      <c r="H61" s="47">
        <f>H29+H46+H60</f>
        <v/>
      </c>
      <c r="I61" s="47">
        <f>I29+I46+I60</f>
        <v/>
      </c>
      <c r="J61" s="47">
        <f>J29+J46+J60</f>
        <v/>
      </c>
      <c r="K61" s="47">
        <f>K29+K46+K60</f>
        <v/>
      </c>
      <c r="L61" s="47">
        <f>L29+L46+L60</f>
        <v/>
      </c>
      <c r="M61" s="47">
        <f>M29+M46+M60</f>
        <v/>
      </c>
      <c r="N61" s="47">
        <f>N29+N46+N60</f>
        <v/>
      </c>
      <c r="O61" s="47">
        <f>IF(SUM($B$77:$M$77)=0,"",N61/SUM($B$77:$M$77))</f>
        <v/>
      </c>
      <c r="P61" s="47">
        <f>P29+P46+P60</f>
        <v/>
      </c>
      <c r="Q61" s="47">
        <f>P61-N61</f>
        <v/>
      </c>
    </row>
    <row r="62">
      <c r="A62" s="12" t="inlineStr">
        <is>
          <t>年に数回へよける額</t>
        </is>
      </c>
      <c r="B62" s="18">
        <f>SUM('入力'!$H$92:$H$103)*B77</f>
        <v/>
      </c>
      <c r="C62" s="18">
        <f>SUM('入力'!$H$92:$H$103)*C77</f>
        <v/>
      </c>
      <c r="D62" s="18">
        <f>SUM('入力'!$H$92:$H$103)*D77</f>
        <v/>
      </c>
      <c r="E62" s="18">
        <f>SUM('入力'!$H$92:$H$103)*E77</f>
        <v/>
      </c>
      <c r="F62" s="18">
        <f>SUM('入力'!$H$92:$H$103)*F77</f>
        <v/>
      </c>
      <c r="G62" s="18">
        <f>SUM('入力'!$H$92:$H$103)*G77</f>
        <v/>
      </c>
      <c r="H62" s="18">
        <f>SUM('入力'!$H$92:$H$103)*H77</f>
        <v/>
      </c>
      <c r="I62" s="18">
        <f>SUM('入力'!$H$92:$H$103)*I77</f>
        <v/>
      </c>
      <c r="J62" s="18">
        <f>SUM('入力'!$H$92:$H$103)*J77</f>
        <v/>
      </c>
      <c r="K62" s="18">
        <f>SUM('入力'!$H$92:$H$103)*K77</f>
        <v/>
      </c>
      <c r="L62" s="18">
        <f>SUM('入力'!$H$92:$H$103)*L77</f>
        <v/>
      </c>
      <c r="M62" s="18">
        <f>SUM('入力'!$H$92:$H$103)*M77</f>
        <v/>
      </c>
      <c r="N62" s="23">
        <f>SUM(B62:M62)</f>
        <v/>
      </c>
      <c r="O62" s="23">
        <f>IF(SUM($B$77:$M$77)=0,"",N62/SUM($B$77:$M$77))</f>
        <v/>
      </c>
    </row>
    <row r="63">
      <c r="A63" s="12" t="inlineStr">
        <is>
          <t>ならした出たお金</t>
        </is>
      </c>
      <c r="B63" s="23">
        <f>B29+B46+B62</f>
        <v/>
      </c>
      <c r="C63" s="23">
        <f>C29+C46+C62</f>
        <v/>
      </c>
      <c r="D63" s="23">
        <f>D29+D46+D62</f>
        <v/>
      </c>
      <c r="E63" s="23">
        <f>E29+E46+E62</f>
        <v/>
      </c>
      <c r="F63" s="23">
        <f>F29+F46+F62</f>
        <v/>
      </c>
      <c r="G63" s="23">
        <f>G29+G46+G62</f>
        <v/>
      </c>
      <c r="H63" s="23">
        <f>H29+H46+H62</f>
        <v/>
      </c>
      <c r="I63" s="23">
        <f>I29+I46+I62</f>
        <v/>
      </c>
      <c r="J63" s="23">
        <f>J29+J46+J62</f>
        <v/>
      </c>
      <c r="K63" s="23">
        <f>K29+K46+K62</f>
        <v/>
      </c>
      <c r="L63" s="23">
        <f>L29+L46+L62</f>
        <v/>
      </c>
      <c r="M63" s="23">
        <f>M29+M46+M62</f>
        <v/>
      </c>
      <c r="N63" s="23">
        <f>N29+N46+N62</f>
        <v/>
      </c>
      <c r="O63" s="23">
        <f>IF(SUM($B$77:$M$77)=0,"",N63/SUM($B$77:$M$77))</f>
        <v/>
      </c>
    </row>
    <row r="64">
      <c r="A64" s="8" t="inlineStr">
        <is>
          <t>収支（入る−出た）</t>
        </is>
      </c>
      <c r="B64" s="27">
        <f>B15-B61</f>
        <v/>
      </c>
      <c r="C64" s="27">
        <f>C15-C61</f>
        <v/>
      </c>
      <c r="D64" s="27">
        <f>D15-D61</f>
        <v/>
      </c>
      <c r="E64" s="27">
        <f>E15-E61</f>
        <v/>
      </c>
      <c r="F64" s="27">
        <f>F15-F61</f>
        <v/>
      </c>
      <c r="G64" s="27">
        <f>G15-G61</f>
        <v/>
      </c>
      <c r="H64" s="27">
        <f>H15-H61</f>
        <v/>
      </c>
      <c r="I64" s="27">
        <f>I15-I61</f>
        <v/>
      </c>
      <c r="J64" s="27">
        <f>J15-J61</f>
        <v/>
      </c>
      <c r="K64" s="27">
        <f>K15-K61</f>
        <v/>
      </c>
      <c r="L64" s="27">
        <f>L15-L61</f>
        <v/>
      </c>
      <c r="M64" s="27">
        <f>M15-M61</f>
        <v/>
      </c>
      <c r="N64" s="27">
        <f>N15-N61</f>
        <v/>
      </c>
      <c r="O64" s="27">
        <f>IF(SUM($B$77:$M$77)=0,"",N64/SUM($B$77:$M$77))</f>
        <v/>
      </c>
      <c r="P64" s="27">
        <f>P15-P61</f>
        <v/>
      </c>
      <c r="Q64" s="27">
        <f>N64-P64</f>
        <v/>
      </c>
    </row>
    <row r="65">
      <c r="A65" s="25" t="inlineStr">
        <is>
          <t>□ 貯める・増やす</t>
        </is>
      </c>
      <c r="B65" s="26" t="n"/>
      <c r="C65" s="26" t="n"/>
      <c r="D65" s="26" t="n"/>
      <c r="E65" s="26" t="n"/>
      <c r="F65" s="26" t="n"/>
      <c r="G65" s="26" t="n"/>
      <c r="H65" s="26" t="n"/>
      <c r="I65" s="26" t="n"/>
      <c r="J65" s="26" t="n"/>
      <c r="K65" s="26" t="n"/>
      <c r="L65" s="26" t="n"/>
      <c r="M65" s="26" t="n"/>
      <c r="N65" s="26" t="n"/>
      <c r="O65" s="26" t="n"/>
      <c r="P65" s="26" t="n"/>
      <c r="Q65" s="26" t="n"/>
      <c r="R65" s="26" t="n"/>
      <c r="S65" s="26" t="n"/>
    </row>
    <row r="66">
      <c r="A66" s="13">
        <f>IF('入力'!A83="","",'入力'!A83)</f>
        <v/>
      </c>
      <c r="B66" s="18">
        <f>IF($A66="","",SUMIFS('記録'!$C$4:$C$2003,'記録'!$B$4:$B$2003,$A66,'記録'!$F$4:$F$2003,B$3)+SUMIFS('明細'!$T$4:$T$3003,'明細'!$S$4:$S$3003,$A66,'明細'!$M$4:$M$3003,B$3))</f>
        <v/>
      </c>
      <c r="C66" s="18">
        <f>IF($A66="","",SUMIFS('記録'!$C$4:$C$2003,'記録'!$B$4:$B$2003,$A66,'記録'!$F$4:$F$2003,C$3)+SUMIFS('明細'!$T$4:$T$3003,'明細'!$S$4:$S$3003,$A66,'明細'!$M$4:$M$3003,C$3))</f>
        <v/>
      </c>
      <c r="D66" s="18">
        <f>IF($A66="","",SUMIFS('記録'!$C$4:$C$2003,'記録'!$B$4:$B$2003,$A66,'記録'!$F$4:$F$2003,D$3)+SUMIFS('明細'!$T$4:$T$3003,'明細'!$S$4:$S$3003,$A66,'明細'!$M$4:$M$3003,D$3))</f>
        <v/>
      </c>
      <c r="E66" s="18">
        <f>IF($A66="","",SUMIFS('記録'!$C$4:$C$2003,'記録'!$B$4:$B$2003,$A66,'記録'!$F$4:$F$2003,E$3)+SUMIFS('明細'!$T$4:$T$3003,'明細'!$S$4:$S$3003,$A66,'明細'!$M$4:$M$3003,E$3))</f>
        <v/>
      </c>
      <c r="F66" s="18">
        <f>IF($A66="","",SUMIFS('記録'!$C$4:$C$2003,'記録'!$B$4:$B$2003,$A66,'記録'!$F$4:$F$2003,F$3)+SUMIFS('明細'!$T$4:$T$3003,'明細'!$S$4:$S$3003,$A66,'明細'!$M$4:$M$3003,F$3))</f>
        <v/>
      </c>
      <c r="G66" s="18">
        <f>IF($A66="","",SUMIFS('記録'!$C$4:$C$2003,'記録'!$B$4:$B$2003,$A66,'記録'!$F$4:$F$2003,G$3)+SUMIFS('明細'!$T$4:$T$3003,'明細'!$S$4:$S$3003,$A66,'明細'!$M$4:$M$3003,G$3))</f>
        <v/>
      </c>
      <c r="H66" s="18">
        <f>IF($A66="","",SUMIFS('記録'!$C$4:$C$2003,'記録'!$B$4:$B$2003,$A66,'記録'!$F$4:$F$2003,H$3)+SUMIFS('明細'!$T$4:$T$3003,'明細'!$S$4:$S$3003,$A66,'明細'!$M$4:$M$3003,H$3))</f>
        <v/>
      </c>
      <c r="I66" s="18">
        <f>IF($A66="","",SUMIFS('記録'!$C$4:$C$2003,'記録'!$B$4:$B$2003,$A66,'記録'!$F$4:$F$2003,I$3)+SUMIFS('明細'!$T$4:$T$3003,'明細'!$S$4:$S$3003,$A66,'明細'!$M$4:$M$3003,I$3))</f>
        <v/>
      </c>
      <c r="J66" s="18">
        <f>IF($A66="","",SUMIFS('記録'!$C$4:$C$2003,'記録'!$B$4:$B$2003,$A66,'記録'!$F$4:$F$2003,J$3)+SUMIFS('明細'!$T$4:$T$3003,'明細'!$S$4:$S$3003,$A66,'明細'!$M$4:$M$3003,J$3))</f>
        <v/>
      </c>
      <c r="K66" s="18">
        <f>IF($A66="","",SUMIFS('記録'!$C$4:$C$2003,'記録'!$B$4:$B$2003,$A66,'記録'!$F$4:$F$2003,K$3)+SUMIFS('明細'!$T$4:$T$3003,'明細'!$S$4:$S$3003,$A66,'明細'!$M$4:$M$3003,K$3))</f>
        <v/>
      </c>
      <c r="L66" s="18">
        <f>IF($A66="","",SUMIFS('記録'!$C$4:$C$2003,'記録'!$B$4:$B$2003,$A66,'記録'!$F$4:$F$2003,L$3)+SUMIFS('明細'!$T$4:$T$3003,'明細'!$S$4:$S$3003,$A66,'明細'!$M$4:$M$3003,L$3))</f>
        <v/>
      </c>
      <c r="M66" s="18">
        <f>IF($A66="","",SUMIFS('記録'!$C$4:$C$2003,'記録'!$B$4:$B$2003,$A66,'記録'!$F$4:$F$2003,M$3)+SUMIFS('明細'!$T$4:$T$3003,'明細'!$S$4:$S$3003,$A66,'明細'!$M$4:$M$3003,M$3))</f>
        <v/>
      </c>
      <c r="N66" s="23">
        <f>IF($A66="","",SUM(B66:M66))</f>
        <v/>
      </c>
      <c r="O66" s="23">
        <f>IF(($A66="")+(SUM($B$77:$M$77)=0),"",N66/SUM($B$77:$M$77))</f>
        <v/>
      </c>
      <c r="P66" s="18">
        <f>IF($A66="","",'入力'!B83*12)</f>
        <v/>
      </c>
      <c r="Q66" s="23">
        <f>IF($A66="","",N66-P66)</f>
        <v/>
      </c>
      <c r="R66" s="39">
        <f>'入力'!C83&amp;""</f>
        <v/>
      </c>
      <c r="S66" s="39">
        <f>'入力'!E83&amp;""</f>
        <v/>
      </c>
    </row>
    <row r="67">
      <c r="A67" s="13">
        <f>IF('入力'!A84="","",'入力'!A84)</f>
        <v/>
      </c>
      <c r="B67" s="18">
        <f>IF($A67="","",SUMIFS('記録'!$C$4:$C$2003,'記録'!$B$4:$B$2003,$A67,'記録'!$F$4:$F$2003,B$3)+SUMIFS('明細'!$T$4:$T$3003,'明細'!$S$4:$S$3003,$A67,'明細'!$M$4:$M$3003,B$3))</f>
        <v/>
      </c>
      <c r="C67" s="18">
        <f>IF($A67="","",SUMIFS('記録'!$C$4:$C$2003,'記録'!$B$4:$B$2003,$A67,'記録'!$F$4:$F$2003,C$3)+SUMIFS('明細'!$T$4:$T$3003,'明細'!$S$4:$S$3003,$A67,'明細'!$M$4:$M$3003,C$3))</f>
        <v/>
      </c>
      <c r="D67" s="18">
        <f>IF($A67="","",SUMIFS('記録'!$C$4:$C$2003,'記録'!$B$4:$B$2003,$A67,'記録'!$F$4:$F$2003,D$3)+SUMIFS('明細'!$T$4:$T$3003,'明細'!$S$4:$S$3003,$A67,'明細'!$M$4:$M$3003,D$3))</f>
        <v/>
      </c>
      <c r="E67" s="18">
        <f>IF($A67="","",SUMIFS('記録'!$C$4:$C$2003,'記録'!$B$4:$B$2003,$A67,'記録'!$F$4:$F$2003,E$3)+SUMIFS('明細'!$T$4:$T$3003,'明細'!$S$4:$S$3003,$A67,'明細'!$M$4:$M$3003,E$3))</f>
        <v/>
      </c>
      <c r="F67" s="18">
        <f>IF($A67="","",SUMIFS('記録'!$C$4:$C$2003,'記録'!$B$4:$B$2003,$A67,'記録'!$F$4:$F$2003,F$3)+SUMIFS('明細'!$T$4:$T$3003,'明細'!$S$4:$S$3003,$A67,'明細'!$M$4:$M$3003,F$3))</f>
        <v/>
      </c>
      <c r="G67" s="18">
        <f>IF($A67="","",SUMIFS('記録'!$C$4:$C$2003,'記録'!$B$4:$B$2003,$A67,'記録'!$F$4:$F$2003,G$3)+SUMIFS('明細'!$T$4:$T$3003,'明細'!$S$4:$S$3003,$A67,'明細'!$M$4:$M$3003,G$3))</f>
        <v/>
      </c>
      <c r="H67" s="18">
        <f>IF($A67="","",SUMIFS('記録'!$C$4:$C$2003,'記録'!$B$4:$B$2003,$A67,'記録'!$F$4:$F$2003,H$3)+SUMIFS('明細'!$T$4:$T$3003,'明細'!$S$4:$S$3003,$A67,'明細'!$M$4:$M$3003,H$3))</f>
        <v/>
      </c>
      <c r="I67" s="18">
        <f>IF($A67="","",SUMIFS('記録'!$C$4:$C$2003,'記録'!$B$4:$B$2003,$A67,'記録'!$F$4:$F$2003,I$3)+SUMIFS('明細'!$T$4:$T$3003,'明細'!$S$4:$S$3003,$A67,'明細'!$M$4:$M$3003,I$3))</f>
        <v/>
      </c>
      <c r="J67" s="18">
        <f>IF($A67="","",SUMIFS('記録'!$C$4:$C$2003,'記録'!$B$4:$B$2003,$A67,'記録'!$F$4:$F$2003,J$3)+SUMIFS('明細'!$T$4:$T$3003,'明細'!$S$4:$S$3003,$A67,'明細'!$M$4:$M$3003,J$3))</f>
        <v/>
      </c>
      <c r="K67" s="18">
        <f>IF($A67="","",SUMIFS('記録'!$C$4:$C$2003,'記録'!$B$4:$B$2003,$A67,'記録'!$F$4:$F$2003,K$3)+SUMIFS('明細'!$T$4:$T$3003,'明細'!$S$4:$S$3003,$A67,'明細'!$M$4:$M$3003,K$3))</f>
        <v/>
      </c>
      <c r="L67" s="18">
        <f>IF($A67="","",SUMIFS('記録'!$C$4:$C$2003,'記録'!$B$4:$B$2003,$A67,'記録'!$F$4:$F$2003,L$3)+SUMIFS('明細'!$T$4:$T$3003,'明細'!$S$4:$S$3003,$A67,'明細'!$M$4:$M$3003,L$3))</f>
        <v/>
      </c>
      <c r="M67" s="18">
        <f>IF($A67="","",SUMIFS('記録'!$C$4:$C$2003,'記録'!$B$4:$B$2003,$A67,'記録'!$F$4:$F$2003,M$3)+SUMIFS('明細'!$T$4:$T$3003,'明細'!$S$4:$S$3003,$A67,'明細'!$M$4:$M$3003,M$3))</f>
        <v/>
      </c>
      <c r="N67" s="23">
        <f>IF($A67="","",SUM(B67:M67))</f>
        <v/>
      </c>
      <c r="O67" s="23">
        <f>IF(($A67="")+(SUM($B$77:$M$77)=0),"",N67/SUM($B$77:$M$77))</f>
        <v/>
      </c>
      <c r="P67" s="18">
        <f>IF($A67="","",'入力'!B84*12)</f>
        <v/>
      </c>
      <c r="Q67" s="23">
        <f>IF($A67="","",N67-P67)</f>
        <v/>
      </c>
      <c r="R67" s="39">
        <f>'入力'!C84&amp;""</f>
        <v/>
      </c>
      <c r="S67" s="39">
        <f>'入力'!E84&amp;""</f>
        <v/>
      </c>
    </row>
    <row r="68">
      <c r="A68" s="13">
        <f>IF('入力'!A85="","",'入力'!A85)</f>
        <v/>
      </c>
      <c r="B68" s="18">
        <f>IF($A68="","",SUMIFS('記録'!$C$4:$C$2003,'記録'!$B$4:$B$2003,$A68,'記録'!$F$4:$F$2003,B$3)+SUMIFS('明細'!$T$4:$T$3003,'明細'!$S$4:$S$3003,$A68,'明細'!$M$4:$M$3003,B$3))</f>
        <v/>
      </c>
      <c r="C68" s="18">
        <f>IF($A68="","",SUMIFS('記録'!$C$4:$C$2003,'記録'!$B$4:$B$2003,$A68,'記録'!$F$4:$F$2003,C$3)+SUMIFS('明細'!$T$4:$T$3003,'明細'!$S$4:$S$3003,$A68,'明細'!$M$4:$M$3003,C$3))</f>
        <v/>
      </c>
      <c r="D68" s="18">
        <f>IF($A68="","",SUMIFS('記録'!$C$4:$C$2003,'記録'!$B$4:$B$2003,$A68,'記録'!$F$4:$F$2003,D$3)+SUMIFS('明細'!$T$4:$T$3003,'明細'!$S$4:$S$3003,$A68,'明細'!$M$4:$M$3003,D$3))</f>
        <v/>
      </c>
      <c r="E68" s="18">
        <f>IF($A68="","",SUMIFS('記録'!$C$4:$C$2003,'記録'!$B$4:$B$2003,$A68,'記録'!$F$4:$F$2003,E$3)+SUMIFS('明細'!$T$4:$T$3003,'明細'!$S$4:$S$3003,$A68,'明細'!$M$4:$M$3003,E$3))</f>
        <v/>
      </c>
      <c r="F68" s="18">
        <f>IF($A68="","",SUMIFS('記録'!$C$4:$C$2003,'記録'!$B$4:$B$2003,$A68,'記録'!$F$4:$F$2003,F$3)+SUMIFS('明細'!$T$4:$T$3003,'明細'!$S$4:$S$3003,$A68,'明細'!$M$4:$M$3003,F$3))</f>
        <v/>
      </c>
      <c r="G68" s="18">
        <f>IF($A68="","",SUMIFS('記録'!$C$4:$C$2003,'記録'!$B$4:$B$2003,$A68,'記録'!$F$4:$F$2003,G$3)+SUMIFS('明細'!$T$4:$T$3003,'明細'!$S$4:$S$3003,$A68,'明細'!$M$4:$M$3003,G$3))</f>
        <v/>
      </c>
      <c r="H68" s="18">
        <f>IF($A68="","",SUMIFS('記録'!$C$4:$C$2003,'記録'!$B$4:$B$2003,$A68,'記録'!$F$4:$F$2003,H$3)+SUMIFS('明細'!$T$4:$T$3003,'明細'!$S$4:$S$3003,$A68,'明細'!$M$4:$M$3003,H$3))</f>
        <v/>
      </c>
      <c r="I68" s="18">
        <f>IF($A68="","",SUMIFS('記録'!$C$4:$C$2003,'記録'!$B$4:$B$2003,$A68,'記録'!$F$4:$F$2003,I$3)+SUMIFS('明細'!$T$4:$T$3003,'明細'!$S$4:$S$3003,$A68,'明細'!$M$4:$M$3003,I$3))</f>
        <v/>
      </c>
      <c r="J68" s="18">
        <f>IF($A68="","",SUMIFS('記録'!$C$4:$C$2003,'記録'!$B$4:$B$2003,$A68,'記録'!$F$4:$F$2003,J$3)+SUMIFS('明細'!$T$4:$T$3003,'明細'!$S$4:$S$3003,$A68,'明細'!$M$4:$M$3003,J$3))</f>
        <v/>
      </c>
      <c r="K68" s="18">
        <f>IF($A68="","",SUMIFS('記録'!$C$4:$C$2003,'記録'!$B$4:$B$2003,$A68,'記録'!$F$4:$F$2003,K$3)+SUMIFS('明細'!$T$4:$T$3003,'明細'!$S$4:$S$3003,$A68,'明細'!$M$4:$M$3003,K$3))</f>
        <v/>
      </c>
      <c r="L68" s="18">
        <f>IF($A68="","",SUMIFS('記録'!$C$4:$C$2003,'記録'!$B$4:$B$2003,$A68,'記録'!$F$4:$F$2003,L$3)+SUMIFS('明細'!$T$4:$T$3003,'明細'!$S$4:$S$3003,$A68,'明細'!$M$4:$M$3003,L$3))</f>
        <v/>
      </c>
      <c r="M68" s="18">
        <f>IF($A68="","",SUMIFS('記録'!$C$4:$C$2003,'記録'!$B$4:$B$2003,$A68,'記録'!$F$4:$F$2003,M$3)+SUMIFS('明細'!$T$4:$T$3003,'明細'!$S$4:$S$3003,$A68,'明細'!$M$4:$M$3003,M$3))</f>
        <v/>
      </c>
      <c r="N68" s="23">
        <f>IF($A68="","",SUM(B68:M68))</f>
        <v/>
      </c>
      <c r="O68" s="23">
        <f>IF(($A68="")+(SUM($B$77:$M$77)=0),"",N68/SUM($B$77:$M$77))</f>
        <v/>
      </c>
      <c r="P68" s="18">
        <f>IF($A68="","",'入力'!B85*12)</f>
        <v/>
      </c>
      <c r="Q68" s="23">
        <f>IF($A68="","",N68-P68)</f>
        <v/>
      </c>
      <c r="R68" s="39">
        <f>'入力'!C85&amp;""</f>
        <v/>
      </c>
      <c r="S68" s="39">
        <f>'入力'!E85&amp;""</f>
        <v/>
      </c>
    </row>
    <row r="69">
      <c r="A69" s="13">
        <f>IF('入力'!A86="","",'入力'!A86)</f>
        <v/>
      </c>
      <c r="B69" s="18">
        <f>IF($A69="","",SUMIFS('記録'!$C$4:$C$2003,'記録'!$B$4:$B$2003,$A69,'記録'!$F$4:$F$2003,B$3)+SUMIFS('明細'!$T$4:$T$3003,'明細'!$S$4:$S$3003,$A69,'明細'!$M$4:$M$3003,B$3))</f>
        <v/>
      </c>
      <c r="C69" s="18">
        <f>IF($A69="","",SUMIFS('記録'!$C$4:$C$2003,'記録'!$B$4:$B$2003,$A69,'記録'!$F$4:$F$2003,C$3)+SUMIFS('明細'!$T$4:$T$3003,'明細'!$S$4:$S$3003,$A69,'明細'!$M$4:$M$3003,C$3))</f>
        <v/>
      </c>
      <c r="D69" s="18">
        <f>IF($A69="","",SUMIFS('記録'!$C$4:$C$2003,'記録'!$B$4:$B$2003,$A69,'記録'!$F$4:$F$2003,D$3)+SUMIFS('明細'!$T$4:$T$3003,'明細'!$S$4:$S$3003,$A69,'明細'!$M$4:$M$3003,D$3))</f>
        <v/>
      </c>
      <c r="E69" s="18">
        <f>IF($A69="","",SUMIFS('記録'!$C$4:$C$2003,'記録'!$B$4:$B$2003,$A69,'記録'!$F$4:$F$2003,E$3)+SUMIFS('明細'!$T$4:$T$3003,'明細'!$S$4:$S$3003,$A69,'明細'!$M$4:$M$3003,E$3))</f>
        <v/>
      </c>
      <c r="F69" s="18">
        <f>IF($A69="","",SUMIFS('記録'!$C$4:$C$2003,'記録'!$B$4:$B$2003,$A69,'記録'!$F$4:$F$2003,F$3)+SUMIFS('明細'!$T$4:$T$3003,'明細'!$S$4:$S$3003,$A69,'明細'!$M$4:$M$3003,F$3))</f>
        <v/>
      </c>
      <c r="G69" s="18">
        <f>IF($A69="","",SUMIFS('記録'!$C$4:$C$2003,'記録'!$B$4:$B$2003,$A69,'記録'!$F$4:$F$2003,G$3)+SUMIFS('明細'!$T$4:$T$3003,'明細'!$S$4:$S$3003,$A69,'明細'!$M$4:$M$3003,G$3))</f>
        <v/>
      </c>
      <c r="H69" s="18">
        <f>IF($A69="","",SUMIFS('記録'!$C$4:$C$2003,'記録'!$B$4:$B$2003,$A69,'記録'!$F$4:$F$2003,H$3)+SUMIFS('明細'!$T$4:$T$3003,'明細'!$S$4:$S$3003,$A69,'明細'!$M$4:$M$3003,H$3))</f>
        <v/>
      </c>
      <c r="I69" s="18">
        <f>IF($A69="","",SUMIFS('記録'!$C$4:$C$2003,'記録'!$B$4:$B$2003,$A69,'記録'!$F$4:$F$2003,I$3)+SUMIFS('明細'!$T$4:$T$3003,'明細'!$S$4:$S$3003,$A69,'明細'!$M$4:$M$3003,I$3))</f>
        <v/>
      </c>
      <c r="J69" s="18">
        <f>IF($A69="","",SUMIFS('記録'!$C$4:$C$2003,'記録'!$B$4:$B$2003,$A69,'記録'!$F$4:$F$2003,J$3)+SUMIFS('明細'!$T$4:$T$3003,'明細'!$S$4:$S$3003,$A69,'明細'!$M$4:$M$3003,J$3))</f>
        <v/>
      </c>
      <c r="K69" s="18">
        <f>IF($A69="","",SUMIFS('記録'!$C$4:$C$2003,'記録'!$B$4:$B$2003,$A69,'記録'!$F$4:$F$2003,K$3)+SUMIFS('明細'!$T$4:$T$3003,'明細'!$S$4:$S$3003,$A69,'明細'!$M$4:$M$3003,K$3))</f>
        <v/>
      </c>
      <c r="L69" s="18">
        <f>IF($A69="","",SUMIFS('記録'!$C$4:$C$2003,'記録'!$B$4:$B$2003,$A69,'記録'!$F$4:$F$2003,L$3)+SUMIFS('明細'!$T$4:$T$3003,'明細'!$S$4:$S$3003,$A69,'明細'!$M$4:$M$3003,L$3))</f>
        <v/>
      </c>
      <c r="M69" s="18">
        <f>IF($A69="","",SUMIFS('記録'!$C$4:$C$2003,'記録'!$B$4:$B$2003,$A69,'記録'!$F$4:$F$2003,M$3)+SUMIFS('明細'!$T$4:$T$3003,'明細'!$S$4:$S$3003,$A69,'明細'!$M$4:$M$3003,M$3))</f>
        <v/>
      </c>
      <c r="N69" s="23">
        <f>IF($A69="","",SUM(B69:M69))</f>
        <v/>
      </c>
      <c r="O69" s="23">
        <f>IF(($A69="")+(SUM($B$77:$M$77)=0),"",N69/SUM($B$77:$M$77))</f>
        <v/>
      </c>
      <c r="P69" s="18">
        <f>IF($A69="","",'入力'!B86*12)</f>
        <v/>
      </c>
      <c r="Q69" s="23">
        <f>IF($A69="","",N69-P69)</f>
        <v/>
      </c>
      <c r="R69" s="39">
        <f>'入力'!C86&amp;""</f>
        <v/>
      </c>
      <c r="S69" s="39">
        <f>'入力'!E86&amp;""</f>
        <v/>
      </c>
    </row>
    <row r="70">
      <c r="A70" s="13">
        <f>IF('入力'!A87="","",'入力'!A87)</f>
        <v/>
      </c>
      <c r="B70" s="18">
        <f>IF($A70="","",SUMIFS('記録'!$C$4:$C$2003,'記録'!$B$4:$B$2003,$A70,'記録'!$F$4:$F$2003,B$3)+SUMIFS('明細'!$T$4:$T$3003,'明細'!$S$4:$S$3003,$A70,'明細'!$M$4:$M$3003,B$3))</f>
        <v/>
      </c>
      <c r="C70" s="18">
        <f>IF($A70="","",SUMIFS('記録'!$C$4:$C$2003,'記録'!$B$4:$B$2003,$A70,'記録'!$F$4:$F$2003,C$3)+SUMIFS('明細'!$T$4:$T$3003,'明細'!$S$4:$S$3003,$A70,'明細'!$M$4:$M$3003,C$3))</f>
        <v/>
      </c>
      <c r="D70" s="18">
        <f>IF($A70="","",SUMIFS('記録'!$C$4:$C$2003,'記録'!$B$4:$B$2003,$A70,'記録'!$F$4:$F$2003,D$3)+SUMIFS('明細'!$T$4:$T$3003,'明細'!$S$4:$S$3003,$A70,'明細'!$M$4:$M$3003,D$3))</f>
        <v/>
      </c>
      <c r="E70" s="18">
        <f>IF($A70="","",SUMIFS('記録'!$C$4:$C$2003,'記録'!$B$4:$B$2003,$A70,'記録'!$F$4:$F$2003,E$3)+SUMIFS('明細'!$T$4:$T$3003,'明細'!$S$4:$S$3003,$A70,'明細'!$M$4:$M$3003,E$3))</f>
        <v/>
      </c>
      <c r="F70" s="18">
        <f>IF($A70="","",SUMIFS('記録'!$C$4:$C$2003,'記録'!$B$4:$B$2003,$A70,'記録'!$F$4:$F$2003,F$3)+SUMIFS('明細'!$T$4:$T$3003,'明細'!$S$4:$S$3003,$A70,'明細'!$M$4:$M$3003,F$3))</f>
        <v/>
      </c>
      <c r="G70" s="18">
        <f>IF($A70="","",SUMIFS('記録'!$C$4:$C$2003,'記録'!$B$4:$B$2003,$A70,'記録'!$F$4:$F$2003,G$3)+SUMIFS('明細'!$T$4:$T$3003,'明細'!$S$4:$S$3003,$A70,'明細'!$M$4:$M$3003,G$3))</f>
        <v/>
      </c>
      <c r="H70" s="18">
        <f>IF($A70="","",SUMIFS('記録'!$C$4:$C$2003,'記録'!$B$4:$B$2003,$A70,'記録'!$F$4:$F$2003,H$3)+SUMIFS('明細'!$T$4:$T$3003,'明細'!$S$4:$S$3003,$A70,'明細'!$M$4:$M$3003,H$3))</f>
        <v/>
      </c>
      <c r="I70" s="18">
        <f>IF($A70="","",SUMIFS('記録'!$C$4:$C$2003,'記録'!$B$4:$B$2003,$A70,'記録'!$F$4:$F$2003,I$3)+SUMIFS('明細'!$T$4:$T$3003,'明細'!$S$4:$S$3003,$A70,'明細'!$M$4:$M$3003,I$3))</f>
        <v/>
      </c>
      <c r="J70" s="18">
        <f>IF($A70="","",SUMIFS('記録'!$C$4:$C$2003,'記録'!$B$4:$B$2003,$A70,'記録'!$F$4:$F$2003,J$3)+SUMIFS('明細'!$T$4:$T$3003,'明細'!$S$4:$S$3003,$A70,'明細'!$M$4:$M$3003,J$3))</f>
        <v/>
      </c>
      <c r="K70" s="18">
        <f>IF($A70="","",SUMIFS('記録'!$C$4:$C$2003,'記録'!$B$4:$B$2003,$A70,'記録'!$F$4:$F$2003,K$3)+SUMIFS('明細'!$T$4:$T$3003,'明細'!$S$4:$S$3003,$A70,'明細'!$M$4:$M$3003,K$3))</f>
        <v/>
      </c>
      <c r="L70" s="18">
        <f>IF($A70="","",SUMIFS('記録'!$C$4:$C$2003,'記録'!$B$4:$B$2003,$A70,'記録'!$F$4:$F$2003,L$3)+SUMIFS('明細'!$T$4:$T$3003,'明細'!$S$4:$S$3003,$A70,'明細'!$M$4:$M$3003,L$3))</f>
        <v/>
      </c>
      <c r="M70" s="18">
        <f>IF($A70="","",SUMIFS('記録'!$C$4:$C$2003,'記録'!$B$4:$B$2003,$A70,'記録'!$F$4:$F$2003,M$3)+SUMIFS('明細'!$T$4:$T$3003,'明細'!$S$4:$S$3003,$A70,'明細'!$M$4:$M$3003,M$3))</f>
        <v/>
      </c>
      <c r="N70" s="23">
        <f>IF($A70="","",SUM(B70:M70))</f>
        <v/>
      </c>
      <c r="O70" s="23">
        <f>IF(($A70="")+(SUM($B$77:$M$77)=0),"",N70/SUM($B$77:$M$77))</f>
        <v/>
      </c>
      <c r="P70" s="18">
        <f>IF($A70="","",'入力'!B87*12)</f>
        <v/>
      </c>
      <c r="Q70" s="23">
        <f>IF($A70="","",N70-P70)</f>
        <v/>
      </c>
      <c r="R70" s="39">
        <f>'入力'!C87&amp;""</f>
        <v/>
      </c>
      <c r="S70" s="39">
        <f>'入力'!E87&amp;""</f>
        <v/>
      </c>
    </row>
    <row r="71">
      <c r="A71" s="13">
        <f>IF('入力'!A88="","",'入力'!A88)</f>
        <v/>
      </c>
      <c r="B71" s="18">
        <f>IF($A71="","",SUMIFS('記録'!$C$4:$C$2003,'記録'!$B$4:$B$2003,$A71,'記録'!$F$4:$F$2003,B$3)+SUMIFS('明細'!$T$4:$T$3003,'明細'!$S$4:$S$3003,$A71,'明細'!$M$4:$M$3003,B$3))</f>
        <v/>
      </c>
      <c r="C71" s="18">
        <f>IF($A71="","",SUMIFS('記録'!$C$4:$C$2003,'記録'!$B$4:$B$2003,$A71,'記録'!$F$4:$F$2003,C$3)+SUMIFS('明細'!$T$4:$T$3003,'明細'!$S$4:$S$3003,$A71,'明細'!$M$4:$M$3003,C$3))</f>
        <v/>
      </c>
      <c r="D71" s="18">
        <f>IF($A71="","",SUMIFS('記録'!$C$4:$C$2003,'記録'!$B$4:$B$2003,$A71,'記録'!$F$4:$F$2003,D$3)+SUMIFS('明細'!$T$4:$T$3003,'明細'!$S$4:$S$3003,$A71,'明細'!$M$4:$M$3003,D$3))</f>
        <v/>
      </c>
      <c r="E71" s="18">
        <f>IF($A71="","",SUMIFS('記録'!$C$4:$C$2003,'記録'!$B$4:$B$2003,$A71,'記録'!$F$4:$F$2003,E$3)+SUMIFS('明細'!$T$4:$T$3003,'明細'!$S$4:$S$3003,$A71,'明細'!$M$4:$M$3003,E$3))</f>
        <v/>
      </c>
      <c r="F71" s="18">
        <f>IF($A71="","",SUMIFS('記録'!$C$4:$C$2003,'記録'!$B$4:$B$2003,$A71,'記録'!$F$4:$F$2003,F$3)+SUMIFS('明細'!$T$4:$T$3003,'明細'!$S$4:$S$3003,$A71,'明細'!$M$4:$M$3003,F$3))</f>
        <v/>
      </c>
      <c r="G71" s="18">
        <f>IF($A71="","",SUMIFS('記録'!$C$4:$C$2003,'記録'!$B$4:$B$2003,$A71,'記録'!$F$4:$F$2003,G$3)+SUMIFS('明細'!$T$4:$T$3003,'明細'!$S$4:$S$3003,$A71,'明細'!$M$4:$M$3003,G$3))</f>
        <v/>
      </c>
      <c r="H71" s="18">
        <f>IF($A71="","",SUMIFS('記録'!$C$4:$C$2003,'記録'!$B$4:$B$2003,$A71,'記録'!$F$4:$F$2003,H$3)+SUMIFS('明細'!$T$4:$T$3003,'明細'!$S$4:$S$3003,$A71,'明細'!$M$4:$M$3003,H$3))</f>
        <v/>
      </c>
      <c r="I71" s="18">
        <f>IF($A71="","",SUMIFS('記録'!$C$4:$C$2003,'記録'!$B$4:$B$2003,$A71,'記録'!$F$4:$F$2003,I$3)+SUMIFS('明細'!$T$4:$T$3003,'明細'!$S$4:$S$3003,$A71,'明細'!$M$4:$M$3003,I$3))</f>
        <v/>
      </c>
      <c r="J71" s="18">
        <f>IF($A71="","",SUMIFS('記録'!$C$4:$C$2003,'記録'!$B$4:$B$2003,$A71,'記録'!$F$4:$F$2003,J$3)+SUMIFS('明細'!$T$4:$T$3003,'明細'!$S$4:$S$3003,$A71,'明細'!$M$4:$M$3003,J$3))</f>
        <v/>
      </c>
      <c r="K71" s="18">
        <f>IF($A71="","",SUMIFS('記録'!$C$4:$C$2003,'記録'!$B$4:$B$2003,$A71,'記録'!$F$4:$F$2003,K$3)+SUMIFS('明細'!$T$4:$T$3003,'明細'!$S$4:$S$3003,$A71,'明細'!$M$4:$M$3003,K$3))</f>
        <v/>
      </c>
      <c r="L71" s="18">
        <f>IF($A71="","",SUMIFS('記録'!$C$4:$C$2003,'記録'!$B$4:$B$2003,$A71,'記録'!$F$4:$F$2003,L$3)+SUMIFS('明細'!$T$4:$T$3003,'明細'!$S$4:$S$3003,$A71,'明細'!$M$4:$M$3003,L$3))</f>
        <v/>
      </c>
      <c r="M71" s="18">
        <f>IF($A71="","",SUMIFS('記録'!$C$4:$C$2003,'記録'!$B$4:$B$2003,$A71,'記録'!$F$4:$F$2003,M$3)+SUMIFS('明細'!$T$4:$T$3003,'明細'!$S$4:$S$3003,$A71,'明細'!$M$4:$M$3003,M$3))</f>
        <v/>
      </c>
      <c r="N71" s="23">
        <f>IF($A71="","",SUM(B71:M71))</f>
        <v/>
      </c>
      <c r="O71" s="23">
        <f>IF(($A71="")+(SUM($B$77:$M$77)=0),"",N71/SUM($B$77:$M$77))</f>
        <v/>
      </c>
      <c r="P71" s="18">
        <f>IF($A71="","",'入力'!B88*12)</f>
        <v/>
      </c>
      <c r="Q71" s="23">
        <f>IF($A71="","",N71-P71)</f>
        <v/>
      </c>
      <c r="R71" s="39">
        <f>'入力'!C88&amp;""</f>
        <v/>
      </c>
      <c r="S71" s="39">
        <f>'入力'!E88&amp;""</f>
        <v/>
      </c>
    </row>
    <row r="72">
      <c r="A72" s="25" t="inlineStr">
        <is>
          <t>貯める・増やすの合計</t>
        </is>
      </c>
      <c r="B72" s="48">
        <f>SUM(B66:B71)</f>
        <v/>
      </c>
      <c r="C72" s="48">
        <f>SUM(C66:C71)</f>
        <v/>
      </c>
      <c r="D72" s="48">
        <f>SUM(D66:D71)</f>
        <v/>
      </c>
      <c r="E72" s="48">
        <f>SUM(E66:E71)</f>
        <v/>
      </c>
      <c r="F72" s="48">
        <f>SUM(F66:F71)</f>
        <v/>
      </c>
      <c r="G72" s="48">
        <f>SUM(G66:G71)</f>
        <v/>
      </c>
      <c r="H72" s="48">
        <f>SUM(H66:H71)</f>
        <v/>
      </c>
      <c r="I72" s="48">
        <f>SUM(I66:I71)</f>
        <v/>
      </c>
      <c r="J72" s="48">
        <f>SUM(J66:J71)</f>
        <v/>
      </c>
      <c r="K72" s="48">
        <f>SUM(K66:K71)</f>
        <v/>
      </c>
      <c r="L72" s="48">
        <f>SUM(L66:L71)</f>
        <v/>
      </c>
      <c r="M72" s="48">
        <f>SUM(M66:M71)</f>
        <v/>
      </c>
      <c r="N72" s="48">
        <f>SUM(N66:N71)</f>
        <v/>
      </c>
      <c r="O72" s="48">
        <f>IF(SUM($B$77:$M$77)=0,"",N72/SUM($B$77:$M$77))</f>
        <v/>
      </c>
      <c r="P72" s="48">
        <f>SUM(P66:P71)</f>
        <v/>
      </c>
      <c r="Q72" s="48">
        <f>N72-P72</f>
        <v/>
      </c>
    </row>
    <row r="73">
      <c r="A73" s="12" t="inlineStr">
        <is>
          <t>うち投資へ</t>
        </is>
      </c>
      <c r="B73" s="23">
        <f>SUMIFS(B66:B71,$R$66:$R$71,"投資")</f>
        <v/>
      </c>
      <c r="C73" s="23">
        <f>SUMIFS(C66:C71,$R$66:$R$71,"投資")</f>
        <v/>
      </c>
      <c r="D73" s="23">
        <f>SUMIFS(D66:D71,$R$66:$R$71,"投資")</f>
        <v/>
      </c>
      <c r="E73" s="23">
        <f>SUMIFS(E66:E71,$R$66:$R$71,"投資")</f>
        <v/>
      </c>
      <c r="F73" s="23">
        <f>SUMIFS(F66:F71,$R$66:$R$71,"投資")</f>
        <v/>
      </c>
      <c r="G73" s="23">
        <f>SUMIFS(G66:G71,$R$66:$R$71,"投資")</f>
        <v/>
      </c>
      <c r="H73" s="23">
        <f>SUMIFS(H66:H71,$R$66:$R$71,"投資")</f>
        <v/>
      </c>
      <c r="I73" s="23">
        <f>SUMIFS(I66:I71,$R$66:$R$71,"投資")</f>
        <v/>
      </c>
      <c r="J73" s="23">
        <f>SUMIFS(J66:J71,$R$66:$R$71,"投資")</f>
        <v/>
      </c>
      <c r="K73" s="23">
        <f>SUMIFS(K66:K71,$R$66:$R$71,"投資")</f>
        <v/>
      </c>
      <c r="L73" s="23">
        <f>SUMIFS(L66:L71,$R$66:$R$71,"投資")</f>
        <v/>
      </c>
      <c r="M73" s="23">
        <f>SUMIFS(M66:M71,$R$66:$R$71,"投資")</f>
        <v/>
      </c>
      <c r="N73" s="23">
        <f>SUM(B73:M73)</f>
        <v/>
      </c>
      <c r="O73" s="23">
        <f>IF(SUM($B$77:$M$77)=0,"",N73/SUM($B$77:$M$77))</f>
        <v/>
      </c>
    </row>
    <row r="74">
      <c r="A74" s="8" t="inlineStr">
        <is>
          <t>手元に残った</t>
        </is>
      </c>
      <c r="B74" s="27">
        <f>B64-B72</f>
        <v/>
      </c>
      <c r="C74" s="27">
        <f>C64-C72</f>
        <v/>
      </c>
      <c r="D74" s="27">
        <f>D64-D72</f>
        <v/>
      </c>
      <c r="E74" s="27">
        <f>E64-E72</f>
        <v/>
      </c>
      <c r="F74" s="27">
        <f>F64-F72</f>
        <v/>
      </c>
      <c r="G74" s="27">
        <f>G64-G72</f>
        <v/>
      </c>
      <c r="H74" s="27">
        <f>H64-H72</f>
        <v/>
      </c>
      <c r="I74" s="27">
        <f>I64-I72</f>
        <v/>
      </c>
      <c r="J74" s="27">
        <f>J64-J72</f>
        <v/>
      </c>
      <c r="K74" s="27">
        <f>K64-K72</f>
        <v/>
      </c>
      <c r="L74" s="27">
        <f>L64-L72</f>
        <v/>
      </c>
      <c r="M74" s="27">
        <f>M64-M72</f>
        <v/>
      </c>
      <c r="N74" s="27">
        <f>N64-N72</f>
        <v/>
      </c>
      <c r="O74" s="27">
        <f>IF(SUM($B$77:$M$77)=0,"",N74/SUM($B$77:$M$77))</f>
        <v/>
      </c>
    </row>
    <row r="75">
      <c r="A75" s="12" t="inlineStr">
        <is>
          <t>支出の割合</t>
        </is>
      </c>
      <c r="B75" s="19">
        <f>IF(B15=0,"",IF('入力'!$B$6="毎月ならす",B63,B61)/B15)</f>
        <v/>
      </c>
      <c r="C75" s="19">
        <f>IF(C15=0,"",IF('入力'!$B$6="毎月ならす",C63,C61)/C15)</f>
        <v/>
      </c>
      <c r="D75" s="19">
        <f>IF(D15=0,"",IF('入力'!$B$6="毎月ならす",D63,D61)/D15)</f>
        <v/>
      </c>
      <c r="E75" s="19">
        <f>IF(E15=0,"",IF('入力'!$B$6="毎月ならす",E63,E61)/E15)</f>
        <v/>
      </c>
      <c r="F75" s="19">
        <f>IF(F15=0,"",IF('入力'!$B$6="毎月ならす",F63,F61)/F15)</f>
        <v/>
      </c>
      <c r="G75" s="19">
        <f>IF(G15=0,"",IF('入力'!$B$6="毎月ならす",G63,G61)/G15)</f>
        <v/>
      </c>
      <c r="H75" s="19">
        <f>IF(H15=0,"",IF('入力'!$B$6="毎月ならす",H63,H61)/H15)</f>
        <v/>
      </c>
      <c r="I75" s="19">
        <f>IF(I15=0,"",IF('入力'!$B$6="毎月ならす",I63,I61)/I15)</f>
        <v/>
      </c>
      <c r="J75" s="19">
        <f>IF(J15=0,"",IF('入力'!$B$6="毎月ならす",J63,J61)/J15)</f>
        <v/>
      </c>
      <c r="K75" s="19">
        <f>IF(K15=0,"",IF('入力'!$B$6="毎月ならす",K63,K61)/K15)</f>
        <v/>
      </c>
      <c r="L75" s="19">
        <f>IF(L15=0,"",IF('入力'!$B$6="毎月ならす",L63,L61)/L15)</f>
        <v/>
      </c>
      <c r="M75" s="19">
        <f>IF(M15=0,"",IF('入力'!$B$6="毎月ならす",M63,M61)/M15)</f>
        <v/>
      </c>
      <c r="N75" s="19">
        <f>IF(N15=0,"",IF('入力'!$B$6="毎月ならす",N63,N61)/N15)</f>
        <v/>
      </c>
    </row>
    <row r="76">
      <c r="A76" s="12" t="inlineStr">
        <is>
          <t>貯めた割合</t>
        </is>
      </c>
      <c r="B76" s="49">
        <f>IF(B15=0,"",B64/B15)</f>
        <v/>
      </c>
      <c r="C76" s="49">
        <f>IF(C15=0,"",C64/C15)</f>
        <v/>
      </c>
      <c r="D76" s="49">
        <f>IF(D15=0,"",D64/D15)</f>
        <v/>
      </c>
      <c r="E76" s="49">
        <f>IF(E15=0,"",E64/E15)</f>
        <v/>
      </c>
      <c r="F76" s="49">
        <f>IF(F15=0,"",F64/F15)</f>
        <v/>
      </c>
      <c r="G76" s="49">
        <f>IF(G15=0,"",G64/G15)</f>
        <v/>
      </c>
      <c r="H76" s="49">
        <f>IF(H15=0,"",H64/H15)</f>
        <v/>
      </c>
      <c r="I76" s="49">
        <f>IF(I15=0,"",I64/I15)</f>
        <v/>
      </c>
      <c r="J76" s="49">
        <f>IF(J15=0,"",J64/J15)</f>
        <v/>
      </c>
      <c r="K76" s="49">
        <f>IF(K15=0,"",K64/K15)</f>
        <v/>
      </c>
      <c r="L76" s="49">
        <f>IF(L15=0,"",L64/L15)</f>
        <v/>
      </c>
      <c r="M76" s="49">
        <f>IF(M15=0,"",M64/M15)</f>
        <v/>
      </c>
      <c r="N76" s="49">
        <f>IF(N15=0,"",N64/N15)</f>
        <v/>
      </c>
    </row>
    <row r="77">
      <c r="A77" s="12" t="inlineStr">
        <is>
          <t>入力済みの月</t>
        </is>
      </c>
      <c r="B77" s="50">
        <f>IF(COUNTIFS('記録'!$F$4:$F$2003,B$3)+COUNTIFS('明細'!$M$4:$M$3003,B$3)&gt;0,1,0)</f>
        <v/>
      </c>
      <c r="C77" s="50">
        <f>IF(COUNTIFS('記録'!$F$4:$F$2003,C$3)+COUNTIFS('明細'!$M$4:$M$3003,C$3)&gt;0,1,0)</f>
        <v/>
      </c>
      <c r="D77" s="50">
        <f>IF(COUNTIFS('記録'!$F$4:$F$2003,D$3)+COUNTIFS('明細'!$M$4:$M$3003,D$3)&gt;0,1,0)</f>
        <v/>
      </c>
      <c r="E77" s="50">
        <f>IF(COUNTIFS('記録'!$F$4:$F$2003,E$3)+COUNTIFS('明細'!$M$4:$M$3003,E$3)&gt;0,1,0)</f>
        <v/>
      </c>
      <c r="F77" s="50">
        <f>IF(COUNTIFS('記録'!$F$4:$F$2003,F$3)+COUNTIFS('明細'!$M$4:$M$3003,F$3)&gt;0,1,0)</f>
        <v/>
      </c>
      <c r="G77" s="50">
        <f>IF(COUNTIFS('記録'!$F$4:$F$2003,G$3)+COUNTIFS('明細'!$M$4:$M$3003,G$3)&gt;0,1,0)</f>
        <v/>
      </c>
      <c r="H77" s="50">
        <f>IF(COUNTIFS('記録'!$F$4:$F$2003,H$3)+COUNTIFS('明細'!$M$4:$M$3003,H$3)&gt;0,1,0)</f>
        <v/>
      </c>
      <c r="I77" s="50">
        <f>IF(COUNTIFS('記録'!$F$4:$F$2003,I$3)+COUNTIFS('明細'!$M$4:$M$3003,I$3)&gt;0,1,0)</f>
        <v/>
      </c>
      <c r="J77" s="50">
        <f>IF(COUNTIFS('記録'!$F$4:$F$2003,J$3)+COUNTIFS('明細'!$M$4:$M$3003,J$3)&gt;0,1,0)</f>
        <v/>
      </c>
      <c r="K77" s="50">
        <f>IF(COUNTIFS('記録'!$F$4:$F$2003,K$3)+COUNTIFS('明細'!$M$4:$M$3003,K$3)&gt;0,1,0)</f>
        <v/>
      </c>
      <c r="L77" s="50">
        <f>IF(COUNTIFS('記録'!$F$4:$F$2003,L$3)+COUNTIFS('明細'!$M$4:$M$3003,L$3)&gt;0,1,0)</f>
        <v/>
      </c>
      <c r="M77" s="50">
        <f>IF(COUNTIFS('記録'!$F$4:$F$2003,M$3)+COUNTIFS('明細'!$M$4:$M$3003,M$3)&gt;0,1,0)</f>
        <v/>
      </c>
      <c r="N77" s="51">
        <f>SUM(B77:M77)</f>
        <v/>
      </c>
    </row>
    <row r="78">
      <c r="A78" s="12" t="inlineStr">
        <is>
          <t>明細の未分類の件数</t>
        </is>
      </c>
      <c r="B78" s="50">
        <f>COUNTIFS('明細'!$M$4:$M$3003,B$3,'明細'!$U$4:$U$3003,"未分類")</f>
        <v/>
      </c>
      <c r="C78" s="50">
        <f>COUNTIFS('明細'!$M$4:$M$3003,C$3,'明細'!$U$4:$U$3003,"未分類")</f>
        <v/>
      </c>
      <c r="D78" s="50">
        <f>COUNTIFS('明細'!$M$4:$M$3003,D$3,'明細'!$U$4:$U$3003,"未分類")</f>
        <v/>
      </c>
      <c r="E78" s="50">
        <f>COUNTIFS('明細'!$M$4:$M$3003,E$3,'明細'!$U$4:$U$3003,"未分類")</f>
        <v/>
      </c>
      <c r="F78" s="50">
        <f>COUNTIFS('明細'!$M$4:$M$3003,F$3,'明細'!$U$4:$U$3003,"未分類")</f>
        <v/>
      </c>
      <c r="G78" s="50">
        <f>COUNTIFS('明細'!$M$4:$M$3003,G$3,'明細'!$U$4:$U$3003,"未分類")</f>
        <v/>
      </c>
      <c r="H78" s="50">
        <f>COUNTIFS('明細'!$M$4:$M$3003,H$3,'明細'!$U$4:$U$3003,"未分類")</f>
        <v/>
      </c>
      <c r="I78" s="50">
        <f>COUNTIFS('明細'!$M$4:$M$3003,I$3,'明細'!$U$4:$U$3003,"未分類")</f>
        <v/>
      </c>
      <c r="J78" s="50">
        <f>COUNTIFS('明細'!$M$4:$M$3003,J$3,'明細'!$U$4:$U$3003,"未分類")</f>
        <v/>
      </c>
      <c r="K78" s="50">
        <f>COUNTIFS('明細'!$M$4:$M$3003,K$3,'明細'!$U$4:$U$3003,"未分類")</f>
        <v/>
      </c>
      <c r="L78" s="50">
        <f>COUNTIFS('明細'!$M$4:$M$3003,L$3,'明細'!$U$4:$U$3003,"未分類")</f>
        <v/>
      </c>
      <c r="M78" s="50">
        <f>COUNTIFS('明細'!$M$4:$M$3003,M$3,'明細'!$U$4:$U$3003,"未分類")</f>
        <v/>
      </c>
      <c r="N78" s="51">
        <f>SUM(B78:M78)</f>
        <v/>
      </c>
    </row>
    <row r="79">
      <c r="A79" s="12" t="inlineStr">
        <is>
          <t>貯めた割合の目標</t>
        </is>
      </c>
      <c r="B79" s="19">
        <f>'入力'!$B$7</f>
        <v/>
      </c>
    </row>
    <row r="80">
      <c r="A80" s="43" t="inlineStr">
        <is>
          <t>月の番号（補助）</t>
        </is>
      </c>
      <c r="B80" s="11">
        <f>MONTH(B$3)</f>
        <v/>
      </c>
      <c r="C80" s="11">
        <f>MONTH(C$3)</f>
        <v/>
      </c>
      <c r="D80" s="11">
        <f>MONTH(D$3)</f>
        <v/>
      </c>
      <c r="E80" s="11">
        <f>MONTH(E$3)</f>
        <v/>
      </c>
      <c r="F80" s="11">
        <f>MONTH(F$3)</f>
        <v/>
      </c>
      <c r="G80" s="11">
        <f>MONTH(G$3)</f>
        <v/>
      </c>
      <c r="H80" s="11">
        <f>MONTH(H$3)</f>
        <v/>
      </c>
      <c r="I80" s="11">
        <f>MONTH(I$3)</f>
        <v/>
      </c>
      <c r="J80" s="11">
        <f>MONTH(J$3)</f>
        <v/>
      </c>
      <c r="K80" s="11">
        <f>MONTH(K$3)</f>
        <v/>
      </c>
      <c r="L80" s="11">
        <f>MONTH(L$3)</f>
        <v/>
      </c>
      <c r="M80" s="11">
        <f>MONTH(M$3)</f>
        <v/>
      </c>
    </row>
    <row r="81">
      <c r="A81" s="43" t="inlineStr">
        <is>
          <t>入力済みの月の番号（補助）</t>
        </is>
      </c>
      <c r="B81" s="11">
        <f>B77*B80</f>
        <v/>
      </c>
      <c r="C81" s="11">
        <f>C77*C80</f>
        <v/>
      </c>
      <c r="D81" s="11">
        <f>D77*D80</f>
        <v/>
      </c>
      <c r="E81" s="11">
        <f>E77*E80</f>
        <v/>
      </c>
      <c r="F81" s="11">
        <f>F77*F80</f>
        <v/>
      </c>
      <c r="G81" s="11">
        <f>G77*G80</f>
        <v/>
      </c>
      <c r="H81" s="11">
        <f>H77*H80</f>
        <v/>
      </c>
      <c r="I81" s="11">
        <f>I77*I80</f>
        <v/>
      </c>
      <c r="J81" s="11">
        <f>J77*J80</f>
        <v/>
      </c>
      <c r="K81" s="11">
        <f>K77*K80</f>
        <v/>
      </c>
      <c r="L81" s="11">
        <f>L77*L80</f>
        <v/>
      </c>
      <c r="M81" s="11">
        <f>M77*M80</f>
        <v/>
      </c>
    </row>
    <row r="82"/>
    <row r="83">
      <c r="A83" s="33" t="inlineStr">
        <is>
          <t>予算との差：マイナス＝予算より悪い（出る物は使いすぎ・入る物と貯める物は足りない）。</t>
        </is>
      </c>
    </row>
    <row r="84">
      <c r="A84" s="33" t="inlineStr">
        <is>
          <t>年の予算＝毎月の予算×12（年に数回は今年払う予定の額）。</t>
        </is>
      </c>
    </row>
  </sheetData>
  <conditionalFormatting sqref="Q5:Q72">
    <cfRule type="expression" priority="1" dxfId="0">
      <formula>Q5&lt;0</formula>
    </cfRule>
  </conditionalFormatting>
  <conditionalFormatting sqref="B64:N64">
    <cfRule type="expression" priority="2" dxfId="1">
      <formula>B64&lt;0</formula>
    </cfRule>
  </conditionalFormatting>
  <conditionalFormatting sqref="B74:N74">
    <cfRule type="expression" priority="3" dxfId="1">
      <formula>B74&lt;0</formula>
    </cfRule>
  </conditionalFormatting>
  <conditionalFormatting sqref="B76:N76">
    <cfRule type="expression" priority="4" dxfId="1">
      <formula>(B76&lt;&gt;"")*(B76&lt;$B$79)</formula>
    </cfRule>
  </conditionalFormatting>
  <conditionalFormatting sqref="B45:M45">
    <cfRule type="expression" priority="5" dxfId="2">
      <formula>B45&lt;&gt;0</formula>
    </cfRule>
  </conditionalFormatting>
  <conditionalFormatting sqref="B78:M78">
    <cfRule type="expression" priority="6" dxfId="1">
      <formula>B78&gt;0</formula>
    </cfRule>
  </conditionalFormatting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tabColor rgb="004472C4"/>
    <outlinePr summaryBelow="1" summaryRight="1"/>
    <pageSetUpPr/>
  </sheetPr>
  <dimension ref="A1:O51"/>
  <sheetViews>
    <sheetView tabSelected="0" workbookViewId="0">
      <pane xSplit="1" ySplit="3" topLeftCell="B4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8" customWidth="1" min="1" max="1"/>
    <col width="11" customWidth="1" min="2" max="2"/>
    <col width="11" customWidth="1" min="3" max="3"/>
    <col width="11" customWidth="1" min="4" max="4"/>
    <col width="11" customWidth="1" min="5" max="5"/>
    <col width="11" customWidth="1" min="6" max="6"/>
    <col width="11" customWidth="1" min="7" max="7"/>
    <col width="11" customWidth="1" min="8" max="8"/>
    <col width="11" customWidth="1" min="9" max="9"/>
    <col width="11" customWidth="1" min="10" max="10"/>
    <col width="11" customWidth="1" min="11" max="11"/>
    <col width="11" customWidth="1" min="12" max="12"/>
    <col width="11" customWidth="1" min="13" max="13"/>
    <col width="12" customWidth="1" min="14" max="14"/>
    <col width="12" customWidth="1" min="15" max="15"/>
  </cols>
  <sheetData>
    <row r="1">
      <c r="A1" s="1" t="inlineStr">
        <is>
          <t>年のまとめ</t>
        </is>
      </c>
    </row>
    <row r="2">
      <c r="A2" s="13">
        <f>"集計する年："&amp;'入力'!$B$5&amp;"年"</f>
        <v/>
      </c>
    </row>
    <row r="3">
      <c r="A3" s="21" t="inlineStr">
        <is>
          <t>項目</t>
        </is>
      </c>
      <c r="B3" s="45">
        <f>'月の表'!B3</f>
        <v/>
      </c>
      <c r="C3" s="45">
        <f>'月の表'!C3</f>
        <v/>
      </c>
      <c r="D3" s="45">
        <f>'月の表'!D3</f>
        <v/>
      </c>
      <c r="E3" s="45">
        <f>'月の表'!E3</f>
        <v/>
      </c>
      <c r="F3" s="45">
        <f>'月の表'!F3</f>
        <v/>
      </c>
      <c r="G3" s="45">
        <f>'月の表'!G3</f>
        <v/>
      </c>
      <c r="H3" s="45">
        <f>'月の表'!H3</f>
        <v/>
      </c>
      <c r="I3" s="45">
        <f>'月の表'!I3</f>
        <v/>
      </c>
      <c r="J3" s="45">
        <f>'月の表'!J3</f>
        <v/>
      </c>
      <c r="K3" s="45">
        <f>'月の表'!K3</f>
        <v/>
      </c>
      <c r="L3" s="45">
        <f>'月の表'!L3</f>
        <v/>
      </c>
      <c r="M3" s="45">
        <f>'月の表'!M3</f>
        <v/>
      </c>
      <c r="N3" s="21" t="inlineStr">
        <is>
          <t>合計</t>
        </is>
      </c>
      <c r="O3" s="21" t="inlineStr">
        <is>
          <t>月の平均</t>
        </is>
      </c>
    </row>
    <row r="4">
      <c r="A4" s="12" t="inlineStr">
        <is>
          <t>入力済みの月</t>
        </is>
      </c>
      <c r="B4" s="50">
        <f>'月の表'!B77</f>
        <v/>
      </c>
      <c r="C4" s="50">
        <f>'月の表'!C77</f>
        <v/>
      </c>
      <c r="D4" s="50">
        <f>'月の表'!D77</f>
        <v/>
      </c>
      <c r="E4" s="50">
        <f>'月の表'!E77</f>
        <v/>
      </c>
      <c r="F4" s="50">
        <f>'月の表'!F77</f>
        <v/>
      </c>
      <c r="G4" s="50">
        <f>'月の表'!G77</f>
        <v/>
      </c>
      <c r="H4" s="50">
        <f>'月の表'!H77</f>
        <v/>
      </c>
      <c r="I4" s="50">
        <f>'月の表'!I77</f>
        <v/>
      </c>
      <c r="J4" s="50">
        <f>'月の表'!J77</f>
        <v/>
      </c>
      <c r="K4" s="50">
        <f>'月の表'!K77</f>
        <v/>
      </c>
      <c r="L4" s="50">
        <f>'月の表'!L77</f>
        <v/>
      </c>
      <c r="M4" s="50">
        <f>'月の表'!M77</f>
        <v/>
      </c>
      <c r="N4" s="51">
        <f>SUM(B4:M4)</f>
        <v/>
      </c>
    </row>
    <row r="5">
      <c r="A5" s="14" t="inlineStr">
        <is>
          <t>入ったお金</t>
        </is>
      </c>
      <c r="B5" s="15">
        <f>'月の表'!B15</f>
        <v/>
      </c>
      <c r="C5" s="15">
        <f>'月の表'!C15</f>
        <v/>
      </c>
      <c r="D5" s="15">
        <f>'月の表'!D15</f>
        <v/>
      </c>
      <c r="E5" s="15">
        <f>'月の表'!E15</f>
        <v/>
      </c>
      <c r="F5" s="15">
        <f>'月の表'!F15</f>
        <v/>
      </c>
      <c r="G5" s="15">
        <f>'月の表'!G15</f>
        <v/>
      </c>
      <c r="H5" s="15">
        <f>'月の表'!H15</f>
        <v/>
      </c>
      <c r="I5" s="15">
        <f>'月の表'!I15</f>
        <v/>
      </c>
      <c r="J5" s="15">
        <f>'月の表'!J15</f>
        <v/>
      </c>
      <c r="K5" s="15">
        <f>'月の表'!K15</f>
        <v/>
      </c>
      <c r="L5" s="15">
        <f>'月の表'!L15</f>
        <v/>
      </c>
      <c r="M5" s="15">
        <f>'月の表'!M15</f>
        <v/>
      </c>
      <c r="N5" s="46">
        <f>SUM(B5:M5)</f>
        <v/>
      </c>
      <c r="O5" s="46">
        <f>IF($N$4=0,"",N5/$N$4)</f>
        <v/>
      </c>
    </row>
    <row r="6">
      <c r="A6" s="12" t="inlineStr">
        <is>
          <t>固定費</t>
        </is>
      </c>
      <c r="B6" s="18">
        <f>'月の表'!B29</f>
        <v/>
      </c>
      <c r="C6" s="18">
        <f>'月の表'!C29</f>
        <v/>
      </c>
      <c r="D6" s="18">
        <f>'月の表'!D29</f>
        <v/>
      </c>
      <c r="E6" s="18">
        <f>'月の表'!E29</f>
        <v/>
      </c>
      <c r="F6" s="18">
        <f>'月の表'!F29</f>
        <v/>
      </c>
      <c r="G6" s="18">
        <f>'月の表'!G29</f>
        <v/>
      </c>
      <c r="H6" s="18">
        <f>'月の表'!H29</f>
        <v/>
      </c>
      <c r="I6" s="18">
        <f>'月の表'!I29</f>
        <v/>
      </c>
      <c r="J6" s="18">
        <f>'月の表'!J29</f>
        <v/>
      </c>
      <c r="K6" s="18">
        <f>'月の表'!K29</f>
        <v/>
      </c>
      <c r="L6" s="18">
        <f>'月の表'!L29</f>
        <v/>
      </c>
      <c r="M6" s="18">
        <f>'月の表'!M29</f>
        <v/>
      </c>
      <c r="N6" s="23">
        <f>SUM(B6:M6)</f>
        <v/>
      </c>
      <c r="O6" s="23">
        <f>IF($N$4=0,"",N6/$N$4)</f>
        <v/>
      </c>
    </row>
    <row r="7">
      <c r="A7" s="12" t="inlineStr">
        <is>
          <t>暮らしの費用</t>
        </is>
      </c>
      <c r="B7" s="18">
        <f>'月の表'!B46</f>
        <v/>
      </c>
      <c r="C7" s="18">
        <f>'月の表'!C46</f>
        <v/>
      </c>
      <c r="D7" s="18">
        <f>'月の表'!D46</f>
        <v/>
      </c>
      <c r="E7" s="18">
        <f>'月の表'!E46</f>
        <v/>
      </c>
      <c r="F7" s="18">
        <f>'月の表'!F46</f>
        <v/>
      </c>
      <c r="G7" s="18">
        <f>'月の表'!G46</f>
        <v/>
      </c>
      <c r="H7" s="18">
        <f>'月の表'!H46</f>
        <v/>
      </c>
      <c r="I7" s="18">
        <f>'月の表'!I46</f>
        <v/>
      </c>
      <c r="J7" s="18">
        <f>'月の表'!J46</f>
        <v/>
      </c>
      <c r="K7" s="18">
        <f>'月の表'!K46</f>
        <v/>
      </c>
      <c r="L7" s="18">
        <f>'月の表'!L46</f>
        <v/>
      </c>
      <c r="M7" s="18">
        <f>'月の表'!M46</f>
        <v/>
      </c>
      <c r="N7" s="23">
        <f>SUM(B7:M7)</f>
        <v/>
      </c>
      <c r="O7" s="23">
        <f>IF($N$4=0,"",N7/$N$4)</f>
        <v/>
      </c>
    </row>
    <row r="8">
      <c r="A8" s="12" t="inlineStr">
        <is>
          <t>年に数回の出費</t>
        </is>
      </c>
      <c r="B8" s="18">
        <f>'月の表'!B60</f>
        <v/>
      </c>
      <c r="C8" s="18">
        <f>'月の表'!C60</f>
        <v/>
      </c>
      <c r="D8" s="18">
        <f>'月の表'!D60</f>
        <v/>
      </c>
      <c r="E8" s="18">
        <f>'月の表'!E60</f>
        <v/>
      </c>
      <c r="F8" s="18">
        <f>'月の表'!F60</f>
        <v/>
      </c>
      <c r="G8" s="18">
        <f>'月の表'!G60</f>
        <v/>
      </c>
      <c r="H8" s="18">
        <f>'月の表'!H60</f>
        <v/>
      </c>
      <c r="I8" s="18">
        <f>'月の表'!I60</f>
        <v/>
      </c>
      <c r="J8" s="18">
        <f>'月の表'!J60</f>
        <v/>
      </c>
      <c r="K8" s="18">
        <f>'月の表'!K60</f>
        <v/>
      </c>
      <c r="L8" s="18">
        <f>'月の表'!L60</f>
        <v/>
      </c>
      <c r="M8" s="18">
        <f>'月の表'!M60</f>
        <v/>
      </c>
      <c r="N8" s="23">
        <f>SUM(B8:M8)</f>
        <v/>
      </c>
      <c r="O8" s="23">
        <f>IF($N$4=0,"",N8/$N$4)</f>
        <v/>
      </c>
    </row>
    <row r="9">
      <c r="A9" s="16" t="inlineStr">
        <is>
          <t>出たお金（実際）</t>
        </is>
      </c>
      <c r="B9" s="17">
        <f>'月の表'!B61</f>
        <v/>
      </c>
      <c r="C9" s="17">
        <f>'月の表'!C61</f>
        <v/>
      </c>
      <c r="D9" s="17">
        <f>'月の表'!D61</f>
        <v/>
      </c>
      <c r="E9" s="17">
        <f>'月の表'!E61</f>
        <v/>
      </c>
      <c r="F9" s="17">
        <f>'月の表'!F61</f>
        <v/>
      </c>
      <c r="G9" s="17">
        <f>'月の表'!G61</f>
        <v/>
      </c>
      <c r="H9" s="17">
        <f>'月の表'!H61</f>
        <v/>
      </c>
      <c r="I9" s="17">
        <f>'月の表'!I61</f>
        <v/>
      </c>
      <c r="J9" s="17">
        <f>'月の表'!J61</f>
        <v/>
      </c>
      <c r="K9" s="17">
        <f>'月の表'!K61</f>
        <v/>
      </c>
      <c r="L9" s="17">
        <f>'月の表'!L61</f>
        <v/>
      </c>
      <c r="M9" s="17">
        <f>'月の表'!M61</f>
        <v/>
      </c>
      <c r="N9" s="47">
        <f>SUM(B9:M9)</f>
        <v/>
      </c>
      <c r="O9" s="47">
        <f>IF($N$4=0,"",N9/$N$4)</f>
        <v/>
      </c>
    </row>
    <row r="10">
      <c r="A10" s="12" t="inlineStr">
        <is>
          <t>年に数回へよける額</t>
        </is>
      </c>
      <c r="B10" s="18">
        <f>'月の表'!B62</f>
        <v/>
      </c>
      <c r="C10" s="18">
        <f>'月の表'!C62</f>
        <v/>
      </c>
      <c r="D10" s="18">
        <f>'月の表'!D62</f>
        <v/>
      </c>
      <c r="E10" s="18">
        <f>'月の表'!E62</f>
        <v/>
      </c>
      <c r="F10" s="18">
        <f>'月の表'!F62</f>
        <v/>
      </c>
      <c r="G10" s="18">
        <f>'月の表'!G62</f>
        <v/>
      </c>
      <c r="H10" s="18">
        <f>'月の表'!H62</f>
        <v/>
      </c>
      <c r="I10" s="18">
        <f>'月の表'!I62</f>
        <v/>
      </c>
      <c r="J10" s="18">
        <f>'月の表'!J62</f>
        <v/>
      </c>
      <c r="K10" s="18">
        <f>'月の表'!K62</f>
        <v/>
      </c>
      <c r="L10" s="18">
        <f>'月の表'!L62</f>
        <v/>
      </c>
      <c r="M10" s="18">
        <f>'月の表'!M62</f>
        <v/>
      </c>
      <c r="N10" s="23">
        <f>SUM(B10:M10)</f>
        <v/>
      </c>
      <c r="O10" s="23">
        <f>IF($N$4=0,"",N10/$N$4)</f>
        <v/>
      </c>
    </row>
    <row r="11">
      <c r="A11" s="12" t="inlineStr">
        <is>
          <t>ならした出たお金</t>
        </is>
      </c>
      <c r="B11" s="18">
        <f>'月の表'!B63</f>
        <v/>
      </c>
      <c r="C11" s="18">
        <f>'月の表'!C63</f>
        <v/>
      </c>
      <c r="D11" s="18">
        <f>'月の表'!D63</f>
        <v/>
      </c>
      <c r="E11" s="18">
        <f>'月の表'!E63</f>
        <v/>
      </c>
      <c r="F11" s="18">
        <f>'月の表'!F63</f>
        <v/>
      </c>
      <c r="G11" s="18">
        <f>'月の表'!G63</f>
        <v/>
      </c>
      <c r="H11" s="18">
        <f>'月の表'!H63</f>
        <v/>
      </c>
      <c r="I11" s="18">
        <f>'月の表'!I63</f>
        <v/>
      </c>
      <c r="J11" s="18">
        <f>'月の表'!J63</f>
        <v/>
      </c>
      <c r="K11" s="18">
        <f>'月の表'!K63</f>
        <v/>
      </c>
      <c r="L11" s="18">
        <f>'月の表'!L63</f>
        <v/>
      </c>
      <c r="M11" s="18">
        <f>'月の表'!M63</f>
        <v/>
      </c>
      <c r="N11" s="23">
        <f>SUM(B11:M11)</f>
        <v/>
      </c>
      <c r="O11" s="23">
        <f>IF($N$4=0,"",N11/$N$4)</f>
        <v/>
      </c>
    </row>
    <row r="12">
      <c r="A12" s="8" t="inlineStr">
        <is>
          <t>収支</t>
        </is>
      </c>
      <c r="B12" s="28">
        <f>'月の表'!B64</f>
        <v/>
      </c>
      <c r="C12" s="28">
        <f>'月の表'!C64</f>
        <v/>
      </c>
      <c r="D12" s="28">
        <f>'月の表'!D64</f>
        <v/>
      </c>
      <c r="E12" s="28">
        <f>'月の表'!E64</f>
        <v/>
      </c>
      <c r="F12" s="28">
        <f>'月の表'!F64</f>
        <v/>
      </c>
      <c r="G12" s="28">
        <f>'月の表'!G64</f>
        <v/>
      </c>
      <c r="H12" s="28">
        <f>'月の表'!H64</f>
        <v/>
      </c>
      <c r="I12" s="28">
        <f>'月の表'!I64</f>
        <v/>
      </c>
      <c r="J12" s="28">
        <f>'月の表'!J64</f>
        <v/>
      </c>
      <c r="K12" s="28">
        <f>'月の表'!K64</f>
        <v/>
      </c>
      <c r="L12" s="28">
        <f>'月の表'!L64</f>
        <v/>
      </c>
      <c r="M12" s="28">
        <f>'月の表'!M64</f>
        <v/>
      </c>
      <c r="N12" s="27">
        <f>SUM(B12:M12)</f>
        <v/>
      </c>
      <c r="O12" s="27">
        <f>IF($N$4=0,"",N12/$N$4)</f>
        <v/>
      </c>
    </row>
    <row r="13">
      <c r="A13" s="12" t="inlineStr">
        <is>
          <t>貯める・増やすへ</t>
        </is>
      </c>
      <c r="B13" s="18">
        <f>'月の表'!B72</f>
        <v/>
      </c>
      <c r="C13" s="18">
        <f>'月の表'!C72</f>
        <v/>
      </c>
      <c r="D13" s="18">
        <f>'月の表'!D72</f>
        <v/>
      </c>
      <c r="E13" s="18">
        <f>'月の表'!E72</f>
        <v/>
      </c>
      <c r="F13" s="18">
        <f>'月の表'!F72</f>
        <v/>
      </c>
      <c r="G13" s="18">
        <f>'月の表'!G72</f>
        <v/>
      </c>
      <c r="H13" s="18">
        <f>'月の表'!H72</f>
        <v/>
      </c>
      <c r="I13" s="18">
        <f>'月の表'!I72</f>
        <v/>
      </c>
      <c r="J13" s="18">
        <f>'月の表'!J72</f>
        <v/>
      </c>
      <c r="K13" s="18">
        <f>'月の表'!K72</f>
        <v/>
      </c>
      <c r="L13" s="18">
        <f>'月の表'!L72</f>
        <v/>
      </c>
      <c r="M13" s="18">
        <f>'月の表'!M72</f>
        <v/>
      </c>
      <c r="N13" s="23">
        <f>SUM(B13:M13)</f>
        <v/>
      </c>
      <c r="O13" s="23">
        <f>IF($N$4=0,"",N13/$N$4)</f>
        <v/>
      </c>
    </row>
    <row r="14">
      <c r="A14" s="12" t="inlineStr">
        <is>
          <t>うち投資へ</t>
        </is>
      </c>
      <c r="B14" s="18">
        <f>'月の表'!B73</f>
        <v/>
      </c>
      <c r="C14" s="18">
        <f>'月の表'!C73</f>
        <v/>
      </c>
      <c r="D14" s="18">
        <f>'月の表'!D73</f>
        <v/>
      </c>
      <c r="E14" s="18">
        <f>'月の表'!E73</f>
        <v/>
      </c>
      <c r="F14" s="18">
        <f>'月の表'!F73</f>
        <v/>
      </c>
      <c r="G14" s="18">
        <f>'月の表'!G73</f>
        <v/>
      </c>
      <c r="H14" s="18">
        <f>'月の表'!H73</f>
        <v/>
      </c>
      <c r="I14" s="18">
        <f>'月の表'!I73</f>
        <v/>
      </c>
      <c r="J14" s="18">
        <f>'月の表'!J73</f>
        <v/>
      </c>
      <c r="K14" s="18">
        <f>'月の表'!K73</f>
        <v/>
      </c>
      <c r="L14" s="18">
        <f>'月の表'!L73</f>
        <v/>
      </c>
      <c r="M14" s="18">
        <f>'月の表'!M73</f>
        <v/>
      </c>
      <c r="N14" s="23">
        <f>SUM(B14:M14)</f>
        <v/>
      </c>
      <c r="O14" s="23">
        <f>IF($N$4=0,"",N14/$N$4)</f>
        <v/>
      </c>
    </row>
    <row r="15">
      <c r="A15" s="8" t="inlineStr">
        <is>
          <t>手元に残った</t>
        </is>
      </c>
      <c r="B15" s="28">
        <f>'月の表'!B74</f>
        <v/>
      </c>
      <c r="C15" s="28">
        <f>'月の表'!C74</f>
        <v/>
      </c>
      <c r="D15" s="28">
        <f>'月の表'!D74</f>
        <v/>
      </c>
      <c r="E15" s="28">
        <f>'月の表'!E74</f>
        <v/>
      </c>
      <c r="F15" s="28">
        <f>'月の表'!F74</f>
        <v/>
      </c>
      <c r="G15" s="28">
        <f>'月の表'!G74</f>
        <v/>
      </c>
      <c r="H15" s="28">
        <f>'月の表'!H74</f>
        <v/>
      </c>
      <c r="I15" s="28">
        <f>'月の表'!I74</f>
        <v/>
      </c>
      <c r="J15" s="28">
        <f>'月の表'!J74</f>
        <v/>
      </c>
      <c r="K15" s="28">
        <f>'月の表'!K74</f>
        <v/>
      </c>
      <c r="L15" s="28">
        <f>'月の表'!L74</f>
        <v/>
      </c>
      <c r="M15" s="28">
        <f>'月の表'!M74</f>
        <v/>
      </c>
      <c r="N15" s="27">
        <f>SUM(B15:M15)</f>
        <v/>
      </c>
      <c r="O15" s="27">
        <f>IF($N$4=0,"",N15/$N$4)</f>
        <v/>
      </c>
    </row>
    <row r="16">
      <c r="A16" s="12" t="inlineStr">
        <is>
          <t>支出の割合</t>
        </is>
      </c>
      <c r="B16" s="19">
        <f>'月の表'!B75</f>
        <v/>
      </c>
      <c r="C16" s="19">
        <f>'月の表'!C75</f>
        <v/>
      </c>
      <c r="D16" s="19">
        <f>'月の表'!D75</f>
        <v/>
      </c>
      <c r="E16" s="19">
        <f>'月の表'!E75</f>
        <v/>
      </c>
      <c r="F16" s="19">
        <f>'月の表'!F75</f>
        <v/>
      </c>
      <c r="G16" s="19">
        <f>'月の表'!G75</f>
        <v/>
      </c>
      <c r="H16" s="19">
        <f>'月の表'!H75</f>
        <v/>
      </c>
      <c r="I16" s="19">
        <f>'月の表'!I75</f>
        <v/>
      </c>
      <c r="J16" s="19">
        <f>'月の表'!J75</f>
        <v/>
      </c>
      <c r="K16" s="19">
        <f>'月の表'!K75</f>
        <v/>
      </c>
      <c r="L16" s="19">
        <f>'月の表'!L75</f>
        <v/>
      </c>
      <c r="M16" s="19">
        <f>'月の表'!M75</f>
        <v/>
      </c>
      <c r="N16" s="19">
        <f>'月の表'!N75</f>
        <v/>
      </c>
    </row>
    <row r="17">
      <c r="A17" s="12" t="inlineStr">
        <is>
          <t>貯めた割合</t>
        </is>
      </c>
      <c r="B17" s="19">
        <f>'月の表'!B76</f>
        <v/>
      </c>
      <c r="C17" s="19">
        <f>'月の表'!C76</f>
        <v/>
      </c>
      <c r="D17" s="19">
        <f>'月の表'!D76</f>
        <v/>
      </c>
      <c r="E17" s="19">
        <f>'月の表'!E76</f>
        <v/>
      </c>
      <c r="F17" s="19">
        <f>'月の表'!F76</f>
        <v/>
      </c>
      <c r="G17" s="19">
        <f>'月の表'!G76</f>
        <v/>
      </c>
      <c r="H17" s="19">
        <f>'月の表'!H76</f>
        <v/>
      </c>
      <c r="I17" s="19">
        <f>'月の表'!I76</f>
        <v/>
      </c>
      <c r="J17" s="19">
        <f>'月の表'!J76</f>
        <v/>
      </c>
      <c r="K17" s="19">
        <f>'月の表'!K76</f>
        <v/>
      </c>
      <c r="L17" s="19">
        <f>'月の表'!L76</f>
        <v/>
      </c>
      <c r="M17" s="19">
        <f>'月の表'!M76</f>
        <v/>
      </c>
      <c r="N17" s="19">
        <f>'月の表'!N76</f>
        <v/>
      </c>
    </row>
    <row r="18">
      <c r="A18" s="12" t="inlineStr">
        <is>
          <t>含み益の増減</t>
        </is>
      </c>
      <c r="B18" s="18">
        <f>'貯める・増やす'!F5</f>
        <v/>
      </c>
      <c r="C18" s="18">
        <f>'貯める・増やす'!F6</f>
        <v/>
      </c>
      <c r="D18" s="18">
        <f>'貯める・増やす'!F7</f>
        <v/>
      </c>
      <c r="E18" s="18">
        <f>'貯める・増やす'!F8</f>
        <v/>
      </c>
      <c r="F18" s="18">
        <f>'貯める・増やす'!F9</f>
        <v/>
      </c>
      <c r="G18" s="18">
        <f>'貯める・増やす'!F10</f>
        <v/>
      </c>
      <c r="H18" s="18">
        <f>'貯める・増やす'!F11</f>
        <v/>
      </c>
      <c r="I18" s="18">
        <f>'貯める・増やす'!F12</f>
        <v/>
      </c>
      <c r="J18" s="18">
        <f>'貯める・増やす'!F13</f>
        <v/>
      </c>
      <c r="K18" s="18">
        <f>'貯める・増やす'!F14</f>
        <v/>
      </c>
      <c r="L18" s="18">
        <f>'貯める・増やす'!F15</f>
        <v/>
      </c>
      <c r="M18" s="18">
        <f>'貯める・増やす'!F16</f>
        <v/>
      </c>
      <c r="N18" s="23">
        <f>SUM(B18:M18)</f>
        <v/>
      </c>
    </row>
    <row r="19">
      <c r="A19" s="25" t="inlineStr">
        <is>
          <t>総資産（月末）</t>
        </is>
      </c>
      <c r="B19" s="29">
        <f>'貯める・増やす'!I5</f>
        <v/>
      </c>
      <c r="C19" s="29">
        <f>'貯める・増やす'!I6</f>
        <v/>
      </c>
      <c r="D19" s="29">
        <f>'貯める・増やす'!I7</f>
        <v/>
      </c>
      <c r="E19" s="29">
        <f>'貯める・増やす'!I8</f>
        <v/>
      </c>
      <c r="F19" s="29">
        <f>'貯める・増やす'!I9</f>
        <v/>
      </c>
      <c r="G19" s="29">
        <f>'貯める・増やす'!I10</f>
        <v/>
      </c>
      <c r="H19" s="29">
        <f>'貯める・増やす'!I11</f>
        <v/>
      </c>
      <c r="I19" s="29">
        <f>'貯める・増やす'!I12</f>
        <v/>
      </c>
      <c r="J19" s="29">
        <f>'貯める・増やす'!I13</f>
        <v/>
      </c>
      <c r="K19" s="29">
        <f>'貯める・増やす'!I14</f>
        <v/>
      </c>
      <c r="L19" s="29">
        <f>'貯める・増やす'!I15</f>
        <v/>
      </c>
      <c r="M19" s="29">
        <f>'貯める・増やす'!I16</f>
        <v/>
      </c>
    </row>
    <row r="20">
      <c r="A20" s="12" t="inlineStr">
        <is>
          <t>貯めた割合の目標</t>
        </is>
      </c>
      <c r="B20" s="19">
        <f>'入力'!$B$7</f>
        <v/>
      </c>
    </row>
    <row r="21">
      <c r="A21" s="3" t="inlineStr">
        <is>
          <t>■ 年に数回の財布（入れた最後の月まで）</t>
        </is>
      </c>
      <c r="B21" s="3" t="n"/>
      <c r="C21" s="3" t="n"/>
      <c r="D21" s="3" t="n"/>
      <c r="E21" s="3" t="n"/>
      <c r="F21" s="3" t="n"/>
      <c r="G21" s="3" t="n"/>
      <c r="H21" s="3" t="n"/>
      <c r="I21" s="3" t="n"/>
      <c r="J21" s="3" t="n"/>
      <c r="K21" s="3" t="n"/>
      <c r="L21" s="3" t="n"/>
      <c r="M21" s="3" t="n"/>
      <c r="N21" s="3" t="n"/>
      <c r="O21" s="3" t="n"/>
    </row>
    <row r="22">
      <c r="A22" s="12" t="inlineStr">
        <is>
          <t>最後の月</t>
        </is>
      </c>
      <c r="B22" s="52">
        <f>MAX('月の表'!$B$81:$M$81)</f>
        <v/>
      </c>
    </row>
    <row r="23">
      <c r="A23" s="12" t="inlineStr">
        <is>
          <t>前の年からの繰越</t>
        </is>
      </c>
      <c r="B23" s="18">
        <f>'入力'!$B$8</f>
        <v/>
      </c>
    </row>
    <row r="24">
      <c r="A24" s="12" t="inlineStr">
        <is>
          <t>よけた分</t>
        </is>
      </c>
      <c r="B24" s="18">
        <f>SUM('入力'!$H$92:$H$103)*B22</f>
        <v/>
      </c>
    </row>
    <row r="25">
      <c r="A25" s="12" t="inlineStr">
        <is>
          <t>使った分</t>
        </is>
      </c>
      <c r="B25" s="18">
        <f>SUMPRODUCT(('月の表'!$B$80:$M$80&lt;=B22)*'月の表'!$B$60:$M$60)</f>
        <v/>
      </c>
    </row>
    <row r="26">
      <c r="A26" s="8" t="inlineStr">
        <is>
          <t>残り</t>
        </is>
      </c>
      <c r="B26" s="27">
        <f>B23+B24-B25</f>
        <v/>
      </c>
    </row>
    <row r="27">
      <c r="A27" s="12" t="inlineStr">
        <is>
          <t>このあと今年払う予定</t>
        </is>
      </c>
      <c r="B27" s="18">
        <f>SUMPRODUCT(('入力'!$D$92:$D$103&gt;B22)*'入力'!$G$92:$G$103)</f>
        <v/>
      </c>
    </row>
    <row r="28">
      <c r="A28" s="8" t="inlineStr">
        <is>
          <t>年末の見込み</t>
        </is>
      </c>
      <c r="B28" s="28">
        <f>B26+SUM('入力'!$H$92:$H$103)*(12-B22)-B27</f>
        <v/>
      </c>
    </row>
    <row r="29">
      <c r="A29" s="3" t="inlineStr">
        <is>
          <t>■ ライフプラン表へ渡す1行</t>
        </is>
      </c>
      <c r="B29" s="3" t="n"/>
      <c r="C29" s="3" t="n"/>
      <c r="D29" s="3" t="n"/>
      <c r="E29" s="3" t="n"/>
      <c r="F29" s="3" t="n"/>
      <c r="G29" s="3" t="n"/>
      <c r="H29" s="3" t="n"/>
      <c r="I29" s="3" t="n"/>
      <c r="J29" s="3" t="n"/>
      <c r="K29" s="3" t="n"/>
      <c r="L29" s="3" t="n"/>
      <c r="M29" s="3" t="n"/>
      <c r="N29" s="3" t="n"/>
      <c r="O29" s="3" t="n"/>
    </row>
    <row r="30">
      <c r="A30" s="12" t="inlineStr">
        <is>
          <t>この行の A〜F をコピーして、ライフプラン表の入力の実績に「値のみ貼り付け」</t>
        </is>
      </c>
    </row>
    <row r="31" ht="30" customHeight="1">
      <c r="A31" s="30" t="inlineStr">
        <is>
          <t>年</t>
        </is>
      </c>
      <c r="B31" s="30" t="inlineStr">
        <is>
          <t>入力済みの月数</t>
        </is>
      </c>
      <c r="C31" s="30" t="inlineStr">
        <is>
          <t>入ったお金</t>
        </is>
      </c>
      <c r="D31" s="30" t="inlineStr">
        <is>
          <t>出たお金</t>
        </is>
      </c>
      <c r="E31" s="30" t="inlineStr">
        <is>
          <t>貯める・増やす</t>
        </is>
      </c>
      <c r="F31" s="30" t="inlineStr">
        <is>
          <t>金融資産（最後の月末）</t>
        </is>
      </c>
    </row>
    <row r="32">
      <c r="A32" s="53">
        <f>'入力'!$B$5</f>
        <v/>
      </c>
      <c r="B32" s="51">
        <f>N4</f>
        <v/>
      </c>
      <c r="C32" s="23">
        <f>N5</f>
        <v/>
      </c>
      <c r="D32" s="23">
        <f>N9</f>
        <v/>
      </c>
      <c r="E32" s="23">
        <f>N13</f>
        <v/>
      </c>
      <c r="F32" s="18">
        <f>IF(MAX('貯める・増やす'!$M$5:$M$16)=0,"",INDEX('貯める・増やす'!$I$5:$I$16,MAX('貯める・増やす'!$M$5:$M$16)))</f>
        <v/>
      </c>
    </row>
    <row r="33"/>
    <row r="34">
      <c r="A34" s="3" t="inlineStr">
        <is>
          <t>■ ライフプラン表の入力に使う数字（月の平均）</t>
        </is>
      </c>
      <c r="B34" s="3" t="n"/>
      <c r="C34" s="3" t="n"/>
      <c r="D34" s="3" t="n"/>
      <c r="E34" s="3" t="n"/>
      <c r="F34" s="3" t="n"/>
      <c r="G34" s="3" t="n"/>
      <c r="H34" s="3" t="n"/>
      <c r="I34" s="3" t="n"/>
      <c r="J34" s="3" t="n"/>
      <c r="K34" s="3" t="n"/>
      <c r="L34" s="3" t="n"/>
      <c r="M34" s="3" t="n"/>
      <c r="N34" s="3" t="n"/>
      <c r="O34" s="3" t="n"/>
    </row>
    <row r="35">
      <c r="A35" s="12" t="inlineStr">
        <is>
          <t>固定費（住まいと教育以外）</t>
        </is>
      </c>
      <c r="B35" s="18">
        <f>IF($N$4=0,"",('月の表'!N29-SUMIFS('月の表'!N17:N28,'月の表'!R17:R28,"住まい")-SUMIFS('月の表'!N17:N28,'月の表'!R17:R28,"教育"))/$N$4)</f>
        <v/>
      </c>
      <c r="C35" s="33" t="inlineStr">
        <is>
          <t>月の平均＝合計÷入力済みの月</t>
        </is>
      </c>
    </row>
    <row r="36">
      <c r="A36" s="12" t="inlineStr">
        <is>
          <t>暮らしの費用（同）</t>
        </is>
      </c>
      <c r="B36" s="18">
        <f>IF($N$4=0,"",('月の表'!N46-SUMIFS('月の表'!N31:N45,'月の表'!R31:R45,"住まい")-SUMIFS('月の表'!N31:N45,'月の表'!R31:R45,"教育"))/$N$4)</f>
        <v/>
      </c>
    </row>
    <row r="37">
      <c r="A37" s="12" t="inlineStr">
        <is>
          <t>年に数回（年額・計画）</t>
        </is>
      </c>
      <c r="B37" s="18">
        <f>SUM('入力'!$G$92:$G$103)</f>
        <v/>
      </c>
      <c r="C37" s="33" t="inlineStr">
        <is>
          <t>年に数回は年の額</t>
        </is>
      </c>
    </row>
    <row r="38">
      <c r="A38" s="12" t="inlineStr">
        <is>
          <t>年に数回（今年払った分）</t>
        </is>
      </c>
      <c r="B38" s="18">
        <f>'月の表'!N60</f>
        <v/>
      </c>
    </row>
    <row r="39">
      <c r="A39" s="12" t="inlineStr">
        <is>
          <t>住まい（月の平均）</t>
        </is>
      </c>
      <c r="B39" s="18">
        <f>IF($N$4=0,"",SUMIFS('月の表'!N17:N59,'月の表'!R17:R59,"住まい")/$N$4)</f>
        <v/>
      </c>
    </row>
    <row r="40">
      <c r="A40" s="12" t="inlineStr">
        <is>
          <t>保育料・教育（月の平均）</t>
        </is>
      </c>
      <c r="B40" s="18">
        <f>IF($N$4=0,"",SUMIFS('月の表'!N17:N59,'月の表'!R17:R59,"教育")/$N$4)</f>
        <v/>
      </c>
    </row>
    <row r="41"/>
    <row r="42">
      <c r="A42" s="3" t="inlineStr">
        <is>
          <t>■ 次の年に持っていく数字</t>
        </is>
      </c>
      <c r="B42" s="3" t="n"/>
      <c r="C42" s="3" t="n"/>
      <c r="D42" s="3" t="n"/>
      <c r="E42" s="3" t="n"/>
      <c r="F42" s="3" t="n"/>
      <c r="G42" s="3" t="n"/>
      <c r="H42" s="3" t="n"/>
      <c r="I42" s="3" t="n"/>
      <c r="J42" s="3" t="n"/>
      <c r="K42" s="3" t="n"/>
      <c r="L42" s="3" t="n"/>
      <c r="M42" s="3" t="n"/>
      <c r="N42" s="3" t="n"/>
      <c r="O42" s="3" t="n"/>
    </row>
    <row r="43">
      <c r="A43" s="12" t="inlineStr">
        <is>
          <t>年に数回の財布の残り</t>
        </is>
      </c>
      <c r="B43" s="23">
        <f>B26</f>
        <v/>
      </c>
      <c r="C43" s="33" t="inlineStr">
        <is>
          <t>12月まで入れた時の値を使う</t>
        </is>
      </c>
    </row>
    <row r="44">
      <c r="A44" s="12" t="inlineStr">
        <is>
          <t>12月末の投資</t>
        </is>
      </c>
      <c r="B44" s="18">
        <f>IF('入力'!$B$25="","",'入力'!$B$25)</f>
        <v/>
      </c>
    </row>
    <row r="45">
      <c r="A45" s="12" t="inlineStr">
        <is>
          <t>12月末の預金</t>
        </is>
      </c>
      <c r="B45" s="18">
        <f>IF('入力'!$C$25="","",'入力'!$C$25)</f>
        <v/>
      </c>
    </row>
    <row r="46">
      <c r="A46" s="3" t="inlineStr">
        <is>
          <t>■ 確かめ（0 でなければ見直す）</t>
        </is>
      </c>
      <c r="B46" s="3" t="n"/>
      <c r="C46" s="3" t="n"/>
      <c r="D46" s="3" t="n"/>
      <c r="E46" s="3" t="n"/>
      <c r="F46" s="3" t="n"/>
      <c r="G46" s="3" t="n"/>
      <c r="H46" s="3" t="n"/>
      <c r="I46" s="3" t="n"/>
      <c r="J46" s="3" t="n"/>
      <c r="K46" s="3" t="n"/>
      <c r="L46" s="3" t="n"/>
      <c r="M46" s="3" t="n"/>
      <c r="N46" s="3" t="n"/>
      <c r="O46" s="3" t="n"/>
    </row>
    <row r="47">
      <c r="A47" s="12" t="inlineStr">
        <is>
          <t>記録の確かめが出ている行</t>
        </is>
      </c>
      <c r="B47" s="50">
        <f>COUNTIFS('記録'!$G$4:$G$2003,"?*")</f>
        <v/>
      </c>
    </row>
    <row r="48">
      <c r="A48" s="12" t="inlineStr">
        <is>
          <t>明細の未分類</t>
        </is>
      </c>
      <c r="B48" s="50">
        <f>COUNTIFS('明細'!$U$4:$U$3003,"未分類")</f>
        <v/>
      </c>
    </row>
    <row r="49">
      <c r="A49" s="12" t="inlineStr">
        <is>
          <t>明細の重なり</t>
        </is>
      </c>
      <c r="B49" s="50">
        <f>COUNTIFS('明細'!$U$4:$U$3003,"重なり")</f>
        <v/>
      </c>
      <c r="C49" s="33" t="inlineStr">
        <is>
          <t>同じ ID の2つ目から。数えていません</t>
        </is>
      </c>
    </row>
    <row r="50">
      <c r="A50" s="12" t="inlineStr">
        <is>
          <t>集計の年とちがう明細</t>
        </is>
      </c>
      <c r="B50" s="50">
        <f>COUNTIFS('明細'!$L$4:$L$3003,1)-COUNTIFS('明細'!$M$4:$M$3003,"&gt;="&amp;DATE('入力'!$B$5,1,1),'明細'!$M$4:$M$3003,"&lt;="&amp;DATE('入力'!$B$5,12,1))</f>
        <v/>
      </c>
      <c r="C50" s="33" t="inlineStr">
        <is>
          <t>去年の明細など。数えていません</t>
        </is>
      </c>
    </row>
    <row r="51">
      <c r="A51" s="12" t="inlineStr">
        <is>
          <t>明細の一覧にない費目</t>
        </is>
      </c>
      <c r="B51" s="50">
        <f>COUNTIFS('明細'!$U$4:$U$3003,"一覧にない費目")</f>
        <v/>
      </c>
      <c r="C51" s="33" t="inlineStr">
        <is>
          <t>分け方の表の費目を、入力の費目と同じ名前に直す</t>
        </is>
      </c>
    </row>
  </sheetData>
  <conditionalFormatting sqref="B12:N12">
    <cfRule type="expression" priority="1" dxfId="1">
      <formula>B12&lt;0</formula>
    </cfRule>
  </conditionalFormatting>
  <conditionalFormatting sqref="B15:N15">
    <cfRule type="expression" priority="2" dxfId="1">
      <formula>B15&lt;0</formula>
    </cfRule>
  </conditionalFormatting>
  <conditionalFormatting sqref="B17:N17">
    <cfRule type="expression" priority="3" dxfId="1">
      <formula>(B17&lt;&gt;"")*(B17&lt;$B$20)</formula>
    </cfRule>
  </conditionalFormatting>
  <conditionalFormatting sqref="B26">
    <cfRule type="expression" priority="4" dxfId="0">
      <formula>B26&lt;0</formula>
    </cfRule>
  </conditionalFormatting>
  <conditionalFormatting sqref="B28">
    <cfRule type="expression" priority="5" dxfId="0">
      <formula>B28&lt;0</formula>
    </cfRule>
  </conditionalFormatting>
  <conditionalFormatting sqref="B47:B51">
    <cfRule type="expression" priority="6" dxfId="1">
      <formula>B47&lt;&gt;0</formula>
    </cfRule>
  </conditionalFormatting>
  <pageMargins left="0.75" right="0.75" top="1" bottom="1" header="0.5" footer="0.5"/>
  <drawing xmlns:r="http://schemas.openxmlformats.org/officeDocument/2006/relationships" r:id="rId1"/>
</worksheet>
</file>

<file path=xl/worksheets/sheet7.xml><?xml version="1.0" encoding="utf-8"?>
<worksheet xmlns="http://schemas.openxmlformats.org/spreadsheetml/2006/main">
  <sheetPr>
    <tabColor rgb="004472C4"/>
    <outlinePr summaryBelow="1" summaryRight="1"/>
    <pageSetUpPr/>
  </sheetPr>
  <dimension ref="A1:M17"/>
  <sheetViews>
    <sheetView tabSelected="0" workbookViewId="0">
      <pane xSplit="1" ySplit="3" topLeftCell="B4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2" customWidth="1" min="1" max="1"/>
    <col width="12" customWidth="1" min="2" max="2"/>
    <col width="12" customWidth="1" min="3" max="3"/>
    <col width="12" customWidth="1" min="4" max="4"/>
    <col width="12" customWidth="1" min="5" max="5"/>
    <col width="12" customWidth="1" min="6" max="6"/>
    <col width="12" customWidth="1" min="7" max="7"/>
    <col width="12" customWidth="1" min="8" max="8"/>
    <col width="12" customWidth="1" min="9" max="9"/>
    <col width="12" customWidth="1" min="10" max="10"/>
    <col width="12" customWidth="1" min="11" max="11"/>
    <col width="12" customWidth="1" min="12" max="12"/>
    <col width="12" customWidth="1" min="13" max="13"/>
  </cols>
  <sheetData>
    <row r="1">
      <c r="A1" s="1" t="inlineStr">
        <is>
          <t>貯める・増やす（月末の残高から）</t>
        </is>
      </c>
    </row>
    <row r="2">
      <c r="A2" s="12" t="inlineStr">
        <is>
          <t>含み益＝投資の残高の増え−積立−ポイント＋取り崩し（くわしくは はじめに）</t>
        </is>
      </c>
    </row>
    <row r="3" ht="30" customHeight="1">
      <c r="A3" s="30" t="inlineStr">
        <is>
          <t>月</t>
        </is>
      </c>
      <c r="B3" s="30" t="inlineStr">
        <is>
          <t>投資の残高</t>
        </is>
      </c>
      <c r="C3" s="30" t="inlineStr">
        <is>
          <t>積立（家計簿）</t>
        </is>
      </c>
      <c r="D3" s="30" t="inlineStr">
        <is>
          <t>取り崩した</t>
        </is>
      </c>
      <c r="E3" s="30" t="inlineStr">
        <is>
          <t>ポイントで買った</t>
        </is>
      </c>
      <c r="F3" s="30" t="inlineStr">
        <is>
          <t>含み益の増減</t>
        </is>
      </c>
      <c r="G3" s="30" t="inlineStr">
        <is>
          <t>年初からの含み益</t>
        </is>
      </c>
      <c r="H3" s="30" t="inlineStr">
        <is>
          <t>預金・現金</t>
        </is>
      </c>
      <c r="I3" s="30" t="inlineStr">
        <is>
          <t>総資産</t>
        </is>
      </c>
      <c r="J3" s="30" t="inlineStr">
        <is>
          <t>前の月から</t>
        </is>
      </c>
      <c r="K3" s="30" t="inlineStr">
        <is>
          <t>収支（家計簿）</t>
        </is>
      </c>
      <c r="L3" s="30" t="inlineStr">
        <is>
          <t>家計簿の外の出入り</t>
        </is>
      </c>
      <c r="M3" s="30" t="inlineStr">
        <is>
          <t>入れた月（補助）</t>
        </is>
      </c>
    </row>
    <row r="4">
      <c r="A4" s="54">
        <f>IF('入力'!$B$5="","",DATE('入力'!$B$5-1,12,1))</f>
        <v/>
      </c>
      <c r="B4" s="18">
        <f>'入力'!$B$9</f>
        <v/>
      </c>
      <c r="H4" s="18">
        <f>'入力'!$B$10</f>
        <v/>
      </c>
      <c r="I4" s="48">
        <f>B4+H4</f>
        <v/>
      </c>
    </row>
    <row r="5">
      <c r="A5" s="31">
        <f>'入力'!A14</f>
        <v/>
      </c>
      <c r="B5" s="18">
        <f>IF('入力'!B14="","",'入力'!B14)</f>
        <v/>
      </c>
      <c r="C5" s="18">
        <f>INDEX('月の表'!$B$73:$M$73,MONTH(A5))</f>
        <v/>
      </c>
      <c r="D5" s="18">
        <f>'入力'!D14</f>
        <v/>
      </c>
      <c r="E5" s="18">
        <f>'入力'!E14</f>
        <v/>
      </c>
      <c r="F5" s="23">
        <f>IF((B5="")+(B4=""),"",B5-B4-C5-E5+D5)</f>
        <v/>
      </c>
      <c r="G5" s="23">
        <f>IF(F5="","",SUM($F$5:F5))</f>
        <v/>
      </c>
      <c r="H5" s="18">
        <f>IF('入力'!C14="","",'入力'!C14)</f>
        <v/>
      </c>
      <c r="I5" s="48">
        <f>IF((B5="")+(H5=""),"",B5+H5)</f>
        <v/>
      </c>
      <c r="J5" s="23">
        <f>IF((I5="")+(I4=""),"",I5-I4)</f>
        <v/>
      </c>
      <c r="K5" s="18">
        <f>INDEX('月の表'!$B$64:$M$64,MONTH(A5))</f>
        <v/>
      </c>
      <c r="L5" s="23">
        <f>IF((J5="")+(F5=""),"",J5-K5-F5-E5)</f>
        <v/>
      </c>
      <c r="M5" s="11">
        <f>IF(I5="",0,MONTH(A5))</f>
        <v/>
      </c>
    </row>
    <row r="6">
      <c r="A6" s="31">
        <f>'入力'!A15</f>
        <v/>
      </c>
      <c r="B6" s="18">
        <f>IF('入力'!B15="","",'入力'!B15)</f>
        <v/>
      </c>
      <c r="C6" s="18">
        <f>INDEX('月の表'!$B$73:$M$73,MONTH(A6))</f>
        <v/>
      </c>
      <c r="D6" s="18">
        <f>'入力'!D15</f>
        <v/>
      </c>
      <c r="E6" s="18">
        <f>'入力'!E15</f>
        <v/>
      </c>
      <c r="F6" s="23">
        <f>IF((B6="")+(B5=""),"",B6-B5-C6-E6+D6)</f>
        <v/>
      </c>
      <c r="G6" s="23">
        <f>IF(F6="","",SUM($F$5:F6))</f>
        <v/>
      </c>
      <c r="H6" s="18">
        <f>IF('入力'!C15="","",'入力'!C15)</f>
        <v/>
      </c>
      <c r="I6" s="48">
        <f>IF((B6="")+(H6=""),"",B6+H6)</f>
        <v/>
      </c>
      <c r="J6" s="23">
        <f>IF((I6="")+(I5=""),"",I6-I5)</f>
        <v/>
      </c>
      <c r="K6" s="18">
        <f>INDEX('月の表'!$B$64:$M$64,MONTH(A6))</f>
        <v/>
      </c>
      <c r="L6" s="23">
        <f>IF((J6="")+(F6=""),"",J6-K6-F6-E6)</f>
        <v/>
      </c>
      <c r="M6" s="11">
        <f>IF(I6="",0,MONTH(A6))</f>
        <v/>
      </c>
    </row>
    <row r="7">
      <c r="A7" s="31">
        <f>'入力'!A16</f>
        <v/>
      </c>
      <c r="B7" s="18">
        <f>IF('入力'!B16="","",'入力'!B16)</f>
        <v/>
      </c>
      <c r="C7" s="18">
        <f>INDEX('月の表'!$B$73:$M$73,MONTH(A7))</f>
        <v/>
      </c>
      <c r="D7" s="18">
        <f>'入力'!D16</f>
        <v/>
      </c>
      <c r="E7" s="18">
        <f>'入力'!E16</f>
        <v/>
      </c>
      <c r="F7" s="23">
        <f>IF((B7="")+(B6=""),"",B7-B6-C7-E7+D7)</f>
        <v/>
      </c>
      <c r="G7" s="23">
        <f>IF(F7="","",SUM($F$5:F7))</f>
        <v/>
      </c>
      <c r="H7" s="18">
        <f>IF('入力'!C16="","",'入力'!C16)</f>
        <v/>
      </c>
      <c r="I7" s="48">
        <f>IF((B7="")+(H7=""),"",B7+H7)</f>
        <v/>
      </c>
      <c r="J7" s="23">
        <f>IF((I7="")+(I6=""),"",I7-I6)</f>
        <v/>
      </c>
      <c r="K7" s="18">
        <f>INDEX('月の表'!$B$64:$M$64,MONTH(A7))</f>
        <v/>
      </c>
      <c r="L7" s="23">
        <f>IF((J7="")+(F7=""),"",J7-K7-F7-E7)</f>
        <v/>
      </c>
      <c r="M7" s="11">
        <f>IF(I7="",0,MONTH(A7))</f>
        <v/>
      </c>
    </row>
    <row r="8">
      <c r="A8" s="31">
        <f>'入力'!A17</f>
        <v/>
      </c>
      <c r="B8" s="18">
        <f>IF('入力'!B17="","",'入力'!B17)</f>
        <v/>
      </c>
      <c r="C8" s="18">
        <f>INDEX('月の表'!$B$73:$M$73,MONTH(A8))</f>
        <v/>
      </c>
      <c r="D8" s="18">
        <f>'入力'!D17</f>
        <v/>
      </c>
      <c r="E8" s="18">
        <f>'入力'!E17</f>
        <v/>
      </c>
      <c r="F8" s="23">
        <f>IF((B8="")+(B7=""),"",B8-B7-C8-E8+D8)</f>
        <v/>
      </c>
      <c r="G8" s="23">
        <f>IF(F8="","",SUM($F$5:F8))</f>
        <v/>
      </c>
      <c r="H8" s="18">
        <f>IF('入力'!C17="","",'入力'!C17)</f>
        <v/>
      </c>
      <c r="I8" s="48">
        <f>IF((B8="")+(H8=""),"",B8+H8)</f>
        <v/>
      </c>
      <c r="J8" s="23">
        <f>IF((I8="")+(I7=""),"",I8-I7)</f>
        <v/>
      </c>
      <c r="K8" s="18">
        <f>INDEX('月の表'!$B$64:$M$64,MONTH(A8))</f>
        <v/>
      </c>
      <c r="L8" s="23">
        <f>IF((J8="")+(F8=""),"",J8-K8-F8-E8)</f>
        <v/>
      </c>
      <c r="M8" s="11">
        <f>IF(I8="",0,MONTH(A8))</f>
        <v/>
      </c>
    </row>
    <row r="9">
      <c r="A9" s="31">
        <f>'入力'!A18</f>
        <v/>
      </c>
      <c r="B9" s="18">
        <f>IF('入力'!B18="","",'入力'!B18)</f>
        <v/>
      </c>
      <c r="C9" s="18">
        <f>INDEX('月の表'!$B$73:$M$73,MONTH(A9))</f>
        <v/>
      </c>
      <c r="D9" s="18">
        <f>'入力'!D18</f>
        <v/>
      </c>
      <c r="E9" s="18">
        <f>'入力'!E18</f>
        <v/>
      </c>
      <c r="F9" s="23">
        <f>IF((B9="")+(B8=""),"",B9-B8-C9-E9+D9)</f>
        <v/>
      </c>
      <c r="G9" s="23">
        <f>IF(F9="","",SUM($F$5:F9))</f>
        <v/>
      </c>
      <c r="H9" s="18">
        <f>IF('入力'!C18="","",'入力'!C18)</f>
        <v/>
      </c>
      <c r="I9" s="48">
        <f>IF((B9="")+(H9=""),"",B9+H9)</f>
        <v/>
      </c>
      <c r="J9" s="23">
        <f>IF((I9="")+(I8=""),"",I9-I8)</f>
        <v/>
      </c>
      <c r="K9" s="18">
        <f>INDEX('月の表'!$B$64:$M$64,MONTH(A9))</f>
        <v/>
      </c>
      <c r="L9" s="23">
        <f>IF((J9="")+(F9=""),"",J9-K9-F9-E9)</f>
        <v/>
      </c>
      <c r="M9" s="11">
        <f>IF(I9="",0,MONTH(A9))</f>
        <v/>
      </c>
    </row>
    <row r="10">
      <c r="A10" s="31">
        <f>'入力'!A19</f>
        <v/>
      </c>
      <c r="B10" s="18">
        <f>IF('入力'!B19="","",'入力'!B19)</f>
        <v/>
      </c>
      <c r="C10" s="18">
        <f>INDEX('月の表'!$B$73:$M$73,MONTH(A10))</f>
        <v/>
      </c>
      <c r="D10" s="18">
        <f>'入力'!D19</f>
        <v/>
      </c>
      <c r="E10" s="18">
        <f>'入力'!E19</f>
        <v/>
      </c>
      <c r="F10" s="23">
        <f>IF((B10="")+(B9=""),"",B10-B9-C10-E10+D10)</f>
        <v/>
      </c>
      <c r="G10" s="23">
        <f>IF(F10="","",SUM($F$5:F10))</f>
        <v/>
      </c>
      <c r="H10" s="18">
        <f>IF('入力'!C19="","",'入力'!C19)</f>
        <v/>
      </c>
      <c r="I10" s="48">
        <f>IF((B10="")+(H10=""),"",B10+H10)</f>
        <v/>
      </c>
      <c r="J10" s="23">
        <f>IF((I10="")+(I9=""),"",I10-I9)</f>
        <v/>
      </c>
      <c r="K10" s="18">
        <f>INDEX('月の表'!$B$64:$M$64,MONTH(A10))</f>
        <v/>
      </c>
      <c r="L10" s="23">
        <f>IF((J10="")+(F10=""),"",J10-K10-F10-E10)</f>
        <v/>
      </c>
      <c r="M10" s="11">
        <f>IF(I10="",0,MONTH(A10))</f>
        <v/>
      </c>
    </row>
    <row r="11">
      <c r="A11" s="31">
        <f>'入力'!A20</f>
        <v/>
      </c>
      <c r="B11" s="18">
        <f>IF('入力'!B20="","",'入力'!B20)</f>
        <v/>
      </c>
      <c r="C11" s="18">
        <f>INDEX('月の表'!$B$73:$M$73,MONTH(A11))</f>
        <v/>
      </c>
      <c r="D11" s="18">
        <f>'入力'!D20</f>
        <v/>
      </c>
      <c r="E11" s="18">
        <f>'入力'!E20</f>
        <v/>
      </c>
      <c r="F11" s="23">
        <f>IF((B11="")+(B10=""),"",B11-B10-C11-E11+D11)</f>
        <v/>
      </c>
      <c r="G11" s="23">
        <f>IF(F11="","",SUM($F$5:F11))</f>
        <v/>
      </c>
      <c r="H11" s="18">
        <f>IF('入力'!C20="","",'入力'!C20)</f>
        <v/>
      </c>
      <c r="I11" s="48">
        <f>IF((B11="")+(H11=""),"",B11+H11)</f>
        <v/>
      </c>
      <c r="J11" s="23">
        <f>IF((I11="")+(I10=""),"",I11-I10)</f>
        <v/>
      </c>
      <c r="K11" s="18">
        <f>INDEX('月の表'!$B$64:$M$64,MONTH(A11))</f>
        <v/>
      </c>
      <c r="L11" s="23">
        <f>IF((J11="")+(F11=""),"",J11-K11-F11-E11)</f>
        <v/>
      </c>
      <c r="M11" s="11">
        <f>IF(I11="",0,MONTH(A11))</f>
        <v/>
      </c>
    </row>
    <row r="12">
      <c r="A12" s="31">
        <f>'入力'!A21</f>
        <v/>
      </c>
      <c r="B12" s="18">
        <f>IF('入力'!B21="","",'入力'!B21)</f>
        <v/>
      </c>
      <c r="C12" s="18">
        <f>INDEX('月の表'!$B$73:$M$73,MONTH(A12))</f>
        <v/>
      </c>
      <c r="D12" s="18">
        <f>'入力'!D21</f>
        <v/>
      </c>
      <c r="E12" s="18">
        <f>'入力'!E21</f>
        <v/>
      </c>
      <c r="F12" s="23">
        <f>IF((B12="")+(B11=""),"",B12-B11-C12-E12+D12)</f>
        <v/>
      </c>
      <c r="G12" s="23">
        <f>IF(F12="","",SUM($F$5:F12))</f>
        <v/>
      </c>
      <c r="H12" s="18">
        <f>IF('入力'!C21="","",'入力'!C21)</f>
        <v/>
      </c>
      <c r="I12" s="48">
        <f>IF((B12="")+(H12=""),"",B12+H12)</f>
        <v/>
      </c>
      <c r="J12" s="23">
        <f>IF((I12="")+(I11=""),"",I12-I11)</f>
        <v/>
      </c>
      <c r="K12" s="18">
        <f>INDEX('月の表'!$B$64:$M$64,MONTH(A12))</f>
        <v/>
      </c>
      <c r="L12" s="23">
        <f>IF((J12="")+(F12=""),"",J12-K12-F12-E12)</f>
        <v/>
      </c>
      <c r="M12" s="11">
        <f>IF(I12="",0,MONTH(A12))</f>
        <v/>
      </c>
    </row>
    <row r="13">
      <c r="A13" s="31">
        <f>'入力'!A22</f>
        <v/>
      </c>
      <c r="B13" s="18">
        <f>IF('入力'!B22="","",'入力'!B22)</f>
        <v/>
      </c>
      <c r="C13" s="18">
        <f>INDEX('月の表'!$B$73:$M$73,MONTH(A13))</f>
        <v/>
      </c>
      <c r="D13" s="18">
        <f>'入力'!D22</f>
        <v/>
      </c>
      <c r="E13" s="18">
        <f>'入力'!E22</f>
        <v/>
      </c>
      <c r="F13" s="23">
        <f>IF((B13="")+(B12=""),"",B13-B12-C13-E13+D13)</f>
        <v/>
      </c>
      <c r="G13" s="23">
        <f>IF(F13="","",SUM($F$5:F13))</f>
        <v/>
      </c>
      <c r="H13" s="18">
        <f>IF('入力'!C22="","",'入力'!C22)</f>
        <v/>
      </c>
      <c r="I13" s="48">
        <f>IF((B13="")+(H13=""),"",B13+H13)</f>
        <v/>
      </c>
      <c r="J13" s="23">
        <f>IF((I13="")+(I12=""),"",I13-I12)</f>
        <v/>
      </c>
      <c r="K13" s="18">
        <f>INDEX('月の表'!$B$64:$M$64,MONTH(A13))</f>
        <v/>
      </c>
      <c r="L13" s="23">
        <f>IF((J13="")+(F13=""),"",J13-K13-F13-E13)</f>
        <v/>
      </c>
      <c r="M13" s="11">
        <f>IF(I13="",0,MONTH(A13))</f>
        <v/>
      </c>
    </row>
    <row r="14">
      <c r="A14" s="31">
        <f>'入力'!A23</f>
        <v/>
      </c>
      <c r="B14" s="18">
        <f>IF('入力'!B23="","",'入力'!B23)</f>
        <v/>
      </c>
      <c r="C14" s="18">
        <f>INDEX('月の表'!$B$73:$M$73,MONTH(A14))</f>
        <v/>
      </c>
      <c r="D14" s="18">
        <f>'入力'!D23</f>
        <v/>
      </c>
      <c r="E14" s="18">
        <f>'入力'!E23</f>
        <v/>
      </c>
      <c r="F14" s="23">
        <f>IF((B14="")+(B13=""),"",B14-B13-C14-E14+D14)</f>
        <v/>
      </c>
      <c r="G14" s="23">
        <f>IF(F14="","",SUM($F$5:F14))</f>
        <v/>
      </c>
      <c r="H14" s="18">
        <f>IF('入力'!C23="","",'入力'!C23)</f>
        <v/>
      </c>
      <c r="I14" s="48">
        <f>IF((B14="")+(H14=""),"",B14+H14)</f>
        <v/>
      </c>
      <c r="J14" s="23">
        <f>IF((I14="")+(I13=""),"",I14-I13)</f>
        <v/>
      </c>
      <c r="K14" s="18">
        <f>INDEX('月の表'!$B$64:$M$64,MONTH(A14))</f>
        <v/>
      </c>
      <c r="L14" s="23">
        <f>IF((J14="")+(F14=""),"",J14-K14-F14-E14)</f>
        <v/>
      </c>
      <c r="M14" s="11">
        <f>IF(I14="",0,MONTH(A14))</f>
        <v/>
      </c>
    </row>
    <row r="15">
      <c r="A15" s="31">
        <f>'入力'!A24</f>
        <v/>
      </c>
      <c r="B15" s="18">
        <f>IF('入力'!B24="","",'入力'!B24)</f>
        <v/>
      </c>
      <c r="C15" s="18">
        <f>INDEX('月の表'!$B$73:$M$73,MONTH(A15))</f>
        <v/>
      </c>
      <c r="D15" s="18">
        <f>'入力'!D24</f>
        <v/>
      </c>
      <c r="E15" s="18">
        <f>'入力'!E24</f>
        <v/>
      </c>
      <c r="F15" s="23">
        <f>IF((B15="")+(B14=""),"",B15-B14-C15-E15+D15)</f>
        <v/>
      </c>
      <c r="G15" s="23">
        <f>IF(F15="","",SUM($F$5:F15))</f>
        <v/>
      </c>
      <c r="H15" s="18">
        <f>IF('入力'!C24="","",'入力'!C24)</f>
        <v/>
      </c>
      <c r="I15" s="48">
        <f>IF((B15="")+(H15=""),"",B15+H15)</f>
        <v/>
      </c>
      <c r="J15" s="23">
        <f>IF((I15="")+(I14=""),"",I15-I14)</f>
        <v/>
      </c>
      <c r="K15" s="18">
        <f>INDEX('月の表'!$B$64:$M$64,MONTH(A15))</f>
        <v/>
      </c>
      <c r="L15" s="23">
        <f>IF((J15="")+(F15=""),"",J15-K15-F15-E15)</f>
        <v/>
      </c>
      <c r="M15" s="11">
        <f>IF(I15="",0,MONTH(A15))</f>
        <v/>
      </c>
    </row>
    <row r="16">
      <c r="A16" s="31">
        <f>'入力'!A25</f>
        <v/>
      </c>
      <c r="B16" s="18">
        <f>IF('入力'!B25="","",'入力'!B25)</f>
        <v/>
      </c>
      <c r="C16" s="18">
        <f>INDEX('月の表'!$B$73:$M$73,MONTH(A16))</f>
        <v/>
      </c>
      <c r="D16" s="18">
        <f>'入力'!D25</f>
        <v/>
      </c>
      <c r="E16" s="18">
        <f>'入力'!E25</f>
        <v/>
      </c>
      <c r="F16" s="23">
        <f>IF((B16="")+(B15=""),"",B16-B15-C16-E16+D16)</f>
        <v/>
      </c>
      <c r="G16" s="23">
        <f>IF(F16="","",SUM($F$5:F16))</f>
        <v/>
      </c>
      <c r="H16" s="18">
        <f>IF('入力'!C25="","",'入力'!C25)</f>
        <v/>
      </c>
      <c r="I16" s="48">
        <f>IF((B16="")+(H16=""),"",B16+H16)</f>
        <v/>
      </c>
      <c r="J16" s="23">
        <f>IF((I16="")+(I15=""),"",I16-I15)</f>
        <v/>
      </c>
      <c r="K16" s="18">
        <f>INDEX('月の表'!$B$64:$M$64,MONTH(A16))</f>
        <v/>
      </c>
      <c r="L16" s="23">
        <f>IF((J16="")+(F16=""),"",J16-K16-F16-E16)</f>
        <v/>
      </c>
      <c r="M16" s="11">
        <f>IF(I16="",0,MONTH(A16))</f>
        <v/>
      </c>
    </row>
    <row r="17">
      <c r="A17" s="8" t="inlineStr">
        <is>
          <t>合計</t>
        </is>
      </c>
      <c r="C17" s="27">
        <f>SUM(C5:C16)</f>
        <v/>
      </c>
      <c r="D17" s="27">
        <f>SUM(D5:D16)</f>
        <v/>
      </c>
      <c r="E17" s="27">
        <f>SUM(E5:E16)</f>
        <v/>
      </c>
      <c r="F17" s="27">
        <f>SUM(F5:F16)</f>
        <v/>
      </c>
      <c r="K17" s="27">
        <f>SUM(K5:K16)</f>
        <v/>
      </c>
      <c r="L17" s="27">
        <f>SUM(L5:L16)</f>
        <v/>
      </c>
    </row>
  </sheetData>
  <conditionalFormatting sqref="F5:G16">
    <cfRule type="expression" priority="1" dxfId="1">
      <formula>F5&lt;0</formula>
    </cfRule>
  </conditionalFormatting>
  <pageMargins left="0.75" right="0.75" top="1" bottom="1" header="0.5" footer="0.5"/>
  <drawing xmlns:r="http://schemas.openxmlformats.org/officeDocument/2006/relationships" r:id="rId1"/>
</worksheet>
</file>

<file path=xl/worksheets/sheet8.xml><?xml version="1.0" encoding="utf-8"?>
<worksheet xmlns="http://schemas.openxmlformats.org/spreadsheetml/2006/main">
  <sheetPr>
    <tabColor rgb="00FFC000"/>
    <outlinePr summaryBelow="1" summaryRight="1"/>
    <pageSetUpPr/>
  </sheetPr>
  <dimension ref="A1:U3003"/>
  <sheetViews>
    <sheetView tabSelected="0" workbookViewId="0">
      <pane xSplit="1" ySplit="3" topLeftCell="B4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8" customWidth="1" min="1" max="1"/>
    <col width="11" customWidth="1" min="2" max="2"/>
    <col width="22" customWidth="1" min="3" max="3"/>
    <col width="11" customWidth="1" min="4" max="4"/>
    <col width="14" customWidth="1" min="5" max="5"/>
    <col width="12" customWidth="1" min="6" max="6"/>
    <col width="14" customWidth="1" min="7" max="7"/>
    <col width="12" customWidth="1" min="8" max="8"/>
    <col width="6" customWidth="1" min="9" max="9"/>
    <col width="10" customWidth="1" min="10" max="10"/>
    <col width="2" customWidth="1" min="11" max="11"/>
    <col width="5" customWidth="1" min="12" max="12"/>
    <col width="11" customWidth="1" min="13" max="13"/>
    <col width="6" customWidth="1" min="14" max="14"/>
    <col width="8" customWidth="1" min="15" max="15"/>
    <col width="8" customWidth="1" min="16" max="16"/>
    <col width="14" customWidth="1" min="17" max="17"/>
    <col width="18" customWidth="1" min="18" max="18"/>
    <col width="18" customWidth="1" min="19" max="19"/>
    <col width="11" customWidth="1" min="20" max="20"/>
    <col width="12" customWidth="1" min="21" max="21"/>
  </cols>
  <sheetData>
    <row r="1">
      <c r="A1" s="1" t="inlineStr">
        <is>
          <t>明細（マネーフォワードの CSV を A4 から貼る）</t>
        </is>
      </c>
    </row>
    <row r="2">
      <c r="A2" s="12">
        <f>"例です。自分の明細に貼りかえる。／数えた "&amp;(COUNTIFS($U$4:$U$3003,"OK")+COUNTIFS($U$4:$U$3003,"直した"))&amp;"件／重なり "&amp;COUNTIFS($U$4:$U$3003,"重なり")&amp;"件／計算対象外 "&amp;COUNTIFS($U$4:$U$3003,"計算対象外")&amp;"件／振替 "&amp;COUNTIFS($U$4:$U$3003,"振替")&amp;"件／数えない "&amp;COUNTIFS($U$4:$U$3003,"数えない*")&amp;"件／未分類 "&amp;COUNTIFS($U$4:$U$3003,"未分類")&amp;"件／一覧にない費目 "&amp;COUNTIFS($U$4:$U$3003,"一覧にない費目")&amp;"件"</f>
        <v/>
      </c>
    </row>
    <row r="3" ht="30" customHeight="1">
      <c r="A3" s="30" t="inlineStr">
        <is>
          <t>計算対象</t>
        </is>
      </c>
      <c r="B3" s="30" t="inlineStr">
        <is>
          <t>日付</t>
        </is>
      </c>
      <c r="C3" s="30" t="inlineStr">
        <is>
          <t>内容</t>
        </is>
      </c>
      <c r="D3" s="30" t="inlineStr">
        <is>
          <t>金額（円）</t>
        </is>
      </c>
      <c r="E3" s="30" t="inlineStr">
        <is>
          <t>保有金融機関</t>
        </is>
      </c>
      <c r="F3" s="30" t="inlineStr">
        <is>
          <t>大項目</t>
        </is>
      </c>
      <c r="G3" s="30" t="inlineStr">
        <is>
          <t>中項目</t>
        </is>
      </c>
      <c r="H3" s="30" t="inlineStr">
        <is>
          <t>メモ</t>
        </is>
      </c>
      <c r="I3" s="30" t="inlineStr">
        <is>
          <t>振替</t>
        </is>
      </c>
      <c r="J3" s="30" t="inlineStr">
        <is>
          <t>ID</t>
        </is>
      </c>
      <c r="K3" s="21" t="n"/>
      <c r="L3" s="30" t="inlineStr">
        <is>
          <t>行</t>
        </is>
      </c>
      <c r="M3" s="30" t="inlineStr">
        <is>
          <t>対象の月</t>
        </is>
      </c>
      <c r="N3" s="30" t="inlineStr">
        <is>
          <t>重なり</t>
        </is>
      </c>
      <c r="O3" s="30" t="inlineStr">
        <is>
          <t>直す表の行</t>
        </is>
      </c>
      <c r="P3" s="30" t="inlineStr">
        <is>
          <t>ことばの番号</t>
        </is>
      </c>
      <c r="Q3" s="30" t="inlineStr">
        <is>
          <t>ことばの費目</t>
        </is>
      </c>
      <c r="R3" s="30" t="inlineStr">
        <is>
          <t>分け方の費目</t>
        </is>
      </c>
      <c r="S3" s="30" t="inlineStr">
        <is>
          <t>費目（数える）</t>
        </is>
      </c>
      <c r="T3" s="30" t="inlineStr">
        <is>
          <t>金額（向きをそろえた）</t>
        </is>
      </c>
      <c r="U3" s="30" t="inlineStr">
        <is>
          <t>状態</t>
        </is>
      </c>
    </row>
    <row r="4">
      <c r="A4" s="40" t="n">
        <v>1</v>
      </c>
      <c r="B4" s="34" t="n">
        <v>46290</v>
      </c>
      <c r="C4" s="35" t="inlineStr">
        <is>
          <t>給与 例の会社</t>
        </is>
      </c>
      <c r="D4" s="36" t="n">
        <v>400000</v>
      </c>
      <c r="E4" s="35" t="inlineStr">
        <is>
          <t>例の銀行B</t>
        </is>
      </c>
      <c r="F4" s="35" t="inlineStr">
        <is>
          <t>収入</t>
        </is>
      </c>
      <c r="G4" s="35" t="inlineStr">
        <is>
          <t>給与</t>
        </is>
      </c>
      <c r="H4" s="35" t="n"/>
      <c r="I4" s="40" t="n">
        <v>0</v>
      </c>
      <c r="J4" s="35" t="inlineStr">
        <is>
          <t>ex0001</t>
        </is>
      </c>
      <c r="L4" s="39">
        <f>IF(B4="","",IFERROR(YEAR(B4)*0+D4*0+1,0))</f>
        <v/>
      </c>
      <c r="M4" s="55">
        <f>IF(L4&lt;&gt;1,"",IF(O4&gt;0,IF(INDEX('分け方の表'!$O$4:$O$53,O4)&lt;&gt;"",DATE(YEAR(INDEX('分け方の表'!$O$4:$O$53,O4)),MONTH(INDEX('分け方の表'!$O$4:$O$53,O4)),1),DATE(YEAR(B4),MONTH(B4),1)),DATE(YEAR(B4),MONTH(B4),1)))</f>
        <v/>
      </c>
      <c r="N4" s="39">
        <f>IF(L4&lt;&gt;1,"",IF(J4="",0,IF(COUNTIFS($J$4:J4,J4)&gt;1,1,0)))</f>
        <v/>
      </c>
      <c r="O4" s="39">
        <f>IF(L4&lt;&gt;1,"",IF(J4="",0,IFERROR(MATCH(J4,'分け方の表'!$M$4:$M$53,0),0)))</f>
        <v/>
      </c>
      <c r="P4" s="39">
        <f>IF(L4&lt;&gt;1,"",IF(SUMPRODUCT((COUNTIFS(C4,"*"&amp;'分け方の表'!$F$4:$F$23&amp;"*")&gt;0)*('分け方の表'!$F$4:$F$23&lt;&gt;"")*'分け方の表'!$I$4:$I$23)=0,99,1+COUNTIFS('分け方の表'!$I$4:$I$23,"&gt;"&amp;SUMPRODUCT((COUNTIFS(C4,"*"&amp;'分け方の表'!$F$4:$F$23&amp;"*")&gt;0)*('分け方の表'!$F$4:$F$23&lt;&gt;"")*'分け方の表'!$I$4:$I$23))))</f>
        <v/>
      </c>
      <c r="Q4" s="39">
        <f>IF(L4&lt;&gt;1,"",IF(P4&gt;=99,"",INDEX('分け方の表'!$G$4:$G$23,P4)&amp;""))</f>
        <v/>
      </c>
      <c r="R4" s="39">
        <f>IF(L4&lt;&gt;1,"",IF((F4="収入")*(G4="給与")*(E4&lt;&gt;"")*(COUNTIFS('分け方の表'!$J$4:$J$13,E4)&gt;0),INDEX('分け方の表'!$K$4:$K$13,MATCH(E4,'分け方の表'!$J$4:$J$13,0))&amp;"",IFERROR(INDEX('分け方の表'!$C$4:$C$103,MATCH(F4&amp;"|"&amp;G4,'分け方の表'!$D$4:$D$103,0))&amp;"",IFERROR(INDEX('分け方の表'!$C$4:$C$103,MATCH(F4&amp;"|（ほか全部）",'分け方の表'!$D$4:$D$103,0))&amp;"","未分類"))))</f>
        <v/>
      </c>
      <c r="S4" s="39">
        <f>IF(L4&lt;&gt;1,"",IF(N4=1,"",IF(IF(O4&gt;0,INDEX('分け方の表'!$N$4:$N$53,O4)&amp;"","")&lt;&gt;"",IF(INDEX('分け方の表'!$N$4:$N$53,O4)="（数えない）","",INDEX('分け方の表'!$N$4:$N$53,O4)&amp;""),IF(I4&amp;""="1",IF((Q4&lt;&gt;"")*(D4&lt;0)*(IFERROR(INDEX('入力'!$E$30:$E$88,MATCH(Q4,'入力'!$A$30:$A$88,0)),"")="貯める・増やす"),Q4,""),IF(A4&amp;""="0","",IF(Q4&lt;&gt;"",Q4,R4))))))</f>
        <v/>
      </c>
      <c r="T4" s="56">
        <f>IF(S4="","",IF(IFERROR(INDEX('入力'!$E$30:$E$88,MATCH(S4,'入力'!$A$30:$A$88,0)),"")="入るお金",D4,-D4))</f>
        <v/>
      </c>
      <c r="U4" s="39">
        <f>IF(L4="","",IF(L4&lt;&gt;1,"見出しなど",IF(N4=1,"重なり",IF(S4="",IF(O4&gt;0,"数えない（直した）",IF(I4&amp;""="1","振替",IF(A4&amp;""="0","計算対象外","数えない"))),IF(COUNTIFS('入力'!$A$30:$A$88,S4)=0,"一覧にない費目",IF(O4&gt;0,"直した",IF(S4="未分類","未分類","OK")))))))</f>
        <v/>
      </c>
    </row>
    <row r="5">
      <c r="A5" s="40" t="n">
        <v>1</v>
      </c>
      <c r="B5" s="34" t="n">
        <v>46268</v>
      </c>
      <c r="C5" s="35" t="inlineStr">
        <is>
          <t>例のスーパー</t>
        </is>
      </c>
      <c r="D5" s="36" t="n">
        <v>-8560</v>
      </c>
      <c r="E5" s="35" t="inlineStr">
        <is>
          <t>例のカード</t>
        </is>
      </c>
      <c r="F5" s="35" t="inlineStr">
        <is>
          <t>食費</t>
        </is>
      </c>
      <c r="G5" s="35" t="inlineStr">
        <is>
          <t>食料品</t>
        </is>
      </c>
      <c r="H5" s="35" t="n"/>
      <c r="I5" s="40" t="n">
        <v>0</v>
      </c>
      <c r="J5" s="35" t="inlineStr">
        <is>
          <t>ex0002</t>
        </is>
      </c>
      <c r="L5" s="39">
        <f>IF(B5="","",IFERROR(YEAR(B5)*0+D5*0+1,0))</f>
        <v/>
      </c>
      <c r="M5" s="55">
        <f>IF(L5&lt;&gt;1,"",IF(O5&gt;0,IF(INDEX('分け方の表'!$O$4:$O$53,O5)&lt;&gt;"",DATE(YEAR(INDEX('分け方の表'!$O$4:$O$53,O5)),MONTH(INDEX('分け方の表'!$O$4:$O$53,O5)),1),DATE(YEAR(B5),MONTH(B5),1)),DATE(YEAR(B5),MONTH(B5),1)))</f>
        <v/>
      </c>
      <c r="N5" s="39">
        <f>IF(L5&lt;&gt;1,"",IF(J5="",0,IF(COUNTIFS($J$4:J5,J5)&gt;1,1,0)))</f>
        <v/>
      </c>
      <c r="O5" s="39">
        <f>IF(L5&lt;&gt;1,"",IF(J5="",0,IFERROR(MATCH(J5,'分け方の表'!$M$4:$M$53,0),0)))</f>
        <v/>
      </c>
      <c r="P5" s="39">
        <f>IF(L5&lt;&gt;1,"",IF(SUMPRODUCT((COUNTIFS(C5,"*"&amp;'分け方の表'!$F$4:$F$23&amp;"*")&gt;0)*('分け方の表'!$F$4:$F$23&lt;&gt;"")*'分け方の表'!$I$4:$I$23)=0,99,1+COUNTIFS('分け方の表'!$I$4:$I$23,"&gt;"&amp;SUMPRODUCT((COUNTIFS(C5,"*"&amp;'分け方の表'!$F$4:$F$23&amp;"*")&gt;0)*('分け方の表'!$F$4:$F$23&lt;&gt;"")*'分け方の表'!$I$4:$I$23))))</f>
        <v/>
      </c>
      <c r="Q5" s="39">
        <f>IF(L5&lt;&gt;1,"",IF(P5&gt;=99,"",INDEX('分け方の表'!$G$4:$G$23,P5)&amp;""))</f>
        <v/>
      </c>
      <c r="R5" s="39">
        <f>IF(L5&lt;&gt;1,"",IF((F5="収入")*(G5="給与")*(E5&lt;&gt;"")*(COUNTIFS('分け方の表'!$J$4:$J$13,E5)&gt;0),INDEX('分け方の表'!$K$4:$K$13,MATCH(E5,'分け方の表'!$J$4:$J$13,0))&amp;"",IFERROR(INDEX('分け方の表'!$C$4:$C$103,MATCH(F5&amp;"|"&amp;G5,'分け方の表'!$D$4:$D$103,0))&amp;"",IFERROR(INDEX('分け方の表'!$C$4:$C$103,MATCH(F5&amp;"|（ほか全部）",'分け方の表'!$D$4:$D$103,0))&amp;"","未分類"))))</f>
        <v/>
      </c>
      <c r="S5" s="39">
        <f>IF(L5&lt;&gt;1,"",IF(N5=1,"",IF(IF(O5&gt;0,INDEX('分け方の表'!$N$4:$N$53,O5)&amp;"","")&lt;&gt;"",IF(INDEX('分け方の表'!$N$4:$N$53,O5)="（数えない）","",INDEX('分け方の表'!$N$4:$N$53,O5)&amp;""),IF(I5&amp;""="1",IF((Q5&lt;&gt;"")*(D5&lt;0)*(IFERROR(INDEX('入力'!$E$30:$E$88,MATCH(Q5,'入力'!$A$30:$A$88,0)),"")="貯める・増やす"),Q5,""),IF(A5&amp;""="0","",IF(Q5&lt;&gt;"",Q5,R5))))))</f>
        <v/>
      </c>
      <c r="T5" s="56">
        <f>IF(S5="","",IF(IFERROR(INDEX('入力'!$E$30:$E$88,MATCH(S5,'入力'!$A$30:$A$88,0)),"")="入るお金",D5,-D5))</f>
        <v/>
      </c>
      <c r="U5" s="39">
        <f>IF(L5="","",IF(L5&lt;&gt;1,"見出しなど",IF(N5=1,"重なり",IF(S5="",IF(O5&gt;0,"数えない（直した）",IF(I5&amp;""="1","振替",IF(A5&amp;""="0","計算対象外","数えない"))),IF(COUNTIFS('入力'!$A$30:$A$88,S5)=0,"一覧にない費目",IF(O5&gt;0,"直した",IF(S5="未分類","未分類","OK")))))))</f>
        <v/>
      </c>
    </row>
    <row r="6">
      <c r="A6" s="40" t="n">
        <v>1</v>
      </c>
      <c r="B6" s="34" t="n">
        <v>46275</v>
      </c>
      <c r="C6" s="35" t="inlineStr">
        <is>
          <t>例のスーパー</t>
        </is>
      </c>
      <c r="D6" s="36" t="n">
        <v>-12300</v>
      </c>
      <c r="E6" s="35" t="inlineStr">
        <is>
          <t>例のカード</t>
        </is>
      </c>
      <c r="F6" s="35" t="inlineStr">
        <is>
          <t>食費</t>
        </is>
      </c>
      <c r="G6" s="35" t="inlineStr">
        <is>
          <t>食料品</t>
        </is>
      </c>
      <c r="H6" s="35" t="n"/>
      <c r="I6" s="40" t="n">
        <v>0</v>
      </c>
      <c r="J6" s="35" t="inlineStr">
        <is>
          <t>ex0003</t>
        </is>
      </c>
      <c r="L6" s="39">
        <f>IF(B6="","",IFERROR(YEAR(B6)*0+D6*0+1,0))</f>
        <v/>
      </c>
      <c r="M6" s="55">
        <f>IF(L6&lt;&gt;1,"",IF(O6&gt;0,IF(INDEX('分け方の表'!$O$4:$O$53,O6)&lt;&gt;"",DATE(YEAR(INDEX('分け方の表'!$O$4:$O$53,O6)),MONTH(INDEX('分け方の表'!$O$4:$O$53,O6)),1),DATE(YEAR(B6),MONTH(B6),1)),DATE(YEAR(B6),MONTH(B6),1)))</f>
        <v/>
      </c>
      <c r="N6" s="39">
        <f>IF(L6&lt;&gt;1,"",IF(J6="",0,IF(COUNTIFS($J$4:J6,J6)&gt;1,1,0)))</f>
        <v/>
      </c>
      <c r="O6" s="39">
        <f>IF(L6&lt;&gt;1,"",IF(J6="",0,IFERROR(MATCH(J6,'分け方の表'!$M$4:$M$53,0),0)))</f>
        <v/>
      </c>
      <c r="P6" s="39">
        <f>IF(L6&lt;&gt;1,"",IF(SUMPRODUCT((COUNTIFS(C6,"*"&amp;'分け方の表'!$F$4:$F$23&amp;"*")&gt;0)*('分け方の表'!$F$4:$F$23&lt;&gt;"")*'分け方の表'!$I$4:$I$23)=0,99,1+COUNTIFS('分け方の表'!$I$4:$I$23,"&gt;"&amp;SUMPRODUCT((COUNTIFS(C6,"*"&amp;'分け方の表'!$F$4:$F$23&amp;"*")&gt;0)*('分け方の表'!$F$4:$F$23&lt;&gt;"")*'分け方の表'!$I$4:$I$23))))</f>
        <v/>
      </c>
      <c r="Q6" s="39">
        <f>IF(L6&lt;&gt;1,"",IF(P6&gt;=99,"",INDEX('分け方の表'!$G$4:$G$23,P6)&amp;""))</f>
        <v/>
      </c>
      <c r="R6" s="39">
        <f>IF(L6&lt;&gt;1,"",IF((F6="収入")*(G6="給与")*(E6&lt;&gt;"")*(COUNTIFS('分け方の表'!$J$4:$J$13,E6)&gt;0),INDEX('分け方の表'!$K$4:$K$13,MATCH(E6,'分け方の表'!$J$4:$J$13,0))&amp;"",IFERROR(INDEX('分け方の表'!$C$4:$C$103,MATCH(F6&amp;"|"&amp;G6,'分け方の表'!$D$4:$D$103,0))&amp;"",IFERROR(INDEX('分け方の表'!$C$4:$C$103,MATCH(F6&amp;"|（ほか全部）",'分け方の表'!$D$4:$D$103,0))&amp;"","未分類"))))</f>
        <v/>
      </c>
      <c r="S6" s="39">
        <f>IF(L6&lt;&gt;1,"",IF(N6=1,"",IF(IF(O6&gt;0,INDEX('分け方の表'!$N$4:$N$53,O6)&amp;"","")&lt;&gt;"",IF(INDEX('分け方の表'!$N$4:$N$53,O6)="（数えない）","",INDEX('分け方の表'!$N$4:$N$53,O6)&amp;""),IF(I6&amp;""="1",IF((Q6&lt;&gt;"")*(D6&lt;0)*(IFERROR(INDEX('入力'!$E$30:$E$88,MATCH(Q6,'入力'!$A$30:$A$88,0)),"")="貯める・増やす"),Q6,""),IF(A6&amp;""="0","",IF(Q6&lt;&gt;"",Q6,R6))))))</f>
        <v/>
      </c>
      <c r="T6" s="56">
        <f>IF(S6="","",IF(IFERROR(INDEX('入力'!$E$30:$E$88,MATCH(S6,'入力'!$A$30:$A$88,0)),"")="入るお金",D6,-D6))</f>
        <v/>
      </c>
      <c r="U6" s="39">
        <f>IF(L6="","",IF(L6&lt;&gt;1,"見出しなど",IF(N6=1,"重なり",IF(S6="",IF(O6&gt;0,"数えない（直した）",IF(I6&amp;""="1","振替",IF(A6&amp;""="0","計算対象外","数えない"))),IF(COUNTIFS('入力'!$A$30:$A$88,S6)=0,"一覧にない費目",IF(O6&gt;0,"直した",IF(S6="未分類","未分類","OK")))))))</f>
        <v/>
      </c>
    </row>
    <row r="7">
      <c r="A7" s="40" t="n">
        <v>1</v>
      </c>
      <c r="B7" s="34" t="n">
        <v>46279</v>
      </c>
      <c r="C7" s="35" t="inlineStr">
        <is>
          <t>例のカフェ</t>
        </is>
      </c>
      <c r="D7" s="36" t="n">
        <v>-1200</v>
      </c>
      <c r="E7" s="35" t="inlineStr">
        <is>
          <t>例のカード</t>
        </is>
      </c>
      <c r="F7" s="35" t="inlineStr">
        <is>
          <t>食費</t>
        </is>
      </c>
      <c r="G7" s="35" t="inlineStr">
        <is>
          <t>カフェ</t>
        </is>
      </c>
      <c r="H7" s="35" t="n"/>
      <c r="I7" s="40" t="n">
        <v>0</v>
      </c>
      <c r="J7" s="35" t="inlineStr">
        <is>
          <t>ex0004</t>
        </is>
      </c>
      <c r="L7" s="39">
        <f>IF(B7="","",IFERROR(YEAR(B7)*0+D7*0+1,0))</f>
        <v/>
      </c>
      <c r="M7" s="55">
        <f>IF(L7&lt;&gt;1,"",IF(O7&gt;0,IF(INDEX('分け方の表'!$O$4:$O$53,O7)&lt;&gt;"",DATE(YEAR(INDEX('分け方の表'!$O$4:$O$53,O7)),MONTH(INDEX('分け方の表'!$O$4:$O$53,O7)),1),DATE(YEAR(B7),MONTH(B7),1)),DATE(YEAR(B7),MONTH(B7),1)))</f>
        <v/>
      </c>
      <c r="N7" s="39">
        <f>IF(L7&lt;&gt;1,"",IF(J7="",0,IF(COUNTIFS($J$4:J7,J7)&gt;1,1,0)))</f>
        <v/>
      </c>
      <c r="O7" s="39">
        <f>IF(L7&lt;&gt;1,"",IF(J7="",0,IFERROR(MATCH(J7,'分け方の表'!$M$4:$M$53,0),0)))</f>
        <v/>
      </c>
      <c r="P7" s="39">
        <f>IF(L7&lt;&gt;1,"",IF(SUMPRODUCT((COUNTIFS(C7,"*"&amp;'分け方の表'!$F$4:$F$23&amp;"*")&gt;0)*('分け方の表'!$F$4:$F$23&lt;&gt;"")*'分け方の表'!$I$4:$I$23)=0,99,1+COUNTIFS('分け方の表'!$I$4:$I$23,"&gt;"&amp;SUMPRODUCT((COUNTIFS(C7,"*"&amp;'分け方の表'!$F$4:$F$23&amp;"*")&gt;0)*('分け方の表'!$F$4:$F$23&lt;&gt;"")*'分け方の表'!$I$4:$I$23))))</f>
        <v/>
      </c>
      <c r="Q7" s="39">
        <f>IF(L7&lt;&gt;1,"",IF(P7&gt;=99,"",INDEX('分け方の表'!$G$4:$G$23,P7)&amp;""))</f>
        <v/>
      </c>
      <c r="R7" s="39">
        <f>IF(L7&lt;&gt;1,"",IF((F7="収入")*(G7="給与")*(E7&lt;&gt;"")*(COUNTIFS('分け方の表'!$J$4:$J$13,E7)&gt;0),INDEX('分け方の表'!$K$4:$K$13,MATCH(E7,'分け方の表'!$J$4:$J$13,0))&amp;"",IFERROR(INDEX('分け方の表'!$C$4:$C$103,MATCH(F7&amp;"|"&amp;G7,'分け方の表'!$D$4:$D$103,0))&amp;"",IFERROR(INDEX('分け方の表'!$C$4:$C$103,MATCH(F7&amp;"|（ほか全部）",'分け方の表'!$D$4:$D$103,0))&amp;"","未分類"))))</f>
        <v/>
      </c>
      <c r="S7" s="39">
        <f>IF(L7&lt;&gt;1,"",IF(N7=1,"",IF(IF(O7&gt;0,INDEX('分け方の表'!$N$4:$N$53,O7)&amp;"","")&lt;&gt;"",IF(INDEX('分け方の表'!$N$4:$N$53,O7)="（数えない）","",INDEX('分け方の表'!$N$4:$N$53,O7)&amp;""),IF(I7&amp;""="1",IF((Q7&lt;&gt;"")*(D7&lt;0)*(IFERROR(INDEX('入力'!$E$30:$E$88,MATCH(Q7,'入力'!$A$30:$A$88,0)),"")="貯める・増やす"),Q7,""),IF(A7&amp;""="0","",IF(Q7&lt;&gt;"",Q7,R7))))))</f>
        <v/>
      </c>
      <c r="T7" s="56">
        <f>IF(S7="","",IF(IFERROR(INDEX('入力'!$E$30:$E$88,MATCH(S7,'入力'!$A$30:$A$88,0)),"")="入るお金",D7,-D7))</f>
        <v/>
      </c>
      <c r="U7" s="39">
        <f>IF(L7="","",IF(L7&lt;&gt;1,"見出しなど",IF(N7=1,"重なり",IF(S7="",IF(O7&gt;0,"数えない（直した）",IF(I7&amp;""="1","振替",IF(A7&amp;""="0","計算対象外","数えない"))),IF(COUNTIFS('入力'!$A$30:$A$88,S7)=0,"一覧にない費目",IF(O7&gt;0,"直した",IF(S7="未分類","未分類","OK")))))))</f>
        <v/>
      </c>
    </row>
    <row r="8">
      <c r="A8" s="40" t="n">
        <v>1</v>
      </c>
      <c r="B8" s="34" t="n">
        <v>46270</v>
      </c>
      <c r="C8" s="35" t="inlineStr">
        <is>
          <t>例のドラッグストア</t>
        </is>
      </c>
      <c r="D8" s="36" t="n">
        <v>-3480</v>
      </c>
      <c r="E8" s="35" t="inlineStr">
        <is>
          <t>例のカード</t>
        </is>
      </c>
      <c r="F8" s="35" t="inlineStr">
        <is>
          <t>日用品</t>
        </is>
      </c>
      <c r="G8" s="35" t="inlineStr">
        <is>
          <t>ドラッグストア</t>
        </is>
      </c>
      <c r="H8" s="35" t="n"/>
      <c r="I8" s="40" t="n">
        <v>0</v>
      </c>
      <c r="J8" s="35" t="inlineStr">
        <is>
          <t>ex0005</t>
        </is>
      </c>
      <c r="L8" s="39">
        <f>IF(B8="","",IFERROR(YEAR(B8)*0+D8*0+1,0))</f>
        <v/>
      </c>
      <c r="M8" s="55">
        <f>IF(L8&lt;&gt;1,"",IF(O8&gt;0,IF(INDEX('分け方の表'!$O$4:$O$53,O8)&lt;&gt;"",DATE(YEAR(INDEX('分け方の表'!$O$4:$O$53,O8)),MONTH(INDEX('分け方の表'!$O$4:$O$53,O8)),1),DATE(YEAR(B8),MONTH(B8),1)),DATE(YEAR(B8),MONTH(B8),1)))</f>
        <v/>
      </c>
      <c r="N8" s="39">
        <f>IF(L8&lt;&gt;1,"",IF(J8="",0,IF(COUNTIFS($J$4:J8,J8)&gt;1,1,0)))</f>
        <v/>
      </c>
      <c r="O8" s="39">
        <f>IF(L8&lt;&gt;1,"",IF(J8="",0,IFERROR(MATCH(J8,'分け方の表'!$M$4:$M$53,0),0)))</f>
        <v/>
      </c>
      <c r="P8" s="39">
        <f>IF(L8&lt;&gt;1,"",IF(SUMPRODUCT((COUNTIFS(C8,"*"&amp;'分け方の表'!$F$4:$F$23&amp;"*")&gt;0)*('分け方の表'!$F$4:$F$23&lt;&gt;"")*'分け方の表'!$I$4:$I$23)=0,99,1+COUNTIFS('分け方の表'!$I$4:$I$23,"&gt;"&amp;SUMPRODUCT((COUNTIFS(C8,"*"&amp;'分け方の表'!$F$4:$F$23&amp;"*")&gt;0)*('分け方の表'!$F$4:$F$23&lt;&gt;"")*'分け方の表'!$I$4:$I$23))))</f>
        <v/>
      </c>
      <c r="Q8" s="39">
        <f>IF(L8&lt;&gt;1,"",IF(P8&gt;=99,"",INDEX('分け方の表'!$G$4:$G$23,P8)&amp;""))</f>
        <v/>
      </c>
      <c r="R8" s="39">
        <f>IF(L8&lt;&gt;1,"",IF((F8="収入")*(G8="給与")*(E8&lt;&gt;"")*(COUNTIFS('分け方の表'!$J$4:$J$13,E8)&gt;0),INDEX('分け方の表'!$K$4:$K$13,MATCH(E8,'分け方の表'!$J$4:$J$13,0))&amp;"",IFERROR(INDEX('分け方の表'!$C$4:$C$103,MATCH(F8&amp;"|"&amp;G8,'分け方の表'!$D$4:$D$103,0))&amp;"",IFERROR(INDEX('分け方の表'!$C$4:$C$103,MATCH(F8&amp;"|（ほか全部）",'分け方の表'!$D$4:$D$103,0))&amp;"","未分類"))))</f>
        <v/>
      </c>
      <c r="S8" s="39">
        <f>IF(L8&lt;&gt;1,"",IF(N8=1,"",IF(IF(O8&gt;0,INDEX('分け方の表'!$N$4:$N$53,O8)&amp;"","")&lt;&gt;"",IF(INDEX('分け方の表'!$N$4:$N$53,O8)="（数えない）","",INDEX('分け方の表'!$N$4:$N$53,O8)&amp;""),IF(I8&amp;""="1",IF((Q8&lt;&gt;"")*(D8&lt;0)*(IFERROR(INDEX('入力'!$E$30:$E$88,MATCH(Q8,'入力'!$A$30:$A$88,0)),"")="貯める・増やす"),Q8,""),IF(A8&amp;""="0","",IF(Q8&lt;&gt;"",Q8,R8))))))</f>
        <v/>
      </c>
      <c r="T8" s="56">
        <f>IF(S8="","",IF(IFERROR(INDEX('入力'!$E$30:$E$88,MATCH(S8,'入力'!$A$30:$A$88,0)),"")="入るお金",D8,-D8))</f>
        <v/>
      </c>
      <c r="U8" s="39">
        <f>IF(L8="","",IF(L8&lt;&gt;1,"見出しなど",IF(N8=1,"重なり",IF(S8="",IF(O8&gt;0,"数えない（直した）",IF(I8&amp;""="1","振替",IF(A8&amp;""="0","計算対象外","数えない"))),IF(COUNTIFS('入力'!$A$30:$A$88,S8)=0,"一覧にない費目",IF(O8&gt;0,"直した",IF(S8="未分類","未分類","OK")))))))</f>
        <v/>
      </c>
    </row>
    <row r="9">
      <c r="A9" s="40" t="n">
        <v>1</v>
      </c>
      <c r="B9" s="34" t="n">
        <v>46277</v>
      </c>
      <c r="C9" s="35" t="inlineStr">
        <is>
          <t>例のベビー用品店</t>
        </is>
      </c>
      <c r="D9" s="36" t="n">
        <v>-6980</v>
      </c>
      <c r="E9" s="35" t="inlineStr">
        <is>
          <t>例のカード</t>
        </is>
      </c>
      <c r="F9" s="35" t="inlineStr">
        <is>
          <t>日用品</t>
        </is>
      </c>
      <c r="G9" s="35" t="inlineStr">
        <is>
          <t>子育て用品</t>
        </is>
      </c>
      <c r="H9" s="35" t="n"/>
      <c r="I9" s="40" t="n">
        <v>0</v>
      </c>
      <c r="J9" s="35" t="inlineStr">
        <is>
          <t>ex0006</t>
        </is>
      </c>
      <c r="L9" s="39">
        <f>IF(B9="","",IFERROR(YEAR(B9)*0+D9*0+1,0))</f>
        <v/>
      </c>
      <c r="M9" s="55">
        <f>IF(L9&lt;&gt;1,"",IF(O9&gt;0,IF(INDEX('分け方の表'!$O$4:$O$53,O9)&lt;&gt;"",DATE(YEAR(INDEX('分け方の表'!$O$4:$O$53,O9)),MONTH(INDEX('分け方の表'!$O$4:$O$53,O9)),1),DATE(YEAR(B9),MONTH(B9),1)),DATE(YEAR(B9),MONTH(B9),1)))</f>
        <v/>
      </c>
      <c r="N9" s="39">
        <f>IF(L9&lt;&gt;1,"",IF(J9="",0,IF(COUNTIFS($J$4:J9,J9)&gt;1,1,0)))</f>
        <v/>
      </c>
      <c r="O9" s="39">
        <f>IF(L9&lt;&gt;1,"",IF(J9="",0,IFERROR(MATCH(J9,'分け方の表'!$M$4:$M$53,0),0)))</f>
        <v/>
      </c>
      <c r="P9" s="39">
        <f>IF(L9&lt;&gt;1,"",IF(SUMPRODUCT((COUNTIFS(C9,"*"&amp;'分け方の表'!$F$4:$F$23&amp;"*")&gt;0)*('分け方の表'!$F$4:$F$23&lt;&gt;"")*'分け方の表'!$I$4:$I$23)=0,99,1+COUNTIFS('分け方の表'!$I$4:$I$23,"&gt;"&amp;SUMPRODUCT((COUNTIFS(C9,"*"&amp;'分け方の表'!$F$4:$F$23&amp;"*")&gt;0)*('分け方の表'!$F$4:$F$23&lt;&gt;"")*'分け方の表'!$I$4:$I$23))))</f>
        <v/>
      </c>
      <c r="Q9" s="39">
        <f>IF(L9&lt;&gt;1,"",IF(P9&gt;=99,"",INDEX('分け方の表'!$G$4:$G$23,P9)&amp;""))</f>
        <v/>
      </c>
      <c r="R9" s="39">
        <f>IF(L9&lt;&gt;1,"",IF((F9="収入")*(G9="給与")*(E9&lt;&gt;"")*(COUNTIFS('分け方の表'!$J$4:$J$13,E9)&gt;0),INDEX('分け方の表'!$K$4:$K$13,MATCH(E9,'分け方の表'!$J$4:$J$13,0))&amp;"",IFERROR(INDEX('分け方の表'!$C$4:$C$103,MATCH(F9&amp;"|"&amp;G9,'分け方の表'!$D$4:$D$103,0))&amp;"",IFERROR(INDEX('分け方の表'!$C$4:$C$103,MATCH(F9&amp;"|（ほか全部）",'分け方の表'!$D$4:$D$103,0))&amp;"","未分類"))))</f>
        <v/>
      </c>
      <c r="S9" s="39">
        <f>IF(L9&lt;&gt;1,"",IF(N9=1,"",IF(IF(O9&gt;0,INDEX('分け方の表'!$N$4:$N$53,O9)&amp;"","")&lt;&gt;"",IF(INDEX('分け方の表'!$N$4:$N$53,O9)="（数えない）","",INDEX('分け方の表'!$N$4:$N$53,O9)&amp;""),IF(I9&amp;""="1",IF((Q9&lt;&gt;"")*(D9&lt;0)*(IFERROR(INDEX('入力'!$E$30:$E$88,MATCH(Q9,'入力'!$A$30:$A$88,0)),"")="貯める・増やす"),Q9,""),IF(A9&amp;""="0","",IF(Q9&lt;&gt;"",Q9,R9))))))</f>
        <v/>
      </c>
      <c r="T9" s="56">
        <f>IF(S9="","",IF(IFERROR(INDEX('入力'!$E$30:$E$88,MATCH(S9,'入力'!$A$30:$A$88,0)),"")="入るお金",D9,-D9))</f>
        <v/>
      </c>
      <c r="U9" s="39">
        <f>IF(L9="","",IF(L9&lt;&gt;1,"見出しなど",IF(N9=1,"重なり",IF(S9="",IF(O9&gt;0,"数えない（直した）",IF(I9&amp;""="1","振替",IF(A9&amp;""="0","計算対象外","数えない"))),IF(COUNTIFS('入力'!$A$30:$A$88,S9)=0,"一覧にない費目",IF(O9&gt;0,"直した",IF(S9="未分類","未分類","OK")))))))</f>
        <v/>
      </c>
    </row>
    <row r="10">
      <c r="A10" s="40" t="n">
        <v>1</v>
      </c>
      <c r="B10" s="34" t="n">
        <v>46292</v>
      </c>
      <c r="C10" s="35" t="inlineStr">
        <is>
          <t>住宅ローン</t>
        </is>
      </c>
      <c r="D10" s="36" t="n">
        <v>-105000</v>
      </c>
      <c r="E10" s="35" t="inlineStr">
        <is>
          <t>例の銀行B</t>
        </is>
      </c>
      <c r="F10" s="35" t="inlineStr">
        <is>
          <t>住宅</t>
        </is>
      </c>
      <c r="G10" s="35" t="inlineStr">
        <is>
          <t>ローン返済</t>
        </is>
      </c>
      <c r="H10" s="35" t="n"/>
      <c r="I10" s="40" t="n">
        <v>0</v>
      </c>
      <c r="J10" s="35" t="inlineStr">
        <is>
          <t>ex0007</t>
        </is>
      </c>
      <c r="L10" s="39">
        <f>IF(B10="","",IFERROR(YEAR(B10)*0+D10*0+1,0))</f>
        <v/>
      </c>
      <c r="M10" s="55">
        <f>IF(L10&lt;&gt;1,"",IF(O10&gt;0,IF(INDEX('分け方の表'!$O$4:$O$53,O10)&lt;&gt;"",DATE(YEAR(INDEX('分け方の表'!$O$4:$O$53,O10)),MONTH(INDEX('分け方の表'!$O$4:$O$53,O10)),1),DATE(YEAR(B10),MONTH(B10),1)),DATE(YEAR(B10),MONTH(B10),1)))</f>
        <v/>
      </c>
      <c r="N10" s="39">
        <f>IF(L10&lt;&gt;1,"",IF(J10="",0,IF(COUNTIFS($J$4:J10,J10)&gt;1,1,0)))</f>
        <v/>
      </c>
      <c r="O10" s="39">
        <f>IF(L10&lt;&gt;1,"",IF(J10="",0,IFERROR(MATCH(J10,'分け方の表'!$M$4:$M$53,0),0)))</f>
        <v/>
      </c>
      <c r="P10" s="39">
        <f>IF(L10&lt;&gt;1,"",IF(SUMPRODUCT((COUNTIFS(C10,"*"&amp;'分け方の表'!$F$4:$F$23&amp;"*")&gt;0)*('分け方の表'!$F$4:$F$23&lt;&gt;"")*'分け方の表'!$I$4:$I$23)=0,99,1+COUNTIFS('分け方の表'!$I$4:$I$23,"&gt;"&amp;SUMPRODUCT((COUNTIFS(C10,"*"&amp;'分け方の表'!$F$4:$F$23&amp;"*")&gt;0)*('分け方の表'!$F$4:$F$23&lt;&gt;"")*'分け方の表'!$I$4:$I$23))))</f>
        <v/>
      </c>
      <c r="Q10" s="39">
        <f>IF(L10&lt;&gt;1,"",IF(P10&gt;=99,"",INDEX('分け方の表'!$G$4:$G$23,P10)&amp;""))</f>
        <v/>
      </c>
      <c r="R10" s="39">
        <f>IF(L10&lt;&gt;1,"",IF((F10="収入")*(G10="給与")*(E10&lt;&gt;"")*(COUNTIFS('分け方の表'!$J$4:$J$13,E10)&gt;0),INDEX('分け方の表'!$K$4:$K$13,MATCH(E10,'分け方の表'!$J$4:$J$13,0))&amp;"",IFERROR(INDEX('分け方の表'!$C$4:$C$103,MATCH(F10&amp;"|"&amp;G10,'分け方の表'!$D$4:$D$103,0))&amp;"",IFERROR(INDEX('分け方の表'!$C$4:$C$103,MATCH(F10&amp;"|（ほか全部）",'分け方の表'!$D$4:$D$103,0))&amp;"","未分類"))))</f>
        <v/>
      </c>
      <c r="S10" s="39">
        <f>IF(L10&lt;&gt;1,"",IF(N10=1,"",IF(IF(O10&gt;0,INDEX('分け方の表'!$N$4:$N$53,O10)&amp;"","")&lt;&gt;"",IF(INDEX('分け方の表'!$N$4:$N$53,O10)="（数えない）","",INDEX('分け方の表'!$N$4:$N$53,O10)&amp;""),IF(I10&amp;""="1",IF((Q10&lt;&gt;"")*(D10&lt;0)*(IFERROR(INDEX('入力'!$E$30:$E$88,MATCH(Q10,'入力'!$A$30:$A$88,0)),"")="貯める・増やす"),Q10,""),IF(A10&amp;""="0","",IF(Q10&lt;&gt;"",Q10,R10))))))</f>
        <v/>
      </c>
      <c r="T10" s="56">
        <f>IF(S10="","",IF(IFERROR(INDEX('入力'!$E$30:$E$88,MATCH(S10,'入力'!$A$30:$A$88,0)),"")="入るお金",D10,-D10))</f>
        <v/>
      </c>
      <c r="U10" s="39">
        <f>IF(L10="","",IF(L10&lt;&gt;1,"見出しなど",IF(N10=1,"重なり",IF(S10="",IF(O10&gt;0,"数えない（直した）",IF(I10&amp;""="1","振替",IF(A10&amp;""="0","計算対象外","数えない"))),IF(COUNTIFS('入力'!$A$30:$A$88,S10)=0,"一覧にない費目",IF(O10&gt;0,"直した",IF(S10="未分類","未分類","OK")))))))</f>
        <v/>
      </c>
    </row>
    <row r="11">
      <c r="A11" s="40" t="n">
        <v>1</v>
      </c>
      <c r="B11" s="34" t="n">
        <v>46285</v>
      </c>
      <c r="C11" s="35" t="inlineStr">
        <is>
          <t>電気料金</t>
        </is>
      </c>
      <c r="D11" s="36" t="n">
        <v>-11200</v>
      </c>
      <c r="E11" s="35" t="inlineStr">
        <is>
          <t>例のカード</t>
        </is>
      </c>
      <c r="F11" s="35" t="inlineStr">
        <is>
          <t>水道・光熱費</t>
        </is>
      </c>
      <c r="G11" s="35" t="inlineStr">
        <is>
          <t>電気代</t>
        </is>
      </c>
      <c r="H11" s="35" t="n"/>
      <c r="I11" s="40" t="n">
        <v>0</v>
      </c>
      <c r="J11" s="35" t="inlineStr">
        <is>
          <t>ex0008</t>
        </is>
      </c>
      <c r="L11" s="39">
        <f>IF(B11="","",IFERROR(YEAR(B11)*0+D11*0+1,0))</f>
        <v/>
      </c>
      <c r="M11" s="55">
        <f>IF(L11&lt;&gt;1,"",IF(O11&gt;0,IF(INDEX('分け方の表'!$O$4:$O$53,O11)&lt;&gt;"",DATE(YEAR(INDEX('分け方の表'!$O$4:$O$53,O11)),MONTH(INDEX('分け方の表'!$O$4:$O$53,O11)),1),DATE(YEAR(B11),MONTH(B11),1)),DATE(YEAR(B11),MONTH(B11),1)))</f>
        <v/>
      </c>
      <c r="N11" s="39">
        <f>IF(L11&lt;&gt;1,"",IF(J11="",0,IF(COUNTIFS($J$4:J11,J11)&gt;1,1,0)))</f>
        <v/>
      </c>
      <c r="O11" s="39">
        <f>IF(L11&lt;&gt;1,"",IF(J11="",0,IFERROR(MATCH(J11,'分け方の表'!$M$4:$M$53,0),0)))</f>
        <v/>
      </c>
      <c r="P11" s="39">
        <f>IF(L11&lt;&gt;1,"",IF(SUMPRODUCT((COUNTIFS(C11,"*"&amp;'分け方の表'!$F$4:$F$23&amp;"*")&gt;0)*('分け方の表'!$F$4:$F$23&lt;&gt;"")*'分け方の表'!$I$4:$I$23)=0,99,1+COUNTIFS('分け方の表'!$I$4:$I$23,"&gt;"&amp;SUMPRODUCT((COUNTIFS(C11,"*"&amp;'分け方の表'!$F$4:$F$23&amp;"*")&gt;0)*('分け方の表'!$F$4:$F$23&lt;&gt;"")*'分け方の表'!$I$4:$I$23))))</f>
        <v/>
      </c>
      <c r="Q11" s="39">
        <f>IF(L11&lt;&gt;1,"",IF(P11&gt;=99,"",INDEX('分け方の表'!$G$4:$G$23,P11)&amp;""))</f>
        <v/>
      </c>
      <c r="R11" s="39">
        <f>IF(L11&lt;&gt;1,"",IF((F11="収入")*(G11="給与")*(E11&lt;&gt;"")*(COUNTIFS('分け方の表'!$J$4:$J$13,E11)&gt;0),INDEX('分け方の表'!$K$4:$K$13,MATCH(E11,'分け方の表'!$J$4:$J$13,0))&amp;"",IFERROR(INDEX('分け方の表'!$C$4:$C$103,MATCH(F11&amp;"|"&amp;G11,'分け方の表'!$D$4:$D$103,0))&amp;"",IFERROR(INDEX('分け方の表'!$C$4:$C$103,MATCH(F11&amp;"|（ほか全部）",'分け方の表'!$D$4:$D$103,0))&amp;"","未分類"))))</f>
        <v/>
      </c>
      <c r="S11" s="39">
        <f>IF(L11&lt;&gt;1,"",IF(N11=1,"",IF(IF(O11&gt;0,INDEX('分け方の表'!$N$4:$N$53,O11)&amp;"","")&lt;&gt;"",IF(INDEX('分け方の表'!$N$4:$N$53,O11)="（数えない）","",INDEX('分け方の表'!$N$4:$N$53,O11)&amp;""),IF(I11&amp;""="1",IF((Q11&lt;&gt;"")*(D11&lt;0)*(IFERROR(INDEX('入力'!$E$30:$E$88,MATCH(Q11,'入力'!$A$30:$A$88,0)),"")="貯める・増やす"),Q11,""),IF(A11&amp;""="0","",IF(Q11&lt;&gt;"",Q11,R11))))))</f>
        <v/>
      </c>
      <c r="T11" s="56">
        <f>IF(S11="","",IF(IFERROR(INDEX('入力'!$E$30:$E$88,MATCH(S11,'入力'!$A$30:$A$88,0)),"")="入るお金",D11,-D11))</f>
        <v/>
      </c>
      <c r="U11" s="39">
        <f>IF(L11="","",IF(L11&lt;&gt;1,"見出しなど",IF(N11=1,"重なり",IF(S11="",IF(O11&gt;0,"数えない（直した）",IF(I11&amp;""="1","振替",IF(A11&amp;""="0","計算対象外","数えない"))),IF(COUNTIFS('入力'!$A$30:$A$88,S11)=0,"一覧にない費目",IF(O11&gt;0,"直した",IF(S11="未分類","未分類","OK")))))))</f>
        <v/>
      </c>
    </row>
    <row r="12">
      <c r="A12" s="40" t="n">
        <v>1</v>
      </c>
      <c r="B12" s="34" t="n">
        <v>46287</v>
      </c>
      <c r="C12" s="35" t="inlineStr">
        <is>
          <t>携帯電話料金</t>
        </is>
      </c>
      <c r="D12" s="36" t="n">
        <v>-9800</v>
      </c>
      <c r="E12" s="35" t="inlineStr">
        <is>
          <t>例のカード</t>
        </is>
      </c>
      <c r="F12" s="35" t="inlineStr">
        <is>
          <t>通信費</t>
        </is>
      </c>
      <c r="G12" s="35" t="inlineStr">
        <is>
          <t>携帯電話</t>
        </is>
      </c>
      <c r="H12" s="35" t="n"/>
      <c r="I12" s="40" t="n">
        <v>0</v>
      </c>
      <c r="J12" s="35" t="inlineStr">
        <is>
          <t>ex0009</t>
        </is>
      </c>
      <c r="L12" s="39">
        <f>IF(B12="","",IFERROR(YEAR(B12)*0+D12*0+1,0))</f>
        <v/>
      </c>
      <c r="M12" s="55">
        <f>IF(L12&lt;&gt;1,"",IF(O12&gt;0,IF(INDEX('分け方の表'!$O$4:$O$53,O12)&lt;&gt;"",DATE(YEAR(INDEX('分け方の表'!$O$4:$O$53,O12)),MONTH(INDEX('分け方の表'!$O$4:$O$53,O12)),1),DATE(YEAR(B12),MONTH(B12),1)),DATE(YEAR(B12),MONTH(B12),1)))</f>
        <v/>
      </c>
      <c r="N12" s="39">
        <f>IF(L12&lt;&gt;1,"",IF(J12="",0,IF(COUNTIFS($J$4:J12,J12)&gt;1,1,0)))</f>
        <v/>
      </c>
      <c r="O12" s="39">
        <f>IF(L12&lt;&gt;1,"",IF(J12="",0,IFERROR(MATCH(J12,'分け方の表'!$M$4:$M$53,0),0)))</f>
        <v/>
      </c>
      <c r="P12" s="39">
        <f>IF(L12&lt;&gt;1,"",IF(SUMPRODUCT((COUNTIFS(C12,"*"&amp;'分け方の表'!$F$4:$F$23&amp;"*")&gt;0)*('分け方の表'!$F$4:$F$23&lt;&gt;"")*'分け方の表'!$I$4:$I$23)=0,99,1+COUNTIFS('分け方の表'!$I$4:$I$23,"&gt;"&amp;SUMPRODUCT((COUNTIFS(C12,"*"&amp;'分け方の表'!$F$4:$F$23&amp;"*")&gt;0)*('分け方の表'!$F$4:$F$23&lt;&gt;"")*'分け方の表'!$I$4:$I$23))))</f>
        <v/>
      </c>
      <c r="Q12" s="39">
        <f>IF(L12&lt;&gt;1,"",IF(P12&gt;=99,"",INDEX('分け方の表'!$G$4:$G$23,P12)&amp;""))</f>
        <v/>
      </c>
      <c r="R12" s="39">
        <f>IF(L12&lt;&gt;1,"",IF((F12="収入")*(G12="給与")*(E12&lt;&gt;"")*(COUNTIFS('分け方の表'!$J$4:$J$13,E12)&gt;0),INDEX('分け方の表'!$K$4:$K$13,MATCH(E12,'分け方の表'!$J$4:$J$13,0))&amp;"",IFERROR(INDEX('分け方の表'!$C$4:$C$103,MATCH(F12&amp;"|"&amp;G12,'分け方の表'!$D$4:$D$103,0))&amp;"",IFERROR(INDEX('分け方の表'!$C$4:$C$103,MATCH(F12&amp;"|（ほか全部）",'分け方の表'!$D$4:$D$103,0))&amp;"","未分類"))))</f>
        <v/>
      </c>
      <c r="S12" s="39">
        <f>IF(L12&lt;&gt;1,"",IF(N12=1,"",IF(IF(O12&gt;0,INDEX('分け方の表'!$N$4:$N$53,O12)&amp;"","")&lt;&gt;"",IF(INDEX('分け方の表'!$N$4:$N$53,O12)="（数えない）","",INDEX('分け方の表'!$N$4:$N$53,O12)&amp;""),IF(I12&amp;""="1",IF((Q12&lt;&gt;"")*(D12&lt;0)*(IFERROR(INDEX('入力'!$E$30:$E$88,MATCH(Q12,'入力'!$A$30:$A$88,0)),"")="貯める・増やす"),Q12,""),IF(A12&amp;""="0","",IF(Q12&lt;&gt;"",Q12,R12))))))</f>
        <v/>
      </c>
      <c r="T12" s="56">
        <f>IF(S12="","",IF(IFERROR(INDEX('入力'!$E$30:$E$88,MATCH(S12,'入力'!$A$30:$A$88,0)),"")="入るお金",D12,-D12))</f>
        <v/>
      </c>
      <c r="U12" s="39">
        <f>IF(L12="","",IF(L12&lt;&gt;1,"見出しなど",IF(N12=1,"重なり",IF(S12="",IF(O12&gt;0,"数えない（直した）",IF(I12&amp;""="1","振替",IF(A12&amp;""="0","計算対象外","数えない"))),IF(COUNTIFS('入力'!$A$30:$A$88,S12)=0,"一覧にない費目",IF(O12&gt;0,"直した",IF(S12="未分類","未分類","OK")))))))</f>
        <v/>
      </c>
    </row>
    <row r="13">
      <c r="A13" s="40" t="n">
        <v>0</v>
      </c>
      <c r="B13" s="34" t="n">
        <v>46292</v>
      </c>
      <c r="C13" s="35" t="inlineStr">
        <is>
          <t>例の証券 入金</t>
        </is>
      </c>
      <c r="D13" s="36" t="n">
        <v>-30000</v>
      </c>
      <c r="E13" s="35" t="inlineStr">
        <is>
          <t>例の銀行B</t>
        </is>
      </c>
      <c r="F13" s="35" t="inlineStr">
        <is>
          <t>未分類</t>
        </is>
      </c>
      <c r="G13" s="35" t="inlineStr">
        <is>
          <t>未分類</t>
        </is>
      </c>
      <c r="H13" s="35" t="n"/>
      <c r="I13" s="40" t="n">
        <v>1</v>
      </c>
      <c r="J13" s="35" t="inlineStr">
        <is>
          <t>ex0010</t>
        </is>
      </c>
      <c r="L13" s="39">
        <f>IF(B13="","",IFERROR(YEAR(B13)*0+D13*0+1,0))</f>
        <v/>
      </c>
      <c r="M13" s="55">
        <f>IF(L13&lt;&gt;1,"",IF(O13&gt;0,IF(INDEX('分け方の表'!$O$4:$O$53,O13)&lt;&gt;"",DATE(YEAR(INDEX('分け方の表'!$O$4:$O$53,O13)),MONTH(INDEX('分け方の表'!$O$4:$O$53,O13)),1),DATE(YEAR(B13),MONTH(B13),1)),DATE(YEAR(B13),MONTH(B13),1)))</f>
        <v/>
      </c>
      <c r="N13" s="39">
        <f>IF(L13&lt;&gt;1,"",IF(J13="",0,IF(COUNTIFS($J$4:J13,J13)&gt;1,1,0)))</f>
        <v/>
      </c>
      <c r="O13" s="39">
        <f>IF(L13&lt;&gt;1,"",IF(J13="",0,IFERROR(MATCH(J13,'分け方の表'!$M$4:$M$53,0),0)))</f>
        <v/>
      </c>
      <c r="P13" s="39">
        <f>IF(L13&lt;&gt;1,"",IF(SUMPRODUCT((COUNTIFS(C13,"*"&amp;'分け方の表'!$F$4:$F$23&amp;"*")&gt;0)*('分け方の表'!$F$4:$F$23&lt;&gt;"")*'分け方の表'!$I$4:$I$23)=0,99,1+COUNTIFS('分け方の表'!$I$4:$I$23,"&gt;"&amp;SUMPRODUCT((COUNTIFS(C13,"*"&amp;'分け方の表'!$F$4:$F$23&amp;"*")&gt;0)*('分け方の表'!$F$4:$F$23&lt;&gt;"")*'分け方の表'!$I$4:$I$23))))</f>
        <v/>
      </c>
      <c r="Q13" s="39">
        <f>IF(L13&lt;&gt;1,"",IF(P13&gt;=99,"",INDEX('分け方の表'!$G$4:$G$23,P13)&amp;""))</f>
        <v/>
      </c>
      <c r="R13" s="39">
        <f>IF(L13&lt;&gt;1,"",IF((F13="収入")*(G13="給与")*(E13&lt;&gt;"")*(COUNTIFS('分け方の表'!$J$4:$J$13,E13)&gt;0),INDEX('分け方の表'!$K$4:$K$13,MATCH(E13,'分け方の表'!$J$4:$J$13,0))&amp;"",IFERROR(INDEX('分け方の表'!$C$4:$C$103,MATCH(F13&amp;"|"&amp;G13,'分け方の表'!$D$4:$D$103,0))&amp;"",IFERROR(INDEX('分け方の表'!$C$4:$C$103,MATCH(F13&amp;"|（ほか全部）",'分け方の表'!$D$4:$D$103,0))&amp;"","未分類"))))</f>
        <v/>
      </c>
      <c r="S13" s="39">
        <f>IF(L13&lt;&gt;1,"",IF(N13=1,"",IF(IF(O13&gt;0,INDEX('分け方の表'!$N$4:$N$53,O13)&amp;"","")&lt;&gt;"",IF(INDEX('分け方の表'!$N$4:$N$53,O13)="（数えない）","",INDEX('分け方の表'!$N$4:$N$53,O13)&amp;""),IF(I13&amp;""="1",IF((Q13&lt;&gt;"")*(D13&lt;0)*(IFERROR(INDEX('入力'!$E$30:$E$88,MATCH(Q13,'入力'!$A$30:$A$88,0)),"")="貯める・増やす"),Q13,""),IF(A13&amp;""="0","",IF(Q13&lt;&gt;"",Q13,R13))))))</f>
        <v/>
      </c>
      <c r="T13" s="56">
        <f>IF(S13="","",IF(IFERROR(INDEX('入力'!$E$30:$E$88,MATCH(S13,'入力'!$A$30:$A$88,0)),"")="入るお金",D13,-D13))</f>
        <v/>
      </c>
      <c r="U13" s="39">
        <f>IF(L13="","",IF(L13&lt;&gt;1,"見出しなど",IF(N13=1,"重なり",IF(S13="",IF(O13&gt;0,"数えない（直した）",IF(I13&amp;""="1","振替",IF(A13&amp;""="0","計算対象外","数えない"))),IF(COUNTIFS('入力'!$A$30:$A$88,S13)=0,"一覧にない費目",IF(O13&gt;0,"直した",IF(S13="未分類","未分類","OK")))))))</f>
        <v/>
      </c>
    </row>
    <row r="14">
      <c r="A14" s="40" t="n">
        <v>0</v>
      </c>
      <c r="B14" s="34" t="n">
        <v>46280</v>
      </c>
      <c r="C14" s="35" t="inlineStr">
        <is>
          <t>ATM引き出し</t>
        </is>
      </c>
      <c r="D14" s="36" t="n">
        <v>-10000</v>
      </c>
      <c r="E14" s="35" t="inlineStr">
        <is>
          <t>例の銀行B</t>
        </is>
      </c>
      <c r="F14" s="35" t="inlineStr">
        <is>
          <t>現金・カード</t>
        </is>
      </c>
      <c r="G14" s="35" t="inlineStr">
        <is>
          <t>ATM引き出し</t>
        </is>
      </c>
      <c r="H14" s="35" t="n"/>
      <c r="I14" s="40" t="n">
        <v>0</v>
      </c>
      <c r="J14" s="35" t="inlineStr">
        <is>
          <t>ex0011</t>
        </is>
      </c>
      <c r="L14" s="39">
        <f>IF(B14="","",IFERROR(YEAR(B14)*0+D14*0+1,0))</f>
        <v/>
      </c>
      <c r="M14" s="55">
        <f>IF(L14&lt;&gt;1,"",IF(O14&gt;0,IF(INDEX('分け方の表'!$O$4:$O$53,O14)&lt;&gt;"",DATE(YEAR(INDEX('分け方の表'!$O$4:$O$53,O14)),MONTH(INDEX('分け方の表'!$O$4:$O$53,O14)),1),DATE(YEAR(B14),MONTH(B14),1)),DATE(YEAR(B14),MONTH(B14),1)))</f>
        <v/>
      </c>
      <c r="N14" s="39">
        <f>IF(L14&lt;&gt;1,"",IF(J14="",0,IF(COUNTIFS($J$4:J14,J14)&gt;1,1,0)))</f>
        <v/>
      </c>
      <c r="O14" s="39">
        <f>IF(L14&lt;&gt;1,"",IF(J14="",0,IFERROR(MATCH(J14,'分け方の表'!$M$4:$M$53,0),0)))</f>
        <v/>
      </c>
      <c r="P14" s="39">
        <f>IF(L14&lt;&gt;1,"",IF(SUMPRODUCT((COUNTIFS(C14,"*"&amp;'分け方の表'!$F$4:$F$23&amp;"*")&gt;0)*('分け方の表'!$F$4:$F$23&lt;&gt;"")*'分け方の表'!$I$4:$I$23)=0,99,1+COUNTIFS('分け方の表'!$I$4:$I$23,"&gt;"&amp;SUMPRODUCT((COUNTIFS(C14,"*"&amp;'分け方の表'!$F$4:$F$23&amp;"*")&gt;0)*('分け方の表'!$F$4:$F$23&lt;&gt;"")*'分け方の表'!$I$4:$I$23))))</f>
        <v/>
      </c>
      <c r="Q14" s="39">
        <f>IF(L14&lt;&gt;1,"",IF(P14&gt;=99,"",INDEX('分け方の表'!$G$4:$G$23,P14)&amp;""))</f>
        <v/>
      </c>
      <c r="R14" s="39">
        <f>IF(L14&lt;&gt;1,"",IF((F14="収入")*(G14="給与")*(E14&lt;&gt;"")*(COUNTIFS('分け方の表'!$J$4:$J$13,E14)&gt;0),INDEX('分け方の表'!$K$4:$K$13,MATCH(E14,'分け方の表'!$J$4:$J$13,0))&amp;"",IFERROR(INDEX('分け方の表'!$C$4:$C$103,MATCH(F14&amp;"|"&amp;G14,'分け方の表'!$D$4:$D$103,0))&amp;"",IFERROR(INDEX('分け方の表'!$C$4:$C$103,MATCH(F14&amp;"|（ほか全部）",'分け方の表'!$D$4:$D$103,0))&amp;"","未分類"))))</f>
        <v/>
      </c>
      <c r="S14" s="39">
        <f>IF(L14&lt;&gt;1,"",IF(N14=1,"",IF(IF(O14&gt;0,INDEX('分け方の表'!$N$4:$N$53,O14)&amp;"","")&lt;&gt;"",IF(INDEX('分け方の表'!$N$4:$N$53,O14)="（数えない）","",INDEX('分け方の表'!$N$4:$N$53,O14)&amp;""),IF(I14&amp;""="1",IF((Q14&lt;&gt;"")*(D14&lt;0)*(IFERROR(INDEX('入力'!$E$30:$E$88,MATCH(Q14,'入力'!$A$30:$A$88,0)),"")="貯める・増やす"),Q14,""),IF(A14&amp;""="0","",IF(Q14&lt;&gt;"",Q14,R14))))))</f>
        <v/>
      </c>
      <c r="T14" s="56">
        <f>IF(S14="","",IF(IFERROR(INDEX('入力'!$E$30:$E$88,MATCH(S14,'入力'!$A$30:$A$88,0)),"")="入るお金",D14,-D14))</f>
        <v/>
      </c>
      <c r="U14" s="39">
        <f>IF(L14="","",IF(L14&lt;&gt;1,"見出しなど",IF(N14=1,"重なり",IF(S14="",IF(O14&gt;0,"数えない（直した）",IF(I14&amp;""="1","振替",IF(A14&amp;""="0","計算対象外","数えない"))),IF(COUNTIFS('入力'!$A$30:$A$88,S14)=0,"一覧にない費目",IF(O14&gt;0,"直した",IF(S14="未分類","未分類","OK")))))))</f>
        <v/>
      </c>
    </row>
    <row r="15">
      <c r="A15" s="40" t="n">
        <v>1</v>
      </c>
      <c r="B15" s="34" t="n">
        <v>46283</v>
      </c>
      <c r="C15" s="35" t="inlineStr">
        <is>
          <t>例の通販</t>
        </is>
      </c>
      <c r="D15" s="36" t="n">
        <v>-4500</v>
      </c>
      <c r="E15" s="35" t="inlineStr">
        <is>
          <t>例のカード</t>
        </is>
      </c>
      <c r="F15" s="35" t="inlineStr">
        <is>
          <t>未分類</t>
        </is>
      </c>
      <c r="G15" s="35" t="inlineStr">
        <is>
          <t>未分類</t>
        </is>
      </c>
      <c r="H15" s="35" t="n"/>
      <c r="I15" s="40" t="n">
        <v>0</v>
      </c>
      <c r="J15" s="35" t="inlineStr">
        <is>
          <t>ex0012</t>
        </is>
      </c>
      <c r="L15" s="39">
        <f>IF(B15="","",IFERROR(YEAR(B15)*0+D15*0+1,0))</f>
        <v/>
      </c>
      <c r="M15" s="55">
        <f>IF(L15&lt;&gt;1,"",IF(O15&gt;0,IF(INDEX('分け方の表'!$O$4:$O$53,O15)&lt;&gt;"",DATE(YEAR(INDEX('分け方の表'!$O$4:$O$53,O15)),MONTH(INDEX('分け方の表'!$O$4:$O$53,O15)),1),DATE(YEAR(B15),MONTH(B15),1)),DATE(YEAR(B15),MONTH(B15),1)))</f>
        <v/>
      </c>
      <c r="N15" s="39">
        <f>IF(L15&lt;&gt;1,"",IF(J15="",0,IF(COUNTIFS($J$4:J15,J15)&gt;1,1,0)))</f>
        <v/>
      </c>
      <c r="O15" s="39">
        <f>IF(L15&lt;&gt;1,"",IF(J15="",0,IFERROR(MATCH(J15,'分け方の表'!$M$4:$M$53,0),0)))</f>
        <v/>
      </c>
      <c r="P15" s="39">
        <f>IF(L15&lt;&gt;1,"",IF(SUMPRODUCT((COUNTIFS(C15,"*"&amp;'分け方の表'!$F$4:$F$23&amp;"*")&gt;0)*('分け方の表'!$F$4:$F$23&lt;&gt;"")*'分け方の表'!$I$4:$I$23)=0,99,1+COUNTIFS('分け方の表'!$I$4:$I$23,"&gt;"&amp;SUMPRODUCT((COUNTIFS(C15,"*"&amp;'分け方の表'!$F$4:$F$23&amp;"*")&gt;0)*('分け方の表'!$F$4:$F$23&lt;&gt;"")*'分け方の表'!$I$4:$I$23))))</f>
        <v/>
      </c>
      <c r="Q15" s="39">
        <f>IF(L15&lt;&gt;1,"",IF(P15&gt;=99,"",INDEX('分け方の表'!$G$4:$G$23,P15)&amp;""))</f>
        <v/>
      </c>
      <c r="R15" s="39">
        <f>IF(L15&lt;&gt;1,"",IF((F15="収入")*(G15="給与")*(E15&lt;&gt;"")*(COUNTIFS('分け方の表'!$J$4:$J$13,E15)&gt;0),INDEX('分け方の表'!$K$4:$K$13,MATCH(E15,'分け方の表'!$J$4:$J$13,0))&amp;"",IFERROR(INDEX('分け方の表'!$C$4:$C$103,MATCH(F15&amp;"|"&amp;G15,'分け方の表'!$D$4:$D$103,0))&amp;"",IFERROR(INDEX('分け方の表'!$C$4:$C$103,MATCH(F15&amp;"|（ほか全部）",'分け方の表'!$D$4:$D$103,0))&amp;"","未分類"))))</f>
        <v/>
      </c>
      <c r="S15" s="39">
        <f>IF(L15&lt;&gt;1,"",IF(N15=1,"",IF(IF(O15&gt;0,INDEX('分け方の表'!$N$4:$N$53,O15)&amp;"","")&lt;&gt;"",IF(INDEX('分け方の表'!$N$4:$N$53,O15)="（数えない）","",INDEX('分け方の表'!$N$4:$N$53,O15)&amp;""),IF(I15&amp;""="1",IF((Q15&lt;&gt;"")*(D15&lt;0)*(IFERROR(INDEX('入力'!$E$30:$E$88,MATCH(Q15,'入力'!$A$30:$A$88,0)),"")="貯める・増やす"),Q15,""),IF(A15&amp;""="0","",IF(Q15&lt;&gt;"",Q15,R15))))))</f>
        <v/>
      </c>
      <c r="T15" s="56">
        <f>IF(S15="","",IF(IFERROR(INDEX('入力'!$E$30:$E$88,MATCH(S15,'入力'!$A$30:$A$88,0)),"")="入るお金",D15,-D15))</f>
        <v/>
      </c>
      <c r="U15" s="39">
        <f>IF(L15="","",IF(L15&lt;&gt;1,"見出しなど",IF(N15=1,"重なり",IF(S15="",IF(O15&gt;0,"数えない（直した）",IF(I15&amp;""="1","振替",IF(A15&amp;""="0","計算対象外","数えない"))),IF(COUNTIFS('入力'!$A$30:$A$88,S15)=0,"一覧にない費目",IF(O15&gt;0,"直した",IF(S15="未分類","未分類","OK")))))))</f>
        <v/>
      </c>
    </row>
    <row r="16">
      <c r="A16" s="40" t="n">
        <v>1</v>
      </c>
      <c r="B16" s="34" t="n">
        <v>46268</v>
      </c>
      <c r="C16" s="35" t="inlineStr">
        <is>
          <t>例のスーパー</t>
        </is>
      </c>
      <c r="D16" s="36" t="n">
        <v>-8560</v>
      </c>
      <c r="E16" s="35" t="inlineStr">
        <is>
          <t>例のカード</t>
        </is>
      </c>
      <c r="F16" s="35" t="inlineStr">
        <is>
          <t>食費</t>
        </is>
      </c>
      <c r="G16" s="35" t="inlineStr">
        <is>
          <t>食料品</t>
        </is>
      </c>
      <c r="H16" s="35" t="n"/>
      <c r="I16" s="40" t="n">
        <v>0</v>
      </c>
      <c r="J16" s="35" t="inlineStr">
        <is>
          <t>ex0002</t>
        </is>
      </c>
      <c r="L16" s="39">
        <f>IF(B16="","",IFERROR(YEAR(B16)*0+D16*0+1,0))</f>
        <v/>
      </c>
      <c r="M16" s="55">
        <f>IF(L16&lt;&gt;1,"",IF(O16&gt;0,IF(INDEX('分け方の表'!$O$4:$O$53,O16)&lt;&gt;"",DATE(YEAR(INDEX('分け方の表'!$O$4:$O$53,O16)),MONTH(INDEX('分け方の表'!$O$4:$O$53,O16)),1),DATE(YEAR(B16),MONTH(B16),1)),DATE(YEAR(B16),MONTH(B16),1)))</f>
        <v/>
      </c>
      <c r="N16" s="39">
        <f>IF(L16&lt;&gt;1,"",IF(J16="",0,IF(COUNTIFS($J$4:J16,J16)&gt;1,1,0)))</f>
        <v/>
      </c>
      <c r="O16" s="39">
        <f>IF(L16&lt;&gt;1,"",IF(J16="",0,IFERROR(MATCH(J16,'分け方の表'!$M$4:$M$53,0),0)))</f>
        <v/>
      </c>
      <c r="P16" s="39">
        <f>IF(L16&lt;&gt;1,"",IF(SUMPRODUCT((COUNTIFS(C16,"*"&amp;'分け方の表'!$F$4:$F$23&amp;"*")&gt;0)*('分け方の表'!$F$4:$F$23&lt;&gt;"")*'分け方の表'!$I$4:$I$23)=0,99,1+COUNTIFS('分け方の表'!$I$4:$I$23,"&gt;"&amp;SUMPRODUCT((COUNTIFS(C16,"*"&amp;'分け方の表'!$F$4:$F$23&amp;"*")&gt;0)*('分け方の表'!$F$4:$F$23&lt;&gt;"")*'分け方の表'!$I$4:$I$23))))</f>
        <v/>
      </c>
      <c r="Q16" s="39">
        <f>IF(L16&lt;&gt;1,"",IF(P16&gt;=99,"",INDEX('分け方の表'!$G$4:$G$23,P16)&amp;""))</f>
        <v/>
      </c>
      <c r="R16" s="39">
        <f>IF(L16&lt;&gt;1,"",IF((F16="収入")*(G16="給与")*(E16&lt;&gt;"")*(COUNTIFS('分け方の表'!$J$4:$J$13,E16)&gt;0),INDEX('分け方の表'!$K$4:$K$13,MATCH(E16,'分け方の表'!$J$4:$J$13,0))&amp;"",IFERROR(INDEX('分け方の表'!$C$4:$C$103,MATCH(F16&amp;"|"&amp;G16,'分け方の表'!$D$4:$D$103,0))&amp;"",IFERROR(INDEX('分け方の表'!$C$4:$C$103,MATCH(F16&amp;"|（ほか全部）",'分け方の表'!$D$4:$D$103,0))&amp;"","未分類"))))</f>
        <v/>
      </c>
      <c r="S16" s="39">
        <f>IF(L16&lt;&gt;1,"",IF(N16=1,"",IF(IF(O16&gt;0,INDEX('分け方の表'!$N$4:$N$53,O16)&amp;"","")&lt;&gt;"",IF(INDEX('分け方の表'!$N$4:$N$53,O16)="（数えない）","",INDEX('分け方の表'!$N$4:$N$53,O16)&amp;""),IF(I16&amp;""="1",IF((Q16&lt;&gt;"")*(D16&lt;0)*(IFERROR(INDEX('入力'!$E$30:$E$88,MATCH(Q16,'入力'!$A$30:$A$88,0)),"")="貯める・増やす"),Q16,""),IF(A16&amp;""="0","",IF(Q16&lt;&gt;"",Q16,R16))))))</f>
        <v/>
      </c>
      <c r="T16" s="56">
        <f>IF(S16="","",IF(IFERROR(INDEX('入力'!$E$30:$E$88,MATCH(S16,'入力'!$A$30:$A$88,0)),"")="入るお金",D16,-D16))</f>
        <v/>
      </c>
      <c r="U16" s="39">
        <f>IF(L16="","",IF(L16&lt;&gt;1,"見出しなど",IF(N16=1,"重なり",IF(S16="",IF(O16&gt;0,"数えない（直した）",IF(I16&amp;""="1","振替",IF(A16&amp;""="0","計算対象外","数えない"))),IF(COUNTIFS('入力'!$A$30:$A$88,S16)=0,"一覧にない費目",IF(O16&gt;0,"直した",IF(S16="未分類","未分類","OK")))))))</f>
        <v/>
      </c>
    </row>
    <row r="17">
      <c r="A17" s="40" t="n">
        <v>1</v>
      </c>
      <c r="B17" s="34" t="n">
        <v>46304</v>
      </c>
      <c r="C17" s="35" t="inlineStr">
        <is>
          <t>児童手当</t>
        </is>
      </c>
      <c r="D17" s="36" t="n">
        <v>45000</v>
      </c>
      <c r="E17" s="35" t="inlineStr">
        <is>
          <t>例の銀行A</t>
        </is>
      </c>
      <c r="F17" s="35" t="inlineStr">
        <is>
          <t>収入</t>
        </is>
      </c>
      <c r="G17" s="35" t="inlineStr">
        <is>
          <t>その他入金</t>
        </is>
      </c>
      <c r="H17" s="35" t="n"/>
      <c r="I17" s="40" t="n">
        <v>0</v>
      </c>
      <c r="J17" s="35" t="inlineStr">
        <is>
          <t>ex0013</t>
        </is>
      </c>
      <c r="L17" s="39">
        <f>IF(B17="","",IFERROR(YEAR(B17)*0+D17*0+1,0))</f>
        <v/>
      </c>
      <c r="M17" s="55">
        <f>IF(L17&lt;&gt;1,"",IF(O17&gt;0,IF(INDEX('分け方の表'!$O$4:$O$53,O17)&lt;&gt;"",DATE(YEAR(INDEX('分け方の表'!$O$4:$O$53,O17)),MONTH(INDEX('分け方の表'!$O$4:$O$53,O17)),1),DATE(YEAR(B17),MONTH(B17),1)),DATE(YEAR(B17),MONTH(B17),1)))</f>
        <v/>
      </c>
      <c r="N17" s="39">
        <f>IF(L17&lt;&gt;1,"",IF(J17="",0,IF(COUNTIFS($J$4:J17,J17)&gt;1,1,0)))</f>
        <v/>
      </c>
      <c r="O17" s="39">
        <f>IF(L17&lt;&gt;1,"",IF(J17="",0,IFERROR(MATCH(J17,'分け方の表'!$M$4:$M$53,0),0)))</f>
        <v/>
      </c>
      <c r="P17" s="39">
        <f>IF(L17&lt;&gt;1,"",IF(SUMPRODUCT((COUNTIFS(C17,"*"&amp;'分け方の表'!$F$4:$F$23&amp;"*")&gt;0)*('分け方の表'!$F$4:$F$23&lt;&gt;"")*'分け方の表'!$I$4:$I$23)=0,99,1+COUNTIFS('分け方の表'!$I$4:$I$23,"&gt;"&amp;SUMPRODUCT((COUNTIFS(C17,"*"&amp;'分け方の表'!$F$4:$F$23&amp;"*")&gt;0)*('分け方の表'!$F$4:$F$23&lt;&gt;"")*'分け方の表'!$I$4:$I$23))))</f>
        <v/>
      </c>
      <c r="Q17" s="39">
        <f>IF(L17&lt;&gt;1,"",IF(P17&gt;=99,"",INDEX('分け方の表'!$G$4:$G$23,P17)&amp;""))</f>
        <v/>
      </c>
      <c r="R17" s="39">
        <f>IF(L17&lt;&gt;1,"",IF((F17="収入")*(G17="給与")*(E17&lt;&gt;"")*(COUNTIFS('分け方の表'!$J$4:$J$13,E17)&gt;0),INDEX('分け方の表'!$K$4:$K$13,MATCH(E17,'分け方の表'!$J$4:$J$13,0))&amp;"",IFERROR(INDEX('分け方の表'!$C$4:$C$103,MATCH(F17&amp;"|"&amp;G17,'分け方の表'!$D$4:$D$103,0))&amp;"",IFERROR(INDEX('分け方の表'!$C$4:$C$103,MATCH(F17&amp;"|（ほか全部）",'分け方の表'!$D$4:$D$103,0))&amp;"","未分類"))))</f>
        <v/>
      </c>
      <c r="S17" s="39">
        <f>IF(L17&lt;&gt;1,"",IF(N17=1,"",IF(IF(O17&gt;0,INDEX('分け方の表'!$N$4:$N$53,O17)&amp;"","")&lt;&gt;"",IF(INDEX('分け方の表'!$N$4:$N$53,O17)="（数えない）","",INDEX('分け方の表'!$N$4:$N$53,O17)&amp;""),IF(I17&amp;""="1",IF((Q17&lt;&gt;"")*(D17&lt;0)*(IFERROR(INDEX('入力'!$E$30:$E$88,MATCH(Q17,'入力'!$A$30:$A$88,0)),"")="貯める・増やす"),Q17,""),IF(A17&amp;""="0","",IF(Q17&lt;&gt;"",Q17,R17))))))</f>
        <v/>
      </c>
      <c r="T17" s="56">
        <f>IF(S17="","",IF(IFERROR(INDEX('入力'!$E$30:$E$88,MATCH(S17,'入力'!$A$30:$A$88,0)),"")="入るお金",D17,-D17))</f>
        <v/>
      </c>
      <c r="U17" s="39">
        <f>IF(L17="","",IF(L17&lt;&gt;1,"見出しなど",IF(N17=1,"重なり",IF(S17="",IF(O17&gt;0,"数えない（直した）",IF(I17&amp;""="1","振替",IF(A17&amp;""="0","計算対象外","数えない"))),IF(COUNTIFS('入力'!$A$30:$A$88,S17)=0,"一覧にない費目",IF(O17&gt;0,"直した",IF(S17="未分類","未分類","OK")))))))</f>
        <v/>
      </c>
    </row>
    <row r="18">
      <c r="A18" s="40" t="n">
        <v>1</v>
      </c>
      <c r="B18" s="34" t="n">
        <v>46311</v>
      </c>
      <c r="C18" s="35" t="inlineStr">
        <is>
          <t>出産手当金</t>
        </is>
      </c>
      <c r="D18" s="36" t="n">
        <v>420000</v>
      </c>
      <c r="E18" s="35" t="inlineStr">
        <is>
          <t>例の銀行A</t>
        </is>
      </c>
      <c r="F18" s="35" t="inlineStr">
        <is>
          <t>収入</t>
        </is>
      </c>
      <c r="G18" s="35" t="inlineStr">
        <is>
          <t>その他入金</t>
        </is>
      </c>
      <c r="H18" s="35" t="n"/>
      <c r="I18" s="40" t="n">
        <v>0</v>
      </c>
      <c r="J18" s="35" t="inlineStr">
        <is>
          <t>ex0014</t>
        </is>
      </c>
      <c r="L18" s="39">
        <f>IF(B18="","",IFERROR(YEAR(B18)*0+D18*0+1,0))</f>
        <v/>
      </c>
      <c r="M18" s="55">
        <f>IF(L18&lt;&gt;1,"",IF(O18&gt;0,IF(INDEX('分け方の表'!$O$4:$O$53,O18)&lt;&gt;"",DATE(YEAR(INDEX('分け方の表'!$O$4:$O$53,O18)),MONTH(INDEX('分け方の表'!$O$4:$O$53,O18)),1),DATE(YEAR(B18),MONTH(B18),1)),DATE(YEAR(B18),MONTH(B18),1)))</f>
        <v/>
      </c>
      <c r="N18" s="39">
        <f>IF(L18&lt;&gt;1,"",IF(J18="",0,IF(COUNTIFS($J$4:J18,J18)&gt;1,1,0)))</f>
        <v/>
      </c>
      <c r="O18" s="39">
        <f>IF(L18&lt;&gt;1,"",IF(J18="",0,IFERROR(MATCH(J18,'分け方の表'!$M$4:$M$53,0),0)))</f>
        <v/>
      </c>
      <c r="P18" s="39">
        <f>IF(L18&lt;&gt;1,"",IF(SUMPRODUCT((COUNTIFS(C18,"*"&amp;'分け方の表'!$F$4:$F$23&amp;"*")&gt;0)*('分け方の表'!$F$4:$F$23&lt;&gt;"")*'分け方の表'!$I$4:$I$23)=0,99,1+COUNTIFS('分け方の表'!$I$4:$I$23,"&gt;"&amp;SUMPRODUCT((COUNTIFS(C18,"*"&amp;'分け方の表'!$F$4:$F$23&amp;"*")&gt;0)*('分け方の表'!$F$4:$F$23&lt;&gt;"")*'分け方の表'!$I$4:$I$23))))</f>
        <v/>
      </c>
      <c r="Q18" s="39">
        <f>IF(L18&lt;&gt;1,"",IF(P18&gt;=99,"",INDEX('分け方の表'!$G$4:$G$23,P18)&amp;""))</f>
        <v/>
      </c>
      <c r="R18" s="39">
        <f>IF(L18&lt;&gt;1,"",IF((F18="収入")*(G18="給与")*(E18&lt;&gt;"")*(COUNTIFS('分け方の表'!$J$4:$J$13,E18)&gt;0),INDEX('分け方の表'!$K$4:$K$13,MATCH(E18,'分け方の表'!$J$4:$J$13,0))&amp;"",IFERROR(INDEX('分け方の表'!$C$4:$C$103,MATCH(F18&amp;"|"&amp;G18,'分け方の表'!$D$4:$D$103,0))&amp;"",IFERROR(INDEX('分け方の表'!$C$4:$C$103,MATCH(F18&amp;"|（ほか全部）",'分け方の表'!$D$4:$D$103,0))&amp;"","未分類"))))</f>
        <v/>
      </c>
      <c r="S18" s="39">
        <f>IF(L18&lt;&gt;1,"",IF(N18=1,"",IF(IF(O18&gt;0,INDEX('分け方の表'!$N$4:$N$53,O18)&amp;"","")&lt;&gt;"",IF(INDEX('分け方の表'!$N$4:$N$53,O18)="（数えない）","",INDEX('分け方の表'!$N$4:$N$53,O18)&amp;""),IF(I18&amp;""="1",IF((Q18&lt;&gt;"")*(D18&lt;0)*(IFERROR(INDEX('入力'!$E$30:$E$88,MATCH(Q18,'入力'!$A$30:$A$88,0)),"")="貯める・増やす"),Q18,""),IF(A18&amp;""="0","",IF(Q18&lt;&gt;"",Q18,R18))))))</f>
        <v/>
      </c>
      <c r="T18" s="56">
        <f>IF(S18="","",IF(IFERROR(INDEX('入力'!$E$30:$E$88,MATCH(S18,'入力'!$A$30:$A$88,0)),"")="入るお金",D18,-D18))</f>
        <v/>
      </c>
      <c r="U18" s="39">
        <f>IF(L18="","",IF(L18&lt;&gt;1,"見出しなど",IF(N18=1,"重なり",IF(S18="",IF(O18&gt;0,"数えない（直した）",IF(I18&amp;""="1","振替",IF(A18&amp;""="0","計算対象外","数えない"))),IF(COUNTIFS('入力'!$A$30:$A$88,S18)=0,"一覧にない費目",IF(O18&gt;0,"直した",IF(S18="未分類","未分類","OK")))))))</f>
        <v/>
      </c>
    </row>
    <row r="19">
      <c r="A19" s="40" t="n">
        <v>1</v>
      </c>
      <c r="B19" s="34" t="n">
        <v>46297</v>
      </c>
      <c r="C19" s="35" t="inlineStr">
        <is>
          <t>例の服の店 返品</t>
        </is>
      </c>
      <c r="D19" s="36" t="n">
        <v>2990</v>
      </c>
      <c r="E19" s="35" t="inlineStr">
        <is>
          <t>例のカード</t>
        </is>
      </c>
      <c r="F19" s="35" t="inlineStr">
        <is>
          <t>衣服・美容</t>
        </is>
      </c>
      <c r="G19" s="35" t="inlineStr">
        <is>
          <t>衣服</t>
        </is>
      </c>
      <c r="H19" s="35" t="n"/>
      <c r="I19" s="40" t="n">
        <v>0</v>
      </c>
      <c r="J19" s="35" t="inlineStr">
        <is>
          <t>ex0015</t>
        </is>
      </c>
      <c r="L19" s="39">
        <f>IF(B19="","",IFERROR(YEAR(B19)*0+D19*0+1,0))</f>
        <v/>
      </c>
      <c r="M19" s="55">
        <f>IF(L19&lt;&gt;1,"",IF(O19&gt;0,IF(INDEX('分け方の表'!$O$4:$O$53,O19)&lt;&gt;"",DATE(YEAR(INDEX('分け方の表'!$O$4:$O$53,O19)),MONTH(INDEX('分け方の表'!$O$4:$O$53,O19)),1),DATE(YEAR(B19),MONTH(B19),1)),DATE(YEAR(B19),MONTH(B19),1)))</f>
        <v/>
      </c>
      <c r="N19" s="39">
        <f>IF(L19&lt;&gt;1,"",IF(J19="",0,IF(COUNTIFS($J$4:J19,J19)&gt;1,1,0)))</f>
        <v/>
      </c>
      <c r="O19" s="39">
        <f>IF(L19&lt;&gt;1,"",IF(J19="",0,IFERROR(MATCH(J19,'分け方の表'!$M$4:$M$53,0),0)))</f>
        <v/>
      </c>
      <c r="P19" s="39">
        <f>IF(L19&lt;&gt;1,"",IF(SUMPRODUCT((COUNTIFS(C19,"*"&amp;'分け方の表'!$F$4:$F$23&amp;"*")&gt;0)*('分け方の表'!$F$4:$F$23&lt;&gt;"")*'分け方の表'!$I$4:$I$23)=0,99,1+COUNTIFS('分け方の表'!$I$4:$I$23,"&gt;"&amp;SUMPRODUCT((COUNTIFS(C19,"*"&amp;'分け方の表'!$F$4:$F$23&amp;"*")&gt;0)*('分け方の表'!$F$4:$F$23&lt;&gt;"")*'分け方の表'!$I$4:$I$23))))</f>
        <v/>
      </c>
      <c r="Q19" s="39">
        <f>IF(L19&lt;&gt;1,"",IF(P19&gt;=99,"",INDEX('分け方の表'!$G$4:$G$23,P19)&amp;""))</f>
        <v/>
      </c>
      <c r="R19" s="39">
        <f>IF(L19&lt;&gt;1,"",IF((F19="収入")*(G19="給与")*(E19&lt;&gt;"")*(COUNTIFS('分け方の表'!$J$4:$J$13,E19)&gt;0),INDEX('分け方の表'!$K$4:$K$13,MATCH(E19,'分け方の表'!$J$4:$J$13,0))&amp;"",IFERROR(INDEX('分け方の表'!$C$4:$C$103,MATCH(F19&amp;"|"&amp;G19,'分け方の表'!$D$4:$D$103,0))&amp;"",IFERROR(INDEX('分け方の表'!$C$4:$C$103,MATCH(F19&amp;"|（ほか全部）",'分け方の表'!$D$4:$D$103,0))&amp;"","未分類"))))</f>
        <v/>
      </c>
      <c r="S19" s="39">
        <f>IF(L19&lt;&gt;1,"",IF(N19=1,"",IF(IF(O19&gt;0,INDEX('分け方の表'!$N$4:$N$53,O19)&amp;"","")&lt;&gt;"",IF(INDEX('分け方の表'!$N$4:$N$53,O19)="（数えない）","",INDEX('分け方の表'!$N$4:$N$53,O19)&amp;""),IF(I19&amp;""="1",IF((Q19&lt;&gt;"")*(D19&lt;0)*(IFERROR(INDEX('入力'!$E$30:$E$88,MATCH(Q19,'入力'!$A$30:$A$88,0)),"")="貯める・増やす"),Q19,""),IF(A19&amp;""="0","",IF(Q19&lt;&gt;"",Q19,R19))))))</f>
        <v/>
      </c>
      <c r="T19" s="56">
        <f>IF(S19="","",IF(IFERROR(INDEX('入力'!$E$30:$E$88,MATCH(S19,'入力'!$A$30:$A$88,0)),"")="入るお金",D19,-D19))</f>
        <v/>
      </c>
      <c r="U19" s="39">
        <f>IF(L19="","",IF(L19&lt;&gt;1,"見出しなど",IF(N19=1,"重なり",IF(S19="",IF(O19&gt;0,"数えない（直した）",IF(I19&amp;""="1","振替",IF(A19&amp;""="0","計算対象外","数えない"))),IF(COUNTIFS('入力'!$A$30:$A$88,S19)=0,"一覧にない費目",IF(O19&gt;0,"直した",IF(S19="未分類","未分類","OK")))))))</f>
        <v/>
      </c>
    </row>
    <row r="20">
      <c r="A20" s="40" t="n">
        <v>1</v>
      </c>
      <c r="B20" s="34" t="n">
        <v>46300</v>
      </c>
      <c r="C20" s="35" t="inlineStr">
        <is>
          <t>例の動画サービス</t>
        </is>
      </c>
      <c r="D20" s="36" t="n">
        <v>-1490</v>
      </c>
      <c r="E20" s="35" t="inlineStr">
        <is>
          <t>例のカード</t>
        </is>
      </c>
      <c r="F20" s="35" t="inlineStr">
        <is>
          <t>趣味・娯楽</t>
        </is>
      </c>
      <c r="G20" s="35" t="inlineStr">
        <is>
          <t>その他趣味・娯楽</t>
        </is>
      </c>
      <c r="H20" s="35" t="n"/>
      <c r="I20" s="40" t="n">
        <v>0</v>
      </c>
      <c r="J20" s="35" t="inlineStr">
        <is>
          <t>ex0016</t>
        </is>
      </c>
      <c r="L20" s="39">
        <f>IF(B20="","",IFERROR(YEAR(B20)*0+D20*0+1,0))</f>
        <v/>
      </c>
      <c r="M20" s="55">
        <f>IF(L20&lt;&gt;1,"",IF(O20&gt;0,IF(INDEX('分け方の表'!$O$4:$O$53,O20)&lt;&gt;"",DATE(YEAR(INDEX('分け方の表'!$O$4:$O$53,O20)),MONTH(INDEX('分け方の表'!$O$4:$O$53,O20)),1),DATE(YEAR(B20),MONTH(B20),1)),DATE(YEAR(B20),MONTH(B20),1)))</f>
        <v/>
      </c>
      <c r="N20" s="39">
        <f>IF(L20&lt;&gt;1,"",IF(J20="",0,IF(COUNTIFS($J$4:J20,J20)&gt;1,1,0)))</f>
        <v/>
      </c>
      <c r="O20" s="39">
        <f>IF(L20&lt;&gt;1,"",IF(J20="",0,IFERROR(MATCH(J20,'分け方の表'!$M$4:$M$53,0),0)))</f>
        <v/>
      </c>
      <c r="P20" s="39">
        <f>IF(L20&lt;&gt;1,"",IF(SUMPRODUCT((COUNTIFS(C20,"*"&amp;'分け方の表'!$F$4:$F$23&amp;"*")&gt;0)*('分け方の表'!$F$4:$F$23&lt;&gt;"")*'分け方の表'!$I$4:$I$23)=0,99,1+COUNTIFS('分け方の表'!$I$4:$I$23,"&gt;"&amp;SUMPRODUCT((COUNTIFS(C20,"*"&amp;'分け方の表'!$F$4:$F$23&amp;"*")&gt;0)*('分け方の表'!$F$4:$F$23&lt;&gt;"")*'分け方の表'!$I$4:$I$23))))</f>
        <v/>
      </c>
      <c r="Q20" s="39">
        <f>IF(L20&lt;&gt;1,"",IF(P20&gt;=99,"",INDEX('分け方の表'!$G$4:$G$23,P20)&amp;""))</f>
        <v/>
      </c>
      <c r="R20" s="39">
        <f>IF(L20&lt;&gt;1,"",IF((F20="収入")*(G20="給与")*(E20&lt;&gt;"")*(COUNTIFS('分け方の表'!$J$4:$J$13,E20)&gt;0),INDEX('分け方の表'!$K$4:$K$13,MATCH(E20,'分け方の表'!$J$4:$J$13,0))&amp;"",IFERROR(INDEX('分け方の表'!$C$4:$C$103,MATCH(F20&amp;"|"&amp;G20,'分け方の表'!$D$4:$D$103,0))&amp;"",IFERROR(INDEX('分け方の表'!$C$4:$C$103,MATCH(F20&amp;"|（ほか全部）",'分け方の表'!$D$4:$D$103,0))&amp;"","未分類"))))</f>
        <v/>
      </c>
      <c r="S20" s="39">
        <f>IF(L20&lt;&gt;1,"",IF(N20=1,"",IF(IF(O20&gt;0,INDEX('分け方の表'!$N$4:$N$53,O20)&amp;"","")&lt;&gt;"",IF(INDEX('分け方の表'!$N$4:$N$53,O20)="（数えない）","",INDEX('分け方の表'!$N$4:$N$53,O20)&amp;""),IF(I20&amp;""="1",IF((Q20&lt;&gt;"")*(D20&lt;0)*(IFERROR(INDEX('入力'!$E$30:$E$88,MATCH(Q20,'入力'!$A$30:$A$88,0)),"")="貯める・増やす"),Q20,""),IF(A20&amp;""="0","",IF(Q20&lt;&gt;"",Q20,R20))))))</f>
        <v/>
      </c>
      <c r="T20" s="56">
        <f>IF(S20="","",IF(IFERROR(INDEX('入力'!$E$30:$E$88,MATCH(S20,'入力'!$A$30:$A$88,0)),"")="入るお金",D20,-D20))</f>
        <v/>
      </c>
      <c r="U20" s="39">
        <f>IF(L20="","",IF(L20&lt;&gt;1,"見出しなど",IF(N20=1,"重なり",IF(S20="",IF(O20&gt;0,"数えない（直した）",IF(I20&amp;""="1","振替",IF(A20&amp;""="0","計算対象外","数えない"))),IF(COUNTIFS('入力'!$A$30:$A$88,S20)=0,"一覧にない費目",IF(O20&gt;0,"直した",IF(S20="未分類","未分類","OK")))))))</f>
        <v/>
      </c>
    </row>
    <row r="21">
      <c r="A21" s="40" t="n">
        <v>1</v>
      </c>
      <c r="B21" s="34" t="n">
        <v>46320</v>
      </c>
      <c r="C21" s="35" t="inlineStr">
        <is>
          <t>給与 例の会社</t>
        </is>
      </c>
      <c r="D21" s="36" t="n">
        <v>400000</v>
      </c>
      <c r="E21" s="35" t="inlineStr">
        <is>
          <t>例の銀行B</t>
        </is>
      </c>
      <c r="F21" s="35" t="inlineStr">
        <is>
          <t>収入</t>
        </is>
      </c>
      <c r="G21" s="35" t="inlineStr">
        <is>
          <t>給与</t>
        </is>
      </c>
      <c r="H21" s="35" t="n"/>
      <c r="I21" s="40" t="n">
        <v>0</v>
      </c>
      <c r="J21" s="35" t="inlineStr">
        <is>
          <t>ex0017</t>
        </is>
      </c>
      <c r="L21" s="39">
        <f>IF(B21="","",IFERROR(YEAR(B21)*0+D21*0+1,0))</f>
        <v/>
      </c>
      <c r="M21" s="55">
        <f>IF(L21&lt;&gt;1,"",IF(O21&gt;0,IF(INDEX('分け方の表'!$O$4:$O$53,O21)&lt;&gt;"",DATE(YEAR(INDEX('分け方の表'!$O$4:$O$53,O21)),MONTH(INDEX('分け方の表'!$O$4:$O$53,O21)),1),DATE(YEAR(B21),MONTH(B21),1)),DATE(YEAR(B21),MONTH(B21),1)))</f>
        <v/>
      </c>
      <c r="N21" s="39">
        <f>IF(L21&lt;&gt;1,"",IF(J21="",0,IF(COUNTIFS($J$4:J21,J21)&gt;1,1,0)))</f>
        <v/>
      </c>
      <c r="O21" s="39">
        <f>IF(L21&lt;&gt;1,"",IF(J21="",0,IFERROR(MATCH(J21,'分け方の表'!$M$4:$M$53,0),0)))</f>
        <v/>
      </c>
      <c r="P21" s="39">
        <f>IF(L21&lt;&gt;1,"",IF(SUMPRODUCT((COUNTIFS(C21,"*"&amp;'分け方の表'!$F$4:$F$23&amp;"*")&gt;0)*('分け方の表'!$F$4:$F$23&lt;&gt;"")*'分け方の表'!$I$4:$I$23)=0,99,1+COUNTIFS('分け方の表'!$I$4:$I$23,"&gt;"&amp;SUMPRODUCT((COUNTIFS(C21,"*"&amp;'分け方の表'!$F$4:$F$23&amp;"*")&gt;0)*('分け方の表'!$F$4:$F$23&lt;&gt;"")*'分け方の表'!$I$4:$I$23))))</f>
        <v/>
      </c>
      <c r="Q21" s="39">
        <f>IF(L21&lt;&gt;1,"",IF(P21&gt;=99,"",INDEX('分け方の表'!$G$4:$G$23,P21)&amp;""))</f>
        <v/>
      </c>
      <c r="R21" s="39">
        <f>IF(L21&lt;&gt;1,"",IF((F21="収入")*(G21="給与")*(E21&lt;&gt;"")*(COUNTIFS('分け方の表'!$J$4:$J$13,E21)&gt;0),INDEX('分け方の表'!$K$4:$K$13,MATCH(E21,'分け方の表'!$J$4:$J$13,0))&amp;"",IFERROR(INDEX('分け方の表'!$C$4:$C$103,MATCH(F21&amp;"|"&amp;G21,'分け方の表'!$D$4:$D$103,0))&amp;"",IFERROR(INDEX('分け方の表'!$C$4:$C$103,MATCH(F21&amp;"|（ほか全部）",'分け方の表'!$D$4:$D$103,0))&amp;"","未分類"))))</f>
        <v/>
      </c>
      <c r="S21" s="39">
        <f>IF(L21&lt;&gt;1,"",IF(N21=1,"",IF(IF(O21&gt;0,INDEX('分け方の表'!$N$4:$N$53,O21)&amp;"","")&lt;&gt;"",IF(INDEX('分け方の表'!$N$4:$N$53,O21)="（数えない）","",INDEX('分け方の表'!$N$4:$N$53,O21)&amp;""),IF(I21&amp;""="1",IF((Q21&lt;&gt;"")*(D21&lt;0)*(IFERROR(INDEX('入力'!$E$30:$E$88,MATCH(Q21,'入力'!$A$30:$A$88,0)),"")="貯める・増やす"),Q21,""),IF(A21&amp;""="0","",IF(Q21&lt;&gt;"",Q21,R21))))))</f>
        <v/>
      </c>
      <c r="T21" s="56">
        <f>IF(S21="","",IF(IFERROR(INDEX('入力'!$E$30:$E$88,MATCH(S21,'入力'!$A$30:$A$88,0)),"")="入るお金",D21,-D21))</f>
        <v/>
      </c>
      <c r="U21" s="39">
        <f>IF(L21="","",IF(L21&lt;&gt;1,"見出しなど",IF(N21=1,"重なり",IF(S21="",IF(O21&gt;0,"数えない（直した）",IF(I21&amp;""="1","振替",IF(A21&amp;""="0","計算対象外","数えない"))),IF(COUNTIFS('入力'!$A$30:$A$88,S21)=0,"一覧にない費目",IF(O21&gt;0,"直した",IF(S21="未分類","未分類","OK")))))))</f>
        <v/>
      </c>
    </row>
    <row r="22">
      <c r="A22" s="40" t="n">
        <v>1</v>
      </c>
      <c r="B22" s="34" t="n">
        <v>46322</v>
      </c>
      <c r="C22" s="35" t="inlineStr">
        <is>
          <t>住宅ローン</t>
        </is>
      </c>
      <c r="D22" s="36" t="n">
        <v>-105000</v>
      </c>
      <c r="E22" s="35" t="inlineStr">
        <is>
          <t>例の銀行B</t>
        </is>
      </c>
      <c r="F22" s="35" t="inlineStr">
        <is>
          <t>住宅</t>
        </is>
      </c>
      <c r="G22" s="35" t="inlineStr">
        <is>
          <t>ローン返済</t>
        </is>
      </c>
      <c r="H22" s="35" t="n"/>
      <c r="I22" s="40" t="n">
        <v>0</v>
      </c>
      <c r="J22" s="35" t="inlineStr">
        <is>
          <t>ex0018</t>
        </is>
      </c>
      <c r="L22" s="39">
        <f>IF(B22="","",IFERROR(YEAR(B22)*0+D22*0+1,0))</f>
        <v/>
      </c>
      <c r="M22" s="55">
        <f>IF(L22&lt;&gt;1,"",IF(O22&gt;0,IF(INDEX('分け方の表'!$O$4:$O$53,O22)&lt;&gt;"",DATE(YEAR(INDEX('分け方の表'!$O$4:$O$53,O22)),MONTH(INDEX('分け方の表'!$O$4:$O$53,O22)),1),DATE(YEAR(B22),MONTH(B22),1)),DATE(YEAR(B22),MONTH(B22),1)))</f>
        <v/>
      </c>
      <c r="N22" s="39">
        <f>IF(L22&lt;&gt;1,"",IF(J22="",0,IF(COUNTIFS($J$4:J22,J22)&gt;1,1,0)))</f>
        <v/>
      </c>
      <c r="O22" s="39">
        <f>IF(L22&lt;&gt;1,"",IF(J22="",0,IFERROR(MATCH(J22,'分け方の表'!$M$4:$M$53,0),0)))</f>
        <v/>
      </c>
      <c r="P22" s="39">
        <f>IF(L22&lt;&gt;1,"",IF(SUMPRODUCT((COUNTIFS(C22,"*"&amp;'分け方の表'!$F$4:$F$23&amp;"*")&gt;0)*('分け方の表'!$F$4:$F$23&lt;&gt;"")*'分け方の表'!$I$4:$I$23)=0,99,1+COUNTIFS('分け方の表'!$I$4:$I$23,"&gt;"&amp;SUMPRODUCT((COUNTIFS(C22,"*"&amp;'分け方の表'!$F$4:$F$23&amp;"*")&gt;0)*('分け方の表'!$F$4:$F$23&lt;&gt;"")*'分け方の表'!$I$4:$I$23))))</f>
        <v/>
      </c>
      <c r="Q22" s="39">
        <f>IF(L22&lt;&gt;1,"",IF(P22&gt;=99,"",INDEX('分け方の表'!$G$4:$G$23,P22)&amp;""))</f>
        <v/>
      </c>
      <c r="R22" s="39">
        <f>IF(L22&lt;&gt;1,"",IF((F22="収入")*(G22="給与")*(E22&lt;&gt;"")*(COUNTIFS('分け方の表'!$J$4:$J$13,E22)&gt;0),INDEX('分け方の表'!$K$4:$K$13,MATCH(E22,'分け方の表'!$J$4:$J$13,0))&amp;"",IFERROR(INDEX('分け方の表'!$C$4:$C$103,MATCH(F22&amp;"|"&amp;G22,'分け方の表'!$D$4:$D$103,0))&amp;"",IFERROR(INDEX('分け方の表'!$C$4:$C$103,MATCH(F22&amp;"|（ほか全部）",'分け方の表'!$D$4:$D$103,0))&amp;"","未分類"))))</f>
        <v/>
      </c>
      <c r="S22" s="39">
        <f>IF(L22&lt;&gt;1,"",IF(N22=1,"",IF(IF(O22&gt;0,INDEX('分け方の表'!$N$4:$N$53,O22)&amp;"","")&lt;&gt;"",IF(INDEX('分け方の表'!$N$4:$N$53,O22)="（数えない）","",INDEX('分け方の表'!$N$4:$N$53,O22)&amp;""),IF(I22&amp;""="1",IF((Q22&lt;&gt;"")*(D22&lt;0)*(IFERROR(INDEX('入力'!$E$30:$E$88,MATCH(Q22,'入力'!$A$30:$A$88,0)),"")="貯める・増やす"),Q22,""),IF(A22&amp;""="0","",IF(Q22&lt;&gt;"",Q22,R22))))))</f>
        <v/>
      </c>
      <c r="T22" s="56">
        <f>IF(S22="","",IF(IFERROR(INDEX('入力'!$E$30:$E$88,MATCH(S22,'入力'!$A$30:$A$88,0)),"")="入るお金",D22,-D22))</f>
        <v/>
      </c>
      <c r="U22" s="39">
        <f>IF(L22="","",IF(L22&lt;&gt;1,"見出しなど",IF(N22=1,"重なり",IF(S22="",IF(O22&gt;0,"数えない（直した）",IF(I22&amp;""="1","振替",IF(A22&amp;""="0","計算対象外","数えない"))),IF(COUNTIFS('入力'!$A$30:$A$88,S22)=0,"一覧にない費目",IF(O22&gt;0,"直した",IF(S22="未分類","未分類","OK")))))))</f>
        <v/>
      </c>
    </row>
    <row r="23">
      <c r="A23" s="40" t="n">
        <v>1</v>
      </c>
      <c r="B23" s="34" t="n">
        <v>46266</v>
      </c>
      <c r="C23" s="35" t="inlineStr">
        <is>
          <t>未分類の入金</t>
        </is>
      </c>
      <c r="D23" s="36" t="n">
        <v>1000</v>
      </c>
      <c r="E23" s="35" t="inlineStr">
        <is>
          <t>例の銀行A</t>
        </is>
      </c>
      <c r="F23" s="35" t="inlineStr">
        <is>
          <t>未分類</t>
        </is>
      </c>
      <c r="G23" s="35" t="inlineStr">
        <is>
          <t>未分類</t>
        </is>
      </c>
      <c r="H23" s="35" t="n"/>
      <c r="I23" s="40" t="n">
        <v>0</v>
      </c>
      <c r="J23" s="35" t="inlineStr">
        <is>
          <t>ex0020</t>
        </is>
      </c>
      <c r="L23" s="39">
        <f>IF(B23="","",IFERROR(YEAR(B23)*0+D23*0+1,0))</f>
        <v/>
      </c>
      <c r="M23" s="55">
        <f>IF(L23&lt;&gt;1,"",IF(O23&gt;0,IF(INDEX('分け方の表'!$O$4:$O$53,O23)&lt;&gt;"",DATE(YEAR(INDEX('分け方の表'!$O$4:$O$53,O23)),MONTH(INDEX('分け方の表'!$O$4:$O$53,O23)),1),DATE(YEAR(B23),MONTH(B23),1)),DATE(YEAR(B23),MONTH(B23),1)))</f>
        <v/>
      </c>
      <c r="N23" s="39">
        <f>IF(L23&lt;&gt;1,"",IF(J23="",0,IF(COUNTIFS($J$4:J23,J23)&gt;1,1,0)))</f>
        <v/>
      </c>
      <c r="O23" s="39">
        <f>IF(L23&lt;&gt;1,"",IF(J23="",0,IFERROR(MATCH(J23,'分け方の表'!$M$4:$M$53,0),0)))</f>
        <v/>
      </c>
      <c r="P23" s="39">
        <f>IF(L23&lt;&gt;1,"",IF(SUMPRODUCT((COUNTIFS(C23,"*"&amp;'分け方の表'!$F$4:$F$23&amp;"*")&gt;0)*('分け方の表'!$F$4:$F$23&lt;&gt;"")*'分け方の表'!$I$4:$I$23)=0,99,1+COUNTIFS('分け方の表'!$I$4:$I$23,"&gt;"&amp;SUMPRODUCT((COUNTIFS(C23,"*"&amp;'分け方の表'!$F$4:$F$23&amp;"*")&gt;0)*('分け方の表'!$F$4:$F$23&lt;&gt;"")*'分け方の表'!$I$4:$I$23))))</f>
        <v/>
      </c>
      <c r="Q23" s="39">
        <f>IF(L23&lt;&gt;1,"",IF(P23&gt;=99,"",INDEX('分け方の表'!$G$4:$G$23,P23)&amp;""))</f>
        <v/>
      </c>
      <c r="R23" s="39">
        <f>IF(L23&lt;&gt;1,"",IF((F23="収入")*(G23="給与")*(E23&lt;&gt;"")*(COUNTIFS('分け方の表'!$J$4:$J$13,E23)&gt;0),INDEX('分け方の表'!$K$4:$K$13,MATCH(E23,'分け方の表'!$J$4:$J$13,0))&amp;"",IFERROR(INDEX('分け方の表'!$C$4:$C$103,MATCH(F23&amp;"|"&amp;G23,'分け方の表'!$D$4:$D$103,0))&amp;"",IFERROR(INDEX('分け方の表'!$C$4:$C$103,MATCH(F23&amp;"|（ほか全部）",'分け方の表'!$D$4:$D$103,0))&amp;"","未分類"))))</f>
        <v/>
      </c>
      <c r="S23" s="39">
        <f>IF(L23&lt;&gt;1,"",IF(N23=1,"",IF(IF(O23&gt;0,INDEX('分け方の表'!$N$4:$N$53,O23)&amp;"","")&lt;&gt;"",IF(INDEX('分け方の表'!$N$4:$N$53,O23)="（数えない）","",INDEX('分け方の表'!$N$4:$N$53,O23)&amp;""),IF(I23&amp;""="1",IF((Q23&lt;&gt;"")*(D23&lt;0)*(IFERROR(INDEX('入力'!$E$30:$E$88,MATCH(Q23,'入力'!$A$30:$A$88,0)),"")="貯める・増やす"),Q23,""),IF(A23&amp;""="0","",IF(Q23&lt;&gt;"",Q23,R23))))))</f>
        <v/>
      </c>
      <c r="T23" s="56">
        <f>IF(S23="","",IF(IFERROR(INDEX('入力'!$E$30:$E$88,MATCH(S23,'入力'!$A$30:$A$88,0)),"")="入るお金",D23,-D23))</f>
        <v/>
      </c>
      <c r="U23" s="39">
        <f>IF(L23="","",IF(L23&lt;&gt;1,"見出しなど",IF(N23=1,"重なり",IF(S23="",IF(O23&gt;0,"数えない（直した）",IF(I23&amp;""="1","振替",IF(A23&amp;""="0","計算対象外","数えない"))),IF(COUNTIFS('入力'!$A$30:$A$88,S23)=0,"一覧にない費目",IF(O23&gt;0,"直した",IF(S23="未分類","未分類","OK")))))))</f>
        <v/>
      </c>
    </row>
    <row r="24">
      <c r="A24" s="40" t="n">
        <v>1</v>
      </c>
      <c r="B24" s="34" t="n">
        <v>46019</v>
      </c>
      <c r="C24" s="35" t="inlineStr">
        <is>
          <t>例のスーパー</t>
        </is>
      </c>
      <c r="D24" s="36" t="n">
        <v>-5000</v>
      </c>
      <c r="E24" s="35" t="inlineStr">
        <is>
          <t>例のカード</t>
        </is>
      </c>
      <c r="F24" s="35" t="inlineStr">
        <is>
          <t>食費</t>
        </is>
      </c>
      <c r="G24" s="35" t="inlineStr">
        <is>
          <t>食料品</t>
        </is>
      </c>
      <c r="H24" s="35" t="n"/>
      <c r="I24" s="40" t="n">
        <v>0</v>
      </c>
      <c r="J24" s="35" t="inlineStr">
        <is>
          <t>ex0019</t>
        </is>
      </c>
      <c r="L24" s="39">
        <f>IF(B24="","",IFERROR(YEAR(B24)*0+D24*0+1,0))</f>
        <v/>
      </c>
      <c r="M24" s="55">
        <f>IF(L24&lt;&gt;1,"",IF(O24&gt;0,IF(INDEX('分け方の表'!$O$4:$O$53,O24)&lt;&gt;"",DATE(YEAR(INDEX('分け方の表'!$O$4:$O$53,O24)),MONTH(INDEX('分け方の表'!$O$4:$O$53,O24)),1),DATE(YEAR(B24),MONTH(B24),1)),DATE(YEAR(B24),MONTH(B24),1)))</f>
        <v/>
      </c>
      <c r="N24" s="39">
        <f>IF(L24&lt;&gt;1,"",IF(J24="",0,IF(COUNTIFS($J$4:J24,J24)&gt;1,1,0)))</f>
        <v/>
      </c>
      <c r="O24" s="39">
        <f>IF(L24&lt;&gt;1,"",IF(J24="",0,IFERROR(MATCH(J24,'分け方の表'!$M$4:$M$53,0),0)))</f>
        <v/>
      </c>
      <c r="P24" s="39">
        <f>IF(L24&lt;&gt;1,"",IF(SUMPRODUCT((COUNTIFS(C24,"*"&amp;'分け方の表'!$F$4:$F$23&amp;"*")&gt;0)*('分け方の表'!$F$4:$F$23&lt;&gt;"")*'分け方の表'!$I$4:$I$23)=0,99,1+COUNTIFS('分け方の表'!$I$4:$I$23,"&gt;"&amp;SUMPRODUCT((COUNTIFS(C24,"*"&amp;'分け方の表'!$F$4:$F$23&amp;"*")&gt;0)*('分け方の表'!$F$4:$F$23&lt;&gt;"")*'分け方の表'!$I$4:$I$23))))</f>
        <v/>
      </c>
      <c r="Q24" s="39">
        <f>IF(L24&lt;&gt;1,"",IF(P24&gt;=99,"",INDEX('分け方の表'!$G$4:$G$23,P24)&amp;""))</f>
        <v/>
      </c>
      <c r="R24" s="39">
        <f>IF(L24&lt;&gt;1,"",IF((F24="収入")*(G24="給与")*(E24&lt;&gt;"")*(COUNTIFS('分け方の表'!$J$4:$J$13,E24)&gt;0),INDEX('分け方の表'!$K$4:$K$13,MATCH(E24,'分け方の表'!$J$4:$J$13,0))&amp;"",IFERROR(INDEX('分け方の表'!$C$4:$C$103,MATCH(F24&amp;"|"&amp;G24,'分け方の表'!$D$4:$D$103,0))&amp;"",IFERROR(INDEX('分け方の表'!$C$4:$C$103,MATCH(F24&amp;"|（ほか全部）",'分け方の表'!$D$4:$D$103,0))&amp;"","未分類"))))</f>
        <v/>
      </c>
      <c r="S24" s="39">
        <f>IF(L24&lt;&gt;1,"",IF(N24=1,"",IF(IF(O24&gt;0,INDEX('分け方の表'!$N$4:$N$53,O24)&amp;"","")&lt;&gt;"",IF(INDEX('分け方の表'!$N$4:$N$53,O24)="（数えない）","",INDEX('分け方の表'!$N$4:$N$53,O24)&amp;""),IF(I24&amp;""="1",IF((Q24&lt;&gt;"")*(D24&lt;0)*(IFERROR(INDEX('入力'!$E$30:$E$88,MATCH(Q24,'入力'!$A$30:$A$88,0)),"")="貯める・増やす"),Q24,""),IF(A24&amp;""="0","",IF(Q24&lt;&gt;"",Q24,R24))))))</f>
        <v/>
      </c>
      <c r="T24" s="56">
        <f>IF(S24="","",IF(IFERROR(INDEX('入力'!$E$30:$E$88,MATCH(S24,'入力'!$A$30:$A$88,0)),"")="入るお金",D24,-D24))</f>
        <v/>
      </c>
      <c r="U24" s="39">
        <f>IF(L24="","",IF(L24&lt;&gt;1,"見出しなど",IF(N24=1,"重なり",IF(S24="",IF(O24&gt;0,"数えない（直した）",IF(I24&amp;""="1","振替",IF(A24&amp;""="0","計算対象外","数えない"))),IF(COUNTIFS('入力'!$A$30:$A$88,S24)=0,"一覧にない費目",IF(O24&gt;0,"直した",IF(S24="未分類","未分類","OK")))))))</f>
        <v/>
      </c>
    </row>
    <row r="25">
      <c r="A25" s="40" t="n"/>
      <c r="B25" s="34" t="n"/>
      <c r="C25" s="35" t="n"/>
      <c r="D25" s="36" t="n"/>
      <c r="E25" s="35" t="n"/>
      <c r="F25" s="35" t="n"/>
      <c r="G25" s="35" t="n"/>
      <c r="H25" s="35" t="n"/>
      <c r="I25" s="40" t="n"/>
      <c r="J25" s="35" t="n"/>
      <c r="L25" s="39">
        <f>IF(B25="","",IFERROR(YEAR(B25)*0+D25*0+1,0))</f>
        <v/>
      </c>
      <c r="M25" s="55">
        <f>IF(L25&lt;&gt;1,"",IF(O25&gt;0,IF(INDEX('分け方の表'!$O$4:$O$53,O25)&lt;&gt;"",DATE(YEAR(INDEX('分け方の表'!$O$4:$O$53,O25)),MONTH(INDEX('分け方の表'!$O$4:$O$53,O25)),1),DATE(YEAR(B25),MONTH(B25),1)),DATE(YEAR(B25),MONTH(B25),1)))</f>
        <v/>
      </c>
      <c r="N25" s="39">
        <f>IF(L25&lt;&gt;1,"",IF(J25="",0,IF(COUNTIFS($J$4:J25,J25)&gt;1,1,0)))</f>
        <v/>
      </c>
      <c r="O25" s="39">
        <f>IF(L25&lt;&gt;1,"",IF(J25="",0,IFERROR(MATCH(J25,'分け方の表'!$M$4:$M$53,0),0)))</f>
        <v/>
      </c>
      <c r="P25" s="39">
        <f>IF(L25&lt;&gt;1,"",IF(SUMPRODUCT((COUNTIFS(C25,"*"&amp;'分け方の表'!$F$4:$F$23&amp;"*")&gt;0)*('分け方の表'!$F$4:$F$23&lt;&gt;"")*'分け方の表'!$I$4:$I$23)=0,99,1+COUNTIFS('分け方の表'!$I$4:$I$23,"&gt;"&amp;SUMPRODUCT((COUNTIFS(C25,"*"&amp;'分け方の表'!$F$4:$F$23&amp;"*")&gt;0)*('分け方の表'!$F$4:$F$23&lt;&gt;"")*'分け方の表'!$I$4:$I$23))))</f>
        <v/>
      </c>
      <c r="Q25" s="39">
        <f>IF(L25&lt;&gt;1,"",IF(P25&gt;=99,"",INDEX('分け方の表'!$G$4:$G$23,P25)&amp;""))</f>
        <v/>
      </c>
      <c r="R25" s="39">
        <f>IF(L25&lt;&gt;1,"",IF((F25="収入")*(G25="給与")*(E25&lt;&gt;"")*(COUNTIFS('分け方の表'!$J$4:$J$13,E25)&gt;0),INDEX('分け方の表'!$K$4:$K$13,MATCH(E25,'分け方の表'!$J$4:$J$13,0))&amp;"",IFERROR(INDEX('分け方の表'!$C$4:$C$103,MATCH(F25&amp;"|"&amp;G25,'分け方の表'!$D$4:$D$103,0))&amp;"",IFERROR(INDEX('分け方の表'!$C$4:$C$103,MATCH(F25&amp;"|（ほか全部）",'分け方の表'!$D$4:$D$103,0))&amp;"","未分類"))))</f>
        <v/>
      </c>
      <c r="S25" s="39">
        <f>IF(L25&lt;&gt;1,"",IF(N25=1,"",IF(IF(O25&gt;0,INDEX('分け方の表'!$N$4:$N$53,O25)&amp;"","")&lt;&gt;"",IF(INDEX('分け方の表'!$N$4:$N$53,O25)="（数えない）","",INDEX('分け方の表'!$N$4:$N$53,O25)&amp;""),IF(I25&amp;""="1",IF((Q25&lt;&gt;"")*(D25&lt;0)*(IFERROR(INDEX('入力'!$E$30:$E$88,MATCH(Q25,'入力'!$A$30:$A$88,0)),"")="貯める・増やす"),Q25,""),IF(A25&amp;""="0","",IF(Q25&lt;&gt;"",Q25,R25))))))</f>
        <v/>
      </c>
      <c r="T25" s="56">
        <f>IF(S25="","",IF(IFERROR(INDEX('入力'!$E$30:$E$88,MATCH(S25,'入力'!$A$30:$A$88,0)),"")="入るお金",D25,-D25))</f>
        <v/>
      </c>
      <c r="U25" s="39">
        <f>IF(L25="","",IF(L25&lt;&gt;1,"見出しなど",IF(N25=1,"重なり",IF(S25="",IF(O25&gt;0,"数えない（直した）",IF(I25&amp;""="1","振替",IF(A25&amp;""="0","計算対象外","数えない"))),IF(COUNTIFS('入力'!$A$30:$A$88,S25)=0,"一覧にない費目",IF(O25&gt;0,"直した",IF(S25="未分類","未分類","OK")))))))</f>
        <v/>
      </c>
    </row>
    <row r="26">
      <c r="A26" s="40" t="n"/>
      <c r="B26" s="34" t="n"/>
      <c r="C26" s="35" t="n"/>
      <c r="D26" s="36" t="n"/>
      <c r="E26" s="35" t="n"/>
      <c r="F26" s="35" t="n"/>
      <c r="G26" s="35" t="n"/>
      <c r="H26" s="35" t="n"/>
      <c r="I26" s="40" t="n"/>
      <c r="J26" s="35" t="n"/>
      <c r="L26" s="39">
        <f>IF(B26="","",IFERROR(YEAR(B26)*0+D26*0+1,0))</f>
        <v/>
      </c>
      <c r="M26" s="55">
        <f>IF(L26&lt;&gt;1,"",IF(O26&gt;0,IF(INDEX('分け方の表'!$O$4:$O$53,O26)&lt;&gt;"",DATE(YEAR(INDEX('分け方の表'!$O$4:$O$53,O26)),MONTH(INDEX('分け方の表'!$O$4:$O$53,O26)),1),DATE(YEAR(B26),MONTH(B26),1)),DATE(YEAR(B26),MONTH(B26),1)))</f>
        <v/>
      </c>
      <c r="N26" s="39">
        <f>IF(L26&lt;&gt;1,"",IF(J26="",0,IF(COUNTIFS($J$4:J26,J26)&gt;1,1,0)))</f>
        <v/>
      </c>
      <c r="O26" s="39">
        <f>IF(L26&lt;&gt;1,"",IF(J26="",0,IFERROR(MATCH(J26,'分け方の表'!$M$4:$M$53,0),0)))</f>
        <v/>
      </c>
      <c r="P26" s="39">
        <f>IF(L26&lt;&gt;1,"",IF(SUMPRODUCT((COUNTIFS(C26,"*"&amp;'分け方の表'!$F$4:$F$23&amp;"*")&gt;0)*('分け方の表'!$F$4:$F$23&lt;&gt;"")*'分け方の表'!$I$4:$I$23)=0,99,1+COUNTIFS('分け方の表'!$I$4:$I$23,"&gt;"&amp;SUMPRODUCT((COUNTIFS(C26,"*"&amp;'分け方の表'!$F$4:$F$23&amp;"*")&gt;0)*('分け方の表'!$F$4:$F$23&lt;&gt;"")*'分け方の表'!$I$4:$I$23))))</f>
        <v/>
      </c>
      <c r="Q26" s="39">
        <f>IF(L26&lt;&gt;1,"",IF(P26&gt;=99,"",INDEX('分け方の表'!$G$4:$G$23,P26)&amp;""))</f>
        <v/>
      </c>
      <c r="R26" s="39">
        <f>IF(L26&lt;&gt;1,"",IF((F26="収入")*(G26="給与")*(E26&lt;&gt;"")*(COUNTIFS('分け方の表'!$J$4:$J$13,E26)&gt;0),INDEX('分け方の表'!$K$4:$K$13,MATCH(E26,'分け方の表'!$J$4:$J$13,0))&amp;"",IFERROR(INDEX('分け方の表'!$C$4:$C$103,MATCH(F26&amp;"|"&amp;G26,'分け方の表'!$D$4:$D$103,0))&amp;"",IFERROR(INDEX('分け方の表'!$C$4:$C$103,MATCH(F26&amp;"|（ほか全部）",'分け方の表'!$D$4:$D$103,0))&amp;"","未分類"))))</f>
        <v/>
      </c>
      <c r="S26" s="39">
        <f>IF(L26&lt;&gt;1,"",IF(N26=1,"",IF(IF(O26&gt;0,INDEX('分け方の表'!$N$4:$N$53,O26)&amp;"","")&lt;&gt;"",IF(INDEX('分け方の表'!$N$4:$N$53,O26)="（数えない）","",INDEX('分け方の表'!$N$4:$N$53,O26)&amp;""),IF(I26&amp;""="1",IF((Q26&lt;&gt;"")*(D26&lt;0)*(IFERROR(INDEX('入力'!$E$30:$E$88,MATCH(Q26,'入力'!$A$30:$A$88,0)),"")="貯める・増やす"),Q26,""),IF(A26&amp;""="0","",IF(Q26&lt;&gt;"",Q26,R26))))))</f>
        <v/>
      </c>
      <c r="T26" s="56">
        <f>IF(S26="","",IF(IFERROR(INDEX('入力'!$E$30:$E$88,MATCH(S26,'入力'!$A$30:$A$88,0)),"")="入るお金",D26,-D26))</f>
        <v/>
      </c>
      <c r="U26" s="39">
        <f>IF(L26="","",IF(L26&lt;&gt;1,"見出しなど",IF(N26=1,"重なり",IF(S26="",IF(O26&gt;0,"数えない（直した）",IF(I26&amp;""="1","振替",IF(A26&amp;""="0","計算対象外","数えない"))),IF(COUNTIFS('入力'!$A$30:$A$88,S26)=0,"一覧にない費目",IF(O26&gt;0,"直した",IF(S26="未分類","未分類","OK")))))))</f>
        <v/>
      </c>
    </row>
    <row r="27">
      <c r="A27" s="40" t="n"/>
      <c r="B27" s="34" t="n"/>
      <c r="C27" s="35" t="n"/>
      <c r="D27" s="36" t="n"/>
      <c r="E27" s="35" t="n"/>
      <c r="F27" s="35" t="n"/>
      <c r="G27" s="35" t="n"/>
      <c r="H27" s="35" t="n"/>
      <c r="I27" s="40" t="n"/>
      <c r="J27" s="35" t="n"/>
      <c r="L27" s="39">
        <f>IF(B27="","",IFERROR(YEAR(B27)*0+D27*0+1,0))</f>
        <v/>
      </c>
      <c r="M27" s="55">
        <f>IF(L27&lt;&gt;1,"",IF(O27&gt;0,IF(INDEX('分け方の表'!$O$4:$O$53,O27)&lt;&gt;"",DATE(YEAR(INDEX('分け方の表'!$O$4:$O$53,O27)),MONTH(INDEX('分け方の表'!$O$4:$O$53,O27)),1),DATE(YEAR(B27),MONTH(B27),1)),DATE(YEAR(B27),MONTH(B27),1)))</f>
        <v/>
      </c>
      <c r="N27" s="39">
        <f>IF(L27&lt;&gt;1,"",IF(J27="",0,IF(COUNTIFS($J$4:J27,J27)&gt;1,1,0)))</f>
        <v/>
      </c>
      <c r="O27" s="39">
        <f>IF(L27&lt;&gt;1,"",IF(J27="",0,IFERROR(MATCH(J27,'分け方の表'!$M$4:$M$53,0),0)))</f>
        <v/>
      </c>
      <c r="P27" s="39">
        <f>IF(L27&lt;&gt;1,"",IF(SUMPRODUCT((COUNTIFS(C27,"*"&amp;'分け方の表'!$F$4:$F$23&amp;"*")&gt;0)*('分け方の表'!$F$4:$F$23&lt;&gt;"")*'分け方の表'!$I$4:$I$23)=0,99,1+COUNTIFS('分け方の表'!$I$4:$I$23,"&gt;"&amp;SUMPRODUCT((COUNTIFS(C27,"*"&amp;'分け方の表'!$F$4:$F$23&amp;"*")&gt;0)*('分け方の表'!$F$4:$F$23&lt;&gt;"")*'分け方の表'!$I$4:$I$23))))</f>
        <v/>
      </c>
      <c r="Q27" s="39">
        <f>IF(L27&lt;&gt;1,"",IF(P27&gt;=99,"",INDEX('分け方の表'!$G$4:$G$23,P27)&amp;""))</f>
        <v/>
      </c>
      <c r="R27" s="39">
        <f>IF(L27&lt;&gt;1,"",IF((F27="収入")*(G27="給与")*(E27&lt;&gt;"")*(COUNTIFS('分け方の表'!$J$4:$J$13,E27)&gt;0),INDEX('分け方の表'!$K$4:$K$13,MATCH(E27,'分け方の表'!$J$4:$J$13,0))&amp;"",IFERROR(INDEX('分け方の表'!$C$4:$C$103,MATCH(F27&amp;"|"&amp;G27,'分け方の表'!$D$4:$D$103,0))&amp;"",IFERROR(INDEX('分け方の表'!$C$4:$C$103,MATCH(F27&amp;"|（ほか全部）",'分け方の表'!$D$4:$D$103,0))&amp;"","未分類"))))</f>
        <v/>
      </c>
      <c r="S27" s="39">
        <f>IF(L27&lt;&gt;1,"",IF(N27=1,"",IF(IF(O27&gt;0,INDEX('分け方の表'!$N$4:$N$53,O27)&amp;"","")&lt;&gt;"",IF(INDEX('分け方の表'!$N$4:$N$53,O27)="（数えない）","",INDEX('分け方の表'!$N$4:$N$53,O27)&amp;""),IF(I27&amp;""="1",IF((Q27&lt;&gt;"")*(D27&lt;0)*(IFERROR(INDEX('入力'!$E$30:$E$88,MATCH(Q27,'入力'!$A$30:$A$88,0)),"")="貯める・増やす"),Q27,""),IF(A27&amp;""="0","",IF(Q27&lt;&gt;"",Q27,R27))))))</f>
        <v/>
      </c>
      <c r="T27" s="56">
        <f>IF(S27="","",IF(IFERROR(INDEX('入力'!$E$30:$E$88,MATCH(S27,'入力'!$A$30:$A$88,0)),"")="入るお金",D27,-D27))</f>
        <v/>
      </c>
      <c r="U27" s="39">
        <f>IF(L27="","",IF(L27&lt;&gt;1,"見出しなど",IF(N27=1,"重なり",IF(S27="",IF(O27&gt;0,"数えない（直した）",IF(I27&amp;""="1","振替",IF(A27&amp;""="0","計算対象外","数えない"))),IF(COUNTIFS('入力'!$A$30:$A$88,S27)=0,"一覧にない費目",IF(O27&gt;0,"直した",IF(S27="未分類","未分類","OK")))))))</f>
        <v/>
      </c>
    </row>
    <row r="28">
      <c r="A28" s="40" t="n"/>
      <c r="B28" s="34" t="n"/>
      <c r="C28" s="35" t="n"/>
      <c r="D28" s="36" t="n"/>
      <c r="E28" s="35" t="n"/>
      <c r="F28" s="35" t="n"/>
      <c r="G28" s="35" t="n"/>
      <c r="H28" s="35" t="n"/>
      <c r="I28" s="40" t="n"/>
      <c r="J28" s="35" t="n"/>
      <c r="L28" s="39">
        <f>IF(B28="","",IFERROR(YEAR(B28)*0+D28*0+1,0))</f>
        <v/>
      </c>
      <c r="M28" s="55">
        <f>IF(L28&lt;&gt;1,"",IF(O28&gt;0,IF(INDEX('分け方の表'!$O$4:$O$53,O28)&lt;&gt;"",DATE(YEAR(INDEX('分け方の表'!$O$4:$O$53,O28)),MONTH(INDEX('分け方の表'!$O$4:$O$53,O28)),1),DATE(YEAR(B28),MONTH(B28),1)),DATE(YEAR(B28),MONTH(B28),1)))</f>
        <v/>
      </c>
      <c r="N28" s="39">
        <f>IF(L28&lt;&gt;1,"",IF(J28="",0,IF(COUNTIFS($J$4:J28,J28)&gt;1,1,0)))</f>
        <v/>
      </c>
      <c r="O28" s="39">
        <f>IF(L28&lt;&gt;1,"",IF(J28="",0,IFERROR(MATCH(J28,'分け方の表'!$M$4:$M$53,0),0)))</f>
        <v/>
      </c>
      <c r="P28" s="39">
        <f>IF(L28&lt;&gt;1,"",IF(SUMPRODUCT((COUNTIFS(C28,"*"&amp;'分け方の表'!$F$4:$F$23&amp;"*")&gt;0)*('分け方の表'!$F$4:$F$23&lt;&gt;"")*'分け方の表'!$I$4:$I$23)=0,99,1+COUNTIFS('分け方の表'!$I$4:$I$23,"&gt;"&amp;SUMPRODUCT((COUNTIFS(C28,"*"&amp;'分け方の表'!$F$4:$F$23&amp;"*")&gt;0)*('分け方の表'!$F$4:$F$23&lt;&gt;"")*'分け方の表'!$I$4:$I$23))))</f>
        <v/>
      </c>
      <c r="Q28" s="39">
        <f>IF(L28&lt;&gt;1,"",IF(P28&gt;=99,"",INDEX('分け方の表'!$G$4:$G$23,P28)&amp;""))</f>
        <v/>
      </c>
      <c r="R28" s="39">
        <f>IF(L28&lt;&gt;1,"",IF((F28="収入")*(G28="給与")*(E28&lt;&gt;"")*(COUNTIFS('分け方の表'!$J$4:$J$13,E28)&gt;0),INDEX('分け方の表'!$K$4:$K$13,MATCH(E28,'分け方の表'!$J$4:$J$13,0))&amp;"",IFERROR(INDEX('分け方の表'!$C$4:$C$103,MATCH(F28&amp;"|"&amp;G28,'分け方の表'!$D$4:$D$103,0))&amp;"",IFERROR(INDEX('分け方の表'!$C$4:$C$103,MATCH(F28&amp;"|（ほか全部）",'分け方の表'!$D$4:$D$103,0))&amp;"","未分類"))))</f>
        <v/>
      </c>
      <c r="S28" s="39">
        <f>IF(L28&lt;&gt;1,"",IF(N28=1,"",IF(IF(O28&gt;0,INDEX('分け方の表'!$N$4:$N$53,O28)&amp;"","")&lt;&gt;"",IF(INDEX('分け方の表'!$N$4:$N$53,O28)="（数えない）","",INDEX('分け方の表'!$N$4:$N$53,O28)&amp;""),IF(I28&amp;""="1",IF((Q28&lt;&gt;"")*(D28&lt;0)*(IFERROR(INDEX('入力'!$E$30:$E$88,MATCH(Q28,'入力'!$A$30:$A$88,0)),"")="貯める・増やす"),Q28,""),IF(A28&amp;""="0","",IF(Q28&lt;&gt;"",Q28,R28))))))</f>
        <v/>
      </c>
      <c r="T28" s="56">
        <f>IF(S28="","",IF(IFERROR(INDEX('入力'!$E$30:$E$88,MATCH(S28,'入力'!$A$30:$A$88,0)),"")="入るお金",D28,-D28))</f>
        <v/>
      </c>
      <c r="U28" s="39">
        <f>IF(L28="","",IF(L28&lt;&gt;1,"見出しなど",IF(N28=1,"重なり",IF(S28="",IF(O28&gt;0,"数えない（直した）",IF(I28&amp;""="1","振替",IF(A28&amp;""="0","計算対象外","数えない"))),IF(COUNTIFS('入力'!$A$30:$A$88,S28)=0,"一覧にない費目",IF(O28&gt;0,"直した",IF(S28="未分類","未分類","OK")))))))</f>
        <v/>
      </c>
    </row>
    <row r="29">
      <c r="A29" s="40" t="n"/>
      <c r="B29" s="34" t="n"/>
      <c r="C29" s="35" t="n"/>
      <c r="D29" s="36" t="n"/>
      <c r="E29" s="35" t="n"/>
      <c r="F29" s="35" t="n"/>
      <c r="G29" s="35" t="n"/>
      <c r="H29" s="35" t="n"/>
      <c r="I29" s="40" t="n"/>
      <c r="J29" s="35" t="n"/>
      <c r="L29" s="39">
        <f>IF(B29="","",IFERROR(YEAR(B29)*0+D29*0+1,0))</f>
        <v/>
      </c>
      <c r="M29" s="55">
        <f>IF(L29&lt;&gt;1,"",IF(O29&gt;0,IF(INDEX('分け方の表'!$O$4:$O$53,O29)&lt;&gt;"",DATE(YEAR(INDEX('分け方の表'!$O$4:$O$53,O29)),MONTH(INDEX('分け方の表'!$O$4:$O$53,O29)),1),DATE(YEAR(B29),MONTH(B29),1)),DATE(YEAR(B29),MONTH(B29),1)))</f>
        <v/>
      </c>
      <c r="N29" s="39">
        <f>IF(L29&lt;&gt;1,"",IF(J29="",0,IF(COUNTIFS($J$4:J29,J29)&gt;1,1,0)))</f>
        <v/>
      </c>
      <c r="O29" s="39">
        <f>IF(L29&lt;&gt;1,"",IF(J29="",0,IFERROR(MATCH(J29,'分け方の表'!$M$4:$M$53,0),0)))</f>
        <v/>
      </c>
      <c r="P29" s="39">
        <f>IF(L29&lt;&gt;1,"",IF(SUMPRODUCT((COUNTIFS(C29,"*"&amp;'分け方の表'!$F$4:$F$23&amp;"*")&gt;0)*('分け方の表'!$F$4:$F$23&lt;&gt;"")*'分け方の表'!$I$4:$I$23)=0,99,1+COUNTIFS('分け方の表'!$I$4:$I$23,"&gt;"&amp;SUMPRODUCT((COUNTIFS(C29,"*"&amp;'分け方の表'!$F$4:$F$23&amp;"*")&gt;0)*('分け方の表'!$F$4:$F$23&lt;&gt;"")*'分け方の表'!$I$4:$I$23))))</f>
        <v/>
      </c>
      <c r="Q29" s="39">
        <f>IF(L29&lt;&gt;1,"",IF(P29&gt;=99,"",INDEX('分け方の表'!$G$4:$G$23,P29)&amp;""))</f>
        <v/>
      </c>
      <c r="R29" s="39">
        <f>IF(L29&lt;&gt;1,"",IF((F29="収入")*(G29="給与")*(E29&lt;&gt;"")*(COUNTIFS('分け方の表'!$J$4:$J$13,E29)&gt;0),INDEX('分け方の表'!$K$4:$K$13,MATCH(E29,'分け方の表'!$J$4:$J$13,0))&amp;"",IFERROR(INDEX('分け方の表'!$C$4:$C$103,MATCH(F29&amp;"|"&amp;G29,'分け方の表'!$D$4:$D$103,0))&amp;"",IFERROR(INDEX('分け方の表'!$C$4:$C$103,MATCH(F29&amp;"|（ほか全部）",'分け方の表'!$D$4:$D$103,0))&amp;"","未分類"))))</f>
        <v/>
      </c>
      <c r="S29" s="39">
        <f>IF(L29&lt;&gt;1,"",IF(N29=1,"",IF(IF(O29&gt;0,INDEX('分け方の表'!$N$4:$N$53,O29)&amp;"","")&lt;&gt;"",IF(INDEX('分け方の表'!$N$4:$N$53,O29)="（数えない）","",INDEX('分け方の表'!$N$4:$N$53,O29)&amp;""),IF(I29&amp;""="1",IF((Q29&lt;&gt;"")*(D29&lt;0)*(IFERROR(INDEX('入力'!$E$30:$E$88,MATCH(Q29,'入力'!$A$30:$A$88,0)),"")="貯める・増やす"),Q29,""),IF(A29&amp;""="0","",IF(Q29&lt;&gt;"",Q29,R29))))))</f>
        <v/>
      </c>
      <c r="T29" s="56">
        <f>IF(S29="","",IF(IFERROR(INDEX('入力'!$E$30:$E$88,MATCH(S29,'入力'!$A$30:$A$88,0)),"")="入るお金",D29,-D29))</f>
        <v/>
      </c>
      <c r="U29" s="39">
        <f>IF(L29="","",IF(L29&lt;&gt;1,"見出しなど",IF(N29=1,"重なり",IF(S29="",IF(O29&gt;0,"数えない（直した）",IF(I29&amp;""="1","振替",IF(A29&amp;""="0","計算対象外","数えない"))),IF(COUNTIFS('入力'!$A$30:$A$88,S29)=0,"一覧にない費目",IF(O29&gt;0,"直した",IF(S29="未分類","未分類","OK")))))))</f>
        <v/>
      </c>
    </row>
    <row r="30">
      <c r="A30" s="40" t="n"/>
      <c r="B30" s="34" t="n"/>
      <c r="C30" s="35" t="n"/>
      <c r="D30" s="36" t="n"/>
      <c r="E30" s="35" t="n"/>
      <c r="F30" s="35" t="n"/>
      <c r="G30" s="35" t="n"/>
      <c r="H30" s="35" t="n"/>
      <c r="I30" s="40" t="n"/>
      <c r="J30" s="35" t="n"/>
      <c r="L30" s="39">
        <f>IF(B30="","",IFERROR(YEAR(B30)*0+D30*0+1,0))</f>
        <v/>
      </c>
      <c r="M30" s="55">
        <f>IF(L30&lt;&gt;1,"",IF(O30&gt;0,IF(INDEX('分け方の表'!$O$4:$O$53,O30)&lt;&gt;"",DATE(YEAR(INDEX('分け方の表'!$O$4:$O$53,O30)),MONTH(INDEX('分け方の表'!$O$4:$O$53,O30)),1),DATE(YEAR(B30),MONTH(B30),1)),DATE(YEAR(B30),MONTH(B30),1)))</f>
        <v/>
      </c>
      <c r="N30" s="39">
        <f>IF(L30&lt;&gt;1,"",IF(J30="",0,IF(COUNTIFS($J$4:J30,J30)&gt;1,1,0)))</f>
        <v/>
      </c>
      <c r="O30" s="39">
        <f>IF(L30&lt;&gt;1,"",IF(J30="",0,IFERROR(MATCH(J30,'分け方の表'!$M$4:$M$53,0),0)))</f>
        <v/>
      </c>
      <c r="P30" s="39">
        <f>IF(L30&lt;&gt;1,"",IF(SUMPRODUCT((COUNTIFS(C30,"*"&amp;'分け方の表'!$F$4:$F$23&amp;"*")&gt;0)*('分け方の表'!$F$4:$F$23&lt;&gt;"")*'分け方の表'!$I$4:$I$23)=0,99,1+COUNTIFS('分け方の表'!$I$4:$I$23,"&gt;"&amp;SUMPRODUCT((COUNTIFS(C30,"*"&amp;'分け方の表'!$F$4:$F$23&amp;"*")&gt;0)*('分け方の表'!$F$4:$F$23&lt;&gt;"")*'分け方の表'!$I$4:$I$23))))</f>
        <v/>
      </c>
      <c r="Q30" s="39">
        <f>IF(L30&lt;&gt;1,"",IF(P30&gt;=99,"",INDEX('分け方の表'!$G$4:$G$23,P30)&amp;""))</f>
        <v/>
      </c>
      <c r="R30" s="39">
        <f>IF(L30&lt;&gt;1,"",IF((F30="収入")*(G30="給与")*(E30&lt;&gt;"")*(COUNTIFS('分け方の表'!$J$4:$J$13,E30)&gt;0),INDEX('分け方の表'!$K$4:$K$13,MATCH(E30,'分け方の表'!$J$4:$J$13,0))&amp;"",IFERROR(INDEX('分け方の表'!$C$4:$C$103,MATCH(F30&amp;"|"&amp;G30,'分け方の表'!$D$4:$D$103,0))&amp;"",IFERROR(INDEX('分け方の表'!$C$4:$C$103,MATCH(F30&amp;"|（ほか全部）",'分け方の表'!$D$4:$D$103,0))&amp;"","未分類"))))</f>
        <v/>
      </c>
      <c r="S30" s="39">
        <f>IF(L30&lt;&gt;1,"",IF(N30=1,"",IF(IF(O30&gt;0,INDEX('分け方の表'!$N$4:$N$53,O30)&amp;"","")&lt;&gt;"",IF(INDEX('分け方の表'!$N$4:$N$53,O30)="（数えない）","",INDEX('分け方の表'!$N$4:$N$53,O30)&amp;""),IF(I30&amp;""="1",IF((Q30&lt;&gt;"")*(D30&lt;0)*(IFERROR(INDEX('入力'!$E$30:$E$88,MATCH(Q30,'入力'!$A$30:$A$88,0)),"")="貯める・増やす"),Q30,""),IF(A30&amp;""="0","",IF(Q30&lt;&gt;"",Q30,R30))))))</f>
        <v/>
      </c>
      <c r="T30" s="56">
        <f>IF(S30="","",IF(IFERROR(INDEX('入力'!$E$30:$E$88,MATCH(S30,'入力'!$A$30:$A$88,0)),"")="入るお金",D30,-D30))</f>
        <v/>
      </c>
      <c r="U30" s="39">
        <f>IF(L30="","",IF(L30&lt;&gt;1,"見出しなど",IF(N30=1,"重なり",IF(S30="",IF(O30&gt;0,"数えない（直した）",IF(I30&amp;""="1","振替",IF(A30&amp;""="0","計算対象外","数えない"))),IF(COUNTIFS('入力'!$A$30:$A$88,S30)=0,"一覧にない費目",IF(O30&gt;0,"直した",IF(S30="未分類","未分類","OK")))))))</f>
        <v/>
      </c>
    </row>
    <row r="31">
      <c r="A31" s="40" t="n"/>
      <c r="B31" s="34" t="n"/>
      <c r="C31" s="35" t="n"/>
      <c r="D31" s="36" t="n"/>
      <c r="E31" s="35" t="n"/>
      <c r="F31" s="35" t="n"/>
      <c r="G31" s="35" t="n"/>
      <c r="H31" s="35" t="n"/>
      <c r="I31" s="40" t="n"/>
      <c r="J31" s="35" t="n"/>
      <c r="L31" s="39">
        <f>IF(B31="","",IFERROR(YEAR(B31)*0+D31*0+1,0))</f>
        <v/>
      </c>
      <c r="M31" s="55">
        <f>IF(L31&lt;&gt;1,"",IF(O31&gt;0,IF(INDEX('分け方の表'!$O$4:$O$53,O31)&lt;&gt;"",DATE(YEAR(INDEX('分け方の表'!$O$4:$O$53,O31)),MONTH(INDEX('分け方の表'!$O$4:$O$53,O31)),1),DATE(YEAR(B31),MONTH(B31),1)),DATE(YEAR(B31),MONTH(B31),1)))</f>
        <v/>
      </c>
      <c r="N31" s="39">
        <f>IF(L31&lt;&gt;1,"",IF(J31="",0,IF(COUNTIFS($J$4:J31,J31)&gt;1,1,0)))</f>
        <v/>
      </c>
      <c r="O31" s="39">
        <f>IF(L31&lt;&gt;1,"",IF(J31="",0,IFERROR(MATCH(J31,'分け方の表'!$M$4:$M$53,0),0)))</f>
        <v/>
      </c>
      <c r="P31" s="39">
        <f>IF(L31&lt;&gt;1,"",IF(SUMPRODUCT((COUNTIFS(C31,"*"&amp;'分け方の表'!$F$4:$F$23&amp;"*")&gt;0)*('分け方の表'!$F$4:$F$23&lt;&gt;"")*'分け方の表'!$I$4:$I$23)=0,99,1+COUNTIFS('分け方の表'!$I$4:$I$23,"&gt;"&amp;SUMPRODUCT((COUNTIFS(C31,"*"&amp;'分け方の表'!$F$4:$F$23&amp;"*")&gt;0)*('分け方の表'!$F$4:$F$23&lt;&gt;"")*'分け方の表'!$I$4:$I$23))))</f>
        <v/>
      </c>
      <c r="Q31" s="39">
        <f>IF(L31&lt;&gt;1,"",IF(P31&gt;=99,"",INDEX('分け方の表'!$G$4:$G$23,P31)&amp;""))</f>
        <v/>
      </c>
      <c r="R31" s="39">
        <f>IF(L31&lt;&gt;1,"",IF((F31="収入")*(G31="給与")*(E31&lt;&gt;"")*(COUNTIFS('分け方の表'!$J$4:$J$13,E31)&gt;0),INDEX('分け方の表'!$K$4:$K$13,MATCH(E31,'分け方の表'!$J$4:$J$13,0))&amp;"",IFERROR(INDEX('分け方の表'!$C$4:$C$103,MATCH(F31&amp;"|"&amp;G31,'分け方の表'!$D$4:$D$103,0))&amp;"",IFERROR(INDEX('分け方の表'!$C$4:$C$103,MATCH(F31&amp;"|（ほか全部）",'分け方の表'!$D$4:$D$103,0))&amp;"","未分類"))))</f>
        <v/>
      </c>
      <c r="S31" s="39">
        <f>IF(L31&lt;&gt;1,"",IF(N31=1,"",IF(IF(O31&gt;0,INDEX('分け方の表'!$N$4:$N$53,O31)&amp;"","")&lt;&gt;"",IF(INDEX('分け方の表'!$N$4:$N$53,O31)="（数えない）","",INDEX('分け方の表'!$N$4:$N$53,O31)&amp;""),IF(I31&amp;""="1",IF((Q31&lt;&gt;"")*(D31&lt;0)*(IFERROR(INDEX('入力'!$E$30:$E$88,MATCH(Q31,'入力'!$A$30:$A$88,0)),"")="貯める・増やす"),Q31,""),IF(A31&amp;""="0","",IF(Q31&lt;&gt;"",Q31,R31))))))</f>
        <v/>
      </c>
      <c r="T31" s="56">
        <f>IF(S31="","",IF(IFERROR(INDEX('入力'!$E$30:$E$88,MATCH(S31,'入力'!$A$30:$A$88,0)),"")="入るお金",D31,-D31))</f>
        <v/>
      </c>
      <c r="U31" s="39">
        <f>IF(L31="","",IF(L31&lt;&gt;1,"見出しなど",IF(N31=1,"重なり",IF(S31="",IF(O31&gt;0,"数えない（直した）",IF(I31&amp;""="1","振替",IF(A31&amp;""="0","計算対象外","数えない"))),IF(COUNTIFS('入力'!$A$30:$A$88,S31)=0,"一覧にない費目",IF(O31&gt;0,"直した",IF(S31="未分類","未分類","OK")))))))</f>
        <v/>
      </c>
    </row>
    <row r="32">
      <c r="A32" s="40" t="n"/>
      <c r="B32" s="34" t="n"/>
      <c r="C32" s="35" t="n"/>
      <c r="D32" s="36" t="n"/>
      <c r="E32" s="35" t="n"/>
      <c r="F32" s="35" t="n"/>
      <c r="G32" s="35" t="n"/>
      <c r="H32" s="35" t="n"/>
      <c r="I32" s="40" t="n"/>
      <c r="J32" s="35" t="n"/>
      <c r="L32" s="39">
        <f>IF(B32="","",IFERROR(YEAR(B32)*0+D32*0+1,0))</f>
        <v/>
      </c>
      <c r="M32" s="55">
        <f>IF(L32&lt;&gt;1,"",IF(O32&gt;0,IF(INDEX('分け方の表'!$O$4:$O$53,O32)&lt;&gt;"",DATE(YEAR(INDEX('分け方の表'!$O$4:$O$53,O32)),MONTH(INDEX('分け方の表'!$O$4:$O$53,O32)),1),DATE(YEAR(B32),MONTH(B32),1)),DATE(YEAR(B32),MONTH(B32),1)))</f>
        <v/>
      </c>
      <c r="N32" s="39">
        <f>IF(L32&lt;&gt;1,"",IF(J32="",0,IF(COUNTIFS($J$4:J32,J32)&gt;1,1,0)))</f>
        <v/>
      </c>
      <c r="O32" s="39">
        <f>IF(L32&lt;&gt;1,"",IF(J32="",0,IFERROR(MATCH(J32,'分け方の表'!$M$4:$M$53,0),0)))</f>
        <v/>
      </c>
      <c r="P32" s="39">
        <f>IF(L32&lt;&gt;1,"",IF(SUMPRODUCT((COUNTIFS(C32,"*"&amp;'分け方の表'!$F$4:$F$23&amp;"*")&gt;0)*('分け方の表'!$F$4:$F$23&lt;&gt;"")*'分け方の表'!$I$4:$I$23)=0,99,1+COUNTIFS('分け方の表'!$I$4:$I$23,"&gt;"&amp;SUMPRODUCT((COUNTIFS(C32,"*"&amp;'分け方の表'!$F$4:$F$23&amp;"*")&gt;0)*('分け方の表'!$F$4:$F$23&lt;&gt;"")*'分け方の表'!$I$4:$I$23))))</f>
        <v/>
      </c>
      <c r="Q32" s="39">
        <f>IF(L32&lt;&gt;1,"",IF(P32&gt;=99,"",INDEX('分け方の表'!$G$4:$G$23,P32)&amp;""))</f>
        <v/>
      </c>
      <c r="R32" s="39">
        <f>IF(L32&lt;&gt;1,"",IF((F32="収入")*(G32="給与")*(E32&lt;&gt;"")*(COUNTIFS('分け方の表'!$J$4:$J$13,E32)&gt;0),INDEX('分け方の表'!$K$4:$K$13,MATCH(E32,'分け方の表'!$J$4:$J$13,0))&amp;"",IFERROR(INDEX('分け方の表'!$C$4:$C$103,MATCH(F32&amp;"|"&amp;G32,'分け方の表'!$D$4:$D$103,0))&amp;"",IFERROR(INDEX('分け方の表'!$C$4:$C$103,MATCH(F32&amp;"|（ほか全部）",'分け方の表'!$D$4:$D$103,0))&amp;"","未分類"))))</f>
        <v/>
      </c>
      <c r="S32" s="39">
        <f>IF(L32&lt;&gt;1,"",IF(N32=1,"",IF(IF(O32&gt;0,INDEX('分け方の表'!$N$4:$N$53,O32)&amp;"","")&lt;&gt;"",IF(INDEX('分け方の表'!$N$4:$N$53,O32)="（数えない）","",INDEX('分け方の表'!$N$4:$N$53,O32)&amp;""),IF(I32&amp;""="1",IF((Q32&lt;&gt;"")*(D32&lt;0)*(IFERROR(INDEX('入力'!$E$30:$E$88,MATCH(Q32,'入力'!$A$30:$A$88,0)),"")="貯める・増やす"),Q32,""),IF(A32&amp;""="0","",IF(Q32&lt;&gt;"",Q32,R32))))))</f>
        <v/>
      </c>
      <c r="T32" s="56">
        <f>IF(S32="","",IF(IFERROR(INDEX('入力'!$E$30:$E$88,MATCH(S32,'入力'!$A$30:$A$88,0)),"")="入るお金",D32,-D32))</f>
        <v/>
      </c>
      <c r="U32" s="39">
        <f>IF(L32="","",IF(L32&lt;&gt;1,"見出しなど",IF(N32=1,"重なり",IF(S32="",IF(O32&gt;0,"数えない（直した）",IF(I32&amp;""="1","振替",IF(A32&amp;""="0","計算対象外","数えない"))),IF(COUNTIFS('入力'!$A$30:$A$88,S32)=0,"一覧にない費目",IF(O32&gt;0,"直した",IF(S32="未分類","未分類","OK")))))))</f>
        <v/>
      </c>
    </row>
    <row r="33">
      <c r="A33" s="40" t="n"/>
      <c r="B33" s="34" t="n"/>
      <c r="C33" s="35" t="n"/>
      <c r="D33" s="36" t="n"/>
      <c r="E33" s="35" t="n"/>
      <c r="F33" s="35" t="n"/>
      <c r="G33" s="35" t="n"/>
      <c r="H33" s="35" t="n"/>
      <c r="I33" s="40" t="n"/>
      <c r="J33" s="35" t="n"/>
      <c r="L33" s="39">
        <f>IF(B33="","",IFERROR(YEAR(B33)*0+D33*0+1,0))</f>
        <v/>
      </c>
      <c r="M33" s="55">
        <f>IF(L33&lt;&gt;1,"",IF(O33&gt;0,IF(INDEX('分け方の表'!$O$4:$O$53,O33)&lt;&gt;"",DATE(YEAR(INDEX('分け方の表'!$O$4:$O$53,O33)),MONTH(INDEX('分け方の表'!$O$4:$O$53,O33)),1),DATE(YEAR(B33),MONTH(B33),1)),DATE(YEAR(B33),MONTH(B33),1)))</f>
        <v/>
      </c>
      <c r="N33" s="39">
        <f>IF(L33&lt;&gt;1,"",IF(J33="",0,IF(COUNTIFS($J$4:J33,J33)&gt;1,1,0)))</f>
        <v/>
      </c>
      <c r="O33" s="39">
        <f>IF(L33&lt;&gt;1,"",IF(J33="",0,IFERROR(MATCH(J33,'分け方の表'!$M$4:$M$53,0),0)))</f>
        <v/>
      </c>
      <c r="P33" s="39">
        <f>IF(L33&lt;&gt;1,"",IF(SUMPRODUCT((COUNTIFS(C33,"*"&amp;'分け方の表'!$F$4:$F$23&amp;"*")&gt;0)*('分け方の表'!$F$4:$F$23&lt;&gt;"")*'分け方の表'!$I$4:$I$23)=0,99,1+COUNTIFS('分け方の表'!$I$4:$I$23,"&gt;"&amp;SUMPRODUCT((COUNTIFS(C33,"*"&amp;'分け方の表'!$F$4:$F$23&amp;"*")&gt;0)*('分け方の表'!$F$4:$F$23&lt;&gt;"")*'分け方の表'!$I$4:$I$23))))</f>
        <v/>
      </c>
      <c r="Q33" s="39">
        <f>IF(L33&lt;&gt;1,"",IF(P33&gt;=99,"",INDEX('分け方の表'!$G$4:$G$23,P33)&amp;""))</f>
        <v/>
      </c>
      <c r="R33" s="39">
        <f>IF(L33&lt;&gt;1,"",IF((F33="収入")*(G33="給与")*(E33&lt;&gt;"")*(COUNTIFS('分け方の表'!$J$4:$J$13,E33)&gt;0),INDEX('分け方の表'!$K$4:$K$13,MATCH(E33,'分け方の表'!$J$4:$J$13,0))&amp;"",IFERROR(INDEX('分け方の表'!$C$4:$C$103,MATCH(F33&amp;"|"&amp;G33,'分け方の表'!$D$4:$D$103,0))&amp;"",IFERROR(INDEX('分け方の表'!$C$4:$C$103,MATCH(F33&amp;"|（ほか全部）",'分け方の表'!$D$4:$D$103,0))&amp;"","未分類"))))</f>
        <v/>
      </c>
      <c r="S33" s="39">
        <f>IF(L33&lt;&gt;1,"",IF(N33=1,"",IF(IF(O33&gt;0,INDEX('分け方の表'!$N$4:$N$53,O33)&amp;"","")&lt;&gt;"",IF(INDEX('分け方の表'!$N$4:$N$53,O33)="（数えない）","",INDEX('分け方の表'!$N$4:$N$53,O33)&amp;""),IF(I33&amp;""="1",IF((Q33&lt;&gt;"")*(D33&lt;0)*(IFERROR(INDEX('入力'!$E$30:$E$88,MATCH(Q33,'入力'!$A$30:$A$88,0)),"")="貯める・増やす"),Q33,""),IF(A33&amp;""="0","",IF(Q33&lt;&gt;"",Q33,R33))))))</f>
        <v/>
      </c>
      <c r="T33" s="56">
        <f>IF(S33="","",IF(IFERROR(INDEX('入力'!$E$30:$E$88,MATCH(S33,'入力'!$A$30:$A$88,0)),"")="入るお金",D33,-D33))</f>
        <v/>
      </c>
      <c r="U33" s="39">
        <f>IF(L33="","",IF(L33&lt;&gt;1,"見出しなど",IF(N33=1,"重なり",IF(S33="",IF(O33&gt;0,"数えない（直した）",IF(I33&amp;""="1","振替",IF(A33&amp;""="0","計算対象外","数えない"))),IF(COUNTIFS('入力'!$A$30:$A$88,S33)=0,"一覧にない費目",IF(O33&gt;0,"直した",IF(S33="未分類","未分類","OK")))))))</f>
        <v/>
      </c>
    </row>
    <row r="34">
      <c r="A34" s="40" t="n"/>
      <c r="B34" s="34" t="n"/>
      <c r="C34" s="35" t="n"/>
      <c r="D34" s="36" t="n"/>
      <c r="E34" s="35" t="n"/>
      <c r="F34" s="35" t="n"/>
      <c r="G34" s="35" t="n"/>
      <c r="H34" s="35" t="n"/>
      <c r="I34" s="40" t="n"/>
      <c r="J34" s="35" t="n"/>
      <c r="L34" s="39">
        <f>IF(B34="","",IFERROR(YEAR(B34)*0+D34*0+1,0))</f>
        <v/>
      </c>
      <c r="M34" s="55">
        <f>IF(L34&lt;&gt;1,"",IF(O34&gt;0,IF(INDEX('分け方の表'!$O$4:$O$53,O34)&lt;&gt;"",DATE(YEAR(INDEX('分け方の表'!$O$4:$O$53,O34)),MONTH(INDEX('分け方の表'!$O$4:$O$53,O34)),1),DATE(YEAR(B34),MONTH(B34),1)),DATE(YEAR(B34),MONTH(B34),1)))</f>
        <v/>
      </c>
      <c r="N34" s="39">
        <f>IF(L34&lt;&gt;1,"",IF(J34="",0,IF(COUNTIFS($J$4:J34,J34)&gt;1,1,0)))</f>
        <v/>
      </c>
      <c r="O34" s="39">
        <f>IF(L34&lt;&gt;1,"",IF(J34="",0,IFERROR(MATCH(J34,'分け方の表'!$M$4:$M$53,0),0)))</f>
        <v/>
      </c>
      <c r="P34" s="39">
        <f>IF(L34&lt;&gt;1,"",IF(SUMPRODUCT((COUNTIFS(C34,"*"&amp;'分け方の表'!$F$4:$F$23&amp;"*")&gt;0)*('分け方の表'!$F$4:$F$23&lt;&gt;"")*'分け方の表'!$I$4:$I$23)=0,99,1+COUNTIFS('分け方の表'!$I$4:$I$23,"&gt;"&amp;SUMPRODUCT((COUNTIFS(C34,"*"&amp;'分け方の表'!$F$4:$F$23&amp;"*")&gt;0)*('分け方の表'!$F$4:$F$23&lt;&gt;"")*'分け方の表'!$I$4:$I$23))))</f>
        <v/>
      </c>
      <c r="Q34" s="39">
        <f>IF(L34&lt;&gt;1,"",IF(P34&gt;=99,"",INDEX('分け方の表'!$G$4:$G$23,P34)&amp;""))</f>
        <v/>
      </c>
      <c r="R34" s="39">
        <f>IF(L34&lt;&gt;1,"",IF((F34="収入")*(G34="給与")*(E34&lt;&gt;"")*(COUNTIFS('分け方の表'!$J$4:$J$13,E34)&gt;0),INDEX('分け方の表'!$K$4:$K$13,MATCH(E34,'分け方の表'!$J$4:$J$13,0))&amp;"",IFERROR(INDEX('分け方の表'!$C$4:$C$103,MATCH(F34&amp;"|"&amp;G34,'分け方の表'!$D$4:$D$103,0))&amp;"",IFERROR(INDEX('分け方の表'!$C$4:$C$103,MATCH(F34&amp;"|（ほか全部）",'分け方の表'!$D$4:$D$103,0))&amp;"","未分類"))))</f>
        <v/>
      </c>
      <c r="S34" s="39">
        <f>IF(L34&lt;&gt;1,"",IF(N34=1,"",IF(IF(O34&gt;0,INDEX('分け方の表'!$N$4:$N$53,O34)&amp;"","")&lt;&gt;"",IF(INDEX('分け方の表'!$N$4:$N$53,O34)="（数えない）","",INDEX('分け方の表'!$N$4:$N$53,O34)&amp;""),IF(I34&amp;""="1",IF((Q34&lt;&gt;"")*(D34&lt;0)*(IFERROR(INDEX('入力'!$E$30:$E$88,MATCH(Q34,'入力'!$A$30:$A$88,0)),"")="貯める・増やす"),Q34,""),IF(A34&amp;""="0","",IF(Q34&lt;&gt;"",Q34,R34))))))</f>
        <v/>
      </c>
      <c r="T34" s="56">
        <f>IF(S34="","",IF(IFERROR(INDEX('入力'!$E$30:$E$88,MATCH(S34,'入力'!$A$30:$A$88,0)),"")="入るお金",D34,-D34))</f>
        <v/>
      </c>
      <c r="U34" s="39">
        <f>IF(L34="","",IF(L34&lt;&gt;1,"見出しなど",IF(N34=1,"重なり",IF(S34="",IF(O34&gt;0,"数えない（直した）",IF(I34&amp;""="1","振替",IF(A34&amp;""="0","計算対象外","数えない"))),IF(COUNTIFS('入力'!$A$30:$A$88,S34)=0,"一覧にない費目",IF(O34&gt;0,"直した",IF(S34="未分類","未分類","OK")))))))</f>
        <v/>
      </c>
    </row>
    <row r="35">
      <c r="A35" s="40" t="n"/>
      <c r="B35" s="34" t="n"/>
      <c r="C35" s="35" t="n"/>
      <c r="D35" s="36" t="n"/>
      <c r="E35" s="35" t="n"/>
      <c r="F35" s="35" t="n"/>
      <c r="G35" s="35" t="n"/>
      <c r="H35" s="35" t="n"/>
      <c r="I35" s="40" t="n"/>
      <c r="J35" s="35" t="n"/>
      <c r="L35" s="39">
        <f>IF(B35="","",IFERROR(YEAR(B35)*0+D35*0+1,0))</f>
        <v/>
      </c>
      <c r="M35" s="55">
        <f>IF(L35&lt;&gt;1,"",IF(O35&gt;0,IF(INDEX('分け方の表'!$O$4:$O$53,O35)&lt;&gt;"",DATE(YEAR(INDEX('分け方の表'!$O$4:$O$53,O35)),MONTH(INDEX('分け方の表'!$O$4:$O$53,O35)),1),DATE(YEAR(B35),MONTH(B35),1)),DATE(YEAR(B35),MONTH(B35),1)))</f>
        <v/>
      </c>
      <c r="N35" s="39">
        <f>IF(L35&lt;&gt;1,"",IF(J35="",0,IF(COUNTIFS($J$4:J35,J35)&gt;1,1,0)))</f>
        <v/>
      </c>
      <c r="O35" s="39">
        <f>IF(L35&lt;&gt;1,"",IF(J35="",0,IFERROR(MATCH(J35,'分け方の表'!$M$4:$M$53,0),0)))</f>
        <v/>
      </c>
      <c r="P35" s="39">
        <f>IF(L35&lt;&gt;1,"",IF(SUMPRODUCT((COUNTIFS(C35,"*"&amp;'分け方の表'!$F$4:$F$23&amp;"*")&gt;0)*('分け方の表'!$F$4:$F$23&lt;&gt;"")*'分け方の表'!$I$4:$I$23)=0,99,1+COUNTIFS('分け方の表'!$I$4:$I$23,"&gt;"&amp;SUMPRODUCT((COUNTIFS(C35,"*"&amp;'分け方の表'!$F$4:$F$23&amp;"*")&gt;0)*('分け方の表'!$F$4:$F$23&lt;&gt;"")*'分け方の表'!$I$4:$I$23))))</f>
        <v/>
      </c>
      <c r="Q35" s="39">
        <f>IF(L35&lt;&gt;1,"",IF(P35&gt;=99,"",INDEX('分け方の表'!$G$4:$G$23,P35)&amp;""))</f>
        <v/>
      </c>
      <c r="R35" s="39">
        <f>IF(L35&lt;&gt;1,"",IF((F35="収入")*(G35="給与")*(E35&lt;&gt;"")*(COUNTIFS('分け方の表'!$J$4:$J$13,E35)&gt;0),INDEX('分け方の表'!$K$4:$K$13,MATCH(E35,'分け方の表'!$J$4:$J$13,0))&amp;"",IFERROR(INDEX('分け方の表'!$C$4:$C$103,MATCH(F35&amp;"|"&amp;G35,'分け方の表'!$D$4:$D$103,0))&amp;"",IFERROR(INDEX('分け方の表'!$C$4:$C$103,MATCH(F35&amp;"|（ほか全部）",'分け方の表'!$D$4:$D$103,0))&amp;"","未分類"))))</f>
        <v/>
      </c>
      <c r="S35" s="39">
        <f>IF(L35&lt;&gt;1,"",IF(N35=1,"",IF(IF(O35&gt;0,INDEX('分け方の表'!$N$4:$N$53,O35)&amp;"","")&lt;&gt;"",IF(INDEX('分け方の表'!$N$4:$N$53,O35)="（数えない）","",INDEX('分け方の表'!$N$4:$N$53,O35)&amp;""),IF(I35&amp;""="1",IF((Q35&lt;&gt;"")*(D35&lt;0)*(IFERROR(INDEX('入力'!$E$30:$E$88,MATCH(Q35,'入力'!$A$30:$A$88,0)),"")="貯める・増やす"),Q35,""),IF(A35&amp;""="0","",IF(Q35&lt;&gt;"",Q35,R35))))))</f>
        <v/>
      </c>
      <c r="T35" s="56">
        <f>IF(S35="","",IF(IFERROR(INDEX('入力'!$E$30:$E$88,MATCH(S35,'入力'!$A$30:$A$88,0)),"")="入るお金",D35,-D35))</f>
        <v/>
      </c>
      <c r="U35" s="39">
        <f>IF(L35="","",IF(L35&lt;&gt;1,"見出しなど",IF(N35=1,"重なり",IF(S35="",IF(O35&gt;0,"数えない（直した）",IF(I35&amp;""="1","振替",IF(A35&amp;""="0","計算対象外","数えない"))),IF(COUNTIFS('入力'!$A$30:$A$88,S35)=0,"一覧にない費目",IF(O35&gt;0,"直した",IF(S35="未分類","未分類","OK")))))))</f>
        <v/>
      </c>
    </row>
    <row r="36">
      <c r="A36" s="40" t="n"/>
      <c r="B36" s="34" t="n"/>
      <c r="C36" s="35" t="n"/>
      <c r="D36" s="36" t="n"/>
      <c r="E36" s="35" t="n"/>
      <c r="F36" s="35" t="n"/>
      <c r="G36" s="35" t="n"/>
      <c r="H36" s="35" t="n"/>
      <c r="I36" s="40" t="n"/>
      <c r="J36" s="35" t="n"/>
      <c r="L36" s="39">
        <f>IF(B36="","",IFERROR(YEAR(B36)*0+D36*0+1,0))</f>
        <v/>
      </c>
      <c r="M36" s="55">
        <f>IF(L36&lt;&gt;1,"",IF(O36&gt;0,IF(INDEX('分け方の表'!$O$4:$O$53,O36)&lt;&gt;"",DATE(YEAR(INDEX('分け方の表'!$O$4:$O$53,O36)),MONTH(INDEX('分け方の表'!$O$4:$O$53,O36)),1),DATE(YEAR(B36),MONTH(B36),1)),DATE(YEAR(B36),MONTH(B36),1)))</f>
        <v/>
      </c>
      <c r="N36" s="39">
        <f>IF(L36&lt;&gt;1,"",IF(J36="",0,IF(COUNTIFS($J$4:J36,J36)&gt;1,1,0)))</f>
        <v/>
      </c>
      <c r="O36" s="39">
        <f>IF(L36&lt;&gt;1,"",IF(J36="",0,IFERROR(MATCH(J36,'分け方の表'!$M$4:$M$53,0),0)))</f>
        <v/>
      </c>
      <c r="P36" s="39">
        <f>IF(L36&lt;&gt;1,"",IF(SUMPRODUCT((COUNTIFS(C36,"*"&amp;'分け方の表'!$F$4:$F$23&amp;"*")&gt;0)*('分け方の表'!$F$4:$F$23&lt;&gt;"")*'分け方の表'!$I$4:$I$23)=0,99,1+COUNTIFS('分け方の表'!$I$4:$I$23,"&gt;"&amp;SUMPRODUCT((COUNTIFS(C36,"*"&amp;'分け方の表'!$F$4:$F$23&amp;"*")&gt;0)*('分け方の表'!$F$4:$F$23&lt;&gt;"")*'分け方の表'!$I$4:$I$23))))</f>
        <v/>
      </c>
      <c r="Q36" s="39">
        <f>IF(L36&lt;&gt;1,"",IF(P36&gt;=99,"",INDEX('分け方の表'!$G$4:$G$23,P36)&amp;""))</f>
        <v/>
      </c>
      <c r="R36" s="39">
        <f>IF(L36&lt;&gt;1,"",IF((F36="収入")*(G36="給与")*(E36&lt;&gt;"")*(COUNTIFS('分け方の表'!$J$4:$J$13,E36)&gt;0),INDEX('分け方の表'!$K$4:$K$13,MATCH(E36,'分け方の表'!$J$4:$J$13,0))&amp;"",IFERROR(INDEX('分け方の表'!$C$4:$C$103,MATCH(F36&amp;"|"&amp;G36,'分け方の表'!$D$4:$D$103,0))&amp;"",IFERROR(INDEX('分け方の表'!$C$4:$C$103,MATCH(F36&amp;"|（ほか全部）",'分け方の表'!$D$4:$D$103,0))&amp;"","未分類"))))</f>
        <v/>
      </c>
      <c r="S36" s="39">
        <f>IF(L36&lt;&gt;1,"",IF(N36=1,"",IF(IF(O36&gt;0,INDEX('分け方の表'!$N$4:$N$53,O36)&amp;"","")&lt;&gt;"",IF(INDEX('分け方の表'!$N$4:$N$53,O36)="（数えない）","",INDEX('分け方の表'!$N$4:$N$53,O36)&amp;""),IF(I36&amp;""="1",IF((Q36&lt;&gt;"")*(D36&lt;0)*(IFERROR(INDEX('入力'!$E$30:$E$88,MATCH(Q36,'入力'!$A$30:$A$88,0)),"")="貯める・増やす"),Q36,""),IF(A36&amp;""="0","",IF(Q36&lt;&gt;"",Q36,R36))))))</f>
        <v/>
      </c>
      <c r="T36" s="56">
        <f>IF(S36="","",IF(IFERROR(INDEX('入力'!$E$30:$E$88,MATCH(S36,'入力'!$A$30:$A$88,0)),"")="入るお金",D36,-D36))</f>
        <v/>
      </c>
      <c r="U36" s="39">
        <f>IF(L36="","",IF(L36&lt;&gt;1,"見出しなど",IF(N36=1,"重なり",IF(S36="",IF(O36&gt;0,"数えない（直した）",IF(I36&amp;""="1","振替",IF(A36&amp;""="0","計算対象外","数えない"))),IF(COUNTIFS('入力'!$A$30:$A$88,S36)=0,"一覧にない費目",IF(O36&gt;0,"直した",IF(S36="未分類","未分類","OK")))))))</f>
        <v/>
      </c>
    </row>
    <row r="37">
      <c r="A37" s="40" t="n"/>
      <c r="B37" s="34" t="n"/>
      <c r="C37" s="35" t="n"/>
      <c r="D37" s="36" t="n"/>
      <c r="E37" s="35" t="n"/>
      <c r="F37" s="35" t="n"/>
      <c r="G37" s="35" t="n"/>
      <c r="H37" s="35" t="n"/>
      <c r="I37" s="40" t="n"/>
      <c r="J37" s="35" t="n"/>
      <c r="L37" s="39">
        <f>IF(B37="","",IFERROR(YEAR(B37)*0+D37*0+1,0))</f>
        <v/>
      </c>
      <c r="M37" s="55">
        <f>IF(L37&lt;&gt;1,"",IF(O37&gt;0,IF(INDEX('分け方の表'!$O$4:$O$53,O37)&lt;&gt;"",DATE(YEAR(INDEX('分け方の表'!$O$4:$O$53,O37)),MONTH(INDEX('分け方の表'!$O$4:$O$53,O37)),1),DATE(YEAR(B37),MONTH(B37),1)),DATE(YEAR(B37),MONTH(B37),1)))</f>
        <v/>
      </c>
      <c r="N37" s="39">
        <f>IF(L37&lt;&gt;1,"",IF(J37="",0,IF(COUNTIFS($J$4:J37,J37)&gt;1,1,0)))</f>
        <v/>
      </c>
      <c r="O37" s="39">
        <f>IF(L37&lt;&gt;1,"",IF(J37="",0,IFERROR(MATCH(J37,'分け方の表'!$M$4:$M$53,0),0)))</f>
        <v/>
      </c>
      <c r="P37" s="39">
        <f>IF(L37&lt;&gt;1,"",IF(SUMPRODUCT((COUNTIFS(C37,"*"&amp;'分け方の表'!$F$4:$F$23&amp;"*")&gt;0)*('分け方の表'!$F$4:$F$23&lt;&gt;"")*'分け方の表'!$I$4:$I$23)=0,99,1+COUNTIFS('分け方の表'!$I$4:$I$23,"&gt;"&amp;SUMPRODUCT((COUNTIFS(C37,"*"&amp;'分け方の表'!$F$4:$F$23&amp;"*")&gt;0)*('分け方の表'!$F$4:$F$23&lt;&gt;"")*'分け方の表'!$I$4:$I$23))))</f>
        <v/>
      </c>
      <c r="Q37" s="39">
        <f>IF(L37&lt;&gt;1,"",IF(P37&gt;=99,"",INDEX('分け方の表'!$G$4:$G$23,P37)&amp;""))</f>
        <v/>
      </c>
      <c r="R37" s="39">
        <f>IF(L37&lt;&gt;1,"",IF((F37="収入")*(G37="給与")*(E37&lt;&gt;"")*(COUNTIFS('分け方の表'!$J$4:$J$13,E37)&gt;0),INDEX('分け方の表'!$K$4:$K$13,MATCH(E37,'分け方の表'!$J$4:$J$13,0))&amp;"",IFERROR(INDEX('分け方の表'!$C$4:$C$103,MATCH(F37&amp;"|"&amp;G37,'分け方の表'!$D$4:$D$103,0))&amp;"",IFERROR(INDEX('分け方の表'!$C$4:$C$103,MATCH(F37&amp;"|（ほか全部）",'分け方の表'!$D$4:$D$103,0))&amp;"","未分類"))))</f>
        <v/>
      </c>
      <c r="S37" s="39">
        <f>IF(L37&lt;&gt;1,"",IF(N37=1,"",IF(IF(O37&gt;0,INDEX('分け方の表'!$N$4:$N$53,O37)&amp;"","")&lt;&gt;"",IF(INDEX('分け方の表'!$N$4:$N$53,O37)="（数えない）","",INDEX('分け方の表'!$N$4:$N$53,O37)&amp;""),IF(I37&amp;""="1",IF((Q37&lt;&gt;"")*(D37&lt;0)*(IFERROR(INDEX('入力'!$E$30:$E$88,MATCH(Q37,'入力'!$A$30:$A$88,0)),"")="貯める・増やす"),Q37,""),IF(A37&amp;""="0","",IF(Q37&lt;&gt;"",Q37,R37))))))</f>
        <v/>
      </c>
      <c r="T37" s="56">
        <f>IF(S37="","",IF(IFERROR(INDEX('入力'!$E$30:$E$88,MATCH(S37,'入力'!$A$30:$A$88,0)),"")="入るお金",D37,-D37))</f>
        <v/>
      </c>
      <c r="U37" s="39">
        <f>IF(L37="","",IF(L37&lt;&gt;1,"見出しなど",IF(N37=1,"重なり",IF(S37="",IF(O37&gt;0,"数えない（直した）",IF(I37&amp;""="1","振替",IF(A37&amp;""="0","計算対象外","数えない"))),IF(COUNTIFS('入力'!$A$30:$A$88,S37)=0,"一覧にない費目",IF(O37&gt;0,"直した",IF(S37="未分類","未分類","OK")))))))</f>
        <v/>
      </c>
    </row>
    <row r="38">
      <c r="A38" s="40" t="n"/>
      <c r="B38" s="34" t="n"/>
      <c r="C38" s="35" t="n"/>
      <c r="D38" s="36" t="n"/>
      <c r="E38" s="35" t="n"/>
      <c r="F38" s="35" t="n"/>
      <c r="G38" s="35" t="n"/>
      <c r="H38" s="35" t="n"/>
      <c r="I38" s="40" t="n"/>
      <c r="J38" s="35" t="n"/>
      <c r="L38" s="39">
        <f>IF(B38="","",IFERROR(YEAR(B38)*0+D38*0+1,0))</f>
        <v/>
      </c>
      <c r="M38" s="55">
        <f>IF(L38&lt;&gt;1,"",IF(O38&gt;0,IF(INDEX('分け方の表'!$O$4:$O$53,O38)&lt;&gt;"",DATE(YEAR(INDEX('分け方の表'!$O$4:$O$53,O38)),MONTH(INDEX('分け方の表'!$O$4:$O$53,O38)),1),DATE(YEAR(B38),MONTH(B38),1)),DATE(YEAR(B38),MONTH(B38),1)))</f>
        <v/>
      </c>
      <c r="N38" s="39">
        <f>IF(L38&lt;&gt;1,"",IF(J38="",0,IF(COUNTIFS($J$4:J38,J38)&gt;1,1,0)))</f>
        <v/>
      </c>
      <c r="O38" s="39">
        <f>IF(L38&lt;&gt;1,"",IF(J38="",0,IFERROR(MATCH(J38,'分け方の表'!$M$4:$M$53,0),0)))</f>
        <v/>
      </c>
      <c r="P38" s="39">
        <f>IF(L38&lt;&gt;1,"",IF(SUMPRODUCT((COUNTIFS(C38,"*"&amp;'分け方の表'!$F$4:$F$23&amp;"*")&gt;0)*('分け方の表'!$F$4:$F$23&lt;&gt;"")*'分け方の表'!$I$4:$I$23)=0,99,1+COUNTIFS('分け方の表'!$I$4:$I$23,"&gt;"&amp;SUMPRODUCT((COUNTIFS(C38,"*"&amp;'分け方の表'!$F$4:$F$23&amp;"*")&gt;0)*('分け方の表'!$F$4:$F$23&lt;&gt;"")*'分け方の表'!$I$4:$I$23))))</f>
        <v/>
      </c>
      <c r="Q38" s="39">
        <f>IF(L38&lt;&gt;1,"",IF(P38&gt;=99,"",INDEX('分け方の表'!$G$4:$G$23,P38)&amp;""))</f>
        <v/>
      </c>
      <c r="R38" s="39">
        <f>IF(L38&lt;&gt;1,"",IF((F38="収入")*(G38="給与")*(E38&lt;&gt;"")*(COUNTIFS('分け方の表'!$J$4:$J$13,E38)&gt;0),INDEX('分け方の表'!$K$4:$K$13,MATCH(E38,'分け方の表'!$J$4:$J$13,0))&amp;"",IFERROR(INDEX('分け方の表'!$C$4:$C$103,MATCH(F38&amp;"|"&amp;G38,'分け方の表'!$D$4:$D$103,0))&amp;"",IFERROR(INDEX('分け方の表'!$C$4:$C$103,MATCH(F38&amp;"|（ほか全部）",'分け方の表'!$D$4:$D$103,0))&amp;"","未分類"))))</f>
        <v/>
      </c>
      <c r="S38" s="39">
        <f>IF(L38&lt;&gt;1,"",IF(N38=1,"",IF(IF(O38&gt;0,INDEX('分け方の表'!$N$4:$N$53,O38)&amp;"","")&lt;&gt;"",IF(INDEX('分け方の表'!$N$4:$N$53,O38)="（数えない）","",INDEX('分け方の表'!$N$4:$N$53,O38)&amp;""),IF(I38&amp;""="1",IF((Q38&lt;&gt;"")*(D38&lt;0)*(IFERROR(INDEX('入力'!$E$30:$E$88,MATCH(Q38,'入力'!$A$30:$A$88,0)),"")="貯める・増やす"),Q38,""),IF(A38&amp;""="0","",IF(Q38&lt;&gt;"",Q38,R38))))))</f>
        <v/>
      </c>
      <c r="T38" s="56">
        <f>IF(S38="","",IF(IFERROR(INDEX('入力'!$E$30:$E$88,MATCH(S38,'入力'!$A$30:$A$88,0)),"")="入るお金",D38,-D38))</f>
        <v/>
      </c>
      <c r="U38" s="39">
        <f>IF(L38="","",IF(L38&lt;&gt;1,"見出しなど",IF(N38=1,"重なり",IF(S38="",IF(O38&gt;0,"数えない（直した）",IF(I38&amp;""="1","振替",IF(A38&amp;""="0","計算対象外","数えない"))),IF(COUNTIFS('入力'!$A$30:$A$88,S38)=0,"一覧にない費目",IF(O38&gt;0,"直した",IF(S38="未分類","未分類","OK")))))))</f>
        <v/>
      </c>
    </row>
    <row r="39">
      <c r="A39" s="40" t="n"/>
      <c r="B39" s="34" t="n"/>
      <c r="C39" s="35" t="n"/>
      <c r="D39" s="36" t="n"/>
      <c r="E39" s="35" t="n"/>
      <c r="F39" s="35" t="n"/>
      <c r="G39" s="35" t="n"/>
      <c r="H39" s="35" t="n"/>
      <c r="I39" s="40" t="n"/>
      <c r="J39" s="35" t="n"/>
      <c r="L39" s="39">
        <f>IF(B39="","",IFERROR(YEAR(B39)*0+D39*0+1,0))</f>
        <v/>
      </c>
      <c r="M39" s="55">
        <f>IF(L39&lt;&gt;1,"",IF(O39&gt;0,IF(INDEX('分け方の表'!$O$4:$O$53,O39)&lt;&gt;"",DATE(YEAR(INDEX('分け方の表'!$O$4:$O$53,O39)),MONTH(INDEX('分け方の表'!$O$4:$O$53,O39)),1),DATE(YEAR(B39),MONTH(B39),1)),DATE(YEAR(B39),MONTH(B39),1)))</f>
        <v/>
      </c>
      <c r="N39" s="39">
        <f>IF(L39&lt;&gt;1,"",IF(J39="",0,IF(COUNTIFS($J$4:J39,J39)&gt;1,1,0)))</f>
        <v/>
      </c>
      <c r="O39" s="39">
        <f>IF(L39&lt;&gt;1,"",IF(J39="",0,IFERROR(MATCH(J39,'分け方の表'!$M$4:$M$53,0),0)))</f>
        <v/>
      </c>
      <c r="P39" s="39">
        <f>IF(L39&lt;&gt;1,"",IF(SUMPRODUCT((COUNTIFS(C39,"*"&amp;'分け方の表'!$F$4:$F$23&amp;"*")&gt;0)*('分け方の表'!$F$4:$F$23&lt;&gt;"")*'分け方の表'!$I$4:$I$23)=0,99,1+COUNTIFS('分け方の表'!$I$4:$I$23,"&gt;"&amp;SUMPRODUCT((COUNTIFS(C39,"*"&amp;'分け方の表'!$F$4:$F$23&amp;"*")&gt;0)*('分け方の表'!$F$4:$F$23&lt;&gt;"")*'分け方の表'!$I$4:$I$23))))</f>
        <v/>
      </c>
      <c r="Q39" s="39">
        <f>IF(L39&lt;&gt;1,"",IF(P39&gt;=99,"",INDEX('分け方の表'!$G$4:$G$23,P39)&amp;""))</f>
        <v/>
      </c>
      <c r="R39" s="39">
        <f>IF(L39&lt;&gt;1,"",IF((F39="収入")*(G39="給与")*(E39&lt;&gt;"")*(COUNTIFS('分け方の表'!$J$4:$J$13,E39)&gt;0),INDEX('分け方の表'!$K$4:$K$13,MATCH(E39,'分け方の表'!$J$4:$J$13,0))&amp;"",IFERROR(INDEX('分け方の表'!$C$4:$C$103,MATCH(F39&amp;"|"&amp;G39,'分け方の表'!$D$4:$D$103,0))&amp;"",IFERROR(INDEX('分け方の表'!$C$4:$C$103,MATCH(F39&amp;"|（ほか全部）",'分け方の表'!$D$4:$D$103,0))&amp;"","未分類"))))</f>
        <v/>
      </c>
      <c r="S39" s="39">
        <f>IF(L39&lt;&gt;1,"",IF(N39=1,"",IF(IF(O39&gt;0,INDEX('分け方の表'!$N$4:$N$53,O39)&amp;"","")&lt;&gt;"",IF(INDEX('分け方の表'!$N$4:$N$53,O39)="（数えない）","",INDEX('分け方の表'!$N$4:$N$53,O39)&amp;""),IF(I39&amp;""="1",IF((Q39&lt;&gt;"")*(D39&lt;0)*(IFERROR(INDEX('入力'!$E$30:$E$88,MATCH(Q39,'入力'!$A$30:$A$88,0)),"")="貯める・増やす"),Q39,""),IF(A39&amp;""="0","",IF(Q39&lt;&gt;"",Q39,R39))))))</f>
        <v/>
      </c>
      <c r="T39" s="56">
        <f>IF(S39="","",IF(IFERROR(INDEX('入力'!$E$30:$E$88,MATCH(S39,'入力'!$A$30:$A$88,0)),"")="入るお金",D39,-D39))</f>
        <v/>
      </c>
      <c r="U39" s="39">
        <f>IF(L39="","",IF(L39&lt;&gt;1,"見出しなど",IF(N39=1,"重なり",IF(S39="",IF(O39&gt;0,"数えない（直した）",IF(I39&amp;""="1","振替",IF(A39&amp;""="0","計算対象外","数えない"))),IF(COUNTIFS('入力'!$A$30:$A$88,S39)=0,"一覧にない費目",IF(O39&gt;0,"直した",IF(S39="未分類","未分類","OK")))))))</f>
        <v/>
      </c>
    </row>
    <row r="40">
      <c r="A40" s="40" t="n"/>
      <c r="B40" s="34" t="n"/>
      <c r="C40" s="35" t="n"/>
      <c r="D40" s="36" t="n"/>
      <c r="E40" s="35" t="n"/>
      <c r="F40" s="35" t="n"/>
      <c r="G40" s="35" t="n"/>
      <c r="H40" s="35" t="n"/>
      <c r="I40" s="40" t="n"/>
      <c r="J40" s="35" t="n"/>
      <c r="L40" s="39">
        <f>IF(B40="","",IFERROR(YEAR(B40)*0+D40*0+1,0))</f>
        <v/>
      </c>
      <c r="M40" s="55">
        <f>IF(L40&lt;&gt;1,"",IF(O40&gt;0,IF(INDEX('分け方の表'!$O$4:$O$53,O40)&lt;&gt;"",DATE(YEAR(INDEX('分け方の表'!$O$4:$O$53,O40)),MONTH(INDEX('分け方の表'!$O$4:$O$53,O40)),1),DATE(YEAR(B40),MONTH(B40),1)),DATE(YEAR(B40),MONTH(B40),1)))</f>
        <v/>
      </c>
      <c r="N40" s="39">
        <f>IF(L40&lt;&gt;1,"",IF(J40="",0,IF(COUNTIFS($J$4:J40,J40)&gt;1,1,0)))</f>
        <v/>
      </c>
      <c r="O40" s="39">
        <f>IF(L40&lt;&gt;1,"",IF(J40="",0,IFERROR(MATCH(J40,'分け方の表'!$M$4:$M$53,0),0)))</f>
        <v/>
      </c>
      <c r="P40" s="39">
        <f>IF(L40&lt;&gt;1,"",IF(SUMPRODUCT((COUNTIFS(C40,"*"&amp;'分け方の表'!$F$4:$F$23&amp;"*")&gt;0)*('分け方の表'!$F$4:$F$23&lt;&gt;"")*'分け方の表'!$I$4:$I$23)=0,99,1+COUNTIFS('分け方の表'!$I$4:$I$23,"&gt;"&amp;SUMPRODUCT((COUNTIFS(C40,"*"&amp;'分け方の表'!$F$4:$F$23&amp;"*")&gt;0)*('分け方の表'!$F$4:$F$23&lt;&gt;"")*'分け方の表'!$I$4:$I$23))))</f>
        <v/>
      </c>
      <c r="Q40" s="39">
        <f>IF(L40&lt;&gt;1,"",IF(P40&gt;=99,"",INDEX('分け方の表'!$G$4:$G$23,P40)&amp;""))</f>
        <v/>
      </c>
      <c r="R40" s="39">
        <f>IF(L40&lt;&gt;1,"",IF((F40="収入")*(G40="給与")*(E40&lt;&gt;"")*(COUNTIFS('分け方の表'!$J$4:$J$13,E40)&gt;0),INDEX('分け方の表'!$K$4:$K$13,MATCH(E40,'分け方の表'!$J$4:$J$13,0))&amp;"",IFERROR(INDEX('分け方の表'!$C$4:$C$103,MATCH(F40&amp;"|"&amp;G40,'分け方の表'!$D$4:$D$103,0))&amp;"",IFERROR(INDEX('分け方の表'!$C$4:$C$103,MATCH(F40&amp;"|（ほか全部）",'分け方の表'!$D$4:$D$103,0))&amp;"","未分類"))))</f>
        <v/>
      </c>
      <c r="S40" s="39">
        <f>IF(L40&lt;&gt;1,"",IF(N40=1,"",IF(IF(O40&gt;0,INDEX('分け方の表'!$N$4:$N$53,O40)&amp;"","")&lt;&gt;"",IF(INDEX('分け方の表'!$N$4:$N$53,O40)="（数えない）","",INDEX('分け方の表'!$N$4:$N$53,O40)&amp;""),IF(I40&amp;""="1",IF((Q40&lt;&gt;"")*(D40&lt;0)*(IFERROR(INDEX('入力'!$E$30:$E$88,MATCH(Q40,'入力'!$A$30:$A$88,0)),"")="貯める・増やす"),Q40,""),IF(A40&amp;""="0","",IF(Q40&lt;&gt;"",Q40,R40))))))</f>
        <v/>
      </c>
      <c r="T40" s="56">
        <f>IF(S40="","",IF(IFERROR(INDEX('入力'!$E$30:$E$88,MATCH(S40,'入力'!$A$30:$A$88,0)),"")="入るお金",D40,-D40))</f>
        <v/>
      </c>
      <c r="U40" s="39">
        <f>IF(L40="","",IF(L40&lt;&gt;1,"見出しなど",IF(N40=1,"重なり",IF(S40="",IF(O40&gt;0,"数えない（直した）",IF(I40&amp;""="1","振替",IF(A40&amp;""="0","計算対象外","数えない"))),IF(COUNTIFS('入力'!$A$30:$A$88,S40)=0,"一覧にない費目",IF(O40&gt;0,"直した",IF(S40="未分類","未分類","OK")))))))</f>
        <v/>
      </c>
    </row>
    <row r="41">
      <c r="A41" s="40" t="n"/>
      <c r="B41" s="34" t="n"/>
      <c r="C41" s="35" t="n"/>
      <c r="D41" s="36" t="n"/>
      <c r="E41" s="35" t="n"/>
      <c r="F41" s="35" t="n"/>
      <c r="G41" s="35" t="n"/>
      <c r="H41" s="35" t="n"/>
      <c r="I41" s="40" t="n"/>
      <c r="J41" s="35" t="n"/>
      <c r="L41" s="39">
        <f>IF(B41="","",IFERROR(YEAR(B41)*0+D41*0+1,0))</f>
        <v/>
      </c>
      <c r="M41" s="55">
        <f>IF(L41&lt;&gt;1,"",IF(O41&gt;0,IF(INDEX('分け方の表'!$O$4:$O$53,O41)&lt;&gt;"",DATE(YEAR(INDEX('分け方の表'!$O$4:$O$53,O41)),MONTH(INDEX('分け方の表'!$O$4:$O$53,O41)),1),DATE(YEAR(B41),MONTH(B41),1)),DATE(YEAR(B41),MONTH(B41),1)))</f>
        <v/>
      </c>
      <c r="N41" s="39">
        <f>IF(L41&lt;&gt;1,"",IF(J41="",0,IF(COUNTIFS($J$4:J41,J41)&gt;1,1,0)))</f>
        <v/>
      </c>
      <c r="O41" s="39">
        <f>IF(L41&lt;&gt;1,"",IF(J41="",0,IFERROR(MATCH(J41,'分け方の表'!$M$4:$M$53,0),0)))</f>
        <v/>
      </c>
      <c r="P41" s="39">
        <f>IF(L41&lt;&gt;1,"",IF(SUMPRODUCT((COUNTIFS(C41,"*"&amp;'分け方の表'!$F$4:$F$23&amp;"*")&gt;0)*('分け方の表'!$F$4:$F$23&lt;&gt;"")*'分け方の表'!$I$4:$I$23)=0,99,1+COUNTIFS('分け方の表'!$I$4:$I$23,"&gt;"&amp;SUMPRODUCT((COUNTIFS(C41,"*"&amp;'分け方の表'!$F$4:$F$23&amp;"*")&gt;0)*('分け方の表'!$F$4:$F$23&lt;&gt;"")*'分け方の表'!$I$4:$I$23))))</f>
        <v/>
      </c>
      <c r="Q41" s="39">
        <f>IF(L41&lt;&gt;1,"",IF(P41&gt;=99,"",INDEX('分け方の表'!$G$4:$G$23,P41)&amp;""))</f>
        <v/>
      </c>
      <c r="R41" s="39">
        <f>IF(L41&lt;&gt;1,"",IF((F41="収入")*(G41="給与")*(E41&lt;&gt;"")*(COUNTIFS('分け方の表'!$J$4:$J$13,E41)&gt;0),INDEX('分け方の表'!$K$4:$K$13,MATCH(E41,'分け方の表'!$J$4:$J$13,0))&amp;"",IFERROR(INDEX('分け方の表'!$C$4:$C$103,MATCH(F41&amp;"|"&amp;G41,'分け方の表'!$D$4:$D$103,0))&amp;"",IFERROR(INDEX('分け方の表'!$C$4:$C$103,MATCH(F41&amp;"|（ほか全部）",'分け方の表'!$D$4:$D$103,0))&amp;"","未分類"))))</f>
        <v/>
      </c>
      <c r="S41" s="39">
        <f>IF(L41&lt;&gt;1,"",IF(N41=1,"",IF(IF(O41&gt;0,INDEX('分け方の表'!$N$4:$N$53,O41)&amp;"","")&lt;&gt;"",IF(INDEX('分け方の表'!$N$4:$N$53,O41)="（数えない）","",INDEX('分け方の表'!$N$4:$N$53,O41)&amp;""),IF(I41&amp;""="1",IF((Q41&lt;&gt;"")*(D41&lt;0)*(IFERROR(INDEX('入力'!$E$30:$E$88,MATCH(Q41,'入力'!$A$30:$A$88,0)),"")="貯める・増やす"),Q41,""),IF(A41&amp;""="0","",IF(Q41&lt;&gt;"",Q41,R41))))))</f>
        <v/>
      </c>
      <c r="T41" s="56">
        <f>IF(S41="","",IF(IFERROR(INDEX('入力'!$E$30:$E$88,MATCH(S41,'入力'!$A$30:$A$88,0)),"")="入るお金",D41,-D41))</f>
        <v/>
      </c>
      <c r="U41" s="39">
        <f>IF(L41="","",IF(L41&lt;&gt;1,"見出しなど",IF(N41=1,"重なり",IF(S41="",IF(O41&gt;0,"数えない（直した）",IF(I41&amp;""="1","振替",IF(A41&amp;""="0","計算対象外","数えない"))),IF(COUNTIFS('入力'!$A$30:$A$88,S41)=0,"一覧にない費目",IF(O41&gt;0,"直した",IF(S41="未分類","未分類","OK")))))))</f>
        <v/>
      </c>
    </row>
    <row r="42">
      <c r="A42" s="40" t="n"/>
      <c r="B42" s="34" t="n"/>
      <c r="C42" s="35" t="n"/>
      <c r="D42" s="36" t="n"/>
      <c r="E42" s="35" t="n"/>
      <c r="F42" s="35" t="n"/>
      <c r="G42" s="35" t="n"/>
      <c r="H42" s="35" t="n"/>
      <c r="I42" s="40" t="n"/>
      <c r="J42" s="35" t="n"/>
      <c r="L42" s="39">
        <f>IF(B42="","",IFERROR(YEAR(B42)*0+D42*0+1,0))</f>
        <v/>
      </c>
      <c r="M42" s="55">
        <f>IF(L42&lt;&gt;1,"",IF(O42&gt;0,IF(INDEX('分け方の表'!$O$4:$O$53,O42)&lt;&gt;"",DATE(YEAR(INDEX('分け方の表'!$O$4:$O$53,O42)),MONTH(INDEX('分け方の表'!$O$4:$O$53,O42)),1),DATE(YEAR(B42),MONTH(B42),1)),DATE(YEAR(B42),MONTH(B42),1)))</f>
        <v/>
      </c>
      <c r="N42" s="39">
        <f>IF(L42&lt;&gt;1,"",IF(J42="",0,IF(COUNTIFS($J$4:J42,J42)&gt;1,1,0)))</f>
        <v/>
      </c>
      <c r="O42" s="39">
        <f>IF(L42&lt;&gt;1,"",IF(J42="",0,IFERROR(MATCH(J42,'分け方の表'!$M$4:$M$53,0),0)))</f>
        <v/>
      </c>
      <c r="P42" s="39">
        <f>IF(L42&lt;&gt;1,"",IF(SUMPRODUCT((COUNTIFS(C42,"*"&amp;'分け方の表'!$F$4:$F$23&amp;"*")&gt;0)*('分け方の表'!$F$4:$F$23&lt;&gt;"")*'分け方の表'!$I$4:$I$23)=0,99,1+COUNTIFS('分け方の表'!$I$4:$I$23,"&gt;"&amp;SUMPRODUCT((COUNTIFS(C42,"*"&amp;'分け方の表'!$F$4:$F$23&amp;"*")&gt;0)*('分け方の表'!$F$4:$F$23&lt;&gt;"")*'分け方の表'!$I$4:$I$23))))</f>
        <v/>
      </c>
      <c r="Q42" s="39">
        <f>IF(L42&lt;&gt;1,"",IF(P42&gt;=99,"",INDEX('分け方の表'!$G$4:$G$23,P42)&amp;""))</f>
        <v/>
      </c>
      <c r="R42" s="39">
        <f>IF(L42&lt;&gt;1,"",IF((F42="収入")*(G42="給与")*(E42&lt;&gt;"")*(COUNTIFS('分け方の表'!$J$4:$J$13,E42)&gt;0),INDEX('分け方の表'!$K$4:$K$13,MATCH(E42,'分け方の表'!$J$4:$J$13,0))&amp;"",IFERROR(INDEX('分け方の表'!$C$4:$C$103,MATCH(F42&amp;"|"&amp;G42,'分け方の表'!$D$4:$D$103,0))&amp;"",IFERROR(INDEX('分け方の表'!$C$4:$C$103,MATCH(F42&amp;"|（ほか全部）",'分け方の表'!$D$4:$D$103,0))&amp;"","未分類"))))</f>
        <v/>
      </c>
      <c r="S42" s="39">
        <f>IF(L42&lt;&gt;1,"",IF(N42=1,"",IF(IF(O42&gt;0,INDEX('分け方の表'!$N$4:$N$53,O42)&amp;"","")&lt;&gt;"",IF(INDEX('分け方の表'!$N$4:$N$53,O42)="（数えない）","",INDEX('分け方の表'!$N$4:$N$53,O42)&amp;""),IF(I42&amp;""="1",IF((Q42&lt;&gt;"")*(D42&lt;0)*(IFERROR(INDEX('入力'!$E$30:$E$88,MATCH(Q42,'入力'!$A$30:$A$88,0)),"")="貯める・増やす"),Q42,""),IF(A42&amp;""="0","",IF(Q42&lt;&gt;"",Q42,R42))))))</f>
        <v/>
      </c>
      <c r="T42" s="56">
        <f>IF(S42="","",IF(IFERROR(INDEX('入力'!$E$30:$E$88,MATCH(S42,'入力'!$A$30:$A$88,0)),"")="入るお金",D42,-D42))</f>
        <v/>
      </c>
      <c r="U42" s="39">
        <f>IF(L42="","",IF(L42&lt;&gt;1,"見出しなど",IF(N42=1,"重なり",IF(S42="",IF(O42&gt;0,"数えない（直した）",IF(I42&amp;""="1","振替",IF(A42&amp;""="0","計算対象外","数えない"))),IF(COUNTIFS('入力'!$A$30:$A$88,S42)=0,"一覧にない費目",IF(O42&gt;0,"直した",IF(S42="未分類","未分類","OK")))))))</f>
        <v/>
      </c>
    </row>
    <row r="43">
      <c r="A43" s="40" t="n"/>
      <c r="B43" s="34" t="n"/>
      <c r="C43" s="35" t="n"/>
      <c r="D43" s="36" t="n"/>
      <c r="E43" s="35" t="n"/>
      <c r="F43" s="35" t="n"/>
      <c r="G43" s="35" t="n"/>
      <c r="H43" s="35" t="n"/>
      <c r="I43" s="40" t="n"/>
      <c r="J43" s="35" t="n"/>
      <c r="L43" s="39">
        <f>IF(B43="","",IFERROR(YEAR(B43)*0+D43*0+1,0))</f>
        <v/>
      </c>
      <c r="M43" s="55">
        <f>IF(L43&lt;&gt;1,"",IF(O43&gt;0,IF(INDEX('分け方の表'!$O$4:$O$53,O43)&lt;&gt;"",DATE(YEAR(INDEX('分け方の表'!$O$4:$O$53,O43)),MONTH(INDEX('分け方の表'!$O$4:$O$53,O43)),1),DATE(YEAR(B43),MONTH(B43),1)),DATE(YEAR(B43),MONTH(B43),1)))</f>
        <v/>
      </c>
      <c r="N43" s="39">
        <f>IF(L43&lt;&gt;1,"",IF(J43="",0,IF(COUNTIFS($J$4:J43,J43)&gt;1,1,0)))</f>
        <v/>
      </c>
      <c r="O43" s="39">
        <f>IF(L43&lt;&gt;1,"",IF(J43="",0,IFERROR(MATCH(J43,'分け方の表'!$M$4:$M$53,0),0)))</f>
        <v/>
      </c>
      <c r="P43" s="39">
        <f>IF(L43&lt;&gt;1,"",IF(SUMPRODUCT((COUNTIFS(C43,"*"&amp;'分け方の表'!$F$4:$F$23&amp;"*")&gt;0)*('分け方の表'!$F$4:$F$23&lt;&gt;"")*'分け方の表'!$I$4:$I$23)=0,99,1+COUNTIFS('分け方の表'!$I$4:$I$23,"&gt;"&amp;SUMPRODUCT((COUNTIFS(C43,"*"&amp;'分け方の表'!$F$4:$F$23&amp;"*")&gt;0)*('分け方の表'!$F$4:$F$23&lt;&gt;"")*'分け方の表'!$I$4:$I$23))))</f>
        <v/>
      </c>
      <c r="Q43" s="39">
        <f>IF(L43&lt;&gt;1,"",IF(P43&gt;=99,"",INDEX('分け方の表'!$G$4:$G$23,P43)&amp;""))</f>
        <v/>
      </c>
      <c r="R43" s="39">
        <f>IF(L43&lt;&gt;1,"",IF((F43="収入")*(G43="給与")*(E43&lt;&gt;"")*(COUNTIFS('分け方の表'!$J$4:$J$13,E43)&gt;0),INDEX('分け方の表'!$K$4:$K$13,MATCH(E43,'分け方の表'!$J$4:$J$13,0))&amp;"",IFERROR(INDEX('分け方の表'!$C$4:$C$103,MATCH(F43&amp;"|"&amp;G43,'分け方の表'!$D$4:$D$103,0))&amp;"",IFERROR(INDEX('分け方の表'!$C$4:$C$103,MATCH(F43&amp;"|（ほか全部）",'分け方の表'!$D$4:$D$103,0))&amp;"","未分類"))))</f>
        <v/>
      </c>
      <c r="S43" s="39">
        <f>IF(L43&lt;&gt;1,"",IF(N43=1,"",IF(IF(O43&gt;0,INDEX('分け方の表'!$N$4:$N$53,O43)&amp;"","")&lt;&gt;"",IF(INDEX('分け方の表'!$N$4:$N$53,O43)="（数えない）","",INDEX('分け方の表'!$N$4:$N$53,O43)&amp;""),IF(I43&amp;""="1",IF((Q43&lt;&gt;"")*(D43&lt;0)*(IFERROR(INDEX('入力'!$E$30:$E$88,MATCH(Q43,'入力'!$A$30:$A$88,0)),"")="貯める・増やす"),Q43,""),IF(A43&amp;""="0","",IF(Q43&lt;&gt;"",Q43,R43))))))</f>
        <v/>
      </c>
      <c r="T43" s="56">
        <f>IF(S43="","",IF(IFERROR(INDEX('入力'!$E$30:$E$88,MATCH(S43,'入力'!$A$30:$A$88,0)),"")="入るお金",D43,-D43))</f>
        <v/>
      </c>
      <c r="U43" s="39">
        <f>IF(L43="","",IF(L43&lt;&gt;1,"見出しなど",IF(N43=1,"重なり",IF(S43="",IF(O43&gt;0,"数えない（直した）",IF(I43&amp;""="1","振替",IF(A43&amp;""="0","計算対象外","数えない"))),IF(COUNTIFS('入力'!$A$30:$A$88,S43)=0,"一覧にない費目",IF(O43&gt;0,"直した",IF(S43="未分類","未分類","OK")))))))</f>
        <v/>
      </c>
    </row>
    <row r="44">
      <c r="A44" s="40" t="n"/>
      <c r="B44" s="34" t="n"/>
      <c r="C44" s="35" t="n"/>
      <c r="D44" s="36" t="n"/>
      <c r="E44" s="35" t="n"/>
      <c r="F44" s="35" t="n"/>
      <c r="G44" s="35" t="n"/>
      <c r="H44" s="35" t="n"/>
      <c r="I44" s="40" t="n"/>
      <c r="J44" s="35" t="n"/>
      <c r="L44" s="39">
        <f>IF(B44="","",IFERROR(YEAR(B44)*0+D44*0+1,0))</f>
        <v/>
      </c>
      <c r="M44" s="55">
        <f>IF(L44&lt;&gt;1,"",IF(O44&gt;0,IF(INDEX('分け方の表'!$O$4:$O$53,O44)&lt;&gt;"",DATE(YEAR(INDEX('分け方の表'!$O$4:$O$53,O44)),MONTH(INDEX('分け方の表'!$O$4:$O$53,O44)),1),DATE(YEAR(B44),MONTH(B44),1)),DATE(YEAR(B44),MONTH(B44),1)))</f>
        <v/>
      </c>
      <c r="N44" s="39">
        <f>IF(L44&lt;&gt;1,"",IF(J44="",0,IF(COUNTIFS($J$4:J44,J44)&gt;1,1,0)))</f>
        <v/>
      </c>
      <c r="O44" s="39">
        <f>IF(L44&lt;&gt;1,"",IF(J44="",0,IFERROR(MATCH(J44,'分け方の表'!$M$4:$M$53,0),0)))</f>
        <v/>
      </c>
      <c r="P44" s="39">
        <f>IF(L44&lt;&gt;1,"",IF(SUMPRODUCT((COUNTIFS(C44,"*"&amp;'分け方の表'!$F$4:$F$23&amp;"*")&gt;0)*('分け方の表'!$F$4:$F$23&lt;&gt;"")*'分け方の表'!$I$4:$I$23)=0,99,1+COUNTIFS('分け方の表'!$I$4:$I$23,"&gt;"&amp;SUMPRODUCT((COUNTIFS(C44,"*"&amp;'分け方の表'!$F$4:$F$23&amp;"*")&gt;0)*('分け方の表'!$F$4:$F$23&lt;&gt;"")*'分け方の表'!$I$4:$I$23))))</f>
        <v/>
      </c>
      <c r="Q44" s="39">
        <f>IF(L44&lt;&gt;1,"",IF(P44&gt;=99,"",INDEX('分け方の表'!$G$4:$G$23,P44)&amp;""))</f>
        <v/>
      </c>
      <c r="R44" s="39">
        <f>IF(L44&lt;&gt;1,"",IF((F44="収入")*(G44="給与")*(E44&lt;&gt;"")*(COUNTIFS('分け方の表'!$J$4:$J$13,E44)&gt;0),INDEX('分け方の表'!$K$4:$K$13,MATCH(E44,'分け方の表'!$J$4:$J$13,0))&amp;"",IFERROR(INDEX('分け方の表'!$C$4:$C$103,MATCH(F44&amp;"|"&amp;G44,'分け方の表'!$D$4:$D$103,0))&amp;"",IFERROR(INDEX('分け方の表'!$C$4:$C$103,MATCH(F44&amp;"|（ほか全部）",'分け方の表'!$D$4:$D$103,0))&amp;"","未分類"))))</f>
        <v/>
      </c>
      <c r="S44" s="39">
        <f>IF(L44&lt;&gt;1,"",IF(N44=1,"",IF(IF(O44&gt;0,INDEX('分け方の表'!$N$4:$N$53,O44)&amp;"","")&lt;&gt;"",IF(INDEX('分け方の表'!$N$4:$N$53,O44)="（数えない）","",INDEX('分け方の表'!$N$4:$N$53,O44)&amp;""),IF(I44&amp;""="1",IF((Q44&lt;&gt;"")*(D44&lt;0)*(IFERROR(INDEX('入力'!$E$30:$E$88,MATCH(Q44,'入力'!$A$30:$A$88,0)),"")="貯める・増やす"),Q44,""),IF(A44&amp;""="0","",IF(Q44&lt;&gt;"",Q44,R44))))))</f>
        <v/>
      </c>
      <c r="T44" s="56">
        <f>IF(S44="","",IF(IFERROR(INDEX('入力'!$E$30:$E$88,MATCH(S44,'入力'!$A$30:$A$88,0)),"")="入るお金",D44,-D44))</f>
        <v/>
      </c>
      <c r="U44" s="39">
        <f>IF(L44="","",IF(L44&lt;&gt;1,"見出しなど",IF(N44=1,"重なり",IF(S44="",IF(O44&gt;0,"数えない（直した）",IF(I44&amp;""="1","振替",IF(A44&amp;""="0","計算対象外","数えない"))),IF(COUNTIFS('入力'!$A$30:$A$88,S44)=0,"一覧にない費目",IF(O44&gt;0,"直した",IF(S44="未分類","未分類","OK")))))))</f>
        <v/>
      </c>
    </row>
    <row r="45">
      <c r="A45" s="40" t="n"/>
      <c r="B45" s="34" t="n"/>
      <c r="C45" s="35" t="n"/>
      <c r="D45" s="36" t="n"/>
      <c r="E45" s="35" t="n"/>
      <c r="F45" s="35" t="n"/>
      <c r="G45" s="35" t="n"/>
      <c r="H45" s="35" t="n"/>
      <c r="I45" s="40" t="n"/>
      <c r="J45" s="35" t="n"/>
      <c r="L45" s="39">
        <f>IF(B45="","",IFERROR(YEAR(B45)*0+D45*0+1,0))</f>
        <v/>
      </c>
      <c r="M45" s="55">
        <f>IF(L45&lt;&gt;1,"",IF(O45&gt;0,IF(INDEX('分け方の表'!$O$4:$O$53,O45)&lt;&gt;"",DATE(YEAR(INDEX('分け方の表'!$O$4:$O$53,O45)),MONTH(INDEX('分け方の表'!$O$4:$O$53,O45)),1),DATE(YEAR(B45),MONTH(B45),1)),DATE(YEAR(B45),MONTH(B45),1)))</f>
        <v/>
      </c>
      <c r="N45" s="39">
        <f>IF(L45&lt;&gt;1,"",IF(J45="",0,IF(COUNTIFS($J$4:J45,J45)&gt;1,1,0)))</f>
        <v/>
      </c>
      <c r="O45" s="39">
        <f>IF(L45&lt;&gt;1,"",IF(J45="",0,IFERROR(MATCH(J45,'分け方の表'!$M$4:$M$53,0),0)))</f>
        <v/>
      </c>
      <c r="P45" s="39">
        <f>IF(L45&lt;&gt;1,"",IF(SUMPRODUCT((COUNTIFS(C45,"*"&amp;'分け方の表'!$F$4:$F$23&amp;"*")&gt;0)*('分け方の表'!$F$4:$F$23&lt;&gt;"")*'分け方の表'!$I$4:$I$23)=0,99,1+COUNTIFS('分け方の表'!$I$4:$I$23,"&gt;"&amp;SUMPRODUCT((COUNTIFS(C45,"*"&amp;'分け方の表'!$F$4:$F$23&amp;"*")&gt;0)*('分け方の表'!$F$4:$F$23&lt;&gt;"")*'分け方の表'!$I$4:$I$23))))</f>
        <v/>
      </c>
      <c r="Q45" s="39">
        <f>IF(L45&lt;&gt;1,"",IF(P45&gt;=99,"",INDEX('分け方の表'!$G$4:$G$23,P45)&amp;""))</f>
        <v/>
      </c>
      <c r="R45" s="39">
        <f>IF(L45&lt;&gt;1,"",IF((F45="収入")*(G45="給与")*(E45&lt;&gt;"")*(COUNTIFS('分け方の表'!$J$4:$J$13,E45)&gt;0),INDEX('分け方の表'!$K$4:$K$13,MATCH(E45,'分け方の表'!$J$4:$J$13,0))&amp;"",IFERROR(INDEX('分け方の表'!$C$4:$C$103,MATCH(F45&amp;"|"&amp;G45,'分け方の表'!$D$4:$D$103,0))&amp;"",IFERROR(INDEX('分け方の表'!$C$4:$C$103,MATCH(F45&amp;"|（ほか全部）",'分け方の表'!$D$4:$D$103,0))&amp;"","未分類"))))</f>
        <v/>
      </c>
      <c r="S45" s="39">
        <f>IF(L45&lt;&gt;1,"",IF(N45=1,"",IF(IF(O45&gt;0,INDEX('分け方の表'!$N$4:$N$53,O45)&amp;"","")&lt;&gt;"",IF(INDEX('分け方の表'!$N$4:$N$53,O45)="（数えない）","",INDEX('分け方の表'!$N$4:$N$53,O45)&amp;""),IF(I45&amp;""="1",IF((Q45&lt;&gt;"")*(D45&lt;0)*(IFERROR(INDEX('入力'!$E$30:$E$88,MATCH(Q45,'入力'!$A$30:$A$88,0)),"")="貯める・増やす"),Q45,""),IF(A45&amp;""="0","",IF(Q45&lt;&gt;"",Q45,R45))))))</f>
        <v/>
      </c>
      <c r="T45" s="56">
        <f>IF(S45="","",IF(IFERROR(INDEX('入力'!$E$30:$E$88,MATCH(S45,'入力'!$A$30:$A$88,0)),"")="入るお金",D45,-D45))</f>
        <v/>
      </c>
      <c r="U45" s="39">
        <f>IF(L45="","",IF(L45&lt;&gt;1,"見出しなど",IF(N45=1,"重なり",IF(S45="",IF(O45&gt;0,"数えない（直した）",IF(I45&amp;""="1","振替",IF(A45&amp;""="0","計算対象外","数えない"))),IF(COUNTIFS('入力'!$A$30:$A$88,S45)=0,"一覧にない費目",IF(O45&gt;0,"直した",IF(S45="未分類","未分類","OK")))))))</f>
        <v/>
      </c>
    </row>
    <row r="46">
      <c r="A46" s="40" t="n"/>
      <c r="B46" s="34" t="n"/>
      <c r="C46" s="35" t="n"/>
      <c r="D46" s="36" t="n"/>
      <c r="E46" s="35" t="n"/>
      <c r="F46" s="35" t="n"/>
      <c r="G46" s="35" t="n"/>
      <c r="H46" s="35" t="n"/>
      <c r="I46" s="40" t="n"/>
      <c r="J46" s="35" t="n"/>
      <c r="L46" s="39">
        <f>IF(B46="","",IFERROR(YEAR(B46)*0+D46*0+1,0))</f>
        <v/>
      </c>
      <c r="M46" s="55">
        <f>IF(L46&lt;&gt;1,"",IF(O46&gt;0,IF(INDEX('分け方の表'!$O$4:$O$53,O46)&lt;&gt;"",DATE(YEAR(INDEX('分け方の表'!$O$4:$O$53,O46)),MONTH(INDEX('分け方の表'!$O$4:$O$53,O46)),1),DATE(YEAR(B46),MONTH(B46),1)),DATE(YEAR(B46),MONTH(B46),1)))</f>
        <v/>
      </c>
      <c r="N46" s="39">
        <f>IF(L46&lt;&gt;1,"",IF(J46="",0,IF(COUNTIFS($J$4:J46,J46)&gt;1,1,0)))</f>
        <v/>
      </c>
      <c r="O46" s="39">
        <f>IF(L46&lt;&gt;1,"",IF(J46="",0,IFERROR(MATCH(J46,'分け方の表'!$M$4:$M$53,0),0)))</f>
        <v/>
      </c>
      <c r="P46" s="39">
        <f>IF(L46&lt;&gt;1,"",IF(SUMPRODUCT((COUNTIFS(C46,"*"&amp;'分け方の表'!$F$4:$F$23&amp;"*")&gt;0)*('分け方の表'!$F$4:$F$23&lt;&gt;"")*'分け方の表'!$I$4:$I$23)=0,99,1+COUNTIFS('分け方の表'!$I$4:$I$23,"&gt;"&amp;SUMPRODUCT((COUNTIFS(C46,"*"&amp;'分け方の表'!$F$4:$F$23&amp;"*")&gt;0)*('分け方の表'!$F$4:$F$23&lt;&gt;"")*'分け方の表'!$I$4:$I$23))))</f>
        <v/>
      </c>
      <c r="Q46" s="39">
        <f>IF(L46&lt;&gt;1,"",IF(P46&gt;=99,"",INDEX('分け方の表'!$G$4:$G$23,P46)&amp;""))</f>
        <v/>
      </c>
      <c r="R46" s="39">
        <f>IF(L46&lt;&gt;1,"",IF((F46="収入")*(G46="給与")*(E46&lt;&gt;"")*(COUNTIFS('分け方の表'!$J$4:$J$13,E46)&gt;0),INDEX('分け方の表'!$K$4:$K$13,MATCH(E46,'分け方の表'!$J$4:$J$13,0))&amp;"",IFERROR(INDEX('分け方の表'!$C$4:$C$103,MATCH(F46&amp;"|"&amp;G46,'分け方の表'!$D$4:$D$103,0))&amp;"",IFERROR(INDEX('分け方の表'!$C$4:$C$103,MATCH(F46&amp;"|（ほか全部）",'分け方の表'!$D$4:$D$103,0))&amp;"","未分類"))))</f>
        <v/>
      </c>
      <c r="S46" s="39">
        <f>IF(L46&lt;&gt;1,"",IF(N46=1,"",IF(IF(O46&gt;0,INDEX('分け方の表'!$N$4:$N$53,O46)&amp;"","")&lt;&gt;"",IF(INDEX('分け方の表'!$N$4:$N$53,O46)="（数えない）","",INDEX('分け方の表'!$N$4:$N$53,O46)&amp;""),IF(I46&amp;""="1",IF((Q46&lt;&gt;"")*(D46&lt;0)*(IFERROR(INDEX('入力'!$E$30:$E$88,MATCH(Q46,'入力'!$A$30:$A$88,0)),"")="貯める・増やす"),Q46,""),IF(A46&amp;""="0","",IF(Q46&lt;&gt;"",Q46,R46))))))</f>
        <v/>
      </c>
      <c r="T46" s="56">
        <f>IF(S46="","",IF(IFERROR(INDEX('入力'!$E$30:$E$88,MATCH(S46,'入力'!$A$30:$A$88,0)),"")="入るお金",D46,-D46))</f>
        <v/>
      </c>
      <c r="U46" s="39">
        <f>IF(L46="","",IF(L46&lt;&gt;1,"見出しなど",IF(N46=1,"重なり",IF(S46="",IF(O46&gt;0,"数えない（直した）",IF(I46&amp;""="1","振替",IF(A46&amp;""="0","計算対象外","数えない"))),IF(COUNTIFS('入力'!$A$30:$A$88,S46)=0,"一覧にない費目",IF(O46&gt;0,"直した",IF(S46="未分類","未分類","OK")))))))</f>
        <v/>
      </c>
    </row>
    <row r="47">
      <c r="A47" s="40" t="n"/>
      <c r="B47" s="34" t="n"/>
      <c r="C47" s="35" t="n"/>
      <c r="D47" s="36" t="n"/>
      <c r="E47" s="35" t="n"/>
      <c r="F47" s="35" t="n"/>
      <c r="G47" s="35" t="n"/>
      <c r="H47" s="35" t="n"/>
      <c r="I47" s="40" t="n"/>
      <c r="J47" s="35" t="n"/>
      <c r="L47" s="39">
        <f>IF(B47="","",IFERROR(YEAR(B47)*0+D47*0+1,0))</f>
        <v/>
      </c>
      <c r="M47" s="55">
        <f>IF(L47&lt;&gt;1,"",IF(O47&gt;0,IF(INDEX('分け方の表'!$O$4:$O$53,O47)&lt;&gt;"",DATE(YEAR(INDEX('分け方の表'!$O$4:$O$53,O47)),MONTH(INDEX('分け方の表'!$O$4:$O$53,O47)),1),DATE(YEAR(B47),MONTH(B47),1)),DATE(YEAR(B47),MONTH(B47),1)))</f>
        <v/>
      </c>
      <c r="N47" s="39">
        <f>IF(L47&lt;&gt;1,"",IF(J47="",0,IF(COUNTIFS($J$4:J47,J47)&gt;1,1,0)))</f>
        <v/>
      </c>
      <c r="O47" s="39">
        <f>IF(L47&lt;&gt;1,"",IF(J47="",0,IFERROR(MATCH(J47,'分け方の表'!$M$4:$M$53,0),0)))</f>
        <v/>
      </c>
      <c r="P47" s="39">
        <f>IF(L47&lt;&gt;1,"",IF(SUMPRODUCT((COUNTIFS(C47,"*"&amp;'分け方の表'!$F$4:$F$23&amp;"*")&gt;0)*('分け方の表'!$F$4:$F$23&lt;&gt;"")*'分け方の表'!$I$4:$I$23)=0,99,1+COUNTIFS('分け方の表'!$I$4:$I$23,"&gt;"&amp;SUMPRODUCT((COUNTIFS(C47,"*"&amp;'分け方の表'!$F$4:$F$23&amp;"*")&gt;0)*('分け方の表'!$F$4:$F$23&lt;&gt;"")*'分け方の表'!$I$4:$I$23))))</f>
        <v/>
      </c>
      <c r="Q47" s="39">
        <f>IF(L47&lt;&gt;1,"",IF(P47&gt;=99,"",INDEX('分け方の表'!$G$4:$G$23,P47)&amp;""))</f>
        <v/>
      </c>
      <c r="R47" s="39">
        <f>IF(L47&lt;&gt;1,"",IF((F47="収入")*(G47="給与")*(E47&lt;&gt;"")*(COUNTIFS('分け方の表'!$J$4:$J$13,E47)&gt;0),INDEX('分け方の表'!$K$4:$K$13,MATCH(E47,'分け方の表'!$J$4:$J$13,0))&amp;"",IFERROR(INDEX('分け方の表'!$C$4:$C$103,MATCH(F47&amp;"|"&amp;G47,'分け方の表'!$D$4:$D$103,0))&amp;"",IFERROR(INDEX('分け方の表'!$C$4:$C$103,MATCH(F47&amp;"|（ほか全部）",'分け方の表'!$D$4:$D$103,0))&amp;"","未分類"))))</f>
        <v/>
      </c>
      <c r="S47" s="39">
        <f>IF(L47&lt;&gt;1,"",IF(N47=1,"",IF(IF(O47&gt;0,INDEX('分け方の表'!$N$4:$N$53,O47)&amp;"","")&lt;&gt;"",IF(INDEX('分け方の表'!$N$4:$N$53,O47)="（数えない）","",INDEX('分け方の表'!$N$4:$N$53,O47)&amp;""),IF(I47&amp;""="1",IF((Q47&lt;&gt;"")*(D47&lt;0)*(IFERROR(INDEX('入力'!$E$30:$E$88,MATCH(Q47,'入力'!$A$30:$A$88,0)),"")="貯める・増やす"),Q47,""),IF(A47&amp;""="0","",IF(Q47&lt;&gt;"",Q47,R47))))))</f>
        <v/>
      </c>
      <c r="T47" s="56">
        <f>IF(S47="","",IF(IFERROR(INDEX('入力'!$E$30:$E$88,MATCH(S47,'入力'!$A$30:$A$88,0)),"")="入るお金",D47,-D47))</f>
        <v/>
      </c>
      <c r="U47" s="39">
        <f>IF(L47="","",IF(L47&lt;&gt;1,"見出しなど",IF(N47=1,"重なり",IF(S47="",IF(O47&gt;0,"数えない（直した）",IF(I47&amp;""="1","振替",IF(A47&amp;""="0","計算対象外","数えない"))),IF(COUNTIFS('入力'!$A$30:$A$88,S47)=0,"一覧にない費目",IF(O47&gt;0,"直した",IF(S47="未分類","未分類","OK")))))))</f>
        <v/>
      </c>
    </row>
    <row r="48">
      <c r="A48" s="40" t="n"/>
      <c r="B48" s="34" t="n"/>
      <c r="C48" s="35" t="n"/>
      <c r="D48" s="36" t="n"/>
      <c r="E48" s="35" t="n"/>
      <c r="F48" s="35" t="n"/>
      <c r="G48" s="35" t="n"/>
      <c r="H48" s="35" t="n"/>
      <c r="I48" s="40" t="n"/>
      <c r="J48" s="35" t="n"/>
      <c r="L48" s="39">
        <f>IF(B48="","",IFERROR(YEAR(B48)*0+D48*0+1,0))</f>
        <v/>
      </c>
      <c r="M48" s="55">
        <f>IF(L48&lt;&gt;1,"",IF(O48&gt;0,IF(INDEX('分け方の表'!$O$4:$O$53,O48)&lt;&gt;"",DATE(YEAR(INDEX('分け方の表'!$O$4:$O$53,O48)),MONTH(INDEX('分け方の表'!$O$4:$O$53,O48)),1),DATE(YEAR(B48),MONTH(B48),1)),DATE(YEAR(B48),MONTH(B48),1)))</f>
        <v/>
      </c>
      <c r="N48" s="39">
        <f>IF(L48&lt;&gt;1,"",IF(J48="",0,IF(COUNTIFS($J$4:J48,J48)&gt;1,1,0)))</f>
        <v/>
      </c>
      <c r="O48" s="39">
        <f>IF(L48&lt;&gt;1,"",IF(J48="",0,IFERROR(MATCH(J48,'分け方の表'!$M$4:$M$53,0),0)))</f>
        <v/>
      </c>
      <c r="P48" s="39">
        <f>IF(L48&lt;&gt;1,"",IF(SUMPRODUCT((COUNTIFS(C48,"*"&amp;'分け方の表'!$F$4:$F$23&amp;"*")&gt;0)*('分け方の表'!$F$4:$F$23&lt;&gt;"")*'分け方の表'!$I$4:$I$23)=0,99,1+COUNTIFS('分け方の表'!$I$4:$I$23,"&gt;"&amp;SUMPRODUCT((COUNTIFS(C48,"*"&amp;'分け方の表'!$F$4:$F$23&amp;"*")&gt;0)*('分け方の表'!$F$4:$F$23&lt;&gt;"")*'分け方の表'!$I$4:$I$23))))</f>
        <v/>
      </c>
      <c r="Q48" s="39">
        <f>IF(L48&lt;&gt;1,"",IF(P48&gt;=99,"",INDEX('分け方の表'!$G$4:$G$23,P48)&amp;""))</f>
        <v/>
      </c>
      <c r="R48" s="39">
        <f>IF(L48&lt;&gt;1,"",IF((F48="収入")*(G48="給与")*(E48&lt;&gt;"")*(COUNTIFS('分け方の表'!$J$4:$J$13,E48)&gt;0),INDEX('分け方の表'!$K$4:$K$13,MATCH(E48,'分け方の表'!$J$4:$J$13,0))&amp;"",IFERROR(INDEX('分け方の表'!$C$4:$C$103,MATCH(F48&amp;"|"&amp;G48,'分け方の表'!$D$4:$D$103,0))&amp;"",IFERROR(INDEX('分け方の表'!$C$4:$C$103,MATCH(F48&amp;"|（ほか全部）",'分け方の表'!$D$4:$D$103,0))&amp;"","未分類"))))</f>
        <v/>
      </c>
      <c r="S48" s="39">
        <f>IF(L48&lt;&gt;1,"",IF(N48=1,"",IF(IF(O48&gt;0,INDEX('分け方の表'!$N$4:$N$53,O48)&amp;"","")&lt;&gt;"",IF(INDEX('分け方の表'!$N$4:$N$53,O48)="（数えない）","",INDEX('分け方の表'!$N$4:$N$53,O48)&amp;""),IF(I48&amp;""="1",IF((Q48&lt;&gt;"")*(D48&lt;0)*(IFERROR(INDEX('入力'!$E$30:$E$88,MATCH(Q48,'入力'!$A$30:$A$88,0)),"")="貯める・増やす"),Q48,""),IF(A48&amp;""="0","",IF(Q48&lt;&gt;"",Q48,R48))))))</f>
        <v/>
      </c>
      <c r="T48" s="56">
        <f>IF(S48="","",IF(IFERROR(INDEX('入力'!$E$30:$E$88,MATCH(S48,'入力'!$A$30:$A$88,0)),"")="入るお金",D48,-D48))</f>
        <v/>
      </c>
      <c r="U48" s="39">
        <f>IF(L48="","",IF(L48&lt;&gt;1,"見出しなど",IF(N48=1,"重なり",IF(S48="",IF(O48&gt;0,"数えない（直した）",IF(I48&amp;""="1","振替",IF(A48&amp;""="0","計算対象外","数えない"))),IF(COUNTIFS('入力'!$A$30:$A$88,S48)=0,"一覧にない費目",IF(O48&gt;0,"直した",IF(S48="未分類","未分類","OK")))))))</f>
        <v/>
      </c>
    </row>
    <row r="49">
      <c r="A49" s="40" t="n"/>
      <c r="B49" s="34" t="n"/>
      <c r="C49" s="35" t="n"/>
      <c r="D49" s="36" t="n"/>
      <c r="E49" s="35" t="n"/>
      <c r="F49" s="35" t="n"/>
      <c r="G49" s="35" t="n"/>
      <c r="H49" s="35" t="n"/>
      <c r="I49" s="40" t="n"/>
      <c r="J49" s="35" t="n"/>
      <c r="L49" s="39">
        <f>IF(B49="","",IFERROR(YEAR(B49)*0+D49*0+1,0))</f>
        <v/>
      </c>
      <c r="M49" s="55">
        <f>IF(L49&lt;&gt;1,"",IF(O49&gt;0,IF(INDEX('分け方の表'!$O$4:$O$53,O49)&lt;&gt;"",DATE(YEAR(INDEX('分け方の表'!$O$4:$O$53,O49)),MONTH(INDEX('分け方の表'!$O$4:$O$53,O49)),1),DATE(YEAR(B49),MONTH(B49),1)),DATE(YEAR(B49),MONTH(B49),1)))</f>
        <v/>
      </c>
      <c r="N49" s="39">
        <f>IF(L49&lt;&gt;1,"",IF(J49="",0,IF(COUNTIFS($J$4:J49,J49)&gt;1,1,0)))</f>
        <v/>
      </c>
      <c r="O49" s="39">
        <f>IF(L49&lt;&gt;1,"",IF(J49="",0,IFERROR(MATCH(J49,'分け方の表'!$M$4:$M$53,0),0)))</f>
        <v/>
      </c>
      <c r="P49" s="39">
        <f>IF(L49&lt;&gt;1,"",IF(SUMPRODUCT((COUNTIFS(C49,"*"&amp;'分け方の表'!$F$4:$F$23&amp;"*")&gt;0)*('分け方の表'!$F$4:$F$23&lt;&gt;"")*'分け方の表'!$I$4:$I$23)=0,99,1+COUNTIFS('分け方の表'!$I$4:$I$23,"&gt;"&amp;SUMPRODUCT((COUNTIFS(C49,"*"&amp;'分け方の表'!$F$4:$F$23&amp;"*")&gt;0)*('分け方の表'!$F$4:$F$23&lt;&gt;"")*'分け方の表'!$I$4:$I$23))))</f>
        <v/>
      </c>
      <c r="Q49" s="39">
        <f>IF(L49&lt;&gt;1,"",IF(P49&gt;=99,"",INDEX('分け方の表'!$G$4:$G$23,P49)&amp;""))</f>
        <v/>
      </c>
      <c r="R49" s="39">
        <f>IF(L49&lt;&gt;1,"",IF((F49="収入")*(G49="給与")*(E49&lt;&gt;"")*(COUNTIFS('分け方の表'!$J$4:$J$13,E49)&gt;0),INDEX('分け方の表'!$K$4:$K$13,MATCH(E49,'分け方の表'!$J$4:$J$13,0))&amp;"",IFERROR(INDEX('分け方の表'!$C$4:$C$103,MATCH(F49&amp;"|"&amp;G49,'分け方の表'!$D$4:$D$103,0))&amp;"",IFERROR(INDEX('分け方の表'!$C$4:$C$103,MATCH(F49&amp;"|（ほか全部）",'分け方の表'!$D$4:$D$103,0))&amp;"","未分類"))))</f>
        <v/>
      </c>
      <c r="S49" s="39">
        <f>IF(L49&lt;&gt;1,"",IF(N49=1,"",IF(IF(O49&gt;0,INDEX('分け方の表'!$N$4:$N$53,O49)&amp;"","")&lt;&gt;"",IF(INDEX('分け方の表'!$N$4:$N$53,O49)="（数えない）","",INDEX('分け方の表'!$N$4:$N$53,O49)&amp;""),IF(I49&amp;""="1",IF((Q49&lt;&gt;"")*(D49&lt;0)*(IFERROR(INDEX('入力'!$E$30:$E$88,MATCH(Q49,'入力'!$A$30:$A$88,0)),"")="貯める・増やす"),Q49,""),IF(A49&amp;""="0","",IF(Q49&lt;&gt;"",Q49,R49))))))</f>
        <v/>
      </c>
      <c r="T49" s="56">
        <f>IF(S49="","",IF(IFERROR(INDEX('入力'!$E$30:$E$88,MATCH(S49,'入力'!$A$30:$A$88,0)),"")="入るお金",D49,-D49))</f>
        <v/>
      </c>
      <c r="U49" s="39">
        <f>IF(L49="","",IF(L49&lt;&gt;1,"見出しなど",IF(N49=1,"重なり",IF(S49="",IF(O49&gt;0,"数えない（直した）",IF(I49&amp;""="1","振替",IF(A49&amp;""="0","計算対象外","数えない"))),IF(COUNTIFS('入力'!$A$30:$A$88,S49)=0,"一覧にない費目",IF(O49&gt;0,"直した",IF(S49="未分類","未分類","OK")))))))</f>
        <v/>
      </c>
    </row>
    <row r="50">
      <c r="A50" s="40" t="n"/>
      <c r="B50" s="34" t="n"/>
      <c r="C50" s="35" t="n"/>
      <c r="D50" s="36" t="n"/>
      <c r="E50" s="35" t="n"/>
      <c r="F50" s="35" t="n"/>
      <c r="G50" s="35" t="n"/>
      <c r="H50" s="35" t="n"/>
      <c r="I50" s="40" t="n"/>
      <c r="J50" s="35" t="n"/>
      <c r="L50" s="39">
        <f>IF(B50="","",IFERROR(YEAR(B50)*0+D50*0+1,0))</f>
        <v/>
      </c>
      <c r="M50" s="55">
        <f>IF(L50&lt;&gt;1,"",IF(O50&gt;0,IF(INDEX('分け方の表'!$O$4:$O$53,O50)&lt;&gt;"",DATE(YEAR(INDEX('分け方の表'!$O$4:$O$53,O50)),MONTH(INDEX('分け方の表'!$O$4:$O$53,O50)),1),DATE(YEAR(B50),MONTH(B50),1)),DATE(YEAR(B50),MONTH(B50),1)))</f>
        <v/>
      </c>
      <c r="N50" s="39">
        <f>IF(L50&lt;&gt;1,"",IF(J50="",0,IF(COUNTIFS($J$4:J50,J50)&gt;1,1,0)))</f>
        <v/>
      </c>
      <c r="O50" s="39">
        <f>IF(L50&lt;&gt;1,"",IF(J50="",0,IFERROR(MATCH(J50,'分け方の表'!$M$4:$M$53,0),0)))</f>
        <v/>
      </c>
      <c r="P50" s="39">
        <f>IF(L50&lt;&gt;1,"",IF(SUMPRODUCT((COUNTIFS(C50,"*"&amp;'分け方の表'!$F$4:$F$23&amp;"*")&gt;0)*('分け方の表'!$F$4:$F$23&lt;&gt;"")*'分け方の表'!$I$4:$I$23)=0,99,1+COUNTIFS('分け方の表'!$I$4:$I$23,"&gt;"&amp;SUMPRODUCT((COUNTIFS(C50,"*"&amp;'分け方の表'!$F$4:$F$23&amp;"*")&gt;0)*('分け方の表'!$F$4:$F$23&lt;&gt;"")*'分け方の表'!$I$4:$I$23))))</f>
        <v/>
      </c>
      <c r="Q50" s="39">
        <f>IF(L50&lt;&gt;1,"",IF(P50&gt;=99,"",INDEX('分け方の表'!$G$4:$G$23,P50)&amp;""))</f>
        <v/>
      </c>
      <c r="R50" s="39">
        <f>IF(L50&lt;&gt;1,"",IF((F50="収入")*(G50="給与")*(E50&lt;&gt;"")*(COUNTIFS('分け方の表'!$J$4:$J$13,E50)&gt;0),INDEX('分け方の表'!$K$4:$K$13,MATCH(E50,'分け方の表'!$J$4:$J$13,0))&amp;"",IFERROR(INDEX('分け方の表'!$C$4:$C$103,MATCH(F50&amp;"|"&amp;G50,'分け方の表'!$D$4:$D$103,0))&amp;"",IFERROR(INDEX('分け方の表'!$C$4:$C$103,MATCH(F50&amp;"|（ほか全部）",'分け方の表'!$D$4:$D$103,0))&amp;"","未分類"))))</f>
        <v/>
      </c>
      <c r="S50" s="39">
        <f>IF(L50&lt;&gt;1,"",IF(N50=1,"",IF(IF(O50&gt;0,INDEX('分け方の表'!$N$4:$N$53,O50)&amp;"","")&lt;&gt;"",IF(INDEX('分け方の表'!$N$4:$N$53,O50)="（数えない）","",INDEX('分け方の表'!$N$4:$N$53,O50)&amp;""),IF(I50&amp;""="1",IF((Q50&lt;&gt;"")*(D50&lt;0)*(IFERROR(INDEX('入力'!$E$30:$E$88,MATCH(Q50,'入力'!$A$30:$A$88,0)),"")="貯める・増やす"),Q50,""),IF(A50&amp;""="0","",IF(Q50&lt;&gt;"",Q50,R50))))))</f>
        <v/>
      </c>
      <c r="T50" s="56">
        <f>IF(S50="","",IF(IFERROR(INDEX('入力'!$E$30:$E$88,MATCH(S50,'入力'!$A$30:$A$88,0)),"")="入るお金",D50,-D50))</f>
        <v/>
      </c>
      <c r="U50" s="39">
        <f>IF(L50="","",IF(L50&lt;&gt;1,"見出しなど",IF(N50=1,"重なり",IF(S50="",IF(O50&gt;0,"数えない（直した）",IF(I50&amp;""="1","振替",IF(A50&amp;""="0","計算対象外","数えない"))),IF(COUNTIFS('入力'!$A$30:$A$88,S50)=0,"一覧にない費目",IF(O50&gt;0,"直した",IF(S50="未分類","未分類","OK")))))))</f>
        <v/>
      </c>
    </row>
    <row r="51">
      <c r="A51" s="40" t="n"/>
      <c r="B51" s="34" t="n"/>
      <c r="C51" s="35" t="n"/>
      <c r="D51" s="36" t="n"/>
      <c r="E51" s="35" t="n"/>
      <c r="F51" s="35" t="n"/>
      <c r="G51" s="35" t="n"/>
      <c r="H51" s="35" t="n"/>
      <c r="I51" s="40" t="n"/>
      <c r="J51" s="35" t="n"/>
      <c r="L51" s="39">
        <f>IF(B51="","",IFERROR(YEAR(B51)*0+D51*0+1,0))</f>
        <v/>
      </c>
      <c r="M51" s="55">
        <f>IF(L51&lt;&gt;1,"",IF(O51&gt;0,IF(INDEX('分け方の表'!$O$4:$O$53,O51)&lt;&gt;"",DATE(YEAR(INDEX('分け方の表'!$O$4:$O$53,O51)),MONTH(INDEX('分け方の表'!$O$4:$O$53,O51)),1),DATE(YEAR(B51),MONTH(B51),1)),DATE(YEAR(B51),MONTH(B51),1)))</f>
        <v/>
      </c>
      <c r="N51" s="39">
        <f>IF(L51&lt;&gt;1,"",IF(J51="",0,IF(COUNTIFS($J$4:J51,J51)&gt;1,1,0)))</f>
        <v/>
      </c>
      <c r="O51" s="39">
        <f>IF(L51&lt;&gt;1,"",IF(J51="",0,IFERROR(MATCH(J51,'分け方の表'!$M$4:$M$53,0),0)))</f>
        <v/>
      </c>
      <c r="P51" s="39">
        <f>IF(L51&lt;&gt;1,"",IF(SUMPRODUCT((COUNTIFS(C51,"*"&amp;'分け方の表'!$F$4:$F$23&amp;"*")&gt;0)*('分け方の表'!$F$4:$F$23&lt;&gt;"")*'分け方の表'!$I$4:$I$23)=0,99,1+COUNTIFS('分け方の表'!$I$4:$I$23,"&gt;"&amp;SUMPRODUCT((COUNTIFS(C51,"*"&amp;'分け方の表'!$F$4:$F$23&amp;"*")&gt;0)*('分け方の表'!$F$4:$F$23&lt;&gt;"")*'分け方の表'!$I$4:$I$23))))</f>
        <v/>
      </c>
      <c r="Q51" s="39">
        <f>IF(L51&lt;&gt;1,"",IF(P51&gt;=99,"",INDEX('分け方の表'!$G$4:$G$23,P51)&amp;""))</f>
        <v/>
      </c>
      <c r="R51" s="39">
        <f>IF(L51&lt;&gt;1,"",IF((F51="収入")*(G51="給与")*(E51&lt;&gt;"")*(COUNTIFS('分け方の表'!$J$4:$J$13,E51)&gt;0),INDEX('分け方の表'!$K$4:$K$13,MATCH(E51,'分け方の表'!$J$4:$J$13,0))&amp;"",IFERROR(INDEX('分け方の表'!$C$4:$C$103,MATCH(F51&amp;"|"&amp;G51,'分け方の表'!$D$4:$D$103,0))&amp;"",IFERROR(INDEX('分け方の表'!$C$4:$C$103,MATCH(F51&amp;"|（ほか全部）",'分け方の表'!$D$4:$D$103,0))&amp;"","未分類"))))</f>
        <v/>
      </c>
      <c r="S51" s="39">
        <f>IF(L51&lt;&gt;1,"",IF(N51=1,"",IF(IF(O51&gt;0,INDEX('分け方の表'!$N$4:$N$53,O51)&amp;"","")&lt;&gt;"",IF(INDEX('分け方の表'!$N$4:$N$53,O51)="（数えない）","",INDEX('分け方の表'!$N$4:$N$53,O51)&amp;""),IF(I51&amp;""="1",IF((Q51&lt;&gt;"")*(D51&lt;0)*(IFERROR(INDEX('入力'!$E$30:$E$88,MATCH(Q51,'入力'!$A$30:$A$88,0)),"")="貯める・増やす"),Q51,""),IF(A51&amp;""="0","",IF(Q51&lt;&gt;"",Q51,R51))))))</f>
        <v/>
      </c>
      <c r="T51" s="56">
        <f>IF(S51="","",IF(IFERROR(INDEX('入力'!$E$30:$E$88,MATCH(S51,'入力'!$A$30:$A$88,0)),"")="入るお金",D51,-D51))</f>
        <v/>
      </c>
      <c r="U51" s="39">
        <f>IF(L51="","",IF(L51&lt;&gt;1,"見出しなど",IF(N51=1,"重なり",IF(S51="",IF(O51&gt;0,"数えない（直した）",IF(I51&amp;""="1","振替",IF(A51&amp;""="0","計算対象外","数えない"))),IF(COUNTIFS('入力'!$A$30:$A$88,S51)=0,"一覧にない費目",IF(O51&gt;0,"直した",IF(S51="未分類","未分類","OK")))))))</f>
        <v/>
      </c>
    </row>
    <row r="52">
      <c r="A52" s="40" t="n"/>
      <c r="B52" s="34" t="n"/>
      <c r="C52" s="35" t="n"/>
      <c r="D52" s="36" t="n"/>
      <c r="E52" s="35" t="n"/>
      <c r="F52" s="35" t="n"/>
      <c r="G52" s="35" t="n"/>
      <c r="H52" s="35" t="n"/>
      <c r="I52" s="40" t="n"/>
      <c r="J52" s="35" t="n"/>
      <c r="L52" s="39">
        <f>IF(B52="","",IFERROR(YEAR(B52)*0+D52*0+1,0))</f>
        <v/>
      </c>
      <c r="M52" s="55">
        <f>IF(L52&lt;&gt;1,"",IF(O52&gt;0,IF(INDEX('分け方の表'!$O$4:$O$53,O52)&lt;&gt;"",DATE(YEAR(INDEX('分け方の表'!$O$4:$O$53,O52)),MONTH(INDEX('分け方の表'!$O$4:$O$53,O52)),1),DATE(YEAR(B52),MONTH(B52),1)),DATE(YEAR(B52),MONTH(B52),1)))</f>
        <v/>
      </c>
      <c r="N52" s="39">
        <f>IF(L52&lt;&gt;1,"",IF(J52="",0,IF(COUNTIFS($J$4:J52,J52)&gt;1,1,0)))</f>
        <v/>
      </c>
      <c r="O52" s="39">
        <f>IF(L52&lt;&gt;1,"",IF(J52="",0,IFERROR(MATCH(J52,'分け方の表'!$M$4:$M$53,0),0)))</f>
        <v/>
      </c>
      <c r="P52" s="39">
        <f>IF(L52&lt;&gt;1,"",IF(SUMPRODUCT((COUNTIFS(C52,"*"&amp;'分け方の表'!$F$4:$F$23&amp;"*")&gt;0)*('分け方の表'!$F$4:$F$23&lt;&gt;"")*'分け方の表'!$I$4:$I$23)=0,99,1+COUNTIFS('分け方の表'!$I$4:$I$23,"&gt;"&amp;SUMPRODUCT((COUNTIFS(C52,"*"&amp;'分け方の表'!$F$4:$F$23&amp;"*")&gt;0)*('分け方の表'!$F$4:$F$23&lt;&gt;"")*'分け方の表'!$I$4:$I$23))))</f>
        <v/>
      </c>
      <c r="Q52" s="39">
        <f>IF(L52&lt;&gt;1,"",IF(P52&gt;=99,"",INDEX('分け方の表'!$G$4:$G$23,P52)&amp;""))</f>
        <v/>
      </c>
      <c r="R52" s="39">
        <f>IF(L52&lt;&gt;1,"",IF((F52="収入")*(G52="給与")*(E52&lt;&gt;"")*(COUNTIFS('分け方の表'!$J$4:$J$13,E52)&gt;0),INDEX('分け方の表'!$K$4:$K$13,MATCH(E52,'分け方の表'!$J$4:$J$13,0))&amp;"",IFERROR(INDEX('分け方の表'!$C$4:$C$103,MATCH(F52&amp;"|"&amp;G52,'分け方の表'!$D$4:$D$103,0))&amp;"",IFERROR(INDEX('分け方の表'!$C$4:$C$103,MATCH(F52&amp;"|（ほか全部）",'分け方の表'!$D$4:$D$103,0))&amp;"","未分類"))))</f>
        <v/>
      </c>
      <c r="S52" s="39">
        <f>IF(L52&lt;&gt;1,"",IF(N52=1,"",IF(IF(O52&gt;0,INDEX('分け方の表'!$N$4:$N$53,O52)&amp;"","")&lt;&gt;"",IF(INDEX('分け方の表'!$N$4:$N$53,O52)="（数えない）","",INDEX('分け方の表'!$N$4:$N$53,O52)&amp;""),IF(I52&amp;""="1",IF((Q52&lt;&gt;"")*(D52&lt;0)*(IFERROR(INDEX('入力'!$E$30:$E$88,MATCH(Q52,'入力'!$A$30:$A$88,0)),"")="貯める・増やす"),Q52,""),IF(A52&amp;""="0","",IF(Q52&lt;&gt;"",Q52,R52))))))</f>
        <v/>
      </c>
      <c r="T52" s="56">
        <f>IF(S52="","",IF(IFERROR(INDEX('入力'!$E$30:$E$88,MATCH(S52,'入力'!$A$30:$A$88,0)),"")="入るお金",D52,-D52))</f>
        <v/>
      </c>
      <c r="U52" s="39">
        <f>IF(L52="","",IF(L52&lt;&gt;1,"見出しなど",IF(N52=1,"重なり",IF(S52="",IF(O52&gt;0,"数えない（直した）",IF(I52&amp;""="1","振替",IF(A52&amp;""="0","計算対象外","数えない"))),IF(COUNTIFS('入力'!$A$30:$A$88,S52)=0,"一覧にない費目",IF(O52&gt;0,"直した",IF(S52="未分類","未分類","OK")))))))</f>
        <v/>
      </c>
    </row>
    <row r="53">
      <c r="A53" s="40" t="n"/>
      <c r="B53" s="34" t="n"/>
      <c r="C53" s="35" t="n"/>
      <c r="D53" s="36" t="n"/>
      <c r="E53" s="35" t="n"/>
      <c r="F53" s="35" t="n"/>
      <c r="G53" s="35" t="n"/>
      <c r="H53" s="35" t="n"/>
      <c r="I53" s="40" t="n"/>
      <c r="J53" s="35" t="n"/>
      <c r="L53" s="39">
        <f>IF(B53="","",IFERROR(YEAR(B53)*0+D53*0+1,0))</f>
        <v/>
      </c>
      <c r="M53" s="55">
        <f>IF(L53&lt;&gt;1,"",IF(O53&gt;0,IF(INDEX('分け方の表'!$O$4:$O$53,O53)&lt;&gt;"",DATE(YEAR(INDEX('分け方の表'!$O$4:$O$53,O53)),MONTH(INDEX('分け方の表'!$O$4:$O$53,O53)),1),DATE(YEAR(B53),MONTH(B53),1)),DATE(YEAR(B53),MONTH(B53),1)))</f>
        <v/>
      </c>
      <c r="N53" s="39">
        <f>IF(L53&lt;&gt;1,"",IF(J53="",0,IF(COUNTIFS($J$4:J53,J53)&gt;1,1,0)))</f>
        <v/>
      </c>
      <c r="O53" s="39">
        <f>IF(L53&lt;&gt;1,"",IF(J53="",0,IFERROR(MATCH(J53,'分け方の表'!$M$4:$M$53,0),0)))</f>
        <v/>
      </c>
      <c r="P53" s="39">
        <f>IF(L53&lt;&gt;1,"",IF(SUMPRODUCT((COUNTIFS(C53,"*"&amp;'分け方の表'!$F$4:$F$23&amp;"*")&gt;0)*('分け方の表'!$F$4:$F$23&lt;&gt;"")*'分け方の表'!$I$4:$I$23)=0,99,1+COUNTIFS('分け方の表'!$I$4:$I$23,"&gt;"&amp;SUMPRODUCT((COUNTIFS(C53,"*"&amp;'分け方の表'!$F$4:$F$23&amp;"*")&gt;0)*('分け方の表'!$F$4:$F$23&lt;&gt;"")*'分け方の表'!$I$4:$I$23))))</f>
        <v/>
      </c>
      <c r="Q53" s="39">
        <f>IF(L53&lt;&gt;1,"",IF(P53&gt;=99,"",INDEX('分け方の表'!$G$4:$G$23,P53)&amp;""))</f>
        <v/>
      </c>
      <c r="R53" s="39">
        <f>IF(L53&lt;&gt;1,"",IF((F53="収入")*(G53="給与")*(E53&lt;&gt;"")*(COUNTIFS('分け方の表'!$J$4:$J$13,E53)&gt;0),INDEX('分け方の表'!$K$4:$K$13,MATCH(E53,'分け方の表'!$J$4:$J$13,0))&amp;"",IFERROR(INDEX('分け方の表'!$C$4:$C$103,MATCH(F53&amp;"|"&amp;G53,'分け方の表'!$D$4:$D$103,0))&amp;"",IFERROR(INDEX('分け方の表'!$C$4:$C$103,MATCH(F53&amp;"|（ほか全部）",'分け方の表'!$D$4:$D$103,0))&amp;"","未分類"))))</f>
        <v/>
      </c>
      <c r="S53" s="39">
        <f>IF(L53&lt;&gt;1,"",IF(N53=1,"",IF(IF(O53&gt;0,INDEX('分け方の表'!$N$4:$N$53,O53)&amp;"","")&lt;&gt;"",IF(INDEX('分け方の表'!$N$4:$N$53,O53)="（数えない）","",INDEX('分け方の表'!$N$4:$N$53,O53)&amp;""),IF(I53&amp;""="1",IF((Q53&lt;&gt;"")*(D53&lt;0)*(IFERROR(INDEX('入力'!$E$30:$E$88,MATCH(Q53,'入力'!$A$30:$A$88,0)),"")="貯める・増やす"),Q53,""),IF(A53&amp;""="0","",IF(Q53&lt;&gt;"",Q53,R53))))))</f>
        <v/>
      </c>
      <c r="T53" s="56">
        <f>IF(S53="","",IF(IFERROR(INDEX('入力'!$E$30:$E$88,MATCH(S53,'入力'!$A$30:$A$88,0)),"")="入るお金",D53,-D53))</f>
        <v/>
      </c>
      <c r="U53" s="39">
        <f>IF(L53="","",IF(L53&lt;&gt;1,"見出しなど",IF(N53=1,"重なり",IF(S53="",IF(O53&gt;0,"数えない（直した）",IF(I53&amp;""="1","振替",IF(A53&amp;""="0","計算対象外","数えない"))),IF(COUNTIFS('入力'!$A$30:$A$88,S53)=0,"一覧にない費目",IF(O53&gt;0,"直した",IF(S53="未分類","未分類","OK")))))))</f>
        <v/>
      </c>
    </row>
    <row r="54">
      <c r="A54" s="40" t="n"/>
      <c r="B54" s="34" t="n"/>
      <c r="C54" s="35" t="n"/>
      <c r="D54" s="36" t="n"/>
      <c r="E54" s="35" t="n"/>
      <c r="F54" s="35" t="n"/>
      <c r="G54" s="35" t="n"/>
      <c r="H54" s="35" t="n"/>
      <c r="I54" s="40" t="n"/>
      <c r="J54" s="35" t="n"/>
      <c r="L54" s="39">
        <f>IF(B54="","",IFERROR(YEAR(B54)*0+D54*0+1,0))</f>
        <v/>
      </c>
      <c r="M54" s="55">
        <f>IF(L54&lt;&gt;1,"",IF(O54&gt;0,IF(INDEX('分け方の表'!$O$4:$O$53,O54)&lt;&gt;"",DATE(YEAR(INDEX('分け方の表'!$O$4:$O$53,O54)),MONTH(INDEX('分け方の表'!$O$4:$O$53,O54)),1),DATE(YEAR(B54),MONTH(B54),1)),DATE(YEAR(B54),MONTH(B54),1)))</f>
        <v/>
      </c>
      <c r="N54" s="39">
        <f>IF(L54&lt;&gt;1,"",IF(J54="",0,IF(COUNTIFS($J$4:J54,J54)&gt;1,1,0)))</f>
        <v/>
      </c>
      <c r="O54" s="39">
        <f>IF(L54&lt;&gt;1,"",IF(J54="",0,IFERROR(MATCH(J54,'分け方の表'!$M$4:$M$53,0),0)))</f>
        <v/>
      </c>
      <c r="P54" s="39">
        <f>IF(L54&lt;&gt;1,"",IF(SUMPRODUCT((COUNTIFS(C54,"*"&amp;'分け方の表'!$F$4:$F$23&amp;"*")&gt;0)*('分け方の表'!$F$4:$F$23&lt;&gt;"")*'分け方の表'!$I$4:$I$23)=0,99,1+COUNTIFS('分け方の表'!$I$4:$I$23,"&gt;"&amp;SUMPRODUCT((COUNTIFS(C54,"*"&amp;'分け方の表'!$F$4:$F$23&amp;"*")&gt;0)*('分け方の表'!$F$4:$F$23&lt;&gt;"")*'分け方の表'!$I$4:$I$23))))</f>
        <v/>
      </c>
      <c r="Q54" s="39">
        <f>IF(L54&lt;&gt;1,"",IF(P54&gt;=99,"",INDEX('分け方の表'!$G$4:$G$23,P54)&amp;""))</f>
        <v/>
      </c>
      <c r="R54" s="39">
        <f>IF(L54&lt;&gt;1,"",IF((F54="収入")*(G54="給与")*(E54&lt;&gt;"")*(COUNTIFS('分け方の表'!$J$4:$J$13,E54)&gt;0),INDEX('分け方の表'!$K$4:$K$13,MATCH(E54,'分け方の表'!$J$4:$J$13,0))&amp;"",IFERROR(INDEX('分け方の表'!$C$4:$C$103,MATCH(F54&amp;"|"&amp;G54,'分け方の表'!$D$4:$D$103,0))&amp;"",IFERROR(INDEX('分け方の表'!$C$4:$C$103,MATCH(F54&amp;"|（ほか全部）",'分け方の表'!$D$4:$D$103,0))&amp;"","未分類"))))</f>
        <v/>
      </c>
      <c r="S54" s="39">
        <f>IF(L54&lt;&gt;1,"",IF(N54=1,"",IF(IF(O54&gt;0,INDEX('分け方の表'!$N$4:$N$53,O54)&amp;"","")&lt;&gt;"",IF(INDEX('分け方の表'!$N$4:$N$53,O54)="（数えない）","",INDEX('分け方の表'!$N$4:$N$53,O54)&amp;""),IF(I54&amp;""="1",IF((Q54&lt;&gt;"")*(D54&lt;0)*(IFERROR(INDEX('入力'!$E$30:$E$88,MATCH(Q54,'入力'!$A$30:$A$88,0)),"")="貯める・増やす"),Q54,""),IF(A54&amp;""="0","",IF(Q54&lt;&gt;"",Q54,R54))))))</f>
        <v/>
      </c>
      <c r="T54" s="56">
        <f>IF(S54="","",IF(IFERROR(INDEX('入力'!$E$30:$E$88,MATCH(S54,'入力'!$A$30:$A$88,0)),"")="入るお金",D54,-D54))</f>
        <v/>
      </c>
      <c r="U54" s="39">
        <f>IF(L54="","",IF(L54&lt;&gt;1,"見出しなど",IF(N54=1,"重なり",IF(S54="",IF(O54&gt;0,"数えない（直した）",IF(I54&amp;""="1","振替",IF(A54&amp;""="0","計算対象外","数えない"))),IF(COUNTIFS('入力'!$A$30:$A$88,S54)=0,"一覧にない費目",IF(O54&gt;0,"直した",IF(S54="未分類","未分類","OK")))))))</f>
        <v/>
      </c>
    </row>
    <row r="55">
      <c r="A55" s="40" t="n"/>
      <c r="B55" s="34" t="n"/>
      <c r="C55" s="35" t="n"/>
      <c r="D55" s="36" t="n"/>
      <c r="E55" s="35" t="n"/>
      <c r="F55" s="35" t="n"/>
      <c r="G55" s="35" t="n"/>
      <c r="H55" s="35" t="n"/>
      <c r="I55" s="40" t="n"/>
      <c r="J55" s="35" t="n"/>
      <c r="L55" s="39">
        <f>IF(B55="","",IFERROR(YEAR(B55)*0+D55*0+1,0))</f>
        <v/>
      </c>
      <c r="M55" s="55">
        <f>IF(L55&lt;&gt;1,"",IF(O55&gt;0,IF(INDEX('分け方の表'!$O$4:$O$53,O55)&lt;&gt;"",DATE(YEAR(INDEX('分け方の表'!$O$4:$O$53,O55)),MONTH(INDEX('分け方の表'!$O$4:$O$53,O55)),1),DATE(YEAR(B55),MONTH(B55),1)),DATE(YEAR(B55),MONTH(B55),1)))</f>
        <v/>
      </c>
      <c r="N55" s="39">
        <f>IF(L55&lt;&gt;1,"",IF(J55="",0,IF(COUNTIFS($J$4:J55,J55)&gt;1,1,0)))</f>
        <v/>
      </c>
      <c r="O55" s="39">
        <f>IF(L55&lt;&gt;1,"",IF(J55="",0,IFERROR(MATCH(J55,'分け方の表'!$M$4:$M$53,0),0)))</f>
        <v/>
      </c>
      <c r="P55" s="39">
        <f>IF(L55&lt;&gt;1,"",IF(SUMPRODUCT((COUNTIFS(C55,"*"&amp;'分け方の表'!$F$4:$F$23&amp;"*")&gt;0)*('分け方の表'!$F$4:$F$23&lt;&gt;"")*'分け方の表'!$I$4:$I$23)=0,99,1+COUNTIFS('分け方の表'!$I$4:$I$23,"&gt;"&amp;SUMPRODUCT((COUNTIFS(C55,"*"&amp;'分け方の表'!$F$4:$F$23&amp;"*")&gt;0)*('分け方の表'!$F$4:$F$23&lt;&gt;"")*'分け方の表'!$I$4:$I$23))))</f>
        <v/>
      </c>
      <c r="Q55" s="39">
        <f>IF(L55&lt;&gt;1,"",IF(P55&gt;=99,"",INDEX('分け方の表'!$G$4:$G$23,P55)&amp;""))</f>
        <v/>
      </c>
      <c r="R55" s="39">
        <f>IF(L55&lt;&gt;1,"",IF((F55="収入")*(G55="給与")*(E55&lt;&gt;"")*(COUNTIFS('分け方の表'!$J$4:$J$13,E55)&gt;0),INDEX('分け方の表'!$K$4:$K$13,MATCH(E55,'分け方の表'!$J$4:$J$13,0))&amp;"",IFERROR(INDEX('分け方の表'!$C$4:$C$103,MATCH(F55&amp;"|"&amp;G55,'分け方の表'!$D$4:$D$103,0))&amp;"",IFERROR(INDEX('分け方の表'!$C$4:$C$103,MATCH(F55&amp;"|（ほか全部）",'分け方の表'!$D$4:$D$103,0))&amp;"","未分類"))))</f>
        <v/>
      </c>
      <c r="S55" s="39">
        <f>IF(L55&lt;&gt;1,"",IF(N55=1,"",IF(IF(O55&gt;0,INDEX('分け方の表'!$N$4:$N$53,O55)&amp;"","")&lt;&gt;"",IF(INDEX('分け方の表'!$N$4:$N$53,O55)="（数えない）","",INDEX('分け方の表'!$N$4:$N$53,O55)&amp;""),IF(I55&amp;""="1",IF((Q55&lt;&gt;"")*(D55&lt;0)*(IFERROR(INDEX('入力'!$E$30:$E$88,MATCH(Q55,'入力'!$A$30:$A$88,0)),"")="貯める・増やす"),Q55,""),IF(A55&amp;""="0","",IF(Q55&lt;&gt;"",Q55,R55))))))</f>
        <v/>
      </c>
      <c r="T55" s="56">
        <f>IF(S55="","",IF(IFERROR(INDEX('入力'!$E$30:$E$88,MATCH(S55,'入力'!$A$30:$A$88,0)),"")="入るお金",D55,-D55))</f>
        <v/>
      </c>
      <c r="U55" s="39">
        <f>IF(L55="","",IF(L55&lt;&gt;1,"見出しなど",IF(N55=1,"重なり",IF(S55="",IF(O55&gt;0,"数えない（直した）",IF(I55&amp;""="1","振替",IF(A55&amp;""="0","計算対象外","数えない"))),IF(COUNTIFS('入力'!$A$30:$A$88,S55)=0,"一覧にない費目",IF(O55&gt;0,"直した",IF(S55="未分類","未分類","OK")))))))</f>
        <v/>
      </c>
    </row>
    <row r="56">
      <c r="A56" s="40" t="n"/>
      <c r="B56" s="34" t="n"/>
      <c r="C56" s="35" t="n"/>
      <c r="D56" s="36" t="n"/>
      <c r="E56" s="35" t="n"/>
      <c r="F56" s="35" t="n"/>
      <c r="G56" s="35" t="n"/>
      <c r="H56" s="35" t="n"/>
      <c r="I56" s="40" t="n"/>
      <c r="J56" s="35" t="n"/>
      <c r="L56" s="39">
        <f>IF(B56="","",IFERROR(YEAR(B56)*0+D56*0+1,0))</f>
        <v/>
      </c>
      <c r="M56" s="55">
        <f>IF(L56&lt;&gt;1,"",IF(O56&gt;0,IF(INDEX('分け方の表'!$O$4:$O$53,O56)&lt;&gt;"",DATE(YEAR(INDEX('分け方の表'!$O$4:$O$53,O56)),MONTH(INDEX('分け方の表'!$O$4:$O$53,O56)),1),DATE(YEAR(B56),MONTH(B56),1)),DATE(YEAR(B56),MONTH(B56),1)))</f>
        <v/>
      </c>
      <c r="N56" s="39">
        <f>IF(L56&lt;&gt;1,"",IF(J56="",0,IF(COUNTIFS($J$4:J56,J56)&gt;1,1,0)))</f>
        <v/>
      </c>
      <c r="O56" s="39">
        <f>IF(L56&lt;&gt;1,"",IF(J56="",0,IFERROR(MATCH(J56,'分け方の表'!$M$4:$M$53,0),0)))</f>
        <v/>
      </c>
      <c r="P56" s="39">
        <f>IF(L56&lt;&gt;1,"",IF(SUMPRODUCT((COUNTIFS(C56,"*"&amp;'分け方の表'!$F$4:$F$23&amp;"*")&gt;0)*('分け方の表'!$F$4:$F$23&lt;&gt;"")*'分け方の表'!$I$4:$I$23)=0,99,1+COUNTIFS('分け方の表'!$I$4:$I$23,"&gt;"&amp;SUMPRODUCT((COUNTIFS(C56,"*"&amp;'分け方の表'!$F$4:$F$23&amp;"*")&gt;0)*('分け方の表'!$F$4:$F$23&lt;&gt;"")*'分け方の表'!$I$4:$I$23))))</f>
        <v/>
      </c>
      <c r="Q56" s="39">
        <f>IF(L56&lt;&gt;1,"",IF(P56&gt;=99,"",INDEX('分け方の表'!$G$4:$G$23,P56)&amp;""))</f>
        <v/>
      </c>
      <c r="R56" s="39">
        <f>IF(L56&lt;&gt;1,"",IF((F56="収入")*(G56="給与")*(E56&lt;&gt;"")*(COUNTIFS('分け方の表'!$J$4:$J$13,E56)&gt;0),INDEX('分け方の表'!$K$4:$K$13,MATCH(E56,'分け方の表'!$J$4:$J$13,0))&amp;"",IFERROR(INDEX('分け方の表'!$C$4:$C$103,MATCH(F56&amp;"|"&amp;G56,'分け方の表'!$D$4:$D$103,0))&amp;"",IFERROR(INDEX('分け方の表'!$C$4:$C$103,MATCH(F56&amp;"|（ほか全部）",'分け方の表'!$D$4:$D$103,0))&amp;"","未分類"))))</f>
        <v/>
      </c>
      <c r="S56" s="39">
        <f>IF(L56&lt;&gt;1,"",IF(N56=1,"",IF(IF(O56&gt;0,INDEX('分け方の表'!$N$4:$N$53,O56)&amp;"","")&lt;&gt;"",IF(INDEX('分け方の表'!$N$4:$N$53,O56)="（数えない）","",INDEX('分け方の表'!$N$4:$N$53,O56)&amp;""),IF(I56&amp;""="1",IF((Q56&lt;&gt;"")*(D56&lt;0)*(IFERROR(INDEX('入力'!$E$30:$E$88,MATCH(Q56,'入力'!$A$30:$A$88,0)),"")="貯める・増やす"),Q56,""),IF(A56&amp;""="0","",IF(Q56&lt;&gt;"",Q56,R56))))))</f>
        <v/>
      </c>
      <c r="T56" s="56">
        <f>IF(S56="","",IF(IFERROR(INDEX('入力'!$E$30:$E$88,MATCH(S56,'入力'!$A$30:$A$88,0)),"")="入るお金",D56,-D56))</f>
        <v/>
      </c>
      <c r="U56" s="39">
        <f>IF(L56="","",IF(L56&lt;&gt;1,"見出しなど",IF(N56=1,"重なり",IF(S56="",IF(O56&gt;0,"数えない（直した）",IF(I56&amp;""="1","振替",IF(A56&amp;""="0","計算対象外","数えない"))),IF(COUNTIFS('入力'!$A$30:$A$88,S56)=0,"一覧にない費目",IF(O56&gt;0,"直した",IF(S56="未分類","未分類","OK")))))))</f>
        <v/>
      </c>
    </row>
    <row r="57">
      <c r="A57" s="40" t="n"/>
      <c r="B57" s="34" t="n"/>
      <c r="C57" s="35" t="n"/>
      <c r="D57" s="36" t="n"/>
      <c r="E57" s="35" t="n"/>
      <c r="F57" s="35" t="n"/>
      <c r="G57" s="35" t="n"/>
      <c r="H57" s="35" t="n"/>
      <c r="I57" s="40" t="n"/>
      <c r="J57" s="35" t="n"/>
      <c r="L57" s="39">
        <f>IF(B57="","",IFERROR(YEAR(B57)*0+D57*0+1,0))</f>
        <v/>
      </c>
      <c r="M57" s="55">
        <f>IF(L57&lt;&gt;1,"",IF(O57&gt;0,IF(INDEX('分け方の表'!$O$4:$O$53,O57)&lt;&gt;"",DATE(YEAR(INDEX('分け方の表'!$O$4:$O$53,O57)),MONTH(INDEX('分け方の表'!$O$4:$O$53,O57)),1),DATE(YEAR(B57),MONTH(B57),1)),DATE(YEAR(B57),MONTH(B57),1)))</f>
        <v/>
      </c>
      <c r="N57" s="39">
        <f>IF(L57&lt;&gt;1,"",IF(J57="",0,IF(COUNTIFS($J$4:J57,J57)&gt;1,1,0)))</f>
        <v/>
      </c>
      <c r="O57" s="39">
        <f>IF(L57&lt;&gt;1,"",IF(J57="",0,IFERROR(MATCH(J57,'分け方の表'!$M$4:$M$53,0),0)))</f>
        <v/>
      </c>
      <c r="P57" s="39">
        <f>IF(L57&lt;&gt;1,"",IF(SUMPRODUCT((COUNTIFS(C57,"*"&amp;'分け方の表'!$F$4:$F$23&amp;"*")&gt;0)*('分け方の表'!$F$4:$F$23&lt;&gt;"")*'分け方の表'!$I$4:$I$23)=0,99,1+COUNTIFS('分け方の表'!$I$4:$I$23,"&gt;"&amp;SUMPRODUCT((COUNTIFS(C57,"*"&amp;'分け方の表'!$F$4:$F$23&amp;"*")&gt;0)*('分け方の表'!$F$4:$F$23&lt;&gt;"")*'分け方の表'!$I$4:$I$23))))</f>
        <v/>
      </c>
      <c r="Q57" s="39">
        <f>IF(L57&lt;&gt;1,"",IF(P57&gt;=99,"",INDEX('分け方の表'!$G$4:$G$23,P57)&amp;""))</f>
        <v/>
      </c>
      <c r="R57" s="39">
        <f>IF(L57&lt;&gt;1,"",IF((F57="収入")*(G57="給与")*(E57&lt;&gt;"")*(COUNTIFS('分け方の表'!$J$4:$J$13,E57)&gt;0),INDEX('分け方の表'!$K$4:$K$13,MATCH(E57,'分け方の表'!$J$4:$J$13,0))&amp;"",IFERROR(INDEX('分け方の表'!$C$4:$C$103,MATCH(F57&amp;"|"&amp;G57,'分け方の表'!$D$4:$D$103,0))&amp;"",IFERROR(INDEX('分け方の表'!$C$4:$C$103,MATCH(F57&amp;"|（ほか全部）",'分け方の表'!$D$4:$D$103,0))&amp;"","未分類"))))</f>
        <v/>
      </c>
      <c r="S57" s="39">
        <f>IF(L57&lt;&gt;1,"",IF(N57=1,"",IF(IF(O57&gt;0,INDEX('分け方の表'!$N$4:$N$53,O57)&amp;"","")&lt;&gt;"",IF(INDEX('分け方の表'!$N$4:$N$53,O57)="（数えない）","",INDEX('分け方の表'!$N$4:$N$53,O57)&amp;""),IF(I57&amp;""="1",IF((Q57&lt;&gt;"")*(D57&lt;0)*(IFERROR(INDEX('入力'!$E$30:$E$88,MATCH(Q57,'入力'!$A$30:$A$88,0)),"")="貯める・増やす"),Q57,""),IF(A57&amp;""="0","",IF(Q57&lt;&gt;"",Q57,R57))))))</f>
        <v/>
      </c>
      <c r="T57" s="56">
        <f>IF(S57="","",IF(IFERROR(INDEX('入力'!$E$30:$E$88,MATCH(S57,'入力'!$A$30:$A$88,0)),"")="入るお金",D57,-D57))</f>
        <v/>
      </c>
      <c r="U57" s="39">
        <f>IF(L57="","",IF(L57&lt;&gt;1,"見出しなど",IF(N57=1,"重なり",IF(S57="",IF(O57&gt;0,"数えない（直した）",IF(I57&amp;""="1","振替",IF(A57&amp;""="0","計算対象外","数えない"))),IF(COUNTIFS('入力'!$A$30:$A$88,S57)=0,"一覧にない費目",IF(O57&gt;0,"直した",IF(S57="未分類","未分類","OK")))))))</f>
        <v/>
      </c>
    </row>
    <row r="58">
      <c r="A58" s="40" t="n"/>
      <c r="B58" s="34" t="n"/>
      <c r="C58" s="35" t="n"/>
      <c r="D58" s="36" t="n"/>
      <c r="E58" s="35" t="n"/>
      <c r="F58" s="35" t="n"/>
      <c r="G58" s="35" t="n"/>
      <c r="H58" s="35" t="n"/>
      <c r="I58" s="40" t="n"/>
      <c r="J58" s="35" t="n"/>
      <c r="L58" s="39">
        <f>IF(B58="","",IFERROR(YEAR(B58)*0+D58*0+1,0))</f>
        <v/>
      </c>
      <c r="M58" s="55">
        <f>IF(L58&lt;&gt;1,"",IF(O58&gt;0,IF(INDEX('分け方の表'!$O$4:$O$53,O58)&lt;&gt;"",DATE(YEAR(INDEX('分け方の表'!$O$4:$O$53,O58)),MONTH(INDEX('分け方の表'!$O$4:$O$53,O58)),1),DATE(YEAR(B58),MONTH(B58),1)),DATE(YEAR(B58),MONTH(B58),1)))</f>
        <v/>
      </c>
      <c r="N58" s="39">
        <f>IF(L58&lt;&gt;1,"",IF(J58="",0,IF(COUNTIFS($J$4:J58,J58)&gt;1,1,0)))</f>
        <v/>
      </c>
      <c r="O58" s="39">
        <f>IF(L58&lt;&gt;1,"",IF(J58="",0,IFERROR(MATCH(J58,'分け方の表'!$M$4:$M$53,0),0)))</f>
        <v/>
      </c>
      <c r="P58" s="39">
        <f>IF(L58&lt;&gt;1,"",IF(SUMPRODUCT((COUNTIFS(C58,"*"&amp;'分け方の表'!$F$4:$F$23&amp;"*")&gt;0)*('分け方の表'!$F$4:$F$23&lt;&gt;"")*'分け方の表'!$I$4:$I$23)=0,99,1+COUNTIFS('分け方の表'!$I$4:$I$23,"&gt;"&amp;SUMPRODUCT((COUNTIFS(C58,"*"&amp;'分け方の表'!$F$4:$F$23&amp;"*")&gt;0)*('分け方の表'!$F$4:$F$23&lt;&gt;"")*'分け方の表'!$I$4:$I$23))))</f>
        <v/>
      </c>
      <c r="Q58" s="39">
        <f>IF(L58&lt;&gt;1,"",IF(P58&gt;=99,"",INDEX('分け方の表'!$G$4:$G$23,P58)&amp;""))</f>
        <v/>
      </c>
      <c r="R58" s="39">
        <f>IF(L58&lt;&gt;1,"",IF((F58="収入")*(G58="給与")*(E58&lt;&gt;"")*(COUNTIFS('分け方の表'!$J$4:$J$13,E58)&gt;0),INDEX('分け方の表'!$K$4:$K$13,MATCH(E58,'分け方の表'!$J$4:$J$13,0))&amp;"",IFERROR(INDEX('分け方の表'!$C$4:$C$103,MATCH(F58&amp;"|"&amp;G58,'分け方の表'!$D$4:$D$103,0))&amp;"",IFERROR(INDEX('分け方の表'!$C$4:$C$103,MATCH(F58&amp;"|（ほか全部）",'分け方の表'!$D$4:$D$103,0))&amp;"","未分類"))))</f>
        <v/>
      </c>
      <c r="S58" s="39">
        <f>IF(L58&lt;&gt;1,"",IF(N58=1,"",IF(IF(O58&gt;0,INDEX('分け方の表'!$N$4:$N$53,O58)&amp;"","")&lt;&gt;"",IF(INDEX('分け方の表'!$N$4:$N$53,O58)="（数えない）","",INDEX('分け方の表'!$N$4:$N$53,O58)&amp;""),IF(I58&amp;""="1",IF((Q58&lt;&gt;"")*(D58&lt;0)*(IFERROR(INDEX('入力'!$E$30:$E$88,MATCH(Q58,'入力'!$A$30:$A$88,0)),"")="貯める・増やす"),Q58,""),IF(A58&amp;""="0","",IF(Q58&lt;&gt;"",Q58,R58))))))</f>
        <v/>
      </c>
      <c r="T58" s="56">
        <f>IF(S58="","",IF(IFERROR(INDEX('入力'!$E$30:$E$88,MATCH(S58,'入力'!$A$30:$A$88,0)),"")="入るお金",D58,-D58))</f>
        <v/>
      </c>
      <c r="U58" s="39">
        <f>IF(L58="","",IF(L58&lt;&gt;1,"見出しなど",IF(N58=1,"重なり",IF(S58="",IF(O58&gt;0,"数えない（直した）",IF(I58&amp;""="1","振替",IF(A58&amp;""="0","計算対象外","数えない"))),IF(COUNTIFS('入力'!$A$30:$A$88,S58)=0,"一覧にない費目",IF(O58&gt;0,"直した",IF(S58="未分類","未分類","OK")))))))</f>
        <v/>
      </c>
    </row>
    <row r="59">
      <c r="A59" s="40" t="n"/>
      <c r="B59" s="34" t="n"/>
      <c r="C59" s="35" t="n"/>
      <c r="D59" s="36" t="n"/>
      <c r="E59" s="35" t="n"/>
      <c r="F59" s="35" t="n"/>
      <c r="G59" s="35" t="n"/>
      <c r="H59" s="35" t="n"/>
      <c r="I59" s="40" t="n"/>
      <c r="J59" s="35" t="n"/>
      <c r="L59" s="39">
        <f>IF(B59="","",IFERROR(YEAR(B59)*0+D59*0+1,0))</f>
        <v/>
      </c>
      <c r="M59" s="55">
        <f>IF(L59&lt;&gt;1,"",IF(O59&gt;0,IF(INDEX('分け方の表'!$O$4:$O$53,O59)&lt;&gt;"",DATE(YEAR(INDEX('分け方の表'!$O$4:$O$53,O59)),MONTH(INDEX('分け方の表'!$O$4:$O$53,O59)),1),DATE(YEAR(B59),MONTH(B59),1)),DATE(YEAR(B59),MONTH(B59),1)))</f>
        <v/>
      </c>
      <c r="N59" s="39">
        <f>IF(L59&lt;&gt;1,"",IF(J59="",0,IF(COUNTIFS($J$4:J59,J59)&gt;1,1,0)))</f>
        <v/>
      </c>
      <c r="O59" s="39">
        <f>IF(L59&lt;&gt;1,"",IF(J59="",0,IFERROR(MATCH(J59,'分け方の表'!$M$4:$M$53,0),0)))</f>
        <v/>
      </c>
      <c r="P59" s="39">
        <f>IF(L59&lt;&gt;1,"",IF(SUMPRODUCT((COUNTIFS(C59,"*"&amp;'分け方の表'!$F$4:$F$23&amp;"*")&gt;0)*('分け方の表'!$F$4:$F$23&lt;&gt;"")*'分け方の表'!$I$4:$I$23)=0,99,1+COUNTIFS('分け方の表'!$I$4:$I$23,"&gt;"&amp;SUMPRODUCT((COUNTIFS(C59,"*"&amp;'分け方の表'!$F$4:$F$23&amp;"*")&gt;0)*('分け方の表'!$F$4:$F$23&lt;&gt;"")*'分け方の表'!$I$4:$I$23))))</f>
        <v/>
      </c>
      <c r="Q59" s="39">
        <f>IF(L59&lt;&gt;1,"",IF(P59&gt;=99,"",INDEX('分け方の表'!$G$4:$G$23,P59)&amp;""))</f>
        <v/>
      </c>
      <c r="R59" s="39">
        <f>IF(L59&lt;&gt;1,"",IF((F59="収入")*(G59="給与")*(E59&lt;&gt;"")*(COUNTIFS('分け方の表'!$J$4:$J$13,E59)&gt;0),INDEX('分け方の表'!$K$4:$K$13,MATCH(E59,'分け方の表'!$J$4:$J$13,0))&amp;"",IFERROR(INDEX('分け方の表'!$C$4:$C$103,MATCH(F59&amp;"|"&amp;G59,'分け方の表'!$D$4:$D$103,0))&amp;"",IFERROR(INDEX('分け方の表'!$C$4:$C$103,MATCH(F59&amp;"|（ほか全部）",'分け方の表'!$D$4:$D$103,0))&amp;"","未分類"))))</f>
        <v/>
      </c>
      <c r="S59" s="39">
        <f>IF(L59&lt;&gt;1,"",IF(N59=1,"",IF(IF(O59&gt;0,INDEX('分け方の表'!$N$4:$N$53,O59)&amp;"","")&lt;&gt;"",IF(INDEX('分け方の表'!$N$4:$N$53,O59)="（数えない）","",INDEX('分け方の表'!$N$4:$N$53,O59)&amp;""),IF(I59&amp;""="1",IF((Q59&lt;&gt;"")*(D59&lt;0)*(IFERROR(INDEX('入力'!$E$30:$E$88,MATCH(Q59,'入力'!$A$30:$A$88,0)),"")="貯める・増やす"),Q59,""),IF(A59&amp;""="0","",IF(Q59&lt;&gt;"",Q59,R59))))))</f>
        <v/>
      </c>
      <c r="T59" s="56">
        <f>IF(S59="","",IF(IFERROR(INDEX('入力'!$E$30:$E$88,MATCH(S59,'入力'!$A$30:$A$88,0)),"")="入るお金",D59,-D59))</f>
        <v/>
      </c>
      <c r="U59" s="39">
        <f>IF(L59="","",IF(L59&lt;&gt;1,"見出しなど",IF(N59=1,"重なり",IF(S59="",IF(O59&gt;0,"数えない（直した）",IF(I59&amp;""="1","振替",IF(A59&amp;""="0","計算対象外","数えない"))),IF(COUNTIFS('入力'!$A$30:$A$88,S59)=0,"一覧にない費目",IF(O59&gt;0,"直した",IF(S59="未分類","未分類","OK")))))))</f>
        <v/>
      </c>
    </row>
    <row r="60">
      <c r="A60" s="40" t="n"/>
      <c r="B60" s="34" t="n"/>
      <c r="C60" s="35" t="n"/>
      <c r="D60" s="36" t="n"/>
      <c r="E60" s="35" t="n"/>
      <c r="F60" s="35" t="n"/>
      <c r="G60" s="35" t="n"/>
      <c r="H60" s="35" t="n"/>
      <c r="I60" s="40" t="n"/>
      <c r="J60" s="35" t="n"/>
      <c r="L60" s="39">
        <f>IF(B60="","",IFERROR(YEAR(B60)*0+D60*0+1,0))</f>
        <v/>
      </c>
      <c r="M60" s="55">
        <f>IF(L60&lt;&gt;1,"",IF(O60&gt;0,IF(INDEX('分け方の表'!$O$4:$O$53,O60)&lt;&gt;"",DATE(YEAR(INDEX('分け方の表'!$O$4:$O$53,O60)),MONTH(INDEX('分け方の表'!$O$4:$O$53,O60)),1),DATE(YEAR(B60),MONTH(B60),1)),DATE(YEAR(B60),MONTH(B60),1)))</f>
        <v/>
      </c>
      <c r="N60" s="39">
        <f>IF(L60&lt;&gt;1,"",IF(J60="",0,IF(COUNTIFS($J$4:J60,J60)&gt;1,1,0)))</f>
        <v/>
      </c>
      <c r="O60" s="39">
        <f>IF(L60&lt;&gt;1,"",IF(J60="",0,IFERROR(MATCH(J60,'分け方の表'!$M$4:$M$53,0),0)))</f>
        <v/>
      </c>
      <c r="P60" s="39">
        <f>IF(L60&lt;&gt;1,"",IF(SUMPRODUCT((COUNTIFS(C60,"*"&amp;'分け方の表'!$F$4:$F$23&amp;"*")&gt;0)*('分け方の表'!$F$4:$F$23&lt;&gt;"")*'分け方の表'!$I$4:$I$23)=0,99,1+COUNTIFS('分け方の表'!$I$4:$I$23,"&gt;"&amp;SUMPRODUCT((COUNTIFS(C60,"*"&amp;'分け方の表'!$F$4:$F$23&amp;"*")&gt;0)*('分け方の表'!$F$4:$F$23&lt;&gt;"")*'分け方の表'!$I$4:$I$23))))</f>
        <v/>
      </c>
      <c r="Q60" s="39">
        <f>IF(L60&lt;&gt;1,"",IF(P60&gt;=99,"",INDEX('分け方の表'!$G$4:$G$23,P60)&amp;""))</f>
        <v/>
      </c>
      <c r="R60" s="39">
        <f>IF(L60&lt;&gt;1,"",IF((F60="収入")*(G60="給与")*(E60&lt;&gt;"")*(COUNTIFS('分け方の表'!$J$4:$J$13,E60)&gt;0),INDEX('分け方の表'!$K$4:$K$13,MATCH(E60,'分け方の表'!$J$4:$J$13,0))&amp;"",IFERROR(INDEX('分け方の表'!$C$4:$C$103,MATCH(F60&amp;"|"&amp;G60,'分け方の表'!$D$4:$D$103,0))&amp;"",IFERROR(INDEX('分け方の表'!$C$4:$C$103,MATCH(F60&amp;"|（ほか全部）",'分け方の表'!$D$4:$D$103,0))&amp;"","未分類"))))</f>
        <v/>
      </c>
      <c r="S60" s="39">
        <f>IF(L60&lt;&gt;1,"",IF(N60=1,"",IF(IF(O60&gt;0,INDEX('分け方の表'!$N$4:$N$53,O60)&amp;"","")&lt;&gt;"",IF(INDEX('分け方の表'!$N$4:$N$53,O60)="（数えない）","",INDEX('分け方の表'!$N$4:$N$53,O60)&amp;""),IF(I60&amp;""="1",IF((Q60&lt;&gt;"")*(D60&lt;0)*(IFERROR(INDEX('入力'!$E$30:$E$88,MATCH(Q60,'入力'!$A$30:$A$88,0)),"")="貯める・増やす"),Q60,""),IF(A60&amp;""="0","",IF(Q60&lt;&gt;"",Q60,R60))))))</f>
        <v/>
      </c>
      <c r="T60" s="56">
        <f>IF(S60="","",IF(IFERROR(INDEX('入力'!$E$30:$E$88,MATCH(S60,'入力'!$A$30:$A$88,0)),"")="入るお金",D60,-D60))</f>
        <v/>
      </c>
      <c r="U60" s="39">
        <f>IF(L60="","",IF(L60&lt;&gt;1,"見出しなど",IF(N60=1,"重なり",IF(S60="",IF(O60&gt;0,"数えない（直した）",IF(I60&amp;""="1","振替",IF(A60&amp;""="0","計算対象外","数えない"))),IF(COUNTIFS('入力'!$A$30:$A$88,S60)=0,"一覧にない費目",IF(O60&gt;0,"直した",IF(S60="未分類","未分類","OK")))))))</f>
        <v/>
      </c>
    </row>
    <row r="61">
      <c r="A61" s="40" t="n"/>
      <c r="B61" s="34" t="n"/>
      <c r="C61" s="35" t="n"/>
      <c r="D61" s="36" t="n"/>
      <c r="E61" s="35" t="n"/>
      <c r="F61" s="35" t="n"/>
      <c r="G61" s="35" t="n"/>
      <c r="H61" s="35" t="n"/>
      <c r="I61" s="40" t="n"/>
      <c r="J61" s="35" t="n"/>
      <c r="L61" s="39">
        <f>IF(B61="","",IFERROR(YEAR(B61)*0+D61*0+1,0))</f>
        <v/>
      </c>
      <c r="M61" s="55">
        <f>IF(L61&lt;&gt;1,"",IF(O61&gt;0,IF(INDEX('分け方の表'!$O$4:$O$53,O61)&lt;&gt;"",DATE(YEAR(INDEX('分け方の表'!$O$4:$O$53,O61)),MONTH(INDEX('分け方の表'!$O$4:$O$53,O61)),1),DATE(YEAR(B61),MONTH(B61),1)),DATE(YEAR(B61),MONTH(B61),1)))</f>
        <v/>
      </c>
      <c r="N61" s="39">
        <f>IF(L61&lt;&gt;1,"",IF(J61="",0,IF(COUNTIFS($J$4:J61,J61)&gt;1,1,0)))</f>
        <v/>
      </c>
      <c r="O61" s="39">
        <f>IF(L61&lt;&gt;1,"",IF(J61="",0,IFERROR(MATCH(J61,'分け方の表'!$M$4:$M$53,0),0)))</f>
        <v/>
      </c>
      <c r="P61" s="39">
        <f>IF(L61&lt;&gt;1,"",IF(SUMPRODUCT((COUNTIFS(C61,"*"&amp;'分け方の表'!$F$4:$F$23&amp;"*")&gt;0)*('分け方の表'!$F$4:$F$23&lt;&gt;"")*'分け方の表'!$I$4:$I$23)=0,99,1+COUNTIFS('分け方の表'!$I$4:$I$23,"&gt;"&amp;SUMPRODUCT((COUNTIFS(C61,"*"&amp;'分け方の表'!$F$4:$F$23&amp;"*")&gt;0)*('分け方の表'!$F$4:$F$23&lt;&gt;"")*'分け方の表'!$I$4:$I$23))))</f>
        <v/>
      </c>
      <c r="Q61" s="39">
        <f>IF(L61&lt;&gt;1,"",IF(P61&gt;=99,"",INDEX('分け方の表'!$G$4:$G$23,P61)&amp;""))</f>
        <v/>
      </c>
      <c r="R61" s="39">
        <f>IF(L61&lt;&gt;1,"",IF((F61="収入")*(G61="給与")*(E61&lt;&gt;"")*(COUNTIFS('分け方の表'!$J$4:$J$13,E61)&gt;0),INDEX('分け方の表'!$K$4:$K$13,MATCH(E61,'分け方の表'!$J$4:$J$13,0))&amp;"",IFERROR(INDEX('分け方の表'!$C$4:$C$103,MATCH(F61&amp;"|"&amp;G61,'分け方の表'!$D$4:$D$103,0))&amp;"",IFERROR(INDEX('分け方の表'!$C$4:$C$103,MATCH(F61&amp;"|（ほか全部）",'分け方の表'!$D$4:$D$103,0))&amp;"","未分類"))))</f>
        <v/>
      </c>
      <c r="S61" s="39">
        <f>IF(L61&lt;&gt;1,"",IF(N61=1,"",IF(IF(O61&gt;0,INDEX('分け方の表'!$N$4:$N$53,O61)&amp;"","")&lt;&gt;"",IF(INDEX('分け方の表'!$N$4:$N$53,O61)="（数えない）","",INDEX('分け方の表'!$N$4:$N$53,O61)&amp;""),IF(I61&amp;""="1",IF((Q61&lt;&gt;"")*(D61&lt;0)*(IFERROR(INDEX('入力'!$E$30:$E$88,MATCH(Q61,'入力'!$A$30:$A$88,0)),"")="貯める・増やす"),Q61,""),IF(A61&amp;""="0","",IF(Q61&lt;&gt;"",Q61,R61))))))</f>
        <v/>
      </c>
      <c r="T61" s="56">
        <f>IF(S61="","",IF(IFERROR(INDEX('入力'!$E$30:$E$88,MATCH(S61,'入力'!$A$30:$A$88,0)),"")="入るお金",D61,-D61))</f>
        <v/>
      </c>
      <c r="U61" s="39">
        <f>IF(L61="","",IF(L61&lt;&gt;1,"見出しなど",IF(N61=1,"重なり",IF(S61="",IF(O61&gt;0,"数えない（直した）",IF(I61&amp;""="1","振替",IF(A61&amp;""="0","計算対象外","数えない"))),IF(COUNTIFS('入力'!$A$30:$A$88,S61)=0,"一覧にない費目",IF(O61&gt;0,"直した",IF(S61="未分類","未分類","OK")))))))</f>
        <v/>
      </c>
    </row>
    <row r="62">
      <c r="A62" s="40" t="n"/>
      <c r="B62" s="34" t="n"/>
      <c r="C62" s="35" t="n"/>
      <c r="D62" s="36" t="n"/>
      <c r="E62" s="35" t="n"/>
      <c r="F62" s="35" t="n"/>
      <c r="G62" s="35" t="n"/>
      <c r="H62" s="35" t="n"/>
      <c r="I62" s="40" t="n"/>
      <c r="J62" s="35" t="n"/>
      <c r="L62" s="39">
        <f>IF(B62="","",IFERROR(YEAR(B62)*0+D62*0+1,0))</f>
        <v/>
      </c>
      <c r="M62" s="55">
        <f>IF(L62&lt;&gt;1,"",IF(O62&gt;0,IF(INDEX('分け方の表'!$O$4:$O$53,O62)&lt;&gt;"",DATE(YEAR(INDEX('分け方の表'!$O$4:$O$53,O62)),MONTH(INDEX('分け方の表'!$O$4:$O$53,O62)),1),DATE(YEAR(B62),MONTH(B62),1)),DATE(YEAR(B62),MONTH(B62),1)))</f>
        <v/>
      </c>
      <c r="N62" s="39">
        <f>IF(L62&lt;&gt;1,"",IF(J62="",0,IF(COUNTIFS($J$4:J62,J62)&gt;1,1,0)))</f>
        <v/>
      </c>
      <c r="O62" s="39">
        <f>IF(L62&lt;&gt;1,"",IF(J62="",0,IFERROR(MATCH(J62,'分け方の表'!$M$4:$M$53,0),0)))</f>
        <v/>
      </c>
      <c r="P62" s="39">
        <f>IF(L62&lt;&gt;1,"",IF(SUMPRODUCT((COUNTIFS(C62,"*"&amp;'分け方の表'!$F$4:$F$23&amp;"*")&gt;0)*('分け方の表'!$F$4:$F$23&lt;&gt;"")*'分け方の表'!$I$4:$I$23)=0,99,1+COUNTIFS('分け方の表'!$I$4:$I$23,"&gt;"&amp;SUMPRODUCT((COUNTIFS(C62,"*"&amp;'分け方の表'!$F$4:$F$23&amp;"*")&gt;0)*('分け方の表'!$F$4:$F$23&lt;&gt;"")*'分け方の表'!$I$4:$I$23))))</f>
        <v/>
      </c>
      <c r="Q62" s="39">
        <f>IF(L62&lt;&gt;1,"",IF(P62&gt;=99,"",INDEX('分け方の表'!$G$4:$G$23,P62)&amp;""))</f>
        <v/>
      </c>
      <c r="R62" s="39">
        <f>IF(L62&lt;&gt;1,"",IF((F62="収入")*(G62="給与")*(E62&lt;&gt;"")*(COUNTIFS('分け方の表'!$J$4:$J$13,E62)&gt;0),INDEX('分け方の表'!$K$4:$K$13,MATCH(E62,'分け方の表'!$J$4:$J$13,0))&amp;"",IFERROR(INDEX('分け方の表'!$C$4:$C$103,MATCH(F62&amp;"|"&amp;G62,'分け方の表'!$D$4:$D$103,0))&amp;"",IFERROR(INDEX('分け方の表'!$C$4:$C$103,MATCH(F62&amp;"|（ほか全部）",'分け方の表'!$D$4:$D$103,0))&amp;"","未分類"))))</f>
        <v/>
      </c>
      <c r="S62" s="39">
        <f>IF(L62&lt;&gt;1,"",IF(N62=1,"",IF(IF(O62&gt;0,INDEX('分け方の表'!$N$4:$N$53,O62)&amp;"","")&lt;&gt;"",IF(INDEX('分け方の表'!$N$4:$N$53,O62)="（数えない）","",INDEX('分け方の表'!$N$4:$N$53,O62)&amp;""),IF(I62&amp;""="1",IF((Q62&lt;&gt;"")*(D62&lt;0)*(IFERROR(INDEX('入力'!$E$30:$E$88,MATCH(Q62,'入力'!$A$30:$A$88,0)),"")="貯める・増やす"),Q62,""),IF(A62&amp;""="0","",IF(Q62&lt;&gt;"",Q62,R62))))))</f>
        <v/>
      </c>
      <c r="T62" s="56">
        <f>IF(S62="","",IF(IFERROR(INDEX('入力'!$E$30:$E$88,MATCH(S62,'入力'!$A$30:$A$88,0)),"")="入るお金",D62,-D62))</f>
        <v/>
      </c>
      <c r="U62" s="39">
        <f>IF(L62="","",IF(L62&lt;&gt;1,"見出しなど",IF(N62=1,"重なり",IF(S62="",IF(O62&gt;0,"数えない（直した）",IF(I62&amp;""="1","振替",IF(A62&amp;""="0","計算対象外","数えない"))),IF(COUNTIFS('入力'!$A$30:$A$88,S62)=0,"一覧にない費目",IF(O62&gt;0,"直した",IF(S62="未分類","未分類","OK")))))))</f>
        <v/>
      </c>
    </row>
    <row r="63">
      <c r="A63" s="40" t="n"/>
      <c r="B63" s="34" t="n"/>
      <c r="C63" s="35" t="n"/>
      <c r="D63" s="36" t="n"/>
      <c r="E63" s="35" t="n"/>
      <c r="F63" s="35" t="n"/>
      <c r="G63" s="35" t="n"/>
      <c r="H63" s="35" t="n"/>
      <c r="I63" s="40" t="n"/>
      <c r="J63" s="35" t="n"/>
      <c r="L63" s="39">
        <f>IF(B63="","",IFERROR(YEAR(B63)*0+D63*0+1,0))</f>
        <v/>
      </c>
      <c r="M63" s="55">
        <f>IF(L63&lt;&gt;1,"",IF(O63&gt;0,IF(INDEX('分け方の表'!$O$4:$O$53,O63)&lt;&gt;"",DATE(YEAR(INDEX('分け方の表'!$O$4:$O$53,O63)),MONTH(INDEX('分け方の表'!$O$4:$O$53,O63)),1),DATE(YEAR(B63),MONTH(B63),1)),DATE(YEAR(B63),MONTH(B63),1)))</f>
        <v/>
      </c>
      <c r="N63" s="39">
        <f>IF(L63&lt;&gt;1,"",IF(J63="",0,IF(COUNTIFS($J$4:J63,J63)&gt;1,1,0)))</f>
        <v/>
      </c>
      <c r="O63" s="39">
        <f>IF(L63&lt;&gt;1,"",IF(J63="",0,IFERROR(MATCH(J63,'分け方の表'!$M$4:$M$53,0),0)))</f>
        <v/>
      </c>
      <c r="P63" s="39">
        <f>IF(L63&lt;&gt;1,"",IF(SUMPRODUCT((COUNTIFS(C63,"*"&amp;'分け方の表'!$F$4:$F$23&amp;"*")&gt;0)*('分け方の表'!$F$4:$F$23&lt;&gt;"")*'分け方の表'!$I$4:$I$23)=0,99,1+COUNTIFS('分け方の表'!$I$4:$I$23,"&gt;"&amp;SUMPRODUCT((COUNTIFS(C63,"*"&amp;'分け方の表'!$F$4:$F$23&amp;"*")&gt;0)*('分け方の表'!$F$4:$F$23&lt;&gt;"")*'分け方の表'!$I$4:$I$23))))</f>
        <v/>
      </c>
      <c r="Q63" s="39">
        <f>IF(L63&lt;&gt;1,"",IF(P63&gt;=99,"",INDEX('分け方の表'!$G$4:$G$23,P63)&amp;""))</f>
        <v/>
      </c>
      <c r="R63" s="39">
        <f>IF(L63&lt;&gt;1,"",IF((F63="収入")*(G63="給与")*(E63&lt;&gt;"")*(COUNTIFS('分け方の表'!$J$4:$J$13,E63)&gt;0),INDEX('分け方の表'!$K$4:$K$13,MATCH(E63,'分け方の表'!$J$4:$J$13,0))&amp;"",IFERROR(INDEX('分け方の表'!$C$4:$C$103,MATCH(F63&amp;"|"&amp;G63,'分け方の表'!$D$4:$D$103,0))&amp;"",IFERROR(INDEX('分け方の表'!$C$4:$C$103,MATCH(F63&amp;"|（ほか全部）",'分け方の表'!$D$4:$D$103,0))&amp;"","未分類"))))</f>
        <v/>
      </c>
      <c r="S63" s="39">
        <f>IF(L63&lt;&gt;1,"",IF(N63=1,"",IF(IF(O63&gt;0,INDEX('分け方の表'!$N$4:$N$53,O63)&amp;"","")&lt;&gt;"",IF(INDEX('分け方の表'!$N$4:$N$53,O63)="（数えない）","",INDEX('分け方の表'!$N$4:$N$53,O63)&amp;""),IF(I63&amp;""="1",IF((Q63&lt;&gt;"")*(D63&lt;0)*(IFERROR(INDEX('入力'!$E$30:$E$88,MATCH(Q63,'入力'!$A$30:$A$88,0)),"")="貯める・増やす"),Q63,""),IF(A63&amp;""="0","",IF(Q63&lt;&gt;"",Q63,R63))))))</f>
        <v/>
      </c>
      <c r="T63" s="56">
        <f>IF(S63="","",IF(IFERROR(INDEX('入力'!$E$30:$E$88,MATCH(S63,'入力'!$A$30:$A$88,0)),"")="入るお金",D63,-D63))</f>
        <v/>
      </c>
      <c r="U63" s="39">
        <f>IF(L63="","",IF(L63&lt;&gt;1,"見出しなど",IF(N63=1,"重なり",IF(S63="",IF(O63&gt;0,"数えない（直した）",IF(I63&amp;""="1","振替",IF(A63&amp;""="0","計算対象外","数えない"))),IF(COUNTIFS('入力'!$A$30:$A$88,S63)=0,"一覧にない費目",IF(O63&gt;0,"直した",IF(S63="未分類","未分類","OK")))))))</f>
        <v/>
      </c>
    </row>
    <row r="64">
      <c r="A64" s="40" t="n"/>
      <c r="B64" s="34" t="n"/>
      <c r="C64" s="35" t="n"/>
      <c r="D64" s="36" t="n"/>
      <c r="E64" s="35" t="n"/>
      <c r="F64" s="35" t="n"/>
      <c r="G64" s="35" t="n"/>
      <c r="H64" s="35" t="n"/>
      <c r="I64" s="40" t="n"/>
      <c r="J64" s="35" t="n"/>
      <c r="L64" s="39">
        <f>IF(B64="","",IFERROR(YEAR(B64)*0+D64*0+1,0))</f>
        <v/>
      </c>
      <c r="M64" s="55">
        <f>IF(L64&lt;&gt;1,"",IF(O64&gt;0,IF(INDEX('分け方の表'!$O$4:$O$53,O64)&lt;&gt;"",DATE(YEAR(INDEX('分け方の表'!$O$4:$O$53,O64)),MONTH(INDEX('分け方の表'!$O$4:$O$53,O64)),1),DATE(YEAR(B64),MONTH(B64),1)),DATE(YEAR(B64),MONTH(B64),1)))</f>
        <v/>
      </c>
      <c r="N64" s="39">
        <f>IF(L64&lt;&gt;1,"",IF(J64="",0,IF(COUNTIFS($J$4:J64,J64)&gt;1,1,0)))</f>
        <v/>
      </c>
      <c r="O64" s="39">
        <f>IF(L64&lt;&gt;1,"",IF(J64="",0,IFERROR(MATCH(J64,'分け方の表'!$M$4:$M$53,0),0)))</f>
        <v/>
      </c>
      <c r="P64" s="39">
        <f>IF(L64&lt;&gt;1,"",IF(SUMPRODUCT((COUNTIFS(C64,"*"&amp;'分け方の表'!$F$4:$F$23&amp;"*")&gt;0)*('分け方の表'!$F$4:$F$23&lt;&gt;"")*'分け方の表'!$I$4:$I$23)=0,99,1+COUNTIFS('分け方の表'!$I$4:$I$23,"&gt;"&amp;SUMPRODUCT((COUNTIFS(C64,"*"&amp;'分け方の表'!$F$4:$F$23&amp;"*")&gt;0)*('分け方の表'!$F$4:$F$23&lt;&gt;"")*'分け方の表'!$I$4:$I$23))))</f>
        <v/>
      </c>
      <c r="Q64" s="39">
        <f>IF(L64&lt;&gt;1,"",IF(P64&gt;=99,"",INDEX('分け方の表'!$G$4:$G$23,P64)&amp;""))</f>
        <v/>
      </c>
      <c r="R64" s="39">
        <f>IF(L64&lt;&gt;1,"",IF((F64="収入")*(G64="給与")*(E64&lt;&gt;"")*(COUNTIFS('分け方の表'!$J$4:$J$13,E64)&gt;0),INDEX('分け方の表'!$K$4:$K$13,MATCH(E64,'分け方の表'!$J$4:$J$13,0))&amp;"",IFERROR(INDEX('分け方の表'!$C$4:$C$103,MATCH(F64&amp;"|"&amp;G64,'分け方の表'!$D$4:$D$103,0))&amp;"",IFERROR(INDEX('分け方の表'!$C$4:$C$103,MATCH(F64&amp;"|（ほか全部）",'分け方の表'!$D$4:$D$103,0))&amp;"","未分類"))))</f>
        <v/>
      </c>
      <c r="S64" s="39">
        <f>IF(L64&lt;&gt;1,"",IF(N64=1,"",IF(IF(O64&gt;0,INDEX('分け方の表'!$N$4:$N$53,O64)&amp;"","")&lt;&gt;"",IF(INDEX('分け方の表'!$N$4:$N$53,O64)="（数えない）","",INDEX('分け方の表'!$N$4:$N$53,O64)&amp;""),IF(I64&amp;""="1",IF((Q64&lt;&gt;"")*(D64&lt;0)*(IFERROR(INDEX('入力'!$E$30:$E$88,MATCH(Q64,'入力'!$A$30:$A$88,0)),"")="貯める・増やす"),Q64,""),IF(A64&amp;""="0","",IF(Q64&lt;&gt;"",Q64,R64))))))</f>
        <v/>
      </c>
      <c r="T64" s="56">
        <f>IF(S64="","",IF(IFERROR(INDEX('入力'!$E$30:$E$88,MATCH(S64,'入力'!$A$30:$A$88,0)),"")="入るお金",D64,-D64))</f>
        <v/>
      </c>
      <c r="U64" s="39">
        <f>IF(L64="","",IF(L64&lt;&gt;1,"見出しなど",IF(N64=1,"重なり",IF(S64="",IF(O64&gt;0,"数えない（直した）",IF(I64&amp;""="1","振替",IF(A64&amp;""="0","計算対象外","数えない"))),IF(COUNTIFS('入力'!$A$30:$A$88,S64)=0,"一覧にない費目",IF(O64&gt;0,"直した",IF(S64="未分類","未分類","OK")))))))</f>
        <v/>
      </c>
    </row>
    <row r="65">
      <c r="A65" s="40" t="n"/>
      <c r="B65" s="34" t="n"/>
      <c r="C65" s="35" t="n"/>
      <c r="D65" s="36" t="n"/>
      <c r="E65" s="35" t="n"/>
      <c r="F65" s="35" t="n"/>
      <c r="G65" s="35" t="n"/>
      <c r="H65" s="35" t="n"/>
      <c r="I65" s="40" t="n"/>
      <c r="J65" s="35" t="n"/>
      <c r="L65" s="39">
        <f>IF(B65="","",IFERROR(YEAR(B65)*0+D65*0+1,0))</f>
        <v/>
      </c>
      <c r="M65" s="55">
        <f>IF(L65&lt;&gt;1,"",IF(O65&gt;0,IF(INDEX('分け方の表'!$O$4:$O$53,O65)&lt;&gt;"",DATE(YEAR(INDEX('分け方の表'!$O$4:$O$53,O65)),MONTH(INDEX('分け方の表'!$O$4:$O$53,O65)),1),DATE(YEAR(B65),MONTH(B65),1)),DATE(YEAR(B65),MONTH(B65),1)))</f>
        <v/>
      </c>
      <c r="N65" s="39">
        <f>IF(L65&lt;&gt;1,"",IF(J65="",0,IF(COUNTIFS($J$4:J65,J65)&gt;1,1,0)))</f>
        <v/>
      </c>
      <c r="O65" s="39">
        <f>IF(L65&lt;&gt;1,"",IF(J65="",0,IFERROR(MATCH(J65,'分け方の表'!$M$4:$M$53,0),0)))</f>
        <v/>
      </c>
      <c r="P65" s="39">
        <f>IF(L65&lt;&gt;1,"",IF(SUMPRODUCT((COUNTIFS(C65,"*"&amp;'分け方の表'!$F$4:$F$23&amp;"*")&gt;0)*('分け方の表'!$F$4:$F$23&lt;&gt;"")*'分け方の表'!$I$4:$I$23)=0,99,1+COUNTIFS('分け方の表'!$I$4:$I$23,"&gt;"&amp;SUMPRODUCT((COUNTIFS(C65,"*"&amp;'分け方の表'!$F$4:$F$23&amp;"*")&gt;0)*('分け方の表'!$F$4:$F$23&lt;&gt;"")*'分け方の表'!$I$4:$I$23))))</f>
        <v/>
      </c>
      <c r="Q65" s="39">
        <f>IF(L65&lt;&gt;1,"",IF(P65&gt;=99,"",INDEX('分け方の表'!$G$4:$G$23,P65)&amp;""))</f>
        <v/>
      </c>
      <c r="R65" s="39">
        <f>IF(L65&lt;&gt;1,"",IF((F65="収入")*(G65="給与")*(E65&lt;&gt;"")*(COUNTIFS('分け方の表'!$J$4:$J$13,E65)&gt;0),INDEX('分け方の表'!$K$4:$K$13,MATCH(E65,'分け方の表'!$J$4:$J$13,0))&amp;"",IFERROR(INDEX('分け方の表'!$C$4:$C$103,MATCH(F65&amp;"|"&amp;G65,'分け方の表'!$D$4:$D$103,0))&amp;"",IFERROR(INDEX('分け方の表'!$C$4:$C$103,MATCH(F65&amp;"|（ほか全部）",'分け方の表'!$D$4:$D$103,0))&amp;"","未分類"))))</f>
        <v/>
      </c>
      <c r="S65" s="39">
        <f>IF(L65&lt;&gt;1,"",IF(N65=1,"",IF(IF(O65&gt;0,INDEX('分け方の表'!$N$4:$N$53,O65)&amp;"","")&lt;&gt;"",IF(INDEX('分け方の表'!$N$4:$N$53,O65)="（数えない）","",INDEX('分け方の表'!$N$4:$N$53,O65)&amp;""),IF(I65&amp;""="1",IF((Q65&lt;&gt;"")*(D65&lt;0)*(IFERROR(INDEX('入力'!$E$30:$E$88,MATCH(Q65,'入力'!$A$30:$A$88,0)),"")="貯める・増やす"),Q65,""),IF(A65&amp;""="0","",IF(Q65&lt;&gt;"",Q65,R65))))))</f>
        <v/>
      </c>
      <c r="T65" s="56">
        <f>IF(S65="","",IF(IFERROR(INDEX('入力'!$E$30:$E$88,MATCH(S65,'入力'!$A$30:$A$88,0)),"")="入るお金",D65,-D65))</f>
        <v/>
      </c>
      <c r="U65" s="39">
        <f>IF(L65="","",IF(L65&lt;&gt;1,"見出しなど",IF(N65=1,"重なり",IF(S65="",IF(O65&gt;0,"数えない（直した）",IF(I65&amp;""="1","振替",IF(A65&amp;""="0","計算対象外","数えない"))),IF(COUNTIFS('入力'!$A$30:$A$88,S65)=0,"一覧にない費目",IF(O65&gt;0,"直した",IF(S65="未分類","未分類","OK")))))))</f>
        <v/>
      </c>
    </row>
    <row r="66">
      <c r="A66" s="40" t="n"/>
      <c r="B66" s="34" t="n"/>
      <c r="C66" s="35" t="n"/>
      <c r="D66" s="36" t="n"/>
      <c r="E66" s="35" t="n"/>
      <c r="F66" s="35" t="n"/>
      <c r="G66" s="35" t="n"/>
      <c r="H66" s="35" t="n"/>
      <c r="I66" s="40" t="n"/>
      <c r="J66" s="35" t="n"/>
      <c r="L66" s="39">
        <f>IF(B66="","",IFERROR(YEAR(B66)*0+D66*0+1,0))</f>
        <v/>
      </c>
      <c r="M66" s="55">
        <f>IF(L66&lt;&gt;1,"",IF(O66&gt;0,IF(INDEX('分け方の表'!$O$4:$O$53,O66)&lt;&gt;"",DATE(YEAR(INDEX('分け方の表'!$O$4:$O$53,O66)),MONTH(INDEX('分け方の表'!$O$4:$O$53,O66)),1),DATE(YEAR(B66),MONTH(B66),1)),DATE(YEAR(B66),MONTH(B66),1)))</f>
        <v/>
      </c>
      <c r="N66" s="39">
        <f>IF(L66&lt;&gt;1,"",IF(J66="",0,IF(COUNTIFS($J$4:J66,J66)&gt;1,1,0)))</f>
        <v/>
      </c>
      <c r="O66" s="39">
        <f>IF(L66&lt;&gt;1,"",IF(J66="",0,IFERROR(MATCH(J66,'分け方の表'!$M$4:$M$53,0),0)))</f>
        <v/>
      </c>
      <c r="P66" s="39">
        <f>IF(L66&lt;&gt;1,"",IF(SUMPRODUCT((COUNTIFS(C66,"*"&amp;'分け方の表'!$F$4:$F$23&amp;"*")&gt;0)*('分け方の表'!$F$4:$F$23&lt;&gt;"")*'分け方の表'!$I$4:$I$23)=0,99,1+COUNTIFS('分け方の表'!$I$4:$I$23,"&gt;"&amp;SUMPRODUCT((COUNTIFS(C66,"*"&amp;'分け方の表'!$F$4:$F$23&amp;"*")&gt;0)*('分け方の表'!$F$4:$F$23&lt;&gt;"")*'分け方の表'!$I$4:$I$23))))</f>
        <v/>
      </c>
      <c r="Q66" s="39">
        <f>IF(L66&lt;&gt;1,"",IF(P66&gt;=99,"",INDEX('分け方の表'!$G$4:$G$23,P66)&amp;""))</f>
        <v/>
      </c>
      <c r="R66" s="39">
        <f>IF(L66&lt;&gt;1,"",IF((F66="収入")*(G66="給与")*(E66&lt;&gt;"")*(COUNTIFS('分け方の表'!$J$4:$J$13,E66)&gt;0),INDEX('分け方の表'!$K$4:$K$13,MATCH(E66,'分け方の表'!$J$4:$J$13,0))&amp;"",IFERROR(INDEX('分け方の表'!$C$4:$C$103,MATCH(F66&amp;"|"&amp;G66,'分け方の表'!$D$4:$D$103,0))&amp;"",IFERROR(INDEX('分け方の表'!$C$4:$C$103,MATCH(F66&amp;"|（ほか全部）",'分け方の表'!$D$4:$D$103,0))&amp;"","未分類"))))</f>
        <v/>
      </c>
      <c r="S66" s="39">
        <f>IF(L66&lt;&gt;1,"",IF(N66=1,"",IF(IF(O66&gt;0,INDEX('分け方の表'!$N$4:$N$53,O66)&amp;"","")&lt;&gt;"",IF(INDEX('分け方の表'!$N$4:$N$53,O66)="（数えない）","",INDEX('分け方の表'!$N$4:$N$53,O66)&amp;""),IF(I66&amp;""="1",IF((Q66&lt;&gt;"")*(D66&lt;0)*(IFERROR(INDEX('入力'!$E$30:$E$88,MATCH(Q66,'入力'!$A$30:$A$88,0)),"")="貯める・増やす"),Q66,""),IF(A66&amp;""="0","",IF(Q66&lt;&gt;"",Q66,R66))))))</f>
        <v/>
      </c>
      <c r="T66" s="56">
        <f>IF(S66="","",IF(IFERROR(INDEX('入力'!$E$30:$E$88,MATCH(S66,'入力'!$A$30:$A$88,0)),"")="入るお金",D66,-D66))</f>
        <v/>
      </c>
      <c r="U66" s="39">
        <f>IF(L66="","",IF(L66&lt;&gt;1,"見出しなど",IF(N66=1,"重なり",IF(S66="",IF(O66&gt;0,"数えない（直した）",IF(I66&amp;""="1","振替",IF(A66&amp;""="0","計算対象外","数えない"))),IF(COUNTIFS('入力'!$A$30:$A$88,S66)=0,"一覧にない費目",IF(O66&gt;0,"直した",IF(S66="未分類","未分類","OK")))))))</f>
        <v/>
      </c>
    </row>
    <row r="67">
      <c r="A67" s="40" t="n"/>
      <c r="B67" s="34" t="n"/>
      <c r="C67" s="35" t="n"/>
      <c r="D67" s="36" t="n"/>
      <c r="E67" s="35" t="n"/>
      <c r="F67" s="35" t="n"/>
      <c r="G67" s="35" t="n"/>
      <c r="H67" s="35" t="n"/>
      <c r="I67" s="40" t="n"/>
      <c r="J67" s="35" t="n"/>
      <c r="L67" s="39">
        <f>IF(B67="","",IFERROR(YEAR(B67)*0+D67*0+1,0))</f>
        <v/>
      </c>
      <c r="M67" s="55">
        <f>IF(L67&lt;&gt;1,"",IF(O67&gt;0,IF(INDEX('分け方の表'!$O$4:$O$53,O67)&lt;&gt;"",DATE(YEAR(INDEX('分け方の表'!$O$4:$O$53,O67)),MONTH(INDEX('分け方の表'!$O$4:$O$53,O67)),1),DATE(YEAR(B67),MONTH(B67),1)),DATE(YEAR(B67),MONTH(B67),1)))</f>
        <v/>
      </c>
      <c r="N67" s="39">
        <f>IF(L67&lt;&gt;1,"",IF(J67="",0,IF(COUNTIFS($J$4:J67,J67)&gt;1,1,0)))</f>
        <v/>
      </c>
      <c r="O67" s="39">
        <f>IF(L67&lt;&gt;1,"",IF(J67="",0,IFERROR(MATCH(J67,'分け方の表'!$M$4:$M$53,0),0)))</f>
        <v/>
      </c>
      <c r="P67" s="39">
        <f>IF(L67&lt;&gt;1,"",IF(SUMPRODUCT((COUNTIFS(C67,"*"&amp;'分け方の表'!$F$4:$F$23&amp;"*")&gt;0)*('分け方の表'!$F$4:$F$23&lt;&gt;"")*'分け方の表'!$I$4:$I$23)=0,99,1+COUNTIFS('分け方の表'!$I$4:$I$23,"&gt;"&amp;SUMPRODUCT((COUNTIFS(C67,"*"&amp;'分け方の表'!$F$4:$F$23&amp;"*")&gt;0)*('分け方の表'!$F$4:$F$23&lt;&gt;"")*'分け方の表'!$I$4:$I$23))))</f>
        <v/>
      </c>
      <c r="Q67" s="39">
        <f>IF(L67&lt;&gt;1,"",IF(P67&gt;=99,"",INDEX('分け方の表'!$G$4:$G$23,P67)&amp;""))</f>
        <v/>
      </c>
      <c r="R67" s="39">
        <f>IF(L67&lt;&gt;1,"",IF((F67="収入")*(G67="給与")*(E67&lt;&gt;"")*(COUNTIFS('分け方の表'!$J$4:$J$13,E67)&gt;0),INDEX('分け方の表'!$K$4:$K$13,MATCH(E67,'分け方の表'!$J$4:$J$13,0))&amp;"",IFERROR(INDEX('分け方の表'!$C$4:$C$103,MATCH(F67&amp;"|"&amp;G67,'分け方の表'!$D$4:$D$103,0))&amp;"",IFERROR(INDEX('分け方の表'!$C$4:$C$103,MATCH(F67&amp;"|（ほか全部）",'分け方の表'!$D$4:$D$103,0))&amp;"","未分類"))))</f>
        <v/>
      </c>
      <c r="S67" s="39">
        <f>IF(L67&lt;&gt;1,"",IF(N67=1,"",IF(IF(O67&gt;0,INDEX('分け方の表'!$N$4:$N$53,O67)&amp;"","")&lt;&gt;"",IF(INDEX('分け方の表'!$N$4:$N$53,O67)="（数えない）","",INDEX('分け方の表'!$N$4:$N$53,O67)&amp;""),IF(I67&amp;""="1",IF((Q67&lt;&gt;"")*(D67&lt;0)*(IFERROR(INDEX('入力'!$E$30:$E$88,MATCH(Q67,'入力'!$A$30:$A$88,0)),"")="貯める・増やす"),Q67,""),IF(A67&amp;""="0","",IF(Q67&lt;&gt;"",Q67,R67))))))</f>
        <v/>
      </c>
      <c r="T67" s="56">
        <f>IF(S67="","",IF(IFERROR(INDEX('入力'!$E$30:$E$88,MATCH(S67,'入力'!$A$30:$A$88,0)),"")="入るお金",D67,-D67))</f>
        <v/>
      </c>
      <c r="U67" s="39">
        <f>IF(L67="","",IF(L67&lt;&gt;1,"見出しなど",IF(N67=1,"重なり",IF(S67="",IF(O67&gt;0,"数えない（直した）",IF(I67&amp;""="1","振替",IF(A67&amp;""="0","計算対象外","数えない"))),IF(COUNTIFS('入力'!$A$30:$A$88,S67)=0,"一覧にない費目",IF(O67&gt;0,"直した",IF(S67="未分類","未分類","OK")))))))</f>
        <v/>
      </c>
    </row>
    <row r="68">
      <c r="A68" s="40" t="n"/>
      <c r="B68" s="34" t="n"/>
      <c r="C68" s="35" t="n"/>
      <c r="D68" s="36" t="n"/>
      <c r="E68" s="35" t="n"/>
      <c r="F68" s="35" t="n"/>
      <c r="G68" s="35" t="n"/>
      <c r="H68" s="35" t="n"/>
      <c r="I68" s="40" t="n"/>
      <c r="J68" s="35" t="n"/>
      <c r="L68" s="39">
        <f>IF(B68="","",IFERROR(YEAR(B68)*0+D68*0+1,0))</f>
        <v/>
      </c>
      <c r="M68" s="55">
        <f>IF(L68&lt;&gt;1,"",IF(O68&gt;0,IF(INDEX('分け方の表'!$O$4:$O$53,O68)&lt;&gt;"",DATE(YEAR(INDEX('分け方の表'!$O$4:$O$53,O68)),MONTH(INDEX('分け方の表'!$O$4:$O$53,O68)),1),DATE(YEAR(B68),MONTH(B68),1)),DATE(YEAR(B68),MONTH(B68),1)))</f>
        <v/>
      </c>
      <c r="N68" s="39">
        <f>IF(L68&lt;&gt;1,"",IF(J68="",0,IF(COUNTIFS($J$4:J68,J68)&gt;1,1,0)))</f>
        <v/>
      </c>
      <c r="O68" s="39">
        <f>IF(L68&lt;&gt;1,"",IF(J68="",0,IFERROR(MATCH(J68,'分け方の表'!$M$4:$M$53,0),0)))</f>
        <v/>
      </c>
      <c r="P68" s="39">
        <f>IF(L68&lt;&gt;1,"",IF(SUMPRODUCT((COUNTIFS(C68,"*"&amp;'分け方の表'!$F$4:$F$23&amp;"*")&gt;0)*('分け方の表'!$F$4:$F$23&lt;&gt;"")*'分け方の表'!$I$4:$I$23)=0,99,1+COUNTIFS('分け方の表'!$I$4:$I$23,"&gt;"&amp;SUMPRODUCT((COUNTIFS(C68,"*"&amp;'分け方の表'!$F$4:$F$23&amp;"*")&gt;0)*('分け方の表'!$F$4:$F$23&lt;&gt;"")*'分け方の表'!$I$4:$I$23))))</f>
        <v/>
      </c>
      <c r="Q68" s="39">
        <f>IF(L68&lt;&gt;1,"",IF(P68&gt;=99,"",INDEX('分け方の表'!$G$4:$G$23,P68)&amp;""))</f>
        <v/>
      </c>
      <c r="R68" s="39">
        <f>IF(L68&lt;&gt;1,"",IF((F68="収入")*(G68="給与")*(E68&lt;&gt;"")*(COUNTIFS('分け方の表'!$J$4:$J$13,E68)&gt;0),INDEX('分け方の表'!$K$4:$K$13,MATCH(E68,'分け方の表'!$J$4:$J$13,0))&amp;"",IFERROR(INDEX('分け方の表'!$C$4:$C$103,MATCH(F68&amp;"|"&amp;G68,'分け方の表'!$D$4:$D$103,0))&amp;"",IFERROR(INDEX('分け方の表'!$C$4:$C$103,MATCH(F68&amp;"|（ほか全部）",'分け方の表'!$D$4:$D$103,0))&amp;"","未分類"))))</f>
        <v/>
      </c>
      <c r="S68" s="39">
        <f>IF(L68&lt;&gt;1,"",IF(N68=1,"",IF(IF(O68&gt;0,INDEX('分け方の表'!$N$4:$N$53,O68)&amp;"","")&lt;&gt;"",IF(INDEX('分け方の表'!$N$4:$N$53,O68)="（数えない）","",INDEX('分け方の表'!$N$4:$N$53,O68)&amp;""),IF(I68&amp;""="1",IF((Q68&lt;&gt;"")*(D68&lt;0)*(IFERROR(INDEX('入力'!$E$30:$E$88,MATCH(Q68,'入力'!$A$30:$A$88,0)),"")="貯める・増やす"),Q68,""),IF(A68&amp;""="0","",IF(Q68&lt;&gt;"",Q68,R68))))))</f>
        <v/>
      </c>
      <c r="T68" s="56">
        <f>IF(S68="","",IF(IFERROR(INDEX('入力'!$E$30:$E$88,MATCH(S68,'入力'!$A$30:$A$88,0)),"")="入るお金",D68,-D68))</f>
        <v/>
      </c>
      <c r="U68" s="39">
        <f>IF(L68="","",IF(L68&lt;&gt;1,"見出しなど",IF(N68=1,"重なり",IF(S68="",IF(O68&gt;0,"数えない（直した）",IF(I68&amp;""="1","振替",IF(A68&amp;""="0","計算対象外","数えない"))),IF(COUNTIFS('入力'!$A$30:$A$88,S68)=0,"一覧にない費目",IF(O68&gt;0,"直した",IF(S68="未分類","未分類","OK")))))))</f>
        <v/>
      </c>
    </row>
    <row r="69">
      <c r="A69" s="40" t="n"/>
      <c r="B69" s="34" t="n"/>
      <c r="C69" s="35" t="n"/>
      <c r="D69" s="36" t="n"/>
      <c r="E69" s="35" t="n"/>
      <c r="F69" s="35" t="n"/>
      <c r="G69" s="35" t="n"/>
      <c r="H69" s="35" t="n"/>
      <c r="I69" s="40" t="n"/>
      <c r="J69" s="35" t="n"/>
      <c r="L69" s="39">
        <f>IF(B69="","",IFERROR(YEAR(B69)*0+D69*0+1,0))</f>
        <v/>
      </c>
      <c r="M69" s="55">
        <f>IF(L69&lt;&gt;1,"",IF(O69&gt;0,IF(INDEX('分け方の表'!$O$4:$O$53,O69)&lt;&gt;"",DATE(YEAR(INDEX('分け方の表'!$O$4:$O$53,O69)),MONTH(INDEX('分け方の表'!$O$4:$O$53,O69)),1),DATE(YEAR(B69),MONTH(B69),1)),DATE(YEAR(B69),MONTH(B69),1)))</f>
        <v/>
      </c>
      <c r="N69" s="39">
        <f>IF(L69&lt;&gt;1,"",IF(J69="",0,IF(COUNTIFS($J$4:J69,J69)&gt;1,1,0)))</f>
        <v/>
      </c>
      <c r="O69" s="39">
        <f>IF(L69&lt;&gt;1,"",IF(J69="",0,IFERROR(MATCH(J69,'分け方の表'!$M$4:$M$53,0),0)))</f>
        <v/>
      </c>
      <c r="P69" s="39">
        <f>IF(L69&lt;&gt;1,"",IF(SUMPRODUCT((COUNTIFS(C69,"*"&amp;'分け方の表'!$F$4:$F$23&amp;"*")&gt;0)*('分け方の表'!$F$4:$F$23&lt;&gt;"")*'分け方の表'!$I$4:$I$23)=0,99,1+COUNTIFS('分け方の表'!$I$4:$I$23,"&gt;"&amp;SUMPRODUCT((COUNTIFS(C69,"*"&amp;'分け方の表'!$F$4:$F$23&amp;"*")&gt;0)*('分け方の表'!$F$4:$F$23&lt;&gt;"")*'分け方の表'!$I$4:$I$23))))</f>
        <v/>
      </c>
      <c r="Q69" s="39">
        <f>IF(L69&lt;&gt;1,"",IF(P69&gt;=99,"",INDEX('分け方の表'!$G$4:$G$23,P69)&amp;""))</f>
        <v/>
      </c>
      <c r="R69" s="39">
        <f>IF(L69&lt;&gt;1,"",IF((F69="収入")*(G69="給与")*(E69&lt;&gt;"")*(COUNTIFS('分け方の表'!$J$4:$J$13,E69)&gt;0),INDEX('分け方の表'!$K$4:$K$13,MATCH(E69,'分け方の表'!$J$4:$J$13,0))&amp;"",IFERROR(INDEX('分け方の表'!$C$4:$C$103,MATCH(F69&amp;"|"&amp;G69,'分け方の表'!$D$4:$D$103,0))&amp;"",IFERROR(INDEX('分け方の表'!$C$4:$C$103,MATCH(F69&amp;"|（ほか全部）",'分け方の表'!$D$4:$D$103,0))&amp;"","未分類"))))</f>
        <v/>
      </c>
      <c r="S69" s="39">
        <f>IF(L69&lt;&gt;1,"",IF(N69=1,"",IF(IF(O69&gt;0,INDEX('分け方の表'!$N$4:$N$53,O69)&amp;"","")&lt;&gt;"",IF(INDEX('分け方の表'!$N$4:$N$53,O69)="（数えない）","",INDEX('分け方の表'!$N$4:$N$53,O69)&amp;""),IF(I69&amp;""="1",IF((Q69&lt;&gt;"")*(D69&lt;0)*(IFERROR(INDEX('入力'!$E$30:$E$88,MATCH(Q69,'入力'!$A$30:$A$88,0)),"")="貯める・増やす"),Q69,""),IF(A69&amp;""="0","",IF(Q69&lt;&gt;"",Q69,R69))))))</f>
        <v/>
      </c>
      <c r="T69" s="56">
        <f>IF(S69="","",IF(IFERROR(INDEX('入力'!$E$30:$E$88,MATCH(S69,'入力'!$A$30:$A$88,0)),"")="入るお金",D69,-D69))</f>
        <v/>
      </c>
      <c r="U69" s="39">
        <f>IF(L69="","",IF(L69&lt;&gt;1,"見出しなど",IF(N69=1,"重なり",IF(S69="",IF(O69&gt;0,"数えない（直した）",IF(I69&amp;""="1","振替",IF(A69&amp;""="0","計算対象外","数えない"))),IF(COUNTIFS('入力'!$A$30:$A$88,S69)=0,"一覧にない費目",IF(O69&gt;0,"直した",IF(S69="未分類","未分類","OK")))))))</f>
        <v/>
      </c>
    </row>
    <row r="70">
      <c r="A70" s="40" t="n"/>
      <c r="B70" s="34" t="n"/>
      <c r="C70" s="35" t="n"/>
      <c r="D70" s="36" t="n"/>
      <c r="E70" s="35" t="n"/>
      <c r="F70" s="35" t="n"/>
      <c r="G70" s="35" t="n"/>
      <c r="H70" s="35" t="n"/>
      <c r="I70" s="40" t="n"/>
      <c r="J70" s="35" t="n"/>
      <c r="L70" s="39">
        <f>IF(B70="","",IFERROR(YEAR(B70)*0+D70*0+1,0))</f>
        <v/>
      </c>
      <c r="M70" s="55">
        <f>IF(L70&lt;&gt;1,"",IF(O70&gt;0,IF(INDEX('分け方の表'!$O$4:$O$53,O70)&lt;&gt;"",DATE(YEAR(INDEX('分け方の表'!$O$4:$O$53,O70)),MONTH(INDEX('分け方の表'!$O$4:$O$53,O70)),1),DATE(YEAR(B70),MONTH(B70),1)),DATE(YEAR(B70),MONTH(B70),1)))</f>
        <v/>
      </c>
      <c r="N70" s="39">
        <f>IF(L70&lt;&gt;1,"",IF(J70="",0,IF(COUNTIFS($J$4:J70,J70)&gt;1,1,0)))</f>
        <v/>
      </c>
      <c r="O70" s="39">
        <f>IF(L70&lt;&gt;1,"",IF(J70="",0,IFERROR(MATCH(J70,'分け方の表'!$M$4:$M$53,0),0)))</f>
        <v/>
      </c>
      <c r="P70" s="39">
        <f>IF(L70&lt;&gt;1,"",IF(SUMPRODUCT((COUNTIFS(C70,"*"&amp;'分け方の表'!$F$4:$F$23&amp;"*")&gt;0)*('分け方の表'!$F$4:$F$23&lt;&gt;"")*'分け方の表'!$I$4:$I$23)=0,99,1+COUNTIFS('分け方の表'!$I$4:$I$23,"&gt;"&amp;SUMPRODUCT((COUNTIFS(C70,"*"&amp;'分け方の表'!$F$4:$F$23&amp;"*")&gt;0)*('分け方の表'!$F$4:$F$23&lt;&gt;"")*'分け方の表'!$I$4:$I$23))))</f>
        <v/>
      </c>
      <c r="Q70" s="39">
        <f>IF(L70&lt;&gt;1,"",IF(P70&gt;=99,"",INDEX('分け方の表'!$G$4:$G$23,P70)&amp;""))</f>
        <v/>
      </c>
      <c r="R70" s="39">
        <f>IF(L70&lt;&gt;1,"",IF((F70="収入")*(G70="給与")*(E70&lt;&gt;"")*(COUNTIFS('分け方の表'!$J$4:$J$13,E70)&gt;0),INDEX('分け方の表'!$K$4:$K$13,MATCH(E70,'分け方の表'!$J$4:$J$13,0))&amp;"",IFERROR(INDEX('分け方の表'!$C$4:$C$103,MATCH(F70&amp;"|"&amp;G70,'分け方の表'!$D$4:$D$103,0))&amp;"",IFERROR(INDEX('分け方の表'!$C$4:$C$103,MATCH(F70&amp;"|（ほか全部）",'分け方の表'!$D$4:$D$103,0))&amp;"","未分類"))))</f>
        <v/>
      </c>
      <c r="S70" s="39">
        <f>IF(L70&lt;&gt;1,"",IF(N70=1,"",IF(IF(O70&gt;0,INDEX('分け方の表'!$N$4:$N$53,O70)&amp;"","")&lt;&gt;"",IF(INDEX('分け方の表'!$N$4:$N$53,O70)="（数えない）","",INDEX('分け方の表'!$N$4:$N$53,O70)&amp;""),IF(I70&amp;""="1",IF((Q70&lt;&gt;"")*(D70&lt;0)*(IFERROR(INDEX('入力'!$E$30:$E$88,MATCH(Q70,'入力'!$A$30:$A$88,0)),"")="貯める・増やす"),Q70,""),IF(A70&amp;""="0","",IF(Q70&lt;&gt;"",Q70,R70))))))</f>
        <v/>
      </c>
      <c r="T70" s="56">
        <f>IF(S70="","",IF(IFERROR(INDEX('入力'!$E$30:$E$88,MATCH(S70,'入力'!$A$30:$A$88,0)),"")="入るお金",D70,-D70))</f>
        <v/>
      </c>
      <c r="U70" s="39">
        <f>IF(L70="","",IF(L70&lt;&gt;1,"見出しなど",IF(N70=1,"重なり",IF(S70="",IF(O70&gt;0,"数えない（直した）",IF(I70&amp;""="1","振替",IF(A70&amp;""="0","計算対象外","数えない"))),IF(COUNTIFS('入力'!$A$30:$A$88,S70)=0,"一覧にない費目",IF(O70&gt;0,"直した",IF(S70="未分類","未分類","OK")))))))</f>
        <v/>
      </c>
    </row>
    <row r="71">
      <c r="A71" s="40" t="n"/>
      <c r="B71" s="34" t="n"/>
      <c r="C71" s="35" t="n"/>
      <c r="D71" s="36" t="n"/>
      <c r="E71" s="35" t="n"/>
      <c r="F71" s="35" t="n"/>
      <c r="G71" s="35" t="n"/>
      <c r="H71" s="35" t="n"/>
      <c r="I71" s="40" t="n"/>
      <c r="J71" s="35" t="n"/>
      <c r="L71" s="39">
        <f>IF(B71="","",IFERROR(YEAR(B71)*0+D71*0+1,0))</f>
        <v/>
      </c>
      <c r="M71" s="55">
        <f>IF(L71&lt;&gt;1,"",IF(O71&gt;0,IF(INDEX('分け方の表'!$O$4:$O$53,O71)&lt;&gt;"",DATE(YEAR(INDEX('分け方の表'!$O$4:$O$53,O71)),MONTH(INDEX('分け方の表'!$O$4:$O$53,O71)),1),DATE(YEAR(B71),MONTH(B71),1)),DATE(YEAR(B71),MONTH(B71),1)))</f>
        <v/>
      </c>
      <c r="N71" s="39">
        <f>IF(L71&lt;&gt;1,"",IF(J71="",0,IF(COUNTIFS($J$4:J71,J71)&gt;1,1,0)))</f>
        <v/>
      </c>
      <c r="O71" s="39">
        <f>IF(L71&lt;&gt;1,"",IF(J71="",0,IFERROR(MATCH(J71,'分け方の表'!$M$4:$M$53,0),0)))</f>
        <v/>
      </c>
      <c r="P71" s="39">
        <f>IF(L71&lt;&gt;1,"",IF(SUMPRODUCT((COUNTIFS(C71,"*"&amp;'分け方の表'!$F$4:$F$23&amp;"*")&gt;0)*('分け方の表'!$F$4:$F$23&lt;&gt;"")*'分け方の表'!$I$4:$I$23)=0,99,1+COUNTIFS('分け方の表'!$I$4:$I$23,"&gt;"&amp;SUMPRODUCT((COUNTIFS(C71,"*"&amp;'分け方の表'!$F$4:$F$23&amp;"*")&gt;0)*('分け方の表'!$F$4:$F$23&lt;&gt;"")*'分け方の表'!$I$4:$I$23))))</f>
        <v/>
      </c>
      <c r="Q71" s="39">
        <f>IF(L71&lt;&gt;1,"",IF(P71&gt;=99,"",INDEX('分け方の表'!$G$4:$G$23,P71)&amp;""))</f>
        <v/>
      </c>
      <c r="R71" s="39">
        <f>IF(L71&lt;&gt;1,"",IF((F71="収入")*(G71="給与")*(E71&lt;&gt;"")*(COUNTIFS('分け方の表'!$J$4:$J$13,E71)&gt;0),INDEX('分け方の表'!$K$4:$K$13,MATCH(E71,'分け方の表'!$J$4:$J$13,0))&amp;"",IFERROR(INDEX('分け方の表'!$C$4:$C$103,MATCH(F71&amp;"|"&amp;G71,'分け方の表'!$D$4:$D$103,0))&amp;"",IFERROR(INDEX('分け方の表'!$C$4:$C$103,MATCH(F71&amp;"|（ほか全部）",'分け方の表'!$D$4:$D$103,0))&amp;"","未分類"))))</f>
        <v/>
      </c>
      <c r="S71" s="39">
        <f>IF(L71&lt;&gt;1,"",IF(N71=1,"",IF(IF(O71&gt;0,INDEX('分け方の表'!$N$4:$N$53,O71)&amp;"","")&lt;&gt;"",IF(INDEX('分け方の表'!$N$4:$N$53,O71)="（数えない）","",INDEX('分け方の表'!$N$4:$N$53,O71)&amp;""),IF(I71&amp;""="1",IF((Q71&lt;&gt;"")*(D71&lt;0)*(IFERROR(INDEX('入力'!$E$30:$E$88,MATCH(Q71,'入力'!$A$30:$A$88,0)),"")="貯める・増やす"),Q71,""),IF(A71&amp;""="0","",IF(Q71&lt;&gt;"",Q71,R71))))))</f>
        <v/>
      </c>
      <c r="T71" s="56">
        <f>IF(S71="","",IF(IFERROR(INDEX('入力'!$E$30:$E$88,MATCH(S71,'入力'!$A$30:$A$88,0)),"")="入るお金",D71,-D71))</f>
        <v/>
      </c>
      <c r="U71" s="39">
        <f>IF(L71="","",IF(L71&lt;&gt;1,"見出しなど",IF(N71=1,"重なり",IF(S71="",IF(O71&gt;0,"数えない（直した）",IF(I71&amp;""="1","振替",IF(A71&amp;""="0","計算対象外","数えない"))),IF(COUNTIFS('入力'!$A$30:$A$88,S71)=0,"一覧にない費目",IF(O71&gt;0,"直した",IF(S71="未分類","未分類","OK")))))))</f>
        <v/>
      </c>
    </row>
    <row r="72">
      <c r="A72" s="40" t="n"/>
      <c r="B72" s="34" t="n"/>
      <c r="C72" s="35" t="n"/>
      <c r="D72" s="36" t="n"/>
      <c r="E72" s="35" t="n"/>
      <c r="F72" s="35" t="n"/>
      <c r="G72" s="35" t="n"/>
      <c r="H72" s="35" t="n"/>
      <c r="I72" s="40" t="n"/>
      <c r="J72" s="35" t="n"/>
      <c r="L72" s="39">
        <f>IF(B72="","",IFERROR(YEAR(B72)*0+D72*0+1,0))</f>
        <v/>
      </c>
      <c r="M72" s="55">
        <f>IF(L72&lt;&gt;1,"",IF(O72&gt;0,IF(INDEX('分け方の表'!$O$4:$O$53,O72)&lt;&gt;"",DATE(YEAR(INDEX('分け方の表'!$O$4:$O$53,O72)),MONTH(INDEX('分け方の表'!$O$4:$O$53,O72)),1),DATE(YEAR(B72),MONTH(B72),1)),DATE(YEAR(B72),MONTH(B72),1)))</f>
        <v/>
      </c>
      <c r="N72" s="39">
        <f>IF(L72&lt;&gt;1,"",IF(J72="",0,IF(COUNTIFS($J$4:J72,J72)&gt;1,1,0)))</f>
        <v/>
      </c>
      <c r="O72" s="39">
        <f>IF(L72&lt;&gt;1,"",IF(J72="",0,IFERROR(MATCH(J72,'分け方の表'!$M$4:$M$53,0),0)))</f>
        <v/>
      </c>
      <c r="P72" s="39">
        <f>IF(L72&lt;&gt;1,"",IF(SUMPRODUCT((COUNTIFS(C72,"*"&amp;'分け方の表'!$F$4:$F$23&amp;"*")&gt;0)*('分け方の表'!$F$4:$F$23&lt;&gt;"")*'分け方の表'!$I$4:$I$23)=0,99,1+COUNTIFS('分け方の表'!$I$4:$I$23,"&gt;"&amp;SUMPRODUCT((COUNTIFS(C72,"*"&amp;'分け方の表'!$F$4:$F$23&amp;"*")&gt;0)*('分け方の表'!$F$4:$F$23&lt;&gt;"")*'分け方の表'!$I$4:$I$23))))</f>
        <v/>
      </c>
      <c r="Q72" s="39">
        <f>IF(L72&lt;&gt;1,"",IF(P72&gt;=99,"",INDEX('分け方の表'!$G$4:$G$23,P72)&amp;""))</f>
        <v/>
      </c>
      <c r="R72" s="39">
        <f>IF(L72&lt;&gt;1,"",IF((F72="収入")*(G72="給与")*(E72&lt;&gt;"")*(COUNTIFS('分け方の表'!$J$4:$J$13,E72)&gt;0),INDEX('分け方の表'!$K$4:$K$13,MATCH(E72,'分け方の表'!$J$4:$J$13,0))&amp;"",IFERROR(INDEX('分け方の表'!$C$4:$C$103,MATCH(F72&amp;"|"&amp;G72,'分け方の表'!$D$4:$D$103,0))&amp;"",IFERROR(INDEX('分け方の表'!$C$4:$C$103,MATCH(F72&amp;"|（ほか全部）",'分け方の表'!$D$4:$D$103,0))&amp;"","未分類"))))</f>
        <v/>
      </c>
      <c r="S72" s="39">
        <f>IF(L72&lt;&gt;1,"",IF(N72=1,"",IF(IF(O72&gt;0,INDEX('分け方の表'!$N$4:$N$53,O72)&amp;"","")&lt;&gt;"",IF(INDEX('分け方の表'!$N$4:$N$53,O72)="（数えない）","",INDEX('分け方の表'!$N$4:$N$53,O72)&amp;""),IF(I72&amp;""="1",IF((Q72&lt;&gt;"")*(D72&lt;0)*(IFERROR(INDEX('入力'!$E$30:$E$88,MATCH(Q72,'入力'!$A$30:$A$88,0)),"")="貯める・増やす"),Q72,""),IF(A72&amp;""="0","",IF(Q72&lt;&gt;"",Q72,R72))))))</f>
        <v/>
      </c>
      <c r="T72" s="56">
        <f>IF(S72="","",IF(IFERROR(INDEX('入力'!$E$30:$E$88,MATCH(S72,'入力'!$A$30:$A$88,0)),"")="入るお金",D72,-D72))</f>
        <v/>
      </c>
      <c r="U72" s="39">
        <f>IF(L72="","",IF(L72&lt;&gt;1,"見出しなど",IF(N72=1,"重なり",IF(S72="",IF(O72&gt;0,"数えない（直した）",IF(I72&amp;""="1","振替",IF(A72&amp;""="0","計算対象外","数えない"))),IF(COUNTIFS('入力'!$A$30:$A$88,S72)=0,"一覧にない費目",IF(O72&gt;0,"直した",IF(S72="未分類","未分類","OK")))))))</f>
        <v/>
      </c>
    </row>
    <row r="73">
      <c r="A73" s="40" t="n"/>
      <c r="B73" s="34" t="n"/>
      <c r="C73" s="35" t="n"/>
      <c r="D73" s="36" t="n"/>
      <c r="E73" s="35" t="n"/>
      <c r="F73" s="35" t="n"/>
      <c r="G73" s="35" t="n"/>
      <c r="H73" s="35" t="n"/>
      <c r="I73" s="40" t="n"/>
      <c r="J73" s="35" t="n"/>
      <c r="L73" s="39">
        <f>IF(B73="","",IFERROR(YEAR(B73)*0+D73*0+1,0))</f>
        <v/>
      </c>
      <c r="M73" s="55">
        <f>IF(L73&lt;&gt;1,"",IF(O73&gt;0,IF(INDEX('分け方の表'!$O$4:$O$53,O73)&lt;&gt;"",DATE(YEAR(INDEX('分け方の表'!$O$4:$O$53,O73)),MONTH(INDEX('分け方の表'!$O$4:$O$53,O73)),1),DATE(YEAR(B73),MONTH(B73),1)),DATE(YEAR(B73),MONTH(B73),1)))</f>
        <v/>
      </c>
      <c r="N73" s="39">
        <f>IF(L73&lt;&gt;1,"",IF(J73="",0,IF(COUNTIFS($J$4:J73,J73)&gt;1,1,0)))</f>
        <v/>
      </c>
      <c r="O73" s="39">
        <f>IF(L73&lt;&gt;1,"",IF(J73="",0,IFERROR(MATCH(J73,'分け方の表'!$M$4:$M$53,0),0)))</f>
        <v/>
      </c>
      <c r="P73" s="39">
        <f>IF(L73&lt;&gt;1,"",IF(SUMPRODUCT((COUNTIFS(C73,"*"&amp;'分け方の表'!$F$4:$F$23&amp;"*")&gt;0)*('分け方の表'!$F$4:$F$23&lt;&gt;"")*'分け方の表'!$I$4:$I$23)=0,99,1+COUNTIFS('分け方の表'!$I$4:$I$23,"&gt;"&amp;SUMPRODUCT((COUNTIFS(C73,"*"&amp;'分け方の表'!$F$4:$F$23&amp;"*")&gt;0)*('分け方の表'!$F$4:$F$23&lt;&gt;"")*'分け方の表'!$I$4:$I$23))))</f>
        <v/>
      </c>
      <c r="Q73" s="39">
        <f>IF(L73&lt;&gt;1,"",IF(P73&gt;=99,"",INDEX('分け方の表'!$G$4:$G$23,P73)&amp;""))</f>
        <v/>
      </c>
      <c r="R73" s="39">
        <f>IF(L73&lt;&gt;1,"",IF((F73="収入")*(G73="給与")*(E73&lt;&gt;"")*(COUNTIFS('分け方の表'!$J$4:$J$13,E73)&gt;0),INDEX('分け方の表'!$K$4:$K$13,MATCH(E73,'分け方の表'!$J$4:$J$13,0))&amp;"",IFERROR(INDEX('分け方の表'!$C$4:$C$103,MATCH(F73&amp;"|"&amp;G73,'分け方の表'!$D$4:$D$103,0))&amp;"",IFERROR(INDEX('分け方の表'!$C$4:$C$103,MATCH(F73&amp;"|（ほか全部）",'分け方の表'!$D$4:$D$103,0))&amp;"","未分類"))))</f>
        <v/>
      </c>
      <c r="S73" s="39">
        <f>IF(L73&lt;&gt;1,"",IF(N73=1,"",IF(IF(O73&gt;0,INDEX('分け方の表'!$N$4:$N$53,O73)&amp;"","")&lt;&gt;"",IF(INDEX('分け方の表'!$N$4:$N$53,O73)="（数えない）","",INDEX('分け方の表'!$N$4:$N$53,O73)&amp;""),IF(I73&amp;""="1",IF((Q73&lt;&gt;"")*(D73&lt;0)*(IFERROR(INDEX('入力'!$E$30:$E$88,MATCH(Q73,'入力'!$A$30:$A$88,0)),"")="貯める・増やす"),Q73,""),IF(A73&amp;""="0","",IF(Q73&lt;&gt;"",Q73,R73))))))</f>
        <v/>
      </c>
      <c r="T73" s="56">
        <f>IF(S73="","",IF(IFERROR(INDEX('入力'!$E$30:$E$88,MATCH(S73,'入力'!$A$30:$A$88,0)),"")="入るお金",D73,-D73))</f>
        <v/>
      </c>
      <c r="U73" s="39">
        <f>IF(L73="","",IF(L73&lt;&gt;1,"見出しなど",IF(N73=1,"重なり",IF(S73="",IF(O73&gt;0,"数えない（直した）",IF(I73&amp;""="1","振替",IF(A73&amp;""="0","計算対象外","数えない"))),IF(COUNTIFS('入力'!$A$30:$A$88,S73)=0,"一覧にない費目",IF(O73&gt;0,"直した",IF(S73="未分類","未分類","OK")))))))</f>
        <v/>
      </c>
    </row>
    <row r="74">
      <c r="A74" s="40" t="n"/>
      <c r="B74" s="34" t="n"/>
      <c r="C74" s="35" t="n"/>
      <c r="D74" s="36" t="n"/>
      <c r="E74" s="35" t="n"/>
      <c r="F74" s="35" t="n"/>
      <c r="G74" s="35" t="n"/>
      <c r="H74" s="35" t="n"/>
      <c r="I74" s="40" t="n"/>
      <c r="J74" s="35" t="n"/>
      <c r="L74" s="39">
        <f>IF(B74="","",IFERROR(YEAR(B74)*0+D74*0+1,0))</f>
        <v/>
      </c>
      <c r="M74" s="55">
        <f>IF(L74&lt;&gt;1,"",IF(O74&gt;0,IF(INDEX('分け方の表'!$O$4:$O$53,O74)&lt;&gt;"",DATE(YEAR(INDEX('分け方の表'!$O$4:$O$53,O74)),MONTH(INDEX('分け方の表'!$O$4:$O$53,O74)),1),DATE(YEAR(B74),MONTH(B74),1)),DATE(YEAR(B74),MONTH(B74),1)))</f>
        <v/>
      </c>
      <c r="N74" s="39">
        <f>IF(L74&lt;&gt;1,"",IF(J74="",0,IF(COUNTIFS($J$4:J74,J74)&gt;1,1,0)))</f>
        <v/>
      </c>
      <c r="O74" s="39">
        <f>IF(L74&lt;&gt;1,"",IF(J74="",0,IFERROR(MATCH(J74,'分け方の表'!$M$4:$M$53,0),0)))</f>
        <v/>
      </c>
      <c r="P74" s="39">
        <f>IF(L74&lt;&gt;1,"",IF(SUMPRODUCT((COUNTIFS(C74,"*"&amp;'分け方の表'!$F$4:$F$23&amp;"*")&gt;0)*('分け方の表'!$F$4:$F$23&lt;&gt;"")*'分け方の表'!$I$4:$I$23)=0,99,1+COUNTIFS('分け方の表'!$I$4:$I$23,"&gt;"&amp;SUMPRODUCT((COUNTIFS(C74,"*"&amp;'分け方の表'!$F$4:$F$23&amp;"*")&gt;0)*('分け方の表'!$F$4:$F$23&lt;&gt;"")*'分け方の表'!$I$4:$I$23))))</f>
        <v/>
      </c>
      <c r="Q74" s="39">
        <f>IF(L74&lt;&gt;1,"",IF(P74&gt;=99,"",INDEX('分け方の表'!$G$4:$G$23,P74)&amp;""))</f>
        <v/>
      </c>
      <c r="R74" s="39">
        <f>IF(L74&lt;&gt;1,"",IF((F74="収入")*(G74="給与")*(E74&lt;&gt;"")*(COUNTIFS('分け方の表'!$J$4:$J$13,E74)&gt;0),INDEX('分け方の表'!$K$4:$K$13,MATCH(E74,'分け方の表'!$J$4:$J$13,0))&amp;"",IFERROR(INDEX('分け方の表'!$C$4:$C$103,MATCH(F74&amp;"|"&amp;G74,'分け方の表'!$D$4:$D$103,0))&amp;"",IFERROR(INDEX('分け方の表'!$C$4:$C$103,MATCH(F74&amp;"|（ほか全部）",'分け方の表'!$D$4:$D$103,0))&amp;"","未分類"))))</f>
        <v/>
      </c>
      <c r="S74" s="39">
        <f>IF(L74&lt;&gt;1,"",IF(N74=1,"",IF(IF(O74&gt;0,INDEX('分け方の表'!$N$4:$N$53,O74)&amp;"","")&lt;&gt;"",IF(INDEX('分け方の表'!$N$4:$N$53,O74)="（数えない）","",INDEX('分け方の表'!$N$4:$N$53,O74)&amp;""),IF(I74&amp;""="1",IF((Q74&lt;&gt;"")*(D74&lt;0)*(IFERROR(INDEX('入力'!$E$30:$E$88,MATCH(Q74,'入力'!$A$30:$A$88,0)),"")="貯める・増やす"),Q74,""),IF(A74&amp;""="0","",IF(Q74&lt;&gt;"",Q74,R74))))))</f>
        <v/>
      </c>
      <c r="T74" s="56">
        <f>IF(S74="","",IF(IFERROR(INDEX('入力'!$E$30:$E$88,MATCH(S74,'入力'!$A$30:$A$88,0)),"")="入るお金",D74,-D74))</f>
        <v/>
      </c>
      <c r="U74" s="39">
        <f>IF(L74="","",IF(L74&lt;&gt;1,"見出しなど",IF(N74=1,"重なり",IF(S74="",IF(O74&gt;0,"数えない（直した）",IF(I74&amp;""="1","振替",IF(A74&amp;""="0","計算対象外","数えない"))),IF(COUNTIFS('入力'!$A$30:$A$88,S74)=0,"一覧にない費目",IF(O74&gt;0,"直した",IF(S74="未分類","未分類","OK")))))))</f>
        <v/>
      </c>
    </row>
    <row r="75">
      <c r="A75" s="40" t="n"/>
      <c r="B75" s="34" t="n"/>
      <c r="C75" s="35" t="n"/>
      <c r="D75" s="36" t="n"/>
      <c r="E75" s="35" t="n"/>
      <c r="F75" s="35" t="n"/>
      <c r="G75" s="35" t="n"/>
      <c r="H75" s="35" t="n"/>
      <c r="I75" s="40" t="n"/>
      <c r="J75" s="35" t="n"/>
      <c r="L75" s="39">
        <f>IF(B75="","",IFERROR(YEAR(B75)*0+D75*0+1,0))</f>
        <v/>
      </c>
      <c r="M75" s="55">
        <f>IF(L75&lt;&gt;1,"",IF(O75&gt;0,IF(INDEX('分け方の表'!$O$4:$O$53,O75)&lt;&gt;"",DATE(YEAR(INDEX('分け方の表'!$O$4:$O$53,O75)),MONTH(INDEX('分け方の表'!$O$4:$O$53,O75)),1),DATE(YEAR(B75),MONTH(B75),1)),DATE(YEAR(B75),MONTH(B75),1)))</f>
        <v/>
      </c>
      <c r="N75" s="39">
        <f>IF(L75&lt;&gt;1,"",IF(J75="",0,IF(COUNTIFS($J$4:J75,J75)&gt;1,1,0)))</f>
        <v/>
      </c>
      <c r="O75" s="39">
        <f>IF(L75&lt;&gt;1,"",IF(J75="",0,IFERROR(MATCH(J75,'分け方の表'!$M$4:$M$53,0),0)))</f>
        <v/>
      </c>
      <c r="P75" s="39">
        <f>IF(L75&lt;&gt;1,"",IF(SUMPRODUCT((COUNTIFS(C75,"*"&amp;'分け方の表'!$F$4:$F$23&amp;"*")&gt;0)*('分け方の表'!$F$4:$F$23&lt;&gt;"")*'分け方の表'!$I$4:$I$23)=0,99,1+COUNTIFS('分け方の表'!$I$4:$I$23,"&gt;"&amp;SUMPRODUCT((COUNTIFS(C75,"*"&amp;'分け方の表'!$F$4:$F$23&amp;"*")&gt;0)*('分け方の表'!$F$4:$F$23&lt;&gt;"")*'分け方の表'!$I$4:$I$23))))</f>
        <v/>
      </c>
      <c r="Q75" s="39">
        <f>IF(L75&lt;&gt;1,"",IF(P75&gt;=99,"",INDEX('分け方の表'!$G$4:$G$23,P75)&amp;""))</f>
        <v/>
      </c>
      <c r="R75" s="39">
        <f>IF(L75&lt;&gt;1,"",IF((F75="収入")*(G75="給与")*(E75&lt;&gt;"")*(COUNTIFS('分け方の表'!$J$4:$J$13,E75)&gt;0),INDEX('分け方の表'!$K$4:$K$13,MATCH(E75,'分け方の表'!$J$4:$J$13,0))&amp;"",IFERROR(INDEX('分け方の表'!$C$4:$C$103,MATCH(F75&amp;"|"&amp;G75,'分け方の表'!$D$4:$D$103,0))&amp;"",IFERROR(INDEX('分け方の表'!$C$4:$C$103,MATCH(F75&amp;"|（ほか全部）",'分け方の表'!$D$4:$D$103,0))&amp;"","未分類"))))</f>
        <v/>
      </c>
      <c r="S75" s="39">
        <f>IF(L75&lt;&gt;1,"",IF(N75=1,"",IF(IF(O75&gt;0,INDEX('分け方の表'!$N$4:$N$53,O75)&amp;"","")&lt;&gt;"",IF(INDEX('分け方の表'!$N$4:$N$53,O75)="（数えない）","",INDEX('分け方の表'!$N$4:$N$53,O75)&amp;""),IF(I75&amp;""="1",IF((Q75&lt;&gt;"")*(D75&lt;0)*(IFERROR(INDEX('入力'!$E$30:$E$88,MATCH(Q75,'入力'!$A$30:$A$88,0)),"")="貯める・増やす"),Q75,""),IF(A75&amp;""="0","",IF(Q75&lt;&gt;"",Q75,R75))))))</f>
        <v/>
      </c>
      <c r="T75" s="56">
        <f>IF(S75="","",IF(IFERROR(INDEX('入力'!$E$30:$E$88,MATCH(S75,'入力'!$A$30:$A$88,0)),"")="入るお金",D75,-D75))</f>
        <v/>
      </c>
      <c r="U75" s="39">
        <f>IF(L75="","",IF(L75&lt;&gt;1,"見出しなど",IF(N75=1,"重なり",IF(S75="",IF(O75&gt;0,"数えない（直した）",IF(I75&amp;""="1","振替",IF(A75&amp;""="0","計算対象外","数えない"))),IF(COUNTIFS('入力'!$A$30:$A$88,S75)=0,"一覧にない費目",IF(O75&gt;0,"直した",IF(S75="未分類","未分類","OK")))))))</f>
        <v/>
      </c>
    </row>
    <row r="76">
      <c r="A76" s="40" t="n"/>
      <c r="B76" s="34" t="n"/>
      <c r="C76" s="35" t="n"/>
      <c r="D76" s="36" t="n"/>
      <c r="E76" s="35" t="n"/>
      <c r="F76" s="35" t="n"/>
      <c r="G76" s="35" t="n"/>
      <c r="H76" s="35" t="n"/>
      <c r="I76" s="40" t="n"/>
      <c r="J76" s="35" t="n"/>
      <c r="L76" s="39">
        <f>IF(B76="","",IFERROR(YEAR(B76)*0+D76*0+1,0))</f>
        <v/>
      </c>
      <c r="M76" s="55">
        <f>IF(L76&lt;&gt;1,"",IF(O76&gt;0,IF(INDEX('分け方の表'!$O$4:$O$53,O76)&lt;&gt;"",DATE(YEAR(INDEX('分け方の表'!$O$4:$O$53,O76)),MONTH(INDEX('分け方の表'!$O$4:$O$53,O76)),1),DATE(YEAR(B76),MONTH(B76),1)),DATE(YEAR(B76),MONTH(B76),1)))</f>
        <v/>
      </c>
      <c r="N76" s="39">
        <f>IF(L76&lt;&gt;1,"",IF(J76="",0,IF(COUNTIFS($J$4:J76,J76)&gt;1,1,0)))</f>
        <v/>
      </c>
      <c r="O76" s="39">
        <f>IF(L76&lt;&gt;1,"",IF(J76="",0,IFERROR(MATCH(J76,'分け方の表'!$M$4:$M$53,0),0)))</f>
        <v/>
      </c>
      <c r="P76" s="39">
        <f>IF(L76&lt;&gt;1,"",IF(SUMPRODUCT((COUNTIFS(C76,"*"&amp;'分け方の表'!$F$4:$F$23&amp;"*")&gt;0)*('分け方の表'!$F$4:$F$23&lt;&gt;"")*'分け方の表'!$I$4:$I$23)=0,99,1+COUNTIFS('分け方の表'!$I$4:$I$23,"&gt;"&amp;SUMPRODUCT((COUNTIFS(C76,"*"&amp;'分け方の表'!$F$4:$F$23&amp;"*")&gt;0)*('分け方の表'!$F$4:$F$23&lt;&gt;"")*'分け方の表'!$I$4:$I$23))))</f>
        <v/>
      </c>
      <c r="Q76" s="39">
        <f>IF(L76&lt;&gt;1,"",IF(P76&gt;=99,"",INDEX('分け方の表'!$G$4:$G$23,P76)&amp;""))</f>
        <v/>
      </c>
      <c r="R76" s="39">
        <f>IF(L76&lt;&gt;1,"",IF((F76="収入")*(G76="給与")*(E76&lt;&gt;"")*(COUNTIFS('分け方の表'!$J$4:$J$13,E76)&gt;0),INDEX('分け方の表'!$K$4:$K$13,MATCH(E76,'分け方の表'!$J$4:$J$13,0))&amp;"",IFERROR(INDEX('分け方の表'!$C$4:$C$103,MATCH(F76&amp;"|"&amp;G76,'分け方の表'!$D$4:$D$103,0))&amp;"",IFERROR(INDEX('分け方の表'!$C$4:$C$103,MATCH(F76&amp;"|（ほか全部）",'分け方の表'!$D$4:$D$103,0))&amp;"","未分類"))))</f>
        <v/>
      </c>
      <c r="S76" s="39">
        <f>IF(L76&lt;&gt;1,"",IF(N76=1,"",IF(IF(O76&gt;0,INDEX('分け方の表'!$N$4:$N$53,O76)&amp;"","")&lt;&gt;"",IF(INDEX('分け方の表'!$N$4:$N$53,O76)="（数えない）","",INDEX('分け方の表'!$N$4:$N$53,O76)&amp;""),IF(I76&amp;""="1",IF((Q76&lt;&gt;"")*(D76&lt;0)*(IFERROR(INDEX('入力'!$E$30:$E$88,MATCH(Q76,'入力'!$A$30:$A$88,0)),"")="貯める・増やす"),Q76,""),IF(A76&amp;""="0","",IF(Q76&lt;&gt;"",Q76,R76))))))</f>
        <v/>
      </c>
      <c r="T76" s="56">
        <f>IF(S76="","",IF(IFERROR(INDEX('入力'!$E$30:$E$88,MATCH(S76,'入力'!$A$30:$A$88,0)),"")="入るお金",D76,-D76))</f>
        <v/>
      </c>
      <c r="U76" s="39">
        <f>IF(L76="","",IF(L76&lt;&gt;1,"見出しなど",IF(N76=1,"重なり",IF(S76="",IF(O76&gt;0,"数えない（直した）",IF(I76&amp;""="1","振替",IF(A76&amp;""="0","計算対象外","数えない"))),IF(COUNTIFS('入力'!$A$30:$A$88,S76)=0,"一覧にない費目",IF(O76&gt;0,"直した",IF(S76="未分類","未分類","OK")))))))</f>
        <v/>
      </c>
    </row>
    <row r="77">
      <c r="A77" s="40" t="n"/>
      <c r="B77" s="34" t="n"/>
      <c r="C77" s="35" t="n"/>
      <c r="D77" s="36" t="n"/>
      <c r="E77" s="35" t="n"/>
      <c r="F77" s="35" t="n"/>
      <c r="G77" s="35" t="n"/>
      <c r="H77" s="35" t="n"/>
      <c r="I77" s="40" t="n"/>
      <c r="J77" s="35" t="n"/>
      <c r="L77" s="39">
        <f>IF(B77="","",IFERROR(YEAR(B77)*0+D77*0+1,0))</f>
        <v/>
      </c>
      <c r="M77" s="55">
        <f>IF(L77&lt;&gt;1,"",IF(O77&gt;0,IF(INDEX('分け方の表'!$O$4:$O$53,O77)&lt;&gt;"",DATE(YEAR(INDEX('分け方の表'!$O$4:$O$53,O77)),MONTH(INDEX('分け方の表'!$O$4:$O$53,O77)),1),DATE(YEAR(B77),MONTH(B77),1)),DATE(YEAR(B77),MONTH(B77),1)))</f>
        <v/>
      </c>
      <c r="N77" s="39">
        <f>IF(L77&lt;&gt;1,"",IF(J77="",0,IF(COUNTIFS($J$4:J77,J77)&gt;1,1,0)))</f>
        <v/>
      </c>
      <c r="O77" s="39">
        <f>IF(L77&lt;&gt;1,"",IF(J77="",0,IFERROR(MATCH(J77,'分け方の表'!$M$4:$M$53,0),0)))</f>
        <v/>
      </c>
      <c r="P77" s="39">
        <f>IF(L77&lt;&gt;1,"",IF(SUMPRODUCT((COUNTIFS(C77,"*"&amp;'分け方の表'!$F$4:$F$23&amp;"*")&gt;0)*('分け方の表'!$F$4:$F$23&lt;&gt;"")*'分け方の表'!$I$4:$I$23)=0,99,1+COUNTIFS('分け方の表'!$I$4:$I$23,"&gt;"&amp;SUMPRODUCT((COUNTIFS(C77,"*"&amp;'分け方の表'!$F$4:$F$23&amp;"*")&gt;0)*('分け方の表'!$F$4:$F$23&lt;&gt;"")*'分け方の表'!$I$4:$I$23))))</f>
        <v/>
      </c>
      <c r="Q77" s="39">
        <f>IF(L77&lt;&gt;1,"",IF(P77&gt;=99,"",INDEX('分け方の表'!$G$4:$G$23,P77)&amp;""))</f>
        <v/>
      </c>
      <c r="R77" s="39">
        <f>IF(L77&lt;&gt;1,"",IF((F77="収入")*(G77="給与")*(E77&lt;&gt;"")*(COUNTIFS('分け方の表'!$J$4:$J$13,E77)&gt;0),INDEX('分け方の表'!$K$4:$K$13,MATCH(E77,'分け方の表'!$J$4:$J$13,0))&amp;"",IFERROR(INDEX('分け方の表'!$C$4:$C$103,MATCH(F77&amp;"|"&amp;G77,'分け方の表'!$D$4:$D$103,0))&amp;"",IFERROR(INDEX('分け方の表'!$C$4:$C$103,MATCH(F77&amp;"|（ほか全部）",'分け方の表'!$D$4:$D$103,0))&amp;"","未分類"))))</f>
        <v/>
      </c>
      <c r="S77" s="39">
        <f>IF(L77&lt;&gt;1,"",IF(N77=1,"",IF(IF(O77&gt;0,INDEX('分け方の表'!$N$4:$N$53,O77)&amp;"","")&lt;&gt;"",IF(INDEX('分け方の表'!$N$4:$N$53,O77)="（数えない）","",INDEX('分け方の表'!$N$4:$N$53,O77)&amp;""),IF(I77&amp;""="1",IF((Q77&lt;&gt;"")*(D77&lt;0)*(IFERROR(INDEX('入力'!$E$30:$E$88,MATCH(Q77,'入力'!$A$30:$A$88,0)),"")="貯める・増やす"),Q77,""),IF(A77&amp;""="0","",IF(Q77&lt;&gt;"",Q77,R77))))))</f>
        <v/>
      </c>
      <c r="T77" s="56">
        <f>IF(S77="","",IF(IFERROR(INDEX('入力'!$E$30:$E$88,MATCH(S77,'入力'!$A$30:$A$88,0)),"")="入るお金",D77,-D77))</f>
        <v/>
      </c>
      <c r="U77" s="39">
        <f>IF(L77="","",IF(L77&lt;&gt;1,"見出しなど",IF(N77=1,"重なり",IF(S77="",IF(O77&gt;0,"数えない（直した）",IF(I77&amp;""="1","振替",IF(A77&amp;""="0","計算対象外","数えない"))),IF(COUNTIFS('入力'!$A$30:$A$88,S77)=0,"一覧にない費目",IF(O77&gt;0,"直した",IF(S77="未分類","未分類","OK")))))))</f>
        <v/>
      </c>
    </row>
    <row r="78">
      <c r="A78" s="40" t="n"/>
      <c r="B78" s="34" t="n"/>
      <c r="C78" s="35" t="n"/>
      <c r="D78" s="36" t="n"/>
      <c r="E78" s="35" t="n"/>
      <c r="F78" s="35" t="n"/>
      <c r="G78" s="35" t="n"/>
      <c r="H78" s="35" t="n"/>
      <c r="I78" s="40" t="n"/>
      <c r="J78" s="35" t="n"/>
      <c r="L78" s="39">
        <f>IF(B78="","",IFERROR(YEAR(B78)*0+D78*0+1,0))</f>
        <v/>
      </c>
      <c r="M78" s="55">
        <f>IF(L78&lt;&gt;1,"",IF(O78&gt;0,IF(INDEX('分け方の表'!$O$4:$O$53,O78)&lt;&gt;"",DATE(YEAR(INDEX('分け方の表'!$O$4:$O$53,O78)),MONTH(INDEX('分け方の表'!$O$4:$O$53,O78)),1),DATE(YEAR(B78),MONTH(B78),1)),DATE(YEAR(B78),MONTH(B78),1)))</f>
        <v/>
      </c>
      <c r="N78" s="39">
        <f>IF(L78&lt;&gt;1,"",IF(J78="",0,IF(COUNTIFS($J$4:J78,J78)&gt;1,1,0)))</f>
        <v/>
      </c>
      <c r="O78" s="39">
        <f>IF(L78&lt;&gt;1,"",IF(J78="",0,IFERROR(MATCH(J78,'分け方の表'!$M$4:$M$53,0),0)))</f>
        <v/>
      </c>
      <c r="P78" s="39">
        <f>IF(L78&lt;&gt;1,"",IF(SUMPRODUCT((COUNTIFS(C78,"*"&amp;'分け方の表'!$F$4:$F$23&amp;"*")&gt;0)*('分け方の表'!$F$4:$F$23&lt;&gt;"")*'分け方の表'!$I$4:$I$23)=0,99,1+COUNTIFS('分け方の表'!$I$4:$I$23,"&gt;"&amp;SUMPRODUCT((COUNTIFS(C78,"*"&amp;'分け方の表'!$F$4:$F$23&amp;"*")&gt;0)*('分け方の表'!$F$4:$F$23&lt;&gt;"")*'分け方の表'!$I$4:$I$23))))</f>
        <v/>
      </c>
      <c r="Q78" s="39">
        <f>IF(L78&lt;&gt;1,"",IF(P78&gt;=99,"",INDEX('分け方の表'!$G$4:$G$23,P78)&amp;""))</f>
        <v/>
      </c>
      <c r="R78" s="39">
        <f>IF(L78&lt;&gt;1,"",IF((F78="収入")*(G78="給与")*(E78&lt;&gt;"")*(COUNTIFS('分け方の表'!$J$4:$J$13,E78)&gt;0),INDEX('分け方の表'!$K$4:$K$13,MATCH(E78,'分け方の表'!$J$4:$J$13,0))&amp;"",IFERROR(INDEX('分け方の表'!$C$4:$C$103,MATCH(F78&amp;"|"&amp;G78,'分け方の表'!$D$4:$D$103,0))&amp;"",IFERROR(INDEX('分け方の表'!$C$4:$C$103,MATCH(F78&amp;"|（ほか全部）",'分け方の表'!$D$4:$D$103,0))&amp;"","未分類"))))</f>
        <v/>
      </c>
      <c r="S78" s="39">
        <f>IF(L78&lt;&gt;1,"",IF(N78=1,"",IF(IF(O78&gt;0,INDEX('分け方の表'!$N$4:$N$53,O78)&amp;"","")&lt;&gt;"",IF(INDEX('分け方の表'!$N$4:$N$53,O78)="（数えない）","",INDEX('分け方の表'!$N$4:$N$53,O78)&amp;""),IF(I78&amp;""="1",IF((Q78&lt;&gt;"")*(D78&lt;0)*(IFERROR(INDEX('入力'!$E$30:$E$88,MATCH(Q78,'入力'!$A$30:$A$88,0)),"")="貯める・増やす"),Q78,""),IF(A78&amp;""="0","",IF(Q78&lt;&gt;"",Q78,R78))))))</f>
        <v/>
      </c>
      <c r="T78" s="56">
        <f>IF(S78="","",IF(IFERROR(INDEX('入力'!$E$30:$E$88,MATCH(S78,'入力'!$A$30:$A$88,0)),"")="入るお金",D78,-D78))</f>
        <v/>
      </c>
      <c r="U78" s="39">
        <f>IF(L78="","",IF(L78&lt;&gt;1,"見出しなど",IF(N78=1,"重なり",IF(S78="",IF(O78&gt;0,"数えない（直した）",IF(I78&amp;""="1","振替",IF(A78&amp;""="0","計算対象外","数えない"))),IF(COUNTIFS('入力'!$A$30:$A$88,S78)=0,"一覧にない費目",IF(O78&gt;0,"直した",IF(S78="未分類","未分類","OK")))))))</f>
        <v/>
      </c>
    </row>
    <row r="79">
      <c r="A79" s="40" t="n"/>
      <c r="B79" s="34" t="n"/>
      <c r="C79" s="35" t="n"/>
      <c r="D79" s="36" t="n"/>
      <c r="E79" s="35" t="n"/>
      <c r="F79" s="35" t="n"/>
      <c r="G79" s="35" t="n"/>
      <c r="H79" s="35" t="n"/>
      <c r="I79" s="40" t="n"/>
      <c r="J79" s="35" t="n"/>
      <c r="L79" s="39">
        <f>IF(B79="","",IFERROR(YEAR(B79)*0+D79*0+1,0))</f>
        <v/>
      </c>
      <c r="M79" s="55">
        <f>IF(L79&lt;&gt;1,"",IF(O79&gt;0,IF(INDEX('分け方の表'!$O$4:$O$53,O79)&lt;&gt;"",DATE(YEAR(INDEX('分け方の表'!$O$4:$O$53,O79)),MONTH(INDEX('分け方の表'!$O$4:$O$53,O79)),1),DATE(YEAR(B79),MONTH(B79),1)),DATE(YEAR(B79),MONTH(B79),1)))</f>
        <v/>
      </c>
      <c r="N79" s="39">
        <f>IF(L79&lt;&gt;1,"",IF(J79="",0,IF(COUNTIFS($J$4:J79,J79)&gt;1,1,0)))</f>
        <v/>
      </c>
      <c r="O79" s="39">
        <f>IF(L79&lt;&gt;1,"",IF(J79="",0,IFERROR(MATCH(J79,'分け方の表'!$M$4:$M$53,0),0)))</f>
        <v/>
      </c>
      <c r="P79" s="39">
        <f>IF(L79&lt;&gt;1,"",IF(SUMPRODUCT((COUNTIFS(C79,"*"&amp;'分け方の表'!$F$4:$F$23&amp;"*")&gt;0)*('分け方の表'!$F$4:$F$23&lt;&gt;"")*'分け方の表'!$I$4:$I$23)=0,99,1+COUNTIFS('分け方の表'!$I$4:$I$23,"&gt;"&amp;SUMPRODUCT((COUNTIFS(C79,"*"&amp;'分け方の表'!$F$4:$F$23&amp;"*")&gt;0)*('分け方の表'!$F$4:$F$23&lt;&gt;"")*'分け方の表'!$I$4:$I$23))))</f>
        <v/>
      </c>
      <c r="Q79" s="39">
        <f>IF(L79&lt;&gt;1,"",IF(P79&gt;=99,"",INDEX('分け方の表'!$G$4:$G$23,P79)&amp;""))</f>
        <v/>
      </c>
      <c r="R79" s="39">
        <f>IF(L79&lt;&gt;1,"",IF((F79="収入")*(G79="給与")*(E79&lt;&gt;"")*(COUNTIFS('分け方の表'!$J$4:$J$13,E79)&gt;0),INDEX('分け方の表'!$K$4:$K$13,MATCH(E79,'分け方の表'!$J$4:$J$13,0))&amp;"",IFERROR(INDEX('分け方の表'!$C$4:$C$103,MATCH(F79&amp;"|"&amp;G79,'分け方の表'!$D$4:$D$103,0))&amp;"",IFERROR(INDEX('分け方の表'!$C$4:$C$103,MATCH(F79&amp;"|（ほか全部）",'分け方の表'!$D$4:$D$103,0))&amp;"","未分類"))))</f>
        <v/>
      </c>
      <c r="S79" s="39">
        <f>IF(L79&lt;&gt;1,"",IF(N79=1,"",IF(IF(O79&gt;0,INDEX('分け方の表'!$N$4:$N$53,O79)&amp;"","")&lt;&gt;"",IF(INDEX('分け方の表'!$N$4:$N$53,O79)="（数えない）","",INDEX('分け方の表'!$N$4:$N$53,O79)&amp;""),IF(I79&amp;""="1",IF((Q79&lt;&gt;"")*(D79&lt;0)*(IFERROR(INDEX('入力'!$E$30:$E$88,MATCH(Q79,'入力'!$A$30:$A$88,0)),"")="貯める・増やす"),Q79,""),IF(A79&amp;""="0","",IF(Q79&lt;&gt;"",Q79,R79))))))</f>
        <v/>
      </c>
      <c r="T79" s="56">
        <f>IF(S79="","",IF(IFERROR(INDEX('入力'!$E$30:$E$88,MATCH(S79,'入力'!$A$30:$A$88,0)),"")="入るお金",D79,-D79))</f>
        <v/>
      </c>
      <c r="U79" s="39">
        <f>IF(L79="","",IF(L79&lt;&gt;1,"見出しなど",IF(N79=1,"重なり",IF(S79="",IF(O79&gt;0,"数えない（直した）",IF(I79&amp;""="1","振替",IF(A79&amp;""="0","計算対象外","数えない"))),IF(COUNTIFS('入力'!$A$30:$A$88,S79)=0,"一覧にない費目",IF(O79&gt;0,"直した",IF(S79="未分類","未分類","OK")))))))</f>
        <v/>
      </c>
    </row>
    <row r="80">
      <c r="A80" s="40" t="n"/>
      <c r="B80" s="34" t="n"/>
      <c r="C80" s="35" t="n"/>
      <c r="D80" s="36" t="n"/>
      <c r="E80" s="35" t="n"/>
      <c r="F80" s="35" t="n"/>
      <c r="G80" s="35" t="n"/>
      <c r="H80" s="35" t="n"/>
      <c r="I80" s="40" t="n"/>
      <c r="J80" s="35" t="n"/>
      <c r="L80" s="39">
        <f>IF(B80="","",IFERROR(YEAR(B80)*0+D80*0+1,0))</f>
        <v/>
      </c>
      <c r="M80" s="55">
        <f>IF(L80&lt;&gt;1,"",IF(O80&gt;0,IF(INDEX('分け方の表'!$O$4:$O$53,O80)&lt;&gt;"",DATE(YEAR(INDEX('分け方の表'!$O$4:$O$53,O80)),MONTH(INDEX('分け方の表'!$O$4:$O$53,O80)),1),DATE(YEAR(B80),MONTH(B80),1)),DATE(YEAR(B80),MONTH(B80),1)))</f>
        <v/>
      </c>
      <c r="N80" s="39">
        <f>IF(L80&lt;&gt;1,"",IF(J80="",0,IF(COUNTIFS($J$4:J80,J80)&gt;1,1,0)))</f>
        <v/>
      </c>
      <c r="O80" s="39">
        <f>IF(L80&lt;&gt;1,"",IF(J80="",0,IFERROR(MATCH(J80,'分け方の表'!$M$4:$M$53,0),0)))</f>
        <v/>
      </c>
      <c r="P80" s="39">
        <f>IF(L80&lt;&gt;1,"",IF(SUMPRODUCT((COUNTIFS(C80,"*"&amp;'分け方の表'!$F$4:$F$23&amp;"*")&gt;0)*('分け方の表'!$F$4:$F$23&lt;&gt;"")*'分け方の表'!$I$4:$I$23)=0,99,1+COUNTIFS('分け方の表'!$I$4:$I$23,"&gt;"&amp;SUMPRODUCT((COUNTIFS(C80,"*"&amp;'分け方の表'!$F$4:$F$23&amp;"*")&gt;0)*('分け方の表'!$F$4:$F$23&lt;&gt;"")*'分け方の表'!$I$4:$I$23))))</f>
        <v/>
      </c>
      <c r="Q80" s="39">
        <f>IF(L80&lt;&gt;1,"",IF(P80&gt;=99,"",INDEX('分け方の表'!$G$4:$G$23,P80)&amp;""))</f>
        <v/>
      </c>
      <c r="R80" s="39">
        <f>IF(L80&lt;&gt;1,"",IF((F80="収入")*(G80="給与")*(E80&lt;&gt;"")*(COUNTIFS('分け方の表'!$J$4:$J$13,E80)&gt;0),INDEX('分け方の表'!$K$4:$K$13,MATCH(E80,'分け方の表'!$J$4:$J$13,0))&amp;"",IFERROR(INDEX('分け方の表'!$C$4:$C$103,MATCH(F80&amp;"|"&amp;G80,'分け方の表'!$D$4:$D$103,0))&amp;"",IFERROR(INDEX('分け方の表'!$C$4:$C$103,MATCH(F80&amp;"|（ほか全部）",'分け方の表'!$D$4:$D$103,0))&amp;"","未分類"))))</f>
        <v/>
      </c>
      <c r="S80" s="39">
        <f>IF(L80&lt;&gt;1,"",IF(N80=1,"",IF(IF(O80&gt;0,INDEX('分け方の表'!$N$4:$N$53,O80)&amp;"","")&lt;&gt;"",IF(INDEX('分け方の表'!$N$4:$N$53,O80)="（数えない）","",INDEX('分け方の表'!$N$4:$N$53,O80)&amp;""),IF(I80&amp;""="1",IF((Q80&lt;&gt;"")*(D80&lt;0)*(IFERROR(INDEX('入力'!$E$30:$E$88,MATCH(Q80,'入力'!$A$30:$A$88,0)),"")="貯める・増やす"),Q80,""),IF(A80&amp;""="0","",IF(Q80&lt;&gt;"",Q80,R80))))))</f>
        <v/>
      </c>
      <c r="T80" s="56">
        <f>IF(S80="","",IF(IFERROR(INDEX('入力'!$E$30:$E$88,MATCH(S80,'入力'!$A$30:$A$88,0)),"")="入るお金",D80,-D80))</f>
        <v/>
      </c>
      <c r="U80" s="39">
        <f>IF(L80="","",IF(L80&lt;&gt;1,"見出しなど",IF(N80=1,"重なり",IF(S80="",IF(O80&gt;0,"数えない（直した）",IF(I80&amp;""="1","振替",IF(A80&amp;""="0","計算対象外","数えない"))),IF(COUNTIFS('入力'!$A$30:$A$88,S80)=0,"一覧にない費目",IF(O80&gt;0,"直した",IF(S80="未分類","未分類","OK")))))))</f>
        <v/>
      </c>
    </row>
    <row r="81">
      <c r="A81" s="40" t="n"/>
      <c r="B81" s="34" t="n"/>
      <c r="C81" s="35" t="n"/>
      <c r="D81" s="36" t="n"/>
      <c r="E81" s="35" t="n"/>
      <c r="F81" s="35" t="n"/>
      <c r="G81" s="35" t="n"/>
      <c r="H81" s="35" t="n"/>
      <c r="I81" s="40" t="n"/>
      <c r="J81" s="35" t="n"/>
      <c r="L81" s="39">
        <f>IF(B81="","",IFERROR(YEAR(B81)*0+D81*0+1,0))</f>
        <v/>
      </c>
      <c r="M81" s="55">
        <f>IF(L81&lt;&gt;1,"",IF(O81&gt;0,IF(INDEX('分け方の表'!$O$4:$O$53,O81)&lt;&gt;"",DATE(YEAR(INDEX('分け方の表'!$O$4:$O$53,O81)),MONTH(INDEX('分け方の表'!$O$4:$O$53,O81)),1),DATE(YEAR(B81),MONTH(B81),1)),DATE(YEAR(B81),MONTH(B81),1)))</f>
        <v/>
      </c>
      <c r="N81" s="39">
        <f>IF(L81&lt;&gt;1,"",IF(J81="",0,IF(COUNTIFS($J$4:J81,J81)&gt;1,1,0)))</f>
        <v/>
      </c>
      <c r="O81" s="39">
        <f>IF(L81&lt;&gt;1,"",IF(J81="",0,IFERROR(MATCH(J81,'分け方の表'!$M$4:$M$53,0),0)))</f>
        <v/>
      </c>
      <c r="P81" s="39">
        <f>IF(L81&lt;&gt;1,"",IF(SUMPRODUCT((COUNTIFS(C81,"*"&amp;'分け方の表'!$F$4:$F$23&amp;"*")&gt;0)*('分け方の表'!$F$4:$F$23&lt;&gt;"")*'分け方の表'!$I$4:$I$23)=0,99,1+COUNTIFS('分け方の表'!$I$4:$I$23,"&gt;"&amp;SUMPRODUCT((COUNTIFS(C81,"*"&amp;'分け方の表'!$F$4:$F$23&amp;"*")&gt;0)*('分け方の表'!$F$4:$F$23&lt;&gt;"")*'分け方の表'!$I$4:$I$23))))</f>
        <v/>
      </c>
      <c r="Q81" s="39">
        <f>IF(L81&lt;&gt;1,"",IF(P81&gt;=99,"",INDEX('分け方の表'!$G$4:$G$23,P81)&amp;""))</f>
        <v/>
      </c>
      <c r="R81" s="39">
        <f>IF(L81&lt;&gt;1,"",IF((F81="収入")*(G81="給与")*(E81&lt;&gt;"")*(COUNTIFS('分け方の表'!$J$4:$J$13,E81)&gt;0),INDEX('分け方の表'!$K$4:$K$13,MATCH(E81,'分け方の表'!$J$4:$J$13,0))&amp;"",IFERROR(INDEX('分け方の表'!$C$4:$C$103,MATCH(F81&amp;"|"&amp;G81,'分け方の表'!$D$4:$D$103,0))&amp;"",IFERROR(INDEX('分け方の表'!$C$4:$C$103,MATCH(F81&amp;"|（ほか全部）",'分け方の表'!$D$4:$D$103,0))&amp;"","未分類"))))</f>
        <v/>
      </c>
      <c r="S81" s="39">
        <f>IF(L81&lt;&gt;1,"",IF(N81=1,"",IF(IF(O81&gt;0,INDEX('分け方の表'!$N$4:$N$53,O81)&amp;"","")&lt;&gt;"",IF(INDEX('分け方の表'!$N$4:$N$53,O81)="（数えない）","",INDEX('分け方の表'!$N$4:$N$53,O81)&amp;""),IF(I81&amp;""="1",IF((Q81&lt;&gt;"")*(D81&lt;0)*(IFERROR(INDEX('入力'!$E$30:$E$88,MATCH(Q81,'入力'!$A$30:$A$88,0)),"")="貯める・増やす"),Q81,""),IF(A81&amp;""="0","",IF(Q81&lt;&gt;"",Q81,R81))))))</f>
        <v/>
      </c>
      <c r="T81" s="56">
        <f>IF(S81="","",IF(IFERROR(INDEX('入力'!$E$30:$E$88,MATCH(S81,'入力'!$A$30:$A$88,0)),"")="入るお金",D81,-D81))</f>
        <v/>
      </c>
      <c r="U81" s="39">
        <f>IF(L81="","",IF(L81&lt;&gt;1,"見出しなど",IF(N81=1,"重なり",IF(S81="",IF(O81&gt;0,"数えない（直した）",IF(I81&amp;""="1","振替",IF(A81&amp;""="0","計算対象外","数えない"))),IF(COUNTIFS('入力'!$A$30:$A$88,S81)=0,"一覧にない費目",IF(O81&gt;0,"直した",IF(S81="未分類","未分類","OK")))))))</f>
        <v/>
      </c>
    </row>
    <row r="82">
      <c r="A82" s="40" t="n"/>
      <c r="B82" s="34" t="n"/>
      <c r="C82" s="35" t="n"/>
      <c r="D82" s="36" t="n"/>
      <c r="E82" s="35" t="n"/>
      <c r="F82" s="35" t="n"/>
      <c r="G82" s="35" t="n"/>
      <c r="H82" s="35" t="n"/>
      <c r="I82" s="40" t="n"/>
      <c r="J82" s="35" t="n"/>
      <c r="L82" s="39">
        <f>IF(B82="","",IFERROR(YEAR(B82)*0+D82*0+1,0))</f>
        <v/>
      </c>
      <c r="M82" s="55">
        <f>IF(L82&lt;&gt;1,"",IF(O82&gt;0,IF(INDEX('分け方の表'!$O$4:$O$53,O82)&lt;&gt;"",DATE(YEAR(INDEX('分け方の表'!$O$4:$O$53,O82)),MONTH(INDEX('分け方の表'!$O$4:$O$53,O82)),1),DATE(YEAR(B82),MONTH(B82),1)),DATE(YEAR(B82),MONTH(B82),1)))</f>
        <v/>
      </c>
      <c r="N82" s="39">
        <f>IF(L82&lt;&gt;1,"",IF(J82="",0,IF(COUNTIFS($J$4:J82,J82)&gt;1,1,0)))</f>
        <v/>
      </c>
      <c r="O82" s="39">
        <f>IF(L82&lt;&gt;1,"",IF(J82="",0,IFERROR(MATCH(J82,'分け方の表'!$M$4:$M$53,0),0)))</f>
        <v/>
      </c>
      <c r="P82" s="39">
        <f>IF(L82&lt;&gt;1,"",IF(SUMPRODUCT((COUNTIFS(C82,"*"&amp;'分け方の表'!$F$4:$F$23&amp;"*")&gt;0)*('分け方の表'!$F$4:$F$23&lt;&gt;"")*'分け方の表'!$I$4:$I$23)=0,99,1+COUNTIFS('分け方の表'!$I$4:$I$23,"&gt;"&amp;SUMPRODUCT((COUNTIFS(C82,"*"&amp;'分け方の表'!$F$4:$F$23&amp;"*")&gt;0)*('分け方の表'!$F$4:$F$23&lt;&gt;"")*'分け方の表'!$I$4:$I$23))))</f>
        <v/>
      </c>
      <c r="Q82" s="39">
        <f>IF(L82&lt;&gt;1,"",IF(P82&gt;=99,"",INDEX('分け方の表'!$G$4:$G$23,P82)&amp;""))</f>
        <v/>
      </c>
      <c r="R82" s="39">
        <f>IF(L82&lt;&gt;1,"",IF((F82="収入")*(G82="給与")*(E82&lt;&gt;"")*(COUNTIFS('分け方の表'!$J$4:$J$13,E82)&gt;0),INDEX('分け方の表'!$K$4:$K$13,MATCH(E82,'分け方の表'!$J$4:$J$13,0))&amp;"",IFERROR(INDEX('分け方の表'!$C$4:$C$103,MATCH(F82&amp;"|"&amp;G82,'分け方の表'!$D$4:$D$103,0))&amp;"",IFERROR(INDEX('分け方の表'!$C$4:$C$103,MATCH(F82&amp;"|（ほか全部）",'分け方の表'!$D$4:$D$103,0))&amp;"","未分類"))))</f>
        <v/>
      </c>
      <c r="S82" s="39">
        <f>IF(L82&lt;&gt;1,"",IF(N82=1,"",IF(IF(O82&gt;0,INDEX('分け方の表'!$N$4:$N$53,O82)&amp;"","")&lt;&gt;"",IF(INDEX('分け方の表'!$N$4:$N$53,O82)="（数えない）","",INDEX('分け方の表'!$N$4:$N$53,O82)&amp;""),IF(I82&amp;""="1",IF((Q82&lt;&gt;"")*(D82&lt;0)*(IFERROR(INDEX('入力'!$E$30:$E$88,MATCH(Q82,'入力'!$A$30:$A$88,0)),"")="貯める・増やす"),Q82,""),IF(A82&amp;""="0","",IF(Q82&lt;&gt;"",Q82,R82))))))</f>
        <v/>
      </c>
      <c r="T82" s="56">
        <f>IF(S82="","",IF(IFERROR(INDEX('入力'!$E$30:$E$88,MATCH(S82,'入力'!$A$30:$A$88,0)),"")="入るお金",D82,-D82))</f>
        <v/>
      </c>
      <c r="U82" s="39">
        <f>IF(L82="","",IF(L82&lt;&gt;1,"見出しなど",IF(N82=1,"重なり",IF(S82="",IF(O82&gt;0,"数えない（直した）",IF(I82&amp;""="1","振替",IF(A82&amp;""="0","計算対象外","数えない"))),IF(COUNTIFS('入力'!$A$30:$A$88,S82)=0,"一覧にない費目",IF(O82&gt;0,"直した",IF(S82="未分類","未分類","OK")))))))</f>
        <v/>
      </c>
    </row>
    <row r="83">
      <c r="A83" s="40" t="n"/>
      <c r="B83" s="34" t="n"/>
      <c r="C83" s="35" t="n"/>
      <c r="D83" s="36" t="n"/>
      <c r="E83" s="35" t="n"/>
      <c r="F83" s="35" t="n"/>
      <c r="G83" s="35" t="n"/>
      <c r="H83" s="35" t="n"/>
      <c r="I83" s="40" t="n"/>
      <c r="J83" s="35" t="n"/>
      <c r="L83" s="39">
        <f>IF(B83="","",IFERROR(YEAR(B83)*0+D83*0+1,0))</f>
        <v/>
      </c>
      <c r="M83" s="55">
        <f>IF(L83&lt;&gt;1,"",IF(O83&gt;0,IF(INDEX('分け方の表'!$O$4:$O$53,O83)&lt;&gt;"",DATE(YEAR(INDEX('分け方の表'!$O$4:$O$53,O83)),MONTH(INDEX('分け方の表'!$O$4:$O$53,O83)),1),DATE(YEAR(B83),MONTH(B83),1)),DATE(YEAR(B83),MONTH(B83),1)))</f>
        <v/>
      </c>
      <c r="N83" s="39">
        <f>IF(L83&lt;&gt;1,"",IF(J83="",0,IF(COUNTIFS($J$4:J83,J83)&gt;1,1,0)))</f>
        <v/>
      </c>
      <c r="O83" s="39">
        <f>IF(L83&lt;&gt;1,"",IF(J83="",0,IFERROR(MATCH(J83,'分け方の表'!$M$4:$M$53,0),0)))</f>
        <v/>
      </c>
      <c r="P83" s="39">
        <f>IF(L83&lt;&gt;1,"",IF(SUMPRODUCT((COUNTIFS(C83,"*"&amp;'分け方の表'!$F$4:$F$23&amp;"*")&gt;0)*('分け方の表'!$F$4:$F$23&lt;&gt;"")*'分け方の表'!$I$4:$I$23)=0,99,1+COUNTIFS('分け方の表'!$I$4:$I$23,"&gt;"&amp;SUMPRODUCT((COUNTIFS(C83,"*"&amp;'分け方の表'!$F$4:$F$23&amp;"*")&gt;0)*('分け方の表'!$F$4:$F$23&lt;&gt;"")*'分け方の表'!$I$4:$I$23))))</f>
        <v/>
      </c>
      <c r="Q83" s="39">
        <f>IF(L83&lt;&gt;1,"",IF(P83&gt;=99,"",INDEX('分け方の表'!$G$4:$G$23,P83)&amp;""))</f>
        <v/>
      </c>
      <c r="R83" s="39">
        <f>IF(L83&lt;&gt;1,"",IF((F83="収入")*(G83="給与")*(E83&lt;&gt;"")*(COUNTIFS('分け方の表'!$J$4:$J$13,E83)&gt;0),INDEX('分け方の表'!$K$4:$K$13,MATCH(E83,'分け方の表'!$J$4:$J$13,0))&amp;"",IFERROR(INDEX('分け方の表'!$C$4:$C$103,MATCH(F83&amp;"|"&amp;G83,'分け方の表'!$D$4:$D$103,0))&amp;"",IFERROR(INDEX('分け方の表'!$C$4:$C$103,MATCH(F83&amp;"|（ほか全部）",'分け方の表'!$D$4:$D$103,0))&amp;"","未分類"))))</f>
        <v/>
      </c>
      <c r="S83" s="39">
        <f>IF(L83&lt;&gt;1,"",IF(N83=1,"",IF(IF(O83&gt;0,INDEX('分け方の表'!$N$4:$N$53,O83)&amp;"","")&lt;&gt;"",IF(INDEX('分け方の表'!$N$4:$N$53,O83)="（数えない）","",INDEX('分け方の表'!$N$4:$N$53,O83)&amp;""),IF(I83&amp;""="1",IF((Q83&lt;&gt;"")*(D83&lt;0)*(IFERROR(INDEX('入力'!$E$30:$E$88,MATCH(Q83,'入力'!$A$30:$A$88,0)),"")="貯める・増やす"),Q83,""),IF(A83&amp;""="0","",IF(Q83&lt;&gt;"",Q83,R83))))))</f>
        <v/>
      </c>
      <c r="T83" s="56">
        <f>IF(S83="","",IF(IFERROR(INDEX('入力'!$E$30:$E$88,MATCH(S83,'入力'!$A$30:$A$88,0)),"")="入るお金",D83,-D83))</f>
        <v/>
      </c>
      <c r="U83" s="39">
        <f>IF(L83="","",IF(L83&lt;&gt;1,"見出しなど",IF(N83=1,"重なり",IF(S83="",IF(O83&gt;0,"数えない（直した）",IF(I83&amp;""="1","振替",IF(A83&amp;""="0","計算対象外","数えない"))),IF(COUNTIFS('入力'!$A$30:$A$88,S83)=0,"一覧にない費目",IF(O83&gt;0,"直した",IF(S83="未分類","未分類","OK")))))))</f>
        <v/>
      </c>
    </row>
    <row r="84">
      <c r="A84" s="40" t="n"/>
      <c r="B84" s="34" t="n"/>
      <c r="C84" s="35" t="n"/>
      <c r="D84" s="36" t="n"/>
      <c r="E84" s="35" t="n"/>
      <c r="F84" s="35" t="n"/>
      <c r="G84" s="35" t="n"/>
      <c r="H84" s="35" t="n"/>
      <c r="I84" s="40" t="n"/>
      <c r="J84" s="35" t="n"/>
      <c r="L84" s="39">
        <f>IF(B84="","",IFERROR(YEAR(B84)*0+D84*0+1,0))</f>
        <v/>
      </c>
      <c r="M84" s="55">
        <f>IF(L84&lt;&gt;1,"",IF(O84&gt;0,IF(INDEX('分け方の表'!$O$4:$O$53,O84)&lt;&gt;"",DATE(YEAR(INDEX('分け方の表'!$O$4:$O$53,O84)),MONTH(INDEX('分け方の表'!$O$4:$O$53,O84)),1),DATE(YEAR(B84),MONTH(B84),1)),DATE(YEAR(B84),MONTH(B84),1)))</f>
        <v/>
      </c>
      <c r="N84" s="39">
        <f>IF(L84&lt;&gt;1,"",IF(J84="",0,IF(COUNTIFS($J$4:J84,J84)&gt;1,1,0)))</f>
        <v/>
      </c>
      <c r="O84" s="39">
        <f>IF(L84&lt;&gt;1,"",IF(J84="",0,IFERROR(MATCH(J84,'分け方の表'!$M$4:$M$53,0),0)))</f>
        <v/>
      </c>
      <c r="P84" s="39">
        <f>IF(L84&lt;&gt;1,"",IF(SUMPRODUCT((COUNTIFS(C84,"*"&amp;'分け方の表'!$F$4:$F$23&amp;"*")&gt;0)*('分け方の表'!$F$4:$F$23&lt;&gt;"")*'分け方の表'!$I$4:$I$23)=0,99,1+COUNTIFS('分け方の表'!$I$4:$I$23,"&gt;"&amp;SUMPRODUCT((COUNTIFS(C84,"*"&amp;'分け方の表'!$F$4:$F$23&amp;"*")&gt;0)*('分け方の表'!$F$4:$F$23&lt;&gt;"")*'分け方の表'!$I$4:$I$23))))</f>
        <v/>
      </c>
      <c r="Q84" s="39">
        <f>IF(L84&lt;&gt;1,"",IF(P84&gt;=99,"",INDEX('分け方の表'!$G$4:$G$23,P84)&amp;""))</f>
        <v/>
      </c>
      <c r="R84" s="39">
        <f>IF(L84&lt;&gt;1,"",IF((F84="収入")*(G84="給与")*(E84&lt;&gt;"")*(COUNTIFS('分け方の表'!$J$4:$J$13,E84)&gt;0),INDEX('分け方の表'!$K$4:$K$13,MATCH(E84,'分け方の表'!$J$4:$J$13,0))&amp;"",IFERROR(INDEX('分け方の表'!$C$4:$C$103,MATCH(F84&amp;"|"&amp;G84,'分け方の表'!$D$4:$D$103,0))&amp;"",IFERROR(INDEX('分け方の表'!$C$4:$C$103,MATCH(F84&amp;"|（ほか全部）",'分け方の表'!$D$4:$D$103,0))&amp;"","未分類"))))</f>
        <v/>
      </c>
      <c r="S84" s="39">
        <f>IF(L84&lt;&gt;1,"",IF(N84=1,"",IF(IF(O84&gt;0,INDEX('分け方の表'!$N$4:$N$53,O84)&amp;"","")&lt;&gt;"",IF(INDEX('分け方の表'!$N$4:$N$53,O84)="（数えない）","",INDEX('分け方の表'!$N$4:$N$53,O84)&amp;""),IF(I84&amp;""="1",IF((Q84&lt;&gt;"")*(D84&lt;0)*(IFERROR(INDEX('入力'!$E$30:$E$88,MATCH(Q84,'入力'!$A$30:$A$88,0)),"")="貯める・増やす"),Q84,""),IF(A84&amp;""="0","",IF(Q84&lt;&gt;"",Q84,R84))))))</f>
        <v/>
      </c>
      <c r="T84" s="56">
        <f>IF(S84="","",IF(IFERROR(INDEX('入力'!$E$30:$E$88,MATCH(S84,'入力'!$A$30:$A$88,0)),"")="入るお金",D84,-D84))</f>
        <v/>
      </c>
      <c r="U84" s="39">
        <f>IF(L84="","",IF(L84&lt;&gt;1,"見出しなど",IF(N84=1,"重なり",IF(S84="",IF(O84&gt;0,"数えない（直した）",IF(I84&amp;""="1","振替",IF(A84&amp;""="0","計算対象外","数えない"))),IF(COUNTIFS('入力'!$A$30:$A$88,S84)=0,"一覧にない費目",IF(O84&gt;0,"直した",IF(S84="未分類","未分類","OK")))))))</f>
        <v/>
      </c>
    </row>
    <row r="85">
      <c r="A85" s="40" t="n"/>
      <c r="B85" s="34" t="n"/>
      <c r="C85" s="35" t="n"/>
      <c r="D85" s="36" t="n"/>
      <c r="E85" s="35" t="n"/>
      <c r="F85" s="35" t="n"/>
      <c r="G85" s="35" t="n"/>
      <c r="H85" s="35" t="n"/>
      <c r="I85" s="40" t="n"/>
      <c r="J85" s="35" t="n"/>
      <c r="L85" s="39">
        <f>IF(B85="","",IFERROR(YEAR(B85)*0+D85*0+1,0))</f>
        <v/>
      </c>
      <c r="M85" s="55">
        <f>IF(L85&lt;&gt;1,"",IF(O85&gt;0,IF(INDEX('分け方の表'!$O$4:$O$53,O85)&lt;&gt;"",DATE(YEAR(INDEX('分け方の表'!$O$4:$O$53,O85)),MONTH(INDEX('分け方の表'!$O$4:$O$53,O85)),1),DATE(YEAR(B85),MONTH(B85),1)),DATE(YEAR(B85),MONTH(B85),1)))</f>
        <v/>
      </c>
      <c r="N85" s="39">
        <f>IF(L85&lt;&gt;1,"",IF(J85="",0,IF(COUNTIFS($J$4:J85,J85)&gt;1,1,0)))</f>
        <v/>
      </c>
      <c r="O85" s="39">
        <f>IF(L85&lt;&gt;1,"",IF(J85="",0,IFERROR(MATCH(J85,'分け方の表'!$M$4:$M$53,0),0)))</f>
        <v/>
      </c>
      <c r="P85" s="39">
        <f>IF(L85&lt;&gt;1,"",IF(SUMPRODUCT((COUNTIFS(C85,"*"&amp;'分け方の表'!$F$4:$F$23&amp;"*")&gt;0)*('分け方の表'!$F$4:$F$23&lt;&gt;"")*'分け方の表'!$I$4:$I$23)=0,99,1+COUNTIFS('分け方の表'!$I$4:$I$23,"&gt;"&amp;SUMPRODUCT((COUNTIFS(C85,"*"&amp;'分け方の表'!$F$4:$F$23&amp;"*")&gt;0)*('分け方の表'!$F$4:$F$23&lt;&gt;"")*'分け方の表'!$I$4:$I$23))))</f>
        <v/>
      </c>
      <c r="Q85" s="39">
        <f>IF(L85&lt;&gt;1,"",IF(P85&gt;=99,"",INDEX('分け方の表'!$G$4:$G$23,P85)&amp;""))</f>
        <v/>
      </c>
      <c r="R85" s="39">
        <f>IF(L85&lt;&gt;1,"",IF((F85="収入")*(G85="給与")*(E85&lt;&gt;"")*(COUNTIFS('分け方の表'!$J$4:$J$13,E85)&gt;0),INDEX('分け方の表'!$K$4:$K$13,MATCH(E85,'分け方の表'!$J$4:$J$13,0))&amp;"",IFERROR(INDEX('分け方の表'!$C$4:$C$103,MATCH(F85&amp;"|"&amp;G85,'分け方の表'!$D$4:$D$103,0))&amp;"",IFERROR(INDEX('分け方の表'!$C$4:$C$103,MATCH(F85&amp;"|（ほか全部）",'分け方の表'!$D$4:$D$103,0))&amp;"","未分類"))))</f>
        <v/>
      </c>
      <c r="S85" s="39">
        <f>IF(L85&lt;&gt;1,"",IF(N85=1,"",IF(IF(O85&gt;0,INDEX('分け方の表'!$N$4:$N$53,O85)&amp;"","")&lt;&gt;"",IF(INDEX('分け方の表'!$N$4:$N$53,O85)="（数えない）","",INDEX('分け方の表'!$N$4:$N$53,O85)&amp;""),IF(I85&amp;""="1",IF((Q85&lt;&gt;"")*(D85&lt;0)*(IFERROR(INDEX('入力'!$E$30:$E$88,MATCH(Q85,'入力'!$A$30:$A$88,0)),"")="貯める・増やす"),Q85,""),IF(A85&amp;""="0","",IF(Q85&lt;&gt;"",Q85,R85))))))</f>
        <v/>
      </c>
      <c r="T85" s="56">
        <f>IF(S85="","",IF(IFERROR(INDEX('入力'!$E$30:$E$88,MATCH(S85,'入力'!$A$30:$A$88,0)),"")="入るお金",D85,-D85))</f>
        <v/>
      </c>
      <c r="U85" s="39">
        <f>IF(L85="","",IF(L85&lt;&gt;1,"見出しなど",IF(N85=1,"重なり",IF(S85="",IF(O85&gt;0,"数えない（直した）",IF(I85&amp;""="1","振替",IF(A85&amp;""="0","計算対象外","数えない"))),IF(COUNTIFS('入力'!$A$30:$A$88,S85)=0,"一覧にない費目",IF(O85&gt;0,"直した",IF(S85="未分類","未分類","OK")))))))</f>
        <v/>
      </c>
    </row>
    <row r="86">
      <c r="A86" s="40" t="n"/>
      <c r="B86" s="34" t="n"/>
      <c r="C86" s="35" t="n"/>
      <c r="D86" s="36" t="n"/>
      <c r="E86" s="35" t="n"/>
      <c r="F86" s="35" t="n"/>
      <c r="G86" s="35" t="n"/>
      <c r="H86" s="35" t="n"/>
      <c r="I86" s="40" t="n"/>
      <c r="J86" s="35" t="n"/>
      <c r="L86" s="39">
        <f>IF(B86="","",IFERROR(YEAR(B86)*0+D86*0+1,0))</f>
        <v/>
      </c>
      <c r="M86" s="55">
        <f>IF(L86&lt;&gt;1,"",IF(O86&gt;0,IF(INDEX('分け方の表'!$O$4:$O$53,O86)&lt;&gt;"",DATE(YEAR(INDEX('分け方の表'!$O$4:$O$53,O86)),MONTH(INDEX('分け方の表'!$O$4:$O$53,O86)),1),DATE(YEAR(B86),MONTH(B86),1)),DATE(YEAR(B86),MONTH(B86),1)))</f>
        <v/>
      </c>
      <c r="N86" s="39">
        <f>IF(L86&lt;&gt;1,"",IF(J86="",0,IF(COUNTIFS($J$4:J86,J86)&gt;1,1,0)))</f>
        <v/>
      </c>
      <c r="O86" s="39">
        <f>IF(L86&lt;&gt;1,"",IF(J86="",0,IFERROR(MATCH(J86,'分け方の表'!$M$4:$M$53,0),0)))</f>
        <v/>
      </c>
      <c r="P86" s="39">
        <f>IF(L86&lt;&gt;1,"",IF(SUMPRODUCT((COUNTIFS(C86,"*"&amp;'分け方の表'!$F$4:$F$23&amp;"*")&gt;0)*('分け方の表'!$F$4:$F$23&lt;&gt;"")*'分け方の表'!$I$4:$I$23)=0,99,1+COUNTIFS('分け方の表'!$I$4:$I$23,"&gt;"&amp;SUMPRODUCT((COUNTIFS(C86,"*"&amp;'分け方の表'!$F$4:$F$23&amp;"*")&gt;0)*('分け方の表'!$F$4:$F$23&lt;&gt;"")*'分け方の表'!$I$4:$I$23))))</f>
        <v/>
      </c>
      <c r="Q86" s="39">
        <f>IF(L86&lt;&gt;1,"",IF(P86&gt;=99,"",INDEX('分け方の表'!$G$4:$G$23,P86)&amp;""))</f>
        <v/>
      </c>
      <c r="R86" s="39">
        <f>IF(L86&lt;&gt;1,"",IF((F86="収入")*(G86="給与")*(E86&lt;&gt;"")*(COUNTIFS('分け方の表'!$J$4:$J$13,E86)&gt;0),INDEX('分け方の表'!$K$4:$K$13,MATCH(E86,'分け方の表'!$J$4:$J$13,0))&amp;"",IFERROR(INDEX('分け方の表'!$C$4:$C$103,MATCH(F86&amp;"|"&amp;G86,'分け方の表'!$D$4:$D$103,0))&amp;"",IFERROR(INDEX('分け方の表'!$C$4:$C$103,MATCH(F86&amp;"|（ほか全部）",'分け方の表'!$D$4:$D$103,0))&amp;"","未分類"))))</f>
        <v/>
      </c>
      <c r="S86" s="39">
        <f>IF(L86&lt;&gt;1,"",IF(N86=1,"",IF(IF(O86&gt;0,INDEX('分け方の表'!$N$4:$N$53,O86)&amp;"","")&lt;&gt;"",IF(INDEX('分け方の表'!$N$4:$N$53,O86)="（数えない）","",INDEX('分け方の表'!$N$4:$N$53,O86)&amp;""),IF(I86&amp;""="1",IF((Q86&lt;&gt;"")*(D86&lt;0)*(IFERROR(INDEX('入力'!$E$30:$E$88,MATCH(Q86,'入力'!$A$30:$A$88,0)),"")="貯める・増やす"),Q86,""),IF(A86&amp;""="0","",IF(Q86&lt;&gt;"",Q86,R86))))))</f>
        <v/>
      </c>
      <c r="T86" s="56">
        <f>IF(S86="","",IF(IFERROR(INDEX('入力'!$E$30:$E$88,MATCH(S86,'入力'!$A$30:$A$88,0)),"")="入るお金",D86,-D86))</f>
        <v/>
      </c>
      <c r="U86" s="39">
        <f>IF(L86="","",IF(L86&lt;&gt;1,"見出しなど",IF(N86=1,"重なり",IF(S86="",IF(O86&gt;0,"数えない（直した）",IF(I86&amp;""="1","振替",IF(A86&amp;""="0","計算対象外","数えない"))),IF(COUNTIFS('入力'!$A$30:$A$88,S86)=0,"一覧にない費目",IF(O86&gt;0,"直した",IF(S86="未分類","未分類","OK")))))))</f>
        <v/>
      </c>
    </row>
    <row r="87">
      <c r="A87" s="40" t="n"/>
      <c r="B87" s="34" t="n"/>
      <c r="C87" s="35" t="n"/>
      <c r="D87" s="36" t="n"/>
      <c r="E87" s="35" t="n"/>
      <c r="F87" s="35" t="n"/>
      <c r="G87" s="35" t="n"/>
      <c r="H87" s="35" t="n"/>
      <c r="I87" s="40" t="n"/>
      <c r="J87" s="35" t="n"/>
      <c r="L87" s="39">
        <f>IF(B87="","",IFERROR(YEAR(B87)*0+D87*0+1,0))</f>
        <v/>
      </c>
      <c r="M87" s="55">
        <f>IF(L87&lt;&gt;1,"",IF(O87&gt;0,IF(INDEX('分け方の表'!$O$4:$O$53,O87)&lt;&gt;"",DATE(YEAR(INDEX('分け方の表'!$O$4:$O$53,O87)),MONTH(INDEX('分け方の表'!$O$4:$O$53,O87)),1),DATE(YEAR(B87),MONTH(B87),1)),DATE(YEAR(B87),MONTH(B87),1)))</f>
        <v/>
      </c>
      <c r="N87" s="39">
        <f>IF(L87&lt;&gt;1,"",IF(J87="",0,IF(COUNTIFS($J$4:J87,J87)&gt;1,1,0)))</f>
        <v/>
      </c>
      <c r="O87" s="39">
        <f>IF(L87&lt;&gt;1,"",IF(J87="",0,IFERROR(MATCH(J87,'分け方の表'!$M$4:$M$53,0),0)))</f>
        <v/>
      </c>
      <c r="P87" s="39">
        <f>IF(L87&lt;&gt;1,"",IF(SUMPRODUCT((COUNTIFS(C87,"*"&amp;'分け方の表'!$F$4:$F$23&amp;"*")&gt;0)*('分け方の表'!$F$4:$F$23&lt;&gt;"")*'分け方の表'!$I$4:$I$23)=0,99,1+COUNTIFS('分け方の表'!$I$4:$I$23,"&gt;"&amp;SUMPRODUCT((COUNTIFS(C87,"*"&amp;'分け方の表'!$F$4:$F$23&amp;"*")&gt;0)*('分け方の表'!$F$4:$F$23&lt;&gt;"")*'分け方の表'!$I$4:$I$23))))</f>
        <v/>
      </c>
      <c r="Q87" s="39">
        <f>IF(L87&lt;&gt;1,"",IF(P87&gt;=99,"",INDEX('分け方の表'!$G$4:$G$23,P87)&amp;""))</f>
        <v/>
      </c>
      <c r="R87" s="39">
        <f>IF(L87&lt;&gt;1,"",IF((F87="収入")*(G87="給与")*(E87&lt;&gt;"")*(COUNTIFS('分け方の表'!$J$4:$J$13,E87)&gt;0),INDEX('分け方の表'!$K$4:$K$13,MATCH(E87,'分け方の表'!$J$4:$J$13,0))&amp;"",IFERROR(INDEX('分け方の表'!$C$4:$C$103,MATCH(F87&amp;"|"&amp;G87,'分け方の表'!$D$4:$D$103,0))&amp;"",IFERROR(INDEX('分け方の表'!$C$4:$C$103,MATCH(F87&amp;"|（ほか全部）",'分け方の表'!$D$4:$D$103,0))&amp;"","未分類"))))</f>
        <v/>
      </c>
      <c r="S87" s="39">
        <f>IF(L87&lt;&gt;1,"",IF(N87=1,"",IF(IF(O87&gt;0,INDEX('分け方の表'!$N$4:$N$53,O87)&amp;"","")&lt;&gt;"",IF(INDEX('分け方の表'!$N$4:$N$53,O87)="（数えない）","",INDEX('分け方の表'!$N$4:$N$53,O87)&amp;""),IF(I87&amp;""="1",IF((Q87&lt;&gt;"")*(D87&lt;0)*(IFERROR(INDEX('入力'!$E$30:$E$88,MATCH(Q87,'入力'!$A$30:$A$88,0)),"")="貯める・増やす"),Q87,""),IF(A87&amp;""="0","",IF(Q87&lt;&gt;"",Q87,R87))))))</f>
        <v/>
      </c>
      <c r="T87" s="56">
        <f>IF(S87="","",IF(IFERROR(INDEX('入力'!$E$30:$E$88,MATCH(S87,'入力'!$A$30:$A$88,0)),"")="入るお金",D87,-D87))</f>
        <v/>
      </c>
      <c r="U87" s="39">
        <f>IF(L87="","",IF(L87&lt;&gt;1,"見出しなど",IF(N87=1,"重なり",IF(S87="",IF(O87&gt;0,"数えない（直した）",IF(I87&amp;""="1","振替",IF(A87&amp;""="0","計算対象外","数えない"))),IF(COUNTIFS('入力'!$A$30:$A$88,S87)=0,"一覧にない費目",IF(O87&gt;0,"直した",IF(S87="未分類","未分類","OK")))))))</f>
        <v/>
      </c>
    </row>
    <row r="88">
      <c r="A88" s="40" t="n"/>
      <c r="B88" s="34" t="n"/>
      <c r="C88" s="35" t="n"/>
      <c r="D88" s="36" t="n"/>
      <c r="E88" s="35" t="n"/>
      <c r="F88" s="35" t="n"/>
      <c r="G88" s="35" t="n"/>
      <c r="H88" s="35" t="n"/>
      <c r="I88" s="40" t="n"/>
      <c r="J88" s="35" t="n"/>
      <c r="L88" s="39">
        <f>IF(B88="","",IFERROR(YEAR(B88)*0+D88*0+1,0))</f>
        <v/>
      </c>
      <c r="M88" s="55">
        <f>IF(L88&lt;&gt;1,"",IF(O88&gt;0,IF(INDEX('分け方の表'!$O$4:$O$53,O88)&lt;&gt;"",DATE(YEAR(INDEX('分け方の表'!$O$4:$O$53,O88)),MONTH(INDEX('分け方の表'!$O$4:$O$53,O88)),1),DATE(YEAR(B88),MONTH(B88),1)),DATE(YEAR(B88),MONTH(B88),1)))</f>
        <v/>
      </c>
      <c r="N88" s="39">
        <f>IF(L88&lt;&gt;1,"",IF(J88="",0,IF(COUNTIFS($J$4:J88,J88)&gt;1,1,0)))</f>
        <v/>
      </c>
      <c r="O88" s="39">
        <f>IF(L88&lt;&gt;1,"",IF(J88="",0,IFERROR(MATCH(J88,'分け方の表'!$M$4:$M$53,0),0)))</f>
        <v/>
      </c>
      <c r="P88" s="39">
        <f>IF(L88&lt;&gt;1,"",IF(SUMPRODUCT((COUNTIFS(C88,"*"&amp;'分け方の表'!$F$4:$F$23&amp;"*")&gt;0)*('分け方の表'!$F$4:$F$23&lt;&gt;"")*'分け方の表'!$I$4:$I$23)=0,99,1+COUNTIFS('分け方の表'!$I$4:$I$23,"&gt;"&amp;SUMPRODUCT((COUNTIFS(C88,"*"&amp;'分け方の表'!$F$4:$F$23&amp;"*")&gt;0)*('分け方の表'!$F$4:$F$23&lt;&gt;"")*'分け方の表'!$I$4:$I$23))))</f>
        <v/>
      </c>
      <c r="Q88" s="39">
        <f>IF(L88&lt;&gt;1,"",IF(P88&gt;=99,"",INDEX('分け方の表'!$G$4:$G$23,P88)&amp;""))</f>
        <v/>
      </c>
      <c r="R88" s="39">
        <f>IF(L88&lt;&gt;1,"",IF((F88="収入")*(G88="給与")*(E88&lt;&gt;"")*(COUNTIFS('分け方の表'!$J$4:$J$13,E88)&gt;0),INDEX('分け方の表'!$K$4:$K$13,MATCH(E88,'分け方の表'!$J$4:$J$13,0))&amp;"",IFERROR(INDEX('分け方の表'!$C$4:$C$103,MATCH(F88&amp;"|"&amp;G88,'分け方の表'!$D$4:$D$103,0))&amp;"",IFERROR(INDEX('分け方の表'!$C$4:$C$103,MATCH(F88&amp;"|（ほか全部）",'分け方の表'!$D$4:$D$103,0))&amp;"","未分類"))))</f>
        <v/>
      </c>
      <c r="S88" s="39">
        <f>IF(L88&lt;&gt;1,"",IF(N88=1,"",IF(IF(O88&gt;0,INDEX('分け方の表'!$N$4:$N$53,O88)&amp;"","")&lt;&gt;"",IF(INDEX('分け方の表'!$N$4:$N$53,O88)="（数えない）","",INDEX('分け方の表'!$N$4:$N$53,O88)&amp;""),IF(I88&amp;""="1",IF((Q88&lt;&gt;"")*(D88&lt;0)*(IFERROR(INDEX('入力'!$E$30:$E$88,MATCH(Q88,'入力'!$A$30:$A$88,0)),"")="貯める・増やす"),Q88,""),IF(A88&amp;""="0","",IF(Q88&lt;&gt;"",Q88,R88))))))</f>
        <v/>
      </c>
      <c r="T88" s="56">
        <f>IF(S88="","",IF(IFERROR(INDEX('入力'!$E$30:$E$88,MATCH(S88,'入力'!$A$30:$A$88,0)),"")="入るお金",D88,-D88))</f>
        <v/>
      </c>
      <c r="U88" s="39">
        <f>IF(L88="","",IF(L88&lt;&gt;1,"見出しなど",IF(N88=1,"重なり",IF(S88="",IF(O88&gt;0,"数えない（直した）",IF(I88&amp;""="1","振替",IF(A88&amp;""="0","計算対象外","数えない"))),IF(COUNTIFS('入力'!$A$30:$A$88,S88)=0,"一覧にない費目",IF(O88&gt;0,"直した",IF(S88="未分類","未分類","OK")))))))</f>
        <v/>
      </c>
    </row>
    <row r="89">
      <c r="A89" s="40" t="n"/>
      <c r="B89" s="34" t="n"/>
      <c r="C89" s="35" t="n"/>
      <c r="D89" s="36" t="n"/>
      <c r="E89" s="35" t="n"/>
      <c r="F89" s="35" t="n"/>
      <c r="G89" s="35" t="n"/>
      <c r="H89" s="35" t="n"/>
      <c r="I89" s="40" t="n"/>
      <c r="J89" s="35" t="n"/>
      <c r="L89" s="39">
        <f>IF(B89="","",IFERROR(YEAR(B89)*0+D89*0+1,0))</f>
        <v/>
      </c>
      <c r="M89" s="55">
        <f>IF(L89&lt;&gt;1,"",IF(O89&gt;0,IF(INDEX('分け方の表'!$O$4:$O$53,O89)&lt;&gt;"",DATE(YEAR(INDEX('分け方の表'!$O$4:$O$53,O89)),MONTH(INDEX('分け方の表'!$O$4:$O$53,O89)),1),DATE(YEAR(B89),MONTH(B89),1)),DATE(YEAR(B89),MONTH(B89),1)))</f>
        <v/>
      </c>
      <c r="N89" s="39">
        <f>IF(L89&lt;&gt;1,"",IF(J89="",0,IF(COUNTIFS($J$4:J89,J89)&gt;1,1,0)))</f>
        <v/>
      </c>
      <c r="O89" s="39">
        <f>IF(L89&lt;&gt;1,"",IF(J89="",0,IFERROR(MATCH(J89,'分け方の表'!$M$4:$M$53,0),0)))</f>
        <v/>
      </c>
      <c r="P89" s="39">
        <f>IF(L89&lt;&gt;1,"",IF(SUMPRODUCT((COUNTIFS(C89,"*"&amp;'分け方の表'!$F$4:$F$23&amp;"*")&gt;0)*('分け方の表'!$F$4:$F$23&lt;&gt;"")*'分け方の表'!$I$4:$I$23)=0,99,1+COUNTIFS('分け方の表'!$I$4:$I$23,"&gt;"&amp;SUMPRODUCT((COUNTIFS(C89,"*"&amp;'分け方の表'!$F$4:$F$23&amp;"*")&gt;0)*('分け方の表'!$F$4:$F$23&lt;&gt;"")*'分け方の表'!$I$4:$I$23))))</f>
        <v/>
      </c>
      <c r="Q89" s="39">
        <f>IF(L89&lt;&gt;1,"",IF(P89&gt;=99,"",INDEX('分け方の表'!$G$4:$G$23,P89)&amp;""))</f>
        <v/>
      </c>
      <c r="R89" s="39">
        <f>IF(L89&lt;&gt;1,"",IF((F89="収入")*(G89="給与")*(E89&lt;&gt;"")*(COUNTIFS('分け方の表'!$J$4:$J$13,E89)&gt;0),INDEX('分け方の表'!$K$4:$K$13,MATCH(E89,'分け方の表'!$J$4:$J$13,0))&amp;"",IFERROR(INDEX('分け方の表'!$C$4:$C$103,MATCH(F89&amp;"|"&amp;G89,'分け方の表'!$D$4:$D$103,0))&amp;"",IFERROR(INDEX('分け方の表'!$C$4:$C$103,MATCH(F89&amp;"|（ほか全部）",'分け方の表'!$D$4:$D$103,0))&amp;"","未分類"))))</f>
        <v/>
      </c>
      <c r="S89" s="39">
        <f>IF(L89&lt;&gt;1,"",IF(N89=1,"",IF(IF(O89&gt;0,INDEX('分け方の表'!$N$4:$N$53,O89)&amp;"","")&lt;&gt;"",IF(INDEX('分け方の表'!$N$4:$N$53,O89)="（数えない）","",INDEX('分け方の表'!$N$4:$N$53,O89)&amp;""),IF(I89&amp;""="1",IF((Q89&lt;&gt;"")*(D89&lt;0)*(IFERROR(INDEX('入力'!$E$30:$E$88,MATCH(Q89,'入力'!$A$30:$A$88,0)),"")="貯める・増やす"),Q89,""),IF(A89&amp;""="0","",IF(Q89&lt;&gt;"",Q89,R89))))))</f>
        <v/>
      </c>
      <c r="T89" s="56">
        <f>IF(S89="","",IF(IFERROR(INDEX('入力'!$E$30:$E$88,MATCH(S89,'入力'!$A$30:$A$88,0)),"")="入るお金",D89,-D89))</f>
        <v/>
      </c>
      <c r="U89" s="39">
        <f>IF(L89="","",IF(L89&lt;&gt;1,"見出しなど",IF(N89=1,"重なり",IF(S89="",IF(O89&gt;0,"数えない（直した）",IF(I89&amp;""="1","振替",IF(A89&amp;""="0","計算対象外","数えない"))),IF(COUNTIFS('入力'!$A$30:$A$88,S89)=0,"一覧にない費目",IF(O89&gt;0,"直した",IF(S89="未分類","未分類","OK")))))))</f>
        <v/>
      </c>
    </row>
    <row r="90">
      <c r="A90" s="40" t="n"/>
      <c r="B90" s="34" t="n"/>
      <c r="C90" s="35" t="n"/>
      <c r="D90" s="36" t="n"/>
      <c r="E90" s="35" t="n"/>
      <c r="F90" s="35" t="n"/>
      <c r="G90" s="35" t="n"/>
      <c r="H90" s="35" t="n"/>
      <c r="I90" s="40" t="n"/>
      <c r="J90" s="35" t="n"/>
      <c r="L90" s="39">
        <f>IF(B90="","",IFERROR(YEAR(B90)*0+D90*0+1,0))</f>
        <v/>
      </c>
      <c r="M90" s="55">
        <f>IF(L90&lt;&gt;1,"",IF(O90&gt;0,IF(INDEX('分け方の表'!$O$4:$O$53,O90)&lt;&gt;"",DATE(YEAR(INDEX('分け方の表'!$O$4:$O$53,O90)),MONTH(INDEX('分け方の表'!$O$4:$O$53,O90)),1),DATE(YEAR(B90),MONTH(B90),1)),DATE(YEAR(B90),MONTH(B90),1)))</f>
        <v/>
      </c>
      <c r="N90" s="39">
        <f>IF(L90&lt;&gt;1,"",IF(J90="",0,IF(COUNTIFS($J$4:J90,J90)&gt;1,1,0)))</f>
        <v/>
      </c>
      <c r="O90" s="39">
        <f>IF(L90&lt;&gt;1,"",IF(J90="",0,IFERROR(MATCH(J90,'分け方の表'!$M$4:$M$53,0),0)))</f>
        <v/>
      </c>
      <c r="P90" s="39">
        <f>IF(L90&lt;&gt;1,"",IF(SUMPRODUCT((COUNTIFS(C90,"*"&amp;'分け方の表'!$F$4:$F$23&amp;"*")&gt;0)*('分け方の表'!$F$4:$F$23&lt;&gt;"")*'分け方の表'!$I$4:$I$23)=0,99,1+COUNTIFS('分け方の表'!$I$4:$I$23,"&gt;"&amp;SUMPRODUCT((COUNTIFS(C90,"*"&amp;'分け方の表'!$F$4:$F$23&amp;"*")&gt;0)*('分け方の表'!$F$4:$F$23&lt;&gt;"")*'分け方の表'!$I$4:$I$23))))</f>
        <v/>
      </c>
      <c r="Q90" s="39">
        <f>IF(L90&lt;&gt;1,"",IF(P90&gt;=99,"",INDEX('分け方の表'!$G$4:$G$23,P90)&amp;""))</f>
        <v/>
      </c>
      <c r="R90" s="39">
        <f>IF(L90&lt;&gt;1,"",IF((F90="収入")*(G90="給与")*(E90&lt;&gt;"")*(COUNTIFS('分け方の表'!$J$4:$J$13,E90)&gt;0),INDEX('分け方の表'!$K$4:$K$13,MATCH(E90,'分け方の表'!$J$4:$J$13,0))&amp;"",IFERROR(INDEX('分け方の表'!$C$4:$C$103,MATCH(F90&amp;"|"&amp;G90,'分け方の表'!$D$4:$D$103,0))&amp;"",IFERROR(INDEX('分け方の表'!$C$4:$C$103,MATCH(F90&amp;"|（ほか全部）",'分け方の表'!$D$4:$D$103,0))&amp;"","未分類"))))</f>
        <v/>
      </c>
      <c r="S90" s="39">
        <f>IF(L90&lt;&gt;1,"",IF(N90=1,"",IF(IF(O90&gt;0,INDEX('分け方の表'!$N$4:$N$53,O90)&amp;"","")&lt;&gt;"",IF(INDEX('分け方の表'!$N$4:$N$53,O90)="（数えない）","",INDEX('分け方の表'!$N$4:$N$53,O90)&amp;""),IF(I90&amp;""="1",IF((Q90&lt;&gt;"")*(D90&lt;0)*(IFERROR(INDEX('入力'!$E$30:$E$88,MATCH(Q90,'入力'!$A$30:$A$88,0)),"")="貯める・増やす"),Q90,""),IF(A90&amp;""="0","",IF(Q90&lt;&gt;"",Q90,R90))))))</f>
        <v/>
      </c>
      <c r="T90" s="56">
        <f>IF(S90="","",IF(IFERROR(INDEX('入力'!$E$30:$E$88,MATCH(S90,'入力'!$A$30:$A$88,0)),"")="入るお金",D90,-D90))</f>
        <v/>
      </c>
      <c r="U90" s="39">
        <f>IF(L90="","",IF(L90&lt;&gt;1,"見出しなど",IF(N90=1,"重なり",IF(S90="",IF(O90&gt;0,"数えない（直した）",IF(I90&amp;""="1","振替",IF(A90&amp;""="0","計算対象外","数えない"))),IF(COUNTIFS('入力'!$A$30:$A$88,S90)=0,"一覧にない費目",IF(O90&gt;0,"直した",IF(S90="未分類","未分類","OK")))))))</f>
        <v/>
      </c>
    </row>
    <row r="91">
      <c r="A91" s="40" t="n"/>
      <c r="B91" s="34" t="n"/>
      <c r="C91" s="35" t="n"/>
      <c r="D91" s="36" t="n"/>
      <c r="E91" s="35" t="n"/>
      <c r="F91" s="35" t="n"/>
      <c r="G91" s="35" t="n"/>
      <c r="H91" s="35" t="n"/>
      <c r="I91" s="40" t="n"/>
      <c r="J91" s="35" t="n"/>
      <c r="L91" s="39">
        <f>IF(B91="","",IFERROR(YEAR(B91)*0+D91*0+1,0))</f>
        <v/>
      </c>
      <c r="M91" s="55">
        <f>IF(L91&lt;&gt;1,"",IF(O91&gt;0,IF(INDEX('分け方の表'!$O$4:$O$53,O91)&lt;&gt;"",DATE(YEAR(INDEX('分け方の表'!$O$4:$O$53,O91)),MONTH(INDEX('分け方の表'!$O$4:$O$53,O91)),1),DATE(YEAR(B91),MONTH(B91),1)),DATE(YEAR(B91),MONTH(B91),1)))</f>
        <v/>
      </c>
      <c r="N91" s="39">
        <f>IF(L91&lt;&gt;1,"",IF(J91="",0,IF(COUNTIFS($J$4:J91,J91)&gt;1,1,0)))</f>
        <v/>
      </c>
      <c r="O91" s="39">
        <f>IF(L91&lt;&gt;1,"",IF(J91="",0,IFERROR(MATCH(J91,'分け方の表'!$M$4:$M$53,0),0)))</f>
        <v/>
      </c>
      <c r="P91" s="39">
        <f>IF(L91&lt;&gt;1,"",IF(SUMPRODUCT((COUNTIFS(C91,"*"&amp;'分け方の表'!$F$4:$F$23&amp;"*")&gt;0)*('分け方の表'!$F$4:$F$23&lt;&gt;"")*'分け方の表'!$I$4:$I$23)=0,99,1+COUNTIFS('分け方の表'!$I$4:$I$23,"&gt;"&amp;SUMPRODUCT((COUNTIFS(C91,"*"&amp;'分け方の表'!$F$4:$F$23&amp;"*")&gt;0)*('分け方の表'!$F$4:$F$23&lt;&gt;"")*'分け方の表'!$I$4:$I$23))))</f>
        <v/>
      </c>
      <c r="Q91" s="39">
        <f>IF(L91&lt;&gt;1,"",IF(P91&gt;=99,"",INDEX('分け方の表'!$G$4:$G$23,P91)&amp;""))</f>
        <v/>
      </c>
      <c r="R91" s="39">
        <f>IF(L91&lt;&gt;1,"",IF((F91="収入")*(G91="給与")*(E91&lt;&gt;"")*(COUNTIFS('分け方の表'!$J$4:$J$13,E91)&gt;0),INDEX('分け方の表'!$K$4:$K$13,MATCH(E91,'分け方の表'!$J$4:$J$13,0))&amp;"",IFERROR(INDEX('分け方の表'!$C$4:$C$103,MATCH(F91&amp;"|"&amp;G91,'分け方の表'!$D$4:$D$103,0))&amp;"",IFERROR(INDEX('分け方の表'!$C$4:$C$103,MATCH(F91&amp;"|（ほか全部）",'分け方の表'!$D$4:$D$103,0))&amp;"","未分類"))))</f>
        <v/>
      </c>
      <c r="S91" s="39">
        <f>IF(L91&lt;&gt;1,"",IF(N91=1,"",IF(IF(O91&gt;0,INDEX('分け方の表'!$N$4:$N$53,O91)&amp;"","")&lt;&gt;"",IF(INDEX('分け方の表'!$N$4:$N$53,O91)="（数えない）","",INDEX('分け方の表'!$N$4:$N$53,O91)&amp;""),IF(I91&amp;""="1",IF((Q91&lt;&gt;"")*(D91&lt;0)*(IFERROR(INDEX('入力'!$E$30:$E$88,MATCH(Q91,'入力'!$A$30:$A$88,0)),"")="貯める・増やす"),Q91,""),IF(A91&amp;""="0","",IF(Q91&lt;&gt;"",Q91,R91))))))</f>
        <v/>
      </c>
      <c r="T91" s="56">
        <f>IF(S91="","",IF(IFERROR(INDEX('入力'!$E$30:$E$88,MATCH(S91,'入力'!$A$30:$A$88,0)),"")="入るお金",D91,-D91))</f>
        <v/>
      </c>
      <c r="U91" s="39">
        <f>IF(L91="","",IF(L91&lt;&gt;1,"見出しなど",IF(N91=1,"重なり",IF(S91="",IF(O91&gt;0,"数えない（直した）",IF(I91&amp;""="1","振替",IF(A91&amp;""="0","計算対象外","数えない"))),IF(COUNTIFS('入力'!$A$30:$A$88,S91)=0,"一覧にない費目",IF(O91&gt;0,"直した",IF(S91="未分類","未分類","OK")))))))</f>
        <v/>
      </c>
    </row>
    <row r="92">
      <c r="A92" s="40" t="n"/>
      <c r="B92" s="34" t="n"/>
      <c r="C92" s="35" t="n"/>
      <c r="D92" s="36" t="n"/>
      <c r="E92" s="35" t="n"/>
      <c r="F92" s="35" t="n"/>
      <c r="G92" s="35" t="n"/>
      <c r="H92" s="35" t="n"/>
      <c r="I92" s="40" t="n"/>
      <c r="J92" s="35" t="n"/>
      <c r="L92" s="39">
        <f>IF(B92="","",IFERROR(YEAR(B92)*0+D92*0+1,0))</f>
        <v/>
      </c>
      <c r="M92" s="55">
        <f>IF(L92&lt;&gt;1,"",IF(O92&gt;0,IF(INDEX('分け方の表'!$O$4:$O$53,O92)&lt;&gt;"",DATE(YEAR(INDEX('分け方の表'!$O$4:$O$53,O92)),MONTH(INDEX('分け方の表'!$O$4:$O$53,O92)),1),DATE(YEAR(B92),MONTH(B92),1)),DATE(YEAR(B92),MONTH(B92),1)))</f>
        <v/>
      </c>
      <c r="N92" s="39">
        <f>IF(L92&lt;&gt;1,"",IF(J92="",0,IF(COUNTIFS($J$4:J92,J92)&gt;1,1,0)))</f>
        <v/>
      </c>
      <c r="O92" s="39">
        <f>IF(L92&lt;&gt;1,"",IF(J92="",0,IFERROR(MATCH(J92,'分け方の表'!$M$4:$M$53,0),0)))</f>
        <v/>
      </c>
      <c r="P92" s="39">
        <f>IF(L92&lt;&gt;1,"",IF(SUMPRODUCT((COUNTIFS(C92,"*"&amp;'分け方の表'!$F$4:$F$23&amp;"*")&gt;0)*('分け方の表'!$F$4:$F$23&lt;&gt;"")*'分け方の表'!$I$4:$I$23)=0,99,1+COUNTIFS('分け方の表'!$I$4:$I$23,"&gt;"&amp;SUMPRODUCT((COUNTIFS(C92,"*"&amp;'分け方の表'!$F$4:$F$23&amp;"*")&gt;0)*('分け方の表'!$F$4:$F$23&lt;&gt;"")*'分け方の表'!$I$4:$I$23))))</f>
        <v/>
      </c>
      <c r="Q92" s="39">
        <f>IF(L92&lt;&gt;1,"",IF(P92&gt;=99,"",INDEX('分け方の表'!$G$4:$G$23,P92)&amp;""))</f>
        <v/>
      </c>
      <c r="R92" s="39">
        <f>IF(L92&lt;&gt;1,"",IF((F92="収入")*(G92="給与")*(E92&lt;&gt;"")*(COUNTIFS('分け方の表'!$J$4:$J$13,E92)&gt;0),INDEX('分け方の表'!$K$4:$K$13,MATCH(E92,'分け方の表'!$J$4:$J$13,0))&amp;"",IFERROR(INDEX('分け方の表'!$C$4:$C$103,MATCH(F92&amp;"|"&amp;G92,'分け方の表'!$D$4:$D$103,0))&amp;"",IFERROR(INDEX('分け方の表'!$C$4:$C$103,MATCH(F92&amp;"|（ほか全部）",'分け方の表'!$D$4:$D$103,0))&amp;"","未分類"))))</f>
        <v/>
      </c>
      <c r="S92" s="39">
        <f>IF(L92&lt;&gt;1,"",IF(N92=1,"",IF(IF(O92&gt;0,INDEX('分け方の表'!$N$4:$N$53,O92)&amp;"","")&lt;&gt;"",IF(INDEX('分け方の表'!$N$4:$N$53,O92)="（数えない）","",INDEX('分け方の表'!$N$4:$N$53,O92)&amp;""),IF(I92&amp;""="1",IF((Q92&lt;&gt;"")*(D92&lt;0)*(IFERROR(INDEX('入力'!$E$30:$E$88,MATCH(Q92,'入力'!$A$30:$A$88,0)),"")="貯める・増やす"),Q92,""),IF(A92&amp;""="0","",IF(Q92&lt;&gt;"",Q92,R92))))))</f>
        <v/>
      </c>
      <c r="T92" s="56">
        <f>IF(S92="","",IF(IFERROR(INDEX('入力'!$E$30:$E$88,MATCH(S92,'入力'!$A$30:$A$88,0)),"")="入るお金",D92,-D92))</f>
        <v/>
      </c>
      <c r="U92" s="39">
        <f>IF(L92="","",IF(L92&lt;&gt;1,"見出しなど",IF(N92=1,"重なり",IF(S92="",IF(O92&gt;0,"数えない（直した）",IF(I92&amp;""="1","振替",IF(A92&amp;""="0","計算対象外","数えない"))),IF(COUNTIFS('入力'!$A$30:$A$88,S92)=0,"一覧にない費目",IF(O92&gt;0,"直した",IF(S92="未分類","未分類","OK")))))))</f>
        <v/>
      </c>
    </row>
    <row r="93">
      <c r="A93" s="40" t="n"/>
      <c r="B93" s="34" t="n"/>
      <c r="C93" s="35" t="n"/>
      <c r="D93" s="36" t="n"/>
      <c r="E93" s="35" t="n"/>
      <c r="F93" s="35" t="n"/>
      <c r="G93" s="35" t="n"/>
      <c r="H93" s="35" t="n"/>
      <c r="I93" s="40" t="n"/>
      <c r="J93" s="35" t="n"/>
      <c r="L93" s="39">
        <f>IF(B93="","",IFERROR(YEAR(B93)*0+D93*0+1,0))</f>
        <v/>
      </c>
      <c r="M93" s="55">
        <f>IF(L93&lt;&gt;1,"",IF(O93&gt;0,IF(INDEX('分け方の表'!$O$4:$O$53,O93)&lt;&gt;"",DATE(YEAR(INDEX('分け方の表'!$O$4:$O$53,O93)),MONTH(INDEX('分け方の表'!$O$4:$O$53,O93)),1),DATE(YEAR(B93),MONTH(B93),1)),DATE(YEAR(B93),MONTH(B93),1)))</f>
        <v/>
      </c>
      <c r="N93" s="39">
        <f>IF(L93&lt;&gt;1,"",IF(J93="",0,IF(COUNTIFS($J$4:J93,J93)&gt;1,1,0)))</f>
        <v/>
      </c>
      <c r="O93" s="39">
        <f>IF(L93&lt;&gt;1,"",IF(J93="",0,IFERROR(MATCH(J93,'分け方の表'!$M$4:$M$53,0),0)))</f>
        <v/>
      </c>
      <c r="P93" s="39">
        <f>IF(L93&lt;&gt;1,"",IF(SUMPRODUCT((COUNTIFS(C93,"*"&amp;'分け方の表'!$F$4:$F$23&amp;"*")&gt;0)*('分け方の表'!$F$4:$F$23&lt;&gt;"")*'分け方の表'!$I$4:$I$23)=0,99,1+COUNTIFS('分け方の表'!$I$4:$I$23,"&gt;"&amp;SUMPRODUCT((COUNTIFS(C93,"*"&amp;'分け方の表'!$F$4:$F$23&amp;"*")&gt;0)*('分け方の表'!$F$4:$F$23&lt;&gt;"")*'分け方の表'!$I$4:$I$23))))</f>
        <v/>
      </c>
      <c r="Q93" s="39">
        <f>IF(L93&lt;&gt;1,"",IF(P93&gt;=99,"",INDEX('分け方の表'!$G$4:$G$23,P93)&amp;""))</f>
        <v/>
      </c>
      <c r="R93" s="39">
        <f>IF(L93&lt;&gt;1,"",IF((F93="収入")*(G93="給与")*(E93&lt;&gt;"")*(COUNTIFS('分け方の表'!$J$4:$J$13,E93)&gt;0),INDEX('分け方の表'!$K$4:$K$13,MATCH(E93,'分け方の表'!$J$4:$J$13,0))&amp;"",IFERROR(INDEX('分け方の表'!$C$4:$C$103,MATCH(F93&amp;"|"&amp;G93,'分け方の表'!$D$4:$D$103,0))&amp;"",IFERROR(INDEX('分け方の表'!$C$4:$C$103,MATCH(F93&amp;"|（ほか全部）",'分け方の表'!$D$4:$D$103,0))&amp;"","未分類"))))</f>
        <v/>
      </c>
      <c r="S93" s="39">
        <f>IF(L93&lt;&gt;1,"",IF(N93=1,"",IF(IF(O93&gt;0,INDEX('分け方の表'!$N$4:$N$53,O93)&amp;"","")&lt;&gt;"",IF(INDEX('分け方の表'!$N$4:$N$53,O93)="（数えない）","",INDEX('分け方の表'!$N$4:$N$53,O93)&amp;""),IF(I93&amp;""="1",IF((Q93&lt;&gt;"")*(D93&lt;0)*(IFERROR(INDEX('入力'!$E$30:$E$88,MATCH(Q93,'入力'!$A$30:$A$88,0)),"")="貯める・増やす"),Q93,""),IF(A93&amp;""="0","",IF(Q93&lt;&gt;"",Q93,R93))))))</f>
        <v/>
      </c>
      <c r="T93" s="56">
        <f>IF(S93="","",IF(IFERROR(INDEX('入力'!$E$30:$E$88,MATCH(S93,'入力'!$A$30:$A$88,0)),"")="入るお金",D93,-D93))</f>
        <v/>
      </c>
      <c r="U93" s="39">
        <f>IF(L93="","",IF(L93&lt;&gt;1,"見出しなど",IF(N93=1,"重なり",IF(S93="",IF(O93&gt;0,"数えない（直した）",IF(I93&amp;""="1","振替",IF(A93&amp;""="0","計算対象外","数えない"))),IF(COUNTIFS('入力'!$A$30:$A$88,S93)=0,"一覧にない費目",IF(O93&gt;0,"直した",IF(S93="未分類","未分類","OK")))))))</f>
        <v/>
      </c>
    </row>
    <row r="94">
      <c r="A94" s="40" t="n"/>
      <c r="B94" s="34" t="n"/>
      <c r="C94" s="35" t="n"/>
      <c r="D94" s="36" t="n"/>
      <c r="E94" s="35" t="n"/>
      <c r="F94" s="35" t="n"/>
      <c r="G94" s="35" t="n"/>
      <c r="H94" s="35" t="n"/>
      <c r="I94" s="40" t="n"/>
      <c r="J94" s="35" t="n"/>
      <c r="L94" s="39">
        <f>IF(B94="","",IFERROR(YEAR(B94)*0+D94*0+1,0))</f>
        <v/>
      </c>
      <c r="M94" s="55">
        <f>IF(L94&lt;&gt;1,"",IF(O94&gt;0,IF(INDEX('分け方の表'!$O$4:$O$53,O94)&lt;&gt;"",DATE(YEAR(INDEX('分け方の表'!$O$4:$O$53,O94)),MONTH(INDEX('分け方の表'!$O$4:$O$53,O94)),1),DATE(YEAR(B94),MONTH(B94),1)),DATE(YEAR(B94),MONTH(B94),1)))</f>
        <v/>
      </c>
      <c r="N94" s="39">
        <f>IF(L94&lt;&gt;1,"",IF(J94="",0,IF(COUNTIFS($J$4:J94,J94)&gt;1,1,0)))</f>
        <v/>
      </c>
      <c r="O94" s="39">
        <f>IF(L94&lt;&gt;1,"",IF(J94="",0,IFERROR(MATCH(J94,'分け方の表'!$M$4:$M$53,0),0)))</f>
        <v/>
      </c>
      <c r="P94" s="39">
        <f>IF(L94&lt;&gt;1,"",IF(SUMPRODUCT((COUNTIFS(C94,"*"&amp;'分け方の表'!$F$4:$F$23&amp;"*")&gt;0)*('分け方の表'!$F$4:$F$23&lt;&gt;"")*'分け方の表'!$I$4:$I$23)=0,99,1+COUNTIFS('分け方の表'!$I$4:$I$23,"&gt;"&amp;SUMPRODUCT((COUNTIFS(C94,"*"&amp;'分け方の表'!$F$4:$F$23&amp;"*")&gt;0)*('分け方の表'!$F$4:$F$23&lt;&gt;"")*'分け方の表'!$I$4:$I$23))))</f>
        <v/>
      </c>
      <c r="Q94" s="39">
        <f>IF(L94&lt;&gt;1,"",IF(P94&gt;=99,"",INDEX('分け方の表'!$G$4:$G$23,P94)&amp;""))</f>
        <v/>
      </c>
      <c r="R94" s="39">
        <f>IF(L94&lt;&gt;1,"",IF((F94="収入")*(G94="給与")*(E94&lt;&gt;"")*(COUNTIFS('分け方の表'!$J$4:$J$13,E94)&gt;0),INDEX('分け方の表'!$K$4:$K$13,MATCH(E94,'分け方の表'!$J$4:$J$13,0))&amp;"",IFERROR(INDEX('分け方の表'!$C$4:$C$103,MATCH(F94&amp;"|"&amp;G94,'分け方の表'!$D$4:$D$103,0))&amp;"",IFERROR(INDEX('分け方の表'!$C$4:$C$103,MATCH(F94&amp;"|（ほか全部）",'分け方の表'!$D$4:$D$103,0))&amp;"","未分類"))))</f>
        <v/>
      </c>
      <c r="S94" s="39">
        <f>IF(L94&lt;&gt;1,"",IF(N94=1,"",IF(IF(O94&gt;0,INDEX('分け方の表'!$N$4:$N$53,O94)&amp;"","")&lt;&gt;"",IF(INDEX('分け方の表'!$N$4:$N$53,O94)="（数えない）","",INDEX('分け方の表'!$N$4:$N$53,O94)&amp;""),IF(I94&amp;""="1",IF((Q94&lt;&gt;"")*(D94&lt;0)*(IFERROR(INDEX('入力'!$E$30:$E$88,MATCH(Q94,'入力'!$A$30:$A$88,0)),"")="貯める・増やす"),Q94,""),IF(A94&amp;""="0","",IF(Q94&lt;&gt;"",Q94,R94))))))</f>
        <v/>
      </c>
      <c r="T94" s="56">
        <f>IF(S94="","",IF(IFERROR(INDEX('入力'!$E$30:$E$88,MATCH(S94,'入力'!$A$30:$A$88,0)),"")="入るお金",D94,-D94))</f>
        <v/>
      </c>
      <c r="U94" s="39">
        <f>IF(L94="","",IF(L94&lt;&gt;1,"見出しなど",IF(N94=1,"重なり",IF(S94="",IF(O94&gt;0,"数えない（直した）",IF(I94&amp;""="1","振替",IF(A94&amp;""="0","計算対象外","数えない"))),IF(COUNTIFS('入力'!$A$30:$A$88,S94)=0,"一覧にない費目",IF(O94&gt;0,"直した",IF(S94="未分類","未分類","OK")))))))</f>
        <v/>
      </c>
    </row>
    <row r="95">
      <c r="A95" s="40" t="n"/>
      <c r="B95" s="34" t="n"/>
      <c r="C95" s="35" t="n"/>
      <c r="D95" s="36" t="n"/>
      <c r="E95" s="35" t="n"/>
      <c r="F95" s="35" t="n"/>
      <c r="G95" s="35" t="n"/>
      <c r="H95" s="35" t="n"/>
      <c r="I95" s="40" t="n"/>
      <c r="J95" s="35" t="n"/>
      <c r="L95" s="39">
        <f>IF(B95="","",IFERROR(YEAR(B95)*0+D95*0+1,0))</f>
        <v/>
      </c>
      <c r="M95" s="55">
        <f>IF(L95&lt;&gt;1,"",IF(O95&gt;0,IF(INDEX('分け方の表'!$O$4:$O$53,O95)&lt;&gt;"",DATE(YEAR(INDEX('分け方の表'!$O$4:$O$53,O95)),MONTH(INDEX('分け方の表'!$O$4:$O$53,O95)),1),DATE(YEAR(B95),MONTH(B95),1)),DATE(YEAR(B95),MONTH(B95),1)))</f>
        <v/>
      </c>
      <c r="N95" s="39">
        <f>IF(L95&lt;&gt;1,"",IF(J95="",0,IF(COUNTIFS($J$4:J95,J95)&gt;1,1,0)))</f>
        <v/>
      </c>
      <c r="O95" s="39">
        <f>IF(L95&lt;&gt;1,"",IF(J95="",0,IFERROR(MATCH(J95,'分け方の表'!$M$4:$M$53,0),0)))</f>
        <v/>
      </c>
      <c r="P95" s="39">
        <f>IF(L95&lt;&gt;1,"",IF(SUMPRODUCT((COUNTIFS(C95,"*"&amp;'分け方の表'!$F$4:$F$23&amp;"*")&gt;0)*('分け方の表'!$F$4:$F$23&lt;&gt;"")*'分け方の表'!$I$4:$I$23)=0,99,1+COUNTIFS('分け方の表'!$I$4:$I$23,"&gt;"&amp;SUMPRODUCT((COUNTIFS(C95,"*"&amp;'分け方の表'!$F$4:$F$23&amp;"*")&gt;0)*('分け方の表'!$F$4:$F$23&lt;&gt;"")*'分け方の表'!$I$4:$I$23))))</f>
        <v/>
      </c>
      <c r="Q95" s="39">
        <f>IF(L95&lt;&gt;1,"",IF(P95&gt;=99,"",INDEX('分け方の表'!$G$4:$G$23,P95)&amp;""))</f>
        <v/>
      </c>
      <c r="R95" s="39">
        <f>IF(L95&lt;&gt;1,"",IF((F95="収入")*(G95="給与")*(E95&lt;&gt;"")*(COUNTIFS('分け方の表'!$J$4:$J$13,E95)&gt;0),INDEX('分け方の表'!$K$4:$K$13,MATCH(E95,'分け方の表'!$J$4:$J$13,0))&amp;"",IFERROR(INDEX('分け方の表'!$C$4:$C$103,MATCH(F95&amp;"|"&amp;G95,'分け方の表'!$D$4:$D$103,0))&amp;"",IFERROR(INDEX('分け方の表'!$C$4:$C$103,MATCH(F95&amp;"|（ほか全部）",'分け方の表'!$D$4:$D$103,0))&amp;"","未分類"))))</f>
        <v/>
      </c>
      <c r="S95" s="39">
        <f>IF(L95&lt;&gt;1,"",IF(N95=1,"",IF(IF(O95&gt;0,INDEX('分け方の表'!$N$4:$N$53,O95)&amp;"","")&lt;&gt;"",IF(INDEX('分け方の表'!$N$4:$N$53,O95)="（数えない）","",INDEX('分け方の表'!$N$4:$N$53,O95)&amp;""),IF(I95&amp;""="1",IF((Q95&lt;&gt;"")*(D95&lt;0)*(IFERROR(INDEX('入力'!$E$30:$E$88,MATCH(Q95,'入力'!$A$30:$A$88,0)),"")="貯める・増やす"),Q95,""),IF(A95&amp;""="0","",IF(Q95&lt;&gt;"",Q95,R95))))))</f>
        <v/>
      </c>
      <c r="T95" s="56">
        <f>IF(S95="","",IF(IFERROR(INDEX('入力'!$E$30:$E$88,MATCH(S95,'入力'!$A$30:$A$88,0)),"")="入るお金",D95,-D95))</f>
        <v/>
      </c>
      <c r="U95" s="39">
        <f>IF(L95="","",IF(L95&lt;&gt;1,"見出しなど",IF(N95=1,"重なり",IF(S95="",IF(O95&gt;0,"数えない（直した）",IF(I95&amp;""="1","振替",IF(A95&amp;""="0","計算対象外","数えない"))),IF(COUNTIFS('入力'!$A$30:$A$88,S95)=0,"一覧にない費目",IF(O95&gt;0,"直した",IF(S95="未分類","未分類","OK")))))))</f>
        <v/>
      </c>
    </row>
    <row r="96">
      <c r="A96" s="40" t="n"/>
      <c r="B96" s="34" t="n"/>
      <c r="C96" s="35" t="n"/>
      <c r="D96" s="36" t="n"/>
      <c r="E96" s="35" t="n"/>
      <c r="F96" s="35" t="n"/>
      <c r="G96" s="35" t="n"/>
      <c r="H96" s="35" t="n"/>
      <c r="I96" s="40" t="n"/>
      <c r="J96" s="35" t="n"/>
      <c r="L96" s="39">
        <f>IF(B96="","",IFERROR(YEAR(B96)*0+D96*0+1,0))</f>
        <v/>
      </c>
      <c r="M96" s="55">
        <f>IF(L96&lt;&gt;1,"",IF(O96&gt;0,IF(INDEX('分け方の表'!$O$4:$O$53,O96)&lt;&gt;"",DATE(YEAR(INDEX('分け方の表'!$O$4:$O$53,O96)),MONTH(INDEX('分け方の表'!$O$4:$O$53,O96)),1),DATE(YEAR(B96),MONTH(B96),1)),DATE(YEAR(B96),MONTH(B96),1)))</f>
        <v/>
      </c>
      <c r="N96" s="39">
        <f>IF(L96&lt;&gt;1,"",IF(J96="",0,IF(COUNTIFS($J$4:J96,J96)&gt;1,1,0)))</f>
        <v/>
      </c>
      <c r="O96" s="39">
        <f>IF(L96&lt;&gt;1,"",IF(J96="",0,IFERROR(MATCH(J96,'分け方の表'!$M$4:$M$53,0),0)))</f>
        <v/>
      </c>
      <c r="P96" s="39">
        <f>IF(L96&lt;&gt;1,"",IF(SUMPRODUCT((COUNTIFS(C96,"*"&amp;'分け方の表'!$F$4:$F$23&amp;"*")&gt;0)*('分け方の表'!$F$4:$F$23&lt;&gt;"")*'分け方の表'!$I$4:$I$23)=0,99,1+COUNTIFS('分け方の表'!$I$4:$I$23,"&gt;"&amp;SUMPRODUCT((COUNTIFS(C96,"*"&amp;'分け方の表'!$F$4:$F$23&amp;"*")&gt;0)*('分け方の表'!$F$4:$F$23&lt;&gt;"")*'分け方の表'!$I$4:$I$23))))</f>
        <v/>
      </c>
      <c r="Q96" s="39">
        <f>IF(L96&lt;&gt;1,"",IF(P96&gt;=99,"",INDEX('分け方の表'!$G$4:$G$23,P96)&amp;""))</f>
        <v/>
      </c>
      <c r="R96" s="39">
        <f>IF(L96&lt;&gt;1,"",IF((F96="収入")*(G96="給与")*(E96&lt;&gt;"")*(COUNTIFS('分け方の表'!$J$4:$J$13,E96)&gt;0),INDEX('分け方の表'!$K$4:$K$13,MATCH(E96,'分け方の表'!$J$4:$J$13,0))&amp;"",IFERROR(INDEX('分け方の表'!$C$4:$C$103,MATCH(F96&amp;"|"&amp;G96,'分け方の表'!$D$4:$D$103,0))&amp;"",IFERROR(INDEX('分け方の表'!$C$4:$C$103,MATCH(F96&amp;"|（ほか全部）",'分け方の表'!$D$4:$D$103,0))&amp;"","未分類"))))</f>
        <v/>
      </c>
      <c r="S96" s="39">
        <f>IF(L96&lt;&gt;1,"",IF(N96=1,"",IF(IF(O96&gt;0,INDEX('分け方の表'!$N$4:$N$53,O96)&amp;"","")&lt;&gt;"",IF(INDEX('分け方の表'!$N$4:$N$53,O96)="（数えない）","",INDEX('分け方の表'!$N$4:$N$53,O96)&amp;""),IF(I96&amp;""="1",IF((Q96&lt;&gt;"")*(D96&lt;0)*(IFERROR(INDEX('入力'!$E$30:$E$88,MATCH(Q96,'入力'!$A$30:$A$88,0)),"")="貯める・増やす"),Q96,""),IF(A96&amp;""="0","",IF(Q96&lt;&gt;"",Q96,R96))))))</f>
        <v/>
      </c>
      <c r="T96" s="56">
        <f>IF(S96="","",IF(IFERROR(INDEX('入力'!$E$30:$E$88,MATCH(S96,'入力'!$A$30:$A$88,0)),"")="入るお金",D96,-D96))</f>
        <v/>
      </c>
      <c r="U96" s="39">
        <f>IF(L96="","",IF(L96&lt;&gt;1,"見出しなど",IF(N96=1,"重なり",IF(S96="",IF(O96&gt;0,"数えない（直した）",IF(I96&amp;""="1","振替",IF(A96&amp;""="0","計算対象外","数えない"))),IF(COUNTIFS('入力'!$A$30:$A$88,S96)=0,"一覧にない費目",IF(O96&gt;0,"直した",IF(S96="未分類","未分類","OK")))))))</f>
        <v/>
      </c>
    </row>
    <row r="97">
      <c r="A97" s="40" t="n"/>
      <c r="B97" s="34" t="n"/>
      <c r="C97" s="35" t="n"/>
      <c r="D97" s="36" t="n"/>
      <c r="E97" s="35" t="n"/>
      <c r="F97" s="35" t="n"/>
      <c r="G97" s="35" t="n"/>
      <c r="H97" s="35" t="n"/>
      <c r="I97" s="40" t="n"/>
      <c r="J97" s="35" t="n"/>
      <c r="L97" s="39">
        <f>IF(B97="","",IFERROR(YEAR(B97)*0+D97*0+1,0))</f>
        <v/>
      </c>
      <c r="M97" s="55">
        <f>IF(L97&lt;&gt;1,"",IF(O97&gt;0,IF(INDEX('分け方の表'!$O$4:$O$53,O97)&lt;&gt;"",DATE(YEAR(INDEX('分け方の表'!$O$4:$O$53,O97)),MONTH(INDEX('分け方の表'!$O$4:$O$53,O97)),1),DATE(YEAR(B97),MONTH(B97),1)),DATE(YEAR(B97),MONTH(B97),1)))</f>
        <v/>
      </c>
      <c r="N97" s="39">
        <f>IF(L97&lt;&gt;1,"",IF(J97="",0,IF(COUNTIFS($J$4:J97,J97)&gt;1,1,0)))</f>
        <v/>
      </c>
      <c r="O97" s="39">
        <f>IF(L97&lt;&gt;1,"",IF(J97="",0,IFERROR(MATCH(J97,'分け方の表'!$M$4:$M$53,0),0)))</f>
        <v/>
      </c>
      <c r="P97" s="39">
        <f>IF(L97&lt;&gt;1,"",IF(SUMPRODUCT((COUNTIFS(C97,"*"&amp;'分け方の表'!$F$4:$F$23&amp;"*")&gt;0)*('分け方の表'!$F$4:$F$23&lt;&gt;"")*'分け方の表'!$I$4:$I$23)=0,99,1+COUNTIFS('分け方の表'!$I$4:$I$23,"&gt;"&amp;SUMPRODUCT((COUNTIFS(C97,"*"&amp;'分け方の表'!$F$4:$F$23&amp;"*")&gt;0)*('分け方の表'!$F$4:$F$23&lt;&gt;"")*'分け方の表'!$I$4:$I$23))))</f>
        <v/>
      </c>
      <c r="Q97" s="39">
        <f>IF(L97&lt;&gt;1,"",IF(P97&gt;=99,"",INDEX('分け方の表'!$G$4:$G$23,P97)&amp;""))</f>
        <v/>
      </c>
      <c r="R97" s="39">
        <f>IF(L97&lt;&gt;1,"",IF((F97="収入")*(G97="給与")*(E97&lt;&gt;"")*(COUNTIFS('分け方の表'!$J$4:$J$13,E97)&gt;0),INDEX('分け方の表'!$K$4:$K$13,MATCH(E97,'分け方の表'!$J$4:$J$13,0))&amp;"",IFERROR(INDEX('分け方の表'!$C$4:$C$103,MATCH(F97&amp;"|"&amp;G97,'分け方の表'!$D$4:$D$103,0))&amp;"",IFERROR(INDEX('分け方の表'!$C$4:$C$103,MATCH(F97&amp;"|（ほか全部）",'分け方の表'!$D$4:$D$103,0))&amp;"","未分類"))))</f>
        <v/>
      </c>
      <c r="S97" s="39">
        <f>IF(L97&lt;&gt;1,"",IF(N97=1,"",IF(IF(O97&gt;0,INDEX('分け方の表'!$N$4:$N$53,O97)&amp;"","")&lt;&gt;"",IF(INDEX('分け方の表'!$N$4:$N$53,O97)="（数えない）","",INDEX('分け方の表'!$N$4:$N$53,O97)&amp;""),IF(I97&amp;""="1",IF((Q97&lt;&gt;"")*(D97&lt;0)*(IFERROR(INDEX('入力'!$E$30:$E$88,MATCH(Q97,'入力'!$A$30:$A$88,0)),"")="貯める・増やす"),Q97,""),IF(A97&amp;""="0","",IF(Q97&lt;&gt;"",Q97,R97))))))</f>
        <v/>
      </c>
      <c r="T97" s="56">
        <f>IF(S97="","",IF(IFERROR(INDEX('入力'!$E$30:$E$88,MATCH(S97,'入力'!$A$30:$A$88,0)),"")="入るお金",D97,-D97))</f>
        <v/>
      </c>
      <c r="U97" s="39">
        <f>IF(L97="","",IF(L97&lt;&gt;1,"見出しなど",IF(N97=1,"重なり",IF(S97="",IF(O97&gt;0,"数えない（直した）",IF(I97&amp;""="1","振替",IF(A97&amp;""="0","計算対象外","数えない"))),IF(COUNTIFS('入力'!$A$30:$A$88,S97)=0,"一覧にない費目",IF(O97&gt;0,"直した",IF(S97="未分類","未分類","OK")))))))</f>
        <v/>
      </c>
    </row>
    <row r="98">
      <c r="A98" s="40" t="n"/>
      <c r="B98" s="34" t="n"/>
      <c r="C98" s="35" t="n"/>
      <c r="D98" s="36" t="n"/>
      <c r="E98" s="35" t="n"/>
      <c r="F98" s="35" t="n"/>
      <c r="G98" s="35" t="n"/>
      <c r="H98" s="35" t="n"/>
      <c r="I98" s="40" t="n"/>
      <c r="J98" s="35" t="n"/>
      <c r="L98" s="39">
        <f>IF(B98="","",IFERROR(YEAR(B98)*0+D98*0+1,0))</f>
        <v/>
      </c>
      <c r="M98" s="55">
        <f>IF(L98&lt;&gt;1,"",IF(O98&gt;0,IF(INDEX('分け方の表'!$O$4:$O$53,O98)&lt;&gt;"",DATE(YEAR(INDEX('分け方の表'!$O$4:$O$53,O98)),MONTH(INDEX('分け方の表'!$O$4:$O$53,O98)),1),DATE(YEAR(B98),MONTH(B98),1)),DATE(YEAR(B98),MONTH(B98),1)))</f>
        <v/>
      </c>
      <c r="N98" s="39">
        <f>IF(L98&lt;&gt;1,"",IF(J98="",0,IF(COUNTIFS($J$4:J98,J98)&gt;1,1,0)))</f>
        <v/>
      </c>
      <c r="O98" s="39">
        <f>IF(L98&lt;&gt;1,"",IF(J98="",0,IFERROR(MATCH(J98,'分け方の表'!$M$4:$M$53,0),0)))</f>
        <v/>
      </c>
      <c r="P98" s="39">
        <f>IF(L98&lt;&gt;1,"",IF(SUMPRODUCT((COUNTIFS(C98,"*"&amp;'分け方の表'!$F$4:$F$23&amp;"*")&gt;0)*('分け方の表'!$F$4:$F$23&lt;&gt;"")*'分け方の表'!$I$4:$I$23)=0,99,1+COUNTIFS('分け方の表'!$I$4:$I$23,"&gt;"&amp;SUMPRODUCT((COUNTIFS(C98,"*"&amp;'分け方の表'!$F$4:$F$23&amp;"*")&gt;0)*('分け方の表'!$F$4:$F$23&lt;&gt;"")*'分け方の表'!$I$4:$I$23))))</f>
        <v/>
      </c>
      <c r="Q98" s="39">
        <f>IF(L98&lt;&gt;1,"",IF(P98&gt;=99,"",INDEX('分け方の表'!$G$4:$G$23,P98)&amp;""))</f>
        <v/>
      </c>
      <c r="R98" s="39">
        <f>IF(L98&lt;&gt;1,"",IF((F98="収入")*(G98="給与")*(E98&lt;&gt;"")*(COUNTIFS('分け方の表'!$J$4:$J$13,E98)&gt;0),INDEX('分け方の表'!$K$4:$K$13,MATCH(E98,'分け方の表'!$J$4:$J$13,0))&amp;"",IFERROR(INDEX('分け方の表'!$C$4:$C$103,MATCH(F98&amp;"|"&amp;G98,'分け方の表'!$D$4:$D$103,0))&amp;"",IFERROR(INDEX('分け方の表'!$C$4:$C$103,MATCH(F98&amp;"|（ほか全部）",'分け方の表'!$D$4:$D$103,0))&amp;"","未分類"))))</f>
        <v/>
      </c>
      <c r="S98" s="39">
        <f>IF(L98&lt;&gt;1,"",IF(N98=1,"",IF(IF(O98&gt;0,INDEX('分け方の表'!$N$4:$N$53,O98)&amp;"","")&lt;&gt;"",IF(INDEX('分け方の表'!$N$4:$N$53,O98)="（数えない）","",INDEX('分け方の表'!$N$4:$N$53,O98)&amp;""),IF(I98&amp;""="1",IF((Q98&lt;&gt;"")*(D98&lt;0)*(IFERROR(INDEX('入力'!$E$30:$E$88,MATCH(Q98,'入力'!$A$30:$A$88,0)),"")="貯める・増やす"),Q98,""),IF(A98&amp;""="0","",IF(Q98&lt;&gt;"",Q98,R98))))))</f>
        <v/>
      </c>
      <c r="T98" s="56">
        <f>IF(S98="","",IF(IFERROR(INDEX('入力'!$E$30:$E$88,MATCH(S98,'入力'!$A$30:$A$88,0)),"")="入るお金",D98,-D98))</f>
        <v/>
      </c>
      <c r="U98" s="39">
        <f>IF(L98="","",IF(L98&lt;&gt;1,"見出しなど",IF(N98=1,"重なり",IF(S98="",IF(O98&gt;0,"数えない（直した）",IF(I98&amp;""="1","振替",IF(A98&amp;""="0","計算対象外","数えない"))),IF(COUNTIFS('入力'!$A$30:$A$88,S98)=0,"一覧にない費目",IF(O98&gt;0,"直した",IF(S98="未分類","未分類","OK")))))))</f>
        <v/>
      </c>
    </row>
    <row r="99">
      <c r="A99" s="40" t="n"/>
      <c r="B99" s="34" t="n"/>
      <c r="C99" s="35" t="n"/>
      <c r="D99" s="36" t="n"/>
      <c r="E99" s="35" t="n"/>
      <c r="F99" s="35" t="n"/>
      <c r="G99" s="35" t="n"/>
      <c r="H99" s="35" t="n"/>
      <c r="I99" s="40" t="n"/>
      <c r="J99" s="35" t="n"/>
      <c r="L99" s="39">
        <f>IF(B99="","",IFERROR(YEAR(B99)*0+D99*0+1,0))</f>
        <v/>
      </c>
      <c r="M99" s="55">
        <f>IF(L99&lt;&gt;1,"",IF(O99&gt;0,IF(INDEX('分け方の表'!$O$4:$O$53,O99)&lt;&gt;"",DATE(YEAR(INDEX('分け方の表'!$O$4:$O$53,O99)),MONTH(INDEX('分け方の表'!$O$4:$O$53,O99)),1),DATE(YEAR(B99),MONTH(B99),1)),DATE(YEAR(B99),MONTH(B99),1)))</f>
        <v/>
      </c>
      <c r="N99" s="39">
        <f>IF(L99&lt;&gt;1,"",IF(J99="",0,IF(COUNTIFS($J$4:J99,J99)&gt;1,1,0)))</f>
        <v/>
      </c>
      <c r="O99" s="39">
        <f>IF(L99&lt;&gt;1,"",IF(J99="",0,IFERROR(MATCH(J99,'分け方の表'!$M$4:$M$53,0),0)))</f>
        <v/>
      </c>
      <c r="P99" s="39">
        <f>IF(L99&lt;&gt;1,"",IF(SUMPRODUCT((COUNTIFS(C99,"*"&amp;'分け方の表'!$F$4:$F$23&amp;"*")&gt;0)*('分け方の表'!$F$4:$F$23&lt;&gt;"")*'分け方の表'!$I$4:$I$23)=0,99,1+COUNTIFS('分け方の表'!$I$4:$I$23,"&gt;"&amp;SUMPRODUCT((COUNTIFS(C99,"*"&amp;'分け方の表'!$F$4:$F$23&amp;"*")&gt;0)*('分け方の表'!$F$4:$F$23&lt;&gt;"")*'分け方の表'!$I$4:$I$23))))</f>
        <v/>
      </c>
      <c r="Q99" s="39">
        <f>IF(L99&lt;&gt;1,"",IF(P99&gt;=99,"",INDEX('分け方の表'!$G$4:$G$23,P99)&amp;""))</f>
        <v/>
      </c>
      <c r="R99" s="39">
        <f>IF(L99&lt;&gt;1,"",IF((F99="収入")*(G99="給与")*(E99&lt;&gt;"")*(COUNTIFS('分け方の表'!$J$4:$J$13,E99)&gt;0),INDEX('分け方の表'!$K$4:$K$13,MATCH(E99,'分け方の表'!$J$4:$J$13,0))&amp;"",IFERROR(INDEX('分け方の表'!$C$4:$C$103,MATCH(F99&amp;"|"&amp;G99,'分け方の表'!$D$4:$D$103,0))&amp;"",IFERROR(INDEX('分け方の表'!$C$4:$C$103,MATCH(F99&amp;"|（ほか全部）",'分け方の表'!$D$4:$D$103,0))&amp;"","未分類"))))</f>
        <v/>
      </c>
      <c r="S99" s="39">
        <f>IF(L99&lt;&gt;1,"",IF(N99=1,"",IF(IF(O99&gt;0,INDEX('分け方の表'!$N$4:$N$53,O99)&amp;"","")&lt;&gt;"",IF(INDEX('分け方の表'!$N$4:$N$53,O99)="（数えない）","",INDEX('分け方の表'!$N$4:$N$53,O99)&amp;""),IF(I99&amp;""="1",IF((Q99&lt;&gt;"")*(D99&lt;0)*(IFERROR(INDEX('入力'!$E$30:$E$88,MATCH(Q99,'入力'!$A$30:$A$88,0)),"")="貯める・増やす"),Q99,""),IF(A99&amp;""="0","",IF(Q99&lt;&gt;"",Q99,R99))))))</f>
        <v/>
      </c>
      <c r="T99" s="56">
        <f>IF(S99="","",IF(IFERROR(INDEX('入力'!$E$30:$E$88,MATCH(S99,'入力'!$A$30:$A$88,0)),"")="入るお金",D99,-D99))</f>
        <v/>
      </c>
      <c r="U99" s="39">
        <f>IF(L99="","",IF(L99&lt;&gt;1,"見出しなど",IF(N99=1,"重なり",IF(S99="",IF(O99&gt;0,"数えない（直した）",IF(I99&amp;""="1","振替",IF(A99&amp;""="0","計算対象外","数えない"))),IF(COUNTIFS('入力'!$A$30:$A$88,S99)=0,"一覧にない費目",IF(O99&gt;0,"直した",IF(S99="未分類","未分類","OK")))))))</f>
        <v/>
      </c>
    </row>
    <row r="100">
      <c r="A100" s="40" t="n"/>
      <c r="B100" s="34" t="n"/>
      <c r="C100" s="35" t="n"/>
      <c r="D100" s="36" t="n"/>
      <c r="E100" s="35" t="n"/>
      <c r="F100" s="35" t="n"/>
      <c r="G100" s="35" t="n"/>
      <c r="H100" s="35" t="n"/>
      <c r="I100" s="40" t="n"/>
      <c r="J100" s="35" t="n"/>
      <c r="L100" s="39">
        <f>IF(B100="","",IFERROR(YEAR(B100)*0+D100*0+1,0))</f>
        <v/>
      </c>
      <c r="M100" s="55">
        <f>IF(L100&lt;&gt;1,"",IF(O100&gt;0,IF(INDEX('分け方の表'!$O$4:$O$53,O100)&lt;&gt;"",DATE(YEAR(INDEX('分け方の表'!$O$4:$O$53,O100)),MONTH(INDEX('分け方の表'!$O$4:$O$53,O100)),1),DATE(YEAR(B100),MONTH(B100),1)),DATE(YEAR(B100),MONTH(B100),1)))</f>
        <v/>
      </c>
      <c r="N100" s="39">
        <f>IF(L100&lt;&gt;1,"",IF(J100="",0,IF(COUNTIFS($J$4:J100,J100)&gt;1,1,0)))</f>
        <v/>
      </c>
      <c r="O100" s="39">
        <f>IF(L100&lt;&gt;1,"",IF(J100="",0,IFERROR(MATCH(J100,'分け方の表'!$M$4:$M$53,0),0)))</f>
        <v/>
      </c>
      <c r="P100" s="39">
        <f>IF(L100&lt;&gt;1,"",IF(SUMPRODUCT((COUNTIFS(C100,"*"&amp;'分け方の表'!$F$4:$F$23&amp;"*")&gt;0)*('分け方の表'!$F$4:$F$23&lt;&gt;"")*'分け方の表'!$I$4:$I$23)=0,99,1+COUNTIFS('分け方の表'!$I$4:$I$23,"&gt;"&amp;SUMPRODUCT((COUNTIFS(C100,"*"&amp;'分け方の表'!$F$4:$F$23&amp;"*")&gt;0)*('分け方の表'!$F$4:$F$23&lt;&gt;"")*'分け方の表'!$I$4:$I$23))))</f>
        <v/>
      </c>
      <c r="Q100" s="39">
        <f>IF(L100&lt;&gt;1,"",IF(P100&gt;=99,"",INDEX('分け方の表'!$G$4:$G$23,P100)&amp;""))</f>
        <v/>
      </c>
      <c r="R100" s="39">
        <f>IF(L100&lt;&gt;1,"",IF((F100="収入")*(G100="給与")*(E100&lt;&gt;"")*(COUNTIFS('分け方の表'!$J$4:$J$13,E100)&gt;0),INDEX('分け方の表'!$K$4:$K$13,MATCH(E100,'分け方の表'!$J$4:$J$13,0))&amp;"",IFERROR(INDEX('分け方の表'!$C$4:$C$103,MATCH(F100&amp;"|"&amp;G100,'分け方の表'!$D$4:$D$103,0))&amp;"",IFERROR(INDEX('分け方の表'!$C$4:$C$103,MATCH(F100&amp;"|（ほか全部）",'分け方の表'!$D$4:$D$103,0))&amp;"","未分類"))))</f>
        <v/>
      </c>
      <c r="S100" s="39">
        <f>IF(L100&lt;&gt;1,"",IF(N100=1,"",IF(IF(O100&gt;0,INDEX('分け方の表'!$N$4:$N$53,O100)&amp;"","")&lt;&gt;"",IF(INDEX('分け方の表'!$N$4:$N$53,O100)="（数えない）","",INDEX('分け方の表'!$N$4:$N$53,O100)&amp;""),IF(I100&amp;""="1",IF((Q100&lt;&gt;"")*(D100&lt;0)*(IFERROR(INDEX('入力'!$E$30:$E$88,MATCH(Q100,'入力'!$A$30:$A$88,0)),"")="貯める・増やす"),Q100,""),IF(A100&amp;""="0","",IF(Q100&lt;&gt;"",Q100,R100))))))</f>
        <v/>
      </c>
      <c r="T100" s="56">
        <f>IF(S100="","",IF(IFERROR(INDEX('入力'!$E$30:$E$88,MATCH(S100,'入力'!$A$30:$A$88,0)),"")="入るお金",D100,-D100))</f>
        <v/>
      </c>
      <c r="U100" s="39">
        <f>IF(L100="","",IF(L100&lt;&gt;1,"見出しなど",IF(N100=1,"重なり",IF(S100="",IF(O100&gt;0,"数えない（直した）",IF(I100&amp;""="1","振替",IF(A100&amp;""="0","計算対象外","数えない"))),IF(COUNTIFS('入力'!$A$30:$A$88,S100)=0,"一覧にない費目",IF(O100&gt;0,"直した",IF(S100="未分類","未分類","OK")))))))</f>
        <v/>
      </c>
    </row>
    <row r="101">
      <c r="A101" s="40" t="n"/>
      <c r="B101" s="34" t="n"/>
      <c r="C101" s="35" t="n"/>
      <c r="D101" s="36" t="n"/>
      <c r="E101" s="35" t="n"/>
      <c r="F101" s="35" t="n"/>
      <c r="G101" s="35" t="n"/>
      <c r="H101" s="35" t="n"/>
      <c r="I101" s="40" t="n"/>
      <c r="J101" s="35" t="n"/>
      <c r="L101" s="39">
        <f>IF(B101="","",IFERROR(YEAR(B101)*0+D101*0+1,0))</f>
        <v/>
      </c>
      <c r="M101" s="55">
        <f>IF(L101&lt;&gt;1,"",IF(O101&gt;0,IF(INDEX('分け方の表'!$O$4:$O$53,O101)&lt;&gt;"",DATE(YEAR(INDEX('分け方の表'!$O$4:$O$53,O101)),MONTH(INDEX('分け方の表'!$O$4:$O$53,O101)),1),DATE(YEAR(B101),MONTH(B101),1)),DATE(YEAR(B101),MONTH(B101),1)))</f>
        <v/>
      </c>
      <c r="N101" s="39">
        <f>IF(L101&lt;&gt;1,"",IF(J101="",0,IF(COUNTIFS($J$4:J101,J101)&gt;1,1,0)))</f>
        <v/>
      </c>
      <c r="O101" s="39">
        <f>IF(L101&lt;&gt;1,"",IF(J101="",0,IFERROR(MATCH(J101,'分け方の表'!$M$4:$M$53,0),0)))</f>
        <v/>
      </c>
      <c r="P101" s="39">
        <f>IF(L101&lt;&gt;1,"",IF(SUMPRODUCT((COUNTIFS(C101,"*"&amp;'分け方の表'!$F$4:$F$23&amp;"*")&gt;0)*('分け方の表'!$F$4:$F$23&lt;&gt;"")*'分け方の表'!$I$4:$I$23)=0,99,1+COUNTIFS('分け方の表'!$I$4:$I$23,"&gt;"&amp;SUMPRODUCT((COUNTIFS(C101,"*"&amp;'分け方の表'!$F$4:$F$23&amp;"*")&gt;0)*('分け方の表'!$F$4:$F$23&lt;&gt;"")*'分け方の表'!$I$4:$I$23))))</f>
        <v/>
      </c>
      <c r="Q101" s="39">
        <f>IF(L101&lt;&gt;1,"",IF(P101&gt;=99,"",INDEX('分け方の表'!$G$4:$G$23,P101)&amp;""))</f>
        <v/>
      </c>
      <c r="R101" s="39">
        <f>IF(L101&lt;&gt;1,"",IF((F101="収入")*(G101="給与")*(E101&lt;&gt;"")*(COUNTIFS('分け方の表'!$J$4:$J$13,E101)&gt;0),INDEX('分け方の表'!$K$4:$K$13,MATCH(E101,'分け方の表'!$J$4:$J$13,0))&amp;"",IFERROR(INDEX('分け方の表'!$C$4:$C$103,MATCH(F101&amp;"|"&amp;G101,'分け方の表'!$D$4:$D$103,0))&amp;"",IFERROR(INDEX('分け方の表'!$C$4:$C$103,MATCH(F101&amp;"|（ほか全部）",'分け方の表'!$D$4:$D$103,0))&amp;"","未分類"))))</f>
        <v/>
      </c>
      <c r="S101" s="39">
        <f>IF(L101&lt;&gt;1,"",IF(N101=1,"",IF(IF(O101&gt;0,INDEX('分け方の表'!$N$4:$N$53,O101)&amp;"","")&lt;&gt;"",IF(INDEX('分け方の表'!$N$4:$N$53,O101)="（数えない）","",INDEX('分け方の表'!$N$4:$N$53,O101)&amp;""),IF(I101&amp;""="1",IF((Q101&lt;&gt;"")*(D101&lt;0)*(IFERROR(INDEX('入力'!$E$30:$E$88,MATCH(Q101,'入力'!$A$30:$A$88,0)),"")="貯める・増やす"),Q101,""),IF(A101&amp;""="0","",IF(Q101&lt;&gt;"",Q101,R101))))))</f>
        <v/>
      </c>
      <c r="T101" s="56">
        <f>IF(S101="","",IF(IFERROR(INDEX('入力'!$E$30:$E$88,MATCH(S101,'入力'!$A$30:$A$88,0)),"")="入るお金",D101,-D101))</f>
        <v/>
      </c>
      <c r="U101" s="39">
        <f>IF(L101="","",IF(L101&lt;&gt;1,"見出しなど",IF(N101=1,"重なり",IF(S101="",IF(O101&gt;0,"数えない（直した）",IF(I101&amp;""="1","振替",IF(A101&amp;""="0","計算対象外","数えない"))),IF(COUNTIFS('入力'!$A$30:$A$88,S101)=0,"一覧にない費目",IF(O101&gt;0,"直した",IF(S101="未分類","未分類","OK")))))))</f>
        <v/>
      </c>
    </row>
    <row r="102">
      <c r="A102" s="40" t="n"/>
      <c r="B102" s="34" t="n"/>
      <c r="C102" s="35" t="n"/>
      <c r="D102" s="36" t="n"/>
      <c r="E102" s="35" t="n"/>
      <c r="F102" s="35" t="n"/>
      <c r="G102" s="35" t="n"/>
      <c r="H102" s="35" t="n"/>
      <c r="I102" s="40" t="n"/>
      <c r="J102" s="35" t="n"/>
      <c r="L102" s="39">
        <f>IF(B102="","",IFERROR(YEAR(B102)*0+D102*0+1,0))</f>
        <v/>
      </c>
      <c r="M102" s="55">
        <f>IF(L102&lt;&gt;1,"",IF(O102&gt;0,IF(INDEX('分け方の表'!$O$4:$O$53,O102)&lt;&gt;"",DATE(YEAR(INDEX('分け方の表'!$O$4:$O$53,O102)),MONTH(INDEX('分け方の表'!$O$4:$O$53,O102)),1),DATE(YEAR(B102),MONTH(B102),1)),DATE(YEAR(B102),MONTH(B102),1)))</f>
        <v/>
      </c>
      <c r="N102" s="39">
        <f>IF(L102&lt;&gt;1,"",IF(J102="",0,IF(COUNTIFS($J$4:J102,J102)&gt;1,1,0)))</f>
        <v/>
      </c>
      <c r="O102" s="39">
        <f>IF(L102&lt;&gt;1,"",IF(J102="",0,IFERROR(MATCH(J102,'分け方の表'!$M$4:$M$53,0),0)))</f>
        <v/>
      </c>
      <c r="P102" s="39">
        <f>IF(L102&lt;&gt;1,"",IF(SUMPRODUCT((COUNTIFS(C102,"*"&amp;'分け方の表'!$F$4:$F$23&amp;"*")&gt;0)*('分け方の表'!$F$4:$F$23&lt;&gt;"")*'分け方の表'!$I$4:$I$23)=0,99,1+COUNTIFS('分け方の表'!$I$4:$I$23,"&gt;"&amp;SUMPRODUCT((COUNTIFS(C102,"*"&amp;'分け方の表'!$F$4:$F$23&amp;"*")&gt;0)*('分け方の表'!$F$4:$F$23&lt;&gt;"")*'分け方の表'!$I$4:$I$23))))</f>
        <v/>
      </c>
      <c r="Q102" s="39">
        <f>IF(L102&lt;&gt;1,"",IF(P102&gt;=99,"",INDEX('分け方の表'!$G$4:$G$23,P102)&amp;""))</f>
        <v/>
      </c>
      <c r="R102" s="39">
        <f>IF(L102&lt;&gt;1,"",IF((F102="収入")*(G102="給与")*(E102&lt;&gt;"")*(COUNTIFS('分け方の表'!$J$4:$J$13,E102)&gt;0),INDEX('分け方の表'!$K$4:$K$13,MATCH(E102,'分け方の表'!$J$4:$J$13,0))&amp;"",IFERROR(INDEX('分け方の表'!$C$4:$C$103,MATCH(F102&amp;"|"&amp;G102,'分け方の表'!$D$4:$D$103,0))&amp;"",IFERROR(INDEX('分け方の表'!$C$4:$C$103,MATCH(F102&amp;"|（ほか全部）",'分け方の表'!$D$4:$D$103,0))&amp;"","未分類"))))</f>
        <v/>
      </c>
      <c r="S102" s="39">
        <f>IF(L102&lt;&gt;1,"",IF(N102=1,"",IF(IF(O102&gt;0,INDEX('分け方の表'!$N$4:$N$53,O102)&amp;"","")&lt;&gt;"",IF(INDEX('分け方の表'!$N$4:$N$53,O102)="（数えない）","",INDEX('分け方の表'!$N$4:$N$53,O102)&amp;""),IF(I102&amp;""="1",IF((Q102&lt;&gt;"")*(D102&lt;0)*(IFERROR(INDEX('入力'!$E$30:$E$88,MATCH(Q102,'入力'!$A$30:$A$88,0)),"")="貯める・増やす"),Q102,""),IF(A102&amp;""="0","",IF(Q102&lt;&gt;"",Q102,R102))))))</f>
        <v/>
      </c>
      <c r="T102" s="56">
        <f>IF(S102="","",IF(IFERROR(INDEX('入力'!$E$30:$E$88,MATCH(S102,'入力'!$A$30:$A$88,0)),"")="入るお金",D102,-D102))</f>
        <v/>
      </c>
      <c r="U102" s="39">
        <f>IF(L102="","",IF(L102&lt;&gt;1,"見出しなど",IF(N102=1,"重なり",IF(S102="",IF(O102&gt;0,"数えない（直した）",IF(I102&amp;""="1","振替",IF(A102&amp;""="0","計算対象外","数えない"))),IF(COUNTIFS('入力'!$A$30:$A$88,S102)=0,"一覧にない費目",IF(O102&gt;0,"直した",IF(S102="未分類","未分類","OK")))))))</f>
        <v/>
      </c>
    </row>
    <row r="103">
      <c r="A103" s="40" t="n"/>
      <c r="B103" s="34" t="n"/>
      <c r="C103" s="35" t="n"/>
      <c r="D103" s="36" t="n"/>
      <c r="E103" s="35" t="n"/>
      <c r="F103" s="35" t="n"/>
      <c r="G103" s="35" t="n"/>
      <c r="H103" s="35" t="n"/>
      <c r="I103" s="40" t="n"/>
      <c r="J103" s="35" t="n"/>
      <c r="L103" s="39">
        <f>IF(B103="","",IFERROR(YEAR(B103)*0+D103*0+1,0))</f>
        <v/>
      </c>
      <c r="M103" s="55">
        <f>IF(L103&lt;&gt;1,"",IF(O103&gt;0,IF(INDEX('分け方の表'!$O$4:$O$53,O103)&lt;&gt;"",DATE(YEAR(INDEX('分け方の表'!$O$4:$O$53,O103)),MONTH(INDEX('分け方の表'!$O$4:$O$53,O103)),1),DATE(YEAR(B103),MONTH(B103),1)),DATE(YEAR(B103),MONTH(B103),1)))</f>
        <v/>
      </c>
      <c r="N103" s="39">
        <f>IF(L103&lt;&gt;1,"",IF(J103="",0,IF(COUNTIFS($J$4:J103,J103)&gt;1,1,0)))</f>
        <v/>
      </c>
      <c r="O103" s="39">
        <f>IF(L103&lt;&gt;1,"",IF(J103="",0,IFERROR(MATCH(J103,'分け方の表'!$M$4:$M$53,0),0)))</f>
        <v/>
      </c>
      <c r="P103" s="39">
        <f>IF(L103&lt;&gt;1,"",IF(SUMPRODUCT((COUNTIFS(C103,"*"&amp;'分け方の表'!$F$4:$F$23&amp;"*")&gt;0)*('分け方の表'!$F$4:$F$23&lt;&gt;"")*'分け方の表'!$I$4:$I$23)=0,99,1+COUNTIFS('分け方の表'!$I$4:$I$23,"&gt;"&amp;SUMPRODUCT((COUNTIFS(C103,"*"&amp;'分け方の表'!$F$4:$F$23&amp;"*")&gt;0)*('分け方の表'!$F$4:$F$23&lt;&gt;"")*'分け方の表'!$I$4:$I$23))))</f>
        <v/>
      </c>
      <c r="Q103" s="39">
        <f>IF(L103&lt;&gt;1,"",IF(P103&gt;=99,"",INDEX('分け方の表'!$G$4:$G$23,P103)&amp;""))</f>
        <v/>
      </c>
      <c r="R103" s="39">
        <f>IF(L103&lt;&gt;1,"",IF((F103="収入")*(G103="給与")*(E103&lt;&gt;"")*(COUNTIFS('分け方の表'!$J$4:$J$13,E103)&gt;0),INDEX('分け方の表'!$K$4:$K$13,MATCH(E103,'分け方の表'!$J$4:$J$13,0))&amp;"",IFERROR(INDEX('分け方の表'!$C$4:$C$103,MATCH(F103&amp;"|"&amp;G103,'分け方の表'!$D$4:$D$103,0))&amp;"",IFERROR(INDEX('分け方の表'!$C$4:$C$103,MATCH(F103&amp;"|（ほか全部）",'分け方の表'!$D$4:$D$103,0))&amp;"","未分類"))))</f>
        <v/>
      </c>
      <c r="S103" s="39">
        <f>IF(L103&lt;&gt;1,"",IF(N103=1,"",IF(IF(O103&gt;0,INDEX('分け方の表'!$N$4:$N$53,O103)&amp;"","")&lt;&gt;"",IF(INDEX('分け方の表'!$N$4:$N$53,O103)="（数えない）","",INDEX('分け方の表'!$N$4:$N$53,O103)&amp;""),IF(I103&amp;""="1",IF((Q103&lt;&gt;"")*(D103&lt;0)*(IFERROR(INDEX('入力'!$E$30:$E$88,MATCH(Q103,'入力'!$A$30:$A$88,0)),"")="貯める・増やす"),Q103,""),IF(A103&amp;""="0","",IF(Q103&lt;&gt;"",Q103,R103))))))</f>
        <v/>
      </c>
      <c r="T103" s="56">
        <f>IF(S103="","",IF(IFERROR(INDEX('入力'!$E$30:$E$88,MATCH(S103,'入力'!$A$30:$A$88,0)),"")="入るお金",D103,-D103))</f>
        <v/>
      </c>
      <c r="U103" s="39">
        <f>IF(L103="","",IF(L103&lt;&gt;1,"見出しなど",IF(N103=1,"重なり",IF(S103="",IF(O103&gt;0,"数えない（直した）",IF(I103&amp;""="1","振替",IF(A103&amp;""="0","計算対象外","数えない"))),IF(COUNTIFS('入力'!$A$30:$A$88,S103)=0,"一覧にない費目",IF(O103&gt;0,"直した",IF(S103="未分類","未分類","OK")))))))</f>
        <v/>
      </c>
    </row>
    <row r="104">
      <c r="A104" s="40" t="n"/>
      <c r="B104" s="34" t="n"/>
      <c r="C104" s="35" t="n"/>
      <c r="D104" s="36" t="n"/>
      <c r="E104" s="35" t="n"/>
      <c r="F104" s="35" t="n"/>
      <c r="G104" s="35" t="n"/>
      <c r="H104" s="35" t="n"/>
      <c r="I104" s="40" t="n"/>
      <c r="J104" s="35" t="n"/>
      <c r="L104" s="39">
        <f>IF(B104="","",IFERROR(YEAR(B104)*0+D104*0+1,0))</f>
        <v/>
      </c>
      <c r="M104" s="55">
        <f>IF(L104&lt;&gt;1,"",IF(O104&gt;0,IF(INDEX('分け方の表'!$O$4:$O$53,O104)&lt;&gt;"",DATE(YEAR(INDEX('分け方の表'!$O$4:$O$53,O104)),MONTH(INDEX('分け方の表'!$O$4:$O$53,O104)),1),DATE(YEAR(B104),MONTH(B104),1)),DATE(YEAR(B104),MONTH(B104),1)))</f>
        <v/>
      </c>
      <c r="N104" s="39">
        <f>IF(L104&lt;&gt;1,"",IF(J104="",0,IF(COUNTIFS($J$4:J104,J104)&gt;1,1,0)))</f>
        <v/>
      </c>
      <c r="O104" s="39">
        <f>IF(L104&lt;&gt;1,"",IF(J104="",0,IFERROR(MATCH(J104,'分け方の表'!$M$4:$M$53,0),0)))</f>
        <v/>
      </c>
      <c r="P104" s="39">
        <f>IF(L104&lt;&gt;1,"",IF(SUMPRODUCT((COUNTIFS(C104,"*"&amp;'分け方の表'!$F$4:$F$23&amp;"*")&gt;0)*('分け方の表'!$F$4:$F$23&lt;&gt;"")*'分け方の表'!$I$4:$I$23)=0,99,1+COUNTIFS('分け方の表'!$I$4:$I$23,"&gt;"&amp;SUMPRODUCT((COUNTIFS(C104,"*"&amp;'分け方の表'!$F$4:$F$23&amp;"*")&gt;0)*('分け方の表'!$F$4:$F$23&lt;&gt;"")*'分け方の表'!$I$4:$I$23))))</f>
        <v/>
      </c>
      <c r="Q104" s="39">
        <f>IF(L104&lt;&gt;1,"",IF(P104&gt;=99,"",INDEX('分け方の表'!$G$4:$G$23,P104)&amp;""))</f>
        <v/>
      </c>
      <c r="R104" s="39">
        <f>IF(L104&lt;&gt;1,"",IF((F104="収入")*(G104="給与")*(E104&lt;&gt;"")*(COUNTIFS('分け方の表'!$J$4:$J$13,E104)&gt;0),INDEX('分け方の表'!$K$4:$K$13,MATCH(E104,'分け方の表'!$J$4:$J$13,0))&amp;"",IFERROR(INDEX('分け方の表'!$C$4:$C$103,MATCH(F104&amp;"|"&amp;G104,'分け方の表'!$D$4:$D$103,0))&amp;"",IFERROR(INDEX('分け方の表'!$C$4:$C$103,MATCH(F104&amp;"|（ほか全部）",'分け方の表'!$D$4:$D$103,0))&amp;"","未分類"))))</f>
        <v/>
      </c>
      <c r="S104" s="39">
        <f>IF(L104&lt;&gt;1,"",IF(N104=1,"",IF(IF(O104&gt;0,INDEX('分け方の表'!$N$4:$N$53,O104)&amp;"","")&lt;&gt;"",IF(INDEX('分け方の表'!$N$4:$N$53,O104)="（数えない）","",INDEX('分け方の表'!$N$4:$N$53,O104)&amp;""),IF(I104&amp;""="1",IF((Q104&lt;&gt;"")*(D104&lt;0)*(IFERROR(INDEX('入力'!$E$30:$E$88,MATCH(Q104,'入力'!$A$30:$A$88,0)),"")="貯める・増やす"),Q104,""),IF(A104&amp;""="0","",IF(Q104&lt;&gt;"",Q104,R104))))))</f>
        <v/>
      </c>
      <c r="T104" s="56">
        <f>IF(S104="","",IF(IFERROR(INDEX('入力'!$E$30:$E$88,MATCH(S104,'入力'!$A$30:$A$88,0)),"")="入るお金",D104,-D104))</f>
        <v/>
      </c>
      <c r="U104" s="39">
        <f>IF(L104="","",IF(L104&lt;&gt;1,"見出しなど",IF(N104=1,"重なり",IF(S104="",IF(O104&gt;0,"数えない（直した）",IF(I104&amp;""="1","振替",IF(A104&amp;""="0","計算対象外","数えない"))),IF(COUNTIFS('入力'!$A$30:$A$88,S104)=0,"一覧にない費目",IF(O104&gt;0,"直した",IF(S104="未分類","未分類","OK")))))))</f>
        <v/>
      </c>
    </row>
    <row r="105">
      <c r="A105" s="40" t="n"/>
      <c r="B105" s="34" t="n"/>
      <c r="C105" s="35" t="n"/>
      <c r="D105" s="36" t="n"/>
      <c r="E105" s="35" t="n"/>
      <c r="F105" s="35" t="n"/>
      <c r="G105" s="35" t="n"/>
      <c r="H105" s="35" t="n"/>
      <c r="I105" s="40" t="n"/>
      <c r="J105" s="35" t="n"/>
      <c r="L105" s="39">
        <f>IF(B105="","",IFERROR(YEAR(B105)*0+D105*0+1,0))</f>
        <v/>
      </c>
      <c r="M105" s="55">
        <f>IF(L105&lt;&gt;1,"",IF(O105&gt;0,IF(INDEX('分け方の表'!$O$4:$O$53,O105)&lt;&gt;"",DATE(YEAR(INDEX('分け方の表'!$O$4:$O$53,O105)),MONTH(INDEX('分け方の表'!$O$4:$O$53,O105)),1),DATE(YEAR(B105),MONTH(B105),1)),DATE(YEAR(B105),MONTH(B105),1)))</f>
        <v/>
      </c>
      <c r="N105" s="39">
        <f>IF(L105&lt;&gt;1,"",IF(J105="",0,IF(COUNTIFS($J$4:J105,J105)&gt;1,1,0)))</f>
        <v/>
      </c>
      <c r="O105" s="39">
        <f>IF(L105&lt;&gt;1,"",IF(J105="",0,IFERROR(MATCH(J105,'分け方の表'!$M$4:$M$53,0),0)))</f>
        <v/>
      </c>
      <c r="P105" s="39">
        <f>IF(L105&lt;&gt;1,"",IF(SUMPRODUCT((COUNTIFS(C105,"*"&amp;'分け方の表'!$F$4:$F$23&amp;"*")&gt;0)*('分け方の表'!$F$4:$F$23&lt;&gt;"")*'分け方の表'!$I$4:$I$23)=0,99,1+COUNTIFS('分け方の表'!$I$4:$I$23,"&gt;"&amp;SUMPRODUCT((COUNTIFS(C105,"*"&amp;'分け方の表'!$F$4:$F$23&amp;"*")&gt;0)*('分け方の表'!$F$4:$F$23&lt;&gt;"")*'分け方の表'!$I$4:$I$23))))</f>
        <v/>
      </c>
      <c r="Q105" s="39">
        <f>IF(L105&lt;&gt;1,"",IF(P105&gt;=99,"",INDEX('分け方の表'!$G$4:$G$23,P105)&amp;""))</f>
        <v/>
      </c>
      <c r="R105" s="39">
        <f>IF(L105&lt;&gt;1,"",IF((F105="収入")*(G105="給与")*(E105&lt;&gt;"")*(COUNTIFS('分け方の表'!$J$4:$J$13,E105)&gt;0),INDEX('分け方の表'!$K$4:$K$13,MATCH(E105,'分け方の表'!$J$4:$J$13,0))&amp;"",IFERROR(INDEX('分け方の表'!$C$4:$C$103,MATCH(F105&amp;"|"&amp;G105,'分け方の表'!$D$4:$D$103,0))&amp;"",IFERROR(INDEX('分け方の表'!$C$4:$C$103,MATCH(F105&amp;"|（ほか全部）",'分け方の表'!$D$4:$D$103,0))&amp;"","未分類"))))</f>
        <v/>
      </c>
      <c r="S105" s="39">
        <f>IF(L105&lt;&gt;1,"",IF(N105=1,"",IF(IF(O105&gt;0,INDEX('分け方の表'!$N$4:$N$53,O105)&amp;"","")&lt;&gt;"",IF(INDEX('分け方の表'!$N$4:$N$53,O105)="（数えない）","",INDEX('分け方の表'!$N$4:$N$53,O105)&amp;""),IF(I105&amp;""="1",IF((Q105&lt;&gt;"")*(D105&lt;0)*(IFERROR(INDEX('入力'!$E$30:$E$88,MATCH(Q105,'入力'!$A$30:$A$88,0)),"")="貯める・増やす"),Q105,""),IF(A105&amp;""="0","",IF(Q105&lt;&gt;"",Q105,R105))))))</f>
        <v/>
      </c>
      <c r="T105" s="56">
        <f>IF(S105="","",IF(IFERROR(INDEX('入力'!$E$30:$E$88,MATCH(S105,'入力'!$A$30:$A$88,0)),"")="入るお金",D105,-D105))</f>
        <v/>
      </c>
      <c r="U105" s="39">
        <f>IF(L105="","",IF(L105&lt;&gt;1,"見出しなど",IF(N105=1,"重なり",IF(S105="",IF(O105&gt;0,"数えない（直した）",IF(I105&amp;""="1","振替",IF(A105&amp;""="0","計算対象外","数えない"))),IF(COUNTIFS('入力'!$A$30:$A$88,S105)=0,"一覧にない費目",IF(O105&gt;0,"直した",IF(S105="未分類","未分類","OK")))))))</f>
        <v/>
      </c>
    </row>
    <row r="106">
      <c r="A106" s="40" t="n"/>
      <c r="B106" s="34" t="n"/>
      <c r="C106" s="35" t="n"/>
      <c r="D106" s="36" t="n"/>
      <c r="E106" s="35" t="n"/>
      <c r="F106" s="35" t="n"/>
      <c r="G106" s="35" t="n"/>
      <c r="H106" s="35" t="n"/>
      <c r="I106" s="40" t="n"/>
      <c r="J106" s="35" t="n"/>
      <c r="L106" s="39">
        <f>IF(B106="","",IFERROR(YEAR(B106)*0+D106*0+1,0))</f>
        <v/>
      </c>
      <c r="M106" s="55">
        <f>IF(L106&lt;&gt;1,"",IF(O106&gt;0,IF(INDEX('分け方の表'!$O$4:$O$53,O106)&lt;&gt;"",DATE(YEAR(INDEX('分け方の表'!$O$4:$O$53,O106)),MONTH(INDEX('分け方の表'!$O$4:$O$53,O106)),1),DATE(YEAR(B106),MONTH(B106),1)),DATE(YEAR(B106),MONTH(B106),1)))</f>
        <v/>
      </c>
      <c r="N106" s="39">
        <f>IF(L106&lt;&gt;1,"",IF(J106="",0,IF(COUNTIFS($J$4:J106,J106)&gt;1,1,0)))</f>
        <v/>
      </c>
      <c r="O106" s="39">
        <f>IF(L106&lt;&gt;1,"",IF(J106="",0,IFERROR(MATCH(J106,'分け方の表'!$M$4:$M$53,0),0)))</f>
        <v/>
      </c>
      <c r="P106" s="39">
        <f>IF(L106&lt;&gt;1,"",IF(SUMPRODUCT((COUNTIFS(C106,"*"&amp;'分け方の表'!$F$4:$F$23&amp;"*")&gt;0)*('分け方の表'!$F$4:$F$23&lt;&gt;"")*'分け方の表'!$I$4:$I$23)=0,99,1+COUNTIFS('分け方の表'!$I$4:$I$23,"&gt;"&amp;SUMPRODUCT((COUNTIFS(C106,"*"&amp;'分け方の表'!$F$4:$F$23&amp;"*")&gt;0)*('分け方の表'!$F$4:$F$23&lt;&gt;"")*'分け方の表'!$I$4:$I$23))))</f>
        <v/>
      </c>
      <c r="Q106" s="39">
        <f>IF(L106&lt;&gt;1,"",IF(P106&gt;=99,"",INDEX('分け方の表'!$G$4:$G$23,P106)&amp;""))</f>
        <v/>
      </c>
      <c r="R106" s="39">
        <f>IF(L106&lt;&gt;1,"",IF((F106="収入")*(G106="給与")*(E106&lt;&gt;"")*(COUNTIFS('分け方の表'!$J$4:$J$13,E106)&gt;0),INDEX('分け方の表'!$K$4:$K$13,MATCH(E106,'分け方の表'!$J$4:$J$13,0))&amp;"",IFERROR(INDEX('分け方の表'!$C$4:$C$103,MATCH(F106&amp;"|"&amp;G106,'分け方の表'!$D$4:$D$103,0))&amp;"",IFERROR(INDEX('分け方の表'!$C$4:$C$103,MATCH(F106&amp;"|（ほか全部）",'分け方の表'!$D$4:$D$103,0))&amp;"","未分類"))))</f>
        <v/>
      </c>
      <c r="S106" s="39">
        <f>IF(L106&lt;&gt;1,"",IF(N106=1,"",IF(IF(O106&gt;0,INDEX('分け方の表'!$N$4:$N$53,O106)&amp;"","")&lt;&gt;"",IF(INDEX('分け方の表'!$N$4:$N$53,O106)="（数えない）","",INDEX('分け方の表'!$N$4:$N$53,O106)&amp;""),IF(I106&amp;""="1",IF((Q106&lt;&gt;"")*(D106&lt;0)*(IFERROR(INDEX('入力'!$E$30:$E$88,MATCH(Q106,'入力'!$A$30:$A$88,0)),"")="貯める・増やす"),Q106,""),IF(A106&amp;""="0","",IF(Q106&lt;&gt;"",Q106,R106))))))</f>
        <v/>
      </c>
      <c r="T106" s="56">
        <f>IF(S106="","",IF(IFERROR(INDEX('入力'!$E$30:$E$88,MATCH(S106,'入力'!$A$30:$A$88,0)),"")="入るお金",D106,-D106))</f>
        <v/>
      </c>
      <c r="U106" s="39">
        <f>IF(L106="","",IF(L106&lt;&gt;1,"見出しなど",IF(N106=1,"重なり",IF(S106="",IF(O106&gt;0,"数えない（直した）",IF(I106&amp;""="1","振替",IF(A106&amp;""="0","計算対象外","数えない"))),IF(COUNTIFS('入力'!$A$30:$A$88,S106)=0,"一覧にない費目",IF(O106&gt;0,"直した",IF(S106="未分類","未分類","OK")))))))</f>
        <v/>
      </c>
    </row>
    <row r="107">
      <c r="A107" s="40" t="n"/>
      <c r="B107" s="34" t="n"/>
      <c r="C107" s="35" t="n"/>
      <c r="D107" s="36" t="n"/>
      <c r="E107" s="35" t="n"/>
      <c r="F107" s="35" t="n"/>
      <c r="G107" s="35" t="n"/>
      <c r="H107" s="35" t="n"/>
      <c r="I107" s="40" t="n"/>
      <c r="J107" s="35" t="n"/>
      <c r="L107" s="39">
        <f>IF(B107="","",IFERROR(YEAR(B107)*0+D107*0+1,0))</f>
        <v/>
      </c>
      <c r="M107" s="55">
        <f>IF(L107&lt;&gt;1,"",IF(O107&gt;0,IF(INDEX('分け方の表'!$O$4:$O$53,O107)&lt;&gt;"",DATE(YEAR(INDEX('分け方の表'!$O$4:$O$53,O107)),MONTH(INDEX('分け方の表'!$O$4:$O$53,O107)),1),DATE(YEAR(B107),MONTH(B107),1)),DATE(YEAR(B107),MONTH(B107),1)))</f>
        <v/>
      </c>
      <c r="N107" s="39">
        <f>IF(L107&lt;&gt;1,"",IF(J107="",0,IF(COUNTIFS($J$4:J107,J107)&gt;1,1,0)))</f>
        <v/>
      </c>
      <c r="O107" s="39">
        <f>IF(L107&lt;&gt;1,"",IF(J107="",0,IFERROR(MATCH(J107,'分け方の表'!$M$4:$M$53,0),0)))</f>
        <v/>
      </c>
      <c r="P107" s="39">
        <f>IF(L107&lt;&gt;1,"",IF(SUMPRODUCT((COUNTIFS(C107,"*"&amp;'分け方の表'!$F$4:$F$23&amp;"*")&gt;0)*('分け方の表'!$F$4:$F$23&lt;&gt;"")*'分け方の表'!$I$4:$I$23)=0,99,1+COUNTIFS('分け方の表'!$I$4:$I$23,"&gt;"&amp;SUMPRODUCT((COUNTIFS(C107,"*"&amp;'分け方の表'!$F$4:$F$23&amp;"*")&gt;0)*('分け方の表'!$F$4:$F$23&lt;&gt;"")*'分け方の表'!$I$4:$I$23))))</f>
        <v/>
      </c>
      <c r="Q107" s="39">
        <f>IF(L107&lt;&gt;1,"",IF(P107&gt;=99,"",INDEX('分け方の表'!$G$4:$G$23,P107)&amp;""))</f>
        <v/>
      </c>
      <c r="R107" s="39">
        <f>IF(L107&lt;&gt;1,"",IF((F107="収入")*(G107="給与")*(E107&lt;&gt;"")*(COUNTIFS('分け方の表'!$J$4:$J$13,E107)&gt;0),INDEX('分け方の表'!$K$4:$K$13,MATCH(E107,'分け方の表'!$J$4:$J$13,0))&amp;"",IFERROR(INDEX('分け方の表'!$C$4:$C$103,MATCH(F107&amp;"|"&amp;G107,'分け方の表'!$D$4:$D$103,0))&amp;"",IFERROR(INDEX('分け方の表'!$C$4:$C$103,MATCH(F107&amp;"|（ほか全部）",'分け方の表'!$D$4:$D$103,0))&amp;"","未分類"))))</f>
        <v/>
      </c>
      <c r="S107" s="39">
        <f>IF(L107&lt;&gt;1,"",IF(N107=1,"",IF(IF(O107&gt;0,INDEX('分け方の表'!$N$4:$N$53,O107)&amp;"","")&lt;&gt;"",IF(INDEX('分け方の表'!$N$4:$N$53,O107)="（数えない）","",INDEX('分け方の表'!$N$4:$N$53,O107)&amp;""),IF(I107&amp;""="1",IF((Q107&lt;&gt;"")*(D107&lt;0)*(IFERROR(INDEX('入力'!$E$30:$E$88,MATCH(Q107,'入力'!$A$30:$A$88,0)),"")="貯める・増やす"),Q107,""),IF(A107&amp;""="0","",IF(Q107&lt;&gt;"",Q107,R107))))))</f>
        <v/>
      </c>
      <c r="T107" s="56">
        <f>IF(S107="","",IF(IFERROR(INDEX('入力'!$E$30:$E$88,MATCH(S107,'入力'!$A$30:$A$88,0)),"")="入るお金",D107,-D107))</f>
        <v/>
      </c>
      <c r="U107" s="39">
        <f>IF(L107="","",IF(L107&lt;&gt;1,"見出しなど",IF(N107=1,"重なり",IF(S107="",IF(O107&gt;0,"数えない（直した）",IF(I107&amp;""="1","振替",IF(A107&amp;""="0","計算対象外","数えない"))),IF(COUNTIFS('入力'!$A$30:$A$88,S107)=0,"一覧にない費目",IF(O107&gt;0,"直した",IF(S107="未分類","未分類","OK")))))))</f>
        <v/>
      </c>
    </row>
    <row r="108">
      <c r="A108" s="40" t="n"/>
      <c r="B108" s="34" t="n"/>
      <c r="C108" s="35" t="n"/>
      <c r="D108" s="36" t="n"/>
      <c r="E108" s="35" t="n"/>
      <c r="F108" s="35" t="n"/>
      <c r="G108" s="35" t="n"/>
      <c r="H108" s="35" t="n"/>
      <c r="I108" s="40" t="n"/>
      <c r="J108" s="35" t="n"/>
      <c r="L108" s="39">
        <f>IF(B108="","",IFERROR(YEAR(B108)*0+D108*0+1,0))</f>
        <v/>
      </c>
      <c r="M108" s="55">
        <f>IF(L108&lt;&gt;1,"",IF(O108&gt;0,IF(INDEX('分け方の表'!$O$4:$O$53,O108)&lt;&gt;"",DATE(YEAR(INDEX('分け方の表'!$O$4:$O$53,O108)),MONTH(INDEX('分け方の表'!$O$4:$O$53,O108)),1),DATE(YEAR(B108),MONTH(B108),1)),DATE(YEAR(B108),MONTH(B108),1)))</f>
        <v/>
      </c>
      <c r="N108" s="39">
        <f>IF(L108&lt;&gt;1,"",IF(J108="",0,IF(COUNTIFS($J$4:J108,J108)&gt;1,1,0)))</f>
        <v/>
      </c>
      <c r="O108" s="39">
        <f>IF(L108&lt;&gt;1,"",IF(J108="",0,IFERROR(MATCH(J108,'分け方の表'!$M$4:$M$53,0),0)))</f>
        <v/>
      </c>
      <c r="P108" s="39">
        <f>IF(L108&lt;&gt;1,"",IF(SUMPRODUCT((COUNTIFS(C108,"*"&amp;'分け方の表'!$F$4:$F$23&amp;"*")&gt;0)*('分け方の表'!$F$4:$F$23&lt;&gt;"")*'分け方の表'!$I$4:$I$23)=0,99,1+COUNTIFS('分け方の表'!$I$4:$I$23,"&gt;"&amp;SUMPRODUCT((COUNTIFS(C108,"*"&amp;'分け方の表'!$F$4:$F$23&amp;"*")&gt;0)*('分け方の表'!$F$4:$F$23&lt;&gt;"")*'分け方の表'!$I$4:$I$23))))</f>
        <v/>
      </c>
      <c r="Q108" s="39">
        <f>IF(L108&lt;&gt;1,"",IF(P108&gt;=99,"",INDEX('分け方の表'!$G$4:$G$23,P108)&amp;""))</f>
        <v/>
      </c>
      <c r="R108" s="39">
        <f>IF(L108&lt;&gt;1,"",IF((F108="収入")*(G108="給与")*(E108&lt;&gt;"")*(COUNTIFS('分け方の表'!$J$4:$J$13,E108)&gt;0),INDEX('分け方の表'!$K$4:$K$13,MATCH(E108,'分け方の表'!$J$4:$J$13,0))&amp;"",IFERROR(INDEX('分け方の表'!$C$4:$C$103,MATCH(F108&amp;"|"&amp;G108,'分け方の表'!$D$4:$D$103,0))&amp;"",IFERROR(INDEX('分け方の表'!$C$4:$C$103,MATCH(F108&amp;"|（ほか全部）",'分け方の表'!$D$4:$D$103,0))&amp;"","未分類"))))</f>
        <v/>
      </c>
      <c r="S108" s="39">
        <f>IF(L108&lt;&gt;1,"",IF(N108=1,"",IF(IF(O108&gt;0,INDEX('分け方の表'!$N$4:$N$53,O108)&amp;"","")&lt;&gt;"",IF(INDEX('分け方の表'!$N$4:$N$53,O108)="（数えない）","",INDEX('分け方の表'!$N$4:$N$53,O108)&amp;""),IF(I108&amp;""="1",IF((Q108&lt;&gt;"")*(D108&lt;0)*(IFERROR(INDEX('入力'!$E$30:$E$88,MATCH(Q108,'入力'!$A$30:$A$88,0)),"")="貯める・増やす"),Q108,""),IF(A108&amp;""="0","",IF(Q108&lt;&gt;"",Q108,R108))))))</f>
        <v/>
      </c>
      <c r="T108" s="56">
        <f>IF(S108="","",IF(IFERROR(INDEX('入力'!$E$30:$E$88,MATCH(S108,'入力'!$A$30:$A$88,0)),"")="入るお金",D108,-D108))</f>
        <v/>
      </c>
      <c r="U108" s="39">
        <f>IF(L108="","",IF(L108&lt;&gt;1,"見出しなど",IF(N108=1,"重なり",IF(S108="",IF(O108&gt;0,"数えない（直した）",IF(I108&amp;""="1","振替",IF(A108&amp;""="0","計算対象外","数えない"))),IF(COUNTIFS('入力'!$A$30:$A$88,S108)=0,"一覧にない費目",IF(O108&gt;0,"直した",IF(S108="未分類","未分類","OK")))))))</f>
        <v/>
      </c>
    </row>
    <row r="109">
      <c r="A109" s="40" t="n"/>
      <c r="B109" s="34" t="n"/>
      <c r="C109" s="35" t="n"/>
      <c r="D109" s="36" t="n"/>
      <c r="E109" s="35" t="n"/>
      <c r="F109" s="35" t="n"/>
      <c r="G109" s="35" t="n"/>
      <c r="H109" s="35" t="n"/>
      <c r="I109" s="40" t="n"/>
      <c r="J109" s="35" t="n"/>
      <c r="L109" s="39">
        <f>IF(B109="","",IFERROR(YEAR(B109)*0+D109*0+1,0))</f>
        <v/>
      </c>
      <c r="M109" s="55">
        <f>IF(L109&lt;&gt;1,"",IF(O109&gt;0,IF(INDEX('分け方の表'!$O$4:$O$53,O109)&lt;&gt;"",DATE(YEAR(INDEX('分け方の表'!$O$4:$O$53,O109)),MONTH(INDEX('分け方の表'!$O$4:$O$53,O109)),1),DATE(YEAR(B109),MONTH(B109),1)),DATE(YEAR(B109),MONTH(B109),1)))</f>
        <v/>
      </c>
      <c r="N109" s="39">
        <f>IF(L109&lt;&gt;1,"",IF(J109="",0,IF(COUNTIFS($J$4:J109,J109)&gt;1,1,0)))</f>
        <v/>
      </c>
      <c r="O109" s="39">
        <f>IF(L109&lt;&gt;1,"",IF(J109="",0,IFERROR(MATCH(J109,'分け方の表'!$M$4:$M$53,0),0)))</f>
        <v/>
      </c>
      <c r="P109" s="39">
        <f>IF(L109&lt;&gt;1,"",IF(SUMPRODUCT((COUNTIFS(C109,"*"&amp;'分け方の表'!$F$4:$F$23&amp;"*")&gt;0)*('分け方の表'!$F$4:$F$23&lt;&gt;"")*'分け方の表'!$I$4:$I$23)=0,99,1+COUNTIFS('分け方の表'!$I$4:$I$23,"&gt;"&amp;SUMPRODUCT((COUNTIFS(C109,"*"&amp;'分け方の表'!$F$4:$F$23&amp;"*")&gt;0)*('分け方の表'!$F$4:$F$23&lt;&gt;"")*'分け方の表'!$I$4:$I$23))))</f>
        <v/>
      </c>
      <c r="Q109" s="39">
        <f>IF(L109&lt;&gt;1,"",IF(P109&gt;=99,"",INDEX('分け方の表'!$G$4:$G$23,P109)&amp;""))</f>
        <v/>
      </c>
      <c r="R109" s="39">
        <f>IF(L109&lt;&gt;1,"",IF((F109="収入")*(G109="給与")*(E109&lt;&gt;"")*(COUNTIFS('分け方の表'!$J$4:$J$13,E109)&gt;0),INDEX('分け方の表'!$K$4:$K$13,MATCH(E109,'分け方の表'!$J$4:$J$13,0))&amp;"",IFERROR(INDEX('分け方の表'!$C$4:$C$103,MATCH(F109&amp;"|"&amp;G109,'分け方の表'!$D$4:$D$103,0))&amp;"",IFERROR(INDEX('分け方の表'!$C$4:$C$103,MATCH(F109&amp;"|（ほか全部）",'分け方の表'!$D$4:$D$103,0))&amp;"","未分類"))))</f>
        <v/>
      </c>
      <c r="S109" s="39">
        <f>IF(L109&lt;&gt;1,"",IF(N109=1,"",IF(IF(O109&gt;0,INDEX('分け方の表'!$N$4:$N$53,O109)&amp;"","")&lt;&gt;"",IF(INDEX('分け方の表'!$N$4:$N$53,O109)="（数えない）","",INDEX('分け方の表'!$N$4:$N$53,O109)&amp;""),IF(I109&amp;""="1",IF((Q109&lt;&gt;"")*(D109&lt;0)*(IFERROR(INDEX('入力'!$E$30:$E$88,MATCH(Q109,'入力'!$A$30:$A$88,0)),"")="貯める・増やす"),Q109,""),IF(A109&amp;""="0","",IF(Q109&lt;&gt;"",Q109,R109))))))</f>
        <v/>
      </c>
      <c r="T109" s="56">
        <f>IF(S109="","",IF(IFERROR(INDEX('入力'!$E$30:$E$88,MATCH(S109,'入力'!$A$30:$A$88,0)),"")="入るお金",D109,-D109))</f>
        <v/>
      </c>
      <c r="U109" s="39">
        <f>IF(L109="","",IF(L109&lt;&gt;1,"見出しなど",IF(N109=1,"重なり",IF(S109="",IF(O109&gt;0,"数えない（直した）",IF(I109&amp;""="1","振替",IF(A109&amp;""="0","計算対象外","数えない"))),IF(COUNTIFS('入力'!$A$30:$A$88,S109)=0,"一覧にない費目",IF(O109&gt;0,"直した",IF(S109="未分類","未分類","OK")))))))</f>
        <v/>
      </c>
    </row>
    <row r="110">
      <c r="A110" s="40" t="n"/>
      <c r="B110" s="34" t="n"/>
      <c r="C110" s="35" t="n"/>
      <c r="D110" s="36" t="n"/>
      <c r="E110" s="35" t="n"/>
      <c r="F110" s="35" t="n"/>
      <c r="G110" s="35" t="n"/>
      <c r="H110" s="35" t="n"/>
      <c r="I110" s="40" t="n"/>
      <c r="J110" s="35" t="n"/>
      <c r="L110" s="39">
        <f>IF(B110="","",IFERROR(YEAR(B110)*0+D110*0+1,0))</f>
        <v/>
      </c>
      <c r="M110" s="55">
        <f>IF(L110&lt;&gt;1,"",IF(O110&gt;0,IF(INDEX('分け方の表'!$O$4:$O$53,O110)&lt;&gt;"",DATE(YEAR(INDEX('分け方の表'!$O$4:$O$53,O110)),MONTH(INDEX('分け方の表'!$O$4:$O$53,O110)),1),DATE(YEAR(B110),MONTH(B110),1)),DATE(YEAR(B110),MONTH(B110),1)))</f>
        <v/>
      </c>
      <c r="N110" s="39">
        <f>IF(L110&lt;&gt;1,"",IF(J110="",0,IF(COUNTIFS($J$4:J110,J110)&gt;1,1,0)))</f>
        <v/>
      </c>
      <c r="O110" s="39">
        <f>IF(L110&lt;&gt;1,"",IF(J110="",0,IFERROR(MATCH(J110,'分け方の表'!$M$4:$M$53,0),0)))</f>
        <v/>
      </c>
      <c r="P110" s="39">
        <f>IF(L110&lt;&gt;1,"",IF(SUMPRODUCT((COUNTIFS(C110,"*"&amp;'分け方の表'!$F$4:$F$23&amp;"*")&gt;0)*('分け方の表'!$F$4:$F$23&lt;&gt;"")*'分け方の表'!$I$4:$I$23)=0,99,1+COUNTIFS('分け方の表'!$I$4:$I$23,"&gt;"&amp;SUMPRODUCT((COUNTIFS(C110,"*"&amp;'分け方の表'!$F$4:$F$23&amp;"*")&gt;0)*('分け方の表'!$F$4:$F$23&lt;&gt;"")*'分け方の表'!$I$4:$I$23))))</f>
        <v/>
      </c>
      <c r="Q110" s="39">
        <f>IF(L110&lt;&gt;1,"",IF(P110&gt;=99,"",INDEX('分け方の表'!$G$4:$G$23,P110)&amp;""))</f>
        <v/>
      </c>
      <c r="R110" s="39">
        <f>IF(L110&lt;&gt;1,"",IF((F110="収入")*(G110="給与")*(E110&lt;&gt;"")*(COUNTIFS('分け方の表'!$J$4:$J$13,E110)&gt;0),INDEX('分け方の表'!$K$4:$K$13,MATCH(E110,'分け方の表'!$J$4:$J$13,0))&amp;"",IFERROR(INDEX('分け方の表'!$C$4:$C$103,MATCH(F110&amp;"|"&amp;G110,'分け方の表'!$D$4:$D$103,0))&amp;"",IFERROR(INDEX('分け方の表'!$C$4:$C$103,MATCH(F110&amp;"|（ほか全部）",'分け方の表'!$D$4:$D$103,0))&amp;"","未分類"))))</f>
        <v/>
      </c>
      <c r="S110" s="39">
        <f>IF(L110&lt;&gt;1,"",IF(N110=1,"",IF(IF(O110&gt;0,INDEX('分け方の表'!$N$4:$N$53,O110)&amp;"","")&lt;&gt;"",IF(INDEX('分け方の表'!$N$4:$N$53,O110)="（数えない）","",INDEX('分け方の表'!$N$4:$N$53,O110)&amp;""),IF(I110&amp;""="1",IF((Q110&lt;&gt;"")*(D110&lt;0)*(IFERROR(INDEX('入力'!$E$30:$E$88,MATCH(Q110,'入力'!$A$30:$A$88,0)),"")="貯める・増やす"),Q110,""),IF(A110&amp;""="0","",IF(Q110&lt;&gt;"",Q110,R110))))))</f>
        <v/>
      </c>
      <c r="T110" s="56">
        <f>IF(S110="","",IF(IFERROR(INDEX('入力'!$E$30:$E$88,MATCH(S110,'入力'!$A$30:$A$88,0)),"")="入るお金",D110,-D110))</f>
        <v/>
      </c>
      <c r="U110" s="39">
        <f>IF(L110="","",IF(L110&lt;&gt;1,"見出しなど",IF(N110=1,"重なり",IF(S110="",IF(O110&gt;0,"数えない（直した）",IF(I110&amp;""="1","振替",IF(A110&amp;""="0","計算対象外","数えない"))),IF(COUNTIFS('入力'!$A$30:$A$88,S110)=0,"一覧にない費目",IF(O110&gt;0,"直した",IF(S110="未分類","未分類","OK")))))))</f>
        <v/>
      </c>
    </row>
    <row r="111">
      <c r="A111" s="40" t="n"/>
      <c r="B111" s="34" t="n"/>
      <c r="C111" s="35" t="n"/>
      <c r="D111" s="36" t="n"/>
      <c r="E111" s="35" t="n"/>
      <c r="F111" s="35" t="n"/>
      <c r="G111" s="35" t="n"/>
      <c r="H111" s="35" t="n"/>
      <c r="I111" s="40" t="n"/>
      <c r="J111" s="35" t="n"/>
      <c r="L111" s="39">
        <f>IF(B111="","",IFERROR(YEAR(B111)*0+D111*0+1,0))</f>
        <v/>
      </c>
      <c r="M111" s="55">
        <f>IF(L111&lt;&gt;1,"",IF(O111&gt;0,IF(INDEX('分け方の表'!$O$4:$O$53,O111)&lt;&gt;"",DATE(YEAR(INDEX('分け方の表'!$O$4:$O$53,O111)),MONTH(INDEX('分け方の表'!$O$4:$O$53,O111)),1),DATE(YEAR(B111),MONTH(B111),1)),DATE(YEAR(B111),MONTH(B111),1)))</f>
        <v/>
      </c>
      <c r="N111" s="39">
        <f>IF(L111&lt;&gt;1,"",IF(J111="",0,IF(COUNTIFS($J$4:J111,J111)&gt;1,1,0)))</f>
        <v/>
      </c>
      <c r="O111" s="39">
        <f>IF(L111&lt;&gt;1,"",IF(J111="",0,IFERROR(MATCH(J111,'分け方の表'!$M$4:$M$53,0),0)))</f>
        <v/>
      </c>
      <c r="P111" s="39">
        <f>IF(L111&lt;&gt;1,"",IF(SUMPRODUCT((COUNTIFS(C111,"*"&amp;'分け方の表'!$F$4:$F$23&amp;"*")&gt;0)*('分け方の表'!$F$4:$F$23&lt;&gt;"")*'分け方の表'!$I$4:$I$23)=0,99,1+COUNTIFS('分け方の表'!$I$4:$I$23,"&gt;"&amp;SUMPRODUCT((COUNTIFS(C111,"*"&amp;'分け方の表'!$F$4:$F$23&amp;"*")&gt;0)*('分け方の表'!$F$4:$F$23&lt;&gt;"")*'分け方の表'!$I$4:$I$23))))</f>
        <v/>
      </c>
      <c r="Q111" s="39">
        <f>IF(L111&lt;&gt;1,"",IF(P111&gt;=99,"",INDEX('分け方の表'!$G$4:$G$23,P111)&amp;""))</f>
        <v/>
      </c>
      <c r="R111" s="39">
        <f>IF(L111&lt;&gt;1,"",IF((F111="収入")*(G111="給与")*(E111&lt;&gt;"")*(COUNTIFS('分け方の表'!$J$4:$J$13,E111)&gt;0),INDEX('分け方の表'!$K$4:$K$13,MATCH(E111,'分け方の表'!$J$4:$J$13,0))&amp;"",IFERROR(INDEX('分け方の表'!$C$4:$C$103,MATCH(F111&amp;"|"&amp;G111,'分け方の表'!$D$4:$D$103,0))&amp;"",IFERROR(INDEX('分け方の表'!$C$4:$C$103,MATCH(F111&amp;"|（ほか全部）",'分け方の表'!$D$4:$D$103,0))&amp;"","未分類"))))</f>
        <v/>
      </c>
      <c r="S111" s="39">
        <f>IF(L111&lt;&gt;1,"",IF(N111=1,"",IF(IF(O111&gt;0,INDEX('分け方の表'!$N$4:$N$53,O111)&amp;"","")&lt;&gt;"",IF(INDEX('分け方の表'!$N$4:$N$53,O111)="（数えない）","",INDEX('分け方の表'!$N$4:$N$53,O111)&amp;""),IF(I111&amp;""="1",IF((Q111&lt;&gt;"")*(D111&lt;0)*(IFERROR(INDEX('入力'!$E$30:$E$88,MATCH(Q111,'入力'!$A$30:$A$88,0)),"")="貯める・増やす"),Q111,""),IF(A111&amp;""="0","",IF(Q111&lt;&gt;"",Q111,R111))))))</f>
        <v/>
      </c>
      <c r="T111" s="56">
        <f>IF(S111="","",IF(IFERROR(INDEX('入力'!$E$30:$E$88,MATCH(S111,'入力'!$A$30:$A$88,0)),"")="入るお金",D111,-D111))</f>
        <v/>
      </c>
      <c r="U111" s="39">
        <f>IF(L111="","",IF(L111&lt;&gt;1,"見出しなど",IF(N111=1,"重なり",IF(S111="",IF(O111&gt;0,"数えない（直した）",IF(I111&amp;""="1","振替",IF(A111&amp;""="0","計算対象外","数えない"))),IF(COUNTIFS('入力'!$A$30:$A$88,S111)=0,"一覧にない費目",IF(O111&gt;0,"直した",IF(S111="未分類","未分類","OK")))))))</f>
        <v/>
      </c>
    </row>
    <row r="112">
      <c r="A112" s="40" t="n"/>
      <c r="B112" s="34" t="n"/>
      <c r="C112" s="35" t="n"/>
      <c r="D112" s="36" t="n"/>
      <c r="E112" s="35" t="n"/>
      <c r="F112" s="35" t="n"/>
      <c r="G112" s="35" t="n"/>
      <c r="H112" s="35" t="n"/>
      <c r="I112" s="40" t="n"/>
      <c r="J112" s="35" t="n"/>
      <c r="L112" s="39">
        <f>IF(B112="","",IFERROR(YEAR(B112)*0+D112*0+1,0))</f>
        <v/>
      </c>
      <c r="M112" s="55">
        <f>IF(L112&lt;&gt;1,"",IF(O112&gt;0,IF(INDEX('分け方の表'!$O$4:$O$53,O112)&lt;&gt;"",DATE(YEAR(INDEX('分け方の表'!$O$4:$O$53,O112)),MONTH(INDEX('分け方の表'!$O$4:$O$53,O112)),1),DATE(YEAR(B112),MONTH(B112),1)),DATE(YEAR(B112),MONTH(B112),1)))</f>
        <v/>
      </c>
      <c r="N112" s="39">
        <f>IF(L112&lt;&gt;1,"",IF(J112="",0,IF(COUNTIFS($J$4:J112,J112)&gt;1,1,0)))</f>
        <v/>
      </c>
      <c r="O112" s="39">
        <f>IF(L112&lt;&gt;1,"",IF(J112="",0,IFERROR(MATCH(J112,'分け方の表'!$M$4:$M$53,0),0)))</f>
        <v/>
      </c>
      <c r="P112" s="39">
        <f>IF(L112&lt;&gt;1,"",IF(SUMPRODUCT((COUNTIFS(C112,"*"&amp;'分け方の表'!$F$4:$F$23&amp;"*")&gt;0)*('分け方の表'!$F$4:$F$23&lt;&gt;"")*'分け方の表'!$I$4:$I$23)=0,99,1+COUNTIFS('分け方の表'!$I$4:$I$23,"&gt;"&amp;SUMPRODUCT((COUNTIFS(C112,"*"&amp;'分け方の表'!$F$4:$F$23&amp;"*")&gt;0)*('分け方の表'!$F$4:$F$23&lt;&gt;"")*'分け方の表'!$I$4:$I$23))))</f>
        <v/>
      </c>
      <c r="Q112" s="39">
        <f>IF(L112&lt;&gt;1,"",IF(P112&gt;=99,"",INDEX('分け方の表'!$G$4:$G$23,P112)&amp;""))</f>
        <v/>
      </c>
      <c r="R112" s="39">
        <f>IF(L112&lt;&gt;1,"",IF((F112="収入")*(G112="給与")*(E112&lt;&gt;"")*(COUNTIFS('分け方の表'!$J$4:$J$13,E112)&gt;0),INDEX('分け方の表'!$K$4:$K$13,MATCH(E112,'分け方の表'!$J$4:$J$13,0))&amp;"",IFERROR(INDEX('分け方の表'!$C$4:$C$103,MATCH(F112&amp;"|"&amp;G112,'分け方の表'!$D$4:$D$103,0))&amp;"",IFERROR(INDEX('分け方の表'!$C$4:$C$103,MATCH(F112&amp;"|（ほか全部）",'分け方の表'!$D$4:$D$103,0))&amp;"","未分類"))))</f>
        <v/>
      </c>
      <c r="S112" s="39">
        <f>IF(L112&lt;&gt;1,"",IF(N112=1,"",IF(IF(O112&gt;0,INDEX('分け方の表'!$N$4:$N$53,O112)&amp;"","")&lt;&gt;"",IF(INDEX('分け方の表'!$N$4:$N$53,O112)="（数えない）","",INDEX('分け方の表'!$N$4:$N$53,O112)&amp;""),IF(I112&amp;""="1",IF((Q112&lt;&gt;"")*(D112&lt;0)*(IFERROR(INDEX('入力'!$E$30:$E$88,MATCH(Q112,'入力'!$A$30:$A$88,0)),"")="貯める・増やす"),Q112,""),IF(A112&amp;""="0","",IF(Q112&lt;&gt;"",Q112,R112))))))</f>
        <v/>
      </c>
      <c r="T112" s="56">
        <f>IF(S112="","",IF(IFERROR(INDEX('入力'!$E$30:$E$88,MATCH(S112,'入力'!$A$30:$A$88,0)),"")="入るお金",D112,-D112))</f>
        <v/>
      </c>
      <c r="U112" s="39">
        <f>IF(L112="","",IF(L112&lt;&gt;1,"見出しなど",IF(N112=1,"重なり",IF(S112="",IF(O112&gt;0,"数えない（直した）",IF(I112&amp;""="1","振替",IF(A112&amp;""="0","計算対象外","数えない"))),IF(COUNTIFS('入力'!$A$30:$A$88,S112)=0,"一覧にない費目",IF(O112&gt;0,"直した",IF(S112="未分類","未分類","OK")))))))</f>
        <v/>
      </c>
    </row>
    <row r="113">
      <c r="A113" s="40" t="n"/>
      <c r="B113" s="34" t="n"/>
      <c r="C113" s="35" t="n"/>
      <c r="D113" s="36" t="n"/>
      <c r="E113" s="35" t="n"/>
      <c r="F113" s="35" t="n"/>
      <c r="G113" s="35" t="n"/>
      <c r="H113" s="35" t="n"/>
      <c r="I113" s="40" t="n"/>
      <c r="J113" s="35" t="n"/>
      <c r="L113" s="39">
        <f>IF(B113="","",IFERROR(YEAR(B113)*0+D113*0+1,0))</f>
        <v/>
      </c>
      <c r="M113" s="55">
        <f>IF(L113&lt;&gt;1,"",IF(O113&gt;0,IF(INDEX('分け方の表'!$O$4:$O$53,O113)&lt;&gt;"",DATE(YEAR(INDEX('分け方の表'!$O$4:$O$53,O113)),MONTH(INDEX('分け方の表'!$O$4:$O$53,O113)),1),DATE(YEAR(B113),MONTH(B113),1)),DATE(YEAR(B113),MONTH(B113),1)))</f>
        <v/>
      </c>
      <c r="N113" s="39">
        <f>IF(L113&lt;&gt;1,"",IF(J113="",0,IF(COUNTIFS($J$4:J113,J113)&gt;1,1,0)))</f>
        <v/>
      </c>
      <c r="O113" s="39">
        <f>IF(L113&lt;&gt;1,"",IF(J113="",0,IFERROR(MATCH(J113,'分け方の表'!$M$4:$M$53,0),0)))</f>
        <v/>
      </c>
      <c r="P113" s="39">
        <f>IF(L113&lt;&gt;1,"",IF(SUMPRODUCT((COUNTIFS(C113,"*"&amp;'分け方の表'!$F$4:$F$23&amp;"*")&gt;0)*('分け方の表'!$F$4:$F$23&lt;&gt;"")*'分け方の表'!$I$4:$I$23)=0,99,1+COUNTIFS('分け方の表'!$I$4:$I$23,"&gt;"&amp;SUMPRODUCT((COUNTIFS(C113,"*"&amp;'分け方の表'!$F$4:$F$23&amp;"*")&gt;0)*('分け方の表'!$F$4:$F$23&lt;&gt;"")*'分け方の表'!$I$4:$I$23))))</f>
        <v/>
      </c>
      <c r="Q113" s="39">
        <f>IF(L113&lt;&gt;1,"",IF(P113&gt;=99,"",INDEX('分け方の表'!$G$4:$G$23,P113)&amp;""))</f>
        <v/>
      </c>
      <c r="R113" s="39">
        <f>IF(L113&lt;&gt;1,"",IF((F113="収入")*(G113="給与")*(E113&lt;&gt;"")*(COUNTIFS('分け方の表'!$J$4:$J$13,E113)&gt;0),INDEX('分け方の表'!$K$4:$K$13,MATCH(E113,'分け方の表'!$J$4:$J$13,0))&amp;"",IFERROR(INDEX('分け方の表'!$C$4:$C$103,MATCH(F113&amp;"|"&amp;G113,'分け方の表'!$D$4:$D$103,0))&amp;"",IFERROR(INDEX('分け方の表'!$C$4:$C$103,MATCH(F113&amp;"|（ほか全部）",'分け方の表'!$D$4:$D$103,0))&amp;"","未分類"))))</f>
        <v/>
      </c>
      <c r="S113" s="39">
        <f>IF(L113&lt;&gt;1,"",IF(N113=1,"",IF(IF(O113&gt;0,INDEX('分け方の表'!$N$4:$N$53,O113)&amp;"","")&lt;&gt;"",IF(INDEX('分け方の表'!$N$4:$N$53,O113)="（数えない）","",INDEX('分け方の表'!$N$4:$N$53,O113)&amp;""),IF(I113&amp;""="1",IF((Q113&lt;&gt;"")*(D113&lt;0)*(IFERROR(INDEX('入力'!$E$30:$E$88,MATCH(Q113,'入力'!$A$30:$A$88,0)),"")="貯める・増やす"),Q113,""),IF(A113&amp;""="0","",IF(Q113&lt;&gt;"",Q113,R113))))))</f>
        <v/>
      </c>
      <c r="T113" s="56">
        <f>IF(S113="","",IF(IFERROR(INDEX('入力'!$E$30:$E$88,MATCH(S113,'入力'!$A$30:$A$88,0)),"")="入るお金",D113,-D113))</f>
        <v/>
      </c>
      <c r="U113" s="39">
        <f>IF(L113="","",IF(L113&lt;&gt;1,"見出しなど",IF(N113=1,"重なり",IF(S113="",IF(O113&gt;0,"数えない（直した）",IF(I113&amp;""="1","振替",IF(A113&amp;""="0","計算対象外","数えない"))),IF(COUNTIFS('入力'!$A$30:$A$88,S113)=0,"一覧にない費目",IF(O113&gt;0,"直した",IF(S113="未分類","未分類","OK")))))))</f>
        <v/>
      </c>
    </row>
    <row r="114">
      <c r="A114" s="40" t="n"/>
      <c r="B114" s="34" t="n"/>
      <c r="C114" s="35" t="n"/>
      <c r="D114" s="36" t="n"/>
      <c r="E114" s="35" t="n"/>
      <c r="F114" s="35" t="n"/>
      <c r="G114" s="35" t="n"/>
      <c r="H114" s="35" t="n"/>
      <c r="I114" s="40" t="n"/>
      <c r="J114" s="35" t="n"/>
      <c r="L114" s="39">
        <f>IF(B114="","",IFERROR(YEAR(B114)*0+D114*0+1,0))</f>
        <v/>
      </c>
      <c r="M114" s="55">
        <f>IF(L114&lt;&gt;1,"",IF(O114&gt;0,IF(INDEX('分け方の表'!$O$4:$O$53,O114)&lt;&gt;"",DATE(YEAR(INDEX('分け方の表'!$O$4:$O$53,O114)),MONTH(INDEX('分け方の表'!$O$4:$O$53,O114)),1),DATE(YEAR(B114),MONTH(B114),1)),DATE(YEAR(B114),MONTH(B114),1)))</f>
        <v/>
      </c>
      <c r="N114" s="39">
        <f>IF(L114&lt;&gt;1,"",IF(J114="",0,IF(COUNTIFS($J$4:J114,J114)&gt;1,1,0)))</f>
        <v/>
      </c>
      <c r="O114" s="39">
        <f>IF(L114&lt;&gt;1,"",IF(J114="",0,IFERROR(MATCH(J114,'分け方の表'!$M$4:$M$53,0),0)))</f>
        <v/>
      </c>
      <c r="P114" s="39">
        <f>IF(L114&lt;&gt;1,"",IF(SUMPRODUCT((COUNTIFS(C114,"*"&amp;'分け方の表'!$F$4:$F$23&amp;"*")&gt;0)*('分け方の表'!$F$4:$F$23&lt;&gt;"")*'分け方の表'!$I$4:$I$23)=0,99,1+COUNTIFS('分け方の表'!$I$4:$I$23,"&gt;"&amp;SUMPRODUCT((COUNTIFS(C114,"*"&amp;'分け方の表'!$F$4:$F$23&amp;"*")&gt;0)*('分け方の表'!$F$4:$F$23&lt;&gt;"")*'分け方の表'!$I$4:$I$23))))</f>
        <v/>
      </c>
      <c r="Q114" s="39">
        <f>IF(L114&lt;&gt;1,"",IF(P114&gt;=99,"",INDEX('分け方の表'!$G$4:$G$23,P114)&amp;""))</f>
        <v/>
      </c>
      <c r="R114" s="39">
        <f>IF(L114&lt;&gt;1,"",IF((F114="収入")*(G114="給与")*(E114&lt;&gt;"")*(COUNTIFS('分け方の表'!$J$4:$J$13,E114)&gt;0),INDEX('分け方の表'!$K$4:$K$13,MATCH(E114,'分け方の表'!$J$4:$J$13,0))&amp;"",IFERROR(INDEX('分け方の表'!$C$4:$C$103,MATCH(F114&amp;"|"&amp;G114,'分け方の表'!$D$4:$D$103,0))&amp;"",IFERROR(INDEX('分け方の表'!$C$4:$C$103,MATCH(F114&amp;"|（ほか全部）",'分け方の表'!$D$4:$D$103,0))&amp;"","未分類"))))</f>
        <v/>
      </c>
      <c r="S114" s="39">
        <f>IF(L114&lt;&gt;1,"",IF(N114=1,"",IF(IF(O114&gt;0,INDEX('分け方の表'!$N$4:$N$53,O114)&amp;"","")&lt;&gt;"",IF(INDEX('分け方の表'!$N$4:$N$53,O114)="（数えない）","",INDEX('分け方の表'!$N$4:$N$53,O114)&amp;""),IF(I114&amp;""="1",IF((Q114&lt;&gt;"")*(D114&lt;0)*(IFERROR(INDEX('入力'!$E$30:$E$88,MATCH(Q114,'入力'!$A$30:$A$88,0)),"")="貯める・増やす"),Q114,""),IF(A114&amp;""="0","",IF(Q114&lt;&gt;"",Q114,R114))))))</f>
        <v/>
      </c>
      <c r="T114" s="56">
        <f>IF(S114="","",IF(IFERROR(INDEX('入力'!$E$30:$E$88,MATCH(S114,'入力'!$A$30:$A$88,0)),"")="入るお金",D114,-D114))</f>
        <v/>
      </c>
      <c r="U114" s="39">
        <f>IF(L114="","",IF(L114&lt;&gt;1,"見出しなど",IF(N114=1,"重なり",IF(S114="",IF(O114&gt;0,"数えない（直した）",IF(I114&amp;""="1","振替",IF(A114&amp;""="0","計算対象外","数えない"))),IF(COUNTIFS('入力'!$A$30:$A$88,S114)=0,"一覧にない費目",IF(O114&gt;0,"直した",IF(S114="未分類","未分類","OK")))))))</f>
        <v/>
      </c>
    </row>
    <row r="115">
      <c r="A115" s="40" t="n"/>
      <c r="B115" s="34" t="n"/>
      <c r="C115" s="35" t="n"/>
      <c r="D115" s="36" t="n"/>
      <c r="E115" s="35" t="n"/>
      <c r="F115" s="35" t="n"/>
      <c r="G115" s="35" t="n"/>
      <c r="H115" s="35" t="n"/>
      <c r="I115" s="40" t="n"/>
      <c r="J115" s="35" t="n"/>
      <c r="L115" s="39">
        <f>IF(B115="","",IFERROR(YEAR(B115)*0+D115*0+1,0))</f>
        <v/>
      </c>
      <c r="M115" s="55">
        <f>IF(L115&lt;&gt;1,"",IF(O115&gt;0,IF(INDEX('分け方の表'!$O$4:$O$53,O115)&lt;&gt;"",DATE(YEAR(INDEX('分け方の表'!$O$4:$O$53,O115)),MONTH(INDEX('分け方の表'!$O$4:$O$53,O115)),1),DATE(YEAR(B115),MONTH(B115),1)),DATE(YEAR(B115),MONTH(B115),1)))</f>
        <v/>
      </c>
      <c r="N115" s="39">
        <f>IF(L115&lt;&gt;1,"",IF(J115="",0,IF(COUNTIFS($J$4:J115,J115)&gt;1,1,0)))</f>
        <v/>
      </c>
      <c r="O115" s="39">
        <f>IF(L115&lt;&gt;1,"",IF(J115="",0,IFERROR(MATCH(J115,'分け方の表'!$M$4:$M$53,0),0)))</f>
        <v/>
      </c>
      <c r="P115" s="39">
        <f>IF(L115&lt;&gt;1,"",IF(SUMPRODUCT((COUNTIFS(C115,"*"&amp;'分け方の表'!$F$4:$F$23&amp;"*")&gt;0)*('分け方の表'!$F$4:$F$23&lt;&gt;"")*'分け方の表'!$I$4:$I$23)=0,99,1+COUNTIFS('分け方の表'!$I$4:$I$23,"&gt;"&amp;SUMPRODUCT((COUNTIFS(C115,"*"&amp;'分け方の表'!$F$4:$F$23&amp;"*")&gt;0)*('分け方の表'!$F$4:$F$23&lt;&gt;"")*'分け方の表'!$I$4:$I$23))))</f>
        <v/>
      </c>
      <c r="Q115" s="39">
        <f>IF(L115&lt;&gt;1,"",IF(P115&gt;=99,"",INDEX('分け方の表'!$G$4:$G$23,P115)&amp;""))</f>
        <v/>
      </c>
      <c r="R115" s="39">
        <f>IF(L115&lt;&gt;1,"",IF((F115="収入")*(G115="給与")*(E115&lt;&gt;"")*(COUNTIFS('分け方の表'!$J$4:$J$13,E115)&gt;0),INDEX('分け方の表'!$K$4:$K$13,MATCH(E115,'分け方の表'!$J$4:$J$13,0))&amp;"",IFERROR(INDEX('分け方の表'!$C$4:$C$103,MATCH(F115&amp;"|"&amp;G115,'分け方の表'!$D$4:$D$103,0))&amp;"",IFERROR(INDEX('分け方の表'!$C$4:$C$103,MATCH(F115&amp;"|（ほか全部）",'分け方の表'!$D$4:$D$103,0))&amp;"","未分類"))))</f>
        <v/>
      </c>
      <c r="S115" s="39">
        <f>IF(L115&lt;&gt;1,"",IF(N115=1,"",IF(IF(O115&gt;0,INDEX('分け方の表'!$N$4:$N$53,O115)&amp;"","")&lt;&gt;"",IF(INDEX('分け方の表'!$N$4:$N$53,O115)="（数えない）","",INDEX('分け方の表'!$N$4:$N$53,O115)&amp;""),IF(I115&amp;""="1",IF((Q115&lt;&gt;"")*(D115&lt;0)*(IFERROR(INDEX('入力'!$E$30:$E$88,MATCH(Q115,'入力'!$A$30:$A$88,0)),"")="貯める・増やす"),Q115,""),IF(A115&amp;""="0","",IF(Q115&lt;&gt;"",Q115,R115))))))</f>
        <v/>
      </c>
      <c r="T115" s="56">
        <f>IF(S115="","",IF(IFERROR(INDEX('入力'!$E$30:$E$88,MATCH(S115,'入力'!$A$30:$A$88,0)),"")="入るお金",D115,-D115))</f>
        <v/>
      </c>
      <c r="U115" s="39">
        <f>IF(L115="","",IF(L115&lt;&gt;1,"見出しなど",IF(N115=1,"重なり",IF(S115="",IF(O115&gt;0,"数えない（直した）",IF(I115&amp;""="1","振替",IF(A115&amp;""="0","計算対象外","数えない"))),IF(COUNTIFS('入力'!$A$30:$A$88,S115)=0,"一覧にない費目",IF(O115&gt;0,"直した",IF(S115="未分類","未分類","OK")))))))</f>
        <v/>
      </c>
    </row>
    <row r="116">
      <c r="A116" s="40" t="n"/>
      <c r="B116" s="34" t="n"/>
      <c r="C116" s="35" t="n"/>
      <c r="D116" s="36" t="n"/>
      <c r="E116" s="35" t="n"/>
      <c r="F116" s="35" t="n"/>
      <c r="G116" s="35" t="n"/>
      <c r="H116" s="35" t="n"/>
      <c r="I116" s="40" t="n"/>
      <c r="J116" s="35" t="n"/>
      <c r="L116" s="39">
        <f>IF(B116="","",IFERROR(YEAR(B116)*0+D116*0+1,0))</f>
        <v/>
      </c>
      <c r="M116" s="55">
        <f>IF(L116&lt;&gt;1,"",IF(O116&gt;0,IF(INDEX('分け方の表'!$O$4:$O$53,O116)&lt;&gt;"",DATE(YEAR(INDEX('分け方の表'!$O$4:$O$53,O116)),MONTH(INDEX('分け方の表'!$O$4:$O$53,O116)),1),DATE(YEAR(B116),MONTH(B116),1)),DATE(YEAR(B116),MONTH(B116),1)))</f>
        <v/>
      </c>
      <c r="N116" s="39">
        <f>IF(L116&lt;&gt;1,"",IF(J116="",0,IF(COUNTIFS($J$4:J116,J116)&gt;1,1,0)))</f>
        <v/>
      </c>
      <c r="O116" s="39">
        <f>IF(L116&lt;&gt;1,"",IF(J116="",0,IFERROR(MATCH(J116,'分け方の表'!$M$4:$M$53,0),0)))</f>
        <v/>
      </c>
      <c r="P116" s="39">
        <f>IF(L116&lt;&gt;1,"",IF(SUMPRODUCT((COUNTIFS(C116,"*"&amp;'分け方の表'!$F$4:$F$23&amp;"*")&gt;0)*('分け方の表'!$F$4:$F$23&lt;&gt;"")*'分け方の表'!$I$4:$I$23)=0,99,1+COUNTIFS('分け方の表'!$I$4:$I$23,"&gt;"&amp;SUMPRODUCT((COUNTIFS(C116,"*"&amp;'分け方の表'!$F$4:$F$23&amp;"*")&gt;0)*('分け方の表'!$F$4:$F$23&lt;&gt;"")*'分け方の表'!$I$4:$I$23))))</f>
        <v/>
      </c>
      <c r="Q116" s="39">
        <f>IF(L116&lt;&gt;1,"",IF(P116&gt;=99,"",INDEX('分け方の表'!$G$4:$G$23,P116)&amp;""))</f>
        <v/>
      </c>
      <c r="R116" s="39">
        <f>IF(L116&lt;&gt;1,"",IF((F116="収入")*(G116="給与")*(E116&lt;&gt;"")*(COUNTIFS('分け方の表'!$J$4:$J$13,E116)&gt;0),INDEX('分け方の表'!$K$4:$K$13,MATCH(E116,'分け方の表'!$J$4:$J$13,0))&amp;"",IFERROR(INDEX('分け方の表'!$C$4:$C$103,MATCH(F116&amp;"|"&amp;G116,'分け方の表'!$D$4:$D$103,0))&amp;"",IFERROR(INDEX('分け方の表'!$C$4:$C$103,MATCH(F116&amp;"|（ほか全部）",'分け方の表'!$D$4:$D$103,0))&amp;"","未分類"))))</f>
        <v/>
      </c>
      <c r="S116" s="39">
        <f>IF(L116&lt;&gt;1,"",IF(N116=1,"",IF(IF(O116&gt;0,INDEX('分け方の表'!$N$4:$N$53,O116)&amp;"","")&lt;&gt;"",IF(INDEX('分け方の表'!$N$4:$N$53,O116)="（数えない）","",INDEX('分け方の表'!$N$4:$N$53,O116)&amp;""),IF(I116&amp;""="1",IF((Q116&lt;&gt;"")*(D116&lt;0)*(IFERROR(INDEX('入力'!$E$30:$E$88,MATCH(Q116,'入力'!$A$30:$A$88,0)),"")="貯める・増やす"),Q116,""),IF(A116&amp;""="0","",IF(Q116&lt;&gt;"",Q116,R116))))))</f>
        <v/>
      </c>
      <c r="T116" s="56">
        <f>IF(S116="","",IF(IFERROR(INDEX('入力'!$E$30:$E$88,MATCH(S116,'入力'!$A$30:$A$88,0)),"")="入るお金",D116,-D116))</f>
        <v/>
      </c>
      <c r="U116" s="39">
        <f>IF(L116="","",IF(L116&lt;&gt;1,"見出しなど",IF(N116=1,"重なり",IF(S116="",IF(O116&gt;0,"数えない（直した）",IF(I116&amp;""="1","振替",IF(A116&amp;""="0","計算対象外","数えない"))),IF(COUNTIFS('入力'!$A$30:$A$88,S116)=0,"一覧にない費目",IF(O116&gt;0,"直した",IF(S116="未分類","未分類","OK")))))))</f>
        <v/>
      </c>
    </row>
    <row r="117">
      <c r="A117" s="40" t="n"/>
      <c r="B117" s="34" t="n"/>
      <c r="C117" s="35" t="n"/>
      <c r="D117" s="36" t="n"/>
      <c r="E117" s="35" t="n"/>
      <c r="F117" s="35" t="n"/>
      <c r="G117" s="35" t="n"/>
      <c r="H117" s="35" t="n"/>
      <c r="I117" s="40" t="n"/>
      <c r="J117" s="35" t="n"/>
      <c r="L117" s="39">
        <f>IF(B117="","",IFERROR(YEAR(B117)*0+D117*0+1,0))</f>
        <v/>
      </c>
      <c r="M117" s="55">
        <f>IF(L117&lt;&gt;1,"",IF(O117&gt;0,IF(INDEX('分け方の表'!$O$4:$O$53,O117)&lt;&gt;"",DATE(YEAR(INDEX('分け方の表'!$O$4:$O$53,O117)),MONTH(INDEX('分け方の表'!$O$4:$O$53,O117)),1),DATE(YEAR(B117),MONTH(B117),1)),DATE(YEAR(B117),MONTH(B117),1)))</f>
        <v/>
      </c>
      <c r="N117" s="39">
        <f>IF(L117&lt;&gt;1,"",IF(J117="",0,IF(COUNTIFS($J$4:J117,J117)&gt;1,1,0)))</f>
        <v/>
      </c>
      <c r="O117" s="39">
        <f>IF(L117&lt;&gt;1,"",IF(J117="",0,IFERROR(MATCH(J117,'分け方の表'!$M$4:$M$53,0),0)))</f>
        <v/>
      </c>
      <c r="P117" s="39">
        <f>IF(L117&lt;&gt;1,"",IF(SUMPRODUCT((COUNTIFS(C117,"*"&amp;'分け方の表'!$F$4:$F$23&amp;"*")&gt;0)*('分け方の表'!$F$4:$F$23&lt;&gt;"")*'分け方の表'!$I$4:$I$23)=0,99,1+COUNTIFS('分け方の表'!$I$4:$I$23,"&gt;"&amp;SUMPRODUCT((COUNTIFS(C117,"*"&amp;'分け方の表'!$F$4:$F$23&amp;"*")&gt;0)*('分け方の表'!$F$4:$F$23&lt;&gt;"")*'分け方の表'!$I$4:$I$23))))</f>
        <v/>
      </c>
      <c r="Q117" s="39">
        <f>IF(L117&lt;&gt;1,"",IF(P117&gt;=99,"",INDEX('分け方の表'!$G$4:$G$23,P117)&amp;""))</f>
        <v/>
      </c>
      <c r="R117" s="39">
        <f>IF(L117&lt;&gt;1,"",IF((F117="収入")*(G117="給与")*(E117&lt;&gt;"")*(COUNTIFS('分け方の表'!$J$4:$J$13,E117)&gt;0),INDEX('分け方の表'!$K$4:$K$13,MATCH(E117,'分け方の表'!$J$4:$J$13,0))&amp;"",IFERROR(INDEX('分け方の表'!$C$4:$C$103,MATCH(F117&amp;"|"&amp;G117,'分け方の表'!$D$4:$D$103,0))&amp;"",IFERROR(INDEX('分け方の表'!$C$4:$C$103,MATCH(F117&amp;"|（ほか全部）",'分け方の表'!$D$4:$D$103,0))&amp;"","未分類"))))</f>
        <v/>
      </c>
      <c r="S117" s="39">
        <f>IF(L117&lt;&gt;1,"",IF(N117=1,"",IF(IF(O117&gt;0,INDEX('分け方の表'!$N$4:$N$53,O117)&amp;"","")&lt;&gt;"",IF(INDEX('分け方の表'!$N$4:$N$53,O117)="（数えない）","",INDEX('分け方の表'!$N$4:$N$53,O117)&amp;""),IF(I117&amp;""="1",IF((Q117&lt;&gt;"")*(D117&lt;0)*(IFERROR(INDEX('入力'!$E$30:$E$88,MATCH(Q117,'入力'!$A$30:$A$88,0)),"")="貯める・増やす"),Q117,""),IF(A117&amp;""="0","",IF(Q117&lt;&gt;"",Q117,R117))))))</f>
        <v/>
      </c>
      <c r="T117" s="56">
        <f>IF(S117="","",IF(IFERROR(INDEX('入力'!$E$30:$E$88,MATCH(S117,'入力'!$A$30:$A$88,0)),"")="入るお金",D117,-D117))</f>
        <v/>
      </c>
      <c r="U117" s="39">
        <f>IF(L117="","",IF(L117&lt;&gt;1,"見出しなど",IF(N117=1,"重なり",IF(S117="",IF(O117&gt;0,"数えない（直した）",IF(I117&amp;""="1","振替",IF(A117&amp;""="0","計算対象外","数えない"))),IF(COUNTIFS('入力'!$A$30:$A$88,S117)=0,"一覧にない費目",IF(O117&gt;0,"直した",IF(S117="未分類","未分類","OK")))))))</f>
        <v/>
      </c>
    </row>
    <row r="118">
      <c r="A118" s="40" t="n"/>
      <c r="B118" s="34" t="n"/>
      <c r="C118" s="35" t="n"/>
      <c r="D118" s="36" t="n"/>
      <c r="E118" s="35" t="n"/>
      <c r="F118" s="35" t="n"/>
      <c r="G118" s="35" t="n"/>
      <c r="H118" s="35" t="n"/>
      <c r="I118" s="40" t="n"/>
      <c r="J118" s="35" t="n"/>
      <c r="L118" s="39">
        <f>IF(B118="","",IFERROR(YEAR(B118)*0+D118*0+1,0))</f>
        <v/>
      </c>
      <c r="M118" s="55">
        <f>IF(L118&lt;&gt;1,"",IF(O118&gt;0,IF(INDEX('分け方の表'!$O$4:$O$53,O118)&lt;&gt;"",DATE(YEAR(INDEX('分け方の表'!$O$4:$O$53,O118)),MONTH(INDEX('分け方の表'!$O$4:$O$53,O118)),1),DATE(YEAR(B118),MONTH(B118),1)),DATE(YEAR(B118),MONTH(B118),1)))</f>
        <v/>
      </c>
      <c r="N118" s="39">
        <f>IF(L118&lt;&gt;1,"",IF(J118="",0,IF(COUNTIFS($J$4:J118,J118)&gt;1,1,0)))</f>
        <v/>
      </c>
      <c r="O118" s="39">
        <f>IF(L118&lt;&gt;1,"",IF(J118="",0,IFERROR(MATCH(J118,'分け方の表'!$M$4:$M$53,0),0)))</f>
        <v/>
      </c>
      <c r="P118" s="39">
        <f>IF(L118&lt;&gt;1,"",IF(SUMPRODUCT((COUNTIFS(C118,"*"&amp;'分け方の表'!$F$4:$F$23&amp;"*")&gt;0)*('分け方の表'!$F$4:$F$23&lt;&gt;"")*'分け方の表'!$I$4:$I$23)=0,99,1+COUNTIFS('分け方の表'!$I$4:$I$23,"&gt;"&amp;SUMPRODUCT((COUNTIFS(C118,"*"&amp;'分け方の表'!$F$4:$F$23&amp;"*")&gt;0)*('分け方の表'!$F$4:$F$23&lt;&gt;"")*'分け方の表'!$I$4:$I$23))))</f>
        <v/>
      </c>
      <c r="Q118" s="39">
        <f>IF(L118&lt;&gt;1,"",IF(P118&gt;=99,"",INDEX('分け方の表'!$G$4:$G$23,P118)&amp;""))</f>
        <v/>
      </c>
      <c r="R118" s="39">
        <f>IF(L118&lt;&gt;1,"",IF((F118="収入")*(G118="給与")*(E118&lt;&gt;"")*(COUNTIFS('分け方の表'!$J$4:$J$13,E118)&gt;0),INDEX('分け方の表'!$K$4:$K$13,MATCH(E118,'分け方の表'!$J$4:$J$13,0))&amp;"",IFERROR(INDEX('分け方の表'!$C$4:$C$103,MATCH(F118&amp;"|"&amp;G118,'分け方の表'!$D$4:$D$103,0))&amp;"",IFERROR(INDEX('分け方の表'!$C$4:$C$103,MATCH(F118&amp;"|（ほか全部）",'分け方の表'!$D$4:$D$103,0))&amp;"","未分類"))))</f>
        <v/>
      </c>
      <c r="S118" s="39">
        <f>IF(L118&lt;&gt;1,"",IF(N118=1,"",IF(IF(O118&gt;0,INDEX('分け方の表'!$N$4:$N$53,O118)&amp;"","")&lt;&gt;"",IF(INDEX('分け方の表'!$N$4:$N$53,O118)="（数えない）","",INDEX('分け方の表'!$N$4:$N$53,O118)&amp;""),IF(I118&amp;""="1",IF((Q118&lt;&gt;"")*(D118&lt;0)*(IFERROR(INDEX('入力'!$E$30:$E$88,MATCH(Q118,'入力'!$A$30:$A$88,0)),"")="貯める・増やす"),Q118,""),IF(A118&amp;""="0","",IF(Q118&lt;&gt;"",Q118,R118))))))</f>
        <v/>
      </c>
      <c r="T118" s="56">
        <f>IF(S118="","",IF(IFERROR(INDEX('入力'!$E$30:$E$88,MATCH(S118,'入力'!$A$30:$A$88,0)),"")="入るお金",D118,-D118))</f>
        <v/>
      </c>
      <c r="U118" s="39">
        <f>IF(L118="","",IF(L118&lt;&gt;1,"見出しなど",IF(N118=1,"重なり",IF(S118="",IF(O118&gt;0,"数えない（直した）",IF(I118&amp;""="1","振替",IF(A118&amp;""="0","計算対象外","数えない"))),IF(COUNTIFS('入力'!$A$30:$A$88,S118)=0,"一覧にない費目",IF(O118&gt;0,"直した",IF(S118="未分類","未分類","OK")))))))</f>
        <v/>
      </c>
    </row>
    <row r="119">
      <c r="A119" s="40" t="n"/>
      <c r="B119" s="34" t="n"/>
      <c r="C119" s="35" t="n"/>
      <c r="D119" s="36" t="n"/>
      <c r="E119" s="35" t="n"/>
      <c r="F119" s="35" t="n"/>
      <c r="G119" s="35" t="n"/>
      <c r="H119" s="35" t="n"/>
      <c r="I119" s="40" t="n"/>
      <c r="J119" s="35" t="n"/>
      <c r="L119" s="39">
        <f>IF(B119="","",IFERROR(YEAR(B119)*0+D119*0+1,0))</f>
        <v/>
      </c>
      <c r="M119" s="55">
        <f>IF(L119&lt;&gt;1,"",IF(O119&gt;0,IF(INDEX('分け方の表'!$O$4:$O$53,O119)&lt;&gt;"",DATE(YEAR(INDEX('分け方の表'!$O$4:$O$53,O119)),MONTH(INDEX('分け方の表'!$O$4:$O$53,O119)),1),DATE(YEAR(B119),MONTH(B119),1)),DATE(YEAR(B119),MONTH(B119),1)))</f>
        <v/>
      </c>
      <c r="N119" s="39">
        <f>IF(L119&lt;&gt;1,"",IF(J119="",0,IF(COUNTIFS($J$4:J119,J119)&gt;1,1,0)))</f>
        <v/>
      </c>
      <c r="O119" s="39">
        <f>IF(L119&lt;&gt;1,"",IF(J119="",0,IFERROR(MATCH(J119,'分け方の表'!$M$4:$M$53,0),0)))</f>
        <v/>
      </c>
      <c r="P119" s="39">
        <f>IF(L119&lt;&gt;1,"",IF(SUMPRODUCT((COUNTIFS(C119,"*"&amp;'分け方の表'!$F$4:$F$23&amp;"*")&gt;0)*('分け方の表'!$F$4:$F$23&lt;&gt;"")*'分け方の表'!$I$4:$I$23)=0,99,1+COUNTIFS('分け方の表'!$I$4:$I$23,"&gt;"&amp;SUMPRODUCT((COUNTIFS(C119,"*"&amp;'分け方の表'!$F$4:$F$23&amp;"*")&gt;0)*('分け方の表'!$F$4:$F$23&lt;&gt;"")*'分け方の表'!$I$4:$I$23))))</f>
        <v/>
      </c>
      <c r="Q119" s="39">
        <f>IF(L119&lt;&gt;1,"",IF(P119&gt;=99,"",INDEX('分け方の表'!$G$4:$G$23,P119)&amp;""))</f>
        <v/>
      </c>
      <c r="R119" s="39">
        <f>IF(L119&lt;&gt;1,"",IF((F119="収入")*(G119="給与")*(E119&lt;&gt;"")*(COUNTIFS('分け方の表'!$J$4:$J$13,E119)&gt;0),INDEX('分け方の表'!$K$4:$K$13,MATCH(E119,'分け方の表'!$J$4:$J$13,0))&amp;"",IFERROR(INDEX('分け方の表'!$C$4:$C$103,MATCH(F119&amp;"|"&amp;G119,'分け方の表'!$D$4:$D$103,0))&amp;"",IFERROR(INDEX('分け方の表'!$C$4:$C$103,MATCH(F119&amp;"|（ほか全部）",'分け方の表'!$D$4:$D$103,0))&amp;"","未分類"))))</f>
        <v/>
      </c>
      <c r="S119" s="39">
        <f>IF(L119&lt;&gt;1,"",IF(N119=1,"",IF(IF(O119&gt;0,INDEX('分け方の表'!$N$4:$N$53,O119)&amp;"","")&lt;&gt;"",IF(INDEX('分け方の表'!$N$4:$N$53,O119)="（数えない）","",INDEX('分け方の表'!$N$4:$N$53,O119)&amp;""),IF(I119&amp;""="1",IF((Q119&lt;&gt;"")*(D119&lt;0)*(IFERROR(INDEX('入力'!$E$30:$E$88,MATCH(Q119,'入力'!$A$30:$A$88,0)),"")="貯める・増やす"),Q119,""),IF(A119&amp;""="0","",IF(Q119&lt;&gt;"",Q119,R119))))))</f>
        <v/>
      </c>
      <c r="T119" s="56">
        <f>IF(S119="","",IF(IFERROR(INDEX('入力'!$E$30:$E$88,MATCH(S119,'入力'!$A$30:$A$88,0)),"")="入るお金",D119,-D119))</f>
        <v/>
      </c>
      <c r="U119" s="39">
        <f>IF(L119="","",IF(L119&lt;&gt;1,"見出しなど",IF(N119=1,"重なり",IF(S119="",IF(O119&gt;0,"数えない（直した）",IF(I119&amp;""="1","振替",IF(A119&amp;""="0","計算対象外","数えない"))),IF(COUNTIFS('入力'!$A$30:$A$88,S119)=0,"一覧にない費目",IF(O119&gt;0,"直した",IF(S119="未分類","未分類","OK")))))))</f>
        <v/>
      </c>
    </row>
    <row r="120">
      <c r="A120" s="40" t="n"/>
      <c r="B120" s="34" t="n"/>
      <c r="C120" s="35" t="n"/>
      <c r="D120" s="36" t="n"/>
      <c r="E120" s="35" t="n"/>
      <c r="F120" s="35" t="n"/>
      <c r="G120" s="35" t="n"/>
      <c r="H120" s="35" t="n"/>
      <c r="I120" s="40" t="n"/>
      <c r="J120" s="35" t="n"/>
      <c r="L120" s="39">
        <f>IF(B120="","",IFERROR(YEAR(B120)*0+D120*0+1,0))</f>
        <v/>
      </c>
      <c r="M120" s="55">
        <f>IF(L120&lt;&gt;1,"",IF(O120&gt;0,IF(INDEX('分け方の表'!$O$4:$O$53,O120)&lt;&gt;"",DATE(YEAR(INDEX('分け方の表'!$O$4:$O$53,O120)),MONTH(INDEX('分け方の表'!$O$4:$O$53,O120)),1),DATE(YEAR(B120),MONTH(B120),1)),DATE(YEAR(B120),MONTH(B120),1)))</f>
        <v/>
      </c>
      <c r="N120" s="39">
        <f>IF(L120&lt;&gt;1,"",IF(J120="",0,IF(COUNTIFS($J$4:J120,J120)&gt;1,1,0)))</f>
        <v/>
      </c>
      <c r="O120" s="39">
        <f>IF(L120&lt;&gt;1,"",IF(J120="",0,IFERROR(MATCH(J120,'分け方の表'!$M$4:$M$53,0),0)))</f>
        <v/>
      </c>
      <c r="P120" s="39">
        <f>IF(L120&lt;&gt;1,"",IF(SUMPRODUCT((COUNTIFS(C120,"*"&amp;'分け方の表'!$F$4:$F$23&amp;"*")&gt;0)*('分け方の表'!$F$4:$F$23&lt;&gt;"")*'分け方の表'!$I$4:$I$23)=0,99,1+COUNTIFS('分け方の表'!$I$4:$I$23,"&gt;"&amp;SUMPRODUCT((COUNTIFS(C120,"*"&amp;'分け方の表'!$F$4:$F$23&amp;"*")&gt;0)*('分け方の表'!$F$4:$F$23&lt;&gt;"")*'分け方の表'!$I$4:$I$23))))</f>
        <v/>
      </c>
      <c r="Q120" s="39">
        <f>IF(L120&lt;&gt;1,"",IF(P120&gt;=99,"",INDEX('分け方の表'!$G$4:$G$23,P120)&amp;""))</f>
        <v/>
      </c>
      <c r="R120" s="39">
        <f>IF(L120&lt;&gt;1,"",IF((F120="収入")*(G120="給与")*(E120&lt;&gt;"")*(COUNTIFS('分け方の表'!$J$4:$J$13,E120)&gt;0),INDEX('分け方の表'!$K$4:$K$13,MATCH(E120,'分け方の表'!$J$4:$J$13,0))&amp;"",IFERROR(INDEX('分け方の表'!$C$4:$C$103,MATCH(F120&amp;"|"&amp;G120,'分け方の表'!$D$4:$D$103,0))&amp;"",IFERROR(INDEX('分け方の表'!$C$4:$C$103,MATCH(F120&amp;"|（ほか全部）",'分け方の表'!$D$4:$D$103,0))&amp;"","未分類"))))</f>
        <v/>
      </c>
      <c r="S120" s="39">
        <f>IF(L120&lt;&gt;1,"",IF(N120=1,"",IF(IF(O120&gt;0,INDEX('分け方の表'!$N$4:$N$53,O120)&amp;"","")&lt;&gt;"",IF(INDEX('分け方の表'!$N$4:$N$53,O120)="（数えない）","",INDEX('分け方の表'!$N$4:$N$53,O120)&amp;""),IF(I120&amp;""="1",IF((Q120&lt;&gt;"")*(D120&lt;0)*(IFERROR(INDEX('入力'!$E$30:$E$88,MATCH(Q120,'入力'!$A$30:$A$88,0)),"")="貯める・増やす"),Q120,""),IF(A120&amp;""="0","",IF(Q120&lt;&gt;"",Q120,R120))))))</f>
        <v/>
      </c>
      <c r="T120" s="56">
        <f>IF(S120="","",IF(IFERROR(INDEX('入力'!$E$30:$E$88,MATCH(S120,'入力'!$A$30:$A$88,0)),"")="入るお金",D120,-D120))</f>
        <v/>
      </c>
      <c r="U120" s="39">
        <f>IF(L120="","",IF(L120&lt;&gt;1,"見出しなど",IF(N120=1,"重なり",IF(S120="",IF(O120&gt;0,"数えない（直した）",IF(I120&amp;""="1","振替",IF(A120&amp;""="0","計算対象外","数えない"))),IF(COUNTIFS('入力'!$A$30:$A$88,S120)=0,"一覧にない費目",IF(O120&gt;0,"直した",IF(S120="未分類","未分類","OK")))))))</f>
        <v/>
      </c>
    </row>
    <row r="121">
      <c r="A121" s="40" t="n"/>
      <c r="B121" s="34" t="n"/>
      <c r="C121" s="35" t="n"/>
      <c r="D121" s="36" t="n"/>
      <c r="E121" s="35" t="n"/>
      <c r="F121" s="35" t="n"/>
      <c r="G121" s="35" t="n"/>
      <c r="H121" s="35" t="n"/>
      <c r="I121" s="40" t="n"/>
      <c r="J121" s="35" t="n"/>
      <c r="L121" s="39">
        <f>IF(B121="","",IFERROR(YEAR(B121)*0+D121*0+1,0))</f>
        <v/>
      </c>
      <c r="M121" s="55">
        <f>IF(L121&lt;&gt;1,"",IF(O121&gt;0,IF(INDEX('分け方の表'!$O$4:$O$53,O121)&lt;&gt;"",DATE(YEAR(INDEX('分け方の表'!$O$4:$O$53,O121)),MONTH(INDEX('分け方の表'!$O$4:$O$53,O121)),1),DATE(YEAR(B121),MONTH(B121),1)),DATE(YEAR(B121),MONTH(B121),1)))</f>
        <v/>
      </c>
      <c r="N121" s="39">
        <f>IF(L121&lt;&gt;1,"",IF(J121="",0,IF(COUNTIFS($J$4:J121,J121)&gt;1,1,0)))</f>
        <v/>
      </c>
      <c r="O121" s="39">
        <f>IF(L121&lt;&gt;1,"",IF(J121="",0,IFERROR(MATCH(J121,'分け方の表'!$M$4:$M$53,0),0)))</f>
        <v/>
      </c>
      <c r="P121" s="39">
        <f>IF(L121&lt;&gt;1,"",IF(SUMPRODUCT((COUNTIFS(C121,"*"&amp;'分け方の表'!$F$4:$F$23&amp;"*")&gt;0)*('分け方の表'!$F$4:$F$23&lt;&gt;"")*'分け方の表'!$I$4:$I$23)=0,99,1+COUNTIFS('分け方の表'!$I$4:$I$23,"&gt;"&amp;SUMPRODUCT((COUNTIFS(C121,"*"&amp;'分け方の表'!$F$4:$F$23&amp;"*")&gt;0)*('分け方の表'!$F$4:$F$23&lt;&gt;"")*'分け方の表'!$I$4:$I$23))))</f>
        <v/>
      </c>
      <c r="Q121" s="39">
        <f>IF(L121&lt;&gt;1,"",IF(P121&gt;=99,"",INDEX('分け方の表'!$G$4:$G$23,P121)&amp;""))</f>
        <v/>
      </c>
      <c r="R121" s="39">
        <f>IF(L121&lt;&gt;1,"",IF((F121="収入")*(G121="給与")*(E121&lt;&gt;"")*(COUNTIFS('分け方の表'!$J$4:$J$13,E121)&gt;0),INDEX('分け方の表'!$K$4:$K$13,MATCH(E121,'分け方の表'!$J$4:$J$13,0))&amp;"",IFERROR(INDEX('分け方の表'!$C$4:$C$103,MATCH(F121&amp;"|"&amp;G121,'分け方の表'!$D$4:$D$103,0))&amp;"",IFERROR(INDEX('分け方の表'!$C$4:$C$103,MATCH(F121&amp;"|（ほか全部）",'分け方の表'!$D$4:$D$103,0))&amp;"","未分類"))))</f>
        <v/>
      </c>
      <c r="S121" s="39">
        <f>IF(L121&lt;&gt;1,"",IF(N121=1,"",IF(IF(O121&gt;0,INDEX('分け方の表'!$N$4:$N$53,O121)&amp;"","")&lt;&gt;"",IF(INDEX('分け方の表'!$N$4:$N$53,O121)="（数えない）","",INDEX('分け方の表'!$N$4:$N$53,O121)&amp;""),IF(I121&amp;""="1",IF((Q121&lt;&gt;"")*(D121&lt;0)*(IFERROR(INDEX('入力'!$E$30:$E$88,MATCH(Q121,'入力'!$A$30:$A$88,0)),"")="貯める・増やす"),Q121,""),IF(A121&amp;""="0","",IF(Q121&lt;&gt;"",Q121,R121))))))</f>
        <v/>
      </c>
      <c r="T121" s="56">
        <f>IF(S121="","",IF(IFERROR(INDEX('入力'!$E$30:$E$88,MATCH(S121,'入力'!$A$30:$A$88,0)),"")="入るお金",D121,-D121))</f>
        <v/>
      </c>
      <c r="U121" s="39">
        <f>IF(L121="","",IF(L121&lt;&gt;1,"見出しなど",IF(N121=1,"重なり",IF(S121="",IF(O121&gt;0,"数えない（直した）",IF(I121&amp;""="1","振替",IF(A121&amp;""="0","計算対象外","数えない"))),IF(COUNTIFS('入力'!$A$30:$A$88,S121)=0,"一覧にない費目",IF(O121&gt;0,"直した",IF(S121="未分類","未分類","OK")))))))</f>
        <v/>
      </c>
    </row>
    <row r="122">
      <c r="A122" s="40" t="n"/>
      <c r="B122" s="34" t="n"/>
      <c r="C122" s="35" t="n"/>
      <c r="D122" s="36" t="n"/>
      <c r="E122" s="35" t="n"/>
      <c r="F122" s="35" t="n"/>
      <c r="G122" s="35" t="n"/>
      <c r="H122" s="35" t="n"/>
      <c r="I122" s="40" t="n"/>
      <c r="J122" s="35" t="n"/>
      <c r="L122" s="39">
        <f>IF(B122="","",IFERROR(YEAR(B122)*0+D122*0+1,0))</f>
        <v/>
      </c>
      <c r="M122" s="55">
        <f>IF(L122&lt;&gt;1,"",IF(O122&gt;0,IF(INDEX('分け方の表'!$O$4:$O$53,O122)&lt;&gt;"",DATE(YEAR(INDEX('分け方の表'!$O$4:$O$53,O122)),MONTH(INDEX('分け方の表'!$O$4:$O$53,O122)),1),DATE(YEAR(B122),MONTH(B122),1)),DATE(YEAR(B122),MONTH(B122),1)))</f>
        <v/>
      </c>
      <c r="N122" s="39">
        <f>IF(L122&lt;&gt;1,"",IF(J122="",0,IF(COUNTIFS($J$4:J122,J122)&gt;1,1,0)))</f>
        <v/>
      </c>
      <c r="O122" s="39">
        <f>IF(L122&lt;&gt;1,"",IF(J122="",0,IFERROR(MATCH(J122,'分け方の表'!$M$4:$M$53,0),0)))</f>
        <v/>
      </c>
      <c r="P122" s="39">
        <f>IF(L122&lt;&gt;1,"",IF(SUMPRODUCT((COUNTIFS(C122,"*"&amp;'分け方の表'!$F$4:$F$23&amp;"*")&gt;0)*('分け方の表'!$F$4:$F$23&lt;&gt;"")*'分け方の表'!$I$4:$I$23)=0,99,1+COUNTIFS('分け方の表'!$I$4:$I$23,"&gt;"&amp;SUMPRODUCT((COUNTIFS(C122,"*"&amp;'分け方の表'!$F$4:$F$23&amp;"*")&gt;0)*('分け方の表'!$F$4:$F$23&lt;&gt;"")*'分け方の表'!$I$4:$I$23))))</f>
        <v/>
      </c>
      <c r="Q122" s="39">
        <f>IF(L122&lt;&gt;1,"",IF(P122&gt;=99,"",INDEX('分け方の表'!$G$4:$G$23,P122)&amp;""))</f>
        <v/>
      </c>
      <c r="R122" s="39">
        <f>IF(L122&lt;&gt;1,"",IF((F122="収入")*(G122="給与")*(E122&lt;&gt;"")*(COUNTIFS('分け方の表'!$J$4:$J$13,E122)&gt;0),INDEX('分け方の表'!$K$4:$K$13,MATCH(E122,'分け方の表'!$J$4:$J$13,0))&amp;"",IFERROR(INDEX('分け方の表'!$C$4:$C$103,MATCH(F122&amp;"|"&amp;G122,'分け方の表'!$D$4:$D$103,0))&amp;"",IFERROR(INDEX('分け方の表'!$C$4:$C$103,MATCH(F122&amp;"|（ほか全部）",'分け方の表'!$D$4:$D$103,0))&amp;"","未分類"))))</f>
        <v/>
      </c>
      <c r="S122" s="39">
        <f>IF(L122&lt;&gt;1,"",IF(N122=1,"",IF(IF(O122&gt;0,INDEX('分け方の表'!$N$4:$N$53,O122)&amp;"","")&lt;&gt;"",IF(INDEX('分け方の表'!$N$4:$N$53,O122)="（数えない）","",INDEX('分け方の表'!$N$4:$N$53,O122)&amp;""),IF(I122&amp;""="1",IF((Q122&lt;&gt;"")*(D122&lt;0)*(IFERROR(INDEX('入力'!$E$30:$E$88,MATCH(Q122,'入力'!$A$30:$A$88,0)),"")="貯める・増やす"),Q122,""),IF(A122&amp;""="0","",IF(Q122&lt;&gt;"",Q122,R122))))))</f>
        <v/>
      </c>
      <c r="T122" s="56">
        <f>IF(S122="","",IF(IFERROR(INDEX('入力'!$E$30:$E$88,MATCH(S122,'入力'!$A$30:$A$88,0)),"")="入るお金",D122,-D122))</f>
        <v/>
      </c>
      <c r="U122" s="39">
        <f>IF(L122="","",IF(L122&lt;&gt;1,"見出しなど",IF(N122=1,"重なり",IF(S122="",IF(O122&gt;0,"数えない（直した）",IF(I122&amp;""="1","振替",IF(A122&amp;""="0","計算対象外","数えない"))),IF(COUNTIFS('入力'!$A$30:$A$88,S122)=0,"一覧にない費目",IF(O122&gt;0,"直した",IF(S122="未分類","未分類","OK")))))))</f>
        <v/>
      </c>
    </row>
    <row r="123">
      <c r="A123" s="40" t="n"/>
      <c r="B123" s="34" t="n"/>
      <c r="C123" s="35" t="n"/>
      <c r="D123" s="36" t="n"/>
      <c r="E123" s="35" t="n"/>
      <c r="F123" s="35" t="n"/>
      <c r="G123" s="35" t="n"/>
      <c r="H123" s="35" t="n"/>
      <c r="I123" s="40" t="n"/>
      <c r="J123" s="35" t="n"/>
      <c r="L123" s="39">
        <f>IF(B123="","",IFERROR(YEAR(B123)*0+D123*0+1,0))</f>
        <v/>
      </c>
      <c r="M123" s="55">
        <f>IF(L123&lt;&gt;1,"",IF(O123&gt;0,IF(INDEX('分け方の表'!$O$4:$O$53,O123)&lt;&gt;"",DATE(YEAR(INDEX('分け方の表'!$O$4:$O$53,O123)),MONTH(INDEX('分け方の表'!$O$4:$O$53,O123)),1),DATE(YEAR(B123),MONTH(B123),1)),DATE(YEAR(B123),MONTH(B123),1)))</f>
        <v/>
      </c>
      <c r="N123" s="39">
        <f>IF(L123&lt;&gt;1,"",IF(J123="",0,IF(COUNTIFS($J$4:J123,J123)&gt;1,1,0)))</f>
        <v/>
      </c>
      <c r="O123" s="39">
        <f>IF(L123&lt;&gt;1,"",IF(J123="",0,IFERROR(MATCH(J123,'分け方の表'!$M$4:$M$53,0),0)))</f>
        <v/>
      </c>
      <c r="P123" s="39">
        <f>IF(L123&lt;&gt;1,"",IF(SUMPRODUCT((COUNTIFS(C123,"*"&amp;'分け方の表'!$F$4:$F$23&amp;"*")&gt;0)*('分け方の表'!$F$4:$F$23&lt;&gt;"")*'分け方の表'!$I$4:$I$23)=0,99,1+COUNTIFS('分け方の表'!$I$4:$I$23,"&gt;"&amp;SUMPRODUCT((COUNTIFS(C123,"*"&amp;'分け方の表'!$F$4:$F$23&amp;"*")&gt;0)*('分け方の表'!$F$4:$F$23&lt;&gt;"")*'分け方の表'!$I$4:$I$23))))</f>
        <v/>
      </c>
      <c r="Q123" s="39">
        <f>IF(L123&lt;&gt;1,"",IF(P123&gt;=99,"",INDEX('分け方の表'!$G$4:$G$23,P123)&amp;""))</f>
        <v/>
      </c>
      <c r="R123" s="39">
        <f>IF(L123&lt;&gt;1,"",IF((F123="収入")*(G123="給与")*(E123&lt;&gt;"")*(COUNTIFS('分け方の表'!$J$4:$J$13,E123)&gt;0),INDEX('分け方の表'!$K$4:$K$13,MATCH(E123,'分け方の表'!$J$4:$J$13,0))&amp;"",IFERROR(INDEX('分け方の表'!$C$4:$C$103,MATCH(F123&amp;"|"&amp;G123,'分け方の表'!$D$4:$D$103,0))&amp;"",IFERROR(INDEX('分け方の表'!$C$4:$C$103,MATCH(F123&amp;"|（ほか全部）",'分け方の表'!$D$4:$D$103,0))&amp;"","未分類"))))</f>
        <v/>
      </c>
      <c r="S123" s="39">
        <f>IF(L123&lt;&gt;1,"",IF(N123=1,"",IF(IF(O123&gt;0,INDEX('分け方の表'!$N$4:$N$53,O123)&amp;"","")&lt;&gt;"",IF(INDEX('分け方の表'!$N$4:$N$53,O123)="（数えない）","",INDEX('分け方の表'!$N$4:$N$53,O123)&amp;""),IF(I123&amp;""="1",IF((Q123&lt;&gt;"")*(D123&lt;0)*(IFERROR(INDEX('入力'!$E$30:$E$88,MATCH(Q123,'入力'!$A$30:$A$88,0)),"")="貯める・増やす"),Q123,""),IF(A123&amp;""="0","",IF(Q123&lt;&gt;"",Q123,R123))))))</f>
        <v/>
      </c>
      <c r="T123" s="56">
        <f>IF(S123="","",IF(IFERROR(INDEX('入力'!$E$30:$E$88,MATCH(S123,'入力'!$A$30:$A$88,0)),"")="入るお金",D123,-D123))</f>
        <v/>
      </c>
      <c r="U123" s="39">
        <f>IF(L123="","",IF(L123&lt;&gt;1,"見出しなど",IF(N123=1,"重なり",IF(S123="",IF(O123&gt;0,"数えない（直した）",IF(I123&amp;""="1","振替",IF(A123&amp;""="0","計算対象外","数えない"))),IF(COUNTIFS('入力'!$A$30:$A$88,S123)=0,"一覧にない費目",IF(O123&gt;0,"直した",IF(S123="未分類","未分類","OK")))))))</f>
        <v/>
      </c>
    </row>
    <row r="124">
      <c r="A124" s="40" t="n"/>
      <c r="B124" s="34" t="n"/>
      <c r="C124" s="35" t="n"/>
      <c r="D124" s="36" t="n"/>
      <c r="E124" s="35" t="n"/>
      <c r="F124" s="35" t="n"/>
      <c r="G124" s="35" t="n"/>
      <c r="H124" s="35" t="n"/>
      <c r="I124" s="40" t="n"/>
      <c r="J124" s="35" t="n"/>
      <c r="L124" s="39">
        <f>IF(B124="","",IFERROR(YEAR(B124)*0+D124*0+1,0))</f>
        <v/>
      </c>
      <c r="M124" s="55">
        <f>IF(L124&lt;&gt;1,"",IF(O124&gt;0,IF(INDEX('分け方の表'!$O$4:$O$53,O124)&lt;&gt;"",DATE(YEAR(INDEX('分け方の表'!$O$4:$O$53,O124)),MONTH(INDEX('分け方の表'!$O$4:$O$53,O124)),1),DATE(YEAR(B124),MONTH(B124),1)),DATE(YEAR(B124),MONTH(B124),1)))</f>
        <v/>
      </c>
      <c r="N124" s="39">
        <f>IF(L124&lt;&gt;1,"",IF(J124="",0,IF(COUNTIFS($J$4:J124,J124)&gt;1,1,0)))</f>
        <v/>
      </c>
      <c r="O124" s="39">
        <f>IF(L124&lt;&gt;1,"",IF(J124="",0,IFERROR(MATCH(J124,'分け方の表'!$M$4:$M$53,0),0)))</f>
        <v/>
      </c>
      <c r="P124" s="39">
        <f>IF(L124&lt;&gt;1,"",IF(SUMPRODUCT((COUNTIFS(C124,"*"&amp;'分け方の表'!$F$4:$F$23&amp;"*")&gt;0)*('分け方の表'!$F$4:$F$23&lt;&gt;"")*'分け方の表'!$I$4:$I$23)=0,99,1+COUNTIFS('分け方の表'!$I$4:$I$23,"&gt;"&amp;SUMPRODUCT((COUNTIFS(C124,"*"&amp;'分け方の表'!$F$4:$F$23&amp;"*")&gt;0)*('分け方の表'!$F$4:$F$23&lt;&gt;"")*'分け方の表'!$I$4:$I$23))))</f>
        <v/>
      </c>
      <c r="Q124" s="39">
        <f>IF(L124&lt;&gt;1,"",IF(P124&gt;=99,"",INDEX('分け方の表'!$G$4:$G$23,P124)&amp;""))</f>
        <v/>
      </c>
      <c r="R124" s="39">
        <f>IF(L124&lt;&gt;1,"",IF((F124="収入")*(G124="給与")*(E124&lt;&gt;"")*(COUNTIFS('分け方の表'!$J$4:$J$13,E124)&gt;0),INDEX('分け方の表'!$K$4:$K$13,MATCH(E124,'分け方の表'!$J$4:$J$13,0))&amp;"",IFERROR(INDEX('分け方の表'!$C$4:$C$103,MATCH(F124&amp;"|"&amp;G124,'分け方の表'!$D$4:$D$103,0))&amp;"",IFERROR(INDEX('分け方の表'!$C$4:$C$103,MATCH(F124&amp;"|（ほか全部）",'分け方の表'!$D$4:$D$103,0))&amp;"","未分類"))))</f>
        <v/>
      </c>
      <c r="S124" s="39">
        <f>IF(L124&lt;&gt;1,"",IF(N124=1,"",IF(IF(O124&gt;0,INDEX('分け方の表'!$N$4:$N$53,O124)&amp;"","")&lt;&gt;"",IF(INDEX('分け方の表'!$N$4:$N$53,O124)="（数えない）","",INDEX('分け方の表'!$N$4:$N$53,O124)&amp;""),IF(I124&amp;""="1",IF((Q124&lt;&gt;"")*(D124&lt;0)*(IFERROR(INDEX('入力'!$E$30:$E$88,MATCH(Q124,'入力'!$A$30:$A$88,0)),"")="貯める・増やす"),Q124,""),IF(A124&amp;""="0","",IF(Q124&lt;&gt;"",Q124,R124))))))</f>
        <v/>
      </c>
      <c r="T124" s="56">
        <f>IF(S124="","",IF(IFERROR(INDEX('入力'!$E$30:$E$88,MATCH(S124,'入力'!$A$30:$A$88,0)),"")="入るお金",D124,-D124))</f>
        <v/>
      </c>
      <c r="U124" s="39">
        <f>IF(L124="","",IF(L124&lt;&gt;1,"見出しなど",IF(N124=1,"重なり",IF(S124="",IF(O124&gt;0,"数えない（直した）",IF(I124&amp;""="1","振替",IF(A124&amp;""="0","計算対象外","数えない"))),IF(COUNTIFS('入力'!$A$30:$A$88,S124)=0,"一覧にない費目",IF(O124&gt;0,"直した",IF(S124="未分類","未分類","OK")))))))</f>
        <v/>
      </c>
    </row>
    <row r="125">
      <c r="A125" s="40" t="n"/>
      <c r="B125" s="34" t="n"/>
      <c r="C125" s="35" t="n"/>
      <c r="D125" s="36" t="n"/>
      <c r="E125" s="35" t="n"/>
      <c r="F125" s="35" t="n"/>
      <c r="G125" s="35" t="n"/>
      <c r="H125" s="35" t="n"/>
      <c r="I125" s="40" t="n"/>
      <c r="J125" s="35" t="n"/>
      <c r="L125" s="39">
        <f>IF(B125="","",IFERROR(YEAR(B125)*0+D125*0+1,0))</f>
        <v/>
      </c>
      <c r="M125" s="55">
        <f>IF(L125&lt;&gt;1,"",IF(O125&gt;0,IF(INDEX('分け方の表'!$O$4:$O$53,O125)&lt;&gt;"",DATE(YEAR(INDEX('分け方の表'!$O$4:$O$53,O125)),MONTH(INDEX('分け方の表'!$O$4:$O$53,O125)),1),DATE(YEAR(B125),MONTH(B125),1)),DATE(YEAR(B125),MONTH(B125),1)))</f>
        <v/>
      </c>
      <c r="N125" s="39">
        <f>IF(L125&lt;&gt;1,"",IF(J125="",0,IF(COUNTIFS($J$4:J125,J125)&gt;1,1,0)))</f>
        <v/>
      </c>
      <c r="O125" s="39">
        <f>IF(L125&lt;&gt;1,"",IF(J125="",0,IFERROR(MATCH(J125,'分け方の表'!$M$4:$M$53,0),0)))</f>
        <v/>
      </c>
      <c r="P125" s="39">
        <f>IF(L125&lt;&gt;1,"",IF(SUMPRODUCT((COUNTIFS(C125,"*"&amp;'分け方の表'!$F$4:$F$23&amp;"*")&gt;0)*('分け方の表'!$F$4:$F$23&lt;&gt;"")*'分け方の表'!$I$4:$I$23)=0,99,1+COUNTIFS('分け方の表'!$I$4:$I$23,"&gt;"&amp;SUMPRODUCT((COUNTIFS(C125,"*"&amp;'分け方の表'!$F$4:$F$23&amp;"*")&gt;0)*('分け方の表'!$F$4:$F$23&lt;&gt;"")*'分け方の表'!$I$4:$I$23))))</f>
        <v/>
      </c>
      <c r="Q125" s="39">
        <f>IF(L125&lt;&gt;1,"",IF(P125&gt;=99,"",INDEX('分け方の表'!$G$4:$G$23,P125)&amp;""))</f>
        <v/>
      </c>
      <c r="R125" s="39">
        <f>IF(L125&lt;&gt;1,"",IF((F125="収入")*(G125="給与")*(E125&lt;&gt;"")*(COUNTIFS('分け方の表'!$J$4:$J$13,E125)&gt;0),INDEX('分け方の表'!$K$4:$K$13,MATCH(E125,'分け方の表'!$J$4:$J$13,0))&amp;"",IFERROR(INDEX('分け方の表'!$C$4:$C$103,MATCH(F125&amp;"|"&amp;G125,'分け方の表'!$D$4:$D$103,0))&amp;"",IFERROR(INDEX('分け方の表'!$C$4:$C$103,MATCH(F125&amp;"|（ほか全部）",'分け方の表'!$D$4:$D$103,0))&amp;"","未分類"))))</f>
        <v/>
      </c>
      <c r="S125" s="39">
        <f>IF(L125&lt;&gt;1,"",IF(N125=1,"",IF(IF(O125&gt;0,INDEX('分け方の表'!$N$4:$N$53,O125)&amp;"","")&lt;&gt;"",IF(INDEX('分け方の表'!$N$4:$N$53,O125)="（数えない）","",INDEX('分け方の表'!$N$4:$N$53,O125)&amp;""),IF(I125&amp;""="1",IF((Q125&lt;&gt;"")*(D125&lt;0)*(IFERROR(INDEX('入力'!$E$30:$E$88,MATCH(Q125,'入力'!$A$30:$A$88,0)),"")="貯める・増やす"),Q125,""),IF(A125&amp;""="0","",IF(Q125&lt;&gt;"",Q125,R125))))))</f>
        <v/>
      </c>
      <c r="T125" s="56">
        <f>IF(S125="","",IF(IFERROR(INDEX('入力'!$E$30:$E$88,MATCH(S125,'入力'!$A$30:$A$88,0)),"")="入るお金",D125,-D125))</f>
        <v/>
      </c>
      <c r="U125" s="39">
        <f>IF(L125="","",IF(L125&lt;&gt;1,"見出しなど",IF(N125=1,"重なり",IF(S125="",IF(O125&gt;0,"数えない（直した）",IF(I125&amp;""="1","振替",IF(A125&amp;""="0","計算対象外","数えない"))),IF(COUNTIFS('入力'!$A$30:$A$88,S125)=0,"一覧にない費目",IF(O125&gt;0,"直した",IF(S125="未分類","未分類","OK")))))))</f>
        <v/>
      </c>
    </row>
    <row r="126">
      <c r="A126" s="40" t="n"/>
      <c r="B126" s="34" t="n"/>
      <c r="C126" s="35" t="n"/>
      <c r="D126" s="36" t="n"/>
      <c r="E126" s="35" t="n"/>
      <c r="F126" s="35" t="n"/>
      <c r="G126" s="35" t="n"/>
      <c r="H126" s="35" t="n"/>
      <c r="I126" s="40" t="n"/>
      <c r="J126" s="35" t="n"/>
      <c r="L126" s="39">
        <f>IF(B126="","",IFERROR(YEAR(B126)*0+D126*0+1,0))</f>
        <v/>
      </c>
      <c r="M126" s="55">
        <f>IF(L126&lt;&gt;1,"",IF(O126&gt;0,IF(INDEX('分け方の表'!$O$4:$O$53,O126)&lt;&gt;"",DATE(YEAR(INDEX('分け方の表'!$O$4:$O$53,O126)),MONTH(INDEX('分け方の表'!$O$4:$O$53,O126)),1),DATE(YEAR(B126),MONTH(B126),1)),DATE(YEAR(B126),MONTH(B126),1)))</f>
        <v/>
      </c>
      <c r="N126" s="39">
        <f>IF(L126&lt;&gt;1,"",IF(J126="",0,IF(COUNTIFS($J$4:J126,J126)&gt;1,1,0)))</f>
        <v/>
      </c>
      <c r="O126" s="39">
        <f>IF(L126&lt;&gt;1,"",IF(J126="",0,IFERROR(MATCH(J126,'分け方の表'!$M$4:$M$53,0),0)))</f>
        <v/>
      </c>
      <c r="P126" s="39">
        <f>IF(L126&lt;&gt;1,"",IF(SUMPRODUCT((COUNTIFS(C126,"*"&amp;'分け方の表'!$F$4:$F$23&amp;"*")&gt;0)*('分け方の表'!$F$4:$F$23&lt;&gt;"")*'分け方の表'!$I$4:$I$23)=0,99,1+COUNTIFS('分け方の表'!$I$4:$I$23,"&gt;"&amp;SUMPRODUCT((COUNTIFS(C126,"*"&amp;'分け方の表'!$F$4:$F$23&amp;"*")&gt;0)*('分け方の表'!$F$4:$F$23&lt;&gt;"")*'分け方の表'!$I$4:$I$23))))</f>
        <v/>
      </c>
      <c r="Q126" s="39">
        <f>IF(L126&lt;&gt;1,"",IF(P126&gt;=99,"",INDEX('分け方の表'!$G$4:$G$23,P126)&amp;""))</f>
        <v/>
      </c>
      <c r="R126" s="39">
        <f>IF(L126&lt;&gt;1,"",IF((F126="収入")*(G126="給与")*(E126&lt;&gt;"")*(COUNTIFS('分け方の表'!$J$4:$J$13,E126)&gt;0),INDEX('分け方の表'!$K$4:$K$13,MATCH(E126,'分け方の表'!$J$4:$J$13,0))&amp;"",IFERROR(INDEX('分け方の表'!$C$4:$C$103,MATCH(F126&amp;"|"&amp;G126,'分け方の表'!$D$4:$D$103,0))&amp;"",IFERROR(INDEX('分け方の表'!$C$4:$C$103,MATCH(F126&amp;"|（ほか全部）",'分け方の表'!$D$4:$D$103,0))&amp;"","未分類"))))</f>
        <v/>
      </c>
      <c r="S126" s="39">
        <f>IF(L126&lt;&gt;1,"",IF(N126=1,"",IF(IF(O126&gt;0,INDEX('分け方の表'!$N$4:$N$53,O126)&amp;"","")&lt;&gt;"",IF(INDEX('分け方の表'!$N$4:$N$53,O126)="（数えない）","",INDEX('分け方の表'!$N$4:$N$53,O126)&amp;""),IF(I126&amp;""="1",IF((Q126&lt;&gt;"")*(D126&lt;0)*(IFERROR(INDEX('入力'!$E$30:$E$88,MATCH(Q126,'入力'!$A$30:$A$88,0)),"")="貯める・増やす"),Q126,""),IF(A126&amp;""="0","",IF(Q126&lt;&gt;"",Q126,R126))))))</f>
        <v/>
      </c>
      <c r="T126" s="56">
        <f>IF(S126="","",IF(IFERROR(INDEX('入力'!$E$30:$E$88,MATCH(S126,'入力'!$A$30:$A$88,0)),"")="入るお金",D126,-D126))</f>
        <v/>
      </c>
      <c r="U126" s="39">
        <f>IF(L126="","",IF(L126&lt;&gt;1,"見出しなど",IF(N126=1,"重なり",IF(S126="",IF(O126&gt;0,"数えない（直した）",IF(I126&amp;""="1","振替",IF(A126&amp;""="0","計算対象外","数えない"))),IF(COUNTIFS('入力'!$A$30:$A$88,S126)=0,"一覧にない費目",IF(O126&gt;0,"直した",IF(S126="未分類","未分類","OK")))))))</f>
        <v/>
      </c>
    </row>
    <row r="127">
      <c r="A127" s="40" t="n"/>
      <c r="B127" s="34" t="n"/>
      <c r="C127" s="35" t="n"/>
      <c r="D127" s="36" t="n"/>
      <c r="E127" s="35" t="n"/>
      <c r="F127" s="35" t="n"/>
      <c r="G127" s="35" t="n"/>
      <c r="H127" s="35" t="n"/>
      <c r="I127" s="40" t="n"/>
      <c r="J127" s="35" t="n"/>
      <c r="L127" s="39">
        <f>IF(B127="","",IFERROR(YEAR(B127)*0+D127*0+1,0))</f>
        <v/>
      </c>
      <c r="M127" s="55">
        <f>IF(L127&lt;&gt;1,"",IF(O127&gt;0,IF(INDEX('分け方の表'!$O$4:$O$53,O127)&lt;&gt;"",DATE(YEAR(INDEX('分け方の表'!$O$4:$O$53,O127)),MONTH(INDEX('分け方の表'!$O$4:$O$53,O127)),1),DATE(YEAR(B127),MONTH(B127),1)),DATE(YEAR(B127),MONTH(B127),1)))</f>
        <v/>
      </c>
      <c r="N127" s="39">
        <f>IF(L127&lt;&gt;1,"",IF(J127="",0,IF(COUNTIFS($J$4:J127,J127)&gt;1,1,0)))</f>
        <v/>
      </c>
      <c r="O127" s="39">
        <f>IF(L127&lt;&gt;1,"",IF(J127="",0,IFERROR(MATCH(J127,'分け方の表'!$M$4:$M$53,0),0)))</f>
        <v/>
      </c>
      <c r="P127" s="39">
        <f>IF(L127&lt;&gt;1,"",IF(SUMPRODUCT((COUNTIFS(C127,"*"&amp;'分け方の表'!$F$4:$F$23&amp;"*")&gt;0)*('分け方の表'!$F$4:$F$23&lt;&gt;"")*'分け方の表'!$I$4:$I$23)=0,99,1+COUNTIFS('分け方の表'!$I$4:$I$23,"&gt;"&amp;SUMPRODUCT((COUNTIFS(C127,"*"&amp;'分け方の表'!$F$4:$F$23&amp;"*")&gt;0)*('分け方の表'!$F$4:$F$23&lt;&gt;"")*'分け方の表'!$I$4:$I$23))))</f>
        <v/>
      </c>
      <c r="Q127" s="39">
        <f>IF(L127&lt;&gt;1,"",IF(P127&gt;=99,"",INDEX('分け方の表'!$G$4:$G$23,P127)&amp;""))</f>
        <v/>
      </c>
      <c r="R127" s="39">
        <f>IF(L127&lt;&gt;1,"",IF((F127="収入")*(G127="給与")*(E127&lt;&gt;"")*(COUNTIFS('分け方の表'!$J$4:$J$13,E127)&gt;0),INDEX('分け方の表'!$K$4:$K$13,MATCH(E127,'分け方の表'!$J$4:$J$13,0))&amp;"",IFERROR(INDEX('分け方の表'!$C$4:$C$103,MATCH(F127&amp;"|"&amp;G127,'分け方の表'!$D$4:$D$103,0))&amp;"",IFERROR(INDEX('分け方の表'!$C$4:$C$103,MATCH(F127&amp;"|（ほか全部）",'分け方の表'!$D$4:$D$103,0))&amp;"","未分類"))))</f>
        <v/>
      </c>
      <c r="S127" s="39">
        <f>IF(L127&lt;&gt;1,"",IF(N127=1,"",IF(IF(O127&gt;0,INDEX('分け方の表'!$N$4:$N$53,O127)&amp;"","")&lt;&gt;"",IF(INDEX('分け方の表'!$N$4:$N$53,O127)="（数えない）","",INDEX('分け方の表'!$N$4:$N$53,O127)&amp;""),IF(I127&amp;""="1",IF((Q127&lt;&gt;"")*(D127&lt;0)*(IFERROR(INDEX('入力'!$E$30:$E$88,MATCH(Q127,'入力'!$A$30:$A$88,0)),"")="貯める・増やす"),Q127,""),IF(A127&amp;""="0","",IF(Q127&lt;&gt;"",Q127,R127))))))</f>
        <v/>
      </c>
      <c r="T127" s="56">
        <f>IF(S127="","",IF(IFERROR(INDEX('入力'!$E$30:$E$88,MATCH(S127,'入力'!$A$30:$A$88,0)),"")="入るお金",D127,-D127))</f>
        <v/>
      </c>
      <c r="U127" s="39">
        <f>IF(L127="","",IF(L127&lt;&gt;1,"見出しなど",IF(N127=1,"重なり",IF(S127="",IF(O127&gt;0,"数えない（直した）",IF(I127&amp;""="1","振替",IF(A127&amp;""="0","計算対象外","数えない"))),IF(COUNTIFS('入力'!$A$30:$A$88,S127)=0,"一覧にない費目",IF(O127&gt;0,"直した",IF(S127="未分類","未分類","OK")))))))</f>
        <v/>
      </c>
    </row>
    <row r="128">
      <c r="A128" s="40" t="n"/>
      <c r="B128" s="34" t="n"/>
      <c r="C128" s="35" t="n"/>
      <c r="D128" s="36" t="n"/>
      <c r="E128" s="35" t="n"/>
      <c r="F128" s="35" t="n"/>
      <c r="G128" s="35" t="n"/>
      <c r="H128" s="35" t="n"/>
      <c r="I128" s="40" t="n"/>
      <c r="J128" s="35" t="n"/>
      <c r="L128" s="39">
        <f>IF(B128="","",IFERROR(YEAR(B128)*0+D128*0+1,0))</f>
        <v/>
      </c>
      <c r="M128" s="55">
        <f>IF(L128&lt;&gt;1,"",IF(O128&gt;0,IF(INDEX('分け方の表'!$O$4:$O$53,O128)&lt;&gt;"",DATE(YEAR(INDEX('分け方の表'!$O$4:$O$53,O128)),MONTH(INDEX('分け方の表'!$O$4:$O$53,O128)),1),DATE(YEAR(B128),MONTH(B128),1)),DATE(YEAR(B128),MONTH(B128),1)))</f>
        <v/>
      </c>
      <c r="N128" s="39">
        <f>IF(L128&lt;&gt;1,"",IF(J128="",0,IF(COUNTIFS($J$4:J128,J128)&gt;1,1,0)))</f>
        <v/>
      </c>
      <c r="O128" s="39">
        <f>IF(L128&lt;&gt;1,"",IF(J128="",0,IFERROR(MATCH(J128,'分け方の表'!$M$4:$M$53,0),0)))</f>
        <v/>
      </c>
      <c r="P128" s="39">
        <f>IF(L128&lt;&gt;1,"",IF(SUMPRODUCT((COUNTIFS(C128,"*"&amp;'分け方の表'!$F$4:$F$23&amp;"*")&gt;0)*('分け方の表'!$F$4:$F$23&lt;&gt;"")*'分け方の表'!$I$4:$I$23)=0,99,1+COUNTIFS('分け方の表'!$I$4:$I$23,"&gt;"&amp;SUMPRODUCT((COUNTIFS(C128,"*"&amp;'分け方の表'!$F$4:$F$23&amp;"*")&gt;0)*('分け方の表'!$F$4:$F$23&lt;&gt;"")*'分け方の表'!$I$4:$I$23))))</f>
        <v/>
      </c>
      <c r="Q128" s="39">
        <f>IF(L128&lt;&gt;1,"",IF(P128&gt;=99,"",INDEX('分け方の表'!$G$4:$G$23,P128)&amp;""))</f>
        <v/>
      </c>
      <c r="R128" s="39">
        <f>IF(L128&lt;&gt;1,"",IF((F128="収入")*(G128="給与")*(E128&lt;&gt;"")*(COUNTIFS('分け方の表'!$J$4:$J$13,E128)&gt;0),INDEX('分け方の表'!$K$4:$K$13,MATCH(E128,'分け方の表'!$J$4:$J$13,0))&amp;"",IFERROR(INDEX('分け方の表'!$C$4:$C$103,MATCH(F128&amp;"|"&amp;G128,'分け方の表'!$D$4:$D$103,0))&amp;"",IFERROR(INDEX('分け方の表'!$C$4:$C$103,MATCH(F128&amp;"|（ほか全部）",'分け方の表'!$D$4:$D$103,0))&amp;"","未分類"))))</f>
        <v/>
      </c>
      <c r="S128" s="39">
        <f>IF(L128&lt;&gt;1,"",IF(N128=1,"",IF(IF(O128&gt;0,INDEX('分け方の表'!$N$4:$N$53,O128)&amp;"","")&lt;&gt;"",IF(INDEX('分け方の表'!$N$4:$N$53,O128)="（数えない）","",INDEX('分け方の表'!$N$4:$N$53,O128)&amp;""),IF(I128&amp;""="1",IF((Q128&lt;&gt;"")*(D128&lt;0)*(IFERROR(INDEX('入力'!$E$30:$E$88,MATCH(Q128,'入力'!$A$30:$A$88,0)),"")="貯める・増やす"),Q128,""),IF(A128&amp;""="0","",IF(Q128&lt;&gt;"",Q128,R128))))))</f>
        <v/>
      </c>
      <c r="T128" s="56">
        <f>IF(S128="","",IF(IFERROR(INDEX('入力'!$E$30:$E$88,MATCH(S128,'入力'!$A$30:$A$88,0)),"")="入るお金",D128,-D128))</f>
        <v/>
      </c>
      <c r="U128" s="39">
        <f>IF(L128="","",IF(L128&lt;&gt;1,"見出しなど",IF(N128=1,"重なり",IF(S128="",IF(O128&gt;0,"数えない（直した）",IF(I128&amp;""="1","振替",IF(A128&amp;""="0","計算対象外","数えない"))),IF(COUNTIFS('入力'!$A$30:$A$88,S128)=0,"一覧にない費目",IF(O128&gt;0,"直した",IF(S128="未分類","未分類","OK")))))))</f>
        <v/>
      </c>
    </row>
    <row r="129">
      <c r="A129" s="40" t="n"/>
      <c r="B129" s="34" t="n"/>
      <c r="C129" s="35" t="n"/>
      <c r="D129" s="36" t="n"/>
      <c r="E129" s="35" t="n"/>
      <c r="F129" s="35" t="n"/>
      <c r="G129" s="35" t="n"/>
      <c r="H129" s="35" t="n"/>
      <c r="I129" s="40" t="n"/>
      <c r="J129" s="35" t="n"/>
      <c r="L129" s="39">
        <f>IF(B129="","",IFERROR(YEAR(B129)*0+D129*0+1,0))</f>
        <v/>
      </c>
      <c r="M129" s="55">
        <f>IF(L129&lt;&gt;1,"",IF(O129&gt;0,IF(INDEX('分け方の表'!$O$4:$O$53,O129)&lt;&gt;"",DATE(YEAR(INDEX('分け方の表'!$O$4:$O$53,O129)),MONTH(INDEX('分け方の表'!$O$4:$O$53,O129)),1),DATE(YEAR(B129),MONTH(B129),1)),DATE(YEAR(B129),MONTH(B129),1)))</f>
        <v/>
      </c>
      <c r="N129" s="39">
        <f>IF(L129&lt;&gt;1,"",IF(J129="",0,IF(COUNTIFS($J$4:J129,J129)&gt;1,1,0)))</f>
        <v/>
      </c>
      <c r="O129" s="39">
        <f>IF(L129&lt;&gt;1,"",IF(J129="",0,IFERROR(MATCH(J129,'分け方の表'!$M$4:$M$53,0),0)))</f>
        <v/>
      </c>
      <c r="P129" s="39">
        <f>IF(L129&lt;&gt;1,"",IF(SUMPRODUCT((COUNTIFS(C129,"*"&amp;'分け方の表'!$F$4:$F$23&amp;"*")&gt;0)*('分け方の表'!$F$4:$F$23&lt;&gt;"")*'分け方の表'!$I$4:$I$23)=0,99,1+COUNTIFS('分け方の表'!$I$4:$I$23,"&gt;"&amp;SUMPRODUCT((COUNTIFS(C129,"*"&amp;'分け方の表'!$F$4:$F$23&amp;"*")&gt;0)*('分け方の表'!$F$4:$F$23&lt;&gt;"")*'分け方の表'!$I$4:$I$23))))</f>
        <v/>
      </c>
      <c r="Q129" s="39">
        <f>IF(L129&lt;&gt;1,"",IF(P129&gt;=99,"",INDEX('分け方の表'!$G$4:$G$23,P129)&amp;""))</f>
        <v/>
      </c>
      <c r="R129" s="39">
        <f>IF(L129&lt;&gt;1,"",IF((F129="収入")*(G129="給与")*(E129&lt;&gt;"")*(COUNTIFS('分け方の表'!$J$4:$J$13,E129)&gt;0),INDEX('分け方の表'!$K$4:$K$13,MATCH(E129,'分け方の表'!$J$4:$J$13,0))&amp;"",IFERROR(INDEX('分け方の表'!$C$4:$C$103,MATCH(F129&amp;"|"&amp;G129,'分け方の表'!$D$4:$D$103,0))&amp;"",IFERROR(INDEX('分け方の表'!$C$4:$C$103,MATCH(F129&amp;"|（ほか全部）",'分け方の表'!$D$4:$D$103,0))&amp;"","未分類"))))</f>
        <v/>
      </c>
      <c r="S129" s="39">
        <f>IF(L129&lt;&gt;1,"",IF(N129=1,"",IF(IF(O129&gt;0,INDEX('分け方の表'!$N$4:$N$53,O129)&amp;"","")&lt;&gt;"",IF(INDEX('分け方の表'!$N$4:$N$53,O129)="（数えない）","",INDEX('分け方の表'!$N$4:$N$53,O129)&amp;""),IF(I129&amp;""="1",IF((Q129&lt;&gt;"")*(D129&lt;0)*(IFERROR(INDEX('入力'!$E$30:$E$88,MATCH(Q129,'入力'!$A$30:$A$88,0)),"")="貯める・増やす"),Q129,""),IF(A129&amp;""="0","",IF(Q129&lt;&gt;"",Q129,R129))))))</f>
        <v/>
      </c>
      <c r="T129" s="56">
        <f>IF(S129="","",IF(IFERROR(INDEX('入力'!$E$30:$E$88,MATCH(S129,'入力'!$A$30:$A$88,0)),"")="入るお金",D129,-D129))</f>
        <v/>
      </c>
      <c r="U129" s="39">
        <f>IF(L129="","",IF(L129&lt;&gt;1,"見出しなど",IF(N129=1,"重なり",IF(S129="",IF(O129&gt;0,"数えない（直した）",IF(I129&amp;""="1","振替",IF(A129&amp;""="0","計算対象外","数えない"))),IF(COUNTIFS('入力'!$A$30:$A$88,S129)=0,"一覧にない費目",IF(O129&gt;0,"直した",IF(S129="未分類","未分類","OK")))))))</f>
        <v/>
      </c>
    </row>
    <row r="130">
      <c r="A130" s="40" t="n"/>
      <c r="B130" s="34" t="n"/>
      <c r="C130" s="35" t="n"/>
      <c r="D130" s="36" t="n"/>
      <c r="E130" s="35" t="n"/>
      <c r="F130" s="35" t="n"/>
      <c r="G130" s="35" t="n"/>
      <c r="H130" s="35" t="n"/>
      <c r="I130" s="40" t="n"/>
      <c r="J130" s="35" t="n"/>
      <c r="L130" s="39">
        <f>IF(B130="","",IFERROR(YEAR(B130)*0+D130*0+1,0))</f>
        <v/>
      </c>
      <c r="M130" s="55">
        <f>IF(L130&lt;&gt;1,"",IF(O130&gt;0,IF(INDEX('分け方の表'!$O$4:$O$53,O130)&lt;&gt;"",DATE(YEAR(INDEX('分け方の表'!$O$4:$O$53,O130)),MONTH(INDEX('分け方の表'!$O$4:$O$53,O130)),1),DATE(YEAR(B130),MONTH(B130),1)),DATE(YEAR(B130),MONTH(B130),1)))</f>
        <v/>
      </c>
      <c r="N130" s="39">
        <f>IF(L130&lt;&gt;1,"",IF(J130="",0,IF(COUNTIFS($J$4:J130,J130)&gt;1,1,0)))</f>
        <v/>
      </c>
      <c r="O130" s="39">
        <f>IF(L130&lt;&gt;1,"",IF(J130="",0,IFERROR(MATCH(J130,'分け方の表'!$M$4:$M$53,0),0)))</f>
        <v/>
      </c>
      <c r="P130" s="39">
        <f>IF(L130&lt;&gt;1,"",IF(SUMPRODUCT((COUNTIFS(C130,"*"&amp;'分け方の表'!$F$4:$F$23&amp;"*")&gt;0)*('分け方の表'!$F$4:$F$23&lt;&gt;"")*'分け方の表'!$I$4:$I$23)=0,99,1+COUNTIFS('分け方の表'!$I$4:$I$23,"&gt;"&amp;SUMPRODUCT((COUNTIFS(C130,"*"&amp;'分け方の表'!$F$4:$F$23&amp;"*")&gt;0)*('分け方の表'!$F$4:$F$23&lt;&gt;"")*'分け方の表'!$I$4:$I$23))))</f>
        <v/>
      </c>
      <c r="Q130" s="39">
        <f>IF(L130&lt;&gt;1,"",IF(P130&gt;=99,"",INDEX('分け方の表'!$G$4:$G$23,P130)&amp;""))</f>
        <v/>
      </c>
      <c r="R130" s="39">
        <f>IF(L130&lt;&gt;1,"",IF((F130="収入")*(G130="給与")*(E130&lt;&gt;"")*(COUNTIFS('分け方の表'!$J$4:$J$13,E130)&gt;0),INDEX('分け方の表'!$K$4:$K$13,MATCH(E130,'分け方の表'!$J$4:$J$13,0))&amp;"",IFERROR(INDEX('分け方の表'!$C$4:$C$103,MATCH(F130&amp;"|"&amp;G130,'分け方の表'!$D$4:$D$103,0))&amp;"",IFERROR(INDEX('分け方の表'!$C$4:$C$103,MATCH(F130&amp;"|（ほか全部）",'分け方の表'!$D$4:$D$103,0))&amp;"","未分類"))))</f>
        <v/>
      </c>
      <c r="S130" s="39">
        <f>IF(L130&lt;&gt;1,"",IF(N130=1,"",IF(IF(O130&gt;0,INDEX('分け方の表'!$N$4:$N$53,O130)&amp;"","")&lt;&gt;"",IF(INDEX('分け方の表'!$N$4:$N$53,O130)="（数えない）","",INDEX('分け方の表'!$N$4:$N$53,O130)&amp;""),IF(I130&amp;""="1",IF((Q130&lt;&gt;"")*(D130&lt;0)*(IFERROR(INDEX('入力'!$E$30:$E$88,MATCH(Q130,'入力'!$A$30:$A$88,0)),"")="貯める・増やす"),Q130,""),IF(A130&amp;""="0","",IF(Q130&lt;&gt;"",Q130,R130))))))</f>
        <v/>
      </c>
      <c r="T130" s="56">
        <f>IF(S130="","",IF(IFERROR(INDEX('入力'!$E$30:$E$88,MATCH(S130,'入力'!$A$30:$A$88,0)),"")="入るお金",D130,-D130))</f>
        <v/>
      </c>
      <c r="U130" s="39">
        <f>IF(L130="","",IF(L130&lt;&gt;1,"見出しなど",IF(N130=1,"重なり",IF(S130="",IF(O130&gt;0,"数えない（直した）",IF(I130&amp;""="1","振替",IF(A130&amp;""="0","計算対象外","数えない"))),IF(COUNTIFS('入力'!$A$30:$A$88,S130)=0,"一覧にない費目",IF(O130&gt;0,"直した",IF(S130="未分類","未分類","OK")))))))</f>
        <v/>
      </c>
    </row>
    <row r="131">
      <c r="A131" s="40" t="n"/>
      <c r="B131" s="34" t="n"/>
      <c r="C131" s="35" t="n"/>
      <c r="D131" s="36" t="n"/>
      <c r="E131" s="35" t="n"/>
      <c r="F131" s="35" t="n"/>
      <c r="G131" s="35" t="n"/>
      <c r="H131" s="35" t="n"/>
      <c r="I131" s="40" t="n"/>
      <c r="J131" s="35" t="n"/>
      <c r="L131" s="39">
        <f>IF(B131="","",IFERROR(YEAR(B131)*0+D131*0+1,0))</f>
        <v/>
      </c>
      <c r="M131" s="55">
        <f>IF(L131&lt;&gt;1,"",IF(O131&gt;0,IF(INDEX('分け方の表'!$O$4:$O$53,O131)&lt;&gt;"",DATE(YEAR(INDEX('分け方の表'!$O$4:$O$53,O131)),MONTH(INDEX('分け方の表'!$O$4:$O$53,O131)),1),DATE(YEAR(B131),MONTH(B131),1)),DATE(YEAR(B131),MONTH(B131),1)))</f>
        <v/>
      </c>
      <c r="N131" s="39">
        <f>IF(L131&lt;&gt;1,"",IF(J131="",0,IF(COUNTIFS($J$4:J131,J131)&gt;1,1,0)))</f>
        <v/>
      </c>
      <c r="O131" s="39">
        <f>IF(L131&lt;&gt;1,"",IF(J131="",0,IFERROR(MATCH(J131,'分け方の表'!$M$4:$M$53,0),0)))</f>
        <v/>
      </c>
      <c r="P131" s="39">
        <f>IF(L131&lt;&gt;1,"",IF(SUMPRODUCT((COUNTIFS(C131,"*"&amp;'分け方の表'!$F$4:$F$23&amp;"*")&gt;0)*('分け方の表'!$F$4:$F$23&lt;&gt;"")*'分け方の表'!$I$4:$I$23)=0,99,1+COUNTIFS('分け方の表'!$I$4:$I$23,"&gt;"&amp;SUMPRODUCT((COUNTIFS(C131,"*"&amp;'分け方の表'!$F$4:$F$23&amp;"*")&gt;0)*('分け方の表'!$F$4:$F$23&lt;&gt;"")*'分け方の表'!$I$4:$I$23))))</f>
        <v/>
      </c>
      <c r="Q131" s="39">
        <f>IF(L131&lt;&gt;1,"",IF(P131&gt;=99,"",INDEX('分け方の表'!$G$4:$G$23,P131)&amp;""))</f>
        <v/>
      </c>
      <c r="R131" s="39">
        <f>IF(L131&lt;&gt;1,"",IF((F131="収入")*(G131="給与")*(E131&lt;&gt;"")*(COUNTIFS('分け方の表'!$J$4:$J$13,E131)&gt;0),INDEX('分け方の表'!$K$4:$K$13,MATCH(E131,'分け方の表'!$J$4:$J$13,0))&amp;"",IFERROR(INDEX('分け方の表'!$C$4:$C$103,MATCH(F131&amp;"|"&amp;G131,'分け方の表'!$D$4:$D$103,0))&amp;"",IFERROR(INDEX('分け方の表'!$C$4:$C$103,MATCH(F131&amp;"|（ほか全部）",'分け方の表'!$D$4:$D$103,0))&amp;"","未分類"))))</f>
        <v/>
      </c>
      <c r="S131" s="39">
        <f>IF(L131&lt;&gt;1,"",IF(N131=1,"",IF(IF(O131&gt;0,INDEX('分け方の表'!$N$4:$N$53,O131)&amp;"","")&lt;&gt;"",IF(INDEX('分け方の表'!$N$4:$N$53,O131)="（数えない）","",INDEX('分け方の表'!$N$4:$N$53,O131)&amp;""),IF(I131&amp;""="1",IF((Q131&lt;&gt;"")*(D131&lt;0)*(IFERROR(INDEX('入力'!$E$30:$E$88,MATCH(Q131,'入力'!$A$30:$A$88,0)),"")="貯める・増やす"),Q131,""),IF(A131&amp;""="0","",IF(Q131&lt;&gt;"",Q131,R131))))))</f>
        <v/>
      </c>
      <c r="T131" s="56">
        <f>IF(S131="","",IF(IFERROR(INDEX('入力'!$E$30:$E$88,MATCH(S131,'入力'!$A$30:$A$88,0)),"")="入るお金",D131,-D131))</f>
        <v/>
      </c>
      <c r="U131" s="39">
        <f>IF(L131="","",IF(L131&lt;&gt;1,"見出しなど",IF(N131=1,"重なり",IF(S131="",IF(O131&gt;0,"数えない（直した）",IF(I131&amp;""="1","振替",IF(A131&amp;""="0","計算対象外","数えない"))),IF(COUNTIFS('入力'!$A$30:$A$88,S131)=0,"一覧にない費目",IF(O131&gt;0,"直した",IF(S131="未分類","未分類","OK")))))))</f>
        <v/>
      </c>
    </row>
    <row r="132">
      <c r="A132" s="40" t="n"/>
      <c r="B132" s="34" t="n"/>
      <c r="C132" s="35" t="n"/>
      <c r="D132" s="36" t="n"/>
      <c r="E132" s="35" t="n"/>
      <c r="F132" s="35" t="n"/>
      <c r="G132" s="35" t="n"/>
      <c r="H132" s="35" t="n"/>
      <c r="I132" s="40" t="n"/>
      <c r="J132" s="35" t="n"/>
      <c r="L132" s="39">
        <f>IF(B132="","",IFERROR(YEAR(B132)*0+D132*0+1,0))</f>
        <v/>
      </c>
      <c r="M132" s="55">
        <f>IF(L132&lt;&gt;1,"",IF(O132&gt;0,IF(INDEX('分け方の表'!$O$4:$O$53,O132)&lt;&gt;"",DATE(YEAR(INDEX('分け方の表'!$O$4:$O$53,O132)),MONTH(INDEX('分け方の表'!$O$4:$O$53,O132)),1),DATE(YEAR(B132),MONTH(B132),1)),DATE(YEAR(B132),MONTH(B132),1)))</f>
        <v/>
      </c>
      <c r="N132" s="39">
        <f>IF(L132&lt;&gt;1,"",IF(J132="",0,IF(COUNTIFS($J$4:J132,J132)&gt;1,1,0)))</f>
        <v/>
      </c>
      <c r="O132" s="39">
        <f>IF(L132&lt;&gt;1,"",IF(J132="",0,IFERROR(MATCH(J132,'分け方の表'!$M$4:$M$53,0),0)))</f>
        <v/>
      </c>
      <c r="P132" s="39">
        <f>IF(L132&lt;&gt;1,"",IF(SUMPRODUCT((COUNTIFS(C132,"*"&amp;'分け方の表'!$F$4:$F$23&amp;"*")&gt;0)*('分け方の表'!$F$4:$F$23&lt;&gt;"")*'分け方の表'!$I$4:$I$23)=0,99,1+COUNTIFS('分け方の表'!$I$4:$I$23,"&gt;"&amp;SUMPRODUCT((COUNTIFS(C132,"*"&amp;'分け方の表'!$F$4:$F$23&amp;"*")&gt;0)*('分け方の表'!$F$4:$F$23&lt;&gt;"")*'分け方の表'!$I$4:$I$23))))</f>
        <v/>
      </c>
      <c r="Q132" s="39">
        <f>IF(L132&lt;&gt;1,"",IF(P132&gt;=99,"",INDEX('分け方の表'!$G$4:$G$23,P132)&amp;""))</f>
        <v/>
      </c>
      <c r="R132" s="39">
        <f>IF(L132&lt;&gt;1,"",IF((F132="収入")*(G132="給与")*(E132&lt;&gt;"")*(COUNTIFS('分け方の表'!$J$4:$J$13,E132)&gt;0),INDEX('分け方の表'!$K$4:$K$13,MATCH(E132,'分け方の表'!$J$4:$J$13,0))&amp;"",IFERROR(INDEX('分け方の表'!$C$4:$C$103,MATCH(F132&amp;"|"&amp;G132,'分け方の表'!$D$4:$D$103,0))&amp;"",IFERROR(INDEX('分け方の表'!$C$4:$C$103,MATCH(F132&amp;"|（ほか全部）",'分け方の表'!$D$4:$D$103,0))&amp;"","未分類"))))</f>
        <v/>
      </c>
      <c r="S132" s="39">
        <f>IF(L132&lt;&gt;1,"",IF(N132=1,"",IF(IF(O132&gt;0,INDEX('分け方の表'!$N$4:$N$53,O132)&amp;"","")&lt;&gt;"",IF(INDEX('分け方の表'!$N$4:$N$53,O132)="（数えない）","",INDEX('分け方の表'!$N$4:$N$53,O132)&amp;""),IF(I132&amp;""="1",IF((Q132&lt;&gt;"")*(D132&lt;0)*(IFERROR(INDEX('入力'!$E$30:$E$88,MATCH(Q132,'入力'!$A$30:$A$88,0)),"")="貯める・増やす"),Q132,""),IF(A132&amp;""="0","",IF(Q132&lt;&gt;"",Q132,R132))))))</f>
        <v/>
      </c>
      <c r="T132" s="56">
        <f>IF(S132="","",IF(IFERROR(INDEX('入力'!$E$30:$E$88,MATCH(S132,'入力'!$A$30:$A$88,0)),"")="入るお金",D132,-D132))</f>
        <v/>
      </c>
      <c r="U132" s="39">
        <f>IF(L132="","",IF(L132&lt;&gt;1,"見出しなど",IF(N132=1,"重なり",IF(S132="",IF(O132&gt;0,"数えない（直した）",IF(I132&amp;""="1","振替",IF(A132&amp;""="0","計算対象外","数えない"))),IF(COUNTIFS('入力'!$A$30:$A$88,S132)=0,"一覧にない費目",IF(O132&gt;0,"直した",IF(S132="未分類","未分類","OK")))))))</f>
        <v/>
      </c>
    </row>
    <row r="133">
      <c r="A133" s="40" t="n"/>
      <c r="B133" s="34" t="n"/>
      <c r="C133" s="35" t="n"/>
      <c r="D133" s="36" t="n"/>
      <c r="E133" s="35" t="n"/>
      <c r="F133" s="35" t="n"/>
      <c r="G133" s="35" t="n"/>
      <c r="H133" s="35" t="n"/>
      <c r="I133" s="40" t="n"/>
      <c r="J133" s="35" t="n"/>
      <c r="L133" s="39">
        <f>IF(B133="","",IFERROR(YEAR(B133)*0+D133*0+1,0))</f>
        <v/>
      </c>
      <c r="M133" s="55">
        <f>IF(L133&lt;&gt;1,"",IF(O133&gt;0,IF(INDEX('分け方の表'!$O$4:$O$53,O133)&lt;&gt;"",DATE(YEAR(INDEX('分け方の表'!$O$4:$O$53,O133)),MONTH(INDEX('分け方の表'!$O$4:$O$53,O133)),1),DATE(YEAR(B133),MONTH(B133),1)),DATE(YEAR(B133),MONTH(B133),1)))</f>
        <v/>
      </c>
      <c r="N133" s="39">
        <f>IF(L133&lt;&gt;1,"",IF(J133="",0,IF(COUNTIFS($J$4:J133,J133)&gt;1,1,0)))</f>
        <v/>
      </c>
      <c r="O133" s="39">
        <f>IF(L133&lt;&gt;1,"",IF(J133="",0,IFERROR(MATCH(J133,'分け方の表'!$M$4:$M$53,0),0)))</f>
        <v/>
      </c>
      <c r="P133" s="39">
        <f>IF(L133&lt;&gt;1,"",IF(SUMPRODUCT((COUNTIFS(C133,"*"&amp;'分け方の表'!$F$4:$F$23&amp;"*")&gt;0)*('分け方の表'!$F$4:$F$23&lt;&gt;"")*'分け方の表'!$I$4:$I$23)=0,99,1+COUNTIFS('分け方の表'!$I$4:$I$23,"&gt;"&amp;SUMPRODUCT((COUNTIFS(C133,"*"&amp;'分け方の表'!$F$4:$F$23&amp;"*")&gt;0)*('分け方の表'!$F$4:$F$23&lt;&gt;"")*'分け方の表'!$I$4:$I$23))))</f>
        <v/>
      </c>
      <c r="Q133" s="39">
        <f>IF(L133&lt;&gt;1,"",IF(P133&gt;=99,"",INDEX('分け方の表'!$G$4:$G$23,P133)&amp;""))</f>
        <v/>
      </c>
      <c r="R133" s="39">
        <f>IF(L133&lt;&gt;1,"",IF((F133="収入")*(G133="給与")*(E133&lt;&gt;"")*(COUNTIFS('分け方の表'!$J$4:$J$13,E133)&gt;0),INDEX('分け方の表'!$K$4:$K$13,MATCH(E133,'分け方の表'!$J$4:$J$13,0))&amp;"",IFERROR(INDEX('分け方の表'!$C$4:$C$103,MATCH(F133&amp;"|"&amp;G133,'分け方の表'!$D$4:$D$103,0))&amp;"",IFERROR(INDEX('分け方の表'!$C$4:$C$103,MATCH(F133&amp;"|（ほか全部）",'分け方の表'!$D$4:$D$103,0))&amp;"","未分類"))))</f>
        <v/>
      </c>
      <c r="S133" s="39">
        <f>IF(L133&lt;&gt;1,"",IF(N133=1,"",IF(IF(O133&gt;0,INDEX('分け方の表'!$N$4:$N$53,O133)&amp;"","")&lt;&gt;"",IF(INDEX('分け方の表'!$N$4:$N$53,O133)="（数えない）","",INDEX('分け方の表'!$N$4:$N$53,O133)&amp;""),IF(I133&amp;""="1",IF((Q133&lt;&gt;"")*(D133&lt;0)*(IFERROR(INDEX('入力'!$E$30:$E$88,MATCH(Q133,'入力'!$A$30:$A$88,0)),"")="貯める・増やす"),Q133,""),IF(A133&amp;""="0","",IF(Q133&lt;&gt;"",Q133,R133))))))</f>
        <v/>
      </c>
      <c r="T133" s="56">
        <f>IF(S133="","",IF(IFERROR(INDEX('入力'!$E$30:$E$88,MATCH(S133,'入力'!$A$30:$A$88,0)),"")="入るお金",D133,-D133))</f>
        <v/>
      </c>
      <c r="U133" s="39">
        <f>IF(L133="","",IF(L133&lt;&gt;1,"見出しなど",IF(N133=1,"重なり",IF(S133="",IF(O133&gt;0,"数えない（直した）",IF(I133&amp;""="1","振替",IF(A133&amp;""="0","計算対象外","数えない"))),IF(COUNTIFS('入力'!$A$30:$A$88,S133)=0,"一覧にない費目",IF(O133&gt;0,"直した",IF(S133="未分類","未分類","OK")))))))</f>
        <v/>
      </c>
    </row>
    <row r="134">
      <c r="A134" s="40" t="n"/>
      <c r="B134" s="34" t="n"/>
      <c r="C134" s="35" t="n"/>
      <c r="D134" s="36" t="n"/>
      <c r="E134" s="35" t="n"/>
      <c r="F134" s="35" t="n"/>
      <c r="G134" s="35" t="n"/>
      <c r="H134" s="35" t="n"/>
      <c r="I134" s="40" t="n"/>
      <c r="J134" s="35" t="n"/>
      <c r="L134" s="39">
        <f>IF(B134="","",IFERROR(YEAR(B134)*0+D134*0+1,0))</f>
        <v/>
      </c>
      <c r="M134" s="55">
        <f>IF(L134&lt;&gt;1,"",IF(O134&gt;0,IF(INDEX('分け方の表'!$O$4:$O$53,O134)&lt;&gt;"",DATE(YEAR(INDEX('分け方の表'!$O$4:$O$53,O134)),MONTH(INDEX('分け方の表'!$O$4:$O$53,O134)),1),DATE(YEAR(B134),MONTH(B134),1)),DATE(YEAR(B134),MONTH(B134),1)))</f>
        <v/>
      </c>
      <c r="N134" s="39">
        <f>IF(L134&lt;&gt;1,"",IF(J134="",0,IF(COUNTIFS($J$4:J134,J134)&gt;1,1,0)))</f>
        <v/>
      </c>
      <c r="O134" s="39">
        <f>IF(L134&lt;&gt;1,"",IF(J134="",0,IFERROR(MATCH(J134,'分け方の表'!$M$4:$M$53,0),0)))</f>
        <v/>
      </c>
      <c r="P134" s="39">
        <f>IF(L134&lt;&gt;1,"",IF(SUMPRODUCT((COUNTIFS(C134,"*"&amp;'分け方の表'!$F$4:$F$23&amp;"*")&gt;0)*('分け方の表'!$F$4:$F$23&lt;&gt;"")*'分け方の表'!$I$4:$I$23)=0,99,1+COUNTIFS('分け方の表'!$I$4:$I$23,"&gt;"&amp;SUMPRODUCT((COUNTIFS(C134,"*"&amp;'分け方の表'!$F$4:$F$23&amp;"*")&gt;0)*('分け方の表'!$F$4:$F$23&lt;&gt;"")*'分け方の表'!$I$4:$I$23))))</f>
        <v/>
      </c>
      <c r="Q134" s="39">
        <f>IF(L134&lt;&gt;1,"",IF(P134&gt;=99,"",INDEX('分け方の表'!$G$4:$G$23,P134)&amp;""))</f>
        <v/>
      </c>
      <c r="R134" s="39">
        <f>IF(L134&lt;&gt;1,"",IF((F134="収入")*(G134="給与")*(E134&lt;&gt;"")*(COUNTIFS('分け方の表'!$J$4:$J$13,E134)&gt;0),INDEX('分け方の表'!$K$4:$K$13,MATCH(E134,'分け方の表'!$J$4:$J$13,0))&amp;"",IFERROR(INDEX('分け方の表'!$C$4:$C$103,MATCH(F134&amp;"|"&amp;G134,'分け方の表'!$D$4:$D$103,0))&amp;"",IFERROR(INDEX('分け方の表'!$C$4:$C$103,MATCH(F134&amp;"|（ほか全部）",'分け方の表'!$D$4:$D$103,0))&amp;"","未分類"))))</f>
        <v/>
      </c>
      <c r="S134" s="39">
        <f>IF(L134&lt;&gt;1,"",IF(N134=1,"",IF(IF(O134&gt;0,INDEX('分け方の表'!$N$4:$N$53,O134)&amp;"","")&lt;&gt;"",IF(INDEX('分け方の表'!$N$4:$N$53,O134)="（数えない）","",INDEX('分け方の表'!$N$4:$N$53,O134)&amp;""),IF(I134&amp;""="1",IF((Q134&lt;&gt;"")*(D134&lt;0)*(IFERROR(INDEX('入力'!$E$30:$E$88,MATCH(Q134,'入力'!$A$30:$A$88,0)),"")="貯める・増やす"),Q134,""),IF(A134&amp;""="0","",IF(Q134&lt;&gt;"",Q134,R134))))))</f>
        <v/>
      </c>
      <c r="T134" s="56">
        <f>IF(S134="","",IF(IFERROR(INDEX('入力'!$E$30:$E$88,MATCH(S134,'入力'!$A$30:$A$88,0)),"")="入るお金",D134,-D134))</f>
        <v/>
      </c>
      <c r="U134" s="39">
        <f>IF(L134="","",IF(L134&lt;&gt;1,"見出しなど",IF(N134=1,"重なり",IF(S134="",IF(O134&gt;0,"数えない（直した）",IF(I134&amp;""="1","振替",IF(A134&amp;""="0","計算対象外","数えない"))),IF(COUNTIFS('入力'!$A$30:$A$88,S134)=0,"一覧にない費目",IF(O134&gt;0,"直した",IF(S134="未分類","未分類","OK")))))))</f>
        <v/>
      </c>
    </row>
    <row r="135">
      <c r="A135" s="40" t="n"/>
      <c r="B135" s="34" t="n"/>
      <c r="C135" s="35" t="n"/>
      <c r="D135" s="36" t="n"/>
      <c r="E135" s="35" t="n"/>
      <c r="F135" s="35" t="n"/>
      <c r="G135" s="35" t="n"/>
      <c r="H135" s="35" t="n"/>
      <c r="I135" s="40" t="n"/>
      <c r="J135" s="35" t="n"/>
      <c r="L135" s="39">
        <f>IF(B135="","",IFERROR(YEAR(B135)*0+D135*0+1,0))</f>
        <v/>
      </c>
      <c r="M135" s="55">
        <f>IF(L135&lt;&gt;1,"",IF(O135&gt;0,IF(INDEX('分け方の表'!$O$4:$O$53,O135)&lt;&gt;"",DATE(YEAR(INDEX('分け方の表'!$O$4:$O$53,O135)),MONTH(INDEX('分け方の表'!$O$4:$O$53,O135)),1),DATE(YEAR(B135),MONTH(B135),1)),DATE(YEAR(B135),MONTH(B135),1)))</f>
        <v/>
      </c>
      <c r="N135" s="39">
        <f>IF(L135&lt;&gt;1,"",IF(J135="",0,IF(COUNTIFS($J$4:J135,J135)&gt;1,1,0)))</f>
        <v/>
      </c>
      <c r="O135" s="39">
        <f>IF(L135&lt;&gt;1,"",IF(J135="",0,IFERROR(MATCH(J135,'分け方の表'!$M$4:$M$53,0),0)))</f>
        <v/>
      </c>
      <c r="P135" s="39">
        <f>IF(L135&lt;&gt;1,"",IF(SUMPRODUCT((COUNTIFS(C135,"*"&amp;'分け方の表'!$F$4:$F$23&amp;"*")&gt;0)*('分け方の表'!$F$4:$F$23&lt;&gt;"")*'分け方の表'!$I$4:$I$23)=0,99,1+COUNTIFS('分け方の表'!$I$4:$I$23,"&gt;"&amp;SUMPRODUCT((COUNTIFS(C135,"*"&amp;'分け方の表'!$F$4:$F$23&amp;"*")&gt;0)*('分け方の表'!$F$4:$F$23&lt;&gt;"")*'分け方の表'!$I$4:$I$23))))</f>
        <v/>
      </c>
      <c r="Q135" s="39">
        <f>IF(L135&lt;&gt;1,"",IF(P135&gt;=99,"",INDEX('分け方の表'!$G$4:$G$23,P135)&amp;""))</f>
        <v/>
      </c>
      <c r="R135" s="39">
        <f>IF(L135&lt;&gt;1,"",IF((F135="収入")*(G135="給与")*(E135&lt;&gt;"")*(COUNTIFS('分け方の表'!$J$4:$J$13,E135)&gt;0),INDEX('分け方の表'!$K$4:$K$13,MATCH(E135,'分け方の表'!$J$4:$J$13,0))&amp;"",IFERROR(INDEX('分け方の表'!$C$4:$C$103,MATCH(F135&amp;"|"&amp;G135,'分け方の表'!$D$4:$D$103,0))&amp;"",IFERROR(INDEX('分け方の表'!$C$4:$C$103,MATCH(F135&amp;"|（ほか全部）",'分け方の表'!$D$4:$D$103,0))&amp;"","未分類"))))</f>
        <v/>
      </c>
      <c r="S135" s="39">
        <f>IF(L135&lt;&gt;1,"",IF(N135=1,"",IF(IF(O135&gt;0,INDEX('分け方の表'!$N$4:$N$53,O135)&amp;"","")&lt;&gt;"",IF(INDEX('分け方の表'!$N$4:$N$53,O135)="（数えない）","",INDEX('分け方の表'!$N$4:$N$53,O135)&amp;""),IF(I135&amp;""="1",IF((Q135&lt;&gt;"")*(D135&lt;0)*(IFERROR(INDEX('入力'!$E$30:$E$88,MATCH(Q135,'入力'!$A$30:$A$88,0)),"")="貯める・増やす"),Q135,""),IF(A135&amp;""="0","",IF(Q135&lt;&gt;"",Q135,R135))))))</f>
        <v/>
      </c>
      <c r="T135" s="56">
        <f>IF(S135="","",IF(IFERROR(INDEX('入力'!$E$30:$E$88,MATCH(S135,'入力'!$A$30:$A$88,0)),"")="入るお金",D135,-D135))</f>
        <v/>
      </c>
      <c r="U135" s="39">
        <f>IF(L135="","",IF(L135&lt;&gt;1,"見出しなど",IF(N135=1,"重なり",IF(S135="",IF(O135&gt;0,"数えない（直した）",IF(I135&amp;""="1","振替",IF(A135&amp;""="0","計算対象外","数えない"))),IF(COUNTIFS('入力'!$A$30:$A$88,S135)=0,"一覧にない費目",IF(O135&gt;0,"直した",IF(S135="未分類","未分類","OK")))))))</f>
        <v/>
      </c>
    </row>
    <row r="136">
      <c r="A136" s="40" t="n"/>
      <c r="B136" s="34" t="n"/>
      <c r="C136" s="35" t="n"/>
      <c r="D136" s="36" t="n"/>
      <c r="E136" s="35" t="n"/>
      <c r="F136" s="35" t="n"/>
      <c r="G136" s="35" t="n"/>
      <c r="H136" s="35" t="n"/>
      <c r="I136" s="40" t="n"/>
      <c r="J136" s="35" t="n"/>
      <c r="L136" s="39">
        <f>IF(B136="","",IFERROR(YEAR(B136)*0+D136*0+1,0))</f>
        <v/>
      </c>
      <c r="M136" s="55">
        <f>IF(L136&lt;&gt;1,"",IF(O136&gt;0,IF(INDEX('分け方の表'!$O$4:$O$53,O136)&lt;&gt;"",DATE(YEAR(INDEX('分け方の表'!$O$4:$O$53,O136)),MONTH(INDEX('分け方の表'!$O$4:$O$53,O136)),1),DATE(YEAR(B136),MONTH(B136),1)),DATE(YEAR(B136),MONTH(B136),1)))</f>
        <v/>
      </c>
      <c r="N136" s="39">
        <f>IF(L136&lt;&gt;1,"",IF(J136="",0,IF(COUNTIFS($J$4:J136,J136)&gt;1,1,0)))</f>
        <v/>
      </c>
      <c r="O136" s="39">
        <f>IF(L136&lt;&gt;1,"",IF(J136="",0,IFERROR(MATCH(J136,'分け方の表'!$M$4:$M$53,0),0)))</f>
        <v/>
      </c>
      <c r="P136" s="39">
        <f>IF(L136&lt;&gt;1,"",IF(SUMPRODUCT((COUNTIFS(C136,"*"&amp;'分け方の表'!$F$4:$F$23&amp;"*")&gt;0)*('分け方の表'!$F$4:$F$23&lt;&gt;"")*'分け方の表'!$I$4:$I$23)=0,99,1+COUNTIFS('分け方の表'!$I$4:$I$23,"&gt;"&amp;SUMPRODUCT((COUNTIFS(C136,"*"&amp;'分け方の表'!$F$4:$F$23&amp;"*")&gt;0)*('分け方の表'!$F$4:$F$23&lt;&gt;"")*'分け方の表'!$I$4:$I$23))))</f>
        <v/>
      </c>
      <c r="Q136" s="39">
        <f>IF(L136&lt;&gt;1,"",IF(P136&gt;=99,"",INDEX('分け方の表'!$G$4:$G$23,P136)&amp;""))</f>
        <v/>
      </c>
      <c r="R136" s="39">
        <f>IF(L136&lt;&gt;1,"",IF((F136="収入")*(G136="給与")*(E136&lt;&gt;"")*(COUNTIFS('分け方の表'!$J$4:$J$13,E136)&gt;0),INDEX('分け方の表'!$K$4:$K$13,MATCH(E136,'分け方の表'!$J$4:$J$13,0))&amp;"",IFERROR(INDEX('分け方の表'!$C$4:$C$103,MATCH(F136&amp;"|"&amp;G136,'分け方の表'!$D$4:$D$103,0))&amp;"",IFERROR(INDEX('分け方の表'!$C$4:$C$103,MATCH(F136&amp;"|（ほか全部）",'分け方の表'!$D$4:$D$103,0))&amp;"","未分類"))))</f>
        <v/>
      </c>
      <c r="S136" s="39">
        <f>IF(L136&lt;&gt;1,"",IF(N136=1,"",IF(IF(O136&gt;0,INDEX('分け方の表'!$N$4:$N$53,O136)&amp;"","")&lt;&gt;"",IF(INDEX('分け方の表'!$N$4:$N$53,O136)="（数えない）","",INDEX('分け方の表'!$N$4:$N$53,O136)&amp;""),IF(I136&amp;""="1",IF((Q136&lt;&gt;"")*(D136&lt;0)*(IFERROR(INDEX('入力'!$E$30:$E$88,MATCH(Q136,'入力'!$A$30:$A$88,0)),"")="貯める・増やす"),Q136,""),IF(A136&amp;""="0","",IF(Q136&lt;&gt;"",Q136,R136))))))</f>
        <v/>
      </c>
      <c r="T136" s="56">
        <f>IF(S136="","",IF(IFERROR(INDEX('入力'!$E$30:$E$88,MATCH(S136,'入力'!$A$30:$A$88,0)),"")="入るお金",D136,-D136))</f>
        <v/>
      </c>
      <c r="U136" s="39">
        <f>IF(L136="","",IF(L136&lt;&gt;1,"見出しなど",IF(N136=1,"重なり",IF(S136="",IF(O136&gt;0,"数えない（直した）",IF(I136&amp;""="1","振替",IF(A136&amp;""="0","計算対象外","数えない"))),IF(COUNTIFS('入力'!$A$30:$A$88,S136)=0,"一覧にない費目",IF(O136&gt;0,"直した",IF(S136="未分類","未分類","OK")))))))</f>
        <v/>
      </c>
    </row>
    <row r="137">
      <c r="A137" s="40" t="n"/>
      <c r="B137" s="34" t="n"/>
      <c r="C137" s="35" t="n"/>
      <c r="D137" s="36" t="n"/>
      <c r="E137" s="35" t="n"/>
      <c r="F137" s="35" t="n"/>
      <c r="G137" s="35" t="n"/>
      <c r="H137" s="35" t="n"/>
      <c r="I137" s="40" t="n"/>
      <c r="J137" s="35" t="n"/>
      <c r="L137" s="39">
        <f>IF(B137="","",IFERROR(YEAR(B137)*0+D137*0+1,0))</f>
        <v/>
      </c>
      <c r="M137" s="55">
        <f>IF(L137&lt;&gt;1,"",IF(O137&gt;0,IF(INDEX('分け方の表'!$O$4:$O$53,O137)&lt;&gt;"",DATE(YEAR(INDEX('分け方の表'!$O$4:$O$53,O137)),MONTH(INDEX('分け方の表'!$O$4:$O$53,O137)),1),DATE(YEAR(B137),MONTH(B137),1)),DATE(YEAR(B137),MONTH(B137),1)))</f>
        <v/>
      </c>
      <c r="N137" s="39">
        <f>IF(L137&lt;&gt;1,"",IF(J137="",0,IF(COUNTIFS($J$4:J137,J137)&gt;1,1,0)))</f>
        <v/>
      </c>
      <c r="O137" s="39">
        <f>IF(L137&lt;&gt;1,"",IF(J137="",0,IFERROR(MATCH(J137,'分け方の表'!$M$4:$M$53,0),0)))</f>
        <v/>
      </c>
      <c r="P137" s="39">
        <f>IF(L137&lt;&gt;1,"",IF(SUMPRODUCT((COUNTIFS(C137,"*"&amp;'分け方の表'!$F$4:$F$23&amp;"*")&gt;0)*('分け方の表'!$F$4:$F$23&lt;&gt;"")*'分け方の表'!$I$4:$I$23)=0,99,1+COUNTIFS('分け方の表'!$I$4:$I$23,"&gt;"&amp;SUMPRODUCT((COUNTIFS(C137,"*"&amp;'分け方の表'!$F$4:$F$23&amp;"*")&gt;0)*('分け方の表'!$F$4:$F$23&lt;&gt;"")*'分け方の表'!$I$4:$I$23))))</f>
        <v/>
      </c>
      <c r="Q137" s="39">
        <f>IF(L137&lt;&gt;1,"",IF(P137&gt;=99,"",INDEX('分け方の表'!$G$4:$G$23,P137)&amp;""))</f>
        <v/>
      </c>
      <c r="R137" s="39">
        <f>IF(L137&lt;&gt;1,"",IF((F137="収入")*(G137="給与")*(E137&lt;&gt;"")*(COUNTIFS('分け方の表'!$J$4:$J$13,E137)&gt;0),INDEX('分け方の表'!$K$4:$K$13,MATCH(E137,'分け方の表'!$J$4:$J$13,0))&amp;"",IFERROR(INDEX('分け方の表'!$C$4:$C$103,MATCH(F137&amp;"|"&amp;G137,'分け方の表'!$D$4:$D$103,0))&amp;"",IFERROR(INDEX('分け方の表'!$C$4:$C$103,MATCH(F137&amp;"|（ほか全部）",'分け方の表'!$D$4:$D$103,0))&amp;"","未分類"))))</f>
        <v/>
      </c>
      <c r="S137" s="39">
        <f>IF(L137&lt;&gt;1,"",IF(N137=1,"",IF(IF(O137&gt;0,INDEX('分け方の表'!$N$4:$N$53,O137)&amp;"","")&lt;&gt;"",IF(INDEX('分け方の表'!$N$4:$N$53,O137)="（数えない）","",INDEX('分け方の表'!$N$4:$N$53,O137)&amp;""),IF(I137&amp;""="1",IF((Q137&lt;&gt;"")*(D137&lt;0)*(IFERROR(INDEX('入力'!$E$30:$E$88,MATCH(Q137,'入力'!$A$30:$A$88,0)),"")="貯める・増やす"),Q137,""),IF(A137&amp;""="0","",IF(Q137&lt;&gt;"",Q137,R137))))))</f>
        <v/>
      </c>
      <c r="T137" s="56">
        <f>IF(S137="","",IF(IFERROR(INDEX('入力'!$E$30:$E$88,MATCH(S137,'入力'!$A$30:$A$88,0)),"")="入るお金",D137,-D137))</f>
        <v/>
      </c>
      <c r="U137" s="39">
        <f>IF(L137="","",IF(L137&lt;&gt;1,"見出しなど",IF(N137=1,"重なり",IF(S137="",IF(O137&gt;0,"数えない（直した）",IF(I137&amp;""="1","振替",IF(A137&amp;""="0","計算対象外","数えない"))),IF(COUNTIFS('入力'!$A$30:$A$88,S137)=0,"一覧にない費目",IF(O137&gt;0,"直した",IF(S137="未分類","未分類","OK")))))))</f>
        <v/>
      </c>
    </row>
    <row r="138">
      <c r="A138" s="40" t="n"/>
      <c r="B138" s="34" t="n"/>
      <c r="C138" s="35" t="n"/>
      <c r="D138" s="36" t="n"/>
      <c r="E138" s="35" t="n"/>
      <c r="F138" s="35" t="n"/>
      <c r="G138" s="35" t="n"/>
      <c r="H138" s="35" t="n"/>
      <c r="I138" s="40" t="n"/>
      <c r="J138" s="35" t="n"/>
      <c r="L138" s="39">
        <f>IF(B138="","",IFERROR(YEAR(B138)*0+D138*0+1,0))</f>
        <v/>
      </c>
      <c r="M138" s="55">
        <f>IF(L138&lt;&gt;1,"",IF(O138&gt;0,IF(INDEX('分け方の表'!$O$4:$O$53,O138)&lt;&gt;"",DATE(YEAR(INDEX('分け方の表'!$O$4:$O$53,O138)),MONTH(INDEX('分け方の表'!$O$4:$O$53,O138)),1),DATE(YEAR(B138),MONTH(B138),1)),DATE(YEAR(B138),MONTH(B138),1)))</f>
        <v/>
      </c>
      <c r="N138" s="39">
        <f>IF(L138&lt;&gt;1,"",IF(J138="",0,IF(COUNTIFS($J$4:J138,J138)&gt;1,1,0)))</f>
        <v/>
      </c>
      <c r="O138" s="39">
        <f>IF(L138&lt;&gt;1,"",IF(J138="",0,IFERROR(MATCH(J138,'分け方の表'!$M$4:$M$53,0),0)))</f>
        <v/>
      </c>
      <c r="P138" s="39">
        <f>IF(L138&lt;&gt;1,"",IF(SUMPRODUCT((COUNTIFS(C138,"*"&amp;'分け方の表'!$F$4:$F$23&amp;"*")&gt;0)*('分け方の表'!$F$4:$F$23&lt;&gt;"")*'分け方の表'!$I$4:$I$23)=0,99,1+COUNTIFS('分け方の表'!$I$4:$I$23,"&gt;"&amp;SUMPRODUCT((COUNTIFS(C138,"*"&amp;'分け方の表'!$F$4:$F$23&amp;"*")&gt;0)*('分け方の表'!$F$4:$F$23&lt;&gt;"")*'分け方の表'!$I$4:$I$23))))</f>
        <v/>
      </c>
      <c r="Q138" s="39">
        <f>IF(L138&lt;&gt;1,"",IF(P138&gt;=99,"",INDEX('分け方の表'!$G$4:$G$23,P138)&amp;""))</f>
        <v/>
      </c>
      <c r="R138" s="39">
        <f>IF(L138&lt;&gt;1,"",IF((F138="収入")*(G138="給与")*(E138&lt;&gt;"")*(COUNTIFS('分け方の表'!$J$4:$J$13,E138)&gt;0),INDEX('分け方の表'!$K$4:$K$13,MATCH(E138,'分け方の表'!$J$4:$J$13,0))&amp;"",IFERROR(INDEX('分け方の表'!$C$4:$C$103,MATCH(F138&amp;"|"&amp;G138,'分け方の表'!$D$4:$D$103,0))&amp;"",IFERROR(INDEX('分け方の表'!$C$4:$C$103,MATCH(F138&amp;"|（ほか全部）",'分け方の表'!$D$4:$D$103,0))&amp;"","未分類"))))</f>
        <v/>
      </c>
      <c r="S138" s="39">
        <f>IF(L138&lt;&gt;1,"",IF(N138=1,"",IF(IF(O138&gt;0,INDEX('分け方の表'!$N$4:$N$53,O138)&amp;"","")&lt;&gt;"",IF(INDEX('分け方の表'!$N$4:$N$53,O138)="（数えない）","",INDEX('分け方の表'!$N$4:$N$53,O138)&amp;""),IF(I138&amp;""="1",IF((Q138&lt;&gt;"")*(D138&lt;0)*(IFERROR(INDEX('入力'!$E$30:$E$88,MATCH(Q138,'入力'!$A$30:$A$88,0)),"")="貯める・増やす"),Q138,""),IF(A138&amp;""="0","",IF(Q138&lt;&gt;"",Q138,R138))))))</f>
        <v/>
      </c>
      <c r="T138" s="56">
        <f>IF(S138="","",IF(IFERROR(INDEX('入力'!$E$30:$E$88,MATCH(S138,'入力'!$A$30:$A$88,0)),"")="入るお金",D138,-D138))</f>
        <v/>
      </c>
      <c r="U138" s="39">
        <f>IF(L138="","",IF(L138&lt;&gt;1,"見出しなど",IF(N138=1,"重なり",IF(S138="",IF(O138&gt;0,"数えない（直した）",IF(I138&amp;""="1","振替",IF(A138&amp;""="0","計算対象外","数えない"))),IF(COUNTIFS('入力'!$A$30:$A$88,S138)=0,"一覧にない費目",IF(O138&gt;0,"直した",IF(S138="未分類","未分類","OK")))))))</f>
        <v/>
      </c>
    </row>
    <row r="139">
      <c r="A139" s="40" t="n"/>
      <c r="B139" s="34" t="n"/>
      <c r="C139" s="35" t="n"/>
      <c r="D139" s="36" t="n"/>
      <c r="E139" s="35" t="n"/>
      <c r="F139" s="35" t="n"/>
      <c r="G139" s="35" t="n"/>
      <c r="H139" s="35" t="n"/>
      <c r="I139" s="40" t="n"/>
      <c r="J139" s="35" t="n"/>
      <c r="L139" s="39">
        <f>IF(B139="","",IFERROR(YEAR(B139)*0+D139*0+1,0))</f>
        <v/>
      </c>
      <c r="M139" s="55">
        <f>IF(L139&lt;&gt;1,"",IF(O139&gt;0,IF(INDEX('分け方の表'!$O$4:$O$53,O139)&lt;&gt;"",DATE(YEAR(INDEX('分け方の表'!$O$4:$O$53,O139)),MONTH(INDEX('分け方の表'!$O$4:$O$53,O139)),1),DATE(YEAR(B139),MONTH(B139),1)),DATE(YEAR(B139),MONTH(B139),1)))</f>
        <v/>
      </c>
      <c r="N139" s="39">
        <f>IF(L139&lt;&gt;1,"",IF(J139="",0,IF(COUNTIFS($J$4:J139,J139)&gt;1,1,0)))</f>
        <v/>
      </c>
      <c r="O139" s="39">
        <f>IF(L139&lt;&gt;1,"",IF(J139="",0,IFERROR(MATCH(J139,'分け方の表'!$M$4:$M$53,0),0)))</f>
        <v/>
      </c>
      <c r="P139" s="39">
        <f>IF(L139&lt;&gt;1,"",IF(SUMPRODUCT((COUNTIFS(C139,"*"&amp;'分け方の表'!$F$4:$F$23&amp;"*")&gt;0)*('分け方の表'!$F$4:$F$23&lt;&gt;"")*'分け方の表'!$I$4:$I$23)=0,99,1+COUNTIFS('分け方の表'!$I$4:$I$23,"&gt;"&amp;SUMPRODUCT((COUNTIFS(C139,"*"&amp;'分け方の表'!$F$4:$F$23&amp;"*")&gt;0)*('分け方の表'!$F$4:$F$23&lt;&gt;"")*'分け方の表'!$I$4:$I$23))))</f>
        <v/>
      </c>
      <c r="Q139" s="39">
        <f>IF(L139&lt;&gt;1,"",IF(P139&gt;=99,"",INDEX('分け方の表'!$G$4:$G$23,P139)&amp;""))</f>
        <v/>
      </c>
      <c r="R139" s="39">
        <f>IF(L139&lt;&gt;1,"",IF((F139="収入")*(G139="給与")*(E139&lt;&gt;"")*(COUNTIFS('分け方の表'!$J$4:$J$13,E139)&gt;0),INDEX('分け方の表'!$K$4:$K$13,MATCH(E139,'分け方の表'!$J$4:$J$13,0))&amp;"",IFERROR(INDEX('分け方の表'!$C$4:$C$103,MATCH(F139&amp;"|"&amp;G139,'分け方の表'!$D$4:$D$103,0))&amp;"",IFERROR(INDEX('分け方の表'!$C$4:$C$103,MATCH(F139&amp;"|（ほか全部）",'分け方の表'!$D$4:$D$103,0))&amp;"","未分類"))))</f>
        <v/>
      </c>
      <c r="S139" s="39">
        <f>IF(L139&lt;&gt;1,"",IF(N139=1,"",IF(IF(O139&gt;0,INDEX('分け方の表'!$N$4:$N$53,O139)&amp;"","")&lt;&gt;"",IF(INDEX('分け方の表'!$N$4:$N$53,O139)="（数えない）","",INDEX('分け方の表'!$N$4:$N$53,O139)&amp;""),IF(I139&amp;""="1",IF((Q139&lt;&gt;"")*(D139&lt;0)*(IFERROR(INDEX('入力'!$E$30:$E$88,MATCH(Q139,'入力'!$A$30:$A$88,0)),"")="貯める・増やす"),Q139,""),IF(A139&amp;""="0","",IF(Q139&lt;&gt;"",Q139,R139))))))</f>
        <v/>
      </c>
      <c r="T139" s="56">
        <f>IF(S139="","",IF(IFERROR(INDEX('入力'!$E$30:$E$88,MATCH(S139,'入力'!$A$30:$A$88,0)),"")="入るお金",D139,-D139))</f>
        <v/>
      </c>
      <c r="U139" s="39">
        <f>IF(L139="","",IF(L139&lt;&gt;1,"見出しなど",IF(N139=1,"重なり",IF(S139="",IF(O139&gt;0,"数えない（直した）",IF(I139&amp;""="1","振替",IF(A139&amp;""="0","計算対象外","数えない"))),IF(COUNTIFS('入力'!$A$30:$A$88,S139)=0,"一覧にない費目",IF(O139&gt;0,"直した",IF(S139="未分類","未分類","OK")))))))</f>
        <v/>
      </c>
    </row>
    <row r="140">
      <c r="A140" s="40" t="n"/>
      <c r="B140" s="34" t="n"/>
      <c r="C140" s="35" t="n"/>
      <c r="D140" s="36" t="n"/>
      <c r="E140" s="35" t="n"/>
      <c r="F140" s="35" t="n"/>
      <c r="G140" s="35" t="n"/>
      <c r="H140" s="35" t="n"/>
      <c r="I140" s="40" t="n"/>
      <c r="J140" s="35" t="n"/>
      <c r="L140" s="39">
        <f>IF(B140="","",IFERROR(YEAR(B140)*0+D140*0+1,0))</f>
        <v/>
      </c>
      <c r="M140" s="55">
        <f>IF(L140&lt;&gt;1,"",IF(O140&gt;0,IF(INDEX('分け方の表'!$O$4:$O$53,O140)&lt;&gt;"",DATE(YEAR(INDEX('分け方の表'!$O$4:$O$53,O140)),MONTH(INDEX('分け方の表'!$O$4:$O$53,O140)),1),DATE(YEAR(B140),MONTH(B140),1)),DATE(YEAR(B140),MONTH(B140),1)))</f>
        <v/>
      </c>
      <c r="N140" s="39">
        <f>IF(L140&lt;&gt;1,"",IF(J140="",0,IF(COUNTIFS($J$4:J140,J140)&gt;1,1,0)))</f>
        <v/>
      </c>
      <c r="O140" s="39">
        <f>IF(L140&lt;&gt;1,"",IF(J140="",0,IFERROR(MATCH(J140,'分け方の表'!$M$4:$M$53,0),0)))</f>
        <v/>
      </c>
      <c r="P140" s="39">
        <f>IF(L140&lt;&gt;1,"",IF(SUMPRODUCT((COUNTIFS(C140,"*"&amp;'分け方の表'!$F$4:$F$23&amp;"*")&gt;0)*('分け方の表'!$F$4:$F$23&lt;&gt;"")*'分け方の表'!$I$4:$I$23)=0,99,1+COUNTIFS('分け方の表'!$I$4:$I$23,"&gt;"&amp;SUMPRODUCT((COUNTIFS(C140,"*"&amp;'分け方の表'!$F$4:$F$23&amp;"*")&gt;0)*('分け方の表'!$F$4:$F$23&lt;&gt;"")*'分け方の表'!$I$4:$I$23))))</f>
        <v/>
      </c>
      <c r="Q140" s="39">
        <f>IF(L140&lt;&gt;1,"",IF(P140&gt;=99,"",INDEX('分け方の表'!$G$4:$G$23,P140)&amp;""))</f>
        <v/>
      </c>
      <c r="R140" s="39">
        <f>IF(L140&lt;&gt;1,"",IF((F140="収入")*(G140="給与")*(E140&lt;&gt;"")*(COUNTIFS('分け方の表'!$J$4:$J$13,E140)&gt;0),INDEX('分け方の表'!$K$4:$K$13,MATCH(E140,'分け方の表'!$J$4:$J$13,0))&amp;"",IFERROR(INDEX('分け方の表'!$C$4:$C$103,MATCH(F140&amp;"|"&amp;G140,'分け方の表'!$D$4:$D$103,0))&amp;"",IFERROR(INDEX('分け方の表'!$C$4:$C$103,MATCH(F140&amp;"|（ほか全部）",'分け方の表'!$D$4:$D$103,0))&amp;"","未分類"))))</f>
        <v/>
      </c>
      <c r="S140" s="39">
        <f>IF(L140&lt;&gt;1,"",IF(N140=1,"",IF(IF(O140&gt;0,INDEX('分け方の表'!$N$4:$N$53,O140)&amp;"","")&lt;&gt;"",IF(INDEX('分け方の表'!$N$4:$N$53,O140)="（数えない）","",INDEX('分け方の表'!$N$4:$N$53,O140)&amp;""),IF(I140&amp;""="1",IF((Q140&lt;&gt;"")*(D140&lt;0)*(IFERROR(INDEX('入力'!$E$30:$E$88,MATCH(Q140,'入力'!$A$30:$A$88,0)),"")="貯める・増やす"),Q140,""),IF(A140&amp;""="0","",IF(Q140&lt;&gt;"",Q140,R140))))))</f>
        <v/>
      </c>
      <c r="T140" s="56">
        <f>IF(S140="","",IF(IFERROR(INDEX('入力'!$E$30:$E$88,MATCH(S140,'入力'!$A$30:$A$88,0)),"")="入るお金",D140,-D140))</f>
        <v/>
      </c>
      <c r="U140" s="39">
        <f>IF(L140="","",IF(L140&lt;&gt;1,"見出しなど",IF(N140=1,"重なり",IF(S140="",IF(O140&gt;0,"数えない（直した）",IF(I140&amp;""="1","振替",IF(A140&amp;""="0","計算対象外","数えない"))),IF(COUNTIFS('入力'!$A$30:$A$88,S140)=0,"一覧にない費目",IF(O140&gt;0,"直した",IF(S140="未分類","未分類","OK")))))))</f>
        <v/>
      </c>
    </row>
    <row r="141">
      <c r="A141" s="40" t="n"/>
      <c r="B141" s="34" t="n"/>
      <c r="C141" s="35" t="n"/>
      <c r="D141" s="36" t="n"/>
      <c r="E141" s="35" t="n"/>
      <c r="F141" s="35" t="n"/>
      <c r="G141" s="35" t="n"/>
      <c r="H141" s="35" t="n"/>
      <c r="I141" s="40" t="n"/>
      <c r="J141" s="35" t="n"/>
      <c r="L141" s="39">
        <f>IF(B141="","",IFERROR(YEAR(B141)*0+D141*0+1,0))</f>
        <v/>
      </c>
      <c r="M141" s="55">
        <f>IF(L141&lt;&gt;1,"",IF(O141&gt;0,IF(INDEX('分け方の表'!$O$4:$O$53,O141)&lt;&gt;"",DATE(YEAR(INDEX('分け方の表'!$O$4:$O$53,O141)),MONTH(INDEX('分け方の表'!$O$4:$O$53,O141)),1),DATE(YEAR(B141),MONTH(B141),1)),DATE(YEAR(B141),MONTH(B141),1)))</f>
        <v/>
      </c>
      <c r="N141" s="39">
        <f>IF(L141&lt;&gt;1,"",IF(J141="",0,IF(COUNTIFS($J$4:J141,J141)&gt;1,1,0)))</f>
        <v/>
      </c>
      <c r="O141" s="39">
        <f>IF(L141&lt;&gt;1,"",IF(J141="",0,IFERROR(MATCH(J141,'分け方の表'!$M$4:$M$53,0),0)))</f>
        <v/>
      </c>
      <c r="P141" s="39">
        <f>IF(L141&lt;&gt;1,"",IF(SUMPRODUCT((COUNTIFS(C141,"*"&amp;'分け方の表'!$F$4:$F$23&amp;"*")&gt;0)*('分け方の表'!$F$4:$F$23&lt;&gt;"")*'分け方の表'!$I$4:$I$23)=0,99,1+COUNTIFS('分け方の表'!$I$4:$I$23,"&gt;"&amp;SUMPRODUCT((COUNTIFS(C141,"*"&amp;'分け方の表'!$F$4:$F$23&amp;"*")&gt;0)*('分け方の表'!$F$4:$F$23&lt;&gt;"")*'分け方の表'!$I$4:$I$23))))</f>
        <v/>
      </c>
      <c r="Q141" s="39">
        <f>IF(L141&lt;&gt;1,"",IF(P141&gt;=99,"",INDEX('分け方の表'!$G$4:$G$23,P141)&amp;""))</f>
        <v/>
      </c>
      <c r="R141" s="39">
        <f>IF(L141&lt;&gt;1,"",IF((F141="収入")*(G141="給与")*(E141&lt;&gt;"")*(COUNTIFS('分け方の表'!$J$4:$J$13,E141)&gt;0),INDEX('分け方の表'!$K$4:$K$13,MATCH(E141,'分け方の表'!$J$4:$J$13,0))&amp;"",IFERROR(INDEX('分け方の表'!$C$4:$C$103,MATCH(F141&amp;"|"&amp;G141,'分け方の表'!$D$4:$D$103,0))&amp;"",IFERROR(INDEX('分け方の表'!$C$4:$C$103,MATCH(F141&amp;"|（ほか全部）",'分け方の表'!$D$4:$D$103,0))&amp;"","未分類"))))</f>
        <v/>
      </c>
      <c r="S141" s="39">
        <f>IF(L141&lt;&gt;1,"",IF(N141=1,"",IF(IF(O141&gt;0,INDEX('分け方の表'!$N$4:$N$53,O141)&amp;"","")&lt;&gt;"",IF(INDEX('分け方の表'!$N$4:$N$53,O141)="（数えない）","",INDEX('分け方の表'!$N$4:$N$53,O141)&amp;""),IF(I141&amp;""="1",IF((Q141&lt;&gt;"")*(D141&lt;0)*(IFERROR(INDEX('入力'!$E$30:$E$88,MATCH(Q141,'入力'!$A$30:$A$88,0)),"")="貯める・増やす"),Q141,""),IF(A141&amp;""="0","",IF(Q141&lt;&gt;"",Q141,R141))))))</f>
        <v/>
      </c>
      <c r="T141" s="56">
        <f>IF(S141="","",IF(IFERROR(INDEX('入力'!$E$30:$E$88,MATCH(S141,'入力'!$A$30:$A$88,0)),"")="入るお金",D141,-D141))</f>
        <v/>
      </c>
      <c r="U141" s="39">
        <f>IF(L141="","",IF(L141&lt;&gt;1,"見出しなど",IF(N141=1,"重なり",IF(S141="",IF(O141&gt;0,"数えない（直した）",IF(I141&amp;""="1","振替",IF(A141&amp;""="0","計算対象外","数えない"))),IF(COUNTIFS('入力'!$A$30:$A$88,S141)=0,"一覧にない費目",IF(O141&gt;0,"直した",IF(S141="未分類","未分類","OK")))))))</f>
        <v/>
      </c>
    </row>
    <row r="142">
      <c r="A142" s="40" t="n"/>
      <c r="B142" s="34" t="n"/>
      <c r="C142" s="35" t="n"/>
      <c r="D142" s="36" t="n"/>
      <c r="E142" s="35" t="n"/>
      <c r="F142" s="35" t="n"/>
      <c r="G142" s="35" t="n"/>
      <c r="H142" s="35" t="n"/>
      <c r="I142" s="40" t="n"/>
      <c r="J142" s="35" t="n"/>
      <c r="L142" s="39">
        <f>IF(B142="","",IFERROR(YEAR(B142)*0+D142*0+1,0))</f>
        <v/>
      </c>
      <c r="M142" s="55">
        <f>IF(L142&lt;&gt;1,"",IF(O142&gt;0,IF(INDEX('分け方の表'!$O$4:$O$53,O142)&lt;&gt;"",DATE(YEAR(INDEX('分け方の表'!$O$4:$O$53,O142)),MONTH(INDEX('分け方の表'!$O$4:$O$53,O142)),1),DATE(YEAR(B142),MONTH(B142),1)),DATE(YEAR(B142),MONTH(B142),1)))</f>
        <v/>
      </c>
      <c r="N142" s="39">
        <f>IF(L142&lt;&gt;1,"",IF(J142="",0,IF(COUNTIFS($J$4:J142,J142)&gt;1,1,0)))</f>
        <v/>
      </c>
      <c r="O142" s="39">
        <f>IF(L142&lt;&gt;1,"",IF(J142="",0,IFERROR(MATCH(J142,'分け方の表'!$M$4:$M$53,0),0)))</f>
        <v/>
      </c>
      <c r="P142" s="39">
        <f>IF(L142&lt;&gt;1,"",IF(SUMPRODUCT((COUNTIFS(C142,"*"&amp;'分け方の表'!$F$4:$F$23&amp;"*")&gt;0)*('分け方の表'!$F$4:$F$23&lt;&gt;"")*'分け方の表'!$I$4:$I$23)=0,99,1+COUNTIFS('分け方の表'!$I$4:$I$23,"&gt;"&amp;SUMPRODUCT((COUNTIFS(C142,"*"&amp;'分け方の表'!$F$4:$F$23&amp;"*")&gt;0)*('分け方の表'!$F$4:$F$23&lt;&gt;"")*'分け方の表'!$I$4:$I$23))))</f>
        <v/>
      </c>
      <c r="Q142" s="39">
        <f>IF(L142&lt;&gt;1,"",IF(P142&gt;=99,"",INDEX('分け方の表'!$G$4:$G$23,P142)&amp;""))</f>
        <v/>
      </c>
      <c r="R142" s="39">
        <f>IF(L142&lt;&gt;1,"",IF((F142="収入")*(G142="給与")*(E142&lt;&gt;"")*(COUNTIFS('分け方の表'!$J$4:$J$13,E142)&gt;0),INDEX('分け方の表'!$K$4:$K$13,MATCH(E142,'分け方の表'!$J$4:$J$13,0))&amp;"",IFERROR(INDEX('分け方の表'!$C$4:$C$103,MATCH(F142&amp;"|"&amp;G142,'分け方の表'!$D$4:$D$103,0))&amp;"",IFERROR(INDEX('分け方の表'!$C$4:$C$103,MATCH(F142&amp;"|（ほか全部）",'分け方の表'!$D$4:$D$103,0))&amp;"","未分類"))))</f>
        <v/>
      </c>
      <c r="S142" s="39">
        <f>IF(L142&lt;&gt;1,"",IF(N142=1,"",IF(IF(O142&gt;0,INDEX('分け方の表'!$N$4:$N$53,O142)&amp;"","")&lt;&gt;"",IF(INDEX('分け方の表'!$N$4:$N$53,O142)="（数えない）","",INDEX('分け方の表'!$N$4:$N$53,O142)&amp;""),IF(I142&amp;""="1",IF((Q142&lt;&gt;"")*(D142&lt;0)*(IFERROR(INDEX('入力'!$E$30:$E$88,MATCH(Q142,'入力'!$A$30:$A$88,0)),"")="貯める・増やす"),Q142,""),IF(A142&amp;""="0","",IF(Q142&lt;&gt;"",Q142,R142))))))</f>
        <v/>
      </c>
      <c r="T142" s="56">
        <f>IF(S142="","",IF(IFERROR(INDEX('入力'!$E$30:$E$88,MATCH(S142,'入力'!$A$30:$A$88,0)),"")="入るお金",D142,-D142))</f>
        <v/>
      </c>
      <c r="U142" s="39">
        <f>IF(L142="","",IF(L142&lt;&gt;1,"見出しなど",IF(N142=1,"重なり",IF(S142="",IF(O142&gt;0,"数えない（直した）",IF(I142&amp;""="1","振替",IF(A142&amp;""="0","計算対象外","数えない"))),IF(COUNTIFS('入力'!$A$30:$A$88,S142)=0,"一覧にない費目",IF(O142&gt;0,"直した",IF(S142="未分類","未分類","OK")))))))</f>
        <v/>
      </c>
    </row>
    <row r="143">
      <c r="A143" s="40" t="n"/>
      <c r="B143" s="34" t="n"/>
      <c r="C143" s="35" t="n"/>
      <c r="D143" s="36" t="n"/>
      <c r="E143" s="35" t="n"/>
      <c r="F143" s="35" t="n"/>
      <c r="G143" s="35" t="n"/>
      <c r="H143" s="35" t="n"/>
      <c r="I143" s="40" t="n"/>
      <c r="J143" s="35" t="n"/>
      <c r="L143" s="39">
        <f>IF(B143="","",IFERROR(YEAR(B143)*0+D143*0+1,0))</f>
        <v/>
      </c>
      <c r="M143" s="55">
        <f>IF(L143&lt;&gt;1,"",IF(O143&gt;0,IF(INDEX('分け方の表'!$O$4:$O$53,O143)&lt;&gt;"",DATE(YEAR(INDEX('分け方の表'!$O$4:$O$53,O143)),MONTH(INDEX('分け方の表'!$O$4:$O$53,O143)),1),DATE(YEAR(B143),MONTH(B143),1)),DATE(YEAR(B143),MONTH(B143),1)))</f>
        <v/>
      </c>
      <c r="N143" s="39">
        <f>IF(L143&lt;&gt;1,"",IF(J143="",0,IF(COUNTIFS($J$4:J143,J143)&gt;1,1,0)))</f>
        <v/>
      </c>
      <c r="O143" s="39">
        <f>IF(L143&lt;&gt;1,"",IF(J143="",0,IFERROR(MATCH(J143,'分け方の表'!$M$4:$M$53,0),0)))</f>
        <v/>
      </c>
      <c r="P143" s="39">
        <f>IF(L143&lt;&gt;1,"",IF(SUMPRODUCT((COUNTIFS(C143,"*"&amp;'分け方の表'!$F$4:$F$23&amp;"*")&gt;0)*('分け方の表'!$F$4:$F$23&lt;&gt;"")*'分け方の表'!$I$4:$I$23)=0,99,1+COUNTIFS('分け方の表'!$I$4:$I$23,"&gt;"&amp;SUMPRODUCT((COUNTIFS(C143,"*"&amp;'分け方の表'!$F$4:$F$23&amp;"*")&gt;0)*('分け方の表'!$F$4:$F$23&lt;&gt;"")*'分け方の表'!$I$4:$I$23))))</f>
        <v/>
      </c>
      <c r="Q143" s="39">
        <f>IF(L143&lt;&gt;1,"",IF(P143&gt;=99,"",INDEX('分け方の表'!$G$4:$G$23,P143)&amp;""))</f>
        <v/>
      </c>
      <c r="R143" s="39">
        <f>IF(L143&lt;&gt;1,"",IF((F143="収入")*(G143="給与")*(E143&lt;&gt;"")*(COUNTIFS('分け方の表'!$J$4:$J$13,E143)&gt;0),INDEX('分け方の表'!$K$4:$K$13,MATCH(E143,'分け方の表'!$J$4:$J$13,0))&amp;"",IFERROR(INDEX('分け方の表'!$C$4:$C$103,MATCH(F143&amp;"|"&amp;G143,'分け方の表'!$D$4:$D$103,0))&amp;"",IFERROR(INDEX('分け方の表'!$C$4:$C$103,MATCH(F143&amp;"|（ほか全部）",'分け方の表'!$D$4:$D$103,0))&amp;"","未分類"))))</f>
        <v/>
      </c>
      <c r="S143" s="39">
        <f>IF(L143&lt;&gt;1,"",IF(N143=1,"",IF(IF(O143&gt;0,INDEX('分け方の表'!$N$4:$N$53,O143)&amp;"","")&lt;&gt;"",IF(INDEX('分け方の表'!$N$4:$N$53,O143)="（数えない）","",INDEX('分け方の表'!$N$4:$N$53,O143)&amp;""),IF(I143&amp;""="1",IF((Q143&lt;&gt;"")*(D143&lt;0)*(IFERROR(INDEX('入力'!$E$30:$E$88,MATCH(Q143,'入力'!$A$30:$A$88,0)),"")="貯める・増やす"),Q143,""),IF(A143&amp;""="0","",IF(Q143&lt;&gt;"",Q143,R143))))))</f>
        <v/>
      </c>
      <c r="T143" s="56">
        <f>IF(S143="","",IF(IFERROR(INDEX('入力'!$E$30:$E$88,MATCH(S143,'入力'!$A$30:$A$88,0)),"")="入るお金",D143,-D143))</f>
        <v/>
      </c>
      <c r="U143" s="39">
        <f>IF(L143="","",IF(L143&lt;&gt;1,"見出しなど",IF(N143=1,"重なり",IF(S143="",IF(O143&gt;0,"数えない（直した）",IF(I143&amp;""="1","振替",IF(A143&amp;""="0","計算対象外","数えない"))),IF(COUNTIFS('入力'!$A$30:$A$88,S143)=0,"一覧にない費目",IF(O143&gt;0,"直した",IF(S143="未分類","未分類","OK")))))))</f>
        <v/>
      </c>
    </row>
    <row r="144">
      <c r="A144" s="40" t="n"/>
      <c r="B144" s="34" t="n"/>
      <c r="C144" s="35" t="n"/>
      <c r="D144" s="36" t="n"/>
      <c r="E144" s="35" t="n"/>
      <c r="F144" s="35" t="n"/>
      <c r="G144" s="35" t="n"/>
      <c r="H144" s="35" t="n"/>
      <c r="I144" s="40" t="n"/>
      <c r="J144" s="35" t="n"/>
      <c r="L144" s="39">
        <f>IF(B144="","",IFERROR(YEAR(B144)*0+D144*0+1,0))</f>
        <v/>
      </c>
      <c r="M144" s="55">
        <f>IF(L144&lt;&gt;1,"",IF(O144&gt;0,IF(INDEX('分け方の表'!$O$4:$O$53,O144)&lt;&gt;"",DATE(YEAR(INDEX('分け方の表'!$O$4:$O$53,O144)),MONTH(INDEX('分け方の表'!$O$4:$O$53,O144)),1),DATE(YEAR(B144),MONTH(B144),1)),DATE(YEAR(B144),MONTH(B144),1)))</f>
        <v/>
      </c>
      <c r="N144" s="39">
        <f>IF(L144&lt;&gt;1,"",IF(J144="",0,IF(COUNTIFS($J$4:J144,J144)&gt;1,1,0)))</f>
        <v/>
      </c>
      <c r="O144" s="39">
        <f>IF(L144&lt;&gt;1,"",IF(J144="",0,IFERROR(MATCH(J144,'分け方の表'!$M$4:$M$53,0),0)))</f>
        <v/>
      </c>
      <c r="P144" s="39">
        <f>IF(L144&lt;&gt;1,"",IF(SUMPRODUCT((COUNTIFS(C144,"*"&amp;'分け方の表'!$F$4:$F$23&amp;"*")&gt;0)*('分け方の表'!$F$4:$F$23&lt;&gt;"")*'分け方の表'!$I$4:$I$23)=0,99,1+COUNTIFS('分け方の表'!$I$4:$I$23,"&gt;"&amp;SUMPRODUCT((COUNTIFS(C144,"*"&amp;'分け方の表'!$F$4:$F$23&amp;"*")&gt;0)*('分け方の表'!$F$4:$F$23&lt;&gt;"")*'分け方の表'!$I$4:$I$23))))</f>
        <v/>
      </c>
      <c r="Q144" s="39">
        <f>IF(L144&lt;&gt;1,"",IF(P144&gt;=99,"",INDEX('分け方の表'!$G$4:$G$23,P144)&amp;""))</f>
        <v/>
      </c>
      <c r="R144" s="39">
        <f>IF(L144&lt;&gt;1,"",IF((F144="収入")*(G144="給与")*(E144&lt;&gt;"")*(COUNTIFS('分け方の表'!$J$4:$J$13,E144)&gt;0),INDEX('分け方の表'!$K$4:$K$13,MATCH(E144,'分け方の表'!$J$4:$J$13,0))&amp;"",IFERROR(INDEX('分け方の表'!$C$4:$C$103,MATCH(F144&amp;"|"&amp;G144,'分け方の表'!$D$4:$D$103,0))&amp;"",IFERROR(INDEX('分け方の表'!$C$4:$C$103,MATCH(F144&amp;"|（ほか全部）",'分け方の表'!$D$4:$D$103,0))&amp;"","未分類"))))</f>
        <v/>
      </c>
      <c r="S144" s="39">
        <f>IF(L144&lt;&gt;1,"",IF(N144=1,"",IF(IF(O144&gt;0,INDEX('分け方の表'!$N$4:$N$53,O144)&amp;"","")&lt;&gt;"",IF(INDEX('分け方の表'!$N$4:$N$53,O144)="（数えない）","",INDEX('分け方の表'!$N$4:$N$53,O144)&amp;""),IF(I144&amp;""="1",IF((Q144&lt;&gt;"")*(D144&lt;0)*(IFERROR(INDEX('入力'!$E$30:$E$88,MATCH(Q144,'入力'!$A$30:$A$88,0)),"")="貯める・増やす"),Q144,""),IF(A144&amp;""="0","",IF(Q144&lt;&gt;"",Q144,R144))))))</f>
        <v/>
      </c>
      <c r="T144" s="56">
        <f>IF(S144="","",IF(IFERROR(INDEX('入力'!$E$30:$E$88,MATCH(S144,'入力'!$A$30:$A$88,0)),"")="入るお金",D144,-D144))</f>
        <v/>
      </c>
      <c r="U144" s="39">
        <f>IF(L144="","",IF(L144&lt;&gt;1,"見出しなど",IF(N144=1,"重なり",IF(S144="",IF(O144&gt;0,"数えない（直した）",IF(I144&amp;""="1","振替",IF(A144&amp;""="0","計算対象外","数えない"))),IF(COUNTIFS('入力'!$A$30:$A$88,S144)=0,"一覧にない費目",IF(O144&gt;0,"直した",IF(S144="未分類","未分類","OK")))))))</f>
        <v/>
      </c>
    </row>
    <row r="145">
      <c r="A145" s="40" t="n"/>
      <c r="B145" s="34" t="n"/>
      <c r="C145" s="35" t="n"/>
      <c r="D145" s="36" t="n"/>
      <c r="E145" s="35" t="n"/>
      <c r="F145" s="35" t="n"/>
      <c r="G145" s="35" t="n"/>
      <c r="H145" s="35" t="n"/>
      <c r="I145" s="40" t="n"/>
      <c r="J145" s="35" t="n"/>
      <c r="L145" s="39">
        <f>IF(B145="","",IFERROR(YEAR(B145)*0+D145*0+1,0))</f>
        <v/>
      </c>
      <c r="M145" s="55">
        <f>IF(L145&lt;&gt;1,"",IF(O145&gt;0,IF(INDEX('分け方の表'!$O$4:$O$53,O145)&lt;&gt;"",DATE(YEAR(INDEX('分け方の表'!$O$4:$O$53,O145)),MONTH(INDEX('分け方の表'!$O$4:$O$53,O145)),1),DATE(YEAR(B145),MONTH(B145),1)),DATE(YEAR(B145),MONTH(B145),1)))</f>
        <v/>
      </c>
      <c r="N145" s="39">
        <f>IF(L145&lt;&gt;1,"",IF(J145="",0,IF(COUNTIFS($J$4:J145,J145)&gt;1,1,0)))</f>
        <v/>
      </c>
      <c r="O145" s="39">
        <f>IF(L145&lt;&gt;1,"",IF(J145="",0,IFERROR(MATCH(J145,'分け方の表'!$M$4:$M$53,0),0)))</f>
        <v/>
      </c>
      <c r="P145" s="39">
        <f>IF(L145&lt;&gt;1,"",IF(SUMPRODUCT((COUNTIFS(C145,"*"&amp;'分け方の表'!$F$4:$F$23&amp;"*")&gt;0)*('分け方の表'!$F$4:$F$23&lt;&gt;"")*'分け方の表'!$I$4:$I$23)=0,99,1+COUNTIFS('分け方の表'!$I$4:$I$23,"&gt;"&amp;SUMPRODUCT((COUNTIFS(C145,"*"&amp;'分け方の表'!$F$4:$F$23&amp;"*")&gt;0)*('分け方の表'!$F$4:$F$23&lt;&gt;"")*'分け方の表'!$I$4:$I$23))))</f>
        <v/>
      </c>
      <c r="Q145" s="39">
        <f>IF(L145&lt;&gt;1,"",IF(P145&gt;=99,"",INDEX('分け方の表'!$G$4:$G$23,P145)&amp;""))</f>
        <v/>
      </c>
      <c r="R145" s="39">
        <f>IF(L145&lt;&gt;1,"",IF((F145="収入")*(G145="給与")*(E145&lt;&gt;"")*(COUNTIFS('分け方の表'!$J$4:$J$13,E145)&gt;0),INDEX('分け方の表'!$K$4:$K$13,MATCH(E145,'分け方の表'!$J$4:$J$13,0))&amp;"",IFERROR(INDEX('分け方の表'!$C$4:$C$103,MATCH(F145&amp;"|"&amp;G145,'分け方の表'!$D$4:$D$103,0))&amp;"",IFERROR(INDEX('分け方の表'!$C$4:$C$103,MATCH(F145&amp;"|（ほか全部）",'分け方の表'!$D$4:$D$103,0))&amp;"","未分類"))))</f>
        <v/>
      </c>
      <c r="S145" s="39">
        <f>IF(L145&lt;&gt;1,"",IF(N145=1,"",IF(IF(O145&gt;0,INDEX('分け方の表'!$N$4:$N$53,O145)&amp;"","")&lt;&gt;"",IF(INDEX('分け方の表'!$N$4:$N$53,O145)="（数えない）","",INDEX('分け方の表'!$N$4:$N$53,O145)&amp;""),IF(I145&amp;""="1",IF((Q145&lt;&gt;"")*(D145&lt;0)*(IFERROR(INDEX('入力'!$E$30:$E$88,MATCH(Q145,'入力'!$A$30:$A$88,0)),"")="貯める・増やす"),Q145,""),IF(A145&amp;""="0","",IF(Q145&lt;&gt;"",Q145,R145))))))</f>
        <v/>
      </c>
      <c r="T145" s="56">
        <f>IF(S145="","",IF(IFERROR(INDEX('入力'!$E$30:$E$88,MATCH(S145,'入力'!$A$30:$A$88,0)),"")="入るお金",D145,-D145))</f>
        <v/>
      </c>
      <c r="U145" s="39">
        <f>IF(L145="","",IF(L145&lt;&gt;1,"見出しなど",IF(N145=1,"重なり",IF(S145="",IF(O145&gt;0,"数えない（直した）",IF(I145&amp;""="1","振替",IF(A145&amp;""="0","計算対象外","数えない"))),IF(COUNTIFS('入力'!$A$30:$A$88,S145)=0,"一覧にない費目",IF(O145&gt;0,"直した",IF(S145="未分類","未分類","OK")))))))</f>
        <v/>
      </c>
    </row>
    <row r="146">
      <c r="A146" s="40" t="n"/>
      <c r="B146" s="34" t="n"/>
      <c r="C146" s="35" t="n"/>
      <c r="D146" s="36" t="n"/>
      <c r="E146" s="35" t="n"/>
      <c r="F146" s="35" t="n"/>
      <c r="G146" s="35" t="n"/>
      <c r="H146" s="35" t="n"/>
      <c r="I146" s="40" t="n"/>
      <c r="J146" s="35" t="n"/>
      <c r="L146" s="39">
        <f>IF(B146="","",IFERROR(YEAR(B146)*0+D146*0+1,0))</f>
        <v/>
      </c>
      <c r="M146" s="55">
        <f>IF(L146&lt;&gt;1,"",IF(O146&gt;0,IF(INDEX('分け方の表'!$O$4:$O$53,O146)&lt;&gt;"",DATE(YEAR(INDEX('分け方の表'!$O$4:$O$53,O146)),MONTH(INDEX('分け方の表'!$O$4:$O$53,O146)),1),DATE(YEAR(B146),MONTH(B146),1)),DATE(YEAR(B146),MONTH(B146),1)))</f>
        <v/>
      </c>
      <c r="N146" s="39">
        <f>IF(L146&lt;&gt;1,"",IF(J146="",0,IF(COUNTIFS($J$4:J146,J146)&gt;1,1,0)))</f>
        <v/>
      </c>
      <c r="O146" s="39">
        <f>IF(L146&lt;&gt;1,"",IF(J146="",0,IFERROR(MATCH(J146,'分け方の表'!$M$4:$M$53,0),0)))</f>
        <v/>
      </c>
      <c r="P146" s="39">
        <f>IF(L146&lt;&gt;1,"",IF(SUMPRODUCT((COUNTIFS(C146,"*"&amp;'分け方の表'!$F$4:$F$23&amp;"*")&gt;0)*('分け方の表'!$F$4:$F$23&lt;&gt;"")*'分け方の表'!$I$4:$I$23)=0,99,1+COUNTIFS('分け方の表'!$I$4:$I$23,"&gt;"&amp;SUMPRODUCT((COUNTIFS(C146,"*"&amp;'分け方の表'!$F$4:$F$23&amp;"*")&gt;0)*('分け方の表'!$F$4:$F$23&lt;&gt;"")*'分け方の表'!$I$4:$I$23))))</f>
        <v/>
      </c>
      <c r="Q146" s="39">
        <f>IF(L146&lt;&gt;1,"",IF(P146&gt;=99,"",INDEX('分け方の表'!$G$4:$G$23,P146)&amp;""))</f>
        <v/>
      </c>
      <c r="R146" s="39">
        <f>IF(L146&lt;&gt;1,"",IF((F146="収入")*(G146="給与")*(E146&lt;&gt;"")*(COUNTIFS('分け方の表'!$J$4:$J$13,E146)&gt;0),INDEX('分け方の表'!$K$4:$K$13,MATCH(E146,'分け方の表'!$J$4:$J$13,0))&amp;"",IFERROR(INDEX('分け方の表'!$C$4:$C$103,MATCH(F146&amp;"|"&amp;G146,'分け方の表'!$D$4:$D$103,0))&amp;"",IFERROR(INDEX('分け方の表'!$C$4:$C$103,MATCH(F146&amp;"|（ほか全部）",'分け方の表'!$D$4:$D$103,0))&amp;"","未分類"))))</f>
        <v/>
      </c>
      <c r="S146" s="39">
        <f>IF(L146&lt;&gt;1,"",IF(N146=1,"",IF(IF(O146&gt;0,INDEX('分け方の表'!$N$4:$N$53,O146)&amp;"","")&lt;&gt;"",IF(INDEX('分け方の表'!$N$4:$N$53,O146)="（数えない）","",INDEX('分け方の表'!$N$4:$N$53,O146)&amp;""),IF(I146&amp;""="1",IF((Q146&lt;&gt;"")*(D146&lt;0)*(IFERROR(INDEX('入力'!$E$30:$E$88,MATCH(Q146,'入力'!$A$30:$A$88,0)),"")="貯める・増やす"),Q146,""),IF(A146&amp;""="0","",IF(Q146&lt;&gt;"",Q146,R146))))))</f>
        <v/>
      </c>
      <c r="T146" s="56">
        <f>IF(S146="","",IF(IFERROR(INDEX('入力'!$E$30:$E$88,MATCH(S146,'入力'!$A$30:$A$88,0)),"")="入るお金",D146,-D146))</f>
        <v/>
      </c>
      <c r="U146" s="39">
        <f>IF(L146="","",IF(L146&lt;&gt;1,"見出しなど",IF(N146=1,"重なり",IF(S146="",IF(O146&gt;0,"数えない（直した）",IF(I146&amp;""="1","振替",IF(A146&amp;""="0","計算対象外","数えない"))),IF(COUNTIFS('入力'!$A$30:$A$88,S146)=0,"一覧にない費目",IF(O146&gt;0,"直した",IF(S146="未分類","未分類","OK")))))))</f>
        <v/>
      </c>
    </row>
    <row r="147">
      <c r="A147" s="40" t="n"/>
      <c r="B147" s="34" t="n"/>
      <c r="C147" s="35" t="n"/>
      <c r="D147" s="36" t="n"/>
      <c r="E147" s="35" t="n"/>
      <c r="F147" s="35" t="n"/>
      <c r="G147" s="35" t="n"/>
      <c r="H147" s="35" t="n"/>
      <c r="I147" s="40" t="n"/>
      <c r="J147" s="35" t="n"/>
      <c r="L147" s="39">
        <f>IF(B147="","",IFERROR(YEAR(B147)*0+D147*0+1,0))</f>
        <v/>
      </c>
      <c r="M147" s="55">
        <f>IF(L147&lt;&gt;1,"",IF(O147&gt;0,IF(INDEX('分け方の表'!$O$4:$O$53,O147)&lt;&gt;"",DATE(YEAR(INDEX('分け方の表'!$O$4:$O$53,O147)),MONTH(INDEX('分け方の表'!$O$4:$O$53,O147)),1),DATE(YEAR(B147),MONTH(B147),1)),DATE(YEAR(B147),MONTH(B147),1)))</f>
        <v/>
      </c>
      <c r="N147" s="39">
        <f>IF(L147&lt;&gt;1,"",IF(J147="",0,IF(COUNTIFS($J$4:J147,J147)&gt;1,1,0)))</f>
        <v/>
      </c>
      <c r="O147" s="39">
        <f>IF(L147&lt;&gt;1,"",IF(J147="",0,IFERROR(MATCH(J147,'分け方の表'!$M$4:$M$53,0),0)))</f>
        <v/>
      </c>
      <c r="P147" s="39">
        <f>IF(L147&lt;&gt;1,"",IF(SUMPRODUCT((COUNTIFS(C147,"*"&amp;'分け方の表'!$F$4:$F$23&amp;"*")&gt;0)*('分け方の表'!$F$4:$F$23&lt;&gt;"")*'分け方の表'!$I$4:$I$23)=0,99,1+COUNTIFS('分け方の表'!$I$4:$I$23,"&gt;"&amp;SUMPRODUCT((COUNTIFS(C147,"*"&amp;'分け方の表'!$F$4:$F$23&amp;"*")&gt;0)*('分け方の表'!$F$4:$F$23&lt;&gt;"")*'分け方の表'!$I$4:$I$23))))</f>
        <v/>
      </c>
      <c r="Q147" s="39">
        <f>IF(L147&lt;&gt;1,"",IF(P147&gt;=99,"",INDEX('分け方の表'!$G$4:$G$23,P147)&amp;""))</f>
        <v/>
      </c>
      <c r="R147" s="39">
        <f>IF(L147&lt;&gt;1,"",IF((F147="収入")*(G147="給与")*(E147&lt;&gt;"")*(COUNTIFS('分け方の表'!$J$4:$J$13,E147)&gt;0),INDEX('分け方の表'!$K$4:$K$13,MATCH(E147,'分け方の表'!$J$4:$J$13,0))&amp;"",IFERROR(INDEX('分け方の表'!$C$4:$C$103,MATCH(F147&amp;"|"&amp;G147,'分け方の表'!$D$4:$D$103,0))&amp;"",IFERROR(INDEX('分け方の表'!$C$4:$C$103,MATCH(F147&amp;"|（ほか全部）",'分け方の表'!$D$4:$D$103,0))&amp;"","未分類"))))</f>
        <v/>
      </c>
      <c r="S147" s="39">
        <f>IF(L147&lt;&gt;1,"",IF(N147=1,"",IF(IF(O147&gt;0,INDEX('分け方の表'!$N$4:$N$53,O147)&amp;"","")&lt;&gt;"",IF(INDEX('分け方の表'!$N$4:$N$53,O147)="（数えない）","",INDEX('分け方の表'!$N$4:$N$53,O147)&amp;""),IF(I147&amp;""="1",IF((Q147&lt;&gt;"")*(D147&lt;0)*(IFERROR(INDEX('入力'!$E$30:$E$88,MATCH(Q147,'入力'!$A$30:$A$88,0)),"")="貯める・増やす"),Q147,""),IF(A147&amp;""="0","",IF(Q147&lt;&gt;"",Q147,R147))))))</f>
        <v/>
      </c>
      <c r="T147" s="56">
        <f>IF(S147="","",IF(IFERROR(INDEX('入力'!$E$30:$E$88,MATCH(S147,'入力'!$A$30:$A$88,0)),"")="入るお金",D147,-D147))</f>
        <v/>
      </c>
      <c r="U147" s="39">
        <f>IF(L147="","",IF(L147&lt;&gt;1,"見出しなど",IF(N147=1,"重なり",IF(S147="",IF(O147&gt;0,"数えない（直した）",IF(I147&amp;""="1","振替",IF(A147&amp;""="0","計算対象外","数えない"))),IF(COUNTIFS('入力'!$A$30:$A$88,S147)=0,"一覧にない費目",IF(O147&gt;0,"直した",IF(S147="未分類","未分類","OK")))))))</f>
        <v/>
      </c>
    </row>
    <row r="148">
      <c r="A148" s="40" t="n"/>
      <c r="B148" s="34" t="n"/>
      <c r="C148" s="35" t="n"/>
      <c r="D148" s="36" t="n"/>
      <c r="E148" s="35" t="n"/>
      <c r="F148" s="35" t="n"/>
      <c r="G148" s="35" t="n"/>
      <c r="H148" s="35" t="n"/>
      <c r="I148" s="40" t="n"/>
      <c r="J148" s="35" t="n"/>
      <c r="L148" s="39">
        <f>IF(B148="","",IFERROR(YEAR(B148)*0+D148*0+1,0))</f>
        <v/>
      </c>
      <c r="M148" s="55">
        <f>IF(L148&lt;&gt;1,"",IF(O148&gt;0,IF(INDEX('分け方の表'!$O$4:$O$53,O148)&lt;&gt;"",DATE(YEAR(INDEX('分け方の表'!$O$4:$O$53,O148)),MONTH(INDEX('分け方の表'!$O$4:$O$53,O148)),1),DATE(YEAR(B148),MONTH(B148),1)),DATE(YEAR(B148),MONTH(B148),1)))</f>
        <v/>
      </c>
      <c r="N148" s="39">
        <f>IF(L148&lt;&gt;1,"",IF(J148="",0,IF(COUNTIFS($J$4:J148,J148)&gt;1,1,0)))</f>
        <v/>
      </c>
      <c r="O148" s="39">
        <f>IF(L148&lt;&gt;1,"",IF(J148="",0,IFERROR(MATCH(J148,'分け方の表'!$M$4:$M$53,0),0)))</f>
        <v/>
      </c>
      <c r="P148" s="39">
        <f>IF(L148&lt;&gt;1,"",IF(SUMPRODUCT((COUNTIFS(C148,"*"&amp;'分け方の表'!$F$4:$F$23&amp;"*")&gt;0)*('分け方の表'!$F$4:$F$23&lt;&gt;"")*'分け方の表'!$I$4:$I$23)=0,99,1+COUNTIFS('分け方の表'!$I$4:$I$23,"&gt;"&amp;SUMPRODUCT((COUNTIFS(C148,"*"&amp;'分け方の表'!$F$4:$F$23&amp;"*")&gt;0)*('分け方の表'!$F$4:$F$23&lt;&gt;"")*'分け方の表'!$I$4:$I$23))))</f>
        <v/>
      </c>
      <c r="Q148" s="39">
        <f>IF(L148&lt;&gt;1,"",IF(P148&gt;=99,"",INDEX('分け方の表'!$G$4:$G$23,P148)&amp;""))</f>
        <v/>
      </c>
      <c r="R148" s="39">
        <f>IF(L148&lt;&gt;1,"",IF((F148="収入")*(G148="給与")*(E148&lt;&gt;"")*(COUNTIFS('分け方の表'!$J$4:$J$13,E148)&gt;0),INDEX('分け方の表'!$K$4:$K$13,MATCH(E148,'分け方の表'!$J$4:$J$13,0))&amp;"",IFERROR(INDEX('分け方の表'!$C$4:$C$103,MATCH(F148&amp;"|"&amp;G148,'分け方の表'!$D$4:$D$103,0))&amp;"",IFERROR(INDEX('分け方の表'!$C$4:$C$103,MATCH(F148&amp;"|（ほか全部）",'分け方の表'!$D$4:$D$103,0))&amp;"","未分類"))))</f>
        <v/>
      </c>
      <c r="S148" s="39">
        <f>IF(L148&lt;&gt;1,"",IF(N148=1,"",IF(IF(O148&gt;0,INDEX('分け方の表'!$N$4:$N$53,O148)&amp;"","")&lt;&gt;"",IF(INDEX('分け方の表'!$N$4:$N$53,O148)="（数えない）","",INDEX('分け方の表'!$N$4:$N$53,O148)&amp;""),IF(I148&amp;""="1",IF((Q148&lt;&gt;"")*(D148&lt;0)*(IFERROR(INDEX('入力'!$E$30:$E$88,MATCH(Q148,'入力'!$A$30:$A$88,0)),"")="貯める・増やす"),Q148,""),IF(A148&amp;""="0","",IF(Q148&lt;&gt;"",Q148,R148))))))</f>
        <v/>
      </c>
      <c r="T148" s="56">
        <f>IF(S148="","",IF(IFERROR(INDEX('入力'!$E$30:$E$88,MATCH(S148,'入力'!$A$30:$A$88,0)),"")="入るお金",D148,-D148))</f>
        <v/>
      </c>
      <c r="U148" s="39">
        <f>IF(L148="","",IF(L148&lt;&gt;1,"見出しなど",IF(N148=1,"重なり",IF(S148="",IF(O148&gt;0,"数えない（直した）",IF(I148&amp;""="1","振替",IF(A148&amp;""="0","計算対象外","数えない"))),IF(COUNTIFS('入力'!$A$30:$A$88,S148)=0,"一覧にない費目",IF(O148&gt;0,"直した",IF(S148="未分類","未分類","OK")))))))</f>
        <v/>
      </c>
    </row>
    <row r="149">
      <c r="A149" s="40" t="n"/>
      <c r="B149" s="34" t="n"/>
      <c r="C149" s="35" t="n"/>
      <c r="D149" s="36" t="n"/>
      <c r="E149" s="35" t="n"/>
      <c r="F149" s="35" t="n"/>
      <c r="G149" s="35" t="n"/>
      <c r="H149" s="35" t="n"/>
      <c r="I149" s="40" t="n"/>
      <c r="J149" s="35" t="n"/>
      <c r="L149" s="39">
        <f>IF(B149="","",IFERROR(YEAR(B149)*0+D149*0+1,0))</f>
        <v/>
      </c>
      <c r="M149" s="55">
        <f>IF(L149&lt;&gt;1,"",IF(O149&gt;0,IF(INDEX('分け方の表'!$O$4:$O$53,O149)&lt;&gt;"",DATE(YEAR(INDEX('分け方の表'!$O$4:$O$53,O149)),MONTH(INDEX('分け方の表'!$O$4:$O$53,O149)),1),DATE(YEAR(B149),MONTH(B149),1)),DATE(YEAR(B149),MONTH(B149),1)))</f>
        <v/>
      </c>
      <c r="N149" s="39">
        <f>IF(L149&lt;&gt;1,"",IF(J149="",0,IF(COUNTIFS($J$4:J149,J149)&gt;1,1,0)))</f>
        <v/>
      </c>
      <c r="O149" s="39">
        <f>IF(L149&lt;&gt;1,"",IF(J149="",0,IFERROR(MATCH(J149,'分け方の表'!$M$4:$M$53,0),0)))</f>
        <v/>
      </c>
      <c r="P149" s="39">
        <f>IF(L149&lt;&gt;1,"",IF(SUMPRODUCT((COUNTIFS(C149,"*"&amp;'分け方の表'!$F$4:$F$23&amp;"*")&gt;0)*('分け方の表'!$F$4:$F$23&lt;&gt;"")*'分け方の表'!$I$4:$I$23)=0,99,1+COUNTIFS('分け方の表'!$I$4:$I$23,"&gt;"&amp;SUMPRODUCT((COUNTIFS(C149,"*"&amp;'分け方の表'!$F$4:$F$23&amp;"*")&gt;0)*('分け方の表'!$F$4:$F$23&lt;&gt;"")*'分け方の表'!$I$4:$I$23))))</f>
        <v/>
      </c>
      <c r="Q149" s="39">
        <f>IF(L149&lt;&gt;1,"",IF(P149&gt;=99,"",INDEX('分け方の表'!$G$4:$G$23,P149)&amp;""))</f>
        <v/>
      </c>
      <c r="R149" s="39">
        <f>IF(L149&lt;&gt;1,"",IF((F149="収入")*(G149="給与")*(E149&lt;&gt;"")*(COUNTIFS('分け方の表'!$J$4:$J$13,E149)&gt;0),INDEX('分け方の表'!$K$4:$K$13,MATCH(E149,'分け方の表'!$J$4:$J$13,0))&amp;"",IFERROR(INDEX('分け方の表'!$C$4:$C$103,MATCH(F149&amp;"|"&amp;G149,'分け方の表'!$D$4:$D$103,0))&amp;"",IFERROR(INDEX('分け方の表'!$C$4:$C$103,MATCH(F149&amp;"|（ほか全部）",'分け方の表'!$D$4:$D$103,0))&amp;"","未分類"))))</f>
        <v/>
      </c>
      <c r="S149" s="39">
        <f>IF(L149&lt;&gt;1,"",IF(N149=1,"",IF(IF(O149&gt;0,INDEX('分け方の表'!$N$4:$N$53,O149)&amp;"","")&lt;&gt;"",IF(INDEX('分け方の表'!$N$4:$N$53,O149)="（数えない）","",INDEX('分け方の表'!$N$4:$N$53,O149)&amp;""),IF(I149&amp;""="1",IF((Q149&lt;&gt;"")*(D149&lt;0)*(IFERROR(INDEX('入力'!$E$30:$E$88,MATCH(Q149,'入力'!$A$30:$A$88,0)),"")="貯める・増やす"),Q149,""),IF(A149&amp;""="0","",IF(Q149&lt;&gt;"",Q149,R149))))))</f>
        <v/>
      </c>
      <c r="T149" s="56">
        <f>IF(S149="","",IF(IFERROR(INDEX('入力'!$E$30:$E$88,MATCH(S149,'入力'!$A$30:$A$88,0)),"")="入るお金",D149,-D149))</f>
        <v/>
      </c>
      <c r="U149" s="39">
        <f>IF(L149="","",IF(L149&lt;&gt;1,"見出しなど",IF(N149=1,"重なり",IF(S149="",IF(O149&gt;0,"数えない（直した）",IF(I149&amp;""="1","振替",IF(A149&amp;""="0","計算対象外","数えない"))),IF(COUNTIFS('入力'!$A$30:$A$88,S149)=0,"一覧にない費目",IF(O149&gt;0,"直した",IF(S149="未分類","未分類","OK")))))))</f>
        <v/>
      </c>
    </row>
    <row r="150">
      <c r="A150" s="40" t="n"/>
      <c r="B150" s="34" t="n"/>
      <c r="C150" s="35" t="n"/>
      <c r="D150" s="36" t="n"/>
      <c r="E150" s="35" t="n"/>
      <c r="F150" s="35" t="n"/>
      <c r="G150" s="35" t="n"/>
      <c r="H150" s="35" t="n"/>
      <c r="I150" s="40" t="n"/>
      <c r="J150" s="35" t="n"/>
      <c r="L150" s="39">
        <f>IF(B150="","",IFERROR(YEAR(B150)*0+D150*0+1,0))</f>
        <v/>
      </c>
      <c r="M150" s="55">
        <f>IF(L150&lt;&gt;1,"",IF(O150&gt;0,IF(INDEX('分け方の表'!$O$4:$O$53,O150)&lt;&gt;"",DATE(YEAR(INDEX('分け方の表'!$O$4:$O$53,O150)),MONTH(INDEX('分け方の表'!$O$4:$O$53,O150)),1),DATE(YEAR(B150),MONTH(B150),1)),DATE(YEAR(B150),MONTH(B150),1)))</f>
        <v/>
      </c>
      <c r="N150" s="39">
        <f>IF(L150&lt;&gt;1,"",IF(J150="",0,IF(COUNTIFS($J$4:J150,J150)&gt;1,1,0)))</f>
        <v/>
      </c>
      <c r="O150" s="39">
        <f>IF(L150&lt;&gt;1,"",IF(J150="",0,IFERROR(MATCH(J150,'分け方の表'!$M$4:$M$53,0),0)))</f>
        <v/>
      </c>
      <c r="P150" s="39">
        <f>IF(L150&lt;&gt;1,"",IF(SUMPRODUCT((COUNTIFS(C150,"*"&amp;'分け方の表'!$F$4:$F$23&amp;"*")&gt;0)*('分け方の表'!$F$4:$F$23&lt;&gt;"")*'分け方の表'!$I$4:$I$23)=0,99,1+COUNTIFS('分け方の表'!$I$4:$I$23,"&gt;"&amp;SUMPRODUCT((COUNTIFS(C150,"*"&amp;'分け方の表'!$F$4:$F$23&amp;"*")&gt;0)*('分け方の表'!$F$4:$F$23&lt;&gt;"")*'分け方の表'!$I$4:$I$23))))</f>
        <v/>
      </c>
      <c r="Q150" s="39">
        <f>IF(L150&lt;&gt;1,"",IF(P150&gt;=99,"",INDEX('分け方の表'!$G$4:$G$23,P150)&amp;""))</f>
        <v/>
      </c>
      <c r="R150" s="39">
        <f>IF(L150&lt;&gt;1,"",IF((F150="収入")*(G150="給与")*(E150&lt;&gt;"")*(COUNTIFS('分け方の表'!$J$4:$J$13,E150)&gt;0),INDEX('分け方の表'!$K$4:$K$13,MATCH(E150,'分け方の表'!$J$4:$J$13,0))&amp;"",IFERROR(INDEX('分け方の表'!$C$4:$C$103,MATCH(F150&amp;"|"&amp;G150,'分け方の表'!$D$4:$D$103,0))&amp;"",IFERROR(INDEX('分け方の表'!$C$4:$C$103,MATCH(F150&amp;"|（ほか全部）",'分け方の表'!$D$4:$D$103,0))&amp;"","未分類"))))</f>
        <v/>
      </c>
      <c r="S150" s="39">
        <f>IF(L150&lt;&gt;1,"",IF(N150=1,"",IF(IF(O150&gt;0,INDEX('分け方の表'!$N$4:$N$53,O150)&amp;"","")&lt;&gt;"",IF(INDEX('分け方の表'!$N$4:$N$53,O150)="（数えない）","",INDEX('分け方の表'!$N$4:$N$53,O150)&amp;""),IF(I150&amp;""="1",IF((Q150&lt;&gt;"")*(D150&lt;0)*(IFERROR(INDEX('入力'!$E$30:$E$88,MATCH(Q150,'入力'!$A$30:$A$88,0)),"")="貯める・増やす"),Q150,""),IF(A150&amp;""="0","",IF(Q150&lt;&gt;"",Q150,R150))))))</f>
        <v/>
      </c>
      <c r="T150" s="56">
        <f>IF(S150="","",IF(IFERROR(INDEX('入力'!$E$30:$E$88,MATCH(S150,'入力'!$A$30:$A$88,0)),"")="入るお金",D150,-D150))</f>
        <v/>
      </c>
      <c r="U150" s="39">
        <f>IF(L150="","",IF(L150&lt;&gt;1,"見出しなど",IF(N150=1,"重なり",IF(S150="",IF(O150&gt;0,"数えない（直した）",IF(I150&amp;""="1","振替",IF(A150&amp;""="0","計算対象外","数えない"))),IF(COUNTIFS('入力'!$A$30:$A$88,S150)=0,"一覧にない費目",IF(O150&gt;0,"直した",IF(S150="未分類","未分類","OK")))))))</f>
        <v/>
      </c>
    </row>
    <row r="151">
      <c r="A151" s="40" t="n"/>
      <c r="B151" s="34" t="n"/>
      <c r="C151" s="35" t="n"/>
      <c r="D151" s="36" t="n"/>
      <c r="E151" s="35" t="n"/>
      <c r="F151" s="35" t="n"/>
      <c r="G151" s="35" t="n"/>
      <c r="H151" s="35" t="n"/>
      <c r="I151" s="40" t="n"/>
      <c r="J151" s="35" t="n"/>
      <c r="L151" s="39">
        <f>IF(B151="","",IFERROR(YEAR(B151)*0+D151*0+1,0))</f>
        <v/>
      </c>
      <c r="M151" s="55">
        <f>IF(L151&lt;&gt;1,"",IF(O151&gt;0,IF(INDEX('分け方の表'!$O$4:$O$53,O151)&lt;&gt;"",DATE(YEAR(INDEX('分け方の表'!$O$4:$O$53,O151)),MONTH(INDEX('分け方の表'!$O$4:$O$53,O151)),1),DATE(YEAR(B151),MONTH(B151),1)),DATE(YEAR(B151),MONTH(B151),1)))</f>
        <v/>
      </c>
      <c r="N151" s="39">
        <f>IF(L151&lt;&gt;1,"",IF(J151="",0,IF(COUNTIFS($J$4:J151,J151)&gt;1,1,0)))</f>
        <v/>
      </c>
      <c r="O151" s="39">
        <f>IF(L151&lt;&gt;1,"",IF(J151="",0,IFERROR(MATCH(J151,'分け方の表'!$M$4:$M$53,0),0)))</f>
        <v/>
      </c>
      <c r="P151" s="39">
        <f>IF(L151&lt;&gt;1,"",IF(SUMPRODUCT((COUNTIFS(C151,"*"&amp;'分け方の表'!$F$4:$F$23&amp;"*")&gt;0)*('分け方の表'!$F$4:$F$23&lt;&gt;"")*'分け方の表'!$I$4:$I$23)=0,99,1+COUNTIFS('分け方の表'!$I$4:$I$23,"&gt;"&amp;SUMPRODUCT((COUNTIFS(C151,"*"&amp;'分け方の表'!$F$4:$F$23&amp;"*")&gt;0)*('分け方の表'!$F$4:$F$23&lt;&gt;"")*'分け方の表'!$I$4:$I$23))))</f>
        <v/>
      </c>
      <c r="Q151" s="39">
        <f>IF(L151&lt;&gt;1,"",IF(P151&gt;=99,"",INDEX('分け方の表'!$G$4:$G$23,P151)&amp;""))</f>
        <v/>
      </c>
      <c r="R151" s="39">
        <f>IF(L151&lt;&gt;1,"",IF((F151="収入")*(G151="給与")*(E151&lt;&gt;"")*(COUNTIFS('分け方の表'!$J$4:$J$13,E151)&gt;0),INDEX('分け方の表'!$K$4:$K$13,MATCH(E151,'分け方の表'!$J$4:$J$13,0))&amp;"",IFERROR(INDEX('分け方の表'!$C$4:$C$103,MATCH(F151&amp;"|"&amp;G151,'分け方の表'!$D$4:$D$103,0))&amp;"",IFERROR(INDEX('分け方の表'!$C$4:$C$103,MATCH(F151&amp;"|（ほか全部）",'分け方の表'!$D$4:$D$103,0))&amp;"","未分類"))))</f>
        <v/>
      </c>
      <c r="S151" s="39">
        <f>IF(L151&lt;&gt;1,"",IF(N151=1,"",IF(IF(O151&gt;0,INDEX('分け方の表'!$N$4:$N$53,O151)&amp;"","")&lt;&gt;"",IF(INDEX('分け方の表'!$N$4:$N$53,O151)="（数えない）","",INDEX('分け方の表'!$N$4:$N$53,O151)&amp;""),IF(I151&amp;""="1",IF((Q151&lt;&gt;"")*(D151&lt;0)*(IFERROR(INDEX('入力'!$E$30:$E$88,MATCH(Q151,'入力'!$A$30:$A$88,0)),"")="貯める・増やす"),Q151,""),IF(A151&amp;""="0","",IF(Q151&lt;&gt;"",Q151,R151))))))</f>
        <v/>
      </c>
      <c r="T151" s="56">
        <f>IF(S151="","",IF(IFERROR(INDEX('入力'!$E$30:$E$88,MATCH(S151,'入力'!$A$30:$A$88,0)),"")="入るお金",D151,-D151))</f>
        <v/>
      </c>
      <c r="U151" s="39">
        <f>IF(L151="","",IF(L151&lt;&gt;1,"見出しなど",IF(N151=1,"重なり",IF(S151="",IF(O151&gt;0,"数えない（直した）",IF(I151&amp;""="1","振替",IF(A151&amp;""="0","計算対象外","数えない"))),IF(COUNTIFS('入力'!$A$30:$A$88,S151)=0,"一覧にない費目",IF(O151&gt;0,"直した",IF(S151="未分類","未分類","OK")))))))</f>
        <v/>
      </c>
    </row>
    <row r="152">
      <c r="A152" s="40" t="n"/>
      <c r="B152" s="34" t="n"/>
      <c r="C152" s="35" t="n"/>
      <c r="D152" s="36" t="n"/>
      <c r="E152" s="35" t="n"/>
      <c r="F152" s="35" t="n"/>
      <c r="G152" s="35" t="n"/>
      <c r="H152" s="35" t="n"/>
      <c r="I152" s="40" t="n"/>
      <c r="J152" s="35" t="n"/>
      <c r="L152" s="39">
        <f>IF(B152="","",IFERROR(YEAR(B152)*0+D152*0+1,0))</f>
        <v/>
      </c>
      <c r="M152" s="55">
        <f>IF(L152&lt;&gt;1,"",IF(O152&gt;0,IF(INDEX('分け方の表'!$O$4:$O$53,O152)&lt;&gt;"",DATE(YEAR(INDEX('分け方の表'!$O$4:$O$53,O152)),MONTH(INDEX('分け方の表'!$O$4:$O$53,O152)),1),DATE(YEAR(B152),MONTH(B152),1)),DATE(YEAR(B152),MONTH(B152),1)))</f>
        <v/>
      </c>
      <c r="N152" s="39">
        <f>IF(L152&lt;&gt;1,"",IF(J152="",0,IF(COUNTIFS($J$4:J152,J152)&gt;1,1,0)))</f>
        <v/>
      </c>
      <c r="O152" s="39">
        <f>IF(L152&lt;&gt;1,"",IF(J152="",0,IFERROR(MATCH(J152,'分け方の表'!$M$4:$M$53,0),0)))</f>
        <v/>
      </c>
      <c r="P152" s="39">
        <f>IF(L152&lt;&gt;1,"",IF(SUMPRODUCT((COUNTIFS(C152,"*"&amp;'分け方の表'!$F$4:$F$23&amp;"*")&gt;0)*('分け方の表'!$F$4:$F$23&lt;&gt;"")*'分け方の表'!$I$4:$I$23)=0,99,1+COUNTIFS('分け方の表'!$I$4:$I$23,"&gt;"&amp;SUMPRODUCT((COUNTIFS(C152,"*"&amp;'分け方の表'!$F$4:$F$23&amp;"*")&gt;0)*('分け方の表'!$F$4:$F$23&lt;&gt;"")*'分け方の表'!$I$4:$I$23))))</f>
        <v/>
      </c>
      <c r="Q152" s="39">
        <f>IF(L152&lt;&gt;1,"",IF(P152&gt;=99,"",INDEX('分け方の表'!$G$4:$G$23,P152)&amp;""))</f>
        <v/>
      </c>
      <c r="R152" s="39">
        <f>IF(L152&lt;&gt;1,"",IF((F152="収入")*(G152="給与")*(E152&lt;&gt;"")*(COUNTIFS('分け方の表'!$J$4:$J$13,E152)&gt;0),INDEX('分け方の表'!$K$4:$K$13,MATCH(E152,'分け方の表'!$J$4:$J$13,0))&amp;"",IFERROR(INDEX('分け方の表'!$C$4:$C$103,MATCH(F152&amp;"|"&amp;G152,'分け方の表'!$D$4:$D$103,0))&amp;"",IFERROR(INDEX('分け方の表'!$C$4:$C$103,MATCH(F152&amp;"|（ほか全部）",'分け方の表'!$D$4:$D$103,0))&amp;"","未分類"))))</f>
        <v/>
      </c>
      <c r="S152" s="39">
        <f>IF(L152&lt;&gt;1,"",IF(N152=1,"",IF(IF(O152&gt;0,INDEX('分け方の表'!$N$4:$N$53,O152)&amp;"","")&lt;&gt;"",IF(INDEX('分け方の表'!$N$4:$N$53,O152)="（数えない）","",INDEX('分け方の表'!$N$4:$N$53,O152)&amp;""),IF(I152&amp;""="1",IF((Q152&lt;&gt;"")*(D152&lt;0)*(IFERROR(INDEX('入力'!$E$30:$E$88,MATCH(Q152,'入力'!$A$30:$A$88,0)),"")="貯める・増やす"),Q152,""),IF(A152&amp;""="0","",IF(Q152&lt;&gt;"",Q152,R152))))))</f>
        <v/>
      </c>
      <c r="T152" s="56">
        <f>IF(S152="","",IF(IFERROR(INDEX('入力'!$E$30:$E$88,MATCH(S152,'入力'!$A$30:$A$88,0)),"")="入るお金",D152,-D152))</f>
        <v/>
      </c>
      <c r="U152" s="39">
        <f>IF(L152="","",IF(L152&lt;&gt;1,"見出しなど",IF(N152=1,"重なり",IF(S152="",IF(O152&gt;0,"数えない（直した）",IF(I152&amp;""="1","振替",IF(A152&amp;""="0","計算対象外","数えない"))),IF(COUNTIFS('入力'!$A$30:$A$88,S152)=0,"一覧にない費目",IF(O152&gt;0,"直した",IF(S152="未分類","未分類","OK")))))))</f>
        <v/>
      </c>
    </row>
    <row r="153">
      <c r="A153" s="40" t="n"/>
      <c r="B153" s="34" t="n"/>
      <c r="C153" s="35" t="n"/>
      <c r="D153" s="36" t="n"/>
      <c r="E153" s="35" t="n"/>
      <c r="F153" s="35" t="n"/>
      <c r="G153" s="35" t="n"/>
      <c r="H153" s="35" t="n"/>
      <c r="I153" s="40" t="n"/>
      <c r="J153" s="35" t="n"/>
      <c r="L153" s="39">
        <f>IF(B153="","",IFERROR(YEAR(B153)*0+D153*0+1,0))</f>
        <v/>
      </c>
      <c r="M153" s="55">
        <f>IF(L153&lt;&gt;1,"",IF(O153&gt;0,IF(INDEX('分け方の表'!$O$4:$O$53,O153)&lt;&gt;"",DATE(YEAR(INDEX('分け方の表'!$O$4:$O$53,O153)),MONTH(INDEX('分け方の表'!$O$4:$O$53,O153)),1),DATE(YEAR(B153),MONTH(B153),1)),DATE(YEAR(B153),MONTH(B153),1)))</f>
        <v/>
      </c>
      <c r="N153" s="39">
        <f>IF(L153&lt;&gt;1,"",IF(J153="",0,IF(COUNTIFS($J$4:J153,J153)&gt;1,1,0)))</f>
        <v/>
      </c>
      <c r="O153" s="39">
        <f>IF(L153&lt;&gt;1,"",IF(J153="",0,IFERROR(MATCH(J153,'分け方の表'!$M$4:$M$53,0),0)))</f>
        <v/>
      </c>
      <c r="P153" s="39">
        <f>IF(L153&lt;&gt;1,"",IF(SUMPRODUCT((COUNTIFS(C153,"*"&amp;'分け方の表'!$F$4:$F$23&amp;"*")&gt;0)*('分け方の表'!$F$4:$F$23&lt;&gt;"")*'分け方の表'!$I$4:$I$23)=0,99,1+COUNTIFS('分け方の表'!$I$4:$I$23,"&gt;"&amp;SUMPRODUCT((COUNTIFS(C153,"*"&amp;'分け方の表'!$F$4:$F$23&amp;"*")&gt;0)*('分け方の表'!$F$4:$F$23&lt;&gt;"")*'分け方の表'!$I$4:$I$23))))</f>
        <v/>
      </c>
      <c r="Q153" s="39">
        <f>IF(L153&lt;&gt;1,"",IF(P153&gt;=99,"",INDEX('分け方の表'!$G$4:$G$23,P153)&amp;""))</f>
        <v/>
      </c>
      <c r="R153" s="39">
        <f>IF(L153&lt;&gt;1,"",IF((F153="収入")*(G153="給与")*(E153&lt;&gt;"")*(COUNTIFS('分け方の表'!$J$4:$J$13,E153)&gt;0),INDEX('分け方の表'!$K$4:$K$13,MATCH(E153,'分け方の表'!$J$4:$J$13,0))&amp;"",IFERROR(INDEX('分け方の表'!$C$4:$C$103,MATCH(F153&amp;"|"&amp;G153,'分け方の表'!$D$4:$D$103,0))&amp;"",IFERROR(INDEX('分け方の表'!$C$4:$C$103,MATCH(F153&amp;"|（ほか全部）",'分け方の表'!$D$4:$D$103,0))&amp;"","未分類"))))</f>
        <v/>
      </c>
      <c r="S153" s="39">
        <f>IF(L153&lt;&gt;1,"",IF(N153=1,"",IF(IF(O153&gt;0,INDEX('分け方の表'!$N$4:$N$53,O153)&amp;"","")&lt;&gt;"",IF(INDEX('分け方の表'!$N$4:$N$53,O153)="（数えない）","",INDEX('分け方の表'!$N$4:$N$53,O153)&amp;""),IF(I153&amp;""="1",IF((Q153&lt;&gt;"")*(D153&lt;0)*(IFERROR(INDEX('入力'!$E$30:$E$88,MATCH(Q153,'入力'!$A$30:$A$88,0)),"")="貯める・増やす"),Q153,""),IF(A153&amp;""="0","",IF(Q153&lt;&gt;"",Q153,R153))))))</f>
        <v/>
      </c>
      <c r="T153" s="56">
        <f>IF(S153="","",IF(IFERROR(INDEX('入力'!$E$30:$E$88,MATCH(S153,'入力'!$A$30:$A$88,0)),"")="入るお金",D153,-D153))</f>
        <v/>
      </c>
      <c r="U153" s="39">
        <f>IF(L153="","",IF(L153&lt;&gt;1,"見出しなど",IF(N153=1,"重なり",IF(S153="",IF(O153&gt;0,"数えない（直した）",IF(I153&amp;""="1","振替",IF(A153&amp;""="0","計算対象外","数えない"))),IF(COUNTIFS('入力'!$A$30:$A$88,S153)=0,"一覧にない費目",IF(O153&gt;0,"直した",IF(S153="未分類","未分類","OK")))))))</f>
        <v/>
      </c>
    </row>
    <row r="154">
      <c r="A154" s="40" t="n"/>
      <c r="B154" s="34" t="n"/>
      <c r="C154" s="35" t="n"/>
      <c r="D154" s="36" t="n"/>
      <c r="E154" s="35" t="n"/>
      <c r="F154" s="35" t="n"/>
      <c r="G154" s="35" t="n"/>
      <c r="H154" s="35" t="n"/>
      <c r="I154" s="40" t="n"/>
      <c r="J154" s="35" t="n"/>
      <c r="L154" s="39">
        <f>IF(B154="","",IFERROR(YEAR(B154)*0+D154*0+1,0))</f>
        <v/>
      </c>
      <c r="M154" s="55">
        <f>IF(L154&lt;&gt;1,"",IF(O154&gt;0,IF(INDEX('分け方の表'!$O$4:$O$53,O154)&lt;&gt;"",DATE(YEAR(INDEX('分け方の表'!$O$4:$O$53,O154)),MONTH(INDEX('分け方の表'!$O$4:$O$53,O154)),1),DATE(YEAR(B154),MONTH(B154),1)),DATE(YEAR(B154),MONTH(B154),1)))</f>
        <v/>
      </c>
      <c r="N154" s="39">
        <f>IF(L154&lt;&gt;1,"",IF(J154="",0,IF(COUNTIFS($J$4:J154,J154)&gt;1,1,0)))</f>
        <v/>
      </c>
      <c r="O154" s="39">
        <f>IF(L154&lt;&gt;1,"",IF(J154="",0,IFERROR(MATCH(J154,'分け方の表'!$M$4:$M$53,0),0)))</f>
        <v/>
      </c>
      <c r="P154" s="39">
        <f>IF(L154&lt;&gt;1,"",IF(SUMPRODUCT((COUNTIFS(C154,"*"&amp;'分け方の表'!$F$4:$F$23&amp;"*")&gt;0)*('分け方の表'!$F$4:$F$23&lt;&gt;"")*'分け方の表'!$I$4:$I$23)=0,99,1+COUNTIFS('分け方の表'!$I$4:$I$23,"&gt;"&amp;SUMPRODUCT((COUNTIFS(C154,"*"&amp;'分け方の表'!$F$4:$F$23&amp;"*")&gt;0)*('分け方の表'!$F$4:$F$23&lt;&gt;"")*'分け方の表'!$I$4:$I$23))))</f>
        <v/>
      </c>
      <c r="Q154" s="39">
        <f>IF(L154&lt;&gt;1,"",IF(P154&gt;=99,"",INDEX('分け方の表'!$G$4:$G$23,P154)&amp;""))</f>
        <v/>
      </c>
      <c r="R154" s="39">
        <f>IF(L154&lt;&gt;1,"",IF((F154="収入")*(G154="給与")*(E154&lt;&gt;"")*(COUNTIFS('分け方の表'!$J$4:$J$13,E154)&gt;0),INDEX('分け方の表'!$K$4:$K$13,MATCH(E154,'分け方の表'!$J$4:$J$13,0))&amp;"",IFERROR(INDEX('分け方の表'!$C$4:$C$103,MATCH(F154&amp;"|"&amp;G154,'分け方の表'!$D$4:$D$103,0))&amp;"",IFERROR(INDEX('分け方の表'!$C$4:$C$103,MATCH(F154&amp;"|（ほか全部）",'分け方の表'!$D$4:$D$103,0))&amp;"","未分類"))))</f>
        <v/>
      </c>
      <c r="S154" s="39">
        <f>IF(L154&lt;&gt;1,"",IF(N154=1,"",IF(IF(O154&gt;0,INDEX('分け方の表'!$N$4:$N$53,O154)&amp;"","")&lt;&gt;"",IF(INDEX('分け方の表'!$N$4:$N$53,O154)="（数えない）","",INDEX('分け方の表'!$N$4:$N$53,O154)&amp;""),IF(I154&amp;""="1",IF((Q154&lt;&gt;"")*(D154&lt;0)*(IFERROR(INDEX('入力'!$E$30:$E$88,MATCH(Q154,'入力'!$A$30:$A$88,0)),"")="貯める・増やす"),Q154,""),IF(A154&amp;""="0","",IF(Q154&lt;&gt;"",Q154,R154))))))</f>
        <v/>
      </c>
      <c r="T154" s="56">
        <f>IF(S154="","",IF(IFERROR(INDEX('入力'!$E$30:$E$88,MATCH(S154,'入力'!$A$30:$A$88,0)),"")="入るお金",D154,-D154))</f>
        <v/>
      </c>
      <c r="U154" s="39">
        <f>IF(L154="","",IF(L154&lt;&gt;1,"見出しなど",IF(N154=1,"重なり",IF(S154="",IF(O154&gt;0,"数えない（直した）",IF(I154&amp;""="1","振替",IF(A154&amp;""="0","計算対象外","数えない"))),IF(COUNTIFS('入力'!$A$30:$A$88,S154)=0,"一覧にない費目",IF(O154&gt;0,"直した",IF(S154="未分類","未分類","OK")))))))</f>
        <v/>
      </c>
    </row>
    <row r="155">
      <c r="A155" s="40" t="n"/>
      <c r="B155" s="34" t="n"/>
      <c r="C155" s="35" t="n"/>
      <c r="D155" s="36" t="n"/>
      <c r="E155" s="35" t="n"/>
      <c r="F155" s="35" t="n"/>
      <c r="G155" s="35" t="n"/>
      <c r="H155" s="35" t="n"/>
      <c r="I155" s="40" t="n"/>
      <c r="J155" s="35" t="n"/>
      <c r="L155" s="39">
        <f>IF(B155="","",IFERROR(YEAR(B155)*0+D155*0+1,0))</f>
        <v/>
      </c>
      <c r="M155" s="55">
        <f>IF(L155&lt;&gt;1,"",IF(O155&gt;0,IF(INDEX('分け方の表'!$O$4:$O$53,O155)&lt;&gt;"",DATE(YEAR(INDEX('分け方の表'!$O$4:$O$53,O155)),MONTH(INDEX('分け方の表'!$O$4:$O$53,O155)),1),DATE(YEAR(B155),MONTH(B155),1)),DATE(YEAR(B155),MONTH(B155),1)))</f>
        <v/>
      </c>
      <c r="N155" s="39">
        <f>IF(L155&lt;&gt;1,"",IF(J155="",0,IF(COUNTIFS($J$4:J155,J155)&gt;1,1,0)))</f>
        <v/>
      </c>
      <c r="O155" s="39">
        <f>IF(L155&lt;&gt;1,"",IF(J155="",0,IFERROR(MATCH(J155,'分け方の表'!$M$4:$M$53,0),0)))</f>
        <v/>
      </c>
      <c r="P155" s="39">
        <f>IF(L155&lt;&gt;1,"",IF(SUMPRODUCT((COUNTIFS(C155,"*"&amp;'分け方の表'!$F$4:$F$23&amp;"*")&gt;0)*('分け方の表'!$F$4:$F$23&lt;&gt;"")*'分け方の表'!$I$4:$I$23)=0,99,1+COUNTIFS('分け方の表'!$I$4:$I$23,"&gt;"&amp;SUMPRODUCT((COUNTIFS(C155,"*"&amp;'分け方の表'!$F$4:$F$23&amp;"*")&gt;0)*('分け方の表'!$F$4:$F$23&lt;&gt;"")*'分け方の表'!$I$4:$I$23))))</f>
        <v/>
      </c>
      <c r="Q155" s="39">
        <f>IF(L155&lt;&gt;1,"",IF(P155&gt;=99,"",INDEX('分け方の表'!$G$4:$G$23,P155)&amp;""))</f>
        <v/>
      </c>
      <c r="R155" s="39">
        <f>IF(L155&lt;&gt;1,"",IF((F155="収入")*(G155="給与")*(E155&lt;&gt;"")*(COUNTIFS('分け方の表'!$J$4:$J$13,E155)&gt;0),INDEX('分け方の表'!$K$4:$K$13,MATCH(E155,'分け方の表'!$J$4:$J$13,0))&amp;"",IFERROR(INDEX('分け方の表'!$C$4:$C$103,MATCH(F155&amp;"|"&amp;G155,'分け方の表'!$D$4:$D$103,0))&amp;"",IFERROR(INDEX('分け方の表'!$C$4:$C$103,MATCH(F155&amp;"|（ほか全部）",'分け方の表'!$D$4:$D$103,0))&amp;"","未分類"))))</f>
        <v/>
      </c>
      <c r="S155" s="39">
        <f>IF(L155&lt;&gt;1,"",IF(N155=1,"",IF(IF(O155&gt;0,INDEX('分け方の表'!$N$4:$N$53,O155)&amp;"","")&lt;&gt;"",IF(INDEX('分け方の表'!$N$4:$N$53,O155)="（数えない）","",INDEX('分け方の表'!$N$4:$N$53,O155)&amp;""),IF(I155&amp;""="1",IF((Q155&lt;&gt;"")*(D155&lt;0)*(IFERROR(INDEX('入力'!$E$30:$E$88,MATCH(Q155,'入力'!$A$30:$A$88,0)),"")="貯める・増やす"),Q155,""),IF(A155&amp;""="0","",IF(Q155&lt;&gt;"",Q155,R155))))))</f>
        <v/>
      </c>
      <c r="T155" s="56">
        <f>IF(S155="","",IF(IFERROR(INDEX('入力'!$E$30:$E$88,MATCH(S155,'入力'!$A$30:$A$88,0)),"")="入るお金",D155,-D155))</f>
        <v/>
      </c>
      <c r="U155" s="39">
        <f>IF(L155="","",IF(L155&lt;&gt;1,"見出しなど",IF(N155=1,"重なり",IF(S155="",IF(O155&gt;0,"数えない（直した）",IF(I155&amp;""="1","振替",IF(A155&amp;""="0","計算対象外","数えない"))),IF(COUNTIFS('入力'!$A$30:$A$88,S155)=0,"一覧にない費目",IF(O155&gt;0,"直した",IF(S155="未分類","未分類","OK")))))))</f>
        <v/>
      </c>
    </row>
    <row r="156">
      <c r="A156" s="40" t="n"/>
      <c r="B156" s="34" t="n"/>
      <c r="C156" s="35" t="n"/>
      <c r="D156" s="36" t="n"/>
      <c r="E156" s="35" t="n"/>
      <c r="F156" s="35" t="n"/>
      <c r="G156" s="35" t="n"/>
      <c r="H156" s="35" t="n"/>
      <c r="I156" s="40" t="n"/>
      <c r="J156" s="35" t="n"/>
      <c r="L156" s="39">
        <f>IF(B156="","",IFERROR(YEAR(B156)*0+D156*0+1,0))</f>
        <v/>
      </c>
      <c r="M156" s="55">
        <f>IF(L156&lt;&gt;1,"",IF(O156&gt;0,IF(INDEX('分け方の表'!$O$4:$O$53,O156)&lt;&gt;"",DATE(YEAR(INDEX('分け方の表'!$O$4:$O$53,O156)),MONTH(INDEX('分け方の表'!$O$4:$O$53,O156)),1),DATE(YEAR(B156),MONTH(B156),1)),DATE(YEAR(B156),MONTH(B156),1)))</f>
        <v/>
      </c>
      <c r="N156" s="39">
        <f>IF(L156&lt;&gt;1,"",IF(J156="",0,IF(COUNTIFS($J$4:J156,J156)&gt;1,1,0)))</f>
        <v/>
      </c>
      <c r="O156" s="39">
        <f>IF(L156&lt;&gt;1,"",IF(J156="",0,IFERROR(MATCH(J156,'分け方の表'!$M$4:$M$53,0),0)))</f>
        <v/>
      </c>
      <c r="P156" s="39">
        <f>IF(L156&lt;&gt;1,"",IF(SUMPRODUCT((COUNTIFS(C156,"*"&amp;'分け方の表'!$F$4:$F$23&amp;"*")&gt;0)*('分け方の表'!$F$4:$F$23&lt;&gt;"")*'分け方の表'!$I$4:$I$23)=0,99,1+COUNTIFS('分け方の表'!$I$4:$I$23,"&gt;"&amp;SUMPRODUCT((COUNTIFS(C156,"*"&amp;'分け方の表'!$F$4:$F$23&amp;"*")&gt;0)*('分け方の表'!$F$4:$F$23&lt;&gt;"")*'分け方の表'!$I$4:$I$23))))</f>
        <v/>
      </c>
      <c r="Q156" s="39">
        <f>IF(L156&lt;&gt;1,"",IF(P156&gt;=99,"",INDEX('分け方の表'!$G$4:$G$23,P156)&amp;""))</f>
        <v/>
      </c>
      <c r="R156" s="39">
        <f>IF(L156&lt;&gt;1,"",IF((F156="収入")*(G156="給与")*(E156&lt;&gt;"")*(COUNTIFS('分け方の表'!$J$4:$J$13,E156)&gt;0),INDEX('分け方の表'!$K$4:$K$13,MATCH(E156,'分け方の表'!$J$4:$J$13,0))&amp;"",IFERROR(INDEX('分け方の表'!$C$4:$C$103,MATCH(F156&amp;"|"&amp;G156,'分け方の表'!$D$4:$D$103,0))&amp;"",IFERROR(INDEX('分け方の表'!$C$4:$C$103,MATCH(F156&amp;"|（ほか全部）",'分け方の表'!$D$4:$D$103,0))&amp;"","未分類"))))</f>
        <v/>
      </c>
      <c r="S156" s="39">
        <f>IF(L156&lt;&gt;1,"",IF(N156=1,"",IF(IF(O156&gt;0,INDEX('分け方の表'!$N$4:$N$53,O156)&amp;"","")&lt;&gt;"",IF(INDEX('分け方の表'!$N$4:$N$53,O156)="（数えない）","",INDEX('分け方の表'!$N$4:$N$53,O156)&amp;""),IF(I156&amp;""="1",IF((Q156&lt;&gt;"")*(D156&lt;0)*(IFERROR(INDEX('入力'!$E$30:$E$88,MATCH(Q156,'入力'!$A$30:$A$88,0)),"")="貯める・増やす"),Q156,""),IF(A156&amp;""="0","",IF(Q156&lt;&gt;"",Q156,R156))))))</f>
        <v/>
      </c>
      <c r="T156" s="56">
        <f>IF(S156="","",IF(IFERROR(INDEX('入力'!$E$30:$E$88,MATCH(S156,'入力'!$A$30:$A$88,0)),"")="入るお金",D156,-D156))</f>
        <v/>
      </c>
      <c r="U156" s="39">
        <f>IF(L156="","",IF(L156&lt;&gt;1,"見出しなど",IF(N156=1,"重なり",IF(S156="",IF(O156&gt;0,"数えない（直した）",IF(I156&amp;""="1","振替",IF(A156&amp;""="0","計算対象外","数えない"))),IF(COUNTIFS('入力'!$A$30:$A$88,S156)=0,"一覧にない費目",IF(O156&gt;0,"直した",IF(S156="未分類","未分類","OK")))))))</f>
        <v/>
      </c>
    </row>
    <row r="157">
      <c r="A157" s="40" t="n"/>
      <c r="B157" s="34" t="n"/>
      <c r="C157" s="35" t="n"/>
      <c r="D157" s="36" t="n"/>
      <c r="E157" s="35" t="n"/>
      <c r="F157" s="35" t="n"/>
      <c r="G157" s="35" t="n"/>
      <c r="H157" s="35" t="n"/>
      <c r="I157" s="40" t="n"/>
      <c r="J157" s="35" t="n"/>
      <c r="L157" s="39">
        <f>IF(B157="","",IFERROR(YEAR(B157)*0+D157*0+1,0))</f>
        <v/>
      </c>
      <c r="M157" s="55">
        <f>IF(L157&lt;&gt;1,"",IF(O157&gt;0,IF(INDEX('分け方の表'!$O$4:$O$53,O157)&lt;&gt;"",DATE(YEAR(INDEX('分け方の表'!$O$4:$O$53,O157)),MONTH(INDEX('分け方の表'!$O$4:$O$53,O157)),1),DATE(YEAR(B157),MONTH(B157),1)),DATE(YEAR(B157),MONTH(B157),1)))</f>
        <v/>
      </c>
      <c r="N157" s="39">
        <f>IF(L157&lt;&gt;1,"",IF(J157="",0,IF(COUNTIFS($J$4:J157,J157)&gt;1,1,0)))</f>
        <v/>
      </c>
      <c r="O157" s="39">
        <f>IF(L157&lt;&gt;1,"",IF(J157="",0,IFERROR(MATCH(J157,'分け方の表'!$M$4:$M$53,0),0)))</f>
        <v/>
      </c>
      <c r="P157" s="39">
        <f>IF(L157&lt;&gt;1,"",IF(SUMPRODUCT((COUNTIFS(C157,"*"&amp;'分け方の表'!$F$4:$F$23&amp;"*")&gt;0)*('分け方の表'!$F$4:$F$23&lt;&gt;"")*'分け方の表'!$I$4:$I$23)=0,99,1+COUNTIFS('分け方の表'!$I$4:$I$23,"&gt;"&amp;SUMPRODUCT((COUNTIFS(C157,"*"&amp;'分け方の表'!$F$4:$F$23&amp;"*")&gt;0)*('分け方の表'!$F$4:$F$23&lt;&gt;"")*'分け方の表'!$I$4:$I$23))))</f>
        <v/>
      </c>
      <c r="Q157" s="39">
        <f>IF(L157&lt;&gt;1,"",IF(P157&gt;=99,"",INDEX('分け方の表'!$G$4:$G$23,P157)&amp;""))</f>
        <v/>
      </c>
      <c r="R157" s="39">
        <f>IF(L157&lt;&gt;1,"",IF((F157="収入")*(G157="給与")*(E157&lt;&gt;"")*(COUNTIFS('分け方の表'!$J$4:$J$13,E157)&gt;0),INDEX('分け方の表'!$K$4:$K$13,MATCH(E157,'分け方の表'!$J$4:$J$13,0))&amp;"",IFERROR(INDEX('分け方の表'!$C$4:$C$103,MATCH(F157&amp;"|"&amp;G157,'分け方の表'!$D$4:$D$103,0))&amp;"",IFERROR(INDEX('分け方の表'!$C$4:$C$103,MATCH(F157&amp;"|（ほか全部）",'分け方の表'!$D$4:$D$103,0))&amp;"","未分類"))))</f>
        <v/>
      </c>
      <c r="S157" s="39">
        <f>IF(L157&lt;&gt;1,"",IF(N157=1,"",IF(IF(O157&gt;0,INDEX('分け方の表'!$N$4:$N$53,O157)&amp;"","")&lt;&gt;"",IF(INDEX('分け方の表'!$N$4:$N$53,O157)="（数えない）","",INDEX('分け方の表'!$N$4:$N$53,O157)&amp;""),IF(I157&amp;""="1",IF((Q157&lt;&gt;"")*(D157&lt;0)*(IFERROR(INDEX('入力'!$E$30:$E$88,MATCH(Q157,'入力'!$A$30:$A$88,0)),"")="貯める・増やす"),Q157,""),IF(A157&amp;""="0","",IF(Q157&lt;&gt;"",Q157,R157))))))</f>
        <v/>
      </c>
      <c r="T157" s="56">
        <f>IF(S157="","",IF(IFERROR(INDEX('入力'!$E$30:$E$88,MATCH(S157,'入力'!$A$30:$A$88,0)),"")="入るお金",D157,-D157))</f>
        <v/>
      </c>
      <c r="U157" s="39">
        <f>IF(L157="","",IF(L157&lt;&gt;1,"見出しなど",IF(N157=1,"重なり",IF(S157="",IF(O157&gt;0,"数えない（直した）",IF(I157&amp;""="1","振替",IF(A157&amp;""="0","計算対象外","数えない"))),IF(COUNTIFS('入力'!$A$30:$A$88,S157)=0,"一覧にない費目",IF(O157&gt;0,"直した",IF(S157="未分類","未分類","OK")))))))</f>
        <v/>
      </c>
    </row>
    <row r="158">
      <c r="A158" s="40" t="n"/>
      <c r="B158" s="34" t="n"/>
      <c r="C158" s="35" t="n"/>
      <c r="D158" s="36" t="n"/>
      <c r="E158" s="35" t="n"/>
      <c r="F158" s="35" t="n"/>
      <c r="G158" s="35" t="n"/>
      <c r="H158" s="35" t="n"/>
      <c r="I158" s="40" t="n"/>
      <c r="J158" s="35" t="n"/>
      <c r="L158" s="39">
        <f>IF(B158="","",IFERROR(YEAR(B158)*0+D158*0+1,0))</f>
        <v/>
      </c>
      <c r="M158" s="55">
        <f>IF(L158&lt;&gt;1,"",IF(O158&gt;0,IF(INDEX('分け方の表'!$O$4:$O$53,O158)&lt;&gt;"",DATE(YEAR(INDEX('分け方の表'!$O$4:$O$53,O158)),MONTH(INDEX('分け方の表'!$O$4:$O$53,O158)),1),DATE(YEAR(B158),MONTH(B158),1)),DATE(YEAR(B158),MONTH(B158),1)))</f>
        <v/>
      </c>
      <c r="N158" s="39">
        <f>IF(L158&lt;&gt;1,"",IF(J158="",0,IF(COUNTIFS($J$4:J158,J158)&gt;1,1,0)))</f>
        <v/>
      </c>
      <c r="O158" s="39">
        <f>IF(L158&lt;&gt;1,"",IF(J158="",0,IFERROR(MATCH(J158,'分け方の表'!$M$4:$M$53,0),0)))</f>
        <v/>
      </c>
      <c r="P158" s="39">
        <f>IF(L158&lt;&gt;1,"",IF(SUMPRODUCT((COUNTIFS(C158,"*"&amp;'分け方の表'!$F$4:$F$23&amp;"*")&gt;0)*('分け方の表'!$F$4:$F$23&lt;&gt;"")*'分け方の表'!$I$4:$I$23)=0,99,1+COUNTIFS('分け方の表'!$I$4:$I$23,"&gt;"&amp;SUMPRODUCT((COUNTIFS(C158,"*"&amp;'分け方の表'!$F$4:$F$23&amp;"*")&gt;0)*('分け方の表'!$F$4:$F$23&lt;&gt;"")*'分け方の表'!$I$4:$I$23))))</f>
        <v/>
      </c>
      <c r="Q158" s="39">
        <f>IF(L158&lt;&gt;1,"",IF(P158&gt;=99,"",INDEX('分け方の表'!$G$4:$G$23,P158)&amp;""))</f>
        <v/>
      </c>
      <c r="R158" s="39">
        <f>IF(L158&lt;&gt;1,"",IF((F158="収入")*(G158="給与")*(E158&lt;&gt;"")*(COUNTIFS('分け方の表'!$J$4:$J$13,E158)&gt;0),INDEX('分け方の表'!$K$4:$K$13,MATCH(E158,'分け方の表'!$J$4:$J$13,0))&amp;"",IFERROR(INDEX('分け方の表'!$C$4:$C$103,MATCH(F158&amp;"|"&amp;G158,'分け方の表'!$D$4:$D$103,0))&amp;"",IFERROR(INDEX('分け方の表'!$C$4:$C$103,MATCH(F158&amp;"|（ほか全部）",'分け方の表'!$D$4:$D$103,0))&amp;"","未分類"))))</f>
        <v/>
      </c>
      <c r="S158" s="39">
        <f>IF(L158&lt;&gt;1,"",IF(N158=1,"",IF(IF(O158&gt;0,INDEX('分け方の表'!$N$4:$N$53,O158)&amp;"","")&lt;&gt;"",IF(INDEX('分け方の表'!$N$4:$N$53,O158)="（数えない）","",INDEX('分け方の表'!$N$4:$N$53,O158)&amp;""),IF(I158&amp;""="1",IF((Q158&lt;&gt;"")*(D158&lt;0)*(IFERROR(INDEX('入力'!$E$30:$E$88,MATCH(Q158,'入力'!$A$30:$A$88,0)),"")="貯める・増やす"),Q158,""),IF(A158&amp;""="0","",IF(Q158&lt;&gt;"",Q158,R158))))))</f>
        <v/>
      </c>
      <c r="T158" s="56">
        <f>IF(S158="","",IF(IFERROR(INDEX('入力'!$E$30:$E$88,MATCH(S158,'入力'!$A$30:$A$88,0)),"")="入るお金",D158,-D158))</f>
        <v/>
      </c>
      <c r="U158" s="39">
        <f>IF(L158="","",IF(L158&lt;&gt;1,"見出しなど",IF(N158=1,"重なり",IF(S158="",IF(O158&gt;0,"数えない（直した）",IF(I158&amp;""="1","振替",IF(A158&amp;""="0","計算対象外","数えない"))),IF(COUNTIFS('入力'!$A$30:$A$88,S158)=0,"一覧にない費目",IF(O158&gt;0,"直した",IF(S158="未分類","未分類","OK")))))))</f>
        <v/>
      </c>
    </row>
    <row r="159">
      <c r="A159" s="40" t="n"/>
      <c r="B159" s="34" t="n"/>
      <c r="C159" s="35" t="n"/>
      <c r="D159" s="36" t="n"/>
      <c r="E159" s="35" t="n"/>
      <c r="F159" s="35" t="n"/>
      <c r="G159" s="35" t="n"/>
      <c r="H159" s="35" t="n"/>
      <c r="I159" s="40" t="n"/>
      <c r="J159" s="35" t="n"/>
      <c r="L159" s="39">
        <f>IF(B159="","",IFERROR(YEAR(B159)*0+D159*0+1,0))</f>
        <v/>
      </c>
      <c r="M159" s="55">
        <f>IF(L159&lt;&gt;1,"",IF(O159&gt;0,IF(INDEX('分け方の表'!$O$4:$O$53,O159)&lt;&gt;"",DATE(YEAR(INDEX('分け方の表'!$O$4:$O$53,O159)),MONTH(INDEX('分け方の表'!$O$4:$O$53,O159)),1),DATE(YEAR(B159),MONTH(B159),1)),DATE(YEAR(B159),MONTH(B159),1)))</f>
        <v/>
      </c>
      <c r="N159" s="39">
        <f>IF(L159&lt;&gt;1,"",IF(J159="",0,IF(COUNTIFS($J$4:J159,J159)&gt;1,1,0)))</f>
        <v/>
      </c>
      <c r="O159" s="39">
        <f>IF(L159&lt;&gt;1,"",IF(J159="",0,IFERROR(MATCH(J159,'分け方の表'!$M$4:$M$53,0),0)))</f>
        <v/>
      </c>
      <c r="P159" s="39">
        <f>IF(L159&lt;&gt;1,"",IF(SUMPRODUCT((COUNTIFS(C159,"*"&amp;'分け方の表'!$F$4:$F$23&amp;"*")&gt;0)*('分け方の表'!$F$4:$F$23&lt;&gt;"")*'分け方の表'!$I$4:$I$23)=0,99,1+COUNTIFS('分け方の表'!$I$4:$I$23,"&gt;"&amp;SUMPRODUCT((COUNTIFS(C159,"*"&amp;'分け方の表'!$F$4:$F$23&amp;"*")&gt;0)*('分け方の表'!$F$4:$F$23&lt;&gt;"")*'分け方の表'!$I$4:$I$23))))</f>
        <v/>
      </c>
      <c r="Q159" s="39">
        <f>IF(L159&lt;&gt;1,"",IF(P159&gt;=99,"",INDEX('分け方の表'!$G$4:$G$23,P159)&amp;""))</f>
        <v/>
      </c>
      <c r="R159" s="39">
        <f>IF(L159&lt;&gt;1,"",IF((F159="収入")*(G159="給与")*(E159&lt;&gt;"")*(COUNTIFS('分け方の表'!$J$4:$J$13,E159)&gt;0),INDEX('分け方の表'!$K$4:$K$13,MATCH(E159,'分け方の表'!$J$4:$J$13,0))&amp;"",IFERROR(INDEX('分け方の表'!$C$4:$C$103,MATCH(F159&amp;"|"&amp;G159,'分け方の表'!$D$4:$D$103,0))&amp;"",IFERROR(INDEX('分け方の表'!$C$4:$C$103,MATCH(F159&amp;"|（ほか全部）",'分け方の表'!$D$4:$D$103,0))&amp;"","未分類"))))</f>
        <v/>
      </c>
      <c r="S159" s="39">
        <f>IF(L159&lt;&gt;1,"",IF(N159=1,"",IF(IF(O159&gt;0,INDEX('分け方の表'!$N$4:$N$53,O159)&amp;"","")&lt;&gt;"",IF(INDEX('分け方の表'!$N$4:$N$53,O159)="（数えない）","",INDEX('分け方の表'!$N$4:$N$53,O159)&amp;""),IF(I159&amp;""="1",IF((Q159&lt;&gt;"")*(D159&lt;0)*(IFERROR(INDEX('入力'!$E$30:$E$88,MATCH(Q159,'入力'!$A$30:$A$88,0)),"")="貯める・増やす"),Q159,""),IF(A159&amp;""="0","",IF(Q159&lt;&gt;"",Q159,R159))))))</f>
        <v/>
      </c>
      <c r="T159" s="56">
        <f>IF(S159="","",IF(IFERROR(INDEX('入力'!$E$30:$E$88,MATCH(S159,'入力'!$A$30:$A$88,0)),"")="入るお金",D159,-D159))</f>
        <v/>
      </c>
      <c r="U159" s="39">
        <f>IF(L159="","",IF(L159&lt;&gt;1,"見出しなど",IF(N159=1,"重なり",IF(S159="",IF(O159&gt;0,"数えない（直した）",IF(I159&amp;""="1","振替",IF(A159&amp;""="0","計算対象外","数えない"))),IF(COUNTIFS('入力'!$A$30:$A$88,S159)=0,"一覧にない費目",IF(O159&gt;0,"直した",IF(S159="未分類","未分類","OK")))))))</f>
        <v/>
      </c>
    </row>
    <row r="160">
      <c r="A160" s="40" t="n"/>
      <c r="B160" s="34" t="n"/>
      <c r="C160" s="35" t="n"/>
      <c r="D160" s="36" t="n"/>
      <c r="E160" s="35" t="n"/>
      <c r="F160" s="35" t="n"/>
      <c r="G160" s="35" t="n"/>
      <c r="H160" s="35" t="n"/>
      <c r="I160" s="40" t="n"/>
      <c r="J160" s="35" t="n"/>
      <c r="L160" s="39">
        <f>IF(B160="","",IFERROR(YEAR(B160)*0+D160*0+1,0))</f>
        <v/>
      </c>
      <c r="M160" s="55">
        <f>IF(L160&lt;&gt;1,"",IF(O160&gt;0,IF(INDEX('分け方の表'!$O$4:$O$53,O160)&lt;&gt;"",DATE(YEAR(INDEX('分け方の表'!$O$4:$O$53,O160)),MONTH(INDEX('分け方の表'!$O$4:$O$53,O160)),1),DATE(YEAR(B160),MONTH(B160),1)),DATE(YEAR(B160),MONTH(B160),1)))</f>
        <v/>
      </c>
      <c r="N160" s="39">
        <f>IF(L160&lt;&gt;1,"",IF(J160="",0,IF(COUNTIFS($J$4:J160,J160)&gt;1,1,0)))</f>
        <v/>
      </c>
      <c r="O160" s="39">
        <f>IF(L160&lt;&gt;1,"",IF(J160="",0,IFERROR(MATCH(J160,'分け方の表'!$M$4:$M$53,0),0)))</f>
        <v/>
      </c>
      <c r="P160" s="39">
        <f>IF(L160&lt;&gt;1,"",IF(SUMPRODUCT((COUNTIFS(C160,"*"&amp;'分け方の表'!$F$4:$F$23&amp;"*")&gt;0)*('分け方の表'!$F$4:$F$23&lt;&gt;"")*'分け方の表'!$I$4:$I$23)=0,99,1+COUNTIFS('分け方の表'!$I$4:$I$23,"&gt;"&amp;SUMPRODUCT((COUNTIFS(C160,"*"&amp;'分け方の表'!$F$4:$F$23&amp;"*")&gt;0)*('分け方の表'!$F$4:$F$23&lt;&gt;"")*'分け方の表'!$I$4:$I$23))))</f>
        <v/>
      </c>
      <c r="Q160" s="39">
        <f>IF(L160&lt;&gt;1,"",IF(P160&gt;=99,"",INDEX('分け方の表'!$G$4:$G$23,P160)&amp;""))</f>
        <v/>
      </c>
      <c r="R160" s="39">
        <f>IF(L160&lt;&gt;1,"",IF((F160="収入")*(G160="給与")*(E160&lt;&gt;"")*(COUNTIFS('分け方の表'!$J$4:$J$13,E160)&gt;0),INDEX('分け方の表'!$K$4:$K$13,MATCH(E160,'分け方の表'!$J$4:$J$13,0))&amp;"",IFERROR(INDEX('分け方の表'!$C$4:$C$103,MATCH(F160&amp;"|"&amp;G160,'分け方の表'!$D$4:$D$103,0))&amp;"",IFERROR(INDEX('分け方の表'!$C$4:$C$103,MATCH(F160&amp;"|（ほか全部）",'分け方の表'!$D$4:$D$103,0))&amp;"","未分類"))))</f>
        <v/>
      </c>
      <c r="S160" s="39">
        <f>IF(L160&lt;&gt;1,"",IF(N160=1,"",IF(IF(O160&gt;0,INDEX('分け方の表'!$N$4:$N$53,O160)&amp;"","")&lt;&gt;"",IF(INDEX('分け方の表'!$N$4:$N$53,O160)="（数えない）","",INDEX('分け方の表'!$N$4:$N$53,O160)&amp;""),IF(I160&amp;""="1",IF((Q160&lt;&gt;"")*(D160&lt;0)*(IFERROR(INDEX('入力'!$E$30:$E$88,MATCH(Q160,'入力'!$A$30:$A$88,0)),"")="貯める・増やす"),Q160,""),IF(A160&amp;""="0","",IF(Q160&lt;&gt;"",Q160,R160))))))</f>
        <v/>
      </c>
      <c r="T160" s="56">
        <f>IF(S160="","",IF(IFERROR(INDEX('入力'!$E$30:$E$88,MATCH(S160,'入力'!$A$30:$A$88,0)),"")="入るお金",D160,-D160))</f>
        <v/>
      </c>
      <c r="U160" s="39">
        <f>IF(L160="","",IF(L160&lt;&gt;1,"見出しなど",IF(N160=1,"重なり",IF(S160="",IF(O160&gt;0,"数えない（直した）",IF(I160&amp;""="1","振替",IF(A160&amp;""="0","計算対象外","数えない"))),IF(COUNTIFS('入力'!$A$30:$A$88,S160)=0,"一覧にない費目",IF(O160&gt;0,"直した",IF(S160="未分類","未分類","OK")))))))</f>
        <v/>
      </c>
    </row>
    <row r="161">
      <c r="A161" s="40" t="n"/>
      <c r="B161" s="34" t="n"/>
      <c r="C161" s="35" t="n"/>
      <c r="D161" s="36" t="n"/>
      <c r="E161" s="35" t="n"/>
      <c r="F161" s="35" t="n"/>
      <c r="G161" s="35" t="n"/>
      <c r="H161" s="35" t="n"/>
      <c r="I161" s="40" t="n"/>
      <c r="J161" s="35" t="n"/>
      <c r="L161" s="39">
        <f>IF(B161="","",IFERROR(YEAR(B161)*0+D161*0+1,0))</f>
        <v/>
      </c>
      <c r="M161" s="55">
        <f>IF(L161&lt;&gt;1,"",IF(O161&gt;0,IF(INDEX('分け方の表'!$O$4:$O$53,O161)&lt;&gt;"",DATE(YEAR(INDEX('分け方の表'!$O$4:$O$53,O161)),MONTH(INDEX('分け方の表'!$O$4:$O$53,O161)),1),DATE(YEAR(B161),MONTH(B161),1)),DATE(YEAR(B161),MONTH(B161),1)))</f>
        <v/>
      </c>
      <c r="N161" s="39">
        <f>IF(L161&lt;&gt;1,"",IF(J161="",0,IF(COUNTIFS($J$4:J161,J161)&gt;1,1,0)))</f>
        <v/>
      </c>
      <c r="O161" s="39">
        <f>IF(L161&lt;&gt;1,"",IF(J161="",0,IFERROR(MATCH(J161,'分け方の表'!$M$4:$M$53,0),0)))</f>
        <v/>
      </c>
      <c r="P161" s="39">
        <f>IF(L161&lt;&gt;1,"",IF(SUMPRODUCT((COUNTIFS(C161,"*"&amp;'分け方の表'!$F$4:$F$23&amp;"*")&gt;0)*('分け方の表'!$F$4:$F$23&lt;&gt;"")*'分け方の表'!$I$4:$I$23)=0,99,1+COUNTIFS('分け方の表'!$I$4:$I$23,"&gt;"&amp;SUMPRODUCT((COUNTIFS(C161,"*"&amp;'分け方の表'!$F$4:$F$23&amp;"*")&gt;0)*('分け方の表'!$F$4:$F$23&lt;&gt;"")*'分け方の表'!$I$4:$I$23))))</f>
        <v/>
      </c>
      <c r="Q161" s="39">
        <f>IF(L161&lt;&gt;1,"",IF(P161&gt;=99,"",INDEX('分け方の表'!$G$4:$G$23,P161)&amp;""))</f>
        <v/>
      </c>
      <c r="R161" s="39">
        <f>IF(L161&lt;&gt;1,"",IF((F161="収入")*(G161="給与")*(E161&lt;&gt;"")*(COUNTIFS('分け方の表'!$J$4:$J$13,E161)&gt;0),INDEX('分け方の表'!$K$4:$K$13,MATCH(E161,'分け方の表'!$J$4:$J$13,0))&amp;"",IFERROR(INDEX('分け方の表'!$C$4:$C$103,MATCH(F161&amp;"|"&amp;G161,'分け方の表'!$D$4:$D$103,0))&amp;"",IFERROR(INDEX('分け方の表'!$C$4:$C$103,MATCH(F161&amp;"|（ほか全部）",'分け方の表'!$D$4:$D$103,0))&amp;"","未分類"))))</f>
        <v/>
      </c>
      <c r="S161" s="39">
        <f>IF(L161&lt;&gt;1,"",IF(N161=1,"",IF(IF(O161&gt;0,INDEX('分け方の表'!$N$4:$N$53,O161)&amp;"","")&lt;&gt;"",IF(INDEX('分け方の表'!$N$4:$N$53,O161)="（数えない）","",INDEX('分け方の表'!$N$4:$N$53,O161)&amp;""),IF(I161&amp;""="1",IF((Q161&lt;&gt;"")*(D161&lt;0)*(IFERROR(INDEX('入力'!$E$30:$E$88,MATCH(Q161,'入力'!$A$30:$A$88,0)),"")="貯める・増やす"),Q161,""),IF(A161&amp;""="0","",IF(Q161&lt;&gt;"",Q161,R161))))))</f>
        <v/>
      </c>
      <c r="T161" s="56">
        <f>IF(S161="","",IF(IFERROR(INDEX('入力'!$E$30:$E$88,MATCH(S161,'入力'!$A$30:$A$88,0)),"")="入るお金",D161,-D161))</f>
        <v/>
      </c>
      <c r="U161" s="39">
        <f>IF(L161="","",IF(L161&lt;&gt;1,"見出しなど",IF(N161=1,"重なり",IF(S161="",IF(O161&gt;0,"数えない（直した）",IF(I161&amp;""="1","振替",IF(A161&amp;""="0","計算対象外","数えない"))),IF(COUNTIFS('入力'!$A$30:$A$88,S161)=0,"一覧にない費目",IF(O161&gt;0,"直した",IF(S161="未分類","未分類","OK")))))))</f>
        <v/>
      </c>
    </row>
    <row r="162">
      <c r="A162" s="40" t="n"/>
      <c r="B162" s="34" t="n"/>
      <c r="C162" s="35" t="n"/>
      <c r="D162" s="36" t="n"/>
      <c r="E162" s="35" t="n"/>
      <c r="F162" s="35" t="n"/>
      <c r="G162" s="35" t="n"/>
      <c r="H162" s="35" t="n"/>
      <c r="I162" s="40" t="n"/>
      <c r="J162" s="35" t="n"/>
      <c r="L162" s="39">
        <f>IF(B162="","",IFERROR(YEAR(B162)*0+D162*0+1,0))</f>
        <v/>
      </c>
      <c r="M162" s="55">
        <f>IF(L162&lt;&gt;1,"",IF(O162&gt;0,IF(INDEX('分け方の表'!$O$4:$O$53,O162)&lt;&gt;"",DATE(YEAR(INDEX('分け方の表'!$O$4:$O$53,O162)),MONTH(INDEX('分け方の表'!$O$4:$O$53,O162)),1),DATE(YEAR(B162),MONTH(B162),1)),DATE(YEAR(B162),MONTH(B162),1)))</f>
        <v/>
      </c>
      <c r="N162" s="39">
        <f>IF(L162&lt;&gt;1,"",IF(J162="",0,IF(COUNTIFS($J$4:J162,J162)&gt;1,1,0)))</f>
        <v/>
      </c>
      <c r="O162" s="39">
        <f>IF(L162&lt;&gt;1,"",IF(J162="",0,IFERROR(MATCH(J162,'分け方の表'!$M$4:$M$53,0),0)))</f>
        <v/>
      </c>
      <c r="P162" s="39">
        <f>IF(L162&lt;&gt;1,"",IF(SUMPRODUCT((COUNTIFS(C162,"*"&amp;'分け方の表'!$F$4:$F$23&amp;"*")&gt;0)*('分け方の表'!$F$4:$F$23&lt;&gt;"")*'分け方の表'!$I$4:$I$23)=0,99,1+COUNTIFS('分け方の表'!$I$4:$I$23,"&gt;"&amp;SUMPRODUCT((COUNTIFS(C162,"*"&amp;'分け方の表'!$F$4:$F$23&amp;"*")&gt;0)*('分け方の表'!$F$4:$F$23&lt;&gt;"")*'分け方の表'!$I$4:$I$23))))</f>
        <v/>
      </c>
      <c r="Q162" s="39">
        <f>IF(L162&lt;&gt;1,"",IF(P162&gt;=99,"",INDEX('分け方の表'!$G$4:$G$23,P162)&amp;""))</f>
        <v/>
      </c>
      <c r="R162" s="39">
        <f>IF(L162&lt;&gt;1,"",IF((F162="収入")*(G162="給与")*(E162&lt;&gt;"")*(COUNTIFS('分け方の表'!$J$4:$J$13,E162)&gt;0),INDEX('分け方の表'!$K$4:$K$13,MATCH(E162,'分け方の表'!$J$4:$J$13,0))&amp;"",IFERROR(INDEX('分け方の表'!$C$4:$C$103,MATCH(F162&amp;"|"&amp;G162,'分け方の表'!$D$4:$D$103,0))&amp;"",IFERROR(INDEX('分け方の表'!$C$4:$C$103,MATCH(F162&amp;"|（ほか全部）",'分け方の表'!$D$4:$D$103,0))&amp;"","未分類"))))</f>
        <v/>
      </c>
      <c r="S162" s="39">
        <f>IF(L162&lt;&gt;1,"",IF(N162=1,"",IF(IF(O162&gt;0,INDEX('分け方の表'!$N$4:$N$53,O162)&amp;"","")&lt;&gt;"",IF(INDEX('分け方の表'!$N$4:$N$53,O162)="（数えない）","",INDEX('分け方の表'!$N$4:$N$53,O162)&amp;""),IF(I162&amp;""="1",IF((Q162&lt;&gt;"")*(D162&lt;0)*(IFERROR(INDEX('入力'!$E$30:$E$88,MATCH(Q162,'入力'!$A$30:$A$88,0)),"")="貯める・増やす"),Q162,""),IF(A162&amp;""="0","",IF(Q162&lt;&gt;"",Q162,R162))))))</f>
        <v/>
      </c>
      <c r="T162" s="56">
        <f>IF(S162="","",IF(IFERROR(INDEX('入力'!$E$30:$E$88,MATCH(S162,'入力'!$A$30:$A$88,0)),"")="入るお金",D162,-D162))</f>
        <v/>
      </c>
      <c r="U162" s="39">
        <f>IF(L162="","",IF(L162&lt;&gt;1,"見出しなど",IF(N162=1,"重なり",IF(S162="",IF(O162&gt;0,"数えない（直した）",IF(I162&amp;""="1","振替",IF(A162&amp;""="0","計算対象外","数えない"))),IF(COUNTIFS('入力'!$A$30:$A$88,S162)=0,"一覧にない費目",IF(O162&gt;0,"直した",IF(S162="未分類","未分類","OK")))))))</f>
        <v/>
      </c>
    </row>
    <row r="163">
      <c r="A163" s="40" t="n"/>
      <c r="B163" s="34" t="n"/>
      <c r="C163" s="35" t="n"/>
      <c r="D163" s="36" t="n"/>
      <c r="E163" s="35" t="n"/>
      <c r="F163" s="35" t="n"/>
      <c r="G163" s="35" t="n"/>
      <c r="H163" s="35" t="n"/>
      <c r="I163" s="40" t="n"/>
      <c r="J163" s="35" t="n"/>
      <c r="L163" s="39">
        <f>IF(B163="","",IFERROR(YEAR(B163)*0+D163*0+1,0))</f>
        <v/>
      </c>
      <c r="M163" s="55">
        <f>IF(L163&lt;&gt;1,"",IF(O163&gt;0,IF(INDEX('分け方の表'!$O$4:$O$53,O163)&lt;&gt;"",DATE(YEAR(INDEX('分け方の表'!$O$4:$O$53,O163)),MONTH(INDEX('分け方の表'!$O$4:$O$53,O163)),1),DATE(YEAR(B163),MONTH(B163),1)),DATE(YEAR(B163),MONTH(B163),1)))</f>
        <v/>
      </c>
      <c r="N163" s="39">
        <f>IF(L163&lt;&gt;1,"",IF(J163="",0,IF(COUNTIFS($J$4:J163,J163)&gt;1,1,0)))</f>
        <v/>
      </c>
      <c r="O163" s="39">
        <f>IF(L163&lt;&gt;1,"",IF(J163="",0,IFERROR(MATCH(J163,'分け方の表'!$M$4:$M$53,0),0)))</f>
        <v/>
      </c>
      <c r="P163" s="39">
        <f>IF(L163&lt;&gt;1,"",IF(SUMPRODUCT((COUNTIFS(C163,"*"&amp;'分け方の表'!$F$4:$F$23&amp;"*")&gt;0)*('分け方の表'!$F$4:$F$23&lt;&gt;"")*'分け方の表'!$I$4:$I$23)=0,99,1+COUNTIFS('分け方の表'!$I$4:$I$23,"&gt;"&amp;SUMPRODUCT((COUNTIFS(C163,"*"&amp;'分け方の表'!$F$4:$F$23&amp;"*")&gt;0)*('分け方の表'!$F$4:$F$23&lt;&gt;"")*'分け方の表'!$I$4:$I$23))))</f>
        <v/>
      </c>
      <c r="Q163" s="39">
        <f>IF(L163&lt;&gt;1,"",IF(P163&gt;=99,"",INDEX('分け方の表'!$G$4:$G$23,P163)&amp;""))</f>
        <v/>
      </c>
      <c r="R163" s="39">
        <f>IF(L163&lt;&gt;1,"",IF((F163="収入")*(G163="給与")*(E163&lt;&gt;"")*(COUNTIFS('分け方の表'!$J$4:$J$13,E163)&gt;0),INDEX('分け方の表'!$K$4:$K$13,MATCH(E163,'分け方の表'!$J$4:$J$13,0))&amp;"",IFERROR(INDEX('分け方の表'!$C$4:$C$103,MATCH(F163&amp;"|"&amp;G163,'分け方の表'!$D$4:$D$103,0))&amp;"",IFERROR(INDEX('分け方の表'!$C$4:$C$103,MATCH(F163&amp;"|（ほか全部）",'分け方の表'!$D$4:$D$103,0))&amp;"","未分類"))))</f>
        <v/>
      </c>
      <c r="S163" s="39">
        <f>IF(L163&lt;&gt;1,"",IF(N163=1,"",IF(IF(O163&gt;0,INDEX('分け方の表'!$N$4:$N$53,O163)&amp;"","")&lt;&gt;"",IF(INDEX('分け方の表'!$N$4:$N$53,O163)="（数えない）","",INDEX('分け方の表'!$N$4:$N$53,O163)&amp;""),IF(I163&amp;""="1",IF((Q163&lt;&gt;"")*(D163&lt;0)*(IFERROR(INDEX('入力'!$E$30:$E$88,MATCH(Q163,'入力'!$A$30:$A$88,0)),"")="貯める・増やす"),Q163,""),IF(A163&amp;""="0","",IF(Q163&lt;&gt;"",Q163,R163))))))</f>
        <v/>
      </c>
      <c r="T163" s="56">
        <f>IF(S163="","",IF(IFERROR(INDEX('入力'!$E$30:$E$88,MATCH(S163,'入力'!$A$30:$A$88,0)),"")="入るお金",D163,-D163))</f>
        <v/>
      </c>
      <c r="U163" s="39">
        <f>IF(L163="","",IF(L163&lt;&gt;1,"見出しなど",IF(N163=1,"重なり",IF(S163="",IF(O163&gt;0,"数えない（直した）",IF(I163&amp;""="1","振替",IF(A163&amp;""="0","計算対象外","数えない"))),IF(COUNTIFS('入力'!$A$30:$A$88,S163)=0,"一覧にない費目",IF(O163&gt;0,"直した",IF(S163="未分類","未分類","OK")))))))</f>
        <v/>
      </c>
    </row>
    <row r="164">
      <c r="A164" s="40" t="n"/>
      <c r="B164" s="34" t="n"/>
      <c r="C164" s="35" t="n"/>
      <c r="D164" s="36" t="n"/>
      <c r="E164" s="35" t="n"/>
      <c r="F164" s="35" t="n"/>
      <c r="G164" s="35" t="n"/>
      <c r="H164" s="35" t="n"/>
      <c r="I164" s="40" t="n"/>
      <c r="J164" s="35" t="n"/>
      <c r="L164" s="39">
        <f>IF(B164="","",IFERROR(YEAR(B164)*0+D164*0+1,0))</f>
        <v/>
      </c>
      <c r="M164" s="55">
        <f>IF(L164&lt;&gt;1,"",IF(O164&gt;0,IF(INDEX('分け方の表'!$O$4:$O$53,O164)&lt;&gt;"",DATE(YEAR(INDEX('分け方の表'!$O$4:$O$53,O164)),MONTH(INDEX('分け方の表'!$O$4:$O$53,O164)),1),DATE(YEAR(B164),MONTH(B164),1)),DATE(YEAR(B164),MONTH(B164),1)))</f>
        <v/>
      </c>
      <c r="N164" s="39">
        <f>IF(L164&lt;&gt;1,"",IF(J164="",0,IF(COUNTIFS($J$4:J164,J164)&gt;1,1,0)))</f>
        <v/>
      </c>
      <c r="O164" s="39">
        <f>IF(L164&lt;&gt;1,"",IF(J164="",0,IFERROR(MATCH(J164,'分け方の表'!$M$4:$M$53,0),0)))</f>
        <v/>
      </c>
      <c r="P164" s="39">
        <f>IF(L164&lt;&gt;1,"",IF(SUMPRODUCT((COUNTIFS(C164,"*"&amp;'分け方の表'!$F$4:$F$23&amp;"*")&gt;0)*('分け方の表'!$F$4:$F$23&lt;&gt;"")*'分け方の表'!$I$4:$I$23)=0,99,1+COUNTIFS('分け方の表'!$I$4:$I$23,"&gt;"&amp;SUMPRODUCT((COUNTIFS(C164,"*"&amp;'分け方の表'!$F$4:$F$23&amp;"*")&gt;0)*('分け方の表'!$F$4:$F$23&lt;&gt;"")*'分け方の表'!$I$4:$I$23))))</f>
        <v/>
      </c>
      <c r="Q164" s="39">
        <f>IF(L164&lt;&gt;1,"",IF(P164&gt;=99,"",INDEX('分け方の表'!$G$4:$G$23,P164)&amp;""))</f>
        <v/>
      </c>
      <c r="R164" s="39">
        <f>IF(L164&lt;&gt;1,"",IF((F164="収入")*(G164="給与")*(E164&lt;&gt;"")*(COUNTIFS('分け方の表'!$J$4:$J$13,E164)&gt;0),INDEX('分け方の表'!$K$4:$K$13,MATCH(E164,'分け方の表'!$J$4:$J$13,0))&amp;"",IFERROR(INDEX('分け方の表'!$C$4:$C$103,MATCH(F164&amp;"|"&amp;G164,'分け方の表'!$D$4:$D$103,0))&amp;"",IFERROR(INDEX('分け方の表'!$C$4:$C$103,MATCH(F164&amp;"|（ほか全部）",'分け方の表'!$D$4:$D$103,0))&amp;"","未分類"))))</f>
        <v/>
      </c>
      <c r="S164" s="39">
        <f>IF(L164&lt;&gt;1,"",IF(N164=1,"",IF(IF(O164&gt;0,INDEX('分け方の表'!$N$4:$N$53,O164)&amp;"","")&lt;&gt;"",IF(INDEX('分け方の表'!$N$4:$N$53,O164)="（数えない）","",INDEX('分け方の表'!$N$4:$N$53,O164)&amp;""),IF(I164&amp;""="1",IF((Q164&lt;&gt;"")*(D164&lt;0)*(IFERROR(INDEX('入力'!$E$30:$E$88,MATCH(Q164,'入力'!$A$30:$A$88,0)),"")="貯める・増やす"),Q164,""),IF(A164&amp;""="0","",IF(Q164&lt;&gt;"",Q164,R164))))))</f>
        <v/>
      </c>
      <c r="T164" s="56">
        <f>IF(S164="","",IF(IFERROR(INDEX('入力'!$E$30:$E$88,MATCH(S164,'入力'!$A$30:$A$88,0)),"")="入るお金",D164,-D164))</f>
        <v/>
      </c>
      <c r="U164" s="39">
        <f>IF(L164="","",IF(L164&lt;&gt;1,"見出しなど",IF(N164=1,"重なり",IF(S164="",IF(O164&gt;0,"数えない（直した）",IF(I164&amp;""="1","振替",IF(A164&amp;""="0","計算対象外","数えない"))),IF(COUNTIFS('入力'!$A$30:$A$88,S164)=0,"一覧にない費目",IF(O164&gt;0,"直した",IF(S164="未分類","未分類","OK")))))))</f>
        <v/>
      </c>
    </row>
    <row r="165">
      <c r="A165" s="40" t="n"/>
      <c r="B165" s="34" t="n"/>
      <c r="C165" s="35" t="n"/>
      <c r="D165" s="36" t="n"/>
      <c r="E165" s="35" t="n"/>
      <c r="F165" s="35" t="n"/>
      <c r="G165" s="35" t="n"/>
      <c r="H165" s="35" t="n"/>
      <c r="I165" s="40" t="n"/>
      <c r="J165" s="35" t="n"/>
      <c r="L165" s="39">
        <f>IF(B165="","",IFERROR(YEAR(B165)*0+D165*0+1,0))</f>
        <v/>
      </c>
      <c r="M165" s="55">
        <f>IF(L165&lt;&gt;1,"",IF(O165&gt;0,IF(INDEX('分け方の表'!$O$4:$O$53,O165)&lt;&gt;"",DATE(YEAR(INDEX('分け方の表'!$O$4:$O$53,O165)),MONTH(INDEX('分け方の表'!$O$4:$O$53,O165)),1),DATE(YEAR(B165),MONTH(B165),1)),DATE(YEAR(B165),MONTH(B165),1)))</f>
        <v/>
      </c>
      <c r="N165" s="39">
        <f>IF(L165&lt;&gt;1,"",IF(J165="",0,IF(COUNTIFS($J$4:J165,J165)&gt;1,1,0)))</f>
        <v/>
      </c>
      <c r="O165" s="39">
        <f>IF(L165&lt;&gt;1,"",IF(J165="",0,IFERROR(MATCH(J165,'分け方の表'!$M$4:$M$53,0),0)))</f>
        <v/>
      </c>
      <c r="P165" s="39">
        <f>IF(L165&lt;&gt;1,"",IF(SUMPRODUCT((COUNTIFS(C165,"*"&amp;'分け方の表'!$F$4:$F$23&amp;"*")&gt;0)*('分け方の表'!$F$4:$F$23&lt;&gt;"")*'分け方の表'!$I$4:$I$23)=0,99,1+COUNTIFS('分け方の表'!$I$4:$I$23,"&gt;"&amp;SUMPRODUCT((COUNTIFS(C165,"*"&amp;'分け方の表'!$F$4:$F$23&amp;"*")&gt;0)*('分け方の表'!$F$4:$F$23&lt;&gt;"")*'分け方の表'!$I$4:$I$23))))</f>
        <v/>
      </c>
      <c r="Q165" s="39">
        <f>IF(L165&lt;&gt;1,"",IF(P165&gt;=99,"",INDEX('分け方の表'!$G$4:$G$23,P165)&amp;""))</f>
        <v/>
      </c>
      <c r="R165" s="39">
        <f>IF(L165&lt;&gt;1,"",IF((F165="収入")*(G165="給与")*(E165&lt;&gt;"")*(COUNTIFS('分け方の表'!$J$4:$J$13,E165)&gt;0),INDEX('分け方の表'!$K$4:$K$13,MATCH(E165,'分け方の表'!$J$4:$J$13,0))&amp;"",IFERROR(INDEX('分け方の表'!$C$4:$C$103,MATCH(F165&amp;"|"&amp;G165,'分け方の表'!$D$4:$D$103,0))&amp;"",IFERROR(INDEX('分け方の表'!$C$4:$C$103,MATCH(F165&amp;"|（ほか全部）",'分け方の表'!$D$4:$D$103,0))&amp;"","未分類"))))</f>
        <v/>
      </c>
      <c r="S165" s="39">
        <f>IF(L165&lt;&gt;1,"",IF(N165=1,"",IF(IF(O165&gt;0,INDEX('分け方の表'!$N$4:$N$53,O165)&amp;"","")&lt;&gt;"",IF(INDEX('分け方の表'!$N$4:$N$53,O165)="（数えない）","",INDEX('分け方の表'!$N$4:$N$53,O165)&amp;""),IF(I165&amp;""="1",IF((Q165&lt;&gt;"")*(D165&lt;0)*(IFERROR(INDEX('入力'!$E$30:$E$88,MATCH(Q165,'入力'!$A$30:$A$88,0)),"")="貯める・増やす"),Q165,""),IF(A165&amp;""="0","",IF(Q165&lt;&gt;"",Q165,R165))))))</f>
        <v/>
      </c>
      <c r="T165" s="56">
        <f>IF(S165="","",IF(IFERROR(INDEX('入力'!$E$30:$E$88,MATCH(S165,'入力'!$A$30:$A$88,0)),"")="入るお金",D165,-D165))</f>
        <v/>
      </c>
      <c r="U165" s="39">
        <f>IF(L165="","",IF(L165&lt;&gt;1,"見出しなど",IF(N165=1,"重なり",IF(S165="",IF(O165&gt;0,"数えない（直した）",IF(I165&amp;""="1","振替",IF(A165&amp;""="0","計算対象外","数えない"))),IF(COUNTIFS('入力'!$A$30:$A$88,S165)=0,"一覧にない費目",IF(O165&gt;0,"直した",IF(S165="未分類","未分類","OK")))))))</f>
        <v/>
      </c>
    </row>
    <row r="166">
      <c r="A166" s="40" t="n"/>
      <c r="B166" s="34" t="n"/>
      <c r="C166" s="35" t="n"/>
      <c r="D166" s="36" t="n"/>
      <c r="E166" s="35" t="n"/>
      <c r="F166" s="35" t="n"/>
      <c r="G166" s="35" t="n"/>
      <c r="H166" s="35" t="n"/>
      <c r="I166" s="40" t="n"/>
      <c r="J166" s="35" t="n"/>
      <c r="L166" s="39">
        <f>IF(B166="","",IFERROR(YEAR(B166)*0+D166*0+1,0))</f>
        <v/>
      </c>
      <c r="M166" s="55">
        <f>IF(L166&lt;&gt;1,"",IF(O166&gt;0,IF(INDEX('分け方の表'!$O$4:$O$53,O166)&lt;&gt;"",DATE(YEAR(INDEX('分け方の表'!$O$4:$O$53,O166)),MONTH(INDEX('分け方の表'!$O$4:$O$53,O166)),1),DATE(YEAR(B166),MONTH(B166),1)),DATE(YEAR(B166),MONTH(B166),1)))</f>
        <v/>
      </c>
      <c r="N166" s="39">
        <f>IF(L166&lt;&gt;1,"",IF(J166="",0,IF(COUNTIFS($J$4:J166,J166)&gt;1,1,0)))</f>
        <v/>
      </c>
      <c r="O166" s="39">
        <f>IF(L166&lt;&gt;1,"",IF(J166="",0,IFERROR(MATCH(J166,'分け方の表'!$M$4:$M$53,0),0)))</f>
        <v/>
      </c>
      <c r="P166" s="39">
        <f>IF(L166&lt;&gt;1,"",IF(SUMPRODUCT((COUNTIFS(C166,"*"&amp;'分け方の表'!$F$4:$F$23&amp;"*")&gt;0)*('分け方の表'!$F$4:$F$23&lt;&gt;"")*'分け方の表'!$I$4:$I$23)=0,99,1+COUNTIFS('分け方の表'!$I$4:$I$23,"&gt;"&amp;SUMPRODUCT((COUNTIFS(C166,"*"&amp;'分け方の表'!$F$4:$F$23&amp;"*")&gt;0)*('分け方の表'!$F$4:$F$23&lt;&gt;"")*'分け方の表'!$I$4:$I$23))))</f>
        <v/>
      </c>
      <c r="Q166" s="39">
        <f>IF(L166&lt;&gt;1,"",IF(P166&gt;=99,"",INDEX('分け方の表'!$G$4:$G$23,P166)&amp;""))</f>
        <v/>
      </c>
      <c r="R166" s="39">
        <f>IF(L166&lt;&gt;1,"",IF((F166="収入")*(G166="給与")*(E166&lt;&gt;"")*(COUNTIFS('分け方の表'!$J$4:$J$13,E166)&gt;0),INDEX('分け方の表'!$K$4:$K$13,MATCH(E166,'分け方の表'!$J$4:$J$13,0))&amp;"",IFERROR(INDEX('分け方の表'!$C$4:$C$103,MATCH(F166&amp;"|"&amp;G166,'分け方の表'!$D$4:$D$103,0))&amp;"",IFERROR(INDEX('分け方の表'!$C$4:$C$103,MATCH(F166&amp;"|（ほか全部）",'分け方の表'!$D$4:$D$103,0))&amp;"","未分類"))))</f>
        <v/>
      </c>
      <c r="S166" s="39">
        <f>IF(L166&lt;&gt;1,"",IF(N166=1,"",IF(IF(O166&gt;0,INDEX('分け方の表'!$N$4:$N$53,O166)&amp;"","")&lt;&gt;"",IF(INDEX('分け方の表'!$N$4:$N$53,O166)="（数えない）","",INDEX('分け方の表'!$N$4:$N$53,O166)&amp;""),IF(I166&amp;""="1",IF((Q166&lt;&gt;"")*(D166&lt;0)*(IFERROR(INDEX('入力'!$E$30:$E$88,MATCH(Q166,'入力'!$A$30:$A$88,0)),"")="貯める・増やす"),Q166,""),IF(A166&amp;""="0","",IF(Q166&lt;&gt;"",Q166,R166))))))</f>
        <v/>
      </c>
      <c r="T166" s="56">
        <f>IF(S166="","",IF(IFERROR(INDEX('入力'!$E$30:$E$88,MATCH(S166,'入力'!$A$30:$A$88,0)),"")="入るお金",D166,-D166))</f>
        <v/>
      </c>
      <c r="U166" s="39">
        <f>IF(L166="","",IF(L166&lt;&gt;1,"見出しなど",IF(N166=1,"重なり",IF(S166="",IF(O166&gt;0,"数えない（直した）",IF(I166&amp;""="1","振替",IF(A166&amp;""="0","計算対象外","数えない"))),IF(COUNTIFS('入力'!$A$30:$A$88,S166)=0,"一覧にない費目",IF(O166&gt;0,"直した",IF(S166="未分類","未分類","OK")))))))</f>
        <v/>
      </c>
    </row>
    <row r="167">
      <c r="A167" s="40" t="n"/>
      <c r="B167" s="34" t="n"/>
      <c r="C167" s="35" t="n"/>
      <c r="D167" s="36" t="n"/>
      <c r="E167" s="35" t="n"/>
      <c r="F167" s="35" t="n"/>
      <c r="G167" s="35" t="n"/>
      <c r="H167" s="35" t="n"/>
      <c r="I167" s="40" t="n"/>
      <c r="J167" s="35" t="n"/>
      <c r="L167" s="39">
        <f>IF(B167="","",IFERROR(YEAR(B167)*0+D167*0+1,0))</f>
        <v/>
      </c>
      <c r="M167" s="55">
        <f>IF(L167&lt;&gt;1,"",IF(O167&gt;0,IF(INDEX('分け方の表'!$O$4:$O$53,O167)&lt;&gt;"",DATE(YEAR(INDEX('分け方の表'!$O$4:$O$53,O167)),MONTH(INDEX('分け方の表'!$O$4:$O$53,O167)),1),DATE(YEAR(B167),MONTH(B167),1)),DATE(YEAR(B167),MONTH(B167),1)))</f>
        <v/>
      </c>
      <c r="N167" s="39">
        <f>IF(L167&lt;&gt;1,"",IF(J167="",0,IF(COUNTIFS($J$4:J167,J167)&gt;1,1,0)))</f>
        <v/>
      </c>
      <c r="O167" s="39">
        <f>IF(L167&lt;&gt;1,"",IF(J167="",0,IFERROR(MATCH(J167,'分け方の表'!$M$4:$M$53,0),0)))</f>
        <v/>
      </c>
      <c r="P167" s="39">
        <f>IF(L167&lt;&gt;1,"",IF(SUMPRODUCT((COUNTIFS(C167,"*"&amp;'分け方の表'!$F$4:$F$23&amp;"*")&gt;0)*('分け方の表'!$F$4:$F$23&lt;&gt;"")*'分け方の表'!$I$4:$I$23)=0,99,1+COUNTIFS('分け方の表'!$I$4:$I$23,"&gt;"&amp;SUMPRODUCT((COUNTIFS(C167,"*"&amp;'分け方の表'!$F$4:$F$23&amp;"*")&gt;0)*('分け方の表'!$F$4:$F$23&lt;&gt;"")*'分け方の表'!$I$4:$I$23))))</f>
        <v/>
      </c>
      <c r="Q167" s="39">
        <f>IF(L167&lt;&gt;1,"",IF(P167&gt;=99,"",INDEX('分け方の表'!$G$4:$G$23,P167)&amp;""))</f>
        <v/>
      </c>
      <c r="R167" s="39">
        <f>IF(L167&lt;&gt;1,"",IF((F167="収入")*(G167="給与")*(E167&lt;&gt;"")*(COUNTIFS('分け方の表'!$J$4:$J$13,E167)&gt;0),INDEX('分け方の表'!$K$4:$K$13,MATCH(E167,'分け方の表'!$J$4:$J$13,0))&amp;"",IFERROR(INDEX('分け方の表'!$C$4:$C$103,MATCH(F167&amp;"|"&amp;G167,'分け方の表'!$D$4:$D$103,0))&amp;"",IFERROR(INDEX('分け方の表'!$C$4:$C$103,MATCH(F167&amp;"|（ほか全部）",'分け方の表'!$D$4:$D$103,0))&amp;"","未分類"))))</f>
        <v/>
      </c>
      <c r="S167" s="39">
        <f>IF(L167&lt;&gt;1,"",IF(N167=1,"",IF(IF(O167&gt;0,INDEX('分け方の表'!$N$4:$N$53,O167)&amp;"","")&lt;&gt;"",IF(INDEX('分け方の表'!$N$4:$N$53,O167)="（数えない）","",INDEX('分け方の表'!$N$4:$N$53,O167)&amp;""),IF(I167&amp;""="1",IF((Q167&lt;&gt;"")*(D167&lt;0)*(IFERROR(INDEX('入力'!$E$30:$E$88,MATCH(Q167,'入力'!$A$30:$A$88,0)),"")="貯める・増やす"),Q167,""),IF(A167&amp;""="0","",IF(Q167&lt;&gt;"",Q167,R167))))))</f>
        <v/>
      </c>
      <c r="T167" s="56">
        <f>IF(S167="","",IF(IFERROR(INDEX('入力'!$E$30:$E$88,MATCH(S167,'入力'!$A$30:$A$88,0)),"")="入るお金",D167,-D167))</f>
        <v/>
      </c>
      <c r="U167" s="39">
        <f>IF(L167="","",IF(L167&lt;&gt;1,"見出しなど",IF(N167=1,"重なり",IF(S167="",IF(O167&gt;0,"数えない（直した）",IF(I167&amp;""="1","振替",IF(A167&amp;""="0","計算対象外","数えない"))),IF(COUNTIFS('入力'!$A$30:$A$88,S167)=0,"一覧にない費目",IF(O167&gt;0,"直した",IF(S167="未分類","未分類","OK")))))))</f>
        <v/>
      </c>
    </row>
    <row r="168">
      <c r="A168" s="40" t="n"/>
      <c r="B168" s="34" t="n"/>
      <c r="C168" s="35" t="n"/>
      <c r="D168" s="36" t="n"/>
      <c r="E168" s="35" t="n"/>
      <c r="F168" s="35" t="n"/>
      <c r="G168" s="35" t="n"/>
      <c r="H168" s="35" t="n"/>
      <c r="I168" s="40" t="n"/>
      <c r="J168" s="35" t="n"/>
      <c r="L168" s="39">
        <f>IF(B168="","",IFERROR(YEAR(B168)*0+D168*0+1,0))</f>
        <v/>
      </c>
      <c r="M168" s="55">
        <f>IF(L168&lt;&gt;1,"",IF(O168&gt;0,IF(INDEX('分け方の表'!$O$4:$O$53,O168)&lt;&gt;"",DATE(YEAR(INDEX('分け方の表'!$O$4:$O$53,O168)),MONTH(INDEX('分け方の表'!$O$4:$O$53,O168)),1),DATE(YEAR(B168),MONTH(B168),1)),DATE(YEAR(B168),MONTH(B168),1)))</f>
        <v/>
      </c>
      <c r="N168" s="39">
        <f>IF(L168&lt;&gt;1,"",IF(J168="",0,IF(COUNTIFS($J$4:J168,J168)&gt;1,1,0)))</f>
        <v/>
      </c>
      <c r="O168" s="39">
        <f>IF(L168&lt;&gt;1,"",IF(J168="",0,IFERROR(MATCH(J168,'分け方の表'!$M$4:$M$53,0),0)))</f>
        <v/>
      </c>
      <c r="P168" s="39">
        <f>IF(L168&lt;&gt;1,"",IF(SUMPRODUCT((COUNTIFS(C168,"*"&amp;'分け方の表'!$F$4:$F$23&amp;"*")&gt;0)*('分け方の表'!$F$4:$F$23&lt;&gt;"")*'分け方の表'!$I$4:$I$23)=0,99,1+COUNTIFS('分け方の表'!$I$4:$I$23,"&gt;"&amp;SUMPRODUCT((COUNTIFS(C168,"*"&amp;'分け方の表'!$F$4:$F$23&amp;"*")&gt;0)*('分け方の表'!$F$4:$F$23&lt;&gt;"")*'分け方の表'!$I$4:$I$23))))</f>
        <v/>
      </c>
      <c r="Q168" s="39">
        <f>IF(L168&lt;&gt;1,"",IF(P168&gt;=99,"",INDEX('分け方の表'!$G$4:$G$23,P168)&amp;""))</f>
        <v/>
      </c>
      <c r="R168" s="39">
        <f>IF(L168&lt;&gt;1,"",IF((F168="収入")*(G168="給与")*(E168&lt;&gt;"")*(COUNTIFS('分け方の表'!$J$4:$J$13,E168)&gt;0),INDEX('分け方の表'!$K$4:$K$13,MATCH(E168,'分け方の表'!$J$4:$J$13,0))&amp;"",IFERROR(INDEX('分け方の表'!$C$4:$C$103,MATCH(F168&amp;"|"&amp;G168,'分け方の表'!$D$4:$D$103,0))&amp;"",IFERROR(INDEX('分け方の表'!$C$4:$C$103,MATCH(F168&amp;"|（ほか全部）",'分け方の表'!$D$4:$D$103,0))&amp;"","未分類"))))</f>
        <v/>
      </c>
      <c r="S168" s="39">
        <f>IF(L168&lt;&gt;1,"",IF(N168=1,"",IF(IF(O168&gt;0,INDEX('分け方の表'!$N$4:$N$53,O168)&amp;"","")&lt;&gt;"",IF(INDEX('分け方の表'!$N$4:$N$53,O168)="（数えない）","",INDEX('分け方の表'!$N$4:$N$53,O168)&amp;""),IF(I168&amp;""="1",IF((Q168&lt;&gt;"")*(D168&lt;0)*(IFERROR(INDEX('入力'!$E$30:$E$88,MATCH(Q168,'入力'!$A$30:$A$88,0)),"")="貯める・増やす"),Q168,""),IF(A168&amp;""="0","",IF(Q168&lt;&gt;"",Q168,R168))))))</f>
        <v/>
      </c>
      <c r="T168" s="56">
        <f>IF(S168="","",IF(IFERROR(INDEX('入力'!$E$30:$E$88,MATCH(S168,'入力'!$A$30:$A$88,0)),"")="入るお金",D168,-D168))</f>
        <v/>
      </c>
      <c r="U168" s="39">
        <f>IF(L168="","",IF(L168&lt;&gt;1,"見出しなど",IF(N168=1,"重なり",IF(S168="",IF(O168&gt;0,"数えない（直した）",IF(I168&amp;""="1","振替",IF(A168&amp;""="0","計算対象外","数えない"))),IF(COUNTIFS('入力'!$A$30:$A$88,S168)=0,"一覧にない費目",IF(O168&gt;0,"直した",IF(S168="未分類","未分類","OK")))))))</f>
        <v/>
      </c>
    </row>
    <row r="169">
      <c r="A169" s="40" t="n"/>
      <c r="B169" s="34" t="n"/>
      <c r="C169" s="35" t="n"/>
      <c r="D169" s="36" t="n"/>
      <c r="E169" s="35" t="n"/>
      <c r="F169" s="35" t="n"/>
      <c r="G169" s="35" t="n"/>
      <c r="H169" s="35" t="n"/>
      <c r="I169" s="40" t="n"/>
      <c r="J169" s="35" t="n"/>
      <c r="L169" s="39">
        <f>IF(B169="","",IFERROR(YEAR(B169)*0+D169*0+1,0))</f>
        <v/>
      </c>
      <c r="M169" s="55">
        <f>IF(L169&lt;&gt;1,"",IF(O169&gt;0,IF(INDEX('分け方の表'!$O$4:$O$53,O169)&lt;&gt;"",DATE(YEAR(INDEX('分け方の表'!$O$4:$O$53,O169)),MONTH(INDEX('分け方の表'!$O$4:$O$53,O169)),1),DATE(YEAR(B169),MONTH(B169),1)),DATE(YEAR(B169),MONTH(B169),1)))</f>
        <v/>
      </c>
      <c r="N169" s="39">
        <f>IF(L169&lt;&gt;1,"",IF(J169="",0,IF(COUNTIFS($J$4:J169,J169)&gt;1,1,0)))</f>
        <v/>
      </c>
      <c r="O169" s="39">
        <f>IF(L169&lt;&gt;1,"",IF(J169="",0,IFERROR(MATCH(J169,'分け方の表'!$M$4:$M$53,0),0)))</f>
        <v/>
      </c>
      <c r="P169" s="39">
        <f>IF(L169&lt;&gt;1,"",IF(SUMPRODUCT((COUNTIFS(C169,"*"&amp;'分け方の表'!$F$4:$F$23&amp;"*")&gt;0)*('分け方の表'!$F$4:$F$23&lt;&gt;"")*'分け方の表'!$I$4:$I$23)=0,99,1+COUNTIFS('分け方の表'!$I$4:$I$23,"&gt;"&amp;SUMPRODUCT((COUNTIFS(C169,"*"&amp;'分け方の表'!$F$4:$F$23&amp;"*")&gt;0)*('分け方の表'!$F$4:$F$23&lt;&gt;"")*'分け方の表'!$I$4:$I$23))))</f>
        <v/>
      </c>
      <c r="Q169" s="39">
        <f>IF(L169&lt;&gt;1,"",IF(P169&gt;=99,"",INDEX('分け方の表'!$G$4:$G$23,P169)&amp;""))</f>
        <v/>
      </c>
      <c r="R169" s="39">
        <f>IF(L169&lt;&gt;1,"",IF((F169="収入")*(G169="給与")*(E169&lt;&gt;"")*(COUNTIFS('分け方の表'!$J$4:$J$13,E169)&gt;0),INDEX('分け方の表'!$K$4:$K$13,MATCH(E169,'分け方の表'!$J$4:$J$13,0))&amp;"",IFERROR(INDEX('分け方の表'!$C$4:$C$103,MATCH(F169&amp;"|"&amp;G169,'分け方の表'!$D$4:$D$103,0))&amp;"",IFERROR(INDEX('分け方の表'!$C$4:$C$103,MATCH(F169&amp;"|（ほか全部）",'分け方の表'!$D$4:$D$103,0))&amp;"","未分類"))))</f>
        <v/>
      </c>
      <c r="S169" s="39">
        <f>IF(L169&lt;&gt;1,"",IF(N169=1,"",IF(IF(O169&gt;0,INDEX('分け方の表'!$N$4:$N$53,O169)&amp;"","")&lt;&gt;"",IF(INDEX('分け方の表'!$N$4:$N$53,O169)="（数えない）","",INDEX('分け方の表'!$N$4:$N$53,O169)&amp;""),IF(I169&amp;""="1",IF((Q169&lt;&gt;"")*(D169&lt;0)*(IFERROR(INDEX('入力'!$E$30:$E$88,MATCH(Q169,'入力'!$A$30:$A$88,0)),"")="貯める・増やす"),Q169,""),IF(A169&amp;""="0","",IF(Q169&lt;&gt;"",Q169,R169))))))</f>
        <v/>
      </c>
      <c r="T169" s="56">
        <f>IF(S169="","",IF(IFERROR(INDEX('入力'!$E$30:$E$88,MATCH(S169,'入力'!$A$30:$A$88,0)),"")="入るお金",D169,-D169))</f>
        <v/>
      </c>
      <c r="U169" s="39">
        <f>IF(L169="","",IF(L169&lt;&gt;1,"見出しなど",IF(N169=1,"重なり",IF(S169="",IF(O169&gt;0,"数えない（直した）",IF(I169&amp;""="1","振替",IF(A169&amp;""="0","計算対象外","数えない"))),IF(COUNTIFS('入力'!$A$30:$A$88,S169)=0,"一覧にない費目",IF(O169&gt;0,"直した",IF(S169="未分類","未分類","OK")))))))</f>
        <v/>
      </c>
    </row>
    <row r="170">
      <c r="A170" s="40" t="n"/>
      <c r="B170" s="34" t="n"/>
      <c r="C170" s="35" t="n"/>
      <c r="D170" s="36" t="n"/>
      <c r="E170" s="35" t="n"/>
      <c r="F170" s="35" t="n"/>
      <c r="G170" s="35" t="n"/>
      <c r="H170" s="35" t="n"/>
      <c r="I170" s="40" t="n"/>
      <c r="J170" s="35" t="n"/>
      <c r="L170" s="39">
        <f>IF(B170="","",IFERROR(YEAR(B170)*0+D170*0+1,0))</f>
        <v/>
      </c>
      <c r="M170" s="55">
        <f>IF(L170&lt;&gt;1,"",IF(O170&gt;0,IF(INDEX('分け方の表'!$O$4:$O$53,O170)&lt;&gt;"",DATE(YEAR(INDEX('分け方の表'!$O$4:$O$53,O170)),MONTH(INDEX('分け方の表'!$O$4:$O$53,O170)),1),DATE(YEAR(B170),MONTH(B170),1)),DATE(YEAR(B170),MONTH(B170),1)))</f>
        <v/>
      </c>
      <c r="N170" s="39">
        <f>IF(L170&lt;&gt;1,"",IF(J170="",0,IF(COUNTIFS($J$4:J170,J170)&gt;1,1,0)))</f>
        <v/>
      </c>
      <c r="O170" s="39">
        <f>IF(L170&lt;&gt;1,"",IF(J170="",0,IFERROR(MATCH(J170,'分け方の表'!$M$4:$M$53,0),0)))</f>
        <v/>
      </c>
      <c r="P170" s="39">
        <f>IF(L170&lt;&gt;1,"",IF(SUMPRODUCT((COUNTIFS(C170,"*"&amp;'分け方の表'!$F$4:$F$23&amp;"*")&gt;0)*('分け方の表'!$F$4:$F$23&lt;&gt;"")*'分け方の表'!$I$4:$I$23)=0,99,1+COUNTIFS('分け方の表'!$I$4:$I$23,"&gt;"&amp;SUMPRODUCT((COUNTIFS(C170,"*"&amp;'分け方の表'!$F$4:$F$23&amp;"*")&gt;0)*('分け方の表'!$F$4:$F$23&lt;&gt;"")*'分け方の表'!$I$4:$I$23))))</f>
        <v/>
      </c>
      <c r="Q170" s="39">
        <f>IF(L170&lt;&gt;1,"",IF(P170&gt;=99,"",INDEX('分け方の表'!$G$4:$G$23,P170)&amp;""))</f>
        <v/>
      </c>
      <c r="R170" s="39">
        <f>IF(L170&lt;&gt;1,"",IF((F170="収入")*(G170="給与")*(E170&lt;&gt;"")*(COUNTIFS('分け方の表'!$J$4:$J$13,E170)&gt;0),INDEX('分け方の表'!$K$4:$K$13,MATCH(E170,'分け方の表'!$J$4:$J$13,0))&amp;"",IFERROR(INDEX('分け方の表'!$C$4:$C$103,MATCH(F170&amp;"|"&amp;G170,'分け方の表'!$D$4:$D$103,0))&amp;"",IFERROR(INDEX('分け方の表'!$C$4:$C$103,MATCH(F170&amp;"|（ほか全部）",'分け方の表'!$D$4:$D$103,0))&amp;"","未分類"))))</f>
        <v/>
      </c>
      <c r="S170" s="39">
        <f>IF(L170&lt;&gt;1,"",IF(N170=1,"",IF(IF(O170&gt;0,INDEX('分け方の表'!$N$4:$N$53,O170)&amp;"","")&lt;&gt;"",IF(INDEX('分け方の表'!$N$4:$N$53,O170)="（数えない）","",INDEX('分け方の表'!$N$4:$N$53,O170)&amp;""),IF(I170&amp;""="1",IF((Q170&lt;&gt;"")*(D170&lt;0)*(IFERROR(INDEX('入力'!$E$30:$E$88,MATCH(Q170,'入力'!$A$30:$A$88,0)),"")="貯める・増やす"),Q170,""),IF(A170&amp;""="0","",IF(Q170&lt;&gt;"",Q170,R170))))))</f>
        <v/>
      </c>
      <c r="T170" s="56">
        <f>IF(S170="","",IF(IFERROR(INDEX('入力'!$E$30:$E$88,MATCH(S170,'入力'!$A$30:$A$88,0)),"")="入るお金",D170,-D170))</f>
        <v/>
      </c>
      <c r="U170" s="39">
        <f>IF(L170="","",IF(L170&lt;&gt;1,"見出しなど",IF(N170=1,"重なり",IF(S170="",IF(O170&gt;0,"数えない（直した）",IF(I170&amp;""="1","振替",IF(A170&amp;""="0","計算対象外","数えない"))),IF(COUNTIFS('入力'!$A$30:$A$88,S170)=0,"一覧にない費目",IF(O170&gt;0,"直した",IF(S170="未分類","未分類","OK")))))))</f>
        <v/>
      </c>
    </row>
    <row r="171">
      <c r="A171" s="40" t="n"/>
      <c r="B171" s="34" t="n"/>
      <c r="C171" s="35" t="n"/>
      <c r="D171" s="36" t="n"/>
      <c r="E171" s="35" t="n"/>
      <c r="F171" s="35" t="n"/>
      <c r="G171" s="35" t="n"/>
      <c r="H171" s="35" t="n"/>
      <c r="I171" s="40" t="n"/>
      <c r="J171" s="35" t="n"/>
      <c r="L171" s="39">
        <f>IF(B171="","",IFERROR(YEAR(B171)*0+D171*0+1,0))</f>
        <v/>
      </c>
      <c r="M171" s="55">
        <f>IF(L171&lt;&gt;1,"",IF(O171&gt;0,IF(INDEX('分け方の表'!$O$4:$O$53,O171)&lt;&gt;"",DATE(YEAR(INDEX('分け方の表'!$O$4:$O$53,O171)),MONTH(INDEX('分け方の表'!$O$4:$O$53,O171)),1),DATE(YEAR(B171),MONTH(B171),1)),DATE(YEAR(B171),MONTH(B171),1)))</f>
        <v/>
      </c>
      <c r="N171" s="39">
        <f>IF(L171&lt;&gt;1,"",IF(J171="",0,IF(COUNTIFS($J$4:J171,J171)&gt;1,1,0)))</f>
        <v/>
      </c>
      <c r="O171" s="39">
        <f>IF(L171&lt;&gt;1,"",IF(J171="",0,IFERROR(MATCH(J171,'分け方の表'!$M$4:$M$53,0),0)))</f>
        <v/>
      </c>
      <c r="P171" s="39">
        <f>IF(L171&lt;&gt;1,"",IF(SUMPRODUCT((COUNTIFS(C171,"*"&amp;'分け方の表'!$F$4:$F$23&amp;"*")&gt;0)*('分け方の表'!$F$4:$F$23&lt;&gt;"")*'分け方の表'!$I$4:$I$23)=0,99,1+COUNTIFS('分け方の表'!$I$4:$I$23,"&gt;"&amp;SUMPRODUCT((COUNTIFS(C171,"*"&amp;'分け方の表'!$F$4:$F$23&amp;"*")&gt;0)*('分け方の表'!$F$4:$F$23&lt;&gt;"")*'分け方の表'!$I$4:$I$23))))</f>
        <v/>
      </c>
      <c r="Q171" s="39">
        <f>IF(L171&lt;&gt;1,"",IF(P171&gt;=99,"",INDEX('分け方の表'!$G$4:$G$23,P171)&amp;""))</f>
        <v/>
      </c>
      <c r="R171" s="39">
        <f>IF(L171&lt;&gt;1,"",IF((F171="収入")*(G171="給与")*(E171&lt;&gt;"")*(COUNTIFS('分け方の表'!$J$4:$J$13,E171)&gt;0),INDEX('分け方の表'!$K$4:$K$13,MATCH(E171,'分け方の表'!$J$4:$J$13,0))&amp;"",IFERROR(INDEX('分け方の表'!$C$4:$C$103,MATCH(F171&amp;"|"&amp;G171,'分け方の表'!$D$4:$D$103,0))&amp;"",IFERROR(INDEX('分け方の表'!$C$4:$C$103,MATCH(F171&amp;"|（ほか全部）",'分け方の表'!$D$4:$D$103,0))&amp;"","未分類"))))</f>
        <v/>
      </c>
      <c r="S171" s="39">
        <f>IF(L171&lt;&gt;1,"",IF(N171=1,"",IF(IF(O171&gt;0,INDEX('分け方の表'!$N$4:$N$53,O171)&amp;"","")&lt;&gt;"",IF(INDEX('分け方の表'!$N$4:$N$53,O171)="（数えない）","",INDEX('分け方の表'!$N$4:$N$53,O171)&amp;""),IF(I171&amp;""="1",IF((Q171&lt;&gt;"")*(D171&lt;0)*(IFERROR(INDEX('入力'!$E$30:$E$88,MATCH(Q171,'入力'!$A$30:$A$88,0)),"")="貯める・増やす"),Q171,""),IF(A171&amp;""="0","",IF(Q171&lt;&gt;"",Q171,R171))))))</f>
        <v/>
      </c>
      <c r="T171" s="56">
        <f>IF(S171="","",IF(IFERROR(INDEX('入力'!$E$30:$E$88,MATCH(S171,'入力'!$A$30:$A$88,0)),"")="入るお金",D171,-D171))</f>
        <v/>
      </c>
      <c r="U171" s="39">
        <f>IF(L171="","",IF(L171&lt;&gt;1,"見出しなど",IF(N171=1,"重なり",IF(S171="",IF(O171&gt;0,"数えない（直した）",IF(I171&amp;""="1","振替",IF(A171&amp;""="0","計算対象外","数えない"))),IF(COUNTIFS('入力'!$A$30:$A$88,S171)=0,"一覧にない費目",IF(O171&gt;0,"直した",IF(S171="未分類","未分類","OK")))))))</f>
        <v/>
      </c>
    </row>
    <row r="172">
      <c r="A172" s="40" t="n"/>
      <c r="B172" s="34" t="n"/>
      <c r="C172" s="35" t="n"/>
      <c r="D172" s="36" t="n"/>
      <c r="E172" s="35" t="n"/>
      <c r="F172" s="35" t="n"/>
      <c r="G172" s="35" t="n"/>
      <c r="H172" s="35" t="n"/>
      <c r="I172" s="40" t="n"/>
      <c r="J172" s="35" t="n"/>
      <c r="L172" s="39">
        <f>IF(B172="","",IFERROR(YEAR(B172)*0+D172*0+1,0))</f>
        <v/>
      </c>
      <c r="M172" s="55">
        <f>IF(L172&lt;&gt;1,"",IF(O172&gt;0,IF(INDEX('分け方の表'!$O$4:$O$53,O172)&lt;&gt;"",DATE(YEAR(INDEX('分け方の表'!$O$4:$O$53,O172)),MONTH(INDEX('分け方の表'!$O$4:$O$53,O172)),1),DATE(YEAR(B172),MONTH(B172),1)),DATE(YEAR(B172),MONTH(B172),1)))</f>
        <v/>
      </c>
      <c r="N172" s="39">
        <f>IF(L172&lt;&gt;1,"",IF(J172="",0,IF(COUNTIFS($J$4:J172,J172)&gt;1,1,0)))</f>
        <v/>
      </c>
      <c r="O172" s="39">
        <f>IF(L172&lt;&gt;1,"",IF(J172="",0,IFERROR(MATCH(J172,'分け方の表'!$M$4:$M$53,0),0)))</f>
        <v/>
      </c>
      <c r="P172" s="39">
        <f>IF(L172&lt;&gt;1,"",IF(SUMPRODUCT((COUNTIFS(C172,"*"&amp;'分け方の表'!$F$4:$F$23&amp;"*")&gt;0)*('分け方の表'!$F$4:$F$23&lt;&gt;"")*'分け方の表'!$I$4:$I$23)=0,99,1+COUNTIFS('分け方の表'!$I$4:$I$23,"&gt;"&amp;SUMPRODUCT((COUNTIFS(C172,"*"&amp;'分け方の表'!$F$4:$F$23&amp;"*")&gt;0)*('分け方の表'!$F$4:$F$23&lt;&gt;"")*'分け方の表'!$I$4:$I$23))))</f>
        <v/>
      </c>
      <c r="Q172" s="39">
        <f>IF(L172&lt;&gt;1,"",IF(P172&gt;=99,"",INDEX('分け方の表'!$G$4:$G$23,P172)&amp;""))</f>
        <v/>
      </c>
      <c r="R172" s="39">
        <f>IF(L172&lt;&gt;1,"",IF((F172="収入")*(G172="給与")*(E172&lt;&gt;"")*(COUNTIFS('分け方の表'!$J$4:$J$13,E172)&gt;0),INDEX('分け方の表'!$K$4:$K$13,MATCH(E172,'分け方の表'!$J$4:$J$13,0))&amp;"",IFERROR(INDEX('分け方の表'!$C$4:$C$103,MATCH(F172&amp;"|"&amp;G172,'分け方の表'!$D$4:$D$103,0))&amp;"",IFERROR(INDEX('分け方の表'!$C$4:$C$103,MATCH(F172&amp;"|（ほか全部）",'分け方の表'!$D$4:$D$103,0))&amp;"","未分類"))))</f>
        <v/>
      </c>
      <c r="S172" s="39">
        <f>IF(L172&lt;&gt;1,"",IF(N172=1,"",IF(IF(O172&gt;0,INDEX('分け方の表'!$N$4:$N$53,O172)&amp;"","")&lt;&gt;"",IF(INDEX('分け方の表'!$N$4:$N$53,O172)="（数えない）","",INDEX('分け方の表'!$N$4:$N$53,O172)&amp;""),IF(I172&amp;""="1",IF((Q172&lt;&gt;"")*(D172&lt;0)*(IFERROR(INDEX('入力'!$E$30:$E$88,MATCH(Q172,'入力'!$A$30:$A$88,0)),"")="貯める・増やす"),Q172,""),IF(A172&amp;""="0","",IF(Q172&lt;&gt;"",Q172,R172))))))</f>
        <v/>
      </c>
      <c r="T172" s="56">
        <f>IF(S172="","",IF(IFERROR(INDEX('入力'!$E$30:$E$88,MATCH(S172,'入力'!$A$30:$A$88,0)),"")="入るお金",D172,-D172))</f>
        <v/>
      </c>
      <c r="U172" s="39">
        <f>IF(L172="","",IF(L172&lt;&gt;1,"見出しなど",IF(N172=1,"重なり",IF(S172="",IF(O172&gt;0,"数えない（直した）",IF(I172&amp;""="1","振替",IF(A172&amp;""="0","計算対象外","数えない"))),IF(COUNTIFS('入力'!$A$30:$A$88,S172)=0,"一覧にない費目",IF(O172&gt;0,"直した",IF(S172="未分類","未分類","OK")))))))</f>
        <v/>
      </c>
    </row>
    <row r="173">
      <c r="A173" s="40" t="n"/>
      <c r="B173" s="34" t="n"/>
      <c r="C173" s="35" t="n"/>
      <c r="D173" s="36" t="n"/>
      <c r="E173" s="35" t="n"/>
      <c r="F173" s="35" t="n"/>
      <c r="G173" s="35" t="n"/>
      <c r="H173" s="35" t="n"/>
      <c r="I173" s="40" t="n"/>
      <c r="J173" s="35" t="n"/>
      <c r="L173" s="39">
        <f>IF(B173="","",IFERROR(YEAR(B173)*0+D173*0+1,0))</f>
        <v/>
      </c>
      <c r="M173" s="55">
        <f>IF(L173&lt;&gt;1,"",IF(O173&gt;0,IF(INDEX('分け方の表'!$O$4:$O$53,O173)&lt;&gt;"",DATE(YEAR(INDEX('分け方の表'!$O$4:$O$53,O173)),MONTH(INDEX('分け方の表'!$O$4:$O$53,O173)),1),DATE(YEAR(B173),MONTH(B173),1)),DATE(YEAR(B173),MONTH(B173),1)))</f>
        <v/>
      </c>
      <c r="N173" s="39">
        <f>IF(L173&lt;&gt;1,"",IF(J173="",0,IF(COUNTIFS($J$4:J173,J173)&gt;1,1,0)))</f>
        <v/>
      </c>
      <c r="O173" s="39">
        <f>IF(L173&lt;&gt;1,"",IF(J173="",0,IFERROR(MATCH(J173,'分け方の表'!$M$4:$M$53,0),0)))</f>
        <v/>
      </c>
      <c r="P173" s="39">
        <f>IF(L173&lt;&gt;1,"",IF(SUMPRODUCT((COUNTIFS(C173,"*"&amp;'分け方の表'!$F$4:$F$23&amp;"*")&gt;0)*('分け方の表'!$F$4:$F$23&lt;&gt;"")*'分け方の表'!$I$4:$I$23)=0,99,1+COUNTIFS('分け方の表'!$I$4:$I$23,"&gt;"&amp;SUMPRODUCT((COUNTIFS(C173,"*"&amp;'分け方の表'!$F$4:$F$23&amp;"*")&gt;0)*('分け方の表'!$F$4:$F$23&lt;&gt;"")*'分け方の表'!$I$4:$I$23))))</f>
        <v/>
      </c>
      <c r="Q173" s="39">
        <f>IF(L173&lt;&gt;1,"",IF(P173&gt;=99,"",INDEX('分け方の表'!$G$4:$G$23,P173)&amp;""))</f>
        <v/>
      </c>
      <c r="R173" s="39">
        <f>IF(L173&lt;&gt;1,"",IF((F173="収入")*(G173="給与")*(E173&lt;&gt;"")*(COUNTIFS('分け方の表'!$J$4:$J$13,E173)&gt;0),INDEX('分け方の表'!$K$4:$K$13,MATCH(E173,'分け方の表'!$J$4:$J$13,0))&amp;"",IFERROR(INDEX('分け方の表'!$C$4:$C$103,MATCH(F173&amp;"|"&amp;G173,'分け方の表'!$D$4:$D$103,0))&amp;"",IFERROR(INDEX('分け方の表'!$C$4:$C$103,MATCH(F173&amp;"|（ほか全部）",'分け方の表'!$D$4:$D$103,0))&amp;"","未分類"))))</f>
        <v/>
      </c>
      <c r="S173" s="39">
        <f>IF(L173&lt;&gt;1,"",IF(N173=1,"",IF(IF(O173&gt;0,INDEX('分け方の表'!$N$4:$N$53,O173)&amp;"","")&lt;&gt;"",IF(INDEX('分け方の表'!$N$4:$N$53,O173)="（数えない）","",INDEX('分け方の表'!$N$4:$N$53,O173)&amp;""),IF(I173&amp;""="1",IF((Q173&lt;&gt;"")*(D173&lt;0)*(IFERROR(INDEX('入力'!$E$30:$E$88,MATCH(Q173,'入力'!$A$30:$A$88,0)),"")="貯める・増やす"),Q173,""),IF(A173&amp;""="0","",IF(Q173&lt;&gt;"",Q173,R173))))))</f>
        <v/>
      </c>
      <c r="T173" s="56">
        <f>IF(S173="","",IF(IFERROR(INDEX('入力'!$E$30:$E$88,MATCH(S173,'入力'!$A$30:$A$88,0)),"")="入るお金",D173,-D173))</f>
        <v/>
      </c>
      <c r="U173" s="39">
        <f>IF(L173="","",IF(L173&lt;&gt;1,"見出しなど",IF(N173=1,"重なり",IF(S173="",IF(O173&gt;0,"数えない（直した）",IF(I173&amp;""="1","振替",IF(A173&amp;""="0","計算対象外","数えない"))),IF(COUNTIFS('入力'!$A$30:$A$88,S173)=0,"一覧にない費目",IF(O173&gt;0,"直した",IF(S173="未分類","未分類","OK")))))))</f>
        <v/>
      </c>
    </row>
    <row r="174">
      <c r="A174" s="40" t="n"/>
      <c r="B174" s="34" t="n"/>
      <c r="C174" s="35" t="n"/>
      <c r="D174" s="36" t="n"/>
      <c r="E174" s="35" t="n"/>
      <c r="F174" s="35" t="n"/>
      <c r="G174" s="35" t="n"/>
      <c r="H174" s="35" t="n"/>
      <c r="I174" s="40" t="n"/>
      <c r="J174" s="35" t="n"/>
      <c r="L174" s="39">
        <f>IF(B174="","",IFERROR(YEAR(B174)*0+D174*0+1,0))</f>
        <v/>
      </c>
      <c r="M174" s="55">
        <f>IF(L174&lt;&gt;1,"",IF(O174&gt;0,IF(INDEX('分け方の表'!$O$4:$O$53,O174)&lt;&gt;"",DATE(YEAR(INDEX('分け方の表'!$O$4:$O$53,O174)),MONTH(INDEX('分け方の表'!$O$4:$O$53,O174)),1),DATE(YEAR(B174),MONTH(B174),1)),DATE(YEAR(B174),MONTH(B174),1)))</f>
        <v/>
      </c>
      <c r="N174" s="39">
        <f>IF(L174&lt;&gt;1,"",IF(J174="",0,IF(COUNTIFS($J$4:J174,J174)&gt;1,1,0)))</f>
        <v/>
      </c>
      <c r="O174" s="39">
        <f>IF(L174&lt;&gt;1,"",IF(J174="",0,IFERROR(MATCH(J174,'分け方の表'!$M$4:$M$53,0),0)))</f>
        <v/>
      </c>
      <c r="P174" s="39">
        <f>IF(L174&lt;&gt;1,"",IF(SUMPRODUCT((COUNTIFS(C174,"*"&amp;'分け方の表'!$F$4:$F$23&amp;"*")&gt;0)*('分け方の表'!$F$4:$F$23&lt;&gt;"")*'分け方の表'!$I$4:$I$23)=0,99,1+COUNTIFS('分け方の表'!$I$4:$I$23,"&gt;"&amp;SUMPRODUCT((COUNTIFS(C174,"*"&amp;'分け方の表'!$F$4:$F$23&amp;"*")&gt;0)*('分け方の表'!$F$4:$F$23&lt;&gt;"")*'分け方の表'!$I$4:$I$23))))</f>
        <v/>
      </c>
      <c r="Q174" s="39">
        <f>IF(L174&lt;&gt;1,"",IF(P174&gt;=99,"",INDEX('分け方の表'!$G$4:$G$23,P174)&amp;""))</f>
        <v/>
      </c>
      <c r="R174" s="39">
        <f>IF(L174&lt;&gt;1,"",IF((F174="収入")*(G174="給与")*(E174&lt;&gt;"")*(COUNTIFS('分け方の表'!$J$4:$J$13,E174)&gt;0),INDEX('分け方の表'!$K$4:$K$13,MATCH(E174,'分け方の表'!$J$4:$J$13,0))&amp;"",IFERROR(INDEX('分け方の表'!$C$4:$C$103,MATCH(F174&amp;"|"&amp;G174,'分け方の表'!$D$4:$D$103,0))&amp;"",IFERROR(INDEX('分け方の表'!$C$4:$C$103,MATCH(F174&amp;"|（ほか全部）",'分け方の表'!$D$4:$D$103,0))&amp;"","未分類"))))</f>
        <v/>
      </c>
      <c r="S174" s="39">
        <f>IF(L174&lt;&gt;1,"",IF(N174=1,"",IF(IF(O174&gt;0,INDEX('分け方の表'!$N$4:$N$53,O174)&amp;"","")&lt;&gt;"",IF(INDEX('分け方の表'!$N$4:$N$53,O174)="（数えない）","",INDEX('分け方の表'!$N$4:$N$53,O174)&amp;""),IF(I174&amp;""="1",IF((Q174&lt;&gt;"")*(D174&lt;0)*(IFERROR(INDEX('入力'!$E$30:$E$88,MATCH(Q174,'入力'!$A$30:$A$88,0)),"")="貯める・増やす"),Q174,""),IF(A174&amp;""="0","",IF(Q174&lt;&gt;"",Q174,R174))))))</f>
        <v/>
      </c>
      <c r="T174" s="56">
        <f>IF(S174="","",IF(IFERROR(INDEX('入力'!$E$30:$E$88,MATCH(S174,'入力'!$A$30:$A$88,0)),"")="入るお金",D174,-D174))</f>
        <v/>
      </c>
      <c r="U174" s="39">
        <f>IF(L174="","",IF(L174&lt;&gt;1,"見出しなど",IF(N174=1,"重なり",IF(S174="",IF(O174&gt;0,"数えない（直した）",IF(I174&amp;""="1","振替",IF(A174&amp;""="0","計算対象外","数えない"))),IF(COUNTIFS('入力'!$A$30:$A$88,S174)=0,"一覧にない費目",IF(O174&gt;0,"直した",IF(S174="未分類","未分類","OK")))))))</f>
        <v/>
      </c>
    </row>
    <row r="175">
      <c r="A175" s="40" t="n"/>
      <c r="B175" s="34" t="n"/>
      <c r="C175" s="35" t="n"/>
      <c r="D175" s="36" t="n"/>
      <c r="E175" s="35" t="n"/>
      <c r="F175" s="35" t="n"/>
      <c r="G175" s="35" t="n"/>
      <c r="H175" s="35" t="n"/>
      <c r="I175" s="40" t="n"/>
      <c r="J175" s="35" t="n"/>
      <c r="L175" s="39">
        <f>IF(B175="","",IFERROR(YEAR(B175)*0+D175*0+1,0))</f>
        <v/>
      </c>
      <c r="M175" s="55">
        <f>IF(L175&lt;&gt;1,"",IF(O175&gt;0,IF(INDEX('分け方の表'!$O$4:$O$53,O175)&lt;&gt;"",DATE(YEAR(INDEX('分け方の表'!$O$4:$O$53,O175)),MONTH(INDEX('分け方の表'!$O$4:$O$53,O175)),1),DATE(YEAR(B175),MONTH(B175),1)),DATE(YEAR(B175),MONTH(B175),1)))</f>
        <v/>
      </c>
      <c r="N175" s="39">
        <f>IF(L175&lt;&gt;1,"",IF(J175="",0,IF(COUNTIFS($J$4:J175,J175)&gt;1,1,0)))</f>
        <v/>
      </c>
      <c r="O175" s="39">
        <f>IF(L175&lt;&gt;1,"",IF(J175="",0,IFERROR(MATCH(J175,'分け方の表'!$M$4:$M$53,0),0)))</f>
        <v/>
      </c>
      <c r="P175" s="39">
        <f>IF(L175&lt;&gt;1,"",IF(SUMPRODUCT((COUNTIFS(C175,"*"&amp;'分け方の表'!$F$4:$F$23&amp;"*")&gt;0)*('分け方の表'!$F$4:$F$23&lt;&gt;"")*'分け方の表'!$I$4:$I$23)=0,99,1+COUNTIFS('分け方の表'!$I$4:$I$23,"&gt;"&amp;SUMPRODUCT((COUNTIFS(C175,"*"&amp;'分け方の表'!$F$4:$F$23&amp;"*")&gt;0)*('分け方の表'!$F$4:$F$23&lt;&gt;"")*'分け方の表'!$I$4:$I$23))))</f>
        <v/>
      </c>
      <c r="Q175" s="39">
        <f>IF(L175&lt;&gt;1,"",IF(P175&gt;=99,"",INDEX('分け方の表'!$G$4:$G$23,P175)&amp;""))</f>
        <v/>
      </c>
      <c r="R175" s="39">
        <f>IF(L175&lt;&gt;1,"",IF((F175="収入")*(G175="給与")*(E175&lt;&gt;"")*(COUNTIFS('分け方の表'!$J$4:$J$13,E175)&gt;0),INDEX('分け方の表'!$K$4:$K$13,MATCH(E175,'分け方の表'!$J$4:$J$13,0))&amp;"",IFERROR(INDEX('分け方の表'!$C$4:$C$103,MATCH(F175&amp;"|"&amp;G175,'分け方の表'!$D$4:$D$103,0))&amp;"",IFERROR(INDEX('分け方の表'!$C$4:$C$103,MATCH(F175&amp;"|（ほか全部）",'分け方の表'!$D$4:$D$103,0))&amp;"","未分類"))))</f>
        <v/>
      </c>
      <c r="S175" s="39">
        <f>IF(L175&lt;&gt;1,"",IF(N175=1,"",IF(IF(O175&gt;0,INDEX('分け方の表'!$N$4:$N$53,O175)&amp;"","")&lt;&gt;"",IF(INDEX('分け方の表'!$N$4:$N$53,O175)="（数えない）","",INDEX('分け方の表'!$N$4:$N$53,O175)&amp;""),IF(I175&amp;""="1",IF((Q175&lt;&gt;"")*(D175&lt;0)*(IFERROR(INDEX('入力'!$E$30:$E$88,MATCH(Q175,'入力'!$A$30:$A$88,0)),"")="貯める・増やす"),Q175,""),IF(A175&amp;""="0","",IF(Q175&lt;&gt;"",Q175,R175))))))</f>
        <v/>
      </c>
      <c r="T175" s="56">
        <f>IF(S175="","",IF(IFERROR(INDEX('入力'!$E$30:$E$88,MATCH(S175,'入力'!$A$30:$A$88,0)),"")="入るお金",D175,-D175))</f>
        <v/>
      </c>
      <c r="U175" s="39">
        <f>IF(L175="","",IF(L175&lt;&gt;1,"見出しなど",IF(N175=1,"重なり",IF(S175="",IF(O175&gt;0,"数えない（直した）",IF(I175&amp;""="1","振替",IF(A175&amp;""="0","計算対象外","数えない"))),IF(COUNTIFS('入力'!$A$30:$A$88,S175)=0,"一覧にない費目",IF(O175&gt;0,"直した",IF(S175="未分類","未分類","OK")))))))</f>
        <v/>
      </c>
    </row>
    <row r="176">
      <c r="A176" s="40" t="n"/>
      <c r="B176" s="34" t="n"/>
      <c r="C176" s="35" t="n"/>
      <c r="D176" s="36" t="n"/>
      <c r="E176" s="35" t="n"/>
      <c r="F176" s="35" t="n"/>
      <c r="G176" s="35" t="n"/>
      <c r="H176" s="35" t="n"/>
      <c r="I176" s="40" t="n"/>
      <c r="J176" s="35" t="n"/>
      <c r="L176" s="39">
        <f>IF(B176="","",IFERROR(YEAR(B176)*0+D176*0+1,0))</f>
        <v/>
      </c>
      <c r="M176" s="55">
        <f>IF(L176&lt;&gt;1,"",IF(O176&gt;0,IF(INDEX('分け方の表'!$O$4:$O$53,O176)&lt;&gt;"",DATE(YEAR(INDEX('分け方の表'!$O$4:$O$53,O176)),MONTH(INDEX('分け方の表'!$O$4:$O$53,O176)),1),DATE(YEAR(B176),MONTH(B176),1)),DATE(YEAR(B176),MONTH(B176),1)))</f>
        <v/>
      </c>
      <c r="N176" s="39">
        <f>IF(L176&lt;&gt;1,"",IF(J176="",0,IF(COUNTIFS($J$4:J176,J176)&gt;1,1,0)))</f>
        <v/>
      </c>
      <c r="O176" s="39">
        <f>IF(L176&lt;&gt;1,"",IF(J176="",0,IFERROR(MATCH(J176,'分け方の表'!$M$4:$M$53,0),0)))</f>
        <v/>
      </c>
      <c r="P176" s="39">
        <f>IF(L176&lt;&gt;1,"",IF(SUMPRODUCT((COUNTIFS(C176,"*"&amp;'分け方の表'!$F$4:$F$23&amp;"*")&gt;0)*('分け方の表'!$F$4:$F$23&lt;&gt;"")*'分け方の表'!$I$4:$I$23)=0,99,1+COUNTIFS('分け方の表'!$I$4:$I$23,"&gt;"&amp;SUMPRODUCT((COUNTIFS(C176,"*"&amp;'分け方の表'!$F$4:$F$23&amp;"*")&gt;0)*('分け方の表'!$F$4:$F$23&lt;&gt;"")*'分け方の表'!$I$4:$I$23))))</f>
        <v/>
      </c>
      <c r="Q176" s="39">
        <f>IF(L176&lt;&gt;1,"",IF(P176&gt;=99,"",INDEX('分け方の表'!$G$4:$G$23,P176)&amp;""))</f>
        <v/>
      </c>
      <c r="R176" s="39">
        <f>IF(L176&lt;&gt;1,"",IF((F176="収入")*(G176="給与")*(E176&lt;&gt;"")*(COUNTIFS('分け方の表'!$J$4:$J$13,E176)&gt;0),INDEX('分け方の表'!$K$4:$K$13,MATCH(E176,'分け方の表'!$J$4:$J$13,0))&amp;"",IFERROR(INDEX('分け方の表'!$C$4:$C$103,MATCH(F176&amp;"|"&amp;G176,'分け方の表'!$D$4:$D$103,0))&amp;"",IFERROR(INDEX('分け方の表'!$C$4:$C$103,MATCH(F176&amp;"|（ほか全部）",'分け方の表'!$D$4:$D$103,0))&amp;"","未分類"))))</f>
        <v/>
      </c>
      <c r="S176" s="39">
        <f>IF(L176&lt;&gt;1,"",IF(N176=1,"",IF(IF(O176&gt;0,INDEX('分け方の表'!$N$4:$N$53,O176)&amp;"","")&lt;&gt;"",IF(INDEX('分け方の表'!$N$4:$N$53,O176)="（数えない）","",INDEX('分け方の表'!$N$4:$N$53,O176)&amp;""),IF(I176&amp;""="1",IF((Q176&lt;&gt;"")*(D176&lt;0)*(IFERROR(INDEX('入力'!$E$30:$E$88,MATCH(Q176,'入力'!$A$30:$A$88,0)),"")="貯める・増やす"),Q176,""),IF(A176&amp;""="0","",IF(Q176&lt;&gt;"",Q176,R176))))))</f>
        <v/>
      </c>
      <c r="T176" s="56">
        <f>IF(S176="","",IF(IFERROR(INDEX('入力'!$E$30:$E$88,MATCH(S176,'入力'!$A$30:$A$88,0)),"")="入るお金",D176,-D176))</f>
        <v/>
      </c>
      <c r="U176" s="39">
        <f>IF(L176="","",IF(L176&lt;&gt;1,"見出しなど",IF(N176=1,"重なり",IF(S176="",IF(O176&gt;0,"数えない（直した）",IF(I176&amp;""="1","振替",IF(A176&amp;""="0","計算対象外","数えない"))),IF(COUNTIFS('入力'!$A$30:$A$88,S176)=0,"一覧にない費目",IF(O176&gt;0,"直した",IF(S176="未分類","未分類","OK")))))))</f>
        <v/>
      </c>
    </row>
    <row r="177">
      <c r="A177" s="40" t="n"/>
      <c r="B177" s="34" t="n"/>
      <c r="C177" s="35" t="n"/>
      <c r="D177" s="36" t="n"/>
      <c r="E177" s="35" t="n"/>
      <c r="F177" s="35" t="n"/>
      <c r="G177" s="35" t="n"/>
      <c r="H177" s="35" t="n"/>
      <c r="I177" s="40" t="n"/>
      <c r="J177" s="35" t="n"/>
      <c r="L177" s="39">
        <f>IF(B177="","",IFERROR(YEAR(B177)*0+D177*0+1,0))</f>
        <v/>
      </c>
      <c r="M177" s="55">
        <f>IF(L177&lt;&gt;1,"",IF(O177&gt;0,IF(INDEX('分け方の表'!$O$4:$O$53,O177)&lt;&gt;"",DATE(YEAR(INDEX('分け方の表'!$O$4:$O$53,O177)),MONTH(INDEX('分け方の表'!$O$4:$O$53,O177)),1),DATE(YEAR(B177),MONTH(B177),1)),DATE(YEAR(B177),MONTH(B177),1)))</f>
        <v/>
      </c>
      <c r="N177" s="39">
        <f>IF(L177&lt;&gt;1,"",IF(J177="",0,IF(COUNTIFS($J$4:J177,J177)&gt;1,1,0)))</f>
        <v/>
      </c>
      <c r="O177" s="39">
        <f>IF(L177&lt;&gt;1,"",IF(J177="",0,IFERROR(MATCH(J177,'分け方の表'!$M$4:$M$53,0),0)))</f>
        <v/>
      </c>
      <c r="P177" s="39">
        <f>IF(L177&lt;&gt;1,"",IF(SUMPRODUCT((COUNTIFS(C177,"*"&amp;'分け方の表'!$F$4:$F$23&amp;"*")&gt;0)*('分け方の表'!$F$4:$F$23&lt;&gt;"")*'分け方の表'!$I$4:$I$23)=0,99,1+COUNTIFS('分け方の表'!$I$4:$I$23,"&gt;"&amp;SUMPRODUCT((COUNTIFS(C177,"*"&amp;'分け方の表'!$F$4:$F$23&amp;"*")&gt;0)*('分け方の表'!$F$4:$F$23&lt;&gt;"")*'分け方の表'!$I$4:$I$23))))</f>
        <v/>
      </c>
      <c r="Q177" s="39">
        <f>IF(L177&lt;&gt;1,"",IF(P177&gt;=99,"",INDEX('分け方の表'!$G$4:$G$23,P177)&amp;""))</f>
        <v/>
      </c>
      <c r="R177" s="39">
        <f>IF(L177&lt;&gt;1,"",IF((F177="収入")*(G177="給与")*(E177&lt;&gt;"")*(COUNTIFS('分け方の表'!$J$4:$J$13,E177)&gt;0),INDEX('分け方の表'!$K$4:$K$13,MATCH(E177,'分け方の表'!$J$4:$J$13,0))&amp;"",IFERROR(INDEX('分け方の表'!$C$4:$C$103,MATCH(F177&amp;"|"&amp;G177,'分け方の表'!$D$4:$D$103,0))&amp;"",IFERROR(INDEX('分け方の表'!$C$4:$C$103,MATCH(F177&amp;"|（ほか全部）",'分け方の表'!$D$4:$D$103,0))&amp;"","未分類"))))</f>
        <v/>
      </c>
      <c r="S177" s="39">
        <f>IF(L177&lt;&gt;1,"",IF(N177=1,"",IF(IF(O177&gt;0,INDEX('分け方の表'!$N$4:$N$53,O177)&amp;"","")&lt;&gt;"",IF(INDEX('分け方の表'!$N$4:$N$53,O177)="（数えない）","",INDEX('分け方の表'!$N$4:$N$53,O177)&amp;""),IF(I177&amp;""="1",IF((Q177&lt;&gt;"")*(D177&lt;0)*(IFERROR(INDEX('入力'!$E$30:$E$88,MATCH(Q177,'入力'!$A$30:$A$88,0)),"")="貯める・増やす"),Q177,""),IF(A177&amp;""="0","",IF(Q177&lt;&gt;"",Q177,R177))))))</f>
        <v/>
      </c>
      <c r="T177" s="56">
        <f>IF(S177="","",IF(IFERROR(INDEX('入力'!$E$30:$E$88,MATCH(S177,'入力'!$A$30:$A$88,0)),"")="入るお金",D177,-D177))</f>
        <v/>
      </c>
      <c r="U177" s="39">
        <f>IF(L177="","",IF(L177&lt;&gt;1,"見出しなど",IF(N177=1,"重なり",IF(S177="",IF(O177&gt;0,"数えない（直した）",IF(I177&amp;""="1","振替",IF(A177&amp;""="0","計算対象外","数えない"))),IF(COUNTIFS('入力'!$A$30:$A$88,S177)=0,"一覧にない費目",IF(O177&gt;0,"直した",IF(S177="未分類","未分類","OK")))))))</f>
        <v/>
      </c>
    </row>
    <row r="178">
      <c r="A178" s="40" t="n"/>
      <c r="B178" s="34" t="n"/>
      <c r="C178" s="35" t="n"/>
      <c r="D178" s="36" t="n"/>
      <c r="E178" s="35" t="n"/>
      <c r="F178" s="35" t="n"/>
      <c r="G178" s="35" t="n"/>
      <c r="H178" s="35" t="n"/>
      <c r="I178" s="40" t="n"/>
      <c r="J178" s="35" t="n"/>
      <c r="L178" s="39">
        <f>IF(B178="","",IFERROR(YEAR(B178)*0+D178*0+1,0))</f>
        <v/>
      </c>
      <c r="M178" s="55">
        <f>IF(L178&lt;&gt;1,"",IF(O178&gt;0,IF(INDEX('分け方の表'!$O$4:$O$53,O178)&lt;&gt;"",DATE(YEAR(INDEX('分け方の表'!$O$4:$O$53,O178)),MONTH(INDEX('分け方の表'!$O$4:$O$53,O178)),1),DATE(YEAR(B178),MONTH(B178),1)),DATE(YEAR(B178),MONTH(B178),1)))</f>
        <v/>
      </c>
      <c r="N178" s="39">
        <f>IF(L178&lt;&gt;1,"",IF(J178="",0,IF(COUNTIFS($J$4:J178,J178)&gt;1,1,0)))</f>
        <v/>
      </c>
      <c r="O178" s="39">
        <f>IF(L178&lt;&gt;1,"",IF(J178="",0,IFERROR(MATCH(J178,'分け方の表'!$M$4:$M$53,0),0)))</f>
        <v/>
      </c>
      <c r="P178" s="39">
        <f>IF(L178&lt;&gt;1,"",IF(SUMPRODUCT((COUNTIFS(C178,"*"&amp;'分け方の表'!$F$4:$F$23&amp;"*")&gt;0)*('分け方の表'!$F$4:$F$23&lt;&gt;"")*'分け方の表'!$I$4:$I$23)=0,99,1+COUNTIFS('分け方の表'!$I$4:$I$23,"&gt;"&amp;SUMPRODUCT((COUNTIFS(C178,"*"&amp;'分け方の表'!$F$4:$F$23&amp;"*")&gt;0)*('分け方の表'!$F$4:$F$23&lt;&gt;"")*'分け方の表'!$I$4:$I$23))))</f>
        <v/>
      </c>
      <c r="Q178" s="39">
        <f>IF(L178&lt;&gt;1,"",IF(P178&gt;=99,"",INDEX('分け方の表'!$G$4:$G$23,P178)&amp;""))</f>
        <v/>
      </c>
      <c r="R178" s="39">
        <f>IF(L178&lt;&gt;1,"",IF((F178="収入")*(G178="給与")*(E178&lt;&gt;"")*(COUNTIFS('分け方の表'!$J$4:$J$13,E178)&gt;0),INDEX('分け方の表'!$K$4:$K$13,MATCH(E178,'分け方の表'!$J$4:$J$13,0))&amp;"",IFERROR(INDEX('分け方の表'!$C$4:$C$103,MATCH(F178&amp;"|"&amp;G178,'分け方の表'!$D$4:$D$103,0))&amp;"",IFERROR(INDEX('分け方の表'!$C$4:$C$103,MATCH(F178&amp;"|（ほか全部）",'分け方の表'!$D$4:$D$103,0))&amp;"","未分類"))))</f>
        <v/>
      </c>
      <c r="S178" s="39">
        <f>IF(L178&lt;&gt;1,"",IF(N178=1,"",IF(IF(O178&gt;0,INDEX('分け方の表'!$N$4:$N$53,O178)&amp;"","")&lt;&gt;"",IF(INDEX('分け方の表'!$N$4:$N$53,O178)="（数えない）","",INDEX('分け方の表'!$N$4:$N$53,O178)&amp;""),IF(I178&amp;""="1",IF((Q178&lt;&gt;"")*(D178&lt;0)*(IFERROR(INDEX('入力'!$E$30:$E$88,MATCH(Q178,'入力'!$A$30:$A$88,0)),"")="貯める・増やす"),Q178,""),IF(A178&amp;""="0","",IF(Q178&lt;&gt;"",Q178,R178))))))</f>
        <v/>
      </c>
      <c r="T178" s="56">
        <f>IF(S178="","",IF(IFERROR(INDEX('入力'!$E$30:$E$88,MATCH(S178,'入力'!$A$30:$A$88,0)),"")="入るお金",D178,-D178))</f>
        <v/>
      </c>
      <c r="U178" s="39">
        <f>IF(L178="","",IF(L178&lt;&gt;1,"見出しなど",IF(N178=1,"重なり",IF(S178="",IF(O178&gt;0,"数えない（直した）",IF(I178&amp;""="1","振替",IF(A178&amp;""="0","計算対象外","数えない"))),IF(COUNTIFS('入力'!$A$30:$A$88,S178)=0,"一覧にない費目",IF(O178&gt;0,"直した",IF(S178="未分類","未分類","OK")))))))</f>
        <v/>
      </c>
    </row>
    <row r="179">
      <c r="A179" s="40" t="n"/>
      <c r="B179" s="34" t="n"/>
      <c r="C179" s="35" t="n"/>
      <c r="D179" s="36" t="n"/>
      <c r="E179" s="35" t="n"/>
      <c r="F179" s="35" t="n"/>
      <c r="G179" s="35" t="n"/>
      <c r="H179" s="35" t="n"/>
      <c r="I179" s="40" t="n"/>
      <c r="J179" s="35" t="n"/>
      <c r="L179" s="39">
        <f>IF(B179="","",IFERROR(YEAR(B179)*0+D179*0+1,0))</f>
        <v/>
      </c>
      <c r="M179" s="55">
        <f>IF(L179&lt;&gt;1,"",IF(O179&gt;0,IF(INDEX('分け方の表'!$O$4:$O$53,O179)&lt;&gt;"",DATE(YEAR(INDEX('分け方の表'!$O$4:$O$53,O179)),MONTH(INDEX('分け方の表'!$O$4:$O$53,O179)),1),DATE(YEAR(B179),MONTH(B179),1)),DATE(YEAR(B179),MONTH(B179),1)))</f>
        <v/>
      </c>
      <c r="N179" s="39">
        <f>IF(L179&lt;&gt;1,"",IF(J179="",0,IF(COUNTIFS($J$4:J179,J179)&gt;1,1,0)))</f>
        <v/>
      </c>
      <c r="O179" s="39">
        <f>IF(L179&lt;&gt;1,"",IF(J179="",0,IFERROR(MATCH(J179,'分け方の表'!$M$4:$M$53,0),0)))</f>
        <v/>
      </c>
      <c r="P179" s="39">
        <f>IF(L179&lt;&gt;1,"",IF(SUMPRODUCT((COUNTIFS(C179,"*"&amp;'分け方の表'!$F$4:$F$23&amp;"*")&gt;0)*('分け方の表'!$F$4:$F$23&lt;&gt;"")*'分け方の表'!$I$4:$I$23)=0,99,1+COUNTIFS('分け方の表'!$I$4:$I$23,"&gt;"&amp;SUMPRODUCT((COUNTIFS(C179,"*"&amp;'分け方の表'!$F$4:$F$23&amp;"*")&gt;0)*('分け方の表'!$F$4:$F$23&lt;&gt;"")*'分け方の表'!$I$4:$I$23))))</f>
        <v/>
      </c>
      <c r="Q179" s="39">
        <f>IF(L179&lt;&gt;1,"",IF(P179&gt;=99,"",INDEX('分け方の表'!$G$4:$G$23,P179)&amp;""))</f>
        <v/>
      </c>
      <c r="R179" s="39">
        <f>IF(L179&lt;&gt;1,"",IF((F179="収入")*(G179="給与")*(E179&lt;&gt;"")*(COUNTIFS('分け方の表'!$J$4:$J$13,E179)&gt;0),INDEX('分け方の表'!$K$4:$K$13,MATCH(E179,'分け方の表'!$J$4:$J$13,0))&amp;"",IFERROR(INDEX('分け方の表'!$C$4:$C$103,MATCH(F179&amp;"|"&amp;G179,'分け方の表'!$D$4:$D$103,0))&amp;"",IFERROR(INDEX('分け方の表'!$C$4:$C$103,MATCH(F179&amp;"|（ほか全部）",'分け方の表'!$D$4:$D$103,0))&amp;"","未分類"))))</f>
        <v/>
      </c>
      <c r="S179" s="39">
        <f>IF(L179&lt;&gt;1,"",IF(N179=1,"",IF(IF(O179&gt;0,INDEX('分け方の表'!$N$4:$N$53,O179)&amp;"","")&lt;&gt;"",IF(INDEX('分け方の表'!$N$4:$N$53,O179)="（数えない）","",INDEX('分け方の表'!$N$4:$N$53,O179)&amp;""),IF(I179&amp;""="1",IF((Q179&lt;&gt;"")*(D179&lt;0)*(IFERROR(INDEX('入力'!$E$30:$E$88,MATCH(Q179,'入力'!$A$30:$A$88,0)),"")="貯める・増やす"),Q179,""),IF(A179&amp;""="0","",IF(Q179&lt;&gt;"",Q179,R179))))))</f>
        <v/>
      </c>
      <c r="T179" s="56">
        <f>IF(S179="","",IF(IFERROR(INDEX('入力'!$E$30:$E$88,MATCH(S179,'入力'!$A$30:$A$88,0)),"")="入るお金",D179,-D179))</f>
        <v/>
      </c>
      <c r="U179" s="39">
        <f>IF(L179="","",IF(L179&lt;&gt;1,"見出しなど",IF(N179=1,"重なり",IF(S179="",IF(O179&gt;0,"数えない（直した）",IF(I179&amp;""="1","振替",IF(A179&amp;""="0","計算対象外","数えない"))),IF(COUNTIFS('入力'!$A$30:$A$88,S179)=0,"一覧にない費目",IF(O179&gt;0,"直した",IF(S179="未分類","未分類","OK")))))))</f>
        <v/>
      </c>
    </row>
    <row r="180">
      <c r="A180" s="40" t="n"/>
      <c r="B180" s="34" t="n"/>
      <c r="C180" s="35" t="n"/>
      <c r="D180" s="36" t="n"/>
      <c r="E180" s="35" t="n"/>
      <c r="F180" s="35" t="n"/>
      <c r="G180" s="35" t="n"/>
      <c r="H180" s="35" t="n"/>
      <c r="I180" s="40" t="n"/>
      <c r="J180" s="35" t="n"/>
      <c r="L180" s="39">
        <f>IF(B180="","",IFERROR(YEAR(B180)*0+D180*0+1,0))</f>
        <v/>
      </c>
      <c r="M180" s="55">
        <f>IF(L180&lt;&gt;1,"",IF(O180&gt;0,IF(INDEX('分け方の表'!$O$4:$O$53,O180)&lt;&gt;"",DATE(YEAR(INDEX('分け方の表'!$O$4:$O$53,O180)),MONTH(INDEX('分け方の表'!$O$4:$O$53,O180)),1),DATE(YEAR(B180),MONTH(B180),1)),DATE(YEAR(B180),MONTH(B180),1)))</f>
        <v/>
      </c>
      <c r="N180" s="39">
        <f>IF(L180&lt;&gt;1,"",IF(J180="",0,IF(COUNTIFS($J$4:J180,J180)&gt;1,1,0)))</f>
        <v/>
      </c>
      <c r="O180" s="39">
        <f>IF(L180&lt;&gt;1,"",IF(J180="",0,IFERROR(MATCH(J180,'分け方の表'!$M$4:$M$53,0),0)))</f>
        <v/>
      </c>
      <c r="P180" s="39">
        <f>IF(L180&lt;&gt;1,"",IF(SUMPRODUCT((COUNTIFS(C180,"*"&amp;'分け方の表'!$F$4:$F$23&amp;"*")&gt;0)*('分け方の表'!$F$4:$F$23&lt;&gt;"")*'分け方の表'!$I$4:$I$23)=0,99,1+COUNTIFS('分け方の表'!$I$4:$I$23,"&gt;"&amp;SUMPRODUCT((COUNTIFS(C180,"*"&amp;'分け方の表'!$F$4:$F$23&amp;"*")&gt;0)*('分け方の表'!$F$4:$F$23&lt;&gt;"")*'分け方の表'!$I$4:$I$23))))</f>
        <v/>
      </c>
      <c r="Q180" s="39">
        <f>IF(L180&lt;&gt;1,"",IF(P180&gt;=99,"",INDEX('分け方の表'!$G$4:$G$23,P180)&amp;""))</f>
        <v/>
      </c>
      <c r="R180" s="39">
        <f>IF(L180&lt;&gt;1,"",IF((F180="収入")*(G180="給与")*(E180&lt;&gt;"")*(COUNTIFS('分け方の表'!$J$4:$J$13,E180)&gt;0),INDEX('分け方の表'!$K$4:$K$13,MATCH(E180,'分け方の表'!$J$4:$J$13,0))&amp;"",IFERROR(INDEX('分け方の表'!$C$4:$C$103,MATCH(F180&amp;"|"&amp;G180,'分け方の表'!$D$4:$D$103,0))&amp;"",IFERROR(INDEX('分け方の表'!$C$4:$C$103,MATCH(F180&amp;"|（ほか全部）",'分け方の表'!$D$4:$D$103,0))&amp;"","未分類"))))</f>
        <v/>
      </c>
      <c r="S180" s="39">
        <f>IF(L180&lt;&gt;1,"",IF(N180=1,"",IF(IF(O180&gt;0,INDEX('分け方の表'!$N$4:$N$53,O180)&amp;"","")&lt;&gt;"",IF(INDEX('分け方の表'!$N$4:$N$53,O180)="（数えない）","",INDEX('分け方の表'!$N$4:$N$53,O180)&amp;""),IF(I180&amp;""="1",IF((Q180&lt;&gt;"")*(D180&lt;0)*(IFERROR(INDEX('入力'!$E$30:$E$88,MATCH(Q180,'入力'!$A$30:$A$88,0)),"")="貯める・増やす"),Q180,""),IF(A180&amp;""="0","",IF(Q180&lt;&gt;"",Q180,R180))))))</f>
        <v/>
      </c>
      <c r="T180" s="56">
        <f>IF(S180="","",IF(IFERROR(INDEX('入力'!$E$30:$E$88,MATCH(S180,'入力'!$A$30:$A$88,0)),"")="入るお金",D180,-D180))</f>
        <v/>
      </c>
      <c r="U180" s="39">
        <f>IF(L180="","",IF(L180&lt;&gt;1,"見出しなど",IF(N180=1,"重なり",IF(S180="",IF(O180&gt;0,"数えない（直した）",IF(I180&amp;""="1","振替",IF(A180&amp;""="0","計算対象外","数えない"))),IF(COUNTIFS('入力'!$A$30:$A$88,S180)=0,"一覧にない費目",IF(O180&gt;0,"直した",IF(S180="未分類","未分類","OK")))))))</f>
        <v/>
      </c>
    </row>
    <row r="181">
      <c r="A181" s="40" t="n"/>
      <c r="B181" s="34" t="n"/>
      <c r="C181" s="35" t="n"/>
      <c r="D181" s="36" t="n"/>
      <c r="E181" s="35" t="n"/>
      <c r="F181" s="35" t="n"/>
      <c r="G181" s="35" t="n"/>
      <c r="H181" s="35" t="n"/>
      <c r="I181" s="40" t="n"/>
      <c r="J181" s="35" t="n"/>
      <c r="L181" s="39">
        <f>IF(B181="","",IFERROR(YEAR(B181)*0+D181*0+1,0))</f>
        <v/>
      </c>
      <c r="M181" s="55">
        <f>IF(L181&lt;&gt;1,"",IF(O181&gt;0,IF(INDEX('分け方の表'!$O$4:$O$53,O181)&lt;&gt;"",DATE(YEAR(INDEX('分け方の表'!$O$4:$O$53,O181)),MONTH(INDEX('分け方の表'!$O$4:$O$53,O181)),1),DATE(YEAR(B181),MONTH(B181),1)),DATE(YEAR(B181),MONTH(B181),1)))</f>
        <v/>
      </c>
      <c r="N181" s="39">
        <f>IF(L181&lt;&gt;1,"",IF(J181="",0,IF(COUNTIFS($J$4:J181,J181)&gt;1,1,0)))</f>
        <v/>
      </c>
      <c r="O181" s="39">
        <f>IF(L181&lt;&gt;1,"",IF(J181="",0,IFERROR(MATCH(J181,'分け方の表'!$M$4:$M$53,0),0)))</f>
        <v/>
      </c>
      <c r="P181" s="39">
        <f>IF(L181&lt;&gt;1,"",IF(SUMPRODUCT((COUNTIFS(C181,"*"&amp;'分け方の表'!$F$4:$F$23&amp;"*")&gt;0)*('分け方の表'!$F$4:$F$23&lt;&gt;"")*'分け方の表'!$I$4:$I$23)=0,99,1+COUNTIFS('分け方の表'!$I$4:$I$23,"&gt;"&amp;SUMPRODUCT((COUNTIFS(C181,"*"&amp;'分け方の表'!$F$4:$F$23&amp;"*")&gt;0)*('分け方の表'!$F$4:$F$23&lt;&gt;"")*'分け方の表'!$I$4:$I$23))))</f>
        <v/>
      </c>
      <c r="Q181" s="39">
        <f>IF(L181&lt;&gt;1,"",IF(P181&gt;=99,"",INDEX('分け方の表'!$G$4:$G$23,P181)&amp;""))</f>
        <v/>
      </c>
      <c r="R181" s="39">
        <f>IF(L181&lt;&gt;1,"",IF((F181="収入")*(G181="給与")*(E181&lt;&gt;"")*(COUNTIFS('分け方の表'!$J$4:$J$13,E181)&gt;0),INDEX('分け方の表'!$K$4:$K$13,MATCH(E181,'分け方の表'!$J$4:$J$13,0))&amp;"",IFERROR(INDEX('分け方の表'!$C$4:$C$103,MATCH(F181&amp;"|"&amp;G181,'分け方の表'!$D$4:$D$103,0))&amp;"",IFERROR(INDEX('分け方の表'!$C$4:$C$103,MATCH(F181&amp;"|（ほか全部）",'分け方の表'!$D$4:$D$103,0))&amp;"","未分類"))))</f>
        <v/>
      </c>
      <c r="S181" s="39">
        <f>IF(L181&lt;&gt;1,"",IF(N181=1,"",IF(IF(O181&gt;0,INDEX('分け方の表'!$N$4:$N$53,O181)&amp;"","")&lt;&gt;"",IF(INDEX('分け方の表'!$N$4:$N$53,O181)="（数えない）","",INDEX('分け方の表'!$N$4:$N$53,O181)&amp;""),IF(I181&amp;""="1",IF((Q181&lt;&gt;"")*(D181&lt;0)*(IFERROR(INDEX('入力'!$E$30:$E$88,MATCH(Q181,'入力'!$A$30:$A$88,0)),"")="貯める・増やす"),Q181,""),IF(A181&amp;""="0","",IF(Q181&lt;&gt;"",Q181,R181))))))</f>
        <v/>
      </c>
      <c r="T181" s="56">
        <f>IF(S181="","",IF(IFERROR(INDEX('入力'!$E$30:$E$88,MATCH(S181,'入力'!$A$30:$A$88,0)),"")="入るお金",D181,-D181))</f>
        <v/>
      </c>
      <c r="U181" s="39">
        <f>IF(L181="","",IF(L181&lt;&gt;1,"見出しなど",IF(N181=1,"重なり",IF(S181="",IF(O181&gt;0,"数えない（直した）",IF(I181&amp;""="1","振替",IF(A181&amp;""="0","計算対象外","数えない"))),IF(COUNTIFS('入力'!$A$30:$A$88,S181)=0,"一覧にない費目",IF(O181&gt;0,"直した",IF(S181="未分類","未分類","OK")))))))</f>
        <v/>
      </c>
    </row>
    <row r="182">
      <c r="A182" s="40" t="n"/>
      <c r="B182" s="34" t="n"/>
      <c r="C182" s="35" t="n"/>
      <c r="D182" s="36" t="n"/>
      <c r="E182" s="35" t="n"/>
      <c r="F182" s="35" t="n"/>
      <c r="G182" s="35" t="n"/>
      <c r="H182" s="35" t="n"/>
      <c r="I182" s="40" t="n"/>
      <c r="J182" s="35" t="n"/>
      <c r="L182" s="39">
        <f>IF(B182="","",IFERROR(YEAR(B182)*0+D182*0+1,0))</f>
        <v/>
      </c>
      <c r="M182" s="55">
        <f>IF(L182&lt;&gt;1,"",IF(O182&gt;0,IF(INDEX('分け方の表'!$O$4:$O$53,O182)&lt;&gt;"",DATE(YEAR(INDEX('分け方の表'!$O$4:$O$53,O182)),MONTH(INDEX('分け方の表'!$O$4:$O$53,O182)),1),DATE(YEAR(B182),MONTH(B182),1)),DATE(YEAR(B182),MONTH(B182),1)))</f>
        <v/>
      </c>
      <c r="N182" s="39">
        <f>IF(L182&lt;&gt;1,"",IF(J182="",0,IF(COUNTIFS($J$4:J182,J182)&gt;1,1,0)))</f>
        <v/>
      </c>
      <c r="O182" s="39">
        <f>IF(L182&lt;&gt;1,"",IF(J182="",0,IFERROR(MATCH(J182,'分け方の表'!$M$4:$M$53,0),0)))</f>
        <v/>
      </c>
      <c r="P182" s="39">
        <f>IF(L182&lt;&gt;1,"",IF(SUMPRODUCT((COUNTIFS(C182,"*"&amp;'分け方の表'!$F$4:$F$23&amp;"*")&gt;0)*('分け方の表'!$F$4:$F$23&lt;&gt;"")*'分け方の表'!$I$4:$I$23)=0,99,1+COUNTIFS('分け方の表'!$I$4:$I$23,"&gt;"&amp;SUMPRODUCT((COUNTIFS(C182,"*"&amp;'分け方の表'!$F$4:$F$23&amp;"*")&gt;0)*('分け方の表'!$F$4:$F$23&lt;&gt;"")*'分け方の表'!$I$4:$I$23))))</f>
        <v/>
      </c>
      <c r="Q182" s="39">
        <f>IF(L182&lt;&gt;1,"",IF(P182&gt;=99,"",INDEX('分け方の表'!$G$4:$G$23,P182)&amp;""))</f>
        <v/>
      </c>
      <c r="R182" s="39">
        <f>IF(L182&lt;&gt;1,"",IF((F182="収入")*(G182="給与")*(E182&lt;&gt;"")*(COUNTIFS('分け方の表'!$J$4:$J$13,E182)&gt;0),INDEX('分け方の表'!$K$4:$K$13,MATCH(E182,'分け方の表'!$J$4:$J$13,0))&amp;"",IFERROR(INDEX('分け方の表'!$C$4:$C$103,MATCH(F182&amp;"|"&amp;G182,'分け方の表'!$D$4:$D$103,0))&amp;"",IFERROR(INDEX('分け方の表'!$C$4:$C$103,MATCH(F182&amp;"|（ほか全部）",'分け方の表'!$D$4:$D$103,0))&amp;"","未分類"))))</f>
        <v/>
      </c>
      <c r="S182" s="39">
        <f>IF(L182&lt;&gt;1,"",IF(N182=1,"",IF(IF(O182&gt;0,INDEX('分け方の表'!$N$4:$N$53,O182)&amp;"","")&lt;&gt;"",IF(INDEX('分け方の表'!$N$4:$N$53,O182)="（数えない）","",INDEX('分け方の表'!$N$4:$N$53,O182)&amp;""),IF(I182&amp;""="1",IF((Q182&lt;&gt;"")*(D182&lt;0)*(IFERROR(INDEX('入力'!$E$30:$E$88,MATCH(Q182,'入力'!$A$30:$A$88,0)),"")="貯める・増やす"),Q182,""),IF(A182&amp;""="0","",IF(Q182&lt;&gt;"",Q182,R182))))))</f>
        <v/>
      </c>
      <c r="T182" s="56">
        <f>IF(S182="","",IF(IFERROR(INDEX('入力'!$E$30:$E$88,MATCH(S182,'入力'!$A$30:$A$88,0)),"")="入るお金",D182,-D182))</f>
        <v/>
      </c>
      <c r="U182" s="39">
        <f>IF(L182="","",IF(L182&lt;&gt;1,"見出しなど",IF(N182=1,"重なり",IF(S182="",IF(O182&gt;0,"数えない（直した）",IF(I182&amp;""="1","振替",IF(A182&amp;""="0","計算対象外","数えない"))),IF(COUNTIFS('入力'!$A$30:$A$88,S182)=0,"一覧にない費目",IF(O182&gt;0,"直した",IF(S182="未分類","未分類","OK")))))))</f>
        <v/>
      </c>
    </row>
    <row r="183">
      <c r="A183" s="40" t="n"/>
      <c r="B183" s="34" t="n"/>
      <c r="C183" s="35" t="n"/>
      <c r="D183" s="36" t="n"/>
      <c r="E183" s="35" t="n"/>
      <c r="F183" s="35" t="n"/>
      <c r="G183" s="35" t="n"/>
      <c r="H183" s="35" t="n"/>
      <c r="I183" s="40" t="n"/>
      <c r="J183" s="35" t="n"/>
      <c r="L183" s="39">
        <f>IF(B183="","",IFERROR(YEAR(B183)*0+D183*0+1,0))</f>
        <v/>
      </c>
      <c r="M183" s="55">
        <f>IF(L183&lt;&gt;1,"",IF(O183&gt;0,IF(INDEX('分け方の表'!$O$4:$O$53,O183)&lt;&gt;"",DATE(YEAR(INDEX('分け方の表'!$O$4:$O$53,O183)),MONTH(INDEX('分け方の表'!$O$4:$O$53,O183)),1),DATE(YEAR(B183),MONTH(B183),1)),DATE(YEAR(B183),MONTH(B183),1)))</f>
        <v/>
      </c>
      <c r="N183" s="39">
        <f>IF(L183&lt;&gt;1,"",IF(J183="",0,IF(COUNTIFS($J$4:J183,J183)&gt;1,1,0)))</f>
        <v/>
      </c>
      <c r="O183" s="39">
        <f>IF(L183&lt;&gt;1,"",IF(J183="",0,IFERROR(MATCH(J183,'分け方の表'!$M$4:$M$53,0),0)))</f>
        <v/>
      </c>
      <c r="P183" s="39">
        <f>IF(L183&lt;&gt;1,"",IF(SUMPRODUCT((COUNTIFS(C183,"*"&amp;'分け方の表'!$F$4:$F$23&amp;"*")&gt;0)*('分け方の表'!$F$4:$F$23&lt;&gt;"")*'分け方の表'!$I$4:$I$23)=0,99,1+COUNTIFS('分け方の表'!$I$4:$I$23,"&gt;"&amp;SUMPRODUCT((COUNTIFS(C183,"*"&amp;'分け方の表'!$F$4:$F$23&amp;"*")&gt;0)*('分け方の表'!$F$4:$F$23&lt;&gt;"")*'分け方の表'!$I$4:$I$23))))</f>
        <v/>
      </c>
      <c r="Q183" s="39">
        <f>IF(L183&lt;&gt;1,"",IF(P183&gt;=99,"",INDEX('分け方の表'!$G$4:$G$23,P183)&amp;""))</f>
        <v/>
      </c>
      <c r="R183" s="39">
        <f>IF(L183&lt;&gt;1,"",IF((F183="収入")*(G183="給与")*(E183&lt;&gt;"")*(COUNTIFS('分け方の表'!$J$4:$J$13,E183)&gt;0),INDEX('分け方の表'!$K$4:$K$13,MATCH(E183,'分け方の表'!$J$4:$J$13,0))&amp;"",IFERROR(INDEX('分け方の表'!$C$4:$C$103,MATCH(F183&amp;"|"&amp;G183,'分け方の表'!$D$4:$D$103,0))&amp;"",IFERROR(INDEX('分け方の表'!$C$4:$C$103,MATCH(F183&amp;"|（ほか全部）",'分け方の表'!$D$4:$D$103,0))&amp;"","未分類"))))</f>
        <v/>
      </c>
      <c r="S183" s="39">
        <f>IF(L183&lt;&gt;1,"",IF(N183=1,"",IF(IF(O183&gt;0,INDEX('分け方の表'!$N$4:$N$53,O183)&amp;"","")&lt;&gt;"",IF(INDEX('分け方の表'!$N$4:$N$53,O183)="（数えない）","",INDEX('分け方の表'!$N$4:$N$53,O183)&amp;""),IF(I183&amp;""="1",IF((Q183&lt;&gt;"")*(D183&lt;0)*(IFERROR(INDEX('入力'!$E$30:$E$88,MATCH(Q183,'入力'!$A$30:$A$88,0)),"")="貯める・増やす"),Q183,""),IF(A183&amp;""="0","",IF(Q183&lt;&gt;"",Q183,R183))))))</f>
        <v/>
      </c>
      <c r="T183" s="56">
        <f>IF(S183="","",IF(IFERROR(INDEX('入力'!$E$30:$E$88,MATCH(S183,'入力'!$A$30:$A$88,0)),"")="入るお金",D183,-D183))</f>
        <v/>
      </c>
      <c r="U183" s="39">
        <f>IF(L183="","",IF(L183&lt;&gt;1,"見出しなど",IF(N183=1,"重なり",IF(S183="",IF(O183&gt;0,"数えない（直した）",IF(I183&amp;""="1","振替",IF(A183&amp;""="0","計算対象外","数えない"))),IF(COUNTIFS('入力'!$A$30:$A$88,S183)=0,"一覧にない費目",IF(O183&gt;0,"直した",IF(S183="未分類","未分類","OK")))))))</f>
        <v/>
      </c>
    </row>
    <row r="184">
      <c r="A184" s="40" t="n"/>
      <c r="B184" s="34" t="n"/>
      <c r="C184" s="35" t="n"/>
      <c r="D184" s="36" t="n"/>
      <c r="E184" s="35" t="n"/>
      <c r="F184" s="35" t="n"/>
      <c r="G184" s="35" t="n"/>
      <c r="H184" s="35" t="n"/>
      <c r="I184" s="40" t="n"/>
      <c r="J184" s="35" t="n"/>
      <c r="L184" s="39">
        <f>IF(B184="","",IFERROR(YEAR(B184)*0+D184*0+1,0))</f>
        <v/>
      </c>
      <c r="M184" s="55">
        <f>IF(L184&lt;&gt;1,"",IF(O184&gt;0,IF(INDEX('分け方の表'!$O$4:$O$53,O184)&lt;&gt;"",DATE(YEAR(INDEX('分け方の表'!$O$4:$O$53,O184)),MONTH(INDEX('分け方の表'!$O$4:$O$53,O184)),1),DATE(YEAR(B184),MONTH(B184),1)),DATE(YEAR(B184),MONTH(B184),1)))</f>
        <v/>
      </c>
      <c r="N184" s="39">
        <f>IF(L184&lt;&gt;1,"",IF(J184="",0,IF(COUNTIFS($J$4:J184,J184)&gt;1,1,0)))</f>
        <v/>
      </c>
      <c r="O184" s="39">
        <f>IF(L184&lt;&gt;1,"",IF(J184="",0,IFERROR(MATCH(J184,'分け方の表'!$M$4:$M$53,0),0)))</f>
        <v/>
      </c>
      <c r="P184" s="39">
        <f>IF(L184&lt;&gt;1,"",IF(SUMPRODUCT((COUNTIFS(C184,"*"&amp;'分け方の表'!$F$4:$F$23&amp;"*")&gt;0)*('分け方の表'!$F$4:$F$23&lt;&gt;"")*'分け方の表'!$I$4:$I$23)=0,99,1+COUNTIFS('分け方の表'!$I$4:$I$23,"&gt;"&amp;SUMPRODUCT((COUNTIFS(C184,"*"&amp;'分け方の表'!$F$4:$F$23&amp;"*")&gt;0)*('分け方の表'!$F$4:$F$23&lt;&gt;"")*'分け方の表'!$I$4:$I$23))))</f>
        <v/>
      </c>
      <c r="Q184" s="39">
        <f>IF(L184&lt;&gt;1,"",IF(P184&gt;=99,"",INDEX('分け方の表'!$G$4:$G$23,P184)&amp;""))</f>
        <v/>
      </c>
      <c r="R184" s="39">
        <f>IF(L184&lt;&gt;1,"",IF((F184="収入")*(G184="給与")*(E184&lt;&gt;"")*(COUNTIFS('分け方の表'!$J$4:$J$13,E184)&gt;0),INDEX('分け方の表'!$K$4:$K$13,MATCH(E184,'分け方の表'!$J$4:$J$13,0))&amp;"",IFERROR(INDEX('分け方の表'!$C$4:$C$103,MATCH(F184&amp;"|"&amp;G184,'分け方の表'!$D$4:$D$103,0))&amp;"",IFERROR(INDEX('分け方の表'!$C$4:$C$103,MATCH(F184&amp;"|（ほか全部）",'分け方の表'!$D$4:$D$103,0))&amp;"","未分類"))))</f>
        <v/>
      </c>
      <c r="S184" s="39">
        <f>IF(L184&lt;&gt;1,"",IF(N184=1,"",IF(IF(O184&gt;0,INDEX('分け方の表'!$N$4:$N$53,O184)&amp;"","")&lt;&gt;"",IF(INDEX('分け方の表'!$N$4:$N$53,O184)="（数えない）","",INDEX('分け方の表'!$N$4:$N$53,O184)&amp;""),IF(I184&amp;""="1",IF((Q184&lt;&gt;"")*(D184&lt;0)*(IFERROR(INDEX('入力'!$E$30:$E$88,MATCH(Q184,'入力'!$A$30:$A$88,0)),"")="貯める・増やす"),Q184,""),IF(A184&amp;""="0","",IF(Q184&lt;&gt;"",Q184,R184))))))</f>
        <v/>
      </c>
      <c r="T184" s="56">
        <f>IF(S184="","",IF(IFERROR(INDEX('入力'!$E$30:$E$88,MATCH(S184,'入力'!$A$30:$A$88,0)),"")="入るお金",D184,-D184))</f>
        <v/>
      </c>
      <c r="U184" s="39">
        <f>IF(L184="","",IF(L184&lt;&gt;1,"見出しなど",IF(N184=1,"重なり",IF(S184="",IF(O184&gt;0,"数えない（直した）",IF(I184&amp;""="1","振替",IF(A184&amp;""="0","計算対象外","数えない"))),IF(COUNTIFS('入力'!$A$30:$A$88,S184)=0,"一覧にない費目",IF(O184&gt;0,"直した",IF(S184="未分類","未分類","OK")))))))</f>
        <v/>
      </c>
    </row>
    <row r="185">
      <c r="A185" s="40" t="n"/>
      <c r="B185" s="34" t="n"/>
      <c r="C185" s="35" t="n"/>
      <c r="D185" s="36" t="n"/>
      <c r="E185" s="35" t="n"/>
      <c r="F185" s="35" t="n"/>
      <c r="G185" s="35" t="n"/>
      <c r="H185" s="35" t="n"/>
      <c r="I185" s="40" t="n"/>
      <c r="J185" s="35" t="n"/>
      <c r="L185" s="39">
        <f>IF(B185="","",IFERROR(YEAR(B185)*0+D185*0+1,0))</f>
        <v/>
      </c>
      <c r="M185" s="55">
        <f>IF(L185&lt;&gt;1,"",IF(O185&gt;0,IF(INDEX('分け方の表'!$O$4:$O$53,O185)&lt;&gt;"",DATE(YEAR(INDEX('分け方の表'!$O$4:$O$53,O185)),MONTH(INDEX('分け方の表'!$O$4:$O$53,O185)),1),DATE(YEAR(B185),MONTH(B185),1)),DATE(YEAR(B185),MONTH(B185),1)))</f>
        <v/>
      </c>
      <c r="N185" s="39">
        <f>IF(L185&lt;&gt;1,"",IF(J185="",0,IF(COUNTIFS($J$4:J185,J185)&gt;1,1,0)))</f>
        <v/>
      </c>
      <c r="O185" s="39">
        <f>IF(L185&lt;&gt;1,"",IF(J185="",0,IFERROR(MATCH(J185,'分け方の表'!$M$4:$M$53,0),0)))</f>
        <v/>
      </c>
      <c r="P185" s="39">
        <f>IF(L185&lt;&gt;1,"",IF(SUMPRODUCT((COUNTIFS(C185,"*"&amp;'分け方の表'!$F$4:$F$23&amp;"*")&gt;0)*('分け方の表'!$F$4:$F$23&lt;&gt;"")*'分け方の表'!$I$4:$I$23)=0,99,1+COUNTIFS('分け方の表'!$I$4:$I$23,"&gt;"&amp;SUMPRODUCT((COUNTIFS(C185,"*"&amp;'分け方の表'!$F$4:$F$23&amp;"*")&gt;0)*('分け方の表'!$F$4:$F$23&lt;&gt;"")*'分け方の表'!$I$4:$I$23))))</f>
        <v/>
      </c>
      <c r="Q185" s="39">
        <f>IF(L185&lt;&gt;1,"",IF(P185&gt;=99,"",INDEX('分け方の表'!$G$4:$G$23,P185)&amp;""))</f>
        <v/>
      </c>
      <c r="R185" s="39">
        <f>IF(L185&lt;&gt;1,"",IF((F185="収入")*(G185="給与")*(E185&lt;&gt;"")*(COUNTIFS('分け方の表'!$J$4:$J$13,E185)&gt;0),INDEX('分け方の表'!$K$4:$K$13,MATCH(E185,'分け方の表'!$J$4:$J$13,0))&amp;"",IFERROR(INDEX('分け方の表'!$C$4:$C$103,MATCH(F185&amp;"|"&amp;G185,'分け方の表'!$D$4:$D$103,0))&amp;"",IFERROR(INDEX('分け方の表'!$C$4:$C$103,MATCH(F185&amp;"|（ほか全部）",'分け方の表'!$D$4:$D$103,0))&amp;"","未分類"))))</f>
        <v/>
      </c>
      <c r="S185" s="39">
        <f>IF(L185&lt;&gt;1,"",IF(N185=1,"",IF(IF(O185&gt;0,INDEX('分け方の表'!$N$4:$N$53,O185)&amp;"","")&lt;&gt;"",IF(INDEX('分け方の表'!$N$4:$N$53,O185)="（数えない）","",INDEX('分け方の表'!$N$4:$N$53,O185)&amp;""),IF(I185&amp;""="1",IF((Q185&lt;&gt;"")*(D185&lt;0)*(IFERROR(INDEX('入力'!$E$30:$E$88,MATCH(Q185,'入力'!$A$30:$A$88,0)),"")="貯める・増やす"),Q185,""),IF(A185&amp;""="0","",IF(Q185&lt;&gt;"",Q185,R185))))))</f>
        <v/>
      </c>
      <c r="T185" s="56">
        <f>IF(S185="","",IF(IFERROR(INDEX('入力'!$E$30:$E$88,MATCH(S185,'入力'!$A$30:$A$88,0)),"")="入るお金",D185,-D185))</f>
        <v/>
      </c>
      <c r="U185" s="39">
        <f>IF(L185="","",IF(L185&lt;&gt;1,"見出しなど",IF(N185=1,"重なり",IF(S185="",IF(O185&gt;0,"数えない（直した）",IF(I185&amp;""="1","振替",IF(A185&amp;""="0","計算対象外","数えない"))),IF(COUNTIFS('入力'!$A$30:$A$88,S185)=0,"一覧にない費目",IF(O185&gt;0,"直した",IF(S185="未分類","未分類","OK")))))))</f>
        <v/>
      </c>
    </row>
    <row r="186">
      <c r="A186" s="40" t="n"/>
      <c r="B186" s="34" t="n"/>
      <c r="C186" s="35" t="n"/>
      <c r="D186" s="36" t="n"/>
      <c r="E186" s="35" t="n"/>
      <c r="F186" s="35" t="n"/>
      <c r="G186" s="35" t="n"/>
      <c r="H186" s="35" t="n"/>
      <c r="I186" s="40" t="n"/>
      <c r="J186" s="35" t="n"/>
      <c r="L186" s="39">
        <f>IF(B186="","",IFERROR(YEAR(B186)*0+D186*0+1,0))</f>
        <v/>
      </c>
      <c r="M186" s="55">
        <f>IF(L186&lt;&gt;1,"",IF(O186&gt;0,IF(INDEX('分け方の表'!$O$4:$O$53,O186)&lt;&gt;"",DATE(YEAR(INDEX('分け方の表'!$O$4:$O$53,O186)),MONTH(INDEX('分け方の表'!$O$4:$O$53,O186)),1),DATE(YEAR(B186),MONTH(B186),1)),DATE(YEAR(B186),MONTH(B186),1)))</f>
        <v/>
      </c>
      <c r="N186" s="39">
        <f>IF(L186&lt;&gt;1,"",IF(J186="",0,IF(COUNTIFS($J$4:J186,J186)&gt;1,1,0)))</f>
        <v/>
      </c>
      <c r="O186" s="39">
        <f>IF(L186&lt;&gt;1,"",IF(J186="",0,IFERROR(MATCH(J186,'分け方の表'!$M$4:$M$53,0),0)))</f>
        <v/>
      </c>
      <c r="P186" s="39">
        <f>IF(L186&lt;&gt;1,"",IF(SUMPRODUCT((COUNTIFS(C186,"*"&amp;'分け方の表'!$F$4:$F$23&amp;"*")&gt;0)*('分け方の表'!$F$4:$F$23&lt;&gt;"")*'分け方の表'!$I$4:$I$23)=0,99,1+COUNTIFS('分け方の表'!$I$4:$I$23,"&gt;"&amp;SUMPRODUCT((COUNTIFS(C186,"*"&amp;'分け方の表'!$F$4:$F$23&amp;"*")&gt;0)*('分け方の表'!$F$4:$F$23&lt;&gt;"")*'分け方の表'!$I$4:$I$23))))</f>
        <v/>
      </c>
      <c r="Q186" s="39">
        <f>IF(L186&lt;&gt;1,"",IF(P186&gt;=99,"",INDEX('分け方の表'!$G$4:$G$23,P186)&amp;""))</f>
        <v/>
      </c>
      <c r="R186" s="39">
        <f>IF(L186&lt;&gt;1,"",IF((F186="収入")*(G186="給与")*(E186&lt;&gt;"")*(COUNTIFS('分け方の表'!$J$4:$J$13,E186)&gt;0),INDEX('分け方の表'!$K$4:$K$13,MATCH(E186,'分け方の表'!$J$4:$J$13,0))&amp;"",IFERROR(INDEX('分け方の表'!$C$4:$C$103,MATCH(F186&amp;"|"&amp;G186,'分け方の表'!$D$4:$D$103,0))&amp;"",IFERROR(INDEX('分け方の表'!$C$4:$C$103,MATCH(F186&amp;"|（ほか全部）",'分け方の表'!$D$4:$D$103,0))&amp;"","未分類"))))</f>
        <v/>
      </c>
      <c r="S186" s="39">
        <f>IF(L186&lt;&gt;1,"",IF(N186=1,"",IF(IF(O186&gt;0,INDEX('分け方の表'!$N$4:$N$53,O186)&amp;"","")&lt;&gt;"",IF(INDEX('分け方の表'!$N$4:$N$53,O186)="（数えない）","",INDEX('分け方の表'!$N$4:$N$53,O186)&amp;""),IF(I186&amp;""="1",IF((Q186&lt;&gt;"")*(D186&lt;0)*(IFERROR(INDEX('入力'!$E$30:$E$88,MATCH(Q186,'入力'!$A$30:$A$88,0)),"")="貯める・増やす"),Q186,""),IF(A186&amp;""="0","",IF(Q186&lt;&gt;"",Q186,R186))))))</f>
        <v/>
      </c>
      <c r="T186" s="56">
        <f>IF(S186="","",IF(IFERROR(INDEX('入力'!$E$30:$E$88,MATCH(S186,'入力'!$A$30:$A$88,0)),"")="入るお金",D186,-D186))</f>
        <v/>
      </c>
      <c r="U186" s="39">
        <f>IF(L186="","",IF(L186&lt;&gt;1,"見出しなど",IF(N186=1,"重なり",IF(S186="",IF(O186&gt;0,"数えない（直した）",IF(I186&amp;""="1","振替",IF(A186&amp;""="0","計算対象外","数えない"))),IF(COUNTIFS('入力'!$A$30:$A$88,S186)=0,"一覧にない費目",IF(O186&gt;0,"直した",IF(S186="未分類","未分類","OK")))))))</f>
        <v/>
      </c>
    </row>
    <row r="187">
      <c r="A187" s="40" t="n"/>
      <c r="B187" s="34" t="n"/>
      <c r="C187" s="35" t="n"/>
      <c r="D187" s="36" t="n"/>
      <c r="E187" s="35" t="n"/>
      <c r="F187" s="35" t="n"/>
      <c r="G187" s="35" t="n"/>
      <c r="H187" s="35" t="n"/>
      <c r="I187" s="40" t="n"/>
      <c r="J187" s="35" t="n"/>
      <c r="L187" s="39">
        <f>IF(B187="","",IFERROR(YEAR(B187)*0+D187*0+1,0))</f>
        <v/>
      </c>
      <c r="M187" s="55">
        <f>IF(L187&lt;&gt;1,"",IF(O187&gt;0,IF(INDEX('分け方の表'!$O$4:$O$53,O187)&lt;&gt;"",DATE(YEAR(INDEX('分け方の表'!$O$4:$O$53,O187)),MONTH(INDEX('分け方の表'!$O$4:$O$53,O187)),1),DATE(YEAR(B187),MONTH(B187),1)),DATE(YEAR(B187),MONTH(B187),1)))</f>
        <v/>
      </c>
      <c r="N187" s="39">
        <f>IF(L187&lt;&gt;1,"",IF(J187="",0,IF(COUNTIFS($J$4:J187,J187)&gt;1,1,0)))</f>
        <v/>
      </c>
      <c r="O187" s="39">
        <f>IF(L187&lt;&gt;1,"",IF(J187="",0,IFERROR(MATCH(J187,'分け方の表'!$M$4:$M$53,0),0)))</f>
        <v/>
      </c>
      <c r="P187" s="39">
        <f>IF(L187&lt;&gt;1,"",IF(SUMPRODUCT((COUNTIFS(C187,"*"&amp;'分け方の表'!$F$4:$F$23&amp;"*")&gt;0)*('分け方の表'!$F$4:$F$23&lt;&gt;"")*'分け方の表'!$I$4:$I$23)=0,99,1+COUNTIFS('分け方の表'!$I$4:$I$23,"&gt;"&amp;SUMPRODUCT((COUNTIFS(C187,"*"&amp;'分け方の表'!$F$4:$F$23&amp;"*")&gt;0)*('分け方の表'!$F$4:$F$23&lt;&gt;"")*'分け方の表'!$I$4:$I$23))))</f>
        <v/>
      </c>
      <c r="Q187" s="39">
        <f>IF(L187&lt;&gt;1,"",IF(P187&gt;=99,"",INDEX('分け方の表'!$G$4:$G$23,P187)&amp;""))</f>
        <v/>
      </c>
      <c r="R187" s="39">
        <f>IF(L187&lt;&gt;1,"",IF((F187="収入")*(G187="給与")*(E187&lt;&gt;"")*(COUNTIFS('分け方の表'!$J$4:$J$13,E187)&gt;0),INDEX('分け方の表'!$K$4:$K$13,MATCH(E187,'分け方の表'!$J$4:$J$13,0))&amp;"",IFERROR(INDEX('分け方の表'!$C$4:$C$103,MATCH(F187&amp;"|"&amp;G187,'分け方の表'!$D$4:$D$103,0))&amp;"",IFERROR(INDEX('分け方の表'!$C$4:$C$103,MATCH(F187&amp;"|（ほか全部）",'分け方の表'!$D$4:$D$103,0))&amp;"","未分類"))))</f>
        <v/>
      </c>
      <c r="S187" s="39">
        <f>IF(L187&lt;&gt;1,"",IF(N187=1,"",IF(IF(O187&gt;0,INDEX('分け方の表'!$N$4:$N$53,O187)&amp;"","")&lt;&gt;"",IF(INDEX('分け方の表'!$N$4:$N$53,O187)="（数えない）","",INDEX('分け方の表'!$N$4:$N$53,O187)&amp;""),IF(I187&amp;""="1",IF((Q187&lt;&gt;"")*(D187&lt;0)*(IFERROR(INDEX('入力'!$E$30:$E$88,MATCH(Q187,'入力'!$A$30:$A$88,0)),"")="貯める・増やす"),Q187,""),IF(A187&amp;""="0","",IF(Q187&lt;&gt;"",Q187,R187))))))</f>
        <v/>
      </c>
      <c r="T187" s="56">
        <f>IF(S187="","",IF(IFERROR(INDEX('入力'!$E$30:$E$88,MATCH(S187,'入力'!$A$30:$A$88,0)),"")="入るお金",D187,-D187))</f>
        <v/>
      </c>
      <c r="U187" s="39">
        <f>IF(L187="","",IF(L187&lt;&gt;1,"見出しなど",IF(N187=1,"重なり",IF(S187="",IF(O187&gt;0,"数えない（直した）",IF(I187&amp;""="1","振替",IF(A187&amp;""="0","計算対象外","数えない"))),IF(COUNTIFS('入力'!$A$30:$A$88,S187)=0,"一覧にない費目",IF(O187&gt;0,"直した",IF(S187="未分類","未分類","OK")))))))</f>
        <v/>
      </c>
    </row>
    <row r="188">
      <c r="A188" s="40" t="n"/>
      <c r="B188" s="34" t="n"/>
      <c r="C188" s="35" t="n"/>
      <c r="D188" s="36" t="n"/>
      <c r="E188" s="35" t="n"/>
      <c r="F188" s="35" t="n"/>
      <c r="G188" s="35" t="n"/>
      <c r="H188" s="35" t="n"/>
      <c r="I188" s="40" t="n"/>
      <c r="J188" s="35" t="n"/>
      <c r="L188" s="39">
        <f>IF(B188="","",IFERROR(YEAR(B188)*0+D188*0+1,0))</f>
        <v/>
      </c>
      <c r="M188" s="55">
        <f>IF(L188&lt;&gt;1,"",IF(O188&gt;0,IF(INDEX('分け方の表'!$O$4:$O$53,O188)&lt;&gt;"",DATE(YEAR(INDEX('分け方の表'!$O$4:$O$53,O188)),MONTH(INDEX('分け方の表'!$O$4:$O$53,O188)),1),DATE(YEAR(B188),MONTH(B188),1)),DATE(YEAR(B188),MONTH(B188),1)))</f>
        <v/>
      </c>
      <c r="N188" s="39">
        <f>IF(L188&lt;&gt;1,"",IF(J188="",0,IF(COUNTIFS($J$4:J188,J188)&gt;1,1,0)))</f>
        <v/>
      </c>
      <c r="O188" s="39">
        <f>IF(L188&lt;&gt;1,"",IF(J188="",0,IFERROR(MATCH(J188,'分け方の表'!$M$4:$M$53,0),0)))</f>
        <v/>
      </c>
      <c r="P188" s="39">
        <f>IF(L188&lt;&gt;1,"",IF(SUMPRODUCT((COUNTIFS(C188,"*"&amp;'分け方の表'!$F$4:$F$23&amp;"*")&gt;0)*('分け方の表'!$F$4:$F$23&lt;&gt;"")*'分け方の表'!$I$4:$I$23)=0,99,1+COUNTIFS('分け方の表'!$I$4:$I$23,"&gt;"&amp;SUMPRODUCT((COUNTIFS(C188,"*"&amp;'分け方の表'!$F$4:$F$23&amp;"*")&gt;0)*('分け方の表'!$F$4:$F$23&lt;&gt;"")*'分け方の表'!$I$4:$I$23))))</f>
        <v/>
      </c>
      <c r="Q188" s="39">
        <f>IF(L188&lt;&gt;1,"",IF(P188&gt;=99,"",INDEX('分け方の表'!$G$4:$G$23,P188)&amp;""))</f>
        <v/>
      </c>
      <c r="R188" s="39">
        <f>IF(L188&lt;&gt;1,"",IF((F188="収入")*(G188="給与")*(E188&lt;&gt;"")*(COUNTIFS('分け方の表'!$J$4:$J$13,E188)&gt;0),INDEX('分け方の表'!$K$4:$K$13,MATCH(E188,'分け方の表'!$J$4:$J$13,0))&amp;"",IFERROR(INDEX('分け方の表'!$C$4:$C$103,MATCH(F188&amp;"|"&amp;G188,'分け方の表'!$D$4:$D$103,0))&amp;"",IFERROR(INDEX('分け方の表'!$C$4:$C$103,MATCH(F188&amp;"|（ほか全部）",'分け方の表'!$D$4:$D$103,0))&amp;"","未分類"))))</f>
        <v/>
      </c>
      <c r="S188" s="39">
        <f>IF(L188&lt;&gt;1,"",IF(N188=1,"",IF(IF(O188&gt;0,INDEX('分け方の表'!$N$4:$N$53,O188)&amp;"","")&lt;&gt;"",IF(INDEX('分け方の表'!$N$4:$N$53,O188)="（数えない）","",INDEX('分け方の表'!$N$4:$N$53,O188)&amp;""),IF(I188&amp;""="1",IF((Q188&lt;&gt;"")*(D188&lt;0)*(IFERROR(INDEX('入力'!$E$30:$E$88,MATCH(Q188,'入力'!$A$30:$A$88,0)),"")="貯める・増やす"),Q188,""),IF(A188&amp;""="0","",IF(Q188&lt;&gt;"",Q188,R188))))))</f>
        <v/>
      </c>
      <c r="T188" s="56">
        <f>IF(S188="","",IF(IFERROR(INDEX('入力'!$E$30:$E$88,MATCH(S188,'入力'!$A$30:$A$88,0)),"")="入るお金",D188,-D188))</f>
        <v/>
      </c>
      <c r="U188" s="39">
        <f>IF(L188="","",IF(L188&lt;&gt;1,"見出しなど",IF(N188=1,"重なり",IF(S188="",IF(O188&gt;0,"数えない（直した）",IF(I188&amp;""="1","振替",IF(A188&amp;""="0","計算対象外","数えない"))),IF(COUNTIFS('入力'!$A$30:$A$88,S188)=0,"一覧にない費目",IF(O188&gt;0,"直した",IF(S188="未分類","未分類","OK")))))))</f>
        <v/>
      </c>
    </row>
    <row r="189">
      <c r="A189" s="40" t="n"/>
      <c r="B189" s="34" t="n"/>
      <c r="C189" s="35" t="n"/>
      <c r="D189" s="36" t="n"/>
      <c r="E189" s="35" t="n"/>
      <c r="F189" s="35" t="n"/>
      <c r="G189" s="35" t="n"/>
      <c r="H189" s="35" t="n"/>
      <c r="I189" s="40" t="n"/>
      <c r="J189" s="35" t="n"/>
      <c r="L189" s="39">
        <f>IF(B189="","",IFERROR(YEAR(B189)*0+D189*0+1,0))</f>
        <v/>
      </c>
      <c r="M189" s="55">
        <f>IF(L189&lt;&gt;1,"",IF(O189&gt;0,IF(INDEX('分け方の表'!$O$4:$O$53,O189)&lt;&gt;"",DATE(YEAR(INDEX('分け方の表'!$O$4:$O$53,O189)),MONTH(INDEX('分け方の表'!$O$4:$O$53,O189)),1),DATE(YEAR(B189),MONTH(B189),1)),DATE(YEAR(B189),MONTH(B189),1)))</f>
        <v/>
      </c>
      <c r="N189" s="39">
        <f>IF(L189&lt;&gt;1,"",IF(J189="",0,IF(COUNTIFS($J$4:J189,J189)&gt;1,1,0)))</f>
        <v/>
      </c>
      <c r="O189" s="39">
        <f>IF(L189&lt;&gt;1,"",IF(J189="",0,IFERROR(MATCH(J189,'分け方の表'!$M$4:$M$53,0),0)))</f>
        <v/>
      </c>
      <c r="P189" s="39">
        <f>IF(L189&lt;&gt;1,"",IF(SUMPRODUCT((COUNTIFS(C189,"*"&amp;'分け方の表'!$F$4:$F$23&amp;"*")&gt;0)*('分け方の表'!$F$4:$F$23&lt;&gt;"")*'分け方の表'!$I$4:$I$23)=0,99,1+COUNTIFS('分け方の表'!$I$4:$I$23,"&gt;"&amp;SUMPRODUCT((COUNTIFS(C189,"*"&amp;'分け方の表'!$F$4:$F$23&amp;"*")&gt;0)*('分け方の表'!$F$4:$F$23&lt;&gt;"")*'分け方の表'!$I$4:$I$23))))</f>
        <v/>
      </c>
      <c r="Q189" s="39">
        <f>IF(L189&lt;&gt;1,"",IF(P189&gt;=99,"",INDEX('分け方の表'!$G$4:$G$23,P189)&amp;""))</f>
        <v/>
      </c>
      <c r="R189" s="39">
        <f>IF(L189&lt;&gt;1,"",IF((F189="収入")*(G189="給与")*(E189&lt;&gt;"")*(COUNTIFS('分け方の表'!$J$4:$J$13,E189)&gt;0),INDEX('分け方の表'!$K$4:$K$13,MATCH(E189,'分け方の表'!$J$4:$J$13,0))&amp;"",IFERROR(INDEX('分け方の表'!$C$4:$C$103,MATCH(F189&amp;"|"&amp;G189,'分け方の表'!$D$4:$D$103,0))&amp;"",IFERROR(INDEX('分け方の表'!$C$4:$C$103,MATCH(F189&amp;"|（ほか全部）",'分け方の表'!$D$4:$D$103,0))&amp;"","未分類"))))</f>
        <v/>
      </c>
      <c r="S189" s="39">
        <f>IF(L189&lt;&gt;1,"",IF(N189=1,"",IF(IF(O189&gt;0,INDEX('分け方の表'!$N$4:$N$53,O189)&amp;"","")&lt;&gt;"",IF(INDEX('分け方の表'!$N$4:$N$53,O189)="（数えない）","",INDEX('分け方の表'!$N$4:$N$53,O189)&amp;""),IF(I189&amp;""="1",IF((Q189&lt;&gt;"")*(D189&lt;0)*(IFERROR(INDEX('入力'!$E$30:$E$88,MATCH(Q189,'入力'!$A$30:$A$88,0)),"")="貯める・増やす"),Q189,""),IF(A189&amp;""="0","",IF(Q189&lt;&gt;"",Q189,R189))))))</f>
        <v/>
      </c>
      <c r="T189" s="56">
        <f>IF(S189="","",IF(IFERROR(INDEX('入力'!$E$30:$E$88,MATCH(S189,'入力'!$A$30:$A$88,0)),"")="入るお金",D189,-D189))</f>
        <v/>
      </c>
      <c r="U189" s="39">
        <f>IF(L189="","",IF(L189&lt;&gt;1,"見出しなど",IF(N189=1,"重なり",IF(S189="",IF(O189&gt;0,"数えない（直した）",IF(I189&amp;""="1","振替",IF(A189&amp;""="0","計算対象外","数えない"))),IF(COUNTIFS('入力'!$A$30:$A$88,S189)=0,"一覧にない費目",IF(O189&gt;0,"直した",IF(S189="未分類","未分類","OK")))))))</f>
        <v/>
      </c>
    </row>
    <row r="190">
      <c r="A190" s="40" t="n"/>
      <c r="B190" s="34" t="n"/>
      <c r="C190" s="35" t="n"/>
      <c r="D190" s="36" t="n"/>
      <c r="E190" s="35" t="n"/>
      <c r="F190" s="35" t="n"/>
      <c r="G190" s="35" t="n"/>
      <c r="H190" s="35" t="n"/>
      <c r="I190" s="40" t="n"/>
      <c r="J190" s="35" t="n"/>
      <c r="L190" s="39">
        <f>IF(B190="","",IFERROR(YEAR(B190)*0+D190*0+1,0))</f>
        <v/>
      </c>
      <c r="M190" s="55">
        <f>IF(L190&lt;&gt;1,"",IF(O190&gt;0,IF(INDEX('分け方の表'!$O$4:$O$53,O190)&lt;&gt;"",DATE(YEAR(INDEX('分け方の表'!$O$4:$O$53,O190)),MONTH(INDEX('分け方の表'!$O$4:$O$53,O190)),1),DATE(YEAR(B190),MONTH(B190),1)),DATE(YEAR(B190),MONTH(B190),1)))</f>
        <v/>
      </c>
      <c r="N190" s="39">
        <f>IF(L190&lt;&gt;1,"",IF(J190="",0,IF(COUNTIFS($J$4:J190,J190)&gt;1,1,0)))</f>
        <v/>
      </c>
      <c r="O190" s="39">
        <f>IF(L190&lt;&gt;1,"",IF(J190="",0,IFERROR(MATCH(J190,'分け方の表'!$M$4:$M$53,0),0)))</f>
        <v/>
      </c>
      <c r="P190" s="39">
        <f>IF(L190&lt;&gt;1,"",IF(SUMPRODUCT((COUNTIFS(C190,"*"&amp;'分け方の表'!$F$4:$F$23&amp;"*")&gt;0)*('分け方の表'!$F$4:$F$23&lt;&gt;"")*'分け方の表'!$I$4:$I$23)=0,99,1+COUNTIFS('分け方の表'!$I$4:$I$23,"&gt;"&amp;SUMPRODUCT((COUNTIFS(C190,"*"&amp;'分け方の表'!$F$4:$F$23&amp;"*")&gt;0)*('分け方の表'!$F$4:$F$23&lt;&gt;"")*'分け方の表'!$I$4:$I$23))))</f>
        <v/>
      </c>
      <c r="Q190" s="39">
        <f>IF(L190&lt;&gt;1,"",IF(P190&gt;=99,"",INDEX('分け方の表'!$G$4:$G$23,P190)&amp;""))</f>
        <v/>
      </c>
      <c r="R190" s="39">
        <f>IF(L190&lt;&gt;1,"",IF((F190="収入")*(G190="給与")*(E190&lt;&gt;"")*(COUNTIFS('分け方の表'!$J$4:$J$13,E190)&gt;0),INDEX('分け方の表'!$K$4:$K$13,MATCH(E190,'分け方の表'!$J$4:$J$13,0))&amp;"",IFERROR(INDEX('分け方の表'!$C$4:$C$103,MATCH(F190&amp;"|"&amp;G190,'分け方の表'!$D$4:$D$103,0))&amp;"",IFERROR(INDEX('分け方の表'!$C$4:$C$103,MATCH(F190&amp;"|（ほか全部）",'分け方の表'!$D$4:$D$103,0))&amp;"","未分類"))))</f>
        <v/>
      </c>
      <c r="S190" s="39">
        <f>IF(L190&lt;&gt;1,"",IF(N190=1,"",IF(IF(O190&gt;0,INDEX('分け方の表'!$N$4:$N$53,O190)&amp;"","")&lt;&gt;"",IF(INDEX('分け方の表'!$N$4:$N$53,O190)="（数えない）","",INDEX('分け方の表'!$N$4:$N$53,O190)&amp;""),IF(I190&amp;""="1",IF((Q190&lt;&gt;"")*(D190&lt;0)*(IFERROR(INDEX('入力'!$E$30:$E$88,MATCH(Q190,'入力'!$A$30:$A$88,0)),"")="貯める・増やす"),Q190,""),IF(A190&amp;""="0","",IF(Q190&lt;&gt;"",Q190,R190))))))</f>
        <v/>
      </c>
      <c r="T190" s="56">
        <f>IF(S190="","",IF(IFERROR(INDEX('入力'!$E$30:$E$88,MATCH(S190,'入力'!$A$30:$A$88,0)),"")="入るお金",D190,-D190))</f>
        <v/>
      </c>
      <c r="U190" s="39">
        <f>IF(L190="","",IF(L190&lt;&gt;1,"見出しなど",IF(N190=1,"重なり",IF(S190="",IF(O190&gt;0,"数えない（直した）",IF(I190&amp;""="1","振替",IF(A190&amp;""="0","計算対象外","数えない"))),IF(COUNTIFS('入力'!$A$30:$A$88,S190)=0,"一覧にない費目",IF(O190&gt;0,"直した",IF(S190="未分類","未分類","OK")))))))</f>
        <v/>
      </c>
    </row>
    <row r="191">
      <c r="A191" s="40" t="n"/>
      <c r="B191" s="34" t="n"/>
      <c r="C191" s="35" t="n"/>
      <c r="D191" s="36" t="n"/>
      <c r="E191" s="35" t="n"/>
      <c r="F191" s="35" t="n"/>
      <c r="G191" s="35" t="n"/>
      <c r="H191" s="35" t="n"/>
      <c r="I191" s="40" t="n"/>
      <c r="J191" s="35" t="n"/>
      <c r="L191" s="39">
        <f>IF(B191="","",IFERROR(YEAR(B191)*0+D191*0+1,0))</f>
        <v/>
      </c>
      <c r="M191" s="55">
        <f>IF(L191&lt;&gt;1,"",IF(O191&gt;0,IF(INDEX('分け方の表'!$O$4:$O$53,O191)&lt;&gt;"",DATE(YEAR(INDEX('分け方の表'!$O$4:$O$53,O191)),MONTH(INDEX('分け方の表'!$O$4:$O$53,O191)),1),DATE(YEAR(B191),MONTH(B191),1)),DATE(YEAR(B191),MONTH(B191),1)))</f>
        <v/>
      </c>
      <c r="N191" s="39">
        <f>IF(L191&lt;&gt;1,"",IF(J191="",0,IF(COUNTIFS($J$4:J191,J191)&gt;1,1,0)))</f>
        <v/>
      </c>
      <c r="O191" s="39">
        <f>IF(L191&lt;&gt;1,"",IF(J191="",0,IFERROR(MATCH(J191,'分け方の表'!$M$4:$M$53,0),0)))</f>
        <v/>
      </c>
      <c r="P191" s="39">
        <f>IF(L191&lt;&gt;1,"",IF(SUMPRODUCT((COUNTIFS(C191,"*"&amp;'分け方の表'!$F$4:$F$23&amp;"*")&gt;0)*('分け方の表'!$F$4:$F$23&lt;&gt;"")*'分け方の表'!$I$4:$I$23)=0,99,1+COUNTIFS('分け方の表'!$I$4:$I$23,"&gt;"&amp;SUMPRODUCT((COUNTIFS(C191,"*"&amp;'分け方の表'!$F$4:$F$23&amp;"*")&gt;0)*('分け方の表'!$F$4:$F$23&lt;&gt;"")*'分け方の表'!$I$4:$I$23))))</f>
        <v/>
      </c>
      <c r="Q191" s="39">
        <f>IF(L191&lt;&gt;1,"",IF(P191&gt;=99,"",INDEX('分け方の表'!$G$4:$G$23,P191)&amp;""))</f>
        <v/>
      </c>
      <c r="R191" s="39">
        <f>IF(L191&lt;&gt;1,"",IF((F191="収入")*(G191="給与")*(E191&lt;&gt;"")*(COUNTIFS('分け方の表'!$J$4:$J$13,E191)&gt;0),INDEX('分け方の表'!$K$4:$K$13,MATCH(E191,'分け方の表'!$J$4:$J$13,0))&amp;"",IFERROR(INDEX('分け方の表'!$C$4:$C$103,MATCH(F191&amp;"|"&amp;G191,'分け方の表'!$D$4:$D$103,0))&amp;"",IFERROR(INDEX('分け方の表'!$C$4:$C$103,MATCH(F191&amp;"|（ほか全部）",'分け方の表'!$D$4:$D$103,0))&amp;"","未分類"))))</f>
        <v/>
      </c>
      <c r="S191" s="39">
        <f>IF(L191&lt;&gt;1,"",IF(N191=1,"",IF(IF(O191&gt;0,INDEX('分け方の表'!$N$4:$N$53,O191)&amp;"","")&lt;&gt;"",IF(INDEX('分け方の表'!$N$4:$N$53,O191)="（数えない）","",INDEX('分け方の表'!$N$4:$N$53,O191)&amp;""),IF(I191&amp;""="1",IF((Q191&lt;&gt;"")*(D191&lt;0)*(IFERROR(INDEX('入力'!$E$30:$E$88,MATCH(Q191,'入力'!$A$30:$A$88,0)),"")="貯める・増やす"),Q191,""),IF(A191&amp;""="0","",IF(Q191&lt;&gt;"",Q191,R191))))))</f>
        <v/>
      </c>
      <c r="T191" s="56">
        <f>IF(S191="","",IF(IFERROR(INDEX('入力'!$E$30:$E$88,MATCH(S191,'入力'!$A$30:$A$88,0)),"")="入るお金",D191,-D191))</f>
        <v/>
      </c>
      <c r="U191" s="39">
        <f>IF(L191="","",IF(L191&lt;&gt;1,"見出しなど",IF(N191=1,"重なり",IF(S191="",IF(O191&gt;0,"数えない（直した）",IF(I191&amp;""="1","振替",IF(A191&amp;""="0","計算対象外","数えない"))),IF(COUNTIFS('入力'!$A$30:$A$88,S191)=0,"一覧にない費目",IF(O191&gt;0,"直した",IF(S191="未分類","未分類","OK")))))))</f>
        <v/>
      </c>
    </row>
    <row r="192">
      <c r="A192" s="40" t="n"/>
      <c r="B192" s="34" t="n"/>
      <c r="C192" s="35" t="n"/>
      <c r="D192" s="36" t="n"/>
      <c r="E192" s="35" t="n"/>
      <c r="F192" s="35" t="n"/>
      <c r="G192" s="35" t="n"/>
      <c r="H192" s="35" t="n"/>
      <c r="I192" s="40" t="n"/>
      <c r="J192" s="35" t="n"/>
      <c r="L192" s="39">
        <f>IF(B192="","",IFERROR(YEAR(B192)*0+D192*0+1,0))</f>
        <v/>
      </c>
      <c r="M192" s="55">
        <f>IF(L192&lt;&gt;1,"",IF(O192&gt;0,IF(INDEX('分け方の表'!$O$4:$O$53,O192)&lt;&gt;"",DATE(YEAR(INDEX('分け方の表'!$O$4:$O$53,O192)),MONTH(INDEX('分け方の表'!$O$4:$O$53,O192)),1),DATE(YEAR(B192),MONTH(B192),1)),DATE(YEAR(B192),MONTH(B192),1)))</f>
        <v/>
      </c>
      <c r="N192" s="39">
        <f>IF(L192&lt;&gt;1,"",IF(J192="",0,IF(COUNTIFS($J$4:J192,J192)&gt;1,1,0)))</f>
        <v/>
      </c>
      <c r="O192" s="39">
        <f>IF(L192&lt;&gt;1,"",IF(J192="",0,IFERROR(MATCH(J192,'分け方の表'!$M$4:$M$53,0),0)))</f>
        <v/>
      </c>
      <c r="P192" s="39">
        <f>IF(L192&lt;&gt;1,"",IF(SUMPRODUCT((COUNTIFS(C192,"*"&amp;'分け方の表'!$F$4:$F$23&amp;"*")&gt;0)*('分け方の表'!$F$4:$F$23&lt;&gt;"")*'分け方の表'!$I$4:$I$23)=0,99,1+COUNTIFS('分け方の表'!$I$4:$I$23,"&gt;"&amp;SUMPRODUCT((COUNTIFS(C192,"*"&amp;'分け方の表'!$F$4:$F$23&amp;"*")&gt;0)*('分け方の表'!$F$4:$F$23&lt;&gt;"")*'分け方の表'!$I$4:$I$23))))</f>
        <v/>
      </c>
      <c r="Q192" s="39">
        <f>IF(L192&lt;&gt;1,"",IF(P192&gt;=99,"",INDEX('分け方の表'!$G$4:$G$23,P192)&amp;""))</f>
        <v/>
      </c>
      <c r="R192" s="39">
        <f>IF(L192&lt;&gt;1,"",IF((F192="収入")*(G192="給与")*(E192&lt;&gt;"")*(COUNTIFS('分け方の表'!$J$4:$J$13,E192)&gt;0),INDEX('分け方の表'!$K$4:$K$13,MATCH(E192,'分け方の表'!$J$4:$J$13,0))&amp;"",IFERROR(INDEX('分け方の表'!$C$4:$C$103,MATCH(F192&amp;"|"&amp;G192,'分け方の表'!$D$4:$D$103,0))&amp;"",IFERROR(INDEX('分け方の表'!$C$4:$C$103,MATCH(F192&amp;"|（ほか全部）",'分け方の表'!$D$4:$D$103,0))&amp;"","未分類"))))</f>
        <v/>
      </c>
      <c r="S192" s="39">
        <f>IF(L192&lt;&gt;1,"",IF(N192=1,"",IF(IF(O192&gt;0,INDEX('分け方の表'!$N$4:$N$53,O192)&amp;"","")&lt;&gt;"",IF(INDEX('分け方の表'!$N$4:$N$53,O192)="（数えない）","",INDEX('分け方の表'!$N$4:$N$53,O192)&amp;""),IF(I192&amp;""="1",IF((Q192&lt;&gt;"")*(D192&lt;0)*(IFERROR(INDEX('入力'!$E$30:$E$88,MATCH(Q192,'入力'!$A$30:$A$88,0)),"")="貯める・増やす"),Q192,""),IF(A192&amp;""="0","",IF(Q192&lt;&gt;"",Q192,R192))))))</f>
        <v/>
      </c>
      <c r="T192" s="56">
        <f>IF(S192="","",IF(IFERROR(INDEX('入力'!$E$30:$E$88,MATCH(S192,'入力'!$A$30:$A$88,0)),"")="入るお金",D192,-D192))</f>
        <v/>
      </c>
      <c r="U192" s="39">
        <f>IF(L192="","",IF(L192&lt;&gt;1,"見出しなど",IF(N192=1,"重なり",IF(S192="",IF(O192&gt;0,"数えない（直した）",IF(I192&amp;""="1","振替",IF(A192&amp;""="0","計算対象外","数えない"))),IF(COUNTIFS('入力'!$A$30:$A$88,S192)=0,"一覧にない費目",IF(O192&gt;0,"直した",IF(S192="未分類","未分類","OK")))))))</f>
        <v/>
      </c>
    </row>
    <row r="193">
      <c r="A193" s="40" t="n"/>
      <c r="B193" s="34" t="n"/>
      <c r="C193" s="35" t="n"/>
      <c r="D193" s="36" t="n"/>
      <c r="E193" s="35" t="n"/>
      <c r="F193" s="35" t="n"/>
      <c r="G193" s="35" t="n"/>
      <c r="H193" s="35" t="n"/>
      <c r="I193" s="40" t="n"/>
      <c r="J193" s="35" t="n"/>
      <c r="L193" s="39">
        <f>IF(B193="","",IFERROR(YEAR(B193)*0+D193*0+1,0))</f>
        <v/>
      </c>
      <c r="M193" s="55">
        <f>IF(L193&lt;&gt;1,"",IF(O193&gt;0,IF(INDEX('分け方の表'!$O$4:$O$53,O193)&lt;&gt;"",DATE(YEAR(INDEX('分け方の表'!$O$4:$O$53,O193)),MONTH(INDEX('分け方の表'!$O$4:$O$53,O193)),1),DATE(YEAR(B193),MONTH(B193),1)),DATE(YEAR(B193),MONTH(B193),1)))</f>
        <v/>
      </c>
      <c r="N193" s="39">
        <f>IF(L193&lt;&gt;1,"",IF(J193="",0,IF(COUNTIFS($J$4:J193,J193)&gt;1,1,0)))</f>
        <v/>
      </c>
      <c r="O193" s="39">
        <f>IF(L193&lt;&gt;1,"",IF(J193="",0,IFERROR(MATCH(J193,'分け方の表'!$M$4:$M$53,0),0)))</f>
        <v/>
      </c>
      <c r="P193" s="39">
        <f>IF(L193&lt;&gt;1,"",IF(SUMPRODUCT((COUNTIFS(C193,"*"&amp;'分け方の表'!$F$4:$F$23&amp;"*")&gt;0)*('分け方の表'!$F$4:$F$23&lt;&gt;"")*'分け方の表'!$I$4:$I$23)=0,99,1+COUNTIFS('分け方の表'!$I$4:$I$23,"&gt;"&amp;SUMPRODUCT((COUNTIFS(C193,"*"&amp;'分け方の表'!$F$4:$F$23&amp;"*")&gt;0)*('分け方の表'!$F$4:$F$23&lt;&gt;"")*'分け方の表'!$I$4:$I$23))))</f>
        <v/>
      </c>
      <c r="Q193" s="39">
        <f>IF(L193&lt;&gt;1,"",IF(P193&gt;=99,"",INDEX('分け方の表'!$G$4:$G$23,P193)&amp;""))</f>
        <v/>
      </c>
      <c r="R193" s="39">
        <f>IF(L193&lt;&gt;1,"",IF((F193="収入")*(G193="給与")*(E193&lt;&gt;"")*(COUNTIFS('分け方の表'!$J$4:$J$13,E193)&gt;0),INDEX('分け方の表'!$K$4:$K$13,MATCH(E193,'分け方の表'!$J$4:$J$13,0))&amp;"",IFERROR(INDEX('分け方の表'!$C$4:$C$103,MATCH(F193&amp;"|"&amp;G193,'分け方の表'!$D$4:$D$103,0))&amp;"",IFERROR(INDEX('分け方の表'!$C$4:$C$103,MATCH(F193&amp;"|（ほか全部）",'分け方の表'!$D$4:$D$103,0))&amp;"","未分類"))))</f>
        <v/>
      </c>
      <c r="S193" s="39">
        <f>IF(L193&lt;&gt;1,"",IF(N193=1,"",IF(IF(O193&gt;0,INDEX('分け方の表'!$N$4:$N$53,O193)&amp;"","")&lt;&gt;"",IF(INDEX('分け方の表'!$N$4:$N$53,O193)="（数えない）","",INDEX('分け方の表'!$N$4:$N$53,O193)&amp;""),IF(I193&amp;""="1",IF((Q193&lt;&gt;"")*(D193&lt;0)*(IFERROR(INDEX('入力'!$E$30:$E$88,MATCH(Q193,'入力'!$A$30:$A$88,0)),"")="貯める・増やす"),Q193,""),IF(A193&amp;""="0","",IF(Q193&lt;&gt;"",Q193,R193))))))</f>
        <v/>
      </c>
      <c r="T193" s="56">
        <f>IF(S193="","",IF(IFERROR(INDEX('入力'!$E$30:$E$88,MATCH(S193,'入力'!$A$30:$A$88,0)),"")="入るお金",D193,-D193))</f>
        <v/>
      </c>
      <c r="U193" s="39">
        <f>IF(L193="","",IF(L193&lt;&gt;1,"見出しなど",IF(N193=1,"重なり",IF(S193="",IF(O193&gt;0,"数えない（直した）",IF(I193&amp;""="1","振替",IF(A193&amp;""="0","計算対象外","数えない"))),IF(COUNTIFS('入力'!$A$30:$A$88,S193)=0,"一覧にない費目",IF(O193&gt;0,"直した",IF(S193="未分類","未分類","OK")))))))</f>
        <v/>
      </c>
    </row>
    <row r="194">
      <c r="A194" s="40" t="n"/>
      <c r="B194" s="34" t="n"/>
      <c r="C194" s="35" t="n"/>
      <c r="D194" s="36" t="n"/>
      <c r="E194" s="35" t="n"/>
      <c r="F194" s="35" t="n"/>
      <c r="G194" s="35" t="n"/>
      <c r="H194" s="35" t="n"/>
      <c r="I194" s="40" t="n"/>
      <c r="J194" s="35" t="n"/>
      <c r="L194" s="39">
        <f>IF(B194="","",IFERROR(YEAR(B194)*0+D194*0+1,0))</f>
        <v/>
      </c>
      <c r="M194" s="55">
        <f>IF(L194&lt;&gt;1,"",IF(O194&gt;0,IF(INDEX('分け方の表'!$O$4:$O$53,O194)&lt;&gt;"",DATE(YEAR(INDEX('分け方の表'!$O$4:$O$53,O194)),MONTH(INDEX('分け方の表'!$O$4:$O$53,O194)),1),DATE(YEAR(B194),MONTH(B194),1)),DATE(YEAR(B194),MONTH(B194),1)))</f>
        <v/>
      </c>
      <c r="N194" s="39">
        <f>IF(L194&lt;&gt;1,"",IF(J194="",0,IF(COUNTIFS($J$4:J194,J194)&gt;1,1,0)))</f>
        <v/>
      </c>
      <c r="O194" s="39">
        <f>IF(L194&lt;&gt;1,"",IF(J194="",0,IFERROR(MATCH(J194,'分け方の表'!$M$4:$M$53,0),0)))</f>
        <v/>
      </c>
      <c r="P194" s="39">
        <f>IF(L194&lt;&gt;1,"",IF(SUMPRODUCT((COUNTIFS(C194,"*"&amp;'分け方の表'!$F$4:$F$23&amp;"*")&gt;0)*('分け方の表'!$F$4:$F$23&lt;&gt;"")*'分け方の表'!$I$4:$I$23)=0,99,1+COUNTIFS('分け方の表'!$I$4:$I$23,"&gt;"&amp;SUMPRODUCT((COUNTIFS(C194,"*"&amp;'分け方の表'!$F$4:$F$23&amp;"*")&gt;0)*('分け方の表'!$F$4:$F$23&lt;&gt;"")*'分け方の表'!$I$4:$I$23))))</f>
        <v/>
      </c>
      <c r="Q194" s="39">
        <f>IF(L194&lt;&gt;1,"",IF(P194&gt;=99,"",INDEX('分け方の表'!$G$4:$G$23,P194)&amp;""))</f>
        <v/>
      </c>
      <c r="R194" s="39">
        <f>IF(L194&lt;&gt;1,"",IF((F194="収入")*(G194="給与")*(E194&lt;&gt;"")*(COUNTIFS('分け方の表'!$J$4:$J$13,E194)&gt;0),INDEX('分け方の表'!$K$4:$K$13,MATCH(E194,'分け方の表'!$J$4:$J$13,0))&amp;"",IFERROR(INDEX('分け方の表'!$C$4:$C$103,MATCH(F194&amp;"|"&amp;G194,'分け方の表'!$D$4:$D$103,0))&amp;"",IFERROR(INDEX('分け方の表'!$C$4:$C$103,MATCH(F194&amp;"|（ほか全部）",'分け方の表'!$D$4:$D$103,0))&amp;"","未分類"))))</f>
        <v/>
      </c>
      <c r="S194" s="39">
        <f>IF(L194&lt;&gt;1,"",IF(N194=1,"",IF(IF(O194&gt;0,INDEX('分け方の表'!$N$4:$N$53,O194)&amp;"","")&lt;&gt;"",IF(INDEX('分け方の表'!$N$4:$N$53,O194)="（数えない）","",INDEX('分け方の表'!$N$4:$N$53,O194)&amp;""),IF(I194&amp;""="1",IF((Q194&lt;&gt;"")*(D194&lt;0)*(IFERROR(INDEX('入力'!$E$30:$E$88,MATCH(Q194,'入力'!$A$30:$A$88,0)),"")="貯める・増やす"),Q194,""),IF(A194&amp;""="0","",IF(Q194&lt;&gt;"",Q194,R194))))))</f>
        <v/>
      </c>
      <c r="T194" s="56">
        <f>IF(S194="","",IF(IFERROR(INDEX('入力'!$E$30:$E$88,MATCH(S194,'入力'!$A$30:$A$88,0)),"")="入るお金",D194,-D194))</f>
        <v/>
      </c>
      <c r="U194" s="39">
        <f>IF(L194="","",IF(L194&lt;&gt;1,"見出しなど",IF(N194=1,"重なり",IF(S194="",IF(O194&gt;0,"数えない（直した）",IF(I194&amp;""="1","振替",IF(A194&amp;""="0","計算対象外","数えない"))),IF(COUNTIFS('入力'!$A$30:$A$88,S194)=0,"一覧にない費目",IF(O194&gt;0,"直した",IF(S194="未分類","未分類","OK")))))))</f>
        <v/>
      </c>
    </row>
    <row r="195">
      <c r="A195" s="40" t="n"/>
      <c r="B195" s="34" t="n"/>
      <c r="C195" s="35" t="n"/>
      <c r="D195" s="36" t="n"/>
      <c r="E195" s="35" t="n"/>
      <c r="F195" s="35" t="n"/>
      <c r="G195" s="35" t="n"/>
      <c r="H195" s="35" t="n"/>
      <c r="I195" s="40" t="n"/>
      <c r="J195" s="35" t="n"/>
      <c r="L195" s="39">
        <f>IF(B195="","",IFERROR(YEAR(B195)*0+D195*0+1,0))</f>
        <v/>
      </c>
      <c r="M195" s="55">
        <f>IF(L195&lt;&gt;1,"",IF(O195&gt;0,IF(INDEX('分け方の表'!$O$4:$O$53,O195)&lt;&gt;"",DATE(YEAR(INDEX('分け方の表'!$O$4:$O$53,O195)),MONTH(INDEX('分け方の表'!$O$4:$O$53,O195)),1),DATE(YEAR(B195),MONTH(B195),1)),DATE(YEAR(B195),MONTH(B195),1)))</f>
        <v/>
      </c>
      <c r="N195" s="39">
        <f>IF(L195&lt;&gt;1,"",IF(J195="",0,IF(COUNTIFS($J$4:J195,J195)&gt;1,1,0)))</f>
        <v/>
      </c>
      <c r="O195" s="39">
        <f>IF(L195&lt;&gt;1,"",IF(J195="",0,IFERROR(MATCH(J195,'分け方の表'!$M$4:$M$53,0),0)))</f>
        <v/>
      </c>
      <c r="P195" s="39">
        <f>IF(L195&lt;&gt;1,"",IF(SUMPRODUCT((COUNTIFS(C195,"*"&amp;'分け方の表'!$F$4:$F$23&amp;"*")&gt;0)*('分け方の表'!$F$4:$F$23&lt;&gt;"")*'分け方の表'!$I$4:$I$23)=0,99,1+COUNTIFS('分け方の表'!$I$4:$I$23,"&gt;"&amp;SUMPRODUCT((COUNTIFS(C195,"*"&amp;'分け方の表'!$F$4:$F$23&amp;"*")&gt;0)*('分け方の表'!$F$4:$F$23&lt;&gt;"")*'分け方の表'!$I$4:$I$23))))</f>
        <v/>
      </c>
      <c r="Q195" s="39">
        <f>IF(L195&lt;&gt;1,"",IF(P195&gt;=99,"",INDEX('分け方の表'!$G$4:$G$23,P195)&amp;""))</f>
        <v/>
      </c>
      <c r="R195" s="39">
        <f>IF(L195&lt;&gt;1,"",IF((F195="収入")*(G195="給与")*(E195&lt;&gt;"")*(COUNTIFS('分け方の表'!$J$4:$J$13,E195)&gt;0),INDEX('分け方の表'!$K$4:$K$13,MATCH(E195,'分け方の表'!$J$4:$J$13,0))&amp;"",IFERROR(INDEX('分け方の表'!$C$4:$C$103,MATCH(F195&amp;"|"&amp;G195,'分け方の表'!$D$4:$D$103,0))&amp;"",IFERROR(INDEX('分け方の表'!$C$4:$C$103,MATCH(F195&amp;"|（ほか全部）",'分け方の表'!$D$4:$D$103,0))&amp;"","未分類"))))</f>
        <v/>
      </c>
      <c r="S195" s="39">
        <f>IF(L195&lt;&gt;1,"",IF(N195=1,"",IF(IF(O195&gt;0,INDEX('分け方の表'!$N$4:$N$53,O195)&amp;"","")&lt;&gt;"",IF(INDEX('分け方の表'!$N$4:$N$53,O195)="（数えない）","",INDEX('分け方の表'!$N$4:$N$53,O195)&amp;""),IF(I195&amp;""="1",IF((Q195&lt;&gt;"")*(D195&lt;0)*(IFERROR(INDEX('入力'!$E$30:$E$88,MATCH(Q195,'入力'!$A$30:$A$88,0)),"")="貯める・増やす"),Q195,""),IF(A195&amp;""="0","",IF(Q195&lt;&gt;"",Q195,R195))))))</f>
        <v/>
      </c>
      <c r="T195" s="56">
        <f>IF(S195="","",IF(IFERROR(INDEX('入力'!$E$30:$E$88,MATCH(S195,'入力'!$A$30:$A$88,0)),"")="入るお金",D195,-D195))</f>
        <v/>
      </c>
      <c r="U195" s="39">
        <f>IF(L195="","",IF(L195&lt;&gt;1,"見出しなど",IF(N195=1,"重なり",IF(S195="",IF(O195&gt;0,"数えない（直した）",IF(I195&amp;""="1","振替",IF(A195&amp;""="0","計算対象外","数えない"))),IF(COUNTIFS('入力'!$A$30:$A$88,S195)=0,"一覧にない費目",IF(O195&gt;0,"直した",IF(S195="未分類","未分類","OK")))))))</f>
        <v/>
      </c>
    </row>
    <row r="196">
      <c r="A196" s="40" t="n"/>
      <c r="B196" s="34" t="n"/>
      <c r="C196" s="35" t="n"/>
      <c r="D196" s="36" t="n"/>
      <c r="E196" s="35" t="n"/>
      <c r="F196" s="35" t="n"/>
      <c r="G196" s="35" t="n"/>
      <c r="H196" s="35" t="n"/>
      <c r="I196" s="40" t="n"/>
      <c r="J196" s="35" t="n"/>
      <c r="L196" s="39">
        <f>IF(B196="","",IFERROR(YEAR(B196)*0+D196*0+1,0))</f>
        <v/>
      </c>
      <c r="M196" s="55">
        <f>IF(L196&lt;&gt;1,"",IF(O196&gt;0,IF(INDEX('分け方の表'!$O$4:$O$53,O196)&lt;&gt;"",DATE(YEAR(INDEX('分け方の表'!$O$4:$O$53,O196)),MONTH(INDEX('分け方の表'!$O$4:$O$53,O196)),1),DATE(YEAR(B196),MONTH(B196),1)),DATE(YEAR(B196),MONTH(B196),1)))</f>
        <v/>
      </c>
      <c r="N196" s="39">
        <f>IF(L196&lt;&gt;1,"",IF(J196="",0,IF(COUNTIFS($J$4:J196,J196)&gt;1,1,0)))</f>
        <v/>
      </c>
      <c r="O196" s="39">
        <f>IF(L196&lt;&gt;1,"",IF(J196="",0,IFERROR(MATCH(J196,'分け方の表'!$M$4:$M$53,0),0)))</f>
        <v/>
      </c>
      <c r="P196" s="39">
        <f>IF(L196&lt;&gt;1,"",IF(SUMPRODUCT((COUNTIFS(C196,"*"&amp;'分け方の表'!$F$4:$F$23&amp;"*")&gt;0)*('分け方の表'!$F$4:$F$23&lt;&gt;"")*'分け方の表'!$I$4:$I$23)=0,99,1+COUNTIFS('分け方の表'!$I$4:$I$23,"&gt;"&amp;SUMPRODUCT((COUNTIFS(C196,"*"&amp;'分け方の表'!$F$4:$F$23&amp;"*")&gt;0)*('分け方の表'!$F$4:$F$23&lt;&gt;"")*'分け方の表'!$I$4:$I$23))))</f>
        <v/>
      </c>
      <c r="Q196" s="39">
        <f>IF(L196&lt;&gt;1,"",IF(P196&gt;=99,"",INDEX('分け方の表'!$G$4:$G$23,P196)&amp;""))</f>
        <v/>
      </c>
      <c r="R196" s="39">
        <f>IF(L196&lt;&gt;1,"",IF((F196="収入")*(G196="給与")*(E196&lt;&gt;"")*(COUNTIFS('分け方の表'!$J$4:$J$13,E196)&gt;0),INDEX('分け方の表'!$K$4:$K$13,MATCH(E196,'分け方の表'!$J$4:$J$13,0))&amp;"",IFERROR(INDEX('分け方の表'!$C$4:$C$103,MATCH(F196&amp;"|"&amp;G196,'分け方の表'!$D$4:$D$103,0))&amp;"",IFERROR(INDEX('分け方の表'!$C$4:$C$103,MATCH(F196&amp;"|（ほか全部）",'分け方の表'!$D$4:$D$103,0))&amp;"","未分類"))))</f>
        <v/>
      </c>
      <c r="S196" s="39">
        <f>IF(L196&lt;&gt;1,"",IF(N196=1,"",IF(IF(O196&gt;0,INDEX('分け方の表'!$N$4:$N$53,O196)&amp;"","")&lt;&gt;"",IF(INDEX('分け方の表'!$N$4:$N$53,O196)="（数えない）","",INDEX('分け方の表'!$N$4:$N$53,O196)&amp;""),IF(I196&amp;""="1",IF((Q196&lt;&gt;"")*(D196&lt;0)*(IFERROR(INDEX('入力'!$E$30:$E$88,MATCH(Q196,'入力'!$A$30:$A$88,0)),"")="貯める・増やす"),Q196,""),IF(A196&amp;""="0","",IF(Q196&lt;&gt;"",Q196,R196))))))</f>
        <v/>
      </c>
      <c r="T196" s="56">
        <f>IF(S196="","",IF(IFERROR(INDEX('入力'!$E$30:$E$88,MATCH(S196,'入力'!$A$30:$A$88,0)),"")="入るお金",D196,-D196))</f>
        <v/>
      </c>
      <c r="U196" s="39">
        <f>IF(L196="","",IF(L196&lt;&gt;1,"見出しなど",IF(N196=1,"重なり",IF(S196="",IF(O196&gt;0,"数えない（直した）",IF(I196&amp;""="1","振替",IF(A196&amp;""="0","計算対象外","数えない"))),IF(COUNTIFS('入力'!$A$30:$A$88,S196)=0,"一覧にない費目",IF(O196&gt;0,"直した",IF(S196="未分類","未分類","OK")))))))</f>
        <v/>
      </c>
    </row>
    <row r="197">
      <c r="A197" s="40" t="n"/>
      <c r="B197" s="34" t="n"/>
      <c r="C197" s="35" t="n"/>
      <c r="D197" s="36" t="n"/>
      <c r="E197" s="35" t="n"/>
      <c r="F197" s="35" t="n"/>
      <c r="G197" s="35" t="n"/>
      <c r="H197" s="35" t="n"/>
      <c r="I197" s="40" t="n"/>
      <c r="J197" s="35" t="n"/>
      <c r="L197" s="39">
        <f>IF(B197="","",IFERROR(YEAR(B197)*0+D197*0+1,0))</f>
        <v/>
      </c>
      <c r="M197" s="55">
        <f>IF(L197&lt;&gt;1,"",IF(O197&gt;0,IF(INDEX('分け方の表'!$O$4:$O$53,O197)&lt;&gt;"",DATE(YEAR(INDEX('分け方の表'!$O$4:$O$53,O197)),MONTH(INDEX('分け方の表'!$O$4:$O$53,O197)),1),DATE(YEAR(B197),MONTH(B197),1)),DATE(YEAR(B197),MONTH(B197),1)))</f>
        <v/>
      </c>
      <c r="N197" s="39">
        <f>IF(L197&lt;&gt;1,"",IF(J197="",0,IF(COUNTIFS($J$4:J197,J197)&gt;1,1,0)))</f>
        <v/>
      </c>
      <c r="O197" s="39">
        <f>IF(L197&lt;&gt;1,"",IF(J197="",0,IFERROR(MATCH(J197,'分け方の表'!$M$4:$M$53,0),0)))</f>
        <v/>
      </c>
      <c r="P197" s="39">
        <f>IF(L197&lt;&gt;1,"",IF(SUMPRODUCT((COUNTIFS(C197,"*"&amp;'分け方の表'!$F$4:$F$23&amp;"*")&gt;0)*('分け方の表'!$F$4:$F$23&lt;&gt;"")*'分け方の表'!$I$4:$I$23)=0,99,1+COUNTIFS('分け方の表'!$I$4:$I$23,"&gt;"&amp;SUMPRODUCT((COUNTIFS(C197,"*"&amp;'分け方の表'!$F$4:$F$23&amp;"*")&gt;0)*('分け方の表'!$F$4:$F$23&lt;&gt;"")*'分け方の表'!$I$4:$I$23))))</f>
        <v/>
      </c>
      <c r="Q197" s="39">
        <f>IF(L197&lt;&gt;1,"",IF(P197&gt;=99,"",INDEX('分け方の表'!$G$4:$G$23,P197)&amp;""))</f>
        <v/>
      </c>
      <c r="R197" s="39">
        <f>IF(L197&lt;&gt;1,"",IF((F197="収入")*(G197="給与")*(E197&lt;&gt;"")*(COUNTIFS('分け方の表'!$J$4:$J$13,E197)&gt;0),INDEX('分け方の表'!$K$4:$K$13,MATCH(E197,'分け方の表'!$J$4:$J$13,0))&amp;"",IFERROR(INDEX('分け方の表'!$C$4:$C$103,MATCH(F197&amp;"|"&amp;G197,'分け方の表'!$D$4:$D$103,0))&amp;"",IFERROR(INDEX('分け方の表'!$C$4:$C$103,MATCH(F197&amp;"|（ほか全部）",'分け方の表'!$D$4:$D$103,0))&amp;"","未分類"))))</f>
        <v/>
      </c>
      <c r="S197" s="39">
        <f>IF(L197&lt;&gt;1,"",IF(N197=1,"",IF(IF(O197&gt;0,INDEX('分け方の表'!$N$4:$N$53,O197)&amp;"","")&lt;&gt;"",IF(INDEX('分け方の表'!$N$4:$N$53,O197)="（数えない）","",INDEX('分け方の表'!$N$4:$N$53,O197)&amp;""),IF(I197&amp;""="1",IF((Q197&lt;&gt;"")*(D197&lt;0)*(IFERROR(INDEX('入力'!$E$30:$E$88,MATCH(Q197,'入力'!$A$30:$A$88,0)),"")="貯める・増やす"),Q197,""),IF(A197&amp;""="0","",IF(Q197&lt;&gt;"",Q197,R197))))))</f>
        <v/>
      </c>
      <c r="T197" s="56">
        <f>IF(S197="","",IF(IFERROR(INDEX('入力'!$E$30:$E$88,MATCH(S197,'入力'!$A$30:$A$88,0)),"")="入るお金",D197,-D197))</f>
        <v/>
      </c>
      <c r="U197" s="39">
        <f>IF(L197="","",IF(L197&lt;&gt;1,"見出しなど",IF(N197=1,"重なり",IF(S197="",IF(O197&gt;0,"数えない（直した）",IF(I197&amp;""="1","振替",IF(A197&amp;""="0","計算対象外","数えない"))),IF(COUNTIFS('入力'!$A$30:$A$88,S197)=0,"一覧にない費目",IF(O197&gt;0,"直した",IF(S197="未分類","未分類","OK")))))))</f>
        <v/>
      </c>
    </row>
    <row r="198">
      <c r="A198" s="40" t="n"/>
      <c r="B198" s="34" t="n"/>
      <c r="C198" s="35" t="n"/>
      <c r="D198" s="36" t="n"/>
      <c r="E198" s="35" t="n"/>
      <c r="F198" s="35" t="n"/>
      <c r="G198" s="35" t="n"/>
      <c r="H198" s="35" t="n"/>
      <c r="I198" s="40" t="n"/>
      <c r="J198" s="35" t="n"/>
      <c r="L198" s="39">
        <f>IF(B198="","",IFERROR(YEAR(B198)*0+D198*0+1,0))</f>
        <v/>
      </c>
      <c r="M198" s="55">
        <f>IF(L198&lt;&gt;1,"",IF(O198&gt;0,IF(INDEX('分け方の表'!$O$4:$O$53,O198)&lt;&gt;"",DATE(YEAR(INDEX('分け方の表'!$O$4:$O$53,O198)),MONTH(INDEX('分け方の表'!$O$4:$O$53,O198)),1),DATE(YEAR(B198),MONTH(B198),1)),DATE(YEAR(B198),MONTH(B198),1)))</f>
        <v/>
      </c>
      <c r="N198" s="39">
        <f>IF(L198&lt;&gt;1,"",IF(J198="",0,IF(COUNTIFS($J$4:J198,J198)&gt;1,1,0)))</f>
        <v/>
      </c>
      <c r="O198" s="39">
        <f>IF(L198&lt;&gt;1,"",IF(J198="",0,IFERROR(MATCH(J198,'分け方の表'!$M$4:$M$53,0),0)))</f>
        <v/>
      </c>
      <c r="P198" s="39">
        <f>IF(L198&lt;&gt;1,"",IF(SUMPRODUCT((COUNTIFS(C198,"*"&amp;'分け方の表'!$F$4:$F$23&amp;"*")&gt;0)*('分け方の表'!$F$4:$F$23&lt;&gt;"")*'分け方の表'!$I$4:$I$23)=0,99,1+COUNTIFS('分け方の表'!$I$4:$I$23,"&gt;"&amp;SUMPRODUCT((COUNTIFS(C198,"*"&amp;'分け方の表'!$F$4:$F$23&amp;"*")&gt;0)*('分け方の表'!$F$4:$F$23&lt;&gt;"")*'分け方の表'!$I$4:$I$23))))</f>
        <v/>
      </c>
      <c r="Q198" s="39">
        <f>IF(L198&lt;&gt;1,"",IF(P198&gt;=99,"",INDEX('分け方の表'!$G$4:$G$23,P198)&amp;""))</f>
        <v/>
      </c>
      <c r="R198" s="39">
        <f>IF(L198&lt;&gt;1,"",IF((F198="収入")*(G198="給与")*(E198&lt;&gt;"")*(COUNTIFS('分け方の表'!$J$4:$J$13,E198)&gt;0),INDEX('分け方の表'!$K$4:$K$13,MATCH(E198,'分け方の表'!$J$4:$J$13,0))&amp;"",IFERROR(INDEX('分け方の表'!$C$4:$C$103,MATCH(F198&amp;"|"&amp;G198,'分け方の表'!$D$4:$D$103,0))&amp;"",IFERROR(INDEX('分け方の表'!$C$4:$C$103,MATCH(F198&amp;"|（ほか全部）",'分け方の表'!$D$4:$D$103,0))&amp;"","未分類"))))</f>
        <v/>
      </c>
      <c r="S198" s="39">
        <f>IF(L198&lt;&gt;1,"",IF(N198=1,"",IF(IF(O198&gt;0,INDEX('分け方の表'!$N$4:$N$53,O198)&amp;"","")&lt;&gt;"",IF(INDEX('分け方の表'!$N$4:$N$53,O198)="（数えない）","",INDEX('分け方の表'!$N$4:$N$53,O198)&amp;""),IF(I198&amp;""="1",IF((Q198&lt;&gt;"")*(D198&lt;0)*(IFERROR(INDEX('入力'!$E$30:$E$88,MATCH(Q198,'入力'!$A$30:$A$88,0)),"")="貯める・増やす"),Q198,""),IF(A198&amp;""="0","",IF(Q198&lt;&gt;"",Q198,R198))))))</f>
        <v/>
      </c>
      <c r="T198" s="56">
        <f>IF(S198="","",IF(IFERROR(INDEX('入力'!$E$30:$E$88,MATCH(S198,'入力'!$A$30:$A$88,0)),"")="入るお金",D198,-D198))</f>
        <v/>
      </c>
      <c r="U198" s="39">
        <f>IF(L198="","",IF(L198&lt;&gt;1,"見出しなど",IF(N198=1,"重なり",IF(S198="",IF(O198&gt;0,"数えない（直した）",IF(I198&amp;""="1","振替",IF(A198&amp;""="0","計算対象外","数えない"))),IF(COUNTIFS('入力'!$A$30:$A$88,S198)=0,"一覧にない費目",IF(O198&gt;0,"直した",IF(S198="未分類","未分類","OK")))))))</f>
        <v/>
      </c>
    </row>
    <row r="199">
      <c r="A199" s="40" t="n"/>
      <c r="B199" s="34" t="n"/>
      <c r="C199" s="35" t="n"/>
      <c r="D199" s="36" t="n"/>
      <c r="E199" s="35" t="n"/>
      <c r="F199" s="35" t="n"/>
      <c r="G199" s="35" t="n"/>
      <c r="H199" s="35" t="n"/>
      <c r="I199" s="40" t="n"/>
      <c r="J199" s="35" t="n"/>
      <c r="L199" s="39">
        <f>IF(B199="","",IFERROR(YEAR(B199)*0+D199*0+1,0))</f>
        <v/>
      </c>
      <c r="M199" s="55">
        <f>IF(L199&lt;&gt;1,"",IF(O199&gt;0,IF(INDEX('分け方の表'!$O$4:$O$53,O199)&lt;&gt;"",DATE(YEAR(INDEX('分け方の表'!$O$4:$O$53,O199)),MONTH(INDEX('分け方の表'!$O$4:$O$53,O199)),1),DATE(YEAR(B199),MONTH(B199),1)),DATE(YEAR(B199),MONTH(B199),1)))</f>
        <v/>
      </c>
      <c r="N199" s="39">
        <f>IF(L199&lt;&gt;1,"",IF(J199="",0,IF(COUNTIFS($J$4:J199,J199)&gt;1,1,0)))</f>
        <v/>
      </c>
      <c r="O199" s="39">
        <f>IF(L199&lt;&gt;1,"",IF(J199="",0,IFERROR(MATCH(J199,'分け方の表'!$M$4:$M$53,0),0)))</f>
        <v/>
      </c>
      <c r="P199" s="39">
        <f>IF(L199&lt;&gt;1,"",IF(SUMPRODUCT((COUNTIFS(C199,"*"&amp;'分け方の表'!$F$4:$F$23&amp;"*")&gt;0)*('分け方の表'!$F$4:$F$23&lt;&gt;"")*'分け方の表'!$I$4:$I$23)=0,99,1+COUNTIFS('分け方の表'!$I$4:$I$23,"&gt;"&amp;SUMPRODUCT((COUNTIFS(C199,"*"&amp;'分け方の表'!$F$4:$F$23&amp;"*")&gt;0)*('分け方の表'!$F$4:$F$23&lt;&gt;"")*'分け方の表'!$I$4:$I$23))))</f>
        <v/>
      </c>
      <c r="Q199" s="39">
        <f>IF(L199&lt;&gt;1,"",IF(P199&gt;=99,"",INDEX('分け方の表'!$G$4:$G$23,P199)&amp;""))</f>
        <v/>
      </c>
      <c r="R199" s="39">
        <f>IF(L199&lt;&gt;1,"",IF((F199="収入")*(G199="給与")*(E199&lt;&gt;"")*(COUNTIFS('分け方の表'!$J$4:$J$13,E199)&gt;0),INDEX('分け方の表'!$K$4:$K$13,MATCH(E199,'分け方の表'!$J$4:$J$13,0))&amp;"",IFERROR(INDEX('分け方の表'!$C$4:$C$103,MATCH(F199&amp;"|"&amp;G199,'分け方の表'!$D$4:$D$103,0))&amp;"",IFERROR(INDEX('分け方の表'!$C$4:$C$103,MATCH(F199&amp;"|（ほか全部）",'分け方の表'!$D$4:$D$103,0))&amp;"","未分類"))))</f>
        <v/>
      </c>
      <c r="S199" s="39">
        <f>IF(L199&lt;&gt;1,"",IF(N199=1,"",IF(IF(O199&gt;0,INDEX('分け方の表'!$N$4:$N$53,O199)&amp;"","")&lt;&gt;"",IF(INDEX('分け方の表'!$N$4:$N$53,O199)="（数えない）","",INDEX('分け方の表'!$N$4:$N$53,O199)&amp;""),IF(I199&amp;""="1",IF((Q199&lt;&gt;"")*(D199&lt;0)*(IFERROR(INDEX('入力'!$E$30:$E$88,MATCH(Q199,'入力'!$A$30:$A$88,0)),"")="貯める・増やす"),Q199,""),IF(A199&amp;""="0","",IF(Q199&lt;&gt;"",Q199,R199))))))</f>
        <v/>
      </c>
      <c r="T199" s="56">
        <f>IF(S199="","",IF(IFERROR(INDEX('入力'!$E$30:$E$88,MATCH(S199,'入力'!$A$30:$A$88,0)),"")="入るお金",D199,-D199))</f>
        <v/>
      </c>
      <c r="U199" s="39">
        <f>IF(L199="","",IF(L199&lt;&gt;1,"見出しなど",IF(N199=1,"重なり",IF(S199="",IF(O199&gt;0,"数えない（直した）",IF(I199&amp;""="1","振替",IF(A199&amp;""="0","計算対象外","数えない"))),IF(COUNTIFS('入力'!$A$30:$A$88,S199)=0,"一覧にない費目",IF(O199&gt;0,"直した",IF(S199="未分類","未分類","OK")))))))</f>
        <v/>
      </c>
    </row>
    <row r="200">
      <c r="A200" s="40" t="n"/>
      <c r="B200" s="34" t="n"/>
      <c r="C200" s="35" t="n"/>
      <c r="D200" s="36" t="n"/>
      <c r="E200" s="35" t="n"/>
      <c r="F200" s="35" t="n"/>
      <c r="G200" s="35" t="n"/>
      <c r="H200" s="35" t="n"/>
      <c r="I200" s="40" t="n"/>
      <c r="J200" s="35" t="n"/>
      <c r="L200" s="39">
        <f>IF(B200="","",IFERROR(YEAR(B200)*0+D200*0+1,0))</f>
        <v/>
      </c>
      <c r="M200" s="55">
        <f>IF(L200&lt;&gt;1,"",IF(O200&gt;0,IF(INDEX('分け方の表'!$O$4:$O$53,O200)&lt;&gt;"",DATE(YEAR(INDEX('分け方の表'!$O$4:$O$53,O200)),MONTH(INDEX('分け方の表'!$O$4:$O$53,O200)),1),DATE(YEAR(B200),MONTH(B200),1)),DATE(YEAR(B200),MONTH(B200),1)))</f>
        <v/>
      </c>
      <c r="N200" s="39">
        <f>IF(L200&lt;&gt;1,"",IF(J200="",0,IF(COUNTIFS($J$4:J200,J200)&gt;1,1,0)))</f>
        <v/>
      </c>
      <c r="O200" s="39">
        <f>IF(L200&lt;&gt;1,"",IF(J200="",0,IFERROR(MATCH(J200,'分け方の表'!$M$4:$M$53,0),0)))</f>
        <v/>
      </c>
      <c r="P200" s="39">
        <f>IF(L200&lt;&gt;1,"",IF(SUMPRODUCT((COUNTIFS(C200,"*"&amp;'分け方の表'!$F$4:$F$23&amp;"*")&gt;0)*('分け方の表'!$F$4:$F$23&lt;&gt;"")*'分け方の表'!$I$4:$I$23)=0,99,1+COUNTIFS('分け方の表'!$I$4:$I$23,"&gt;"&amp;SUMPRODUCT((COUNTIFS(C200,"*"&amp;'分け方の表'!$F$4:$F$23&amp;"*")&gt;0)*('分け方の表'!$F$4:$F$23&lt;&gt;"")*'分け方の表'!$I$4:$I$23))))</f>
        <v/>
      </c>
      <c r="Q200" s="39">
        <f>IF(L200&lt;&gt;1,"",IF(P200&gt;=99,"",INDEX('分け方の表'!$G$4:$G$23,P200)&amp;""))</f>
        <v/>
      </c>
      <c r="R200" s="39">
        <f>IF(L200&lt;&gt;1,"",IF((F200="収入")*(G200="給与")*(E200&lt;&gt;"")*(COUNTIFS('分け方の表'!$J$4:$J$13,E200)&gt;0),INDEX('分け方の表'!$K$4:$K$13,MATCH(E200,'分け方の表'!$J$4:$J$13,0))&amp;"",IFERROR(INDEX('分け方の表'!$C$4:$C$103,MATCH(F200&amp;"|"&amp;G200,'分け方の表'!$D$4:$D$103,0))&amp;"",IFERROR(INDEX('分け方の表'!$C$4:$C$103,MATCH(F200&amp;"|（ほか全部）",'分け方の表'!$D$4:$D$103,0))&amp;"","未分類"))))</f>
        <v/>
      </c>
      <c r="S200" s="39">
        <f>IF(L200&lt;&gt;1,"",IF(N200=1,"",IF(IF(O200&gt;0,INDEX('分け方の表'!$N$4:$N$53,O200)&amp;"","")&lt;&gt;"",IF(INDEX('分け方の表'!$N$4:$N$53,O200)="（数えない）","",INDEX('分け方の表'!$N$4:$N$53,O200)&amp;""),IF(I200&amp;""="1",IF((Q200&lt;&gt;"")*(D200&lt;0)*(IFERROR(INDEX('入力'!$E$30:$E$88,MATCH(Q200,'入力'!$A$30:$A$88,0)),"")="貯める・増やす"),Q200,""),IF(A200&amp;""="0","",IF(Q200&lt;&gt;"",Q200,R200))))))</f>
        <v/>
      </c>
      <c r="T200" s="56">
        <f>IF(S200="","",IF(IFERROR(INDEX('入力'!$E$30:$E$88,MATCH(S200,'入力'!$A$30:$A$88,0)),"")="入るお金",D200,-D200))</f>
        <v/>
      </c>
      <c r="U200" s="39">
        <f>IF(L200="","",IF(L200&lt;&gt;1,"見出しなど",IF(N200=1,"重なり",IF(S200="",IF(O200&gt;0,"数えない（直した）",IF(I200&amp;""="1","振替",IF(A200&amp;""="0","計算対象外","数えない"))),IF(COUNTIFS('入力'!$A$30:$A$88,S200)=0,"一覧にない費目",IF(O200&gt;0,"直した",IF(S200="未分類","未分類","OK")))))))</f>
        <v/>
      </c>
    </row>
    <row r="201">
      <c r="A201" s="40" t="n"/>
      <c r="B201" s="34" t="n"/>
      <c r="C201" s="35" t="n"/>
      <c r="D201" s="36" t="n"/>
      <c r="E201" s="35" t="n"/>
      <c r="F201" s="35" t="n"/>
      <c r="G201" s="35" t="n"/>
      <c r="H201" s="35" t="n"/>
      <c r="I201" s="40" t="n"/>
      <c r="J201" s="35" t="n"/>
      <c r="L201" s="39">
        <f>IF(B201="","",IFERROR(YEAR(B201)*0+D201*0+1,0))</f>
        <v/>
      </c>
      <c r="M201" s="55">
        <f>IF(L201&lt;&gt;1,"",IF(O201&gt;0,IF(INDEX('分け方の表'!$O$4:$O$53,O201)&lt;&gt;"",DATE(YEAR(INDEX('分け方の表'!$O$4:$O$53,O201)),MONTH(INDEX('分け方の表'!$O$4:$O$53,O201)),1),DATE(YEAR(B201),MONTH(B201),1)),DATE(YEAR(B201),MONTH(B201),1)))</f>
        <v/>
      </c>
      <c r="N201" s="39">
        <f>IF(L201&lt;&gt;1,"",IF(J201="",0,IF(COUNTIFS($J$4:J201,J201)&gt;1,1,0)))</f>
        <v/>
      </c>
      <c r="O201" s="39">
        <f>IF(L201&lt;&gt;1,"",IF(J201="",0,IFERROR(MATCH(J201,'分け方の表'!$M$4:$M$53,0),0)))</f>
        <v/>
      </c>
      <c r="P201" s="39">
        <f>IF(L201&lt;&gt;1,"",IF(SUMPRODUCT((COUNTIFS(C201,"*"&amp;'分け方の表'!$F$4:$F$23&amp;"*")&gt;0)*('分け方の表'!$F$4:$F$23&lt;&gt;"")*'分け方の表'!$I$4:$I$23)=0,99,1+COUNTIFS('分け方の表'!$I$4:$I$23,"&gt;"&amp;SUMPRODUCT((COUNTIFS(C201,"*"&amp;'分け方の表'!$F$4:$F$23&amp;"*")&gt;0)*('分け方の表'!$F$4:$F$23&lt;&gt;"")*'分け方の表'!$I$4:$I$23))))</f>
        <v/>
      </c>
      <c r="Q201" s="39">
        <f>IF(L201&lt;&gt;1,"",IF(P201&gt;=99,"",INDEX('分け方の表'!$G$4:$G$23,P201)&amp;""))</f>
        <v/>
      </c>
      <c r="R201" s="39">
        <f>IF(L201&lt;&gt;1,"",IF((F201="収入")*(G201="給与")*(E201&lt;&gt;"")*(COUNTIFS('分け方の表'!$J$4:$J$13,E201)&gt;0),INDEX('分け方の表'!$K$4:$K$13,MATCH(E201,'分け方の表'!$J$4:$J$13,0))&amp;"",IFERROR(INDEX('分け方の表'!$C$4:$C$103,MATCH(F201&amp;"|"&amp;G201,'分け方の表'!$D$4:$D$103,0))&amp;"",IFERROR(INDEX('分け方の表'!$C$4:$C$103,MATCH(F201&amp;"|（ほか全部）",'分け方の表'!$D$4:$D$103,0))&amp;"","未分類"))))</f>
        <v/>
      </c>
      <c r="S201" s="39">
        <f>IF(L201&lt;&gt;1,"",IF(N201=1,"",IF(IF(O201&gt;0,INDEX('分け方の表'!$N$4:$N$53,O201)&amp;"","")&lt;&gt;"",IF(INDEX('分け方の表'!$N$4:$N$53,O201)="（数えない）","",INDEX('分け方の表'!$N$4:$N$53,O201)&amp;""),IF(I201&amp;""="1",IF((Q201&lt;&gt;"")*(D201&lt;0)*(IFERROR(INDEX('入力'!$E$30:$E$88,MATCH(Q201,'入力'!$A$30:$A$88,0)),"")="貯める・増やす"),Q201,""),IF(A201&amp;""="0","",IF(Q201&lt;&gt;"",Q201,R201))))))</f>
        <v/>
      </c>
      <c r="T201" s="56">
        <f>IF(S201="","",IF(IFERROR(INDEX('入力'!$E$30:$E$88,MATCH(S201,'入力'!$A$30:$A$88,0)),"")="入るお金",D201,-D201))</f>
        <v/>
      </c>
      <c r="U201" s="39">
        <f>IF(L201="","",IF(L201&lt;&gt;1,"見出しなど",IF(N201=1,"重なり",IF(S201="",IF(O201&gt;0,"数えない（直した）",IF(I201&amp;""="1","振替",IF(A201&amp;""="0","計算対象外","数えない"))),IF(COUNTIFS('入力'!$A$30:$A$88,S201)=0,"一覧にない費目",IF(O201&gt;0,"直した",IF(S201="未分類","未分類","OK")))))))</f>
        <v/>
      </c>
    </row>
    <row r="202">
      <c r="A202" s="40" t="n"/>
      <c r="B202" s="34" t="n"/>
      <c r="C202" s="35" t="n"/>
      <c r="D202" s="36" t="n"/>
      <c r="E202" s="35" t="n"/>
      <c r="F202" s="35" t="n"/>
      <c r="G202" s="35" t="n"/>
      <c r="H202" s="35" t="n"/>
      <c r="I202" s="40" t="n"/>
      <c r="J202" s="35" t="n"/>
      <c r="L202" s="39">
        <f>IF(B202="","",IFERROR(YEAR(B202)*0+D202*0+1,0))</f>
        <v/>
      </c>
      <c r="M202" s="55">
        <f>IF(L202&lt;&gt;1,"",IF(O202&gt;0,IF(INDEX('分け方の表'!$O$4:$O$53,O202)&lt;&gt;"",DATE(YEAR(INDEX('分け方の表'!$O$4:$O$53,O202)),MONTH(INDEX('分け方の表'!$O$4:$O$53,O202)),1),DATE(YEAR(B202),MONTH(B202),1)),DATE(YEAR(B202),MONTH(B202),1)))</f>
        <v/>
      </c>
      <c r="N202" s="39">
        <f>IF(L202&lt;&gt;1,"",IF(J202="",0,IF(COUNTIFS($J$4:J202,J202)&gt;1,1,0)))</f>
        <v/>
      </c>
      <c r="O202" s="39">
        <f>IF(L202&lt;&gt;1,"",IF(J202="",0,IFERROR(MATCH(J202,'分け方の表'!$M$4:$M$53,0),0)))</f>
        <v/>
      </c>
      <c r="P202" s="39">
        <f>IF(L202&lt;&gt;1,"",IF(SUMPRODUCT((COUNTIFS(C202,"*"&amp;'分け方の表'!$F$4:$F$23&amp;"*")&gt;0)*('分け方の表'!$F$4:$F$23&lt;&gt;"")*'分け方の表'!$I$4:$I$23)=0,99,1+COUNTIFS('分け方の表'!$I$4:$I$23,"&gt;"&amp;SUMPRODUCT((COUNTIFS(C202,"*"&amp;'分け方の表'!$F$4:$F$23&amp;"*")&gt;0)*('分け方の表'!$F$4:$F$23&lt;&gt;"")*'分け方の表'!$I$4:$I$23))))</f>
        <v/>
      </c>
      <c r="Q202" s="39">
        <f>IF(L202&lt;&gt;1,"",IF(P202&gt;=99,"",INDEX('分け方の表'!$G$4:$G$23,P202)&amp;""))</f>
        <v/>
      </c>
      <c r="R202" s="39">
        <f>IF(L202&lt;&gt;1,"",IF((F202="収入")*(G202="給与")*(E202&lt;&gt;"")*(COUNTIFS('分け方の表'!$J$4:$J$13,E202)&gt;0),INDEX('分け方の表'!$K$4:$K$13,MATCH(E202,'分け方の表'!$J$4:$J$13,0))&amp;"",IFERROR(INDEX('分け方の表'!$C$4:$C$103,MATCH(F202&amp;"|"&amp;G202,'分け方の表'!$D$4:$D$103,0))&amp;"",IFERROR(INDEX('分け方の表'!$C$4:$C$103,MATCH(F202&amp;"|（ほか全部）",'分け方の表'!$D$4:$D$103,0))&amp;"","未分類"))))</f>
        <v/>
      </c>
      <c r="S202" s="39">
        <f>IF(L202&lt;&gt;1,"",IF(N202=1,"",IF(IF(O202&gt;0,INDEX('分け方の表'!$N$4:$N$53,O202)&amp;"","")&lt;&gt;"",IF(INDEX('分け方の表'!$N$4:$N$53,O202)="（数えない）","",INDEX('分け方の表'!$N$4:$N$53,O202)&amp;""),IF(I202&amp;""="1",IF((Q202&lt;&gt;"")*(D202&lt;0)*(IFERROR(INDEX('入力'!$E$30:$E$88,MATCH(Q202,'入力'!$A$30:$A$88,0)),"")="貯める・増やす"),Q202,""),IF(A202&amp;""="0","",IF(Q202&lt;&gt;"",Q202,R202))))))</f>
        <v/>
      </c>
      <c r="T202" s="56">
        <f>IF(S202="","",IF(IFERROR(INDEX('入力'!$E$30:$E$88,MATCH(S202,'入力'!$A$30:$A$88,0)),"")="入るお金",D202,-D202))</f>
        <v/>
      </c>
      <c r="U202" s="39">
        <f>IF(L202="","",IF(L202&lt;&gt;1,"見出しなど",IF(N202=1,"重なり",IF(S202="",IF(O202&gt;0,"数えない（直した）",IF(I202&amp;""="1","振替",IF(A202&amp;""="0","計算対象外","数えない"))),IF(COUNTIFS('入力'!$A$30:$A$88,S202)=0,"一覧にない費目",IF(O202&gt;0,"直した",IF(S202="未分類","未分類","OK")))))))</f>
        <v/>
      </c>
    </row>
    <row r="203">
      <c r="A203" s="40" t="n"/>
      <c r="B203" s="34" t="n"/>
      <c r="C203" s="35" t="n"/>
      <c r="D203" s="36" t="n"/>
      <c r="E203" s="35" t="n"/>
      <c r="F203" s="35" t="n"/>
      <c r="G203" s="35" t="n"/>
      <c r="H203" s="35" t="n"/>
      <c r="I203" s="40" t="n"/>
      <c r="J203" s="35" t="n"/>
      <c r="L203" s="39">
        <f>IF(B203="","",IFERROR(YEAR(B203)*0+D203*0+1,0))</f>
        <v/>
      </c>
      <c r="M203" s="55">
        <f>IF(L203&lt;&gt;1,"",IF(O203&gt;0,IF(INDEX('分け方の表'!$O$4:$O$53,O203)&lt;&gt;"",DATE(YEAR(INDEX('分け方の表'!$O$4:$O$53,O203)),MONTH(INDEX('分け方の表'!$O$4:$O$53,O203)),1),DATE(YEAR(B203),MONTH(B203),1)),DATE(YEAR(B203),MONTH(B203),1)))</f>
        <v/>
      </c>
      <c r="N203" s="39">
        <f>IF(L203&lt;&gt;1,"",IF(J203="",0,IF(COUNTIFS($J$4:J203,J203)&gt;1,1,0)))</f>
        <v/>
      </c>
      <c r="O203" s="39">
        <f>IF(L203&lt;&gt;1,"",IF(J203="",0,IFERROR(MATCH(J203,'分け方の表'!$M$4:$M$53,0),0)))</f>
        <v/>
      </c>
      <c r="P203" s="39">
        <f>IF(L203&lt;&gt;1,"",IF(SUMPRODUCT((COUNTIFS(C203,"*"&amp;'分け方の表'!$F$4:$F$23&amp;"*")&gt;0)*('分け方の表'!$F$4:$F$23&lt;&gt;"")*'分け方の表'!$I$4:$I$23)=0,99,1+COUNTIFS('分け方の表'!$I$4:$I$23,"&gt;"&amp;SUMPRODUCT((COUNTIFS(C203,"*"&amp;'分け方の表'!$F$4:$F$23&amp;"*")&gt;0)*('分け方の表'!$F$4:$F$23&lt;&gt;"")*'分け方の表'!$I$4:$I$23))))</f>
        <v/>
      </c>
      <c r="Q203" s="39">
        <f>IF(L203&lt;&gt;1,"",IF(P203&gt;=99,"",INDEX('分け方の表'!$G$4:$G$23,P203)&amp;""))</f>
        <v/>
      </c>
      <c r="R203" s="39">
        <f>IF(L203&lt;&gt;1,"",IF((F203="収入")*(G203="給与")*(E203&lt;&gt;"")*(COUNTIFS('分け方の表'!$J$4:$J$13,E203)&gt;0),INDEX('分け方の表'!$K$4:$K$13,MATCH(E203,'分け方の表'!$J$4:$J$13,0))&amp;"",IFERROR(INDEX('分け方の表'!$C$4:$C$103,MATCH(F203&amp;"|"&amp;G203,'分け方の表'!$D$4:$D$103,0))&amp;"",IFERROR(INDEX('分け方の表'!$C$4:$C$103,MATCH(F203&amp;"|（ほか全部）",'分け方の表'!$D$4:$D$103,0))&amp;"","未分類"))))</f>
        <v/>
      </c>
      <c r="S203" s="39">
        <f>IF(L203&lt;&gt;1,"",IF(N203=1,"",IF(IF(O203&gt;0,INDEX('分け方の表'!$N$4:$N$53,O203)&amp;"","")&lt;&gt;"",IF(INDEX('分け方の表'!$N$4:$N$53,O203)="（数えない）","",INDEX('分け方の表'!$N$4:$N$53,O203)&amp;""),IF(I203&amp;""="1",IF((Q203&lt;&gt;"")*(D203&lt;0)*(IFERROR(INDEX('入力'!$E$30:$E$88,MATCH(Q203,'入力'!$A$30:$A$88,0)),"")="貯める・増やす"),Q203,""),IF(A203&amp;""="0","",IF(Q203&lt;&gt;"",Q203,R203))))))</f>
        <v/>
      </c>
      <c r="T203" s="56">
        <f>IF(S203="","",IF(IFERROR(INDEX('入力'!$E$30:$E$88,MATCH(S203,'入力'!$A$30:$A$88,0)),"")="入るお金",D203,-D203))</f>
        <v/>
      </c>
      <c r="U203" s="39">
        <f>IF(L203="","",IF(L203&lt;&gt;1,"見出しなど",IF(N203=1,"重なり",IF(S203="",IF(O203&gt;0,"数えない（直した）",IF(I203&amp;""="1","振替",IF(A203&amp;""="0","計算対象外","数えない"))),IF(COUNTIFS('入力'!$A$30:$A$88,S203)=0,"一覧にない費目",IF(O203&gt;0,"直した",IF(S203="未分類","未分類","OK")))))))</f>
        <v/>
      </c>
    </row>
    <row r="204">
      <c r="A204" s="40" t="n"/>
      <c r="B204" s="34" t="n"/>
      <c r="C204" s="35" t="n"/>
      <c r="D204" s="36" t="n"/>
      <c r="E204" s="35" t="n"/>
      <c r="F204" s="35" t="n"/>
      <c r="G204" s="35" t="n"/>
      <c r="H204" s="35" t="n"/>
      <c r="I204" s="40" t="n"/>
      <c r="J204" s="35" t="n"/>
      <c r="L204" s="39">
        <f>IF(B204="","",IFERROR(YEAR(B204)*0+D204*0+1,0))</f>
        <v/>
      </c>
      <c r="M204" s="55">
        <f>IF(L204&lt;&gt;1,"",IF(O204&gt;0,IF(INDEX('分け方の表'!$O$4:$O$53,O204)&lt;&gt;"",DATE(YEAR(INDEX('分け方の表'!$O$4:$O$53,O204)),MONTH(INDEX('分け方の表'!$O$4:$O$53,O204)),1),DATE(YEAR(B204),MONTH(B204),1)),DATE(YEAR(B204),MONTH(B204),1)))</f>
        <v/>
      </c>
      <c r="N204" s="39">
        <f>IF(L204&lt;&gt;1,"",IF(J204="",0,IF(COUNTIFS($J$4:J204,J204)&gt;1,1,0)))</f>
        <v/>
      </c>
      <c r="O204" s="39">
        <f>IF(L204&lt;&gt;1,"",IF(J204="",0,IFERROR(MATCH(J204,'分け方の表'!$M$4:$M$53,0),0)))</f>
        <v/>
      </c>
      <c r="P204" s="39">
        <f>IF(L204&lt;&gt;1,"",IF(SUMPRODUCT((COUNTIFS(C204,"*"&amp;'分け方の表'!$F$4:$F$23&amp;"*")&gt;0)*('分け方の表'!$F$4:$F$23&lt;&gt;"")*'分け方の表'!$I$4:$I$23)=0,99,1+COUNTIFS('分け方の表'!$I$4:$I$23,"&gt;"&amp;SUMPRODUCT((COUNTIFS(C204,"*"&amp;'分け方の表'!$F$4:$F$23&amp;"*")&gt;0)*('分け方の表'!$F$4:$F$23&lt;&gt;"")*'分け方の表'!$I$4:$I$23))))</f>
        <v/>
      </c>
      <c r="Q204" s="39">
        <f>IF(L204&lt;&gt;1,"",IF(P204&gt;=99,"",INDEX('分け方の表'!$G$4:$G$23,P204)&amp;""))</f>
        <v/>
      </c>
      <c r="R204" s="39">
        <f>IF(L204&lt;&gt;1,"",IF((F204="収入")*(G204="給与")*(E204&lt;&gt;"")*(COUNTIFS('分け方の表'!$J$4:$J$13,E204)&gt;0),INDEX('分け方の表'!$K$4:$K$13,MATCH(E204,'分け方の表'!$J$4:$J$13,0))&amp;"",IFERROR(INDEX('分け方の表'!$C$4:$C$103,MATCH(F204&amp;"|"&amp;G204,'分け方の表'!$D$4:$D$103,0))&amp;"",IFERROR(INDEX('分け方の表'!$C$4:$C$103,MATCH(F204&amp;"|（ほか全部）",'分け方の表'!$D$4:$D$103,0))&amp;"","未分類"))))</f>
        <v/>
      </c>
      <c r="S204" s="39">
        <f>IF(L204&lt;&gt;1,"",IF(N204=1,"",IF(IF(O204&gt;0,INDEX('分け方の表'!$N$4:$N$53,O204)&amp;"","")&lt;&gt;"",IF(INDEX('分け方の表'!$N$4:$N$53,O204)="（数えない）","",INDEX('分け方の表'!$N$4:$N$53,O204)&amp;""),IF(I204&amp;""="1",IF((Q204&lt;&gt;"")*(D204&lt;0)*(IFERROR(INDEX('入力'!$E$30:$E$88,MATCH(Q204,'入力'!$A$30:$A$88,0)),"")="貯める・増やす"),Q204,""),IF(A204&amp;""="0","",IF(Q204&lt;&gt;"",Q204,R204))))))</f>
        <v/>
      </c>
      <c r="T204" s="56">
        <f>IF(S204="","",IF(IFERROR(INDEX('入力'!$E$30:$E$88,MATCH(S204,'入力'!$A$30:$A$88,0)),"")="入るお金",D204,-D204))</f>
        <v/>
      </c>
      <c r="U204" s="39">
        <f>IF(L204="","",IF(L204&lt;&gt;1,"見出しなど",IF(N204=1,"重なり",IF(S204="",IF(O204&gt;0,"数えない（直した）",IF(I204&amp;""="1","振替",IF(A204&amp;""="0","計算対象外","数えない"))),IF(COUNTIFS('入力'!$A$30:$A$88,S204)=0,"一覧にない費目",IF(O204&gt;0,"直した",IF(S204="未分類","未分類","OK")))))))</f>
        <v/>
      </c>
    </row>
    <row r="205">
      <c r="A205" s="40" t="n"/>
      <c r="B205" s="34" t="n"/>
      <c r="C205" s="35" t="n"/>
      <c r="D205" s="36" t="n"/>
      <c r="E205" s="35" t="n"/>
      <c r="F205" s="35" t="n"/>
      <c r="G205" s="35" t="n"/>
      <c r="H205" s="35" t="n"/>
      <c r="I205" s="40" t="n"/>
      <c r="J205" s="35" t="n"/>
      <c r="L205" s="39">
        <f>IF(B205="","",IFERROR(YEAR(B205)*0+D205*0+1,0))</f>
        <v/>
      </c>
      <c r="M205" s="55">
        <f>IF(L205&lt;&gt;1,"",IF(O205&gt;0,IF(INDEX('分け方の表'!$O$4:$O$53,O205)&lt;&gt;"",DATE(YEAR(INDEX('分け方の表'!$O$4:$O$53,O205)),MONTH(INDEX('分け方の表'!$O$4:$O$53,O205)),1),DATE(YEAR(B205),MONTH(B205),1)),DATE(YEAR(B205),MONTH(B205),1)))</f>
        <v/>
      </c>
      <c r="N205" s="39">
        <f>IF(L205&lt;&gt;1,"",IF(J205="",0,IF(COUNTIFS($J$4:J205,J205)&gt;1,1,0)))</f>
        <v/>
      </c>
      <c r="O205" s="39">
        <f>IF(L205&lt;&gt;1,"",IF(J205="",0,IFERROR(MATCH(J205,'分け方の表'!$M$4:$M$53,0),0)))</f>
        <v/>
      </c>
      <c r="P205" s="39">
        <f>IF(L205&lt;&gt;1,"",IF(SUMPRODUCT((COUNTIFS(C205,"*"&amp;'分け方の表'!$F$4:$F$23&amp;"*")&gt;0)*('分け方の表'!$F$4:$F$23&lt;&gt;"")*'分け方の表'!$I$4:$I$23)=0,99,1+COUNTIFS('分け方の表'!$I$4:$I$23,"&gt;"&amp;SUMPRODUCT((COUNTIFS(C205,"*"&amp;'分け方の表'!$F$4:$F$23&amp;"*")&gt;0)*('分け方の表'!$F$4:$F$23&lt;&gt;"")*'分け方の表'!$I$4:$I$23))))</f>
        <v/>
      </c>
      <c r="Q205" s="39">
        <f>IF(L205&lt;&gt;1,"",IF(P205&gt;=99,"",INDEX('分け方の表'!$G$4:$G$23,P205)&amp;""))</f>
        <v/>
      </c>
      <c r="R205" s="39">
        <f>IF(L205&lt;&gt;1,"",IF((F205="収入")*(G205="給与")*(E205&lt;&gt;"")*(COUNTIFS('分け方の表'!$J$4:$J$13,E205)&gt;0),INDEX('分け方の表'!$K$4:$K$13,MATCH(E205,'分け方の表'!$J$4:$J$13,0))&amp;"",IFERROR(INDEX('分け方の表'!$C$4:$C$103,MATCH(F205&amp;"|"&amp;G205,'分け方の表'!$D$4:$D$103,0))&amp;"",IFERROR(INDEX('分け方の表'!$C$4:$C$103,MATCH(F205&amp;"|（ほか全部）",'分け方の表'!$D$4:$D$103,0))&amp;"","未分類"))))</f>
        <v/>
      </c>
      <c r="S205" s="39">
        <f>IF(L205&lt;&gt;1,"",IF(N205=1,"",IF(IF(O205&gt;0,INDEX('分け方の表'!$N$4:$N$53,O205)&amp;"","")&lt;&gt;"",IF(INDEX('分け方の表'!$N$4:$N$53,O205)="（数えない）","",INDEX('分け方の表'!$N$4:$N$53,O205)&amp;""),IF(I205&amp;""="1",IF((Q205&lt;&gt;"")*(D205&lt;0)*(IFERROR(INDEX('入力'!$E$30:$E$88,MATCH(Q205,'入力'!$A$30:$A$88,0)),"")="貯める・増やす"),Q205,""),IF(A205&amp;""="0","",IF(Q205&lt;&gt;"",Q205,R205))))))</f>
        <v/>
      </c>
      <c r="T205" s="56">
        <f>IF(S205="","",IF(IFERROR(INDEX('入力'!$E$30:$E$88,MATCH(S205,'入力'!$A$30:$A$88,0)),"")="入るお金",D205,-D205))</f>
        <v/>
      </c>
      <c r="U205" s="39">
        <f>IF(L205="","",IF(L205&lt;&gt;1,"見出しなど",IF(N205=1,"重なり",IF(S205="",IF(O205&gt;0,"数えない（直した）",IF(I205&amp;""="1","振替",IF(A205&amp;""="0","計算対象外","数えない"))),IF(COUNTIFS('入力'!$A$30:$A$88,S205)=0,"一覧にない費目",IF(O205&gt;0,"直した",IF(S205="未分類","未分類","OK")))))))</f>
        <v/>
      </c>
    </row>
    <row r="206">
      <c r="A206" s="40" t="n"/>
      <c r="B206" s="34" t="n"/>
      <c r="C206" s="35" t="n"/>
      <c r="D206" s="36" t="n"/>
      <c r="E206" s="35" t="n"/>
      <c r="F206" s="35" t="n"/>
      <c r="G206" s="35" t="n"/>
      <c r="H206" s="35" t="n"/>
      <c r="I206" s="40" t="n"/>
      <c r="J206" s="35" t="n"/>
      <c r="L206" s="39">
        <f>IF(B206="","",IFERROR(YEAR(B206)*0+D206*0+1,0))</f>
        <v/>
      </c>
      <c r="M206" s="55">
        <f>IF(L206&lt;&gt;1,"",IF(O206&gt;0,IF(INDEX('分け方の表'!$O$4:$O$53,O206)&lt;&gt;"",DATE(YEAR(INDEX('分け方の表'!$O$4:$O$53,O206)),MONTH(INDEX('分け方の表'!$O$4:$O$53,O206)),1),DATE(YEAR(B206),MONTH(B206),1)),DATE(YEAR(B206),MONTH(B206),1)))</f>
        <v/>
      </c>
      <c r="N206" s="39">
        <f>IF(L206&lt;&gt;1,"",IF(J206="",0,IF(COUNTIFS($J$4:J206,J206)&gt;1,1,0)))</f>
        <v/>
      </c>
      <c r="O206" s="39">
        <f>IF(L206&lt;&gt;1,"",IF(J206="",0,IFERROR(MATCH(J206,'分け方の表'!$M$4:$M$53,0),0)))</f>
        <v/>
      </c>
      <c r="P206" s="39">
        <f>IF(L206&lt;&gt;1,"",IF(SUMPRODUCT((COUNTIFS(C206,"*"&amp;'分け方の表'!$F$4:$F$23&amp;"*")&gt;0)*('分け方の表'!$F$4:$F$23&lt;&gt;"")*'分け方の表'!$I$4:$I$23)=0,99,1+COUNTIFS('分け方の表'!$I$4:$I$23,"&gt;"&amp;SUMPRODUCT((COUNTIFS(C206,"*"&amp;'分け方の表'!$F$4:$F$23&amp;"*")&gt;0)*('分け方の表'!$F$4:$F$23&lt;&gt;"")*'分け方の表'!$I$4:$I$23))))</f>
        <v/>
      </c>
      <c r="Q206" s="39">
        <f>IF(L206&lt;&gt;1,"",IF(P206&gt;=99,"",INDEX('分け方の表'!$G$4:$G$23,P206)&amp;""))</f>
        <v/>
      </c>
      <c r="R206" s="39">
        <f>IF(L206&lt;&gt;1,"",IF((F206="収入")*(G206="給与")*(E206&lt;&gt;"")*(COUNTIFS('分け方の表'!$J$4:$J$13,E206)&gt;0),INDEX('分け方の表'!$K$4:$K$13,MATCH(E206,'分け方の表'!$J$4:$J$13,0))&amp;"",IFERROR(INDEX('分け方の表'!$C$4:$C$103,MATCH(F206&amp;"|"&amp;G206,'分け方の表'!$D$4:$D$103,0))&amp;"",IFERROR(INDEX('分け方の表'!$C$4:$C$103,MATCH(F206&amp;"|（ほか全部）",'分け方の表'!$D$4:$D$103,0))&amp;"","未分類"))))</f>
        <v/>
      </c>
      <c r="S206" s="39">
        <f>IF(L206&lt;&gt;1,"",IF(N206=1,"",IF(IF(O206&gt;0,INDEX('分け方の表'!$N$4:$N$53,O206)&amp;"","")&lt;&gt;"",IF(INDEX('分け方の表'!$N$4:$N$53,O206)="（数えない）","",INDEX('分け方の表'!$N$4:$N$53,O206)&amp;""),IF(I206&amp;""="1",IF((Q206&lt;&gt;"")*(D206&lt;0)*(IFERROR(INDEX('入力'!$E$30:$E$88,MATCH(Q206,'入力'!$A$30:$A$88,0)),"")="貯める・増やす"),Q206,""),IF(A206&amp;""="0","",IF(Q206&lt;&gt;"",Q206,R206))))))</f>
        <v/>
      </c>
      <c r="T206" s="56">
        <f>IF(S206="","",IF(IFERROR(INDEX('入力'!$E$30:$E$88,MATCH(S206,'入力'!$A$30:$A$88,0)),"")="入るお金",D206,-D206))</f>
        <v/>
      </c>
      <c r="U206" s="39">
        <f>IF(L206="","",IF(L206&lt;&gt;1,"見出しなど",IF(N206=1,"重なり",IF(S206="",IF(O206&gt;0,"数えない（直した）",IF(I206&amp;""="1","振替",IF(A206&amp;""="0","計算対象外","数えない"))),IF(COUNTIFS('入力'!$A$30:$A$88,S206)=0,"一覧にない費目",IF(O206&gt;0,"直した",IF(S206="未分類","未分類","OK")))))))</f>
        <v/>
      </c>
    </row>
    <row r="207">
      <c r="A207" s="40" t="n"/>
      <c r="B207" s="34" t="n"/>
      <c r="C207" s="35" t="n"/>
      <c r="D207" s="36" t="n"/>
      <c r="E207" s="35" t="n"/>
      <c r="F207" s="35" t="n"/>
      <c r="G207" s="35" t="n"/>
      <c r="H207" s="35" t="n"/>
      <c r="I207" s="40" t="n"/>
      <c r="J207" s="35" t="n"/>
      <c r="L207" s="39">
        <f>IF(B207="","",IFERROR(YEAR(B207)*0+D207*0+1,0))</f>
        <v/>
      </c>
      <c r="M207" s="55">
        <f>IF(L207&lt;&gt;1,"",IF(O207&gt;0,IF(INDEX('分け方の表'!$O$4:$O$53,O207)&lt;&gt;"",DATE(YEAR(INDEX('分け方の表'!$O$4:$O$53,O207)),MONTH(INDEX('分け方の表'!$O$4:$O$53,O207)),1),DATE(YEAR(B207),MONTH(B207),1)),DATE(YEAR(B207),MONTH(B207),1)))</f>
        <v/>
      </c>
      <c r="N207" s="39">
        <f>IF(L207&lt;&gt;1,"",IF(J207="",0,IF(COUNTIFS($J$4:J207,J207)&gt;1,1,0)))</f>
        <v/>
      </c>
      <c r="O207" s="39">
        <f>IF(L207&lt;&gt;1,"",IF(J207="",0,IFERROR(MATCH(J207,'分け方の表'!$M$4:$M$53,0),0)))</f>
        <v/>
      </c>
      <c r="P207" s="39">
        <f>IF(L207&lt;&gt;1,"",IF(SUMPRODUCT((COUNTIFS(C207,"*"&amp;'分け方の表'!$F$4:$F$23&amp;"*")&gt;0)*('分け方の表'!$F$4:$F$23&lt;&gt;"")*'分け方の表'!$I$4:$I$23)=0,99,1+COUNTIFS('分け方の表'!$I$4:$I$23,"&gt;"&amp;SUMPRODUCT((COUNTIFS(C207,"*"&amp;'分け方の表'!$F$4:$F$23&amp;"*")&gt;0)*('分け方の表'!$F$4:$F$23&lt;&gt;"")*'分け方の表'!$I$4:$I$23))))</f>
        <v/>
      </c>
      <c r="Q207" s="39">
        <f>IF(L207&lt;&gt;1,"",IF(P207&gt;=99,"",INDEX('分け方の表'!$G$4:$G$23,P207)&amp;""))</f>
        <v/>
      </c>
      <c r="R207" s="39">
        <f>IF(L207&lt;&gt;1,"",IF((F207="収入")*(G207="給与")*(E207&lt;&gt;"")*(COUNTIFS('分け方の表'!$J$4:$J$13,E207)&gt;0),INDEX('分け方の表'!$K$4:$K$13,MATCH(E207,'分け方の表'!$J$4:$J$13,0))&amp;"",IFERROR(INDEX('分け方の表'!$C$4:$C$103,MATCH(F207&amp;"|"&amp;G207,'分け方の表'!$D$4:$D$103,0))&amp;"",IFERROR(INDEX('分け方の表'!$C$4:$C$103,MATCH(F207&amp;"|（ほか全部）",'分け方の表'!$D$4:$D$103,0))&amp;"","未分類"))))</f>
        <v/>
      </c>
      <c r="S207" s="39">
        <f>IF(L207&lt;&gt;1,"",IF(N207=1,"",IF(IF(O207&gt;0,INDEX('分け方の表'!$N$4:$N$53,O207)&amp;"","")&lt;&gt;"",IF(INDEX('分け方の表'!$N$4:$N$53,O207)="（数えない）","",INDEX('分け方の表'!$N$4:$N$53,O207)&amp;""),IF(I207&amp;""="1",IF((Q207&lt;&gt;"")*(D207&lt;0)*(IFERROR(INDEX('入力'!$E$30:$E$88,MATCH(Q207,'入力'!$A$30:$A$88,0)),"")="貯める・増やす"),Q207,""),IF(A207&amp;""="0","",IF(Q207&lt;&gt;"",Q207,R207))))))</f>
        <v/>
      </c>
      <c r="T207" s="56">
        <f>IF(S207="","",IF(IFERROR(INDEX('入力'!$E$30:$E$88,MATCH(S207,'入力'!$A$30:$A$88,0)),"")="入るお金",D207,-D207))</f>
        <v/>
      </c>
      <c r="U207" s="39">
        <f>IF(L207="","",IF(L207&lt;&gt;1,"見出しなど",IF(N207=1,"重なり",IF(S207="",IF(O207&gt;0,"数えない（直した）",IF(I207&amp;""="1","振替",IF(A207&amp;""="0","計算対象外","数えない"))),IF(COUNTIFS('入力'!$A$30:$A$88,S207)=0,"一覧にない費目",IF(O207&gt;0,"直した",IF(S207="未分類","未分類","OK")))))))</f>
        <v/>
      </c>
    </row>
    <row r="208">
      <c r="A208" s="40" t="n"/>
      <c r="B208" s="34" t="n"/>
      <c r="C208" s="35" t="n"/>
      <c r="D208" s="36" t="n"/>
      <c r="E208" s="35" t="n"/>
      <c r="F208" s="35" t="n"/>
      <c r="G208" s="35" t="n"/>
      <c r="H208" s="35" t="n"/>
      <c r="I208" s="40" t="n"/>
      <c r="J208" s="35" t="n"/>
      <c r="L208" s="39">
        <f>IF(B208="","",IFERROR(YEAR(B208)*0+D208*0+1,0))</f>
        <v/>
      </c>
      <c r="M208" s="55">
        <f>IF(L208&lt;&gt;1,"",IF(O208&gt;0,IF(INDEX('分け方の表'!$O$4:$O$53,O208)&lt;&gt;"",DATE(YEAR(INDEX('分け方の表'!$O$4:$O$53,O208)),MONTH(INDEX('分け方の表'!$O$4:$O$53,O208)),1),DATE(YEAR(B208),MONTH(B208),1)),DATE(YEAR(B208),MONTH(B208),1)))</f>
        <v/>
      </c>
      <c r="N208" s="39">
        <f>IF(L208&lt;&gt;1,"",IF(J208="",0,IF(COUNTIFS($J$4:J208,J208)&gt;1,1,0)))</f>
        <v/>
      </c>
      <c r="O208" s="39">
        <f>IF(L208&lt;&gt;1,"",IF(J208="",0,IFERROR(MATCH(J208,'分け方の表'!$M$4:$M$53,0),0)))</f>
        <v/>
      </c>
      <c r="P208" s="39">
        <f>IF(L208&lt;&gt;1,"",IF(SUMPRODUCT((COUNTIFS(C208,"*"&amp;'分け方の表'!$F$4:$F$23&amp;"*")&gt;0)*('分け方の表'!$F$4:$F$23&lt;&gt;"")*'分け方の表'!$I$4:$I$23)=0,99,1+COUNTIFS('分け方の表'!$I$4:$I$23,"&gt;"&amp;SUMPRODUCT((COUNTIFS(C208,"*"&amp;'分け方の表'!$F$4:$F$23&amp;"*")&gt;0)*('分け方の表'!$F$4:$F$23&lt;&gt;"")*'分け方の表'!$I$4:$I$23))))</f>
        <v/>
      </c>
      <c r="Q208" s="39">
        <f>IF(L208&lt;&gt;1,"",IF(P208&gt;=99,"",INDEX('分け方の表'!$G$4:$G$23,P208)&amp;""))</f>
        <v/>
      </c>
      <c r="R208" s="39">
        <f>IF(L208&lt;&gt;1,"",IF((F208="収入")*(G208="給与")*(E208&lt;&gt;"")*(COUNTIFS('分け方の表'!$J$4:$J$13,E208)&gt;0),INDEX('分け方の表'!$K$4:$K$13,MATCH(E208,'分け方の表'!$J$4:$J$13,0))&amp;"",IFERROR(INDEX('分け方の表'!$C$4:$C$103,MATCH(F208&amp;"|"&amp;G208,'分け方の表'!$D$4:$D$103,0))&amp;"",IFERROR(INDEX('分け方の表'!$C$4:$C$103,MATCH(F208&amp;"|（ほか全部）",'分け方の表'!$D$4:$D$103,0))&amp;"","未分類"))))</f>
        <v/>
      </c>
      <c r="S208" s="39">
        <f>IF(L208&lt;&gt;1,"",IF(N208=1,"",IF(IF(O208&gt;0,INDEX('分け方の表'!$N$4:$N$53,O208)&amp;"","")&lt;&gt;"",IF(INDEX('分け方の表'!$N$4:$N$53,O208)="（数えない）","",INDEX('分け方の表'!$N$4:$N$53,O208)&amp;""),IF(I208&amp;""="1",IF((Q208&lt;&gt;"")*(D208&lt;0)*(IFERROR(INDEX('入力'!$E$30:$E$88,MATCH(Q208,'入力'!$A$30:$A$88,0)),"")="貯める・増やす"),Q208,""),IF(A208&amp;""="0","",IF(Q208&lt;&gt;"",Q208,R208))))))</f>
        <v/>
      </c>
      <c r="T208" s="56">
        <f>IF(S208="","",IF(IFERROR(INDEX('入力'!$E$30:$E$88,MATCH(S208,'入力'!$A$30:$A$88,0)),"")="入るお金",D208,-D208))</f>
        <v/>
      </c>
      <c r="U208" s="39">
        <f>IF(L208="","",IF(L208&lt;&gt;1,"見出しなど",IF(N208=1,"重なり",IF(S208="",IF(O208&gt;0,"数えない（直した）",IF(I208&amp;""="1","振替",IF(A208&amp;""="0","計算対象外","数えない"))),IF(COUNTIFS('入力'!$A$30:$A$88,S208)=0,"一覧にない費目",IF(O208&gt;0,"直した",IF(S208="未分類","未分類","OK")))))))</f>
        <v/>
      </c>
    </row>
    <row r="209">
      <c r="A209" s="40" t="n"/>
      <c r="B209" s="34" t="n"/>
      <c r="C209" s="35" t="n"/>
      <c r="D209" s="36" t="n"/>
      <c r="E209" s="35" t="n"/>
      <c r="F209" s="35" t="n"/>
      <c r="G209" s="35" t="n"/>
      <c r="H209" s="35" t="n"/>
      <c r="I209" s="40" t="n"/>
      <c r="J209" s="35" t="n"/>
      <c r="L209" s="39">
        <f>IF(B209="","",IFERROR(YEAR(B209)*0+D209*0+1,0))</f>
        <v/>
      </c>
      <c r="M209" s="55">
        <f>IF(L209&lt;&gt;1,"",IF(O209&gt;0,IF(INDEX('分け方の表'!$O$4:$O$53,O209)&lt;&gt;"",DATE(YEAR(INDEX('分け方の表'!$O$4:$O$53,O209)),MONTH(INDEX('分け方の表'!$O$4:$O$53,O209)),1),DATE(YEAR(B209),MONTH(B209),1)),DATE(YEAR(B209),MONTH(B209),1)))</f>
        <v/>
      </c>
      <c r="N209" s="39">
        <f>IF(L209&lt;&gt;1,"",IF(J209="",0,IF(COUNTIFS($J$4:J209,J209)&gt;1,1,0)))</f>
        <v/>
      </c>
      <c r="O209" s="39">
        <f>IF(L209&lt;&gt;1,"",IF(J209="",0,IFERROR(MATCH(J209,'分け方の表'!$M$4:$M$53,0),0)))</f>
        <v/>
      </c>
      <c r="P209" s="39">
        <f>IF(L209&lt;&gt;1,"",IF(SUMPRODUCT((COUNTIFS(C209,"*"&amp;'分け方の表'!$F$4:$F$23&amp;"*")&gt;0)*('分け方の表'!$F$4:$F$23&lt;&gt;"")*'分け方の表'!$I$4:$I$23)=0,99,1+COUNTIFS('分け方の表'!$I$4:$I$23,"&gt;"&amp;SUMPRODUCT((COUNTIFS(C209,"*"&amp;'分け方の表'!$F$4:$F$23&amp;"*")&gt;0)*('分け方の表'!$F$4:$F$23&lt;&gt;"")*'分け方の表'!$I$4:$I$23))))</f>
        <v/>
      </c>
      <c r="Q209" s="39">
        <f>IF(L209&lt;&gt;1,"",IF(P209&gt;=99,"",INDEX('分け方の表'!$G$4:$G$23,P209)&amp;""))</f>
        <v/>
      </c>
      <c r="R209" s="39">
        <f>IF(L209&lt;&gt;1,"",IF((F209="収入")*(G209="給与")*(E209&lt;&gt;"")*(COUNTIFS('分け方の表'!$J$4:$J$13,E209)&gt;0),INDEX('分け方の表'!$K$4:$K$13,MATCH(E209,'分け方の表'!$J$4:$J$13,0))&amp;"",IFERROR(INDEX('分け方の表'!$C$4:$C$103,MATCH(F209&amp;"|"&amp;G209,'分け方の表'!$D$4:$D$103,0))&amp;"",IFERROR(INDEX('分け方の表'!$C$4:$C$103,MATCH(F209&amp;"|（ほか全部）",'分け方の表'!$D$4:$D$103,0))&amp;"","未分類"))))</f>
        <v/>
      </c>
      <c r="S209" s="39">
        <f>IF(L209&lt;&gt;1,"",IF(N209=1,"",IF(IF(O209&gt;0,INDEX('分け方の表'!$N$4:$N$53,O209)&amp;"","")&lt;&gt;"",IF(INDEX('分け方の表'!$N$4:$N$53,O209)="（数えない）","",INDEX('分け方の表'!$N$4:$N$53,O209)&amp;""),IF(I209&amp;""="1",IF((Q209&lt;&gt;"")*(D209&lt;0)*(IFERROR(INDEX('入力'!$E$30:$E$88,MATCH(Q209,'入力'!$A$30:$A$88,0)),"")="貯める・増やす"),Q209,""),IF(A209&amp;""="0","",IF(Q209&lt;&gt;"",Q209,R209))))))</f>
        <v/>
      </c>
      <c r="T209" s="56">
        <f>IF(S209="","",IF(IFERROR(INDEX('入力'!$E$30:$E$88,MATCH(S209,'入力'!$A$30:$A$88,0)),"")="入るお金",D209,-D209))</f>
        <v/>
      </c>
      <c r="U209" s="39">
        <f>IF(L209="","",IF(L209&lt;&gt;1,"見出しなど",IF(N209=1,"重なり",IF(S209="",IF(O209&gt;0,"数えない（直した）",IF(I209&amp;""="1","振替",IF(A209&amp;""="0","計算対象外","数えない"))),IF(COUNTIFS('入力'!$A$30:$A$88,S209)=0,"一覧にない費目",IF(O209&gt;0,"直した",IF(S209="未分類","未分類","OK")))))))</f>
        <v/>
      </c>
    </row>
    <row r="210">
      <c r="A210" s="40" t="n"/>
      <c r="B210" s="34" t="n"/>
      <c r="C210" s="35" t="n"/>
      <c r="D210" s="36" t="n"/>
      <c r="E210" s="35" t="n"/>
      <c r="F210" s="35" t="n"/>
      <c r="G210" s="35" t="n"/>
      <c r="H210" s="35" t="n"/>
      <c r="I210" s="40" t="n"/>
      <c r="J210" s="35" t="n"/>
      <c r="L210" s="39">
        <f>IF(B210="","",IFERROR(YEAR(B210)*0+D210*0+1,0))</f>
        <v/>
      </c>
      <c r="M210" s="55">
        <f>IF(L210&lt;&gt;1,"",IF(O210&gt;0,IF(INDEX('分け方の表'!$O$4:$O$53,O210)&lt;&gt;"",DATE(YEAR(INDEX('分け方の表'!$O$4:$O$53,O210)),MONTH(INDEX('分け方の表'!$O$4:$O$53,O210)),1),DATE(YEAR(B210),MONTH(B210),1)),DATE(YEAR(B210),MONTH(B210),1)))</f>
        <v/>
      </c>
      <c r="N210" s="39">
        <f>IF(L210&lt;&gt;1,"",IF(J210="",0,IF(COUNTIFS($J$4:J210,J210)&gt;1,1,0)))</f>
        <v/>
      </c>
      <c r="O210" s="39">
        <f>IF(L210&lt;&gt;1,"",IF(J210="",0,IFERROR(MATCH(J210,'分け方の表'!$M$4:$M$53,0),0)))</f>
        <v/>
      </c>
      <c r="P210" s="39">
        <f>IF(L210&lt;&gt;1,"",IF(SUMPRODUCT((COUNTIFS(C210,"*"&amp;'分け方の表'!$F$4:$F$23&amp;"*")&gt;0)*('分け方の表'!$F$4:$F$23&lt;&gt;"")*'分け方の表'!$I$4:$I$23)=0,99,1+COUNTIFS('分け方の表'!$I$4:$I$23,"&gt;"&amp;SUMPRODUCT((COUNTIFS(C210,"*"&amp;'分け方の表'!$F$4:$F$23&amp;"*")&gt;0)*('分け方の表'!$F$4:$F$23&lt;&gt;"")*'分け方の表'!$I$4:$I$23))))</f>
        <v/>
      </c>
      <c r="Q210" s="39">
        <f>IF(L210&lt;&gt;1,"",IF(P210&gt;=99,"",INDEX('分け方の表'!$G$4:$G$23,P210)&amp;""))</f>
        <v/>
      </c>
      <c r="R210" s="39">
        <f>IF(L210&lt;&gt;1,"",IF((F210="収入")*(G210="給与")*(E210&lt;&gt;"")*(COUNTIFS('分け方の表'!$J$4:$J$13,E210)&gt;0),INDEX('分け方の表'!$K$4:$K$13,MATCH(E210,'分け方の表'!$J$4:$J$13,0))&amp;"",IFERROR(INDEX('分け方の表'!$C$4:$C$103,MATCH(F210&amp;"|"&amp;G210,'分け方の表'!$D$4:$D$103,0))&amp;"",IFERROR(INDEX('分け方の表'!$C$4:$C$103,MATCH(F210&amp;"|（ほか全部）",'分け方の表'!$D$4:$D$103,0))&amp;"","未分類"))))</f>
        <v/>
      </c>
      <c r="S210" s="39">
        <f>IF(L210&lt;&gt;1,"",IF(N210=1,"",IF(IF(O210&gt;0,INDEX('分け方の表'!$N$4:$N$53,O210)&amp;"","")&lt;&gt;"",IF(INDEX('分け方の表'!$N$4:$N$53,O210)="（数えない）","",INDEX('分け方の表'!$N$4:$N$53,O210)&amp;""),IF(I210&amp;""="1",IF((Q210&lt;&gt;"")*(D210&lt;0)*(IFERROR(INDEX('入力'!$E$30:$E$88,MATCH(Q210,'入力'!$A$30:$A$88,0)),"")="貯める・増やす"),Q210,""),IF(A210&amp;""="0","",IF(Q210&lt;&gt;"",Q210,R210))))))</f>
        <v/>
      </c>
      <c r="T210" s="56">
        <f>IF(S210="","",IF(IFERROR(INDEX('入力'!$E$30:$E$88,MATCH(S210,'入力'!$A$30:$A$88,0)),"")="入るお金",D210,-D210))</f>
        <v/>
      </c>
      <c r="U210" s="39">
        <f>IF(L210="","",IF(L210&lt;&gt;1,"見出しなど",IF(N210=1,"重なり",IF(S210="",IF(O210&gt;0,"数えない（直した）",IF(I210&amp;""="1","振替",IF(A210&amp;""="0","計算対象外","数えない"))),IF(COUNTIFS('入力'!$A$30:$A$88,S210)=0,"一覧にない費目",IF(O210&gt;0,"直した",IF(S210="未分類","未分類","OK")))))))</f>
        <v/>
      </c>
    </row>
    <row r="211">
      <c r="A211" s="40" t="n"/>
      <c r="B211" s="34" t="n"/>
      <c r="C211" s="35" t="n"/>
      <c r="D211" s="36" t="n"/>
      <c r="E211" s="35" t="n"/>
      <c r="F211" s="35" t="n"/>
      <c r="G211" s="35" t="n"/>
      <c r="H211" s="35" t="n"/>
      <c r="I211" s="40" t="n"/>
      <c r="J211" s="35" t="n"/>
      <c r="L211" s="39">
        <f>IF(B211="","",IFERROR(YEAR(B211)*0+D211*0+1,0))</f>
        <v/>
      </c>
      <c r="M211" s="55">
        <f>IF(L211&lt;&gt;1,"",IF(O211&gt;0,IF(INDEX('分け方の表'!$O$4:$O$53,O211)&lt;&gt;"",DATE(YEAR(INDEX('分け方の表'!$O$4:$O$53,O211)),MONTH(INDEX('分け方の表'!$O$4:$O$53,O211)),1),DATE(YEAR(B211),MONTH(B211),1)),DATE(YEAR(B211),MONTH(B211),1)))</f>
        <v/>
      </c>
      <c r="N211" s="39">
        <f>IF(L211&lt;&gt;1,"",IF(J211="",0,IF(COUNTIFS($J$4:J211,J211)&gt;1,1,0)))</f>
        <v/>
      </c>
      <c r="O211" s="39">
        <f>IF(L211&lt;&gt;1,"",IF(J211="",0,IFERROR(MATCH(J211,'分け方の表'!$M$4:$M$53,0),0)))</f>
        <v/>
      </c>
      <c r="P211" s="39">
        <f>IF(L211&lt;&gt;1,"",IF(SUMPRODUCT((COUNTIFS(C211,"*"&amp;'分け方の表'!$F$4:$F$23&amp;"*")&gt;0)*('分け方の表'!$F$4:$F$23&lt;&gt;"")*'分け方の表'!$I$4:$I$23)=0,99,1+COUNTIFS('分け方の表'!$I$4:$I$23,"&gt;"&amp;SUMPRODUCT((COUNTIFS(C211,"*"&amp;'分け方の表'!$F$4:$F$23&amp;"*")&gt;0)*('分け方の表'!$F$4:$F$23&lt;&gt;"")*'分け方の表'!$I$4:$I$23))))</f>
        <v/>
      </c>
      <c r="Q211" s="39">
        <f>IF(L211&lt;&gt;1,"",IF(P211&gt;=99,"",INDEX('分け方の表'!$G$4:$G$23,P211)&amp;""))</f>
        <v/>
      </c>
      <c r="R211" s="39">
        <f>IF(L211&lt;&gt;1,"",IF((F211="収入")*(G211="給与")*(E211&lt;&gt;"")*(COUNTIFS('分け方の表'!$J$4:$J$13,E211)&gt;0),INDEX('分け方の表'!$K$4:$K$13,MATCH(E211,'分け方の表'!$J$4:$J$13,0))&amp;"",IFERROR(INDEX('分け方の表'!$C$4:$C$103,MATCH(F211&amp;"|"&amp;G211,'分け方の表'!$D$4:$D$103,0))&amp;"",IFERROR(INDEX('分け方の表'!$C$4:$C$103,MATCH(F211&amp;"|（ほか全部）",'分け方の表'!$D$4:$D$103,0))&amp;"","未分類"))))</f>
        <v/>
      </c>
      <c r="S211" s="39">
        <f>IF(L211&lt;&gt;1,"",IF(N211=1,"",IF(IF(O211&gt;0,INDEX('分け方の表'!$N$4:$N$53,O211)&amp;"","")&lt;&gt;"",IF(INDEX('分け方の表'!$N$4:$N$53,O211)="（数えない）","",INDEX('分け方の表'!$N$4:$N$53,O211)&amp;""),IF(I211&amp;""="1",IF((Q211&lt;&gt;"")*(D211&lt;0)*(IFERROR(INDEX('入力'!$E$30:$E$88,MATCH(Q211,'入力'!$A$30:$A$88,0)),"")="貯める・増やす"),Q211,""),IF(A211&amp;""="0","",IF(Q211&lt;&gt;"",Q211,R211))))))</f>
        <v/>
      </c>
      <c r="T211" s="56">
        <f>IF(S211="","",IF(IFERROR(INDEX('入力'!$E$30:$E$88,MATCH(S211,'入力'!$A$30:$A$88,0)),"")="入るお金",D211,-D211))</f>
        <v/>
      </c>
      <c r="U211" s="39">
        <f>IF(L211="","",IF(L211&lt;&gt;1,"見出しなど",IF(N211=1,"重なり",IF(S211="",IF(O211&gt;0,"数えない（直した）",IF(I211&amp;""="1","振替",IF(A211&amp;""="0","計算対象外","数えない"))),IF(COUNTIFS('入力'!$A$30:$A$88,S211)=0,"一覧にない費目",IF(O211&gt;0,"直した",IF(S211="未分類","未分類","OK")))))))</f>
        <v/>
      </c>
    </row>
    <row r="212">
      <c r="A212" s="40" t="n"/>
      <c r="B212" s="34" t="n"/>
      <c r="C212" s="35" t="n"/>
      <c r="D212" s="36" t="n"/>
      <c r="E212" s="35" t="n"/>
      <c r="F212" s="35" t="n"/>
      <c r="G212" s="35" t="n"/>
      <c r="H212" s="35" t="n"/>
      <c r="I212" s="40" t="n"/>
      <c r="J212" s="35" t="n"/>
      <c r="L212" s="39">
        <f>IF(B212="","",IFERROR(YEAR(B212)*0+D212*0+1,0))</f>
        <v/>
      </c>
      <c r="M212" s="55">
        <f>IF(L212&lt;&gt;1,"",IF(O212&gt;0,IF(INDEX('分け方の表'!$O$4:$O$53,O212)&lt;&gt;"",DATE(YEAR(INDEX('分け方の表'!$O$4:$O$53,O212)),MONTH(INDEX('分け方の表'!$O$4:$O$53,O212)),1),DATE(YEAR(B212),MONTH(B212),1)),DATE(YEAR(B212),MONTH(B212),1)))</f>
        <v/>
      </c>
      <c r="N212" s="39">
        <f>IF(L212&lt;&gt;1,"",IF(J212="",0,IF(COUNTIFS($J$4:J212,J212)&gt;1,1,0)))</f>
        <v/>
      </c>
      <c r="O212" s="39">
        <f>IF(L212&lt;&gt;1,"",IF(J212="",0,IFERROR(MATCH(J212,'分け方の表'!$M$4:$M$53,0),0)))</f>
        <v/>
      </c>
      <c r="P212" s="39">
        <f>IF(L212&lt;&gt;1,"",IF(SUMPRODUCT((COUNTIFS(C212,"*"&amp;'分け方の表'!$F$4:$F$23&amp;"*")&gt;0)*('分け方の表'!$F$4:$F$23&lt;&gt;"")*'分け方の表'!$I$4:$I$23)=0,99,1+COUNTIFS('分け方の表'!$I$4:$I$23,"&gt;"&amp;SUMPRODUCT((COUNTIFS(C212,"*"&amp;'分け方の表'!$F$4:$F$23&amp;"*")&gt;0)*('分け方の表'!$F$4:$F$23&lt;&gt;"")*'分け方の表'!$I$4:$I$23))))</f>
        <v/>
      </c>
      <c r="Q212" s="39">
        <f>IF(L212&lt;&gt;1,"",IF(P212&gt;=99,"",INDEX('分け方の表'!$G$4:$G$23,P212)&amp;""))</f>
        <v/>
      </c>
      <c r="R212" s="39">
        <f>IF(L212&lt;&gt;1,"",IF((F212="収入")*(G212="給与")*(E212&lt;&gt;"")*(COUNTIFS('分け方の表'!$J$4:$J$13,E212)&gt;0),INDEX('分け方の表'!$K$4:$K$13,MATCH(E212,'分け方の表'!$J$4:$J$13,0))&amp;"",IFERROR(INDEX('分け方の表'!$C$4:$C$103,MATCH(F212&amp;"|"&amp;G212,'分け方の表'!$D$4:$D$103,0))&amp;"",IFERROR(INDEX('分け方の表'!$C$4:$C$103,MATCH(F212&amp;"|（ほか全部）",'分け方の表'!$D$4:$D$103,0))&amp;"","未分類"))))</f>
        <v/>
      </c>
      <c r="S212" s="39">
        <f>IF(L212&lt;&gt;1,"",IF(N212=1,"",IF(IF(O212&gt;0,INDEX('分け方の表'!$N$4:$N$53,O212)&amp;"","")&lt;&gt;"",IF(INDEX('分け方の表'!$N$4:$N$53,O212)="（数えない）","",INDEX('分け方の表'!$N$4:$N$53,O212)&amp;""),IF(I212&amp;""="1",IF((Q212&lt;&gt;"")*(D212&lt;0)*(IFERROR(INDEX('入力'!$E$30:$E$88,MATCH(Q212,'入力'!$A$30:$A$88,0)),"")="貯める・増やす"),Q212,""),IF(A212&amp;""="0","",IF(Q212&lt;&gt;"",Q212,R212))))))</f>
        <v/>
      </c>
      <c r="T212" s="56">
        <f>IF(S212="","",IF(IFERROR(INDEX('入力'!$E$30:$E$88,MATCH(S212,'入力'!$A$30:$A$88,0)),"")="入るお金",D212,-D212))</f>
        <v/>
      </c>
      <c r="U212" s="39">
        <f>IF(L212="","",IF(L212&lt;&gt;1,"見出しなど",IF(N212=1,"重なり",IF(S212="",IF(O212&gt;0,"数えない（直した）",IF(I212&amp;""="1","振替",IF(A212&amp;""="0","計算対象外","数えない"))),IF(COUNTIFS('入力'!$A$30:$A$88,S212)=0,"一覧にない費目",IF(O212&gt;0,"直した",IF(S212="未分類","未分類","OK")))))))</f>
        <v/>
      </c>
    </row>
    <row r="213">
      <c r="A213" s="40" t="n"/>
      <c r="B213" s="34" t="n"/>
      <c r="C213" s="35" t="n"/>
      <c r="D213" s="36" t="n"/>
      <c r="E213" s="35" t="n"/>
      <c r="F213" s="35" t="n"/>
      <c r="G213" s="35" t="n"/>
      <c r="H213" s="35" t="n"/>
      <c r="I213" s="40" t="n"/>
      <c r="J213" s="35" t="n"/>
      <c r="L213" s="39">
        <f>IF(B213="","",IFERROR(YEAR(B213)*0+D213*0+1,0))</f>
        <v/>
      </c>
      <c r="M213" s="55">
        <f>IF(L213&lt;&gt;1,"",IF(O213&gt;0,IF(INDEX('分け方の表'!$O$4:$O$53,O213)&lt;&gt;"",DATE(YEAR(INDEX('分け方の表'!$O$4:$O$53,O213)),MONTH(INDEX('分け方の表'!$O$4:$O$53,O213)),1),DATE(YEAR(B213),MONTH(B213),1)),DATE(YEAR(B213),MONTH(B213),1)))</f>
        <v/>
      </c>
      <c r="N213" s="39">
        <f>IF(L213&lt;&gt;1,"",IF(J213="",0,IF(COUNTIFS($J$4:J213,J213)&gt;1,1,0)))</f>
        <v/>
      </c>
      <c r="O213" s="39">
        <f>IF(L213&lt;&gt;1,"",IF(J213="",0,IFERROR(MATCH(J213,'分け方の表'!$M$4:$M$53,0),0)))</f>
        <v/>
      </c>
      <c r="P213" s="39">
        <f>IF(L213&lt;&gt;1,"",IF(SUMPRODUCT((COUNTIFS(C213,"*"&amp;'分け方の表'!$F$4:$F$23&amp;"*")&gt;0)*('分け方の表'!$F$4:$F$23&lt;&gt;"")*'分け方の表'!$I$4:$I$23)=0,99,1+COUNTIFS('分け方の表'!$I$4:$I$23,"&gt;"&amp;SUMPRODUCT((COUNTIFS(C213,"*"&amp;'分け方の表'!$F$4:$F$23&amp;"*")&gt;0)*('分け方の表'!$F$4:$F$23&lt;&gt;"")*'分け方の表'!$I$4:$I$23))))</f>
        <v/>
      </c>
      <c r="Q213" s="39">
        <f>IF(L213&lt;&gt;1,"",IF(P213&gt;=99,"",INDEX('分け方の表'!$G$4:$G$23,P213)&amp;""))</f>
        <v/>
      </c>
      <c r="R213" s="39">
        <f>IF(L213&lt;&gt;1,"",IF((F213="収入")*(G213="給与")*(E213&lt;&gt;"")*(COUNTIFS('分け方の表'!$J$4:$J$13,E213)&gt;0),INDEX('分け方の表'!$K$4:$K$13,MATCH(E213,'分け方の表'!$J$4:$J$13,0))&amp;"",IFERROR(INDEX('分け方の表'!$C$4:$C$103,MATCH(F213&amp;"|"&amp;G213,'分け方の表'!$D$4:$D$103,0))&amp;"",IFERROR(INDEX('分け方の表'!$C$4:$C$103,MATCH(F213&amp;"|（ほか全部）",'分け方の表'!$D$4:$D$103,0))&amp;"","未分類"))))</f>
        <v/>
      </c>
      <c r="S213" s="39">
        <f>IF(L213&lt;&gt;1,"",IF(N213=1,"",IF(IF(O213&gt;0,INDEX('分け方の表'!$N$4:$N$53,O213)&amp;"","")&lt;&gt;"",IF(INDEX('分け方の表'!$N$4:$N$53,O213)="（数えない）","",INDEX('分け方の表'!$N$4:$N$53,O213)&amp;""),IF(I213&amp;""="1",IF((Q213&lt;&gt;"")*(D213&lt;0)*(IFERROR(INDEX('入力'!$E$30:$E$88,MATCH(Q213,'入力'!$A$30:$A$88,0)),"")="貯める・増やす"),Q213,""),IF(A213&amp;""="0","",IF(Q213&lt;&gt;"",Q213,R213))))))</f>
        <v/>
      </c>
      <c r="T213" s="56">
        <f>IF(S213="","",IF(IFERROR(INDEX('入力'!$E$30:$E$88,MATCH(S213,'入力'!$A$30:$A$88,0)),"")="入るお金",D213,-D213))</f>
        <v/>
      </c>
      <c r="U213" s="39">
        <f>IF(L213="","",IF(L213&lt;&gt;1,"見出しなど",IF(N213=1,"重なり",IF(S213="",IF(O213&gt;0,"数えない（直した）",IF(I213&amp;""="1","振替",IF(A213&amp;""="0","計算対象外","数えない"))),IF(COUNTIFS('入力'!$A$30:$A$88,S213)=0,"一覧にない費目",IF(O213&gt;0,"直した",IF(S213="未分類","未分類","OK")))))))</f>
        <v/>
      </c>
    </row>
    <row r="214">
      <c r="A214" s="40" t="n"/>
      <c r="B214" s="34" t="n"/>
      <c r="C214" s="35" t="n"/>
      <c r="D214" s="36" t="n"/>
      <c r="E214" s="35" t="n"/>
      <c r="F214" s="35" t="n"/>
      <c r="G214" s="35" t="n"/>
      <c r="H214" s="35" t="n"/>
      <c r="I214" s="40" t="n"/>
      <c r="J214" s="35" t="n"/>
      <c r="L214" s="39">
        <f>IF(B214="","",IFERROR(YEAR(B214)*0+D214*0+1,0))</f>
        <v/>
      </c>
      <c r="M214" s="55">
        <f>IF(L214&lt;&gt;1,"",IF(O214&gt;0,IF(INDEX('分け方の表'!$O$4:$O$53,O214)&lt;&gt;"",DATE(YEAR(INDEX('分け方の表'!$O$4:$O$53,O214)),MONTH(INDEX('分け方の表'!$O$4:$O$53,O214)),1),DATE(YEAR(B214),MONTH(B214),1)),DATE(YEAR(B214),MONTH(B214),1)))</f>
        <v/>
      </c>
      <c r="N214" s="39">
        <f>IF(L214&lt;&gt;1,"",IF(J214="",0,IF(COUNTIFS($J$4:J214,J214)&gt;1,1,0)))</f>
        <v/>
      </c>
      <c r="O214" s="39">
        <f>IF(L214&lt;&gt;1,"",IF(J214="",0,IFERROR(MATCH(J214,'分け方の表'!$M$4:$M$53,0),0)))</f>
        <v/>
      </c>
      <c r="P214" s="39">
        <f>IF(L214&lt;&gt;1,"",IF(SUMPRODUCT((COUNTIFS(C214,"*"&amp;'分け方の表'!$F$4:$F$23&amp;"*")&gt;0)*('分け方の表'!$F$4:$F$23&lt;&gt;"")*'分け方の表'!$I$4:$I$23)=0,99,1+COUNTIFS('分け方の表'!$I$4:$I$23,"&gt;"&amp;SUMPRODUCT((COUNTIFS(C214,"*"&amp;'分け方の表'!$F$4:$F$23&amp;"*")&gt;0)*('分け方の表'!$F$4:$F$23&lt;&gt;"")*'分け方の表'!$I$4:$I$23))))</f>
        <v/>
      </c>
      <c r="Q214" s="39">
        <f>IF(L214&lt;&gt;1,"",IF(P214&gt;=99,"",INDEX('分け方の表'!$G$4:$G$23,P214)&amp;""))</f>
        <v/>
      </c>
      <c r="R214" s="39">
        <f>IF(L214&lt;&gt;1,"",IF((F214="収入")*(G214="給与")*(E214&lt;&gt;"")*(COUNTIFS('分け方の表'!$J$4:$J$13,E214)&gt;0),INDEX('分け方の表'!$K$4:$K$13,MATCH(E214,'分け方の表'!$J$4:$J$13,0))&amp;"",IFERROR(INDEX('分け方の表'!$C$4:$C$103,MATCH(F214&amp;"|"&amp;G214,'分け方の表'!$D$4:$D$103,0))&amp;"",IFERROR(INDEX('分け方の表'!$C$4:$C$103,MATCH(F214&amp;"|（ほか全部）",'分け方の表'!$D$4:$D$103,0))&amp;"","未分類"))))</f>
        <v/>
      </c>
      <c r="S214" s="39">
        <f>IF(L214&lt;&gt;1,"",IF(N214=1,"",IF(IF(O214&gt;0,INDEX('分け方の表'!$N$4:$N$53,O214)&amp;"","")&lt;&gt;"",IF(INDEX('分け方の表'!$N$4:$N$53,O214)="（数えない）","",INDEX('分け方の表'!$N$4:$N$53,O214)&amp;""),IF(I214&amp;""="1",IF((Q214&lt;&gt;"")*(D214&lt;0)*(IFERROR(INDEX('入力'!$E$30:$E$88,MATCH(Q214,'入力'!$A$30:$A$88,0)),"")="貯める・増やす"),Q214,""),IF(A214&amp;""="0","",IF(Q214&lt;&gt;"",Q214,R214))))))</f>
        <v/>
      </c>
      <c r="T214" s="56">
        <f>IF(S214="","",IF(IFERROR(INDEX('入力'!$E$30:$E$88,MATCH(S214,'入力'!$A$30:$A$88,0)),"")="入るお金",D214,-D214))</f>
        <v/>
      </c>
      <c r="U214" s="39">
        <f>IF(L214="","",IF(L214&lt;&gt;1,"見出しなど",IF(N214=1,"重なり",IF(S214="",IF(O214&gt;0,"数えない（直した）",IF(I214&amp;""="1","振替",IF(A214&amp;""="0","計算対象外","数えない"))),IF(COUNTIFS('入力'!$A$30:$A$88,S214)=0,"一覧にない費目",IF(O214&gt;0,"直した",IF(S214="未分類","未分類","OK")))))))</f>
        <v/>
      </c>
    </row>
    <row r="215">
      <c r="A215" s="40" t="n"/>
      <c r="B215" s="34" t="n"/>
      <c r="C215" s="35" t="n"/>
      <c r="D215" s="36" t="n"/>
      <c r="E215" s="35" t="n"/>
      <c r="F215" s="35" t="n"/>
      <c r="G215" s="35" t="n"/>
      <c r="H215" s="35" t="n"/>
      <c r="I215" s="40" t="n"/>
      <c r="J215" s="35" t="n"/>
      <c r="L215" s="39">
        <f>IF(B215="","",IFERROR(YEAR(B215)*0+D215*0+1,0))</f>
        <v/>
      </c>
      <c r="M215" s="55">
        <f>IF(L215&lt;&gt;1,"",IF(O215&gt;0,IF(INDEX('分け方の表'!$O$4:$O$53,O215)&lt;&gt;"",DATE(YEAR(INDEX('分け方の表'!$O$4:$O$53,O215)),MONTH(INDEX('分け方の表'!$O$4:$O$53,O215)),1),DATE(YEAR(B215),MONTH(B215),1)),DATE(YEAR(B215),MONTH(B215),1)))</f>
        <v/>
      </c>
      <c r="N215" s="39">
        <f>IF(L215&lt;&gt;1,"",IF(J215="",0,IF(COUNTIFS($J$4:J215,J215)&gt;1,1,0)))</f>
        <v/>
      </c>
      <c r="O215" s="39">
        <f>IF(L215&lt;&gt;1,"",IF(J215="",0,IFERROR(MATCH(J215,'分け方の表'!$M$4:$M$53,0),0)))</f>
        <v/>
      </c>
      <c r="P215" s="39">
        <f>IF(L215&lt;&gt;1,"",IF(SUMPRODUCT((COUNTIFS(C215,"*"&amp;'分け方の表'!$F$4:$F$23&amp;"*")&gt;0)*('分け方の表'!$F$4:$F$23&lt;&gt;"")*'分け方の表'!$I$4:$I$23)=0,99,1+COUNTIFS('分け方の表'!$I$4:$I$23,"&gt;"&amp;SUMPRODUCT((COUNTIFS(C215,"*"&amp;'分け方の表'!$F$4:$F$23&amp;"*")&gt;0)*('分け方の表'!$F$4:$F$23&lt;&gt;"")*'分け方の表'!$I$4:$I$23))))</f>
        <v/>
      </c>
      <c r="Q215" s="39">
        <f>IF(L215&lt;&gt;1,"",IF(P215&gt;=99,"",INDEX('分け方の表'!$G$4:$G$23,P215)&amp;""))</f>
        <v/>
      </c>
      <c r="R215" s="39">
        <f>IF(L215&lt;&gt;1,"",IF((F215="収入")*(G215="給与")*(E215&lt;&gt;"")*(COUNTIFS('分け方の表'!$J$4:$J$13,E215)&gt;0),INDEX('分け方の表'!$K$4:$K$13,MATCH(E215,'分け方の表'!$J$4:$J$13,0))&amp;"",IFERROR(INDEX('分け方の表'!$C$4:$C$103,MATCH(F215&amp;"|"&amp;G215,'分け方の表'!$D$4:$D$103,0))&amp;"",IFERROR(INDEX('分け方の表'!$C$4:$C$103,MATCH(F215&amp;"|（ほか全部）",'分け方の表'!$D$4:$D$103,0))&amp;"","未分類"))))</f>
        <v/>
      </c>
      <c r="S215" s="39">
        <f>IF(L215&lt;&gt;1,"",IF(N215=1,"",IF(IF(O215&gt;0,INDEX('分け方の表'!$N$4:$N$53,O215)&amp;"","")&lt;&gt;"",IF(INDEX('分け方の表'!$N$4:$N$53,O215)="（数えない）","",INDEX('分け方の表'!$N$4:$N$53,O215)&amp;""),IF(I215&amp;""="1",IF((Q215&lt;&gt;"")*(D215&lt;0)*(IFERROR(INDEX('入力'!$E$30:$E$88,MATCH(Q215,'入力'!$A$30:$A$88,0)),"")="貯める・増やす"),Q215,""),IF(A215&amp;""="0","",IF(Q215&lt;&gt;"",Q215,R215))))))</f>
        <v/>
      </c>
      <c r="T215" s="56">
        <f>IF(S215="","",IF(IFERROR(INDEX('入力'!$E$30:$E$88,MATCH(S215,'入力'!$A$30:$A$88,0)),"")="入るお金",D215,-D215))</f>
        <v/>
      </c>
      <c r="U215" s="39">
        <f>IF(L215="","",IF(L215&lt;&gt;1,"見出しなど",IF(N215=1,"重なり",IF(S215="",IF(O215&gt;0,"数えない（直した）",IF(I215&amp;""="1","振替",IF(A215&amp;""="0","計算対象外","数えない"))),IF(COUNTIFS('入力'!$A$30:$A$88,S215)=0,"一覧にない費目",IF(O215&gt;0,"直した",IF(S215="未分類","未分類","OK")))))))</f>
        <v/>
      </c>
    </row>
    <row r="216">
      <c r="A216" s="40" t="n"/>
      <c r="B216" s="34" t="n"/>
      <c r="C216" s="35" t="n"/>
      <c r="D216" s="36" t="n"/>
      <c r="E216" s="35" t="n"/>
      <c r="F216" s="35" t="n"/>
      <c r="G216" s="35" t="n"/>
      <c r="H216" s="35" t="n"/>
      <c r="I216" s="40" t="n"/>
      <c r="J216" s="35" t="n"/>
      <c r="L216" s="39">
        <f>IF(B216="","",IFERROR(YEAR(B216)*0+D216*0+1,0))</f>
        <v/>
      </c>
      <c r="M216" s="55">
        <f>IF(L216&lt;&gt;1,"",IF(O216&gt;0,IF(INDEX('分け方の表'!$O$4:$O$53,O216)&lt;&gt;"",DATE(YEAR(INDEX('分け方の表'!$O$4:$O$53,O216)),MONTH(INDEX('分け方の表'!$O$4:$O$53,O216)),1),DATE(YEAR(B216),MONTH(B216),1)),DATE(YEAR(B216),MONTH(B216),1)))</f>
        <v/>
      </c>
      <c r="N216" s="39">
        <f>IF(L216&lt;&gt;1,"",IF(J216="",0,IF(COUNTIFS($J$4:J216,J216)&gt;1,1,0)))</f>
        <v/>
      </c>
      <c r="O216" s="39">
        <f>IF(L216&lt;&gt;1,"",IF(J216="",0,IFERROR(MATCH(J216,'分け方の表'!$M$4:$M$53,0),0)))</f>
        <v/>
      </c>
      <c r="P216" s="39">
        <f>IF(L216&lt;&gt;1,"",IF(SUMPRODUCT((COUNTIFS(C216,"*"&amp;'分け方の表'!$F$4:$F$23&amp;"*")&gt;0)*('分け方の表'!$F$4:$F$23&lt;&gt;"")*'分け方の表'!$I$4:$I$23)=0,99,1+COUNTIFS('分け方の表'!$I$4:$I$23,"&gt;"&amp;SUMPRODUCT((COUNTIFS(C216,"*"&amp;'分け方の表'!$F$4:$F$23&amp;"*")&gt;0)*('分け方の表'!$F$4:$F$23&lt;&gt;"")*'分け方の表'!$I$4:$I$23))))</f>
        <v/>
      </c>
      <c r="Q216" s="39">
        <f>IF(L216&lt;&gt;1,"",IF(P216&gt;=99,"",INDEX('分け方の表'!$G$4:$G$23,P216)&amp;""))</f>
        <v/>
      </c>
      <c r="R216" s="39">
        <f>IF(L216&lt;&gt;1,"",IF((F216="収入")*(G216="給与")*(E216&lt;&gt;"")*(COUNTIFS('分け方の表'!$J$4:$J$13,E216)&gt;0),INDEX('分け方の表'!$K$4:$K$13,MATCH(E216,'分け方の表'!$J$4:$J$13,0))&amp;"",IFERROR(INDEX('分け方の表'!$C$4:$C$103,MATCH(F216&amp;"|"&amp;G216,'分け方の表'!$D$4:$D$103,0))&amp;"",IFERROR(INDEX('分け方の表'!$C$4:$C$103,MATCH(F216&amp;"|（ほか全部）",'分け方の表'!$D$4:$D$103,0))&amp;"","未分類"))))</f>
        <v/>
      </c>
      <c r="S216" s="39">
        <f>IF(L216&lt;&gt;1,"",IF(N216=1,"",IF(IF(O216&gt;0,INDEX('分け方の表'!$N$4:$N$53,O216)&amp;"","")&lt;&gt;"",IF(INDEX('分け方の表'!$N$4:$N$53,O216)="（数えない）","",INDEX('分け方の表'!$N$4:$N$53,O216)&amp;""),IF(I216&amp;""="1",IF((Q216&lt;&gt;"")*(D216&lt;0)*(IFERROR(INDEX('入力'!$E$30:$E$88,MATCH(Q216,'入力'!$A$30:$A$88,0)),"")="貯める・増やす"),Q216,""),IF(A216&amp;""="0","",IF(Q216&lt;&gt;"",Q216,R216))))))</f>
        <v/>
      </c>
      <c r="T216" s="56">
        <f>IF(S216="","",IF(IFERROR(INDEX('入力'!$E$30:$E$88,MATCH(S216,'入力'!$A$30:$A$88,0)),"")="入るお金",D216,-D216))</f>
        <v/>
      </c>
      <c r="U216" s="39">
        <f>IF(L216="","",IF(L216&lt;&gt;1,"見出しなど",IF(N216=1,"重なり",IF(S216="",IF(O216&gt;0,"数えない（直した）",IF(I216&amp;""="1","振替",IF(A216&amp;""="0","計算対象外","数えない"))),IF(COUNTIFS('入力'!$A$30:$A$88,S216)=0,"一覧にない費目",IF(O216&gt;0,"直した",IF(S216="未分類","未分類","OK")))))))</f>
        <v/>
      </c>
    </row>
    <row r="217">
      <c r="A217" s="40" t="n"/>
      <c r="B217" s="34" t="n"/>
      <c r="C217" s="35" t="n"/>
      <c r="D217" s="36" t="n"/>
      <c r="E217" s="35" t="n"/>
      <c r="F217" s="35" t="n"/>
      <c r="G217" s="35" t="n"/>
      <c r="H217" s="35" t="n"/>
      <c r="I217" s="40" t="n"/>
      <c r="J217" s="35" t="n"/>
      <c r="L217" s="39">
        <f>IF(B217="","",IFERROR(YEAR(B217)*0+D217*0+1,0))</f>
        <v/>
      </c>
      <c r="M217" s="55">
        <f>IF(L217&lt;&gt;1,"",IF(O217&gt;0,IF(INDEX('分け方の表'!$O$4:$O$53,O217)&lt;&gt;"",DATE(YEAR(INDEX('分け方の表'!$O$4:$O$53,O217)),MONTH(INDEX('分け方の表'!$O$4:$O$53,O217)),1),DATE(YEAR(B217),MONTH(B217),1)),DATE(YEAR(B217),MONTH(B217),1)))</f>
        <v/>
      </c>
      <c r="N217" s="39">
        <f>IF(L217&lt;&gt;1,"",IF(J217="",0,IF(COUNTIFS($J$4:J217,J217)&gt;1,1,0)))</f>
        <v/>
      </c>
      <c r="O217" s="39">
        <f>IF(L217&lt;&gt;1,"",IF(J217="",0,IFERROR(MATCH(J217,'分け方の表'!$M$4:$M$53,0),0)))</f>
        <v/>
      </c>
      <c r="P217" s="39">
        <f>IF(L217&lt;&gt;1,"",IF(SUMPRODUCT((COUNTIFS(C217,"*"&amp;'分け方の表'!$F$4:$F$23&amp;"*")&gt;0)*('分け方の表'!$F$4:$F$23&lt;&gt;"")*'分け方の表'!$I$4:$I$23)=0,99,1+COUNTIFS('分け方の表'!$I$4:$I$23,"&gt;"&amp;SUMPRODUCT((COUNTIFS(C217,"*"&amp;'分け方の表'!$F$4:$F$23&amp;"*")&gt;0)*('分け方の表'!$F$4:$F$23&lt;&gt;"")*'分け方の表'!$I$4:$I$23))))</f>
        <v/>
      </c>
      <c r="Q217" s="39">
        <f>IF(L217&lt;&gt;1,"",IF(P217&gt;=99,"",INDEX('分け方の表'!$G$4:$G$23,P217)&amp;""))</f>
        <v/>
      </c>
      <c r="R217" s="39">
        <f>IF(L217&lt;&gt;1,"",IF((F217="収入")*(G217="給与")*(E217&lt;&gt;"")*(COUNTIFS('分け方の表'!$J$4:$J$13,E217)&gt;0),INDEX('分け方の表'!$K$4:$K$13,MATCH(E217,'分け方の表'!$J$4:$J$13,0))&amp;"",IFERROR(INDEX('分け方の表'!$C$4:$C$103,MATCH(F217&amp;"|"&amp;G217,'分け方の表'!$D$4:$D$103,0))&amp;"",IFERROR(INDEX('分け方の表'!$C$4:$C$103,MATCH(F217&amp;"|（ほか全部）",'分け方の表'!$D$4:$D$103,0))&amp;"","未分類"))))</f>
        <v/>
      </c>
      <c r="S217" s="39">
        <f>IF(L217&lt;&gt;1,"",IF(N217=1,"",IF(IF(O217&gt;0,INDEX('分け方の表'!$N$4:$N$53,O217)&amp;"","")&lt;&gt;"",IF(INDEX('分け方の表'!$N$4:$N$53,O217)="（数えない）","",INDEX('分け方の表'!$N$4:$N$53,O217)&amp;""),IF(I217&amp;""="1",IF((Q217&lt;&gt;"")*(D217&lt;0)*(IFERROR(INDEX('入力'!$E$30:$E$88,MATCH(Q217,'入力'!$A$30:$A$88,0)),"")="貯める・増やす"),Q217,""),IF(A217&amp;""="0","",IF(Q217&lt;&gt;"",Q217,R217))))))</f>
        <v/>
      </c>
      <c r="T217" s="56">
        <f>IF(S217="","",IF(IFERROR(INDEX('入力'!$E$30:$E$88,MATCH(S217,'入力'!$A$30:$A$88,0)),"")="入るお金",D217,-D217))</f>
        <v/>
      </c>
      <c r="U217" s="39">
        <f>IF(L217="","",IF(L217&lt;&gt;1,"見出しなど",IF(N217=1,"重なり",IF(S217="",IF(O217&gt;0,"数えない（直した）",IF(I217&amp;""="1","振替",IF(A217&amp;""="0","計算対象外","数えない"))),IF(COUNTIFS('入力'!$A$30:$A$88,S217)=0,"一覧にない費目",IF(O217&gt;0,"直した",IF(S217="未分類","未分類","OK")))))))</f>
        <v/>
      </c>
    </row>
    <row r="218">
      <c r="A218" s="40" t="n"/>
      <c r="B218" s="34" t="n"/>
      <c r="C218" s="35" t="n"/>
      <c r="D218" s="36" t="n"/>
      <c r="E218" s="35" t="n"/>
      <c r="F218" s="35" t="n"/>
      <c r="G218" s="35" t="n"/>
      <c r="H218" s="35" t="n"/>
      <c r="I218" s="40" t="n"/>
      <c r="J218" s="35" t="n"/>
      <c r="L218" s="39">
        <f>IF(B218="","",IFERROR(YEAR(B218)*0+D218*0+1,0))</f>
        <v/>
      </c>
      <c r="M218" s="55">
        <f>IF(L218&lt;&gt;1,"",IF(O218&gt;0,IF(INDEX('分け方の表'!$O$4:$O$53,O218)&lt;&gt;"",DATE(YEAR(INDEX('分け方の表'!$O$4:$O$53,O218)),MONTH(INDEX('分け方の表'!$O$4:$O$53,O218)),1),DATE(YEAR(B218),MONTH(B218),1)),DATE(YEAR(B218),MONTH(B218),1)))</f>
        <v/>
      </c>
      <c r="N218" s="39">
        <f>IF(L218&lt;&gt;1,"",IF(J218="",0,IF(COUNTIFS($J$4:J218,J218)&gt;1,1,0)))</f>
        <v/>
      </c>
      <c r="O218" s="39">
        <f>IF(L218&lt;&gt;1,"",IF(J218="",0,IFERROR(MATCH(J218,'分け方の表'!$M$4:$M$53,0),0)))</f>
        <v/>
      </c>
      <c r="P218" s="39">
        <f>IF(L218&lt;&gt;1,"",IF(SUMPRODUCT((COUNTIFS(C218,"*"&amp;'分け方の表'!$F$4:$F$23&amp;"*")&gt;0)*('分け方の表'!$F$4:$F$23&lt;&gt;"")*'分け方の表'!$I$4:$I$23)=0,99,1+COUNTIFS('分け方の表'!$I$4:$I$23,"&gt;"&amp;SUMPRODUCT((COUNTIFS(C218,"*"&amp;'分け方の表'!$F$4:$F$23&amp;"*")&gt;0)*('分け方の表'!$F$4:$F$23&lt;&gt;"")*'分け方の表'!$I$4:$I$23))))</f>
        <v/>
      </c>
      <c r="Q218" s="39">
        <f>IF(L218&lt;&gt;1,"",IF(P218&gt;=99,"",INDEX('分け方の表'!$G$4:$G$23,P218)&amp;""))</f>
        <v/>
      </c>
      <c r="R218" s="39">
        <f>IF(L218&lt;&gt;1,"",IF((F218="収入")*(G218="給与")*(E218&lt;&gt;"")*(COUNTIFS('分け方の表'!$J$4:$J$13,E218)&gt;0),INDEX('分け方の表'!$K$4:$K$13,MATCH(E218,'分け方の表'!$J$4:$J$13,0))&amp;"",IFERROR(INDEX('分け方の表'!$C$4:$C$103,MATCH(F218&amp;"|"&amp;G218,'分け方の表'!$D$4:$D$103,0))&amp;"",IFERROR(INDEX('分け方の表'!$C$4:$C$103,MATCH(F218&amp;"|（ほか全部）",'分け方の表'!$D$4:$D$103,0))&amp;"","未分類"))))</f>
        <v/>
      </c>
      <c r="S218" s="39">
        <f>IF(L218&lt;&gt;1,"",IF(N218=1,"",IF(IF(O218&gt;0,INDEX('分け方の表'!$N$4:$N$53,O218)&amp;"","")&lt;&gt;"",IF(INDEX('分け方の表'!$N$4:$N$53,O218)="（数えない）","",INDEX('分け方の表'!$N$4:$N$53,O218)&amp;""),IF(I218&amp;""="1",IF((Q218&lt;&gt;"")*(D218&lt;0)*(IFERROR(INDEX('入力'!$E$30:$E$88,MATCH(Q218,'入力'!$A$30:$A$88,0)),"")="貯める・増やす"),Q218,""),IF(A218&amp;""="0","",IF(Q218&lt;&gt;"",Q218,R218))))))</f>
        <v/>
      </c>
      <c r="T218" s="56">
        <f>IF(S218="","",IF(IFERROR(INDEX('入力'!$E$30:$E$88,MATCH(S218,'入力'!$A$30:$A$88,0)),"")="入るお金",D218,-D218))</f>
        <v/>
      </c>
      <c r="U218" s="39">
        <f>IF(L218="","",IF(L218&lt;&gt;1,"見出しなど",IF(N218=1,"重なり",IF(S218="",IF(O218&gt;0,"数えない（直した）",IF(I218&amp;""="1","振替",IF(A218&amp;""="0","計算対象外","数えない"))),IF(COUNTIFS('入力'!$A$30:$A$88,S218)=0,"一覧にない費目",IF(O218&gt;0,"直した",IF(S218="未分類","未分類","OK")))))))</f>
        <v/>
      </c>
    </row>
    <row r="219">
      <c r="A219" s="40" t="n"/>
      <c r="B219" s="34" t="n"/>
      <c r="C219" s="35" t="n"/>
      <c r="D219" s="36" t="n"/>
      <c r="E219" s="35" t="n"/>
      <c r="F219" s="35" t="n"/>
      <c r="G219" s="35" t="n"/>
      <c r="H219" s="35" t="n"/>
      <c r="I219" s="40" t="n"/>
      <c r="J219" s="35" t="n"/>
      <c r="L219" s="39">
        <f>IF(B219="","",IFERROR(YEAR(B219)*0+D219*0+1,0))</f>
        <v/>
      </c>
      <c r="M219" s="55">
        <f>IF(L219&lt;&gt;1,"",IF(O219&gt;0,IF(INDEX('分け方の表'!$O$4:$O$53,O219)&lt;&gt;"",DATE(YEAR(INDEX('分け方の表'!$O$4:$O$53,O219)),MONTH(INDEX('分け方の表'!$O$4:$O$53,O219)),1),DATE(YEAR(B219),MONTH(B219),1)),DATE(YEAR(B219),MONTH(B219),1)))</f>
        <v/>
      </c>
      <c r="N219" s="39">
        <f>IF(L219&lt;&gt;1,"",IF(J219="",0,IF(COUNTIFS($J$4:J219,J219)&gt;1,1,0)))</f>
        <v/>
      </c>
      <c r="O219" s="39">
        <f>IF(L219&lt;&gt;1,"",IF(J219="",0,IFERROR(MATCH(J219,'分け方の表'!$M$4:$M$53,0),0)))</f>
        <v/>
      </c>
      <c r="P219" s="39">
        <f>IF(L219&lt;&gt;1,"",IF(SUMPRODUCT((COUNTIFS(C219,"*"&amp;'分け方の表'!$F$4:$F$23&amp;"*")&gt;0)*('分け方の表'!$F$4:$F$23&lt;&gt;"")*'分け方の表'!$I$4:$I$23)=0,99,1+COUNTIFS('分け方の表'!$I$4:$I$23,"&gt;"&amp;SUMPRODUCT((COUNTIFS(C219,"*"&amp;'分け方の表'!$F$4:$F$23&amp;"*")&gt;0)*('分け方の表'!$F$4:$F$23&lt;&gt;"")*'分け方の表'!$I$4:$I$23))))</f>
        <v/>
      </c>
      <c r="Q219" s="39">
        <f>IF(L219&lt;&gt;1,"",IF(P219&gt;=99,"",INDEX('分け方の表'!$G$4:$G$23,P219)&amp;""))</f>
        <v/>
      </c>
      <c r="R219" s="39">
        <f>IF(L219&lt;&gt;1,"",IF((F219="収入")*(G219="給与")*(E219&lt;&gt;"")*(COUNTIFS('分け方の表'!$J$4:$J$13,E219)&gt;0),INDEX('分け方の表'!$K$4:$K$13,MATCH(E219,'分け方の表'!$J$4:$J$13,0))&amp;"",IFERROR(INDEX('分け方の表'!$C$4:$C$103,MATCH(F219&amp;"|"&amp;G219,'分け方の表'!$D$4:$D$103,0))&amp;"",IFERROR(INDEX('分け方の表'!$C$4:$C$103,MATCH(F219&amp;"|（ほか全部）",'分け方の表'!$D$4:$D$103,0))&amp;"","未分類"))))</f>
        <v/>
      </c>
      <c r="S219" s="39">
        <f>IF(L219&lt;&gt;1,"",IF(N219=1,"",IF(IF(O219&gt;0,INDEX('分け方の表'!$N$4:$N$53,O219)&amp;"","")&lt;&gt;"",IF(INDEX('分け方の表'!$N$4:$N$53,O219)="（数えない）","",INDEX('分け方の表'!$N$4:$N$53,O219)&amp;""),IF(I219&amp;""="1",IF((Q219&lt;&gt;"")*(D219&lt;0)*(IFERROR(INDEX('入力'!$E$30:$E$88,MATCH(Q219,'入力'!$A$30:$A$88,0)),"")="貯める・増やす"),Q219,""),IF(A219&amp;""="0","",IF(Q219&lt;&gt;"",Q219,R219))))))</f>
        <v/>
      </c>
      <c r="T219" s="56">
        <f>IF(S219="","",IF(IFERROR(INDEX('入力'!$E$30:$E$88,MATCH(S219,'入力'!$A$30:$A$88,0)),"")="入るお金",D219,-D219))</f>
        <v/>
      </c>
      <c r="U219" s="39">
        <f>IF(L219="","",IF(L219&lt;&gt;1,"見出しなど",IF(N219=1,"重なり",IF(S219="",IF(O219&gt;0,"数えない（直した）",IF(I219&amp;""="1","振替",IF(A219&amp;""="0","計算対象外","数えない"))),IF(COUNTIFS('入力'!$A$30:$A$88,S219)=0,"一覧にない費目",IF(O219&gt;0,"直した",IF(S219="未分類","未分類","OK")))))))</f>
        <v/>
      </c>
    </row>
    <row r="220">
      <c r="A220" s="40" t="n"/>
      <c r="B220" s="34" t="n"/>
      <c r="C220" s="35" t="n"/>
      <c r="D220" s="36" t="n"/>
      <c r="E220" s="35" t="n"/>
      <c r="F220" s="35" t="n"/>
      <c r="G220" s="35" t="n"/>
      <c r="H220" s="35" t="n"/>
      <c r="I220" s="40" t="n"/>
      <c r="J220" s="35" t="n"/>
      <c r="L220" s="39">
        <f>IF(B220="","",IFERROR(YEAR(B220)*0+D220*0+1,0))</f>
        <v/>
      </c>
      <c r="M220" s="55">
        <f>IF(L220&lt;&gt;1,"",IF(O220&gt;0,IF(INDEX('分け方の表'!$O$4:$O$53,O220)&lt;&gt;"",DATE(YEAR(INDEX('分け方の表'!$O$4:$O$53,O220)),MONTH(INDEX('分け方の表'!$O$4:$O$53,O220)),1),DATE(YEAR(B220),MONTH(B220),1)),DATE(YEAR(B220),MONTH(B220),1)))</f>
        <v/>
      </c>
      <c r="N220" s="39">
        <f>IF(L220&lt;&gt;1,"",IF(J220="",0,IF(COUNTIFS($J$4:J220,J220)&gt;1,1,0)))</f>
        <v/>
      </c>
      <c r="O220" s="39">
        <f>IF(L220&lt;&gt;1,"",IF(J220="",0,IFERROR(MATCH(J220,'分け方の表'!$M$4:$M$53,0),0)))</f>
        <v/>
      </c>
      <c r="P220" s="39">
        <f>IF(L220&lt;&gt;1,"",IF(SUMPRODUCT((COUNTIFS(C220,"*"&amp;'分け方の表'!$F$4:$F$23&amp;"*")&gt;0)*('分け方の表'!$F$4:$F$23&lt;&gt;"")*'分け方の表'!$I$4:$I$23)=0,99,1+COUNTIFS('分け方の表'!$I$4:$I$23,"&gt;"&amp;SUMPRODUCT((COUNTIFS(C220,"*"&amp;'分け方の表'!$F$4:$F$23&amp;"*")&gt;0)*('分け方の表'!$F$4:$F$23&lt;&gt;"")*'分け方の表'!$I$4:$I$23))))</f>
        <v/>
      </c>
      <c r="Q220" s="39">
        <f>IF(L220&lt;&gt;1,"",IF(P220&gt;=99,"",INDEX('分け方の表'!$G$4:$G$23,P220)&amp;""))</f>
        <v/>
      </c>
      <c r="R220" s="39">
        <f>IF(L220&lt;&gt;1,"",IF((F220="収入")*(G220="給与")*(E220&lt;&gt;"")*(COUNTIFS('分け方の表'!$J$4:$J$13,E220)&gt;0),INDEX('分け方の表'!$K$4:$K$13,MATCH(E220,'分け方の表'!$J$4:$J$13,0))&amp;"",IFERROR(INDEX('分け方の表'!$C$4:$C$103,MATCH(F220&amp;"|"&amp;G220,'分け方の表'!$D$4:$D$103,0))&amp;"",IFERROR(INDEX('分け方の表'!$C$4:$C$103,MATCH(F220&amp;"|（ほか全部）",'分け方の表'!$D$4:$D$103,0))&amp;"","未分類"))))</f>
        <v/>
      </c>
      <c r="S220" s="39">
        <f>IF(L220&lt;&gt;1,"",IF(N220=1,"",IF(IF(O220&gt;0,INDEX('分け方の表'!$N$4:$N$53,O220)&amp;"","")&lt;&gt;"",IF(INDEX('分け方の表'!$N$4:$N$53,O220)="（数えない）","",INDEX('分け方の表'!$N$4:$N$53,O220)&amp;""),IF(I220&amp;""="1",IF((Q220&lt;&gt;"")*(D220&lt;0)*(IFERROR(INDEX('入力'!$E$30:$E$88,MATCH(Q220,'入力'!$A$30:$A$88,0)),"")="貯める・増やす"),Q220,""),IF(A220&amp;""="0","",IF(Q220&lt;&gt;"",Q220,R220))))))</f>
        <v/>
      </c>
      <c r="T220" s="56">
        <f>IF(S220="","",IF(IFERROR(INDEX('入力'!$E$30:$E$88,MATCH(S220,'入力'!$A$30:$A$88,0)),"")="入るお金",D220,-D220))</f>
        <v/>
      </c>
      <c r="U220" s="39">
        <f>IF(L220="","",IF(L220&lt;&gt;1,"見出しなど",IF(N220=1,"重なり",IF(S220="",IF(O220&gt;0,"数えない（直した）",IF(I220&amp;""="1","振替",IF(A220&amp;""="0","計算対象外","数えない"))),IF(COUNTIFS('入力'!$A$30:$A$88,S220)=0,"一覧にない費目",IF(O220&gt;0,"直した",IF(S220="未分類","未分類","OK")))))))</f>
        <v/>
      </c>
    </row>
    <row r="221">
      <c r="A221" s="40" t="n"/>
      <c r="B221" s="34" t="n"/>
      <c r="C221" s="35" t="n"/>
      <c r="D221" s="36" t="n"/>
      <c r="E221" s="35" t="n"/>
      <c r="F221" s="35" t="n"/>
      <c r="G221" s="35" t="n"/>
      <c r="H221" s="35" t="n"/>
      <c r="I221" s="40" t="n"/>
      <c r="J221" s="35" t="n"/>
      <c r="L221" s="39">
        <f>IF(B221="","",IFERROR(YEAR(B221)*0+D221*0+1,0))</f>
        <v/>
      </c>
      <c r="M221" s="55">
        <f>IF(L221&lt;&gt;1,"",IF(O221&gt;0,IF(INDEX('分け方の表'!$O$4:$O$53,O221)&lt;&gt;"",DATE(YEAR(INDEX('分け方の表'!$O$4:$O$53,O221)),MONTH(INDEX('分け方の表'!$O$4:$O$53,O221)),1),DATE(YEAR(B221),MONTH(B221),1)),DATE(YEAR(B221),MONTH(B221),1)))</f>
        <v/>
      </c>
      <c r="N221" s="39">
        <f>IF(L221&lt;&gt;1,"",IF(J221="",0,IF(COUNTIFS($J$4:J221,J221)&gt;1,1,0)))</f>
        <v/>
      </c>
      <c r="O221" s="39">
        <f>IF(L221&lt;&gt;1,"",IF(J221="",0,IFERROR(MATCH(J221,'分け方の表'!$M$4:$M$53,0),0)))</f>
        <v/>
      </c>
      <c r="P221" s="39">
        <f>IF(L221&lt;&gt;1,"",IF(SUMPRODUCT((COUNTIFS(C221,"*"&amp;'分け方の表'!$F$4:$F$23&amp;"*")&gt;0)*('分け方の表'!$F$4:$F$23&lt;&gt;"")*'分け方の表'!$I$4:$I$23)=0,99,1+COUNTIFS('分け方の表'!$I$4:$I$23,"&gt;"&amp;SUMPRODUCT((COUNTIFS(C221,"*"&amp;'分け方の表'!$F$4:$F$23&amp;"*")&gt;0)*('分け方の表'!$F$4:$F$23&lt;&gt;"")*'分け方の表'!$I$4:$I$23))))</f>
        <v/>
      </c>
      <c r="Q221" s="39">
        <f>IF(L221&lt;&gt;1,"",IF(P221&gt;=99,"",INDEX('分け方の表'!$G$4:$G$23,P221)&amp;""))</f>
        <v/>
      </c>
      <c r="R221" s="39">
        <f>IF(L221&lt;&gt;1,"",IF((F221="収入")*(G221="給与")*(E221&lt;&gt;"")*(COUNTIFS('分け方の表'!$J$4:$J$13,E221)&gt;0),INDEX('分け方の表'!$K$4:$K$13,MATCH(E221,'分け方の表'!$J$4:$J$13,0))&amp;"",IFERROR(INDEX('分け方の表'!$C$4:$C$103,MATCH(F221&amp;"|"&amp;G221,'分け方の表'!$D$4:$D$103,0))&amp;"",IFERROR(INDEX('分け方の表'!$C$4:$C$103,MATCH(F221&amp;"|（ほか全部）",'分け方の表'!$D$4:$D$103,0))&amp;"","未分類"))))</f>
        <v/>
      </c>
      <c r="S221" s="39">
        <f>IF(L221&lt;&gt;1,"",IF(N221=1,"",IF(IF(O221&gt;0,INDEX('分け方の表'!$N$4:$N$53,O221)&amp;"","")&lt;&gt;"",IF(INDEX('分け方の表'!$N$4:$N$53,O221)="（数えない）","",INDEX('分け方の表'!$N$4:$N$53,O221)&amp;""),IF(I221&amp;""="1",IF((Q221&lt;&gt;"")*(D221&lt;0)*(IFERROR(INDEX('入力'!$E$30:$E$88,MATCH(Q221,'入力'!$A$30:$A$88,0)),"")="貯める・増やす"),Q221,""),IF(A221&amp;""="0","",IF(Q221&lt;&gt;"",Q221,R221))))))</f>
        <v/>
      </c>
      <c r="T221" s="56">
        <f>IF(S221="","",IF(IFERROR(INDEX('入力'!$E$30:$E$88,MATCH(S221,'入力'!$A$30:$A$88,0)),"")="入るお金",D221,-D221))</f>
        <v/>
      </c>
      <c r="U221" s="39">
        <f>IF(L221="","",IF(L221&lt;&gt;1,"見出しなど",IF(N221=1,"重なり",IF(S221="",IF(O221&gt;0,"数えない（直した）",IF(I221&amp;""="1","振替",IF(A221&amp;""="0","計算対象外","数えない"))),IF(COUNTIFS('入力'!$A$30:$A$88,S221)=0,"一覧にない費目",IF(O221&gt;0,"直した",IF(S221="未分類","未分類","OK")))))))</f>
        <v/>
      </c>
    </row>
    <row r="222">
      <c r="A222" s="40" t="n"/>
      <c r="B222" s="34" t="n"/>
      <c r="C222" s="35" t="n"/>
      <c r="D222" s="36" t="n"/>
      <c r="E222" s="35" t="n"/>
      <c r="F222" s="35" t="n"/>
      <c r="G222" s="35" t="n"/>
      <c r="H222" s="35" t="n"/>
      <c r="I222" s="40" t="n"/>
      <c r="J222" s="35" t="n"/>
      <c r="L222" s="39">
        <f>IF(B222="","",IFERROR(YEAR(B222)*0+D222*0+1,0))</f>
        <v/>
      </c>
      <c r="M222" s="55">
        <f>IF(L222&lt;&gt;1,"",IF(O222&gt;0,IF(INDEX('分け方の表'!$O$4:$O$53,O222)&lt;&gt;"",DATE(YEAR(INDEX('分け方の表'!$O$4:$O$53,O222)),MONTH(INDEX('分け方の表'!$O$4:$O$53,O222)),1),DATE(YEAR(B222),MONTH(B222),1)),DATE(YEAR(B222),MONTH(B222),1)))</f>
        <v/>
      </c>
      <c r="N222" s="39">
        <f>IF(L222&lt;&gt;1,"",IF(J222="",0,IF(COUNTIFS($J$4:J222,J222)&gt;1,1,0)))</f>
        <v/>
      </c>
      <c r="O222" s="39">
        <f>IF(L222&lt;&gt;1,"",IF(J222="",0,IFERROR(MATCH(J222,'分け方の表'!$M$4:$M$53,0),0)))</f>
        <v/>
      </c>
      <c r="P222" s="39">
        <f>IF(L222&lt;&gt;1,"",IF(SUMPRODUCT((COUNTIFS(C222,"*"&amp;'分け方の表'!$F$4:$F$23&amp;"*")&gt;0)*('分け方の表'!$F$4:$F$23&lt;&gt;"")*'分け方の表'!$I$4:$I$23)=0,99,1+COUNTIFS('分け方の表'!$I$4:$I$23,"&gt;"&amp;SUMPRODUCT((COUNTIFS(C222,"*"&amp;'分け方の表'!$F$4:$F$23&amp;"*")&gt;0)*('分け方の表'!$F$4:$F$23&lt;&gt;"")*'分け方の表'!$I$4:$I$23))))</f>
        <v/>
      </c>
      <c r="Q222" s="39">
        <f>IF(L222&lt;&gt;1,"",IF(P222&gt;=99,"",INDEX('分け方の表'!$G$4:$G$23,P222)&amp;""))</f>
        <v/>
      </c>
      <c r="R222" s="39">
        <f>IF(L222&lt;&gt;1,"",IF((F222="収入")*(G222="給与")*(E222&lt;&gt;"")*(COUNTIFS('分け方の表'!$J$4:$J$13,E222)&gt;0),INDEX('分け方の表'!$K$4:$K$13,MATCH(E222,'分け方の表'!$J$4:$J$13,0))&amp;"",IFERROR(INDEX('分け方の表'!$C$4:$C$103,MATCH(F222&amp;"|"&amp;G222,'分け方の表'!$D$4:$D$103,0))&amp;"",IFERROR(INDEX('分け方の表'!$C$4:$C$103,MATCH(F222&amp;"|（ほか全部）",'分け方の表'!$D$4:$D$103,0))&amp;"","未分類"))))</f>
        <v/>
      </c>
      <c r="S222" s="39">
        <f>IF(L222&lt;&gt;1,"",IF(N222=1,"",IF(IF(O222&gt;0,INDEX('分け方の表'!$N$4:$N$53,O222)&amp;"","")&lt;&gt;"",IF(INDEX('分け方の表'!$N$4:$N$53,O222)="（数えない）","",INDEX('分け方の表'!$N$4:$N$53,O222)&amp;""),IF(I222&amp;""="1",IF((Q222&lt;&gt;"")*(D222&lt;0)*(IFERROR(INDEX('入力'!$E$30:$E$88,MATCH(Q222,'入力'!$A$30:$A$88,0)),"")="貯める・増やす"),Q222,""),IF(A222&amp;""="0","",IF(Q222&lt;&gt;"",Q222,R222))))))</f>
        <v/>
      </c>
      <c r="T222" s="56">
        <f>IF(S222="","",IF(IFERROR(INDEX('入力'!$E$30:$E$88,MATCH(S222,'入力'!$A$30:$A$88,0)),"")="入るお金",D222,-D222))</f>
        <v/>
      </c>
      <c r="U222" s="39">
        <f>IF(L222="","",IF(L222&lt;&gt;1,"見出しなど",IF(N222=1,"重なり",IF(S222="",IF(O222&gt;0,"数えない（直した）",IF(I222&amp;""="1","振替",IF(A222&amp;""="0","計算対象外","数えない"))),IF(COUNTIFS('入力'!$A$30:$A$88,S222)=0,"一覧にない費目",IF(O222&gt;0,"直した",IF(S222="未分類","未分類","OK")))))))</f>
        <v/>
      </c>
    </row>
    <row r="223">
      <c r="A223" s="40" t="n"/>
      <c r="B223" s="34" t="n"/>
      <c r="C223" s="35" t="n"/>
      <c r="D223" s="36" t="n"/>
      <c r="E223" s="35" t="n"/>
      <c r="F223" s="35" t="n"/>
      <c r="G223" s="35" t="n"/>
      <c r="H223" s="35" t="n"/>
      <c r="I223" s="40" t="n"/>
      <c r="J223" s="35" t="n"/>
      <c r="L223" s="39">
        <f>IF(B223="","",IFERROR(YEAR(B223)*0+D223*0+1,0))</f>
        <v/>
      </c>
      <c r="M223" s="55">
        <f>IF(L223&lt;&gt;1,"",IF(O223&gt;0,IF(INDEX('分け方の表'!$O$4:$O$53,O223)&lt;&gt;"",DATE(YEAR(INDEX('分け方の表'!$O$4:$O$53,O223)),MONTH(INDEX('分け方の表'!$O$4:$O$53,O223)),1),DATE(YEAR(B223),MONTH(B223),1)),DATE(YEAR(B223),MONTH(B223),1)))</f>
        <v/>
      </c>
      <c r="N223" s="39">
        <f>IF(L223&lt;&gt;1,"",IF(J223="",0,IF(COUNTIFS($J$4:J223,J223)&gt;1,1,0)))</f>
        <v/>
      </c>
      <c r="O223" s="39">
        <f>IF(L223&lt;&gt;1,"",IF(J223="",0,IFERROR(MATCH(J223,'分け方の表'!$M$4:$M$53,0),0)))</f>
        <v/>
      </c>
      <c r="P223" s="39">
        <f>IF(L223&lt;&gt;1,"",IF(SUMPRODUCT((COUNTIFS(C223,"*"&amp;'分け方の表'!$F$4:$F$23&amp;"*")&gt;0)*('分け方の表'!$F$4:$F$23&lt;&gt;"")*'分け方の表'!$I$4:$I$23)=0,99,1+COUNTIFS('分け方の表'!$I$4:$I$23,"&gt;"&amp;SUMPRODUCT((COUNTIFS(C223,"*"&amp;'分け方の表'!$F$4:$F$23&amp;"*")&gt;0)*('分け方の表'!$F$4:$F$23&lt;&gt;"")*'分け方の表'!$I$4:$I$23))))</f>
        <v/>
      </c>
      <c r="Q223" s="39">
        <f>IF(L223&lt;&gt;1,"",IF(P223&gt;=99,"",INDEX('分け方の表'!$G$4:$G$23,P223)&amp;""))</f>
        <v/>
      </c>
      <c r="R223" s="39">
        <f>IF(L223&lt;&gt;1,"",IF((F223="収入")*(G223="給与")*(E223&lt;&gt;"")*(COUNTIFS('分け方の表'!$J$4:$J$13,E223)&gt;0),INDEX('分け方の表'!$K$4:$K$13,MATCH(E223,'分け方の表'!$J$4:$J$13,0))&amp;"",IFERROR(INDEX('分け方の表'!$C$4:$C$103,MATCH(F223&amp;"|"&amp;G223,'分け方の表'!$D$4:$D$103,0))&amp;"",IFERROR(INDEX('分け方の表'!$C$4:$C$103,MATCH(F223&amp;"|（ほか全部）",'分け方の表'!$D$4:$D$103,0))&amp;"","未分類"))))</f>
        <v/>
      </c>
      <c r="S223" s="39">
        <f>IF(L223&lt;&gt;1,"",IF(N223=1,"",IF(IF(O223&gt;0,INDEX('分け方の表'!$N$4:$N$53,O223)&amp;"","")&lt;&gt;"",IF(INDEX('分け方の表'!$N$4:$N$53,O223)="（数えない）","",INDEX('分け方の表'!$N$4:$N$53,O223)&amp;""),IF(I223&amp;""="1",IF((Q223&lt;&gt;"")*(D223&lt;0)*(IFERROR(INDEX('入力'!$E$30:$E$88,MATCH(Q223,'入力'!$A$30:$A$88,0)),"")="貯める・増やす"),Q223,""),IF(A223&amp;""="0","",IF(Q223&lt;&gt;"",Q223,R223))))))</f>
        <v/>
      </c>
      <c r="T223" s="56">
        <f>IF(S223="","",IF(IFERROR(INDEX('入力'!$E$30:$E$88,MATCH(S223,'入力'!$A$30:$A$88,0)),"")="入るお金",D223,-D223))</f>
        <v/>
      </c>
      <c r="U223" s="39">
        <f>IF(L223="","",IF(L223&lt;&gt;1,"見出しなど",IF(N223=1,"重なり",IF(S223="",IF(O223&gt;0,"数えない（直した）",IF(I223&amp;""="1","振替",IF(A223&amp;""="0","計算対象外","数えない"))),IF(COUNTIFS('入力'!$A$30:$A$88,S223)=0,"一覧にない費目",IF(O223&gt;0,"直した",IF(S223="未分類","未分類","OK")))))))</f>
        <v/>
      </c>
    </row>
    <row r="224">
      <c r="A224" s="40" t="n"/>
      <c r="B224" s="34" t="n"/>
      <c r="C224" s="35" t="n"/>
      <c r="D224" s="36" t="n"/>
      <c r="E224" s="35" t="n"/>
      <c r="F224" s="35" t="n"/>
      <c r="G224" s="35" t="n"/>
      <c r="H224" s="35" t="n"/>
      <c r="I224" s="40" t="n"/>
      <c r="J224" s="35" t="n"/>
      <c r="L224" s="39">
        <f>IF(B224="","",IFERROR(YEAR(B224)*0+D224*0+1,0))</f>
        <v/>
      </c>
      <c r="M224" s="55">
        <f>IF(L224&lt;&gt;1,"",IF(O224&gt;0,IF(INDEX('分け方の表'!$O$4:$O$53,O224)&lt;&gt;"",DATE(YEAR(INDEX('分け方の表'!$O$4:$O$53,O224)),MONTH(INDEX('分け方の表'!$O$4:$O$53,O224)),1),DATE(YEAR(B224),MONTH(B224),1)),DATE(YEAR(B224),MONTH(B224),1)))</f>
        <v/>
      </c>
      <c r="N224" s="39">
        <f>IF(L224&lt;&gt;1,"",IF(J224="",0,IF(COUNTIFS($J$4:J224,J224)&gt;1,1,0)))</f>
        <v/>
      </c>
      <c r="O224" s="39">
        <f>IF(L224&lt;&gt;1,"",IF(J224="",0,IFERROR(MATCH(J224,'分け方の表'!$M$4:$M$53,0),0)))</f>
        <v/>
      </c>
      <c r="P224" s="39">
        <f>IF(L224&lt;&gt;1,"",IF(SUMPRODUCT((COUNTIFS(C224,"*"&amp;'分け方の表'!$F$4:$F$23&amp;"*")&gt;0)*('分け方の表'!$F$4:$F$23&lt;&gt;"")*'分け方の表'!$I$4:$I$23)=0,99,1+COUNTIFS('分け方の表'!$I$4:$I$23,"&gt;"&amp;SUMPRODUCT((COUNTIFS(C224,"*"&amp;'分け方の表'!$F$4:$F$23&amp;"*")&gt;0)*('分け方の表'!$F$4:$F$23&lt;&gt;"")*'分け方の表'!$I$4:$I$23))))</f>
        <v/>
      </c>
      <c r="Q224" s="39">
        <f>IF(L224&lt;&gt;1,"",IF(P224&gt;=99,"",INDEX('分け方の表'!$G$4:$G$23,P224)&amp;""))</f>
        <v/>
      </c>
      <c r="R224" s="39">
        <f>IF(L224&lt;&gt;1,"",IF((F224="収入")*(G224="給与")*(E224&lt;&gt;"")*(COUNTIFS('分け方の表'!$J$4:$J$13,E224)&gt;0),INDEX('分け方の表'!$K$4:$K$13,MATCH(E224,'分け方の表'!$J$4:$J$13,0))&amp;"",IFERROR(INDEX('分け方の表'!$C$4:$C$103,MATCH(F224&amp;"|"&amp;G224,'分け方の表'!$D$4:$D$103,0))&amp;"",IFERROR(INDEX('分け方の表'!$C$4:$C$103,MATCH(F224&amp;"|（ほか全部）",'分け方の表'!$D$4:$D$103,0))&amp;"","未分類"))))</f>
        <v/>
      </c>
      <c r="S224" s="39">
        <f>IF(L224&lt;&gt;1,"",IF(N224=1,"",IF(IF(O224&gt;0,INDEX('分け方の表'!$N$4:$N$53,O224)&amp;"","")&lt;&gt;"",IF(INDEX('分け方の表'!$N$4:$N$53,O224)="（数えない）","",INDEX('分け方の表'!$N$4:$N$53,O224)&amp;""),IF(I224&amp;""="1",IF((Q224&lt;&gt;"")*(D224&lt;0)*(IFERROR(INDEX('入力'!$E$30:$E$88,MATCH(Q224,'入力'!$A$30:$A$88,0)),"")="貯める・増やす"),Q224,""),IF(A224&amp;""="0","",IF(Q224&lt;&gt;"",Q224,R224))))))</f>
        <v/>
      </c>
      <c r="T224" s="56">
        <f>IF(S224="","",IF(IFERROR(INDEX('入力'!$E$30:$E$88,MATCH(S224,'入力'!$A$30:$A$88,0)),"")="入るお金",D224,-D224))</f>
        <v/>
      </c>
      <c r="U224" s="39">
        <f>IF(L224="","",IF(L224&lt;&gt;1,"見出しなど",IF(N224=1,"重なり",IF(S224="",IF(O224&gt;0,"数えない（直した）",IF(I224&amp;""="1","振替",IF(A224&amp;""="0","計算対象外","数えない"))),IF(COUNTIFS('入力'!$A$30:$A$88,S224)=0,"一覧にない費目",IF(O224&gt;0,"直した",IF(S224="未分類","未分類","OK")))))))</f>
        <v/>
      </c>
    </row>
    <row r="225">
      <c r="A225" s="40" t="n"/>
      <c r="B225" s="34" t="n"/>
      <c r="C225" s="35" t="n"/>
      <c r="D225" s="36" t="n"/>
      <c r="E225" s="35" t="n"/>
      <c r="F225" s="35" t="n"/>
      <c r="G225" s="35" t="n"/>
      <c r="H225" s="35" t="n"/>
      <c r="I225" s="40" t="n"/>
      <c r="J225" s="35" t="n"/>
      <c r="L225" s="39">
        <f>IF(B225="","",IFERROR(YEAR(B225)*0+D225*0+1,0))</f>
        <v/>
      </c>
      <c r="M225" s="55">
        <f>IF(L225&lt;&gt;1,"",IF(O225&gt;0,IF(INDEX('分け方の表'!$O$4:$O$53,O225)&lt;&gt;"",DATE(YEAR(INDEX('分け方の表'!$O$4:$O$53,O225)),MONTH(INDEX('分け方の表'!$O$4:$O$53,O225)),1),DATE(YEAR(B225),MONTH(B225),1)),DATE(YEAR(B225),MONTH(B225),1)))</f>
        <v/>
      </c>
      <c r="N225" s="39">
        <f>IF(L225&lt;&gt;1,"",IF(J225="",0,IF(COUNTIFS($J$4:J225,J225)&gt;1,1,0)))</f>
        <v/>
      </c>
      <c r="O225" s="39">
        <f>IF(L225&lt;&gt;1,"",IF(J225="",0,IFERROR(MATCH(J225,'分け方の表'!$M$4:$M$53,0),0)))</f>
        <v/>
      </c>
      <c r="P225" s="39">
        <f>IF(L225&lt;&gt;1,"",IF(SUMPRODUCT((COUNTIFS(C225,"*"&amp;'分け方の表'!$F$4:$F$23&amp;"*")&gt;0)*('分け方の表'!$F$4:$F$23&lt;&gt;"")*'分け方の表'!$I$4:$I$23)=0,99,1+COUNTIFS('分け方の表'!$I$4:$I$23,"&gt;"&amp;SUMPRODUCT((COUNTIFS(C225,"*"&amp;'分け方の表'!$F$4:$F$23&amp;"*")&gt;0)*('分け方の表'!$F$4:$F$23&lt;&gt;"")*'分け方の表'!$I$4:$I$23))))</f>
        <v/>
      </c>
      <c r="Q225" s="39">
        <f>IF(L225&lt;&gt;1,"",IF(P225&gt;=99,"",INDEX('分け方の表'!$G$4:$G$23,P225)&amp;""))</f>
        <v/>
      </c>
      <c r="R225" s="39">
        <f>IF(L225&lt;&gt;1,"",IF((F225="収入")*(G225="給与")*(E225&lt;&gt;"")*(COUNTIFS('分け方の表'!$J$4:$J$13,E225)&gt;0),INDEX('分け方の表'!$K$4:$K$13,MATCH(E225,'分け方の表'!$J$4:$J$13,0))&amp;"",IFERROR(INDEX('分け方の表'!$C$4:$C$103,MATCH(F225&amp;"|"&amp;G225,'分け方の表'!$D$4:$D$103,0))&amp;"",IFERROR(INDEX('分け方の表'!$C$4:$C$103,MATCH(F225&amp;"|（ほか全部）",'分け方の表'!$D$4:$D$103,0))&amp;"","未分類"))))</f>
        <v/>
      </c>
      <c r="S225" s="39">
        <f>IF(L225&lt;&gt;1,"",IF(N225=1,"",IF(IF(O225&gt;0,INDEX('分け方の表'!$N$4:$N$53,O225)&amp;"","")&lt;&gt;"",IF(INDEX('分け方の表'!$N$4:$N$53,O225)="（数えない）","",INDEX('分け方の表'!$N$4:$N$53,O225)&amp;""),IF(I225&amp;""="1",IF((Q225&lt;&gt;"")*(D225&lt;0)*(IFERROR(INDEX('入力'!$E$30:$E$88,MATCH(Q225,'入力'!$A$30:$A$88,0)),"")="貯める・増やす"),Q225,""),IF(A225&amp;""="0","",IF(Q225&lt;&gt;"",Q225,R225))))))</f>
        <v/>
      </c>
      <c r="T225" s="56">
        <f>IF(S225="","",IF(IFERROR(INDEX('入力'!$E$30:$E$88,MATCH(S225,'入力'!$A$30:$A$88,0)),"")="入るお金",D225,-D225))</f>
        <v/>
      </c>
      <c r="U225" s="39">
        <f>IF(L225="","",IF(L225&lt;&gt;1,"見出しなど",IF(N225=1,"重なり",IF(S225="",IF(O225&gt;0,"数えない（直した）",IF(I225&amp;""="1","振替",IF(A225&amp;""="0","計算対象外","数えない"))),IF(COUNTIFS('入力'!$A$30:$A$88,S225)=0,"一覧にない費目",IF(O225&gt;0,"直した",IF(S225="未分類","未分類","OK")))))))</f>
        <v/>
      </c>
    </row>
    <row r="226">
      <c r="A226" s="40" t="n"/>
      <c r="B226" s="34" t="n"/>
      <c r="C226" s="35" t="n"/>
      <c r="D226" s="36" t="n"/>
      <c r="E226" s="35" t="n"/>
      <c r="F226" s="35" t="n"/>
      <c r="G226" s="35" t="n"/>
      <c r="H226" s="35" t="n"/>
      <c r="I226" s="40" t="n"/>
      <c r="J226" s="35" t="n"/>
      <c r="L226" s="39">
        <f>IF(B226="","",IFERROR(YEAR(B226)*0+D226*0+1,0))</f>
        <v/>
      </c>
      <c r="M226" s="55">
        <f>IF(L226&lt;&gt;1,"",IF(O226&gt;0,IF(INDEX('分け方の表'!$O$4:$O$53,O226)&lt;&gt;"",DATE(YEAR(INDEX('分け方の表'!$O$4:$O$53,O226)),MONTH(INDEX('分け方の表'!$O$4:$O$53,O226)),1),DATE(YEAR(B226),MONTH(B226),1)),DATE(YEAR(B226),MONTH(B226),1)))</f>
        <v/>
      </c>
      <c r="N226" s="39">
        <f>IF(L226&lt;&gt;1,"",IF(J226="",0,IF(COUNTIFS($J$4:J226,J226)&gt;1,1,0)))</f>
        <v/>
      </c>
      <c r="O226" s="39">
        <f>IF(L226&lt;&gt;1,"",IF(J226="",0,IFERROR(MATCH(J226,'分け方の表'!$M$4:$M$53,0),0)))</f>
        <v/>
      </c>
      <c r="P226" s="39">
        <f>IF(L226&lt;&gt;1,"",IF(SUMPRODUCT((COUNTIFS(C226,"*"&amp;'分け方の表'!$F$4:$F$23&amp;"*")&gt;0)*('分け方の表'!$F$4:$F$23&lt;&gt;"")*'分け方の表'!$I$4:$I$23)=0,99,1+COUNTIFS('分け方の表'!$I$4:$I$23,"&gt;"&amp;SUMPRODUCT((COUNTIFS(C226,"*"&amp;'分け方の表'!$F$4:$F$23&amp;"*")&gt;0)*('分け方の表'!$F$4:$F$23&lt;&gt;"")*'分け方の表'!$I$4:$I$23))))</f>
        <v/>
      </c>
      <c r="Q226" s="39">
        <f>IF(L226&lt;&gt;1,"",IF(P226&gt;=99,"",INDEX('分け方の表'!$G$4:$G$23,P226)&amp;""))</f>
        <v/>
      </c>
      <c r="R226" s="39">
        <f>IF(L226&lt;&gt;1,"",IF((F226="収入")*(G226="給与")*(E226&lt;&gt;"")*(COUNTIFS('分け方の表'!$J$4:$J$13,E226)&gt;0),INDEX('分け方の表'!$K$4:$K$13,MATCH(E226,'分け方の表'!$J$4:$J$13,0))&amp;"",IFERROR(INDEX('分け方の表'!$C$4:$C$103,MATCH(F226&amp;"|"&amp;G226,'分け方の表'!$D$4:$D$103,0))&amp;"",IFERROR(INDEX('分け方の表'!$C$4:$C$103,MATCH(F226&amp;"|（ほか全部）",'分け方の表'!$D$4:$D$103,0))&amp;"","未分類"))))</f>
        <v/>
      </c>
      <c r="S226" s="39">
        <f>IF(L226&lt;&gt;1,"",IF(N226=1,"",IF(IF(O226&gt;0,INDEX('分け方の表'!$N$4:$N$53,O226)&amp;"","")&lt;&gt;"",IF(INDEX('分け方の表'!$N$4:$N$53,O226)="（数えない）","",INDEX('分け方の表'!$N$4:$N$53,O226)&amp;""),IF(I226&amp;""="1",IF((Q226&lt;&gt;"")*(D226&lt;0)*(IFERROR(INDEX('入力'!$E$30:$E$88,MATCH(Q226,'入力'!$A$30:$A$88,0)),"")="貯める・増やす"),Q226,""),IF(A226&amp;""="0","",IF(Q226&lt;&gt;"",Q226,R226))))))</f>
        <v/>
      </c>
      <c r="T226" s="56">
        <f>IF(S226="","",IF(IFERROR(INDEX('入力'!$E$30:$E$88,MATCH(S226,'入力'!$A$30:$A$88,0)),"")="入るお金",D226,-D226))</f>
        <v/>
      </c>
      <c r="U226" s="39">
        <f>IF(L226="","",IF(L226&lt;&gt;1,"見出しなど",IF(N226=1,"重なり",IF(S226="",IF(O226&gt;0,"数えない（直した）",IF(I226&amp;""="1","振替",IF(A226&amp;""="0","計算対象外","数えない"))),IF(COUNTIFS('入力'!$A$30:$A$88,S226)=0,"一覧にない費目",IF(O226&gt;0,"直した",IF(S226="未分類","未分類","OK")))))))</f>
        <v/>
      </c>
    </row>
    <row r="227">
      <c r="A227" s="40" t="n"/>
      <c r="B227" s="34" t="n"/>
      <c r="C227" s="35" t="n"/>
      <c r="D227" s="36" t="n"/>
      <c r="E227" s="35" t="n"/>
      <c r="F227" s="35" t="n"/>
      <c r="G227" s="35" t="n"/>
      <c r="H227" s="35" t="n"/>
      <c r="I227" s="40" t="n"/>
      <c r="J227" s="35" t="n"/>
      <c r="L227" s="39">
        <f>IF(B227="","",IFERROR(YEAR(B227)*0+D227*0+1,0))</f>
        <v/>
      </c>
      <c r="M227" s="55">
        <f>IF(L227&lt;&gt;1,"",IF(O227&gt;0,IF(INDEX('分け方の表'!$O$4:$O$53,O227)&lt;&gt;"",DATE(YEAR(INDEX('分け方の表'!$O$4:$O$53,O227)),MONTH(INDEX('分け方の表'!$O$4:$O$53,O227)),1),DATE(YEAR(B227),MONTH(B227),1)),DATE(YEAR(B227),MONTH(B227),1)))</f>
        <v/>
      </c>
      <c r="N227" s="39">
        <f>IF(L227&lt;&gt;1,"",IF(J227="",0,IF(COUNTIFS($J$4:J227,J227)&gt;1,1,0)))</f>
        <v/>
      </c>
      <c r="O227" s="39">
        <f>IF(L227&lt;&gt;1,"",IF(J227="",0,IFERROR(MATCH(J227,'分け方の表'!$M$4:$M$53,0),0)))</f>
        <v/>
      </c>
      <c r="P227" s="39">
        <f>IF(L227&lt;&gt;1,"",IF(SUMPRODUCT((COUNTIFS(C227,"*"&amp;'分け方の表'!$F$4:$F$23&amp;"*")&gt;0)*('分け方の表'!$F$4:$F$23&lt;&gt;"")*'分け方の表'!$I$4:$I$23)=0,99,1+COUNTIFS('分け方の表'!$I$4:$I$23,"&gt;"&amp;SUMPRODUCT((COUNTIFS(C227,"*"&amp;'分け方の表'!$F$4:$F$23&amp;"*")&gt;0)*('分け方の表'!$F$4:$F$23&lt;&gt;"")*'分け方の表'!$I$4:$I$23))))</f>
        <v/>
      </c>
      <c r="Q227" s="39">
        <f>IF(L227&lt;&gt;1,"",IF(P227&gt;=99,"",INDEX('分け方の表'!$G$4:$G$23,P227)&amp;""))</f>
        <v/>
      </c>
      <c r="R227" s="39">
        <f>IF(L227&lt;&gt;1,"",IF((F227="収入")*(G227="給与")*(E227&lt;&gt;"")*(COUNTIFS('分け方の表'!$J$4:$J$13,E227)&gt;0),INDEX('分け方の表'!$K$4:$K$13,MATCH(E227,'分け方の表'!$J$4:$J$13,0))&amp;"",IFERROR(INDEX('分け方の表'!$C$4:$C$103,MATCH(F227&amp;"|"&amp;G227,'分け方の表'!$D$4:$D$103,0))&amp;"",IFERROR(INDEX('分け方の表'!$C$4:$C$103,MATCH(F227&amp;"|（ほか全部）",'分け方の表'!$D$4:$D$103,0))&amp;"","未分類"))))</f>
        <v/>
      </c>
      <c r="S227" s="39">
        <f>IF(L227&lt;&gt;1,"",IF(N227=1,"",IF(IF(O227&gt;0,INDEX('分け方の表'!$N$4:$N$53,O227)&amp;"","")&lt;&gt;"",IF(INDEX('分け方の表'!$N$4:$N$53,O227)="（数えない）","",INDEX('分け方の表'!$N$4:$N$53,O227)&amp;""),IF(I227&amp;""="1",IF((Q227&lt;&gt;"")*(D227&lt;0)*(IFERROR(INDEX('入力'!$E$30:$E$88,MATCH(Q227,'入力'!$A$30:$A$88,0)),"")="貯める・増やす"),Q227,""),IF(A227&amp;""="0","",IF(Q227&lt;&gt;"",Q227,R227))))))</f>
        <v/>
      </c>
      <c r="T227" s="56">
        <f>IF(S227="","",IF(IFERROR(INDEX('入力'!$E$30:$E$88,MATCH(S227,'入力'!$A$30:$A$88,0)),"")="入るお金",D227,-D227))</f>
        <v/>
      </c>
      <c r="U227" s="39">
        <f>IF(L227="","",IF(L227&lt;&gt;1,"見出しなど",IF(N227=1,"重なり",IF(S227="",IF(O227&gt;0,"数えない（直した）",IF(I227&amp;""="1","振替",IF(A227&amp;""="0","計算対象外","数えない"))),IF(COUNTIFS('入力'!$A$30:$A$88,S227)=0,"一覧にない費目",IF(O227&gt;0,"直した",IF(S227="未分類","未分類","OK")))))))</f>
        <v/>
      </c>
    </row>
    <row r="228">
      <c r="A228" s="40" t="n"/>
      <c r="B228" s="34" t="n"/>
      <c r="C228" s="35" t="n"/>
      <c r="D228" s="36" t="n"/>
      <c r="E228" s="35" t="n"/>
      <c r="F228" s="35" t="n"/>
      <c r="G228" s="35" t="n"/>
      <c r="H228" s="35" t="n"/>
      <c r="I228" s="40" t="n"/>
      <c r="J228" s="35" t="n"/>
      <c r="L228" s="39">
        <f>IF(B228="","",IFERROR(YEAR(B228)*0+D228*0+1,0))</f>
        <v/>
      </c>
      <c r="M228" s="55">
        <f>IF(L228&lt;&gt;1,"",IF(O228&gt;0,IF(INDEX('分け方の表'!$O$4:$O$53,O228)&lt;&gt;"",DATE(YEAR(INDEX('分け方の表'!$O$4:$O$53,O228)),MONTH(INDEX('分け方の表'!$O$4:$O$53,O228)),1),DATE(YEAR(B228),MONTH(B228),1)),DATE(YEAR(B228),MONTH(B228),1)))</f>
        <v/>
      </c>
      <c r="N228" s="39">
        <f>IF(L228&lt;&gt;1,"",IF(J228="",0,IF(COUNTIFS($J$4:J228,J228)&gt;1,1,0)))</f>
        <v/>
      </c>
      <c r="O228" s="39">
        <f>IF(L228&lt;&gt;1,"",IF(J228="",0,IFERROR(MATCH(J228,'分け方の表'!$M$4:$M$53,0),0)))</f>
        <v/>
      </c>
      <c r="P228" s="39">
        <f>IF(L228&lt;&gt;1,"",IF(SUMPRODUCT((COUNTIFS(C228,"*"&amp;'分け方の表'!$F$4:$F$23&amp;"*")&gt;0)*('分け方の表'!$F$4:$F$23&lt;&gt;"")*'分け方の表'!$I$4:$I$23)=0,99,1+COUNTIFS('分け方の表'!$I$4:$I$23,"&gt;"&amp;SUMPRODUCT((COUNTIFS(C228,"*"&amp;'分け方の表'!$F$4:$F$23&amp;"*")&gt;0)*('分け方の表'!$F$4:$F$23&lt;&gt;"")*'分け方の表'!$I$4:$I$23))))</f>
        <v/>
      </c>
      <c r="Q228" s="39">
        <f>IF(L228&lt;&gt;1,"",IF(P228&gt;=99,"",INDEX('分け方の表'!$G$4:$G$23,P228)&amp;""))</f>
        <v/>
      </c>
      <c r="R228" s="39">
        <f>IF(L228&lt;&gt;1,"",IF((F228="収入")*(G228="給与")*(E228&lt;&gt;"")*(COUNTIFS('分け方の表'!$J$4:$J$13,E228)&gt;0),INDEX('分け方の表'!$K$4:$K$13,MATCH(E228,'分け方の表'!$J$4:$J$13,0))&amp;"",IFERROR(INDEX('分け方の表'!$C$4:$C$103,MATCH(F228&amp;"|"&amp;G228,'分け方の表'!$D$4:$D$103,0))&amp;"",IFERROR(INDEX('分け方の表'!$C$4:$C$103,MATCH(F228&amp;"|（ほか全部）",'分け方の表'!$D$4:$D$103,0))&amp;"","未分類"))))</f>
        <v/>
      </c>
      <c r="S228" s="39">
        <f>IF(L228&lt;&gt;1,"",IF(N228=1,"",IF(IF(O228&gt;0,INDEX('分け方の表'!$N$4:$N$53,O228)&amp;"","")&lt;&gt;"",IF(INDEX('分け方の表'!$N$4:$N$53,O228)="（数えない）","",INDEX('分け方の表'!$N$4:$N$53,O228)&amp;""),IF(I228&amp;""="1",IF((Q228&lt;&gt;"")*(D228&lt;0)*(IFERROR(INDEX('入力'!$E$30:$E$88,MATCH(Q228,'入力'!$A$30:$A$88,0)),"")="貯める・増やす"),Q228,""),IF(A228&amp;""="0","",IF(Q228&lt;&gt;"",Q228,R228))))))</f>
        <v/>
      </c>
      <c r="T228" s="56">
        <f>IF(S228="","",IF(IFERROR(INDEX('入力'!$E$30:$E$88,MATCH(S228,'入力'!$A$30:$A$88,0)),"")="入るお金",D228,-D228))</f>
        <v/>
      </c>
      <c r="U228" s="39">
        <f>IF(L228="","",IF(L228&lt;&gt;1,"見出しなど",IF(N228=1,"重なり",IF(S228="",IF(O228&gt;0,"数えない（直した）",IF(I228&amp;""="1","振替",IF(A228&amp;""="0","計算対象外","数えない"))),IF(COUNTIFS('入力'!$A$30:$A$88,S228)=0,"一覧にない費目",IF(O228&gt;0,"直した",IF(S228="未分類","未分類","OK")))))))</f>
        <v/>
      </c>
    </row>
    <row r="229">
      <c r="A229" s="40" t="n"/>
      <c r="B229" s="34" t="n"/>
      <c r="C229" s="35" t="n"/>
      <c r="D229" s="36" t="n"/>
      <c r="E229" s="35" t="n"/>
      <c r="F229" s="35" t="n"/>
      <c r="G229" s="35" t="n"/>
      <c r="H229" s="35" t="n"/>
      <c r="I229" s="40" t="n"/>
      <c r="J229" s="35" t="n"/>
      <c r="L229" s="39">
        <f>IF(B229="","",IFERROR(YEAR(B229)*0+D229*0+1,0))</f>
        <v/>
      </c>
      <c r="M229" s="55">
        <f>IF(L229&lt;&gt;1,"",IF(O229&gt;0,IF(INDEX('分け方の表'!$O$4:$O$53,O229)&lt;&gt;"",DATE(YEAR(INDEX('分け方の表'!$O$4:$O$53,O229)),MONTH(INDEX('分け方の表'!$O$4:$O$53,O229)),1),DATE(YEAR(B229),MONTH(B229),1)),DATE(YEAR(B229),MONTH(B229),1)))</f>
        <v/>
      </c>
      <c r="N229" s="39">
        <f>IF(L229&lt;&gt;1,"",IF(J229="",0,IF(COUNTIFS($J$4:J229,J229)&gt;1,1,0)))</f>
        <v/>
      </c>
      <c r="O229" s="39">
        <f>IF(L229&lt;&gt;1,"",IF(J229="",0,IFERROR(MATCH(J229,'分け方の表'!$M$4:$M$53,0),0)))</f>
        <v/>
      </c>
      <c r="P229" s="39">
        <f>IF(L229&lt;&gt;1,"",IF(SUMPRODUCT((COUNTIFS(C229,"*"&amp;'分け方の表'!$F$4:$F$23&amp;"*")&gt;0)*('分け方の表'!$F$4:$F$23&lt;&gt;"")*'分け方の表'!$I$4:$I$23)=0,99,1+COUNTIFS('分け方の表'!$I$4:$I$23,"&gt;"&amp;SUMPRODUCT((COUNTIFS(C229,"*"&amp;'分け方の表'!$F$4:$F$23&amp;"*")&gt;0)*('分け方の表'!$F$4:$F$23&lt;&gt;"")*'分け方の表'!$I$4:$I$23))))</f>
        <v/>
      </c>
      <c r="Q229" s="39">
        <f>IF(L229&lt;&gt;1,"",IF(P229&gt;=99,"",INDEX('分け方の表'!$G$4:$G$23,P229)&amp;""))</f>
        <v/>
      </c>
      <c r="R229" s="39">
        <f>IF(L229&lt;&gt;1,"",IF((F229="収入")*(G229="給与")*(E229&lt;&gt;"")*(COUNTIFS('分け方の表'!$J$4:$J$13,E229)&gt;0),INDEX('分け方の表'!$K$4:$K$13,MATCH(E229,'分け方の表'!$J$4:$J$13,0))&amp;"",IFERROR(INDEX('分け方の表'!$C$4:$C$103,MATCH(F229&amp;"|"&amp;G229,'分け方の表'!$D$4:$D$103,0))&amp;"",IFERROR(INDEX('分け方の表'!$C$4:$C$103,MATCH(F229&amp;"|（ほか全部）",'分け方の表'!$D$4:$D$103,0))&amp;"","未分類"))))</f>
        <v/>
      </c>
      <c r="S229" s="39">
        <f>IF(L229&lt;&gt;1,"",IF(N229=1,"",IF(IF(O229&gt;0,INDEX('分け方の表'!$N$4:$N$53,O229)&amp;"","")&lt;&gt;"",IF(INDEX('分け方の表'!$N$4:$N$53,O229)="（数えない）","",INDEX('分け方の表'!$N$4:$N$53,O229)&amp;""),IF(I229&amp;""="1",IF((Q229&lt;&gt;"")*(D229&lt;0)*(IFERROR(INDEX('入力'!$E$30:$E$88,MATCH(Q229,'入力'!$A$30:$A$88,0)),"")="貯める・増やす"),Q229,""),IF(A229&amp;""="0","",IF(Q229&lt;&gt;"",Q229,R229))))))</f>
        <v/>
      </c>
      <c r="T229" s="56">
        <f>IF(S229="","",IF(IFERROR(INDEX('入力'!$E$30:$E$88,MATCH(S229,'入力'!$A$30:$A$88,0)),"")="入るお金",D229,-D229))</f>
        <v/>
      </c>
      <c r="U229" s="39">
        <f>IF(L229="","",IF(L229&lt;&gt;1,"見出しなど",IF(N229=1,"重なり",IF(S229="",IF(O229&gt;0,"数えない（直した）",IF(I229&amp;""="1","振替",IF(A229&amp;""="0","計算対象外","数えない"))),IF(COUNTIFS('入力'!$A$30:$A$88,S229)=0,"一覧にない費目",IF(O229&gt;0,"直した",IF(S229="未分類","未分類","OK")))))))</f>
        <v/>
      </c>
    </row>
    <row r="230">
      <c r="A230" s="40" t="n"/>
      <c r="B230" s="34" t="n"/>
      <c r="C230" s="35" t="n"/>
      <c r="D230" s="36" t="n"/>
      <c r="E230" s="35" t="n"/>
      <c r="F230" s="35" t="n"/>
      <c r="G230" s="35" t="n"/>
      <c r="H230" s="35" t="n"/>
      <c r="I230" s="40" t="n"/>
      <c r="J230" s="35" t="n"/>
      <c r="L230" s="39">
        <f>IF(B230="","",IFERROR(YEAR(B230)*0+D230*0+1,0))</f>
        <v/>
      </c>
      <c r="M230" s="55">
        <f>IF(L230&lt;&gt;1,"",IF(O230&gt;0,IF(INDEX('分け方の表'!$O$4:$O$53,O230)&lt;&gt;"",DATE(YEAR(INDEX('分け方の表'!$O$4:$O$53,O230)),MONTH(INDEX('分け方の表'!$O$4:$O$53,O230)),1),DATE(YEAR(B230),MONTH(B230),1)),DATE(YEAR(B230),MONTH(B230),1)))</f>
        <v/>
      </c>
      <c r="N230" s="39">
        <f>IF(L230&lt;&gt;1,"",IF(J230="",0,IF(COUNTIFS($J$4:J230,J230)&gt;1,1,0)))</f>
        <v/>
      </c>
      <c r="O230" s="39">
        <f>IF(L230&lt;&gt;1,"",IF(J230="",0,IFERROR(MATCH(J230,'分け方の表'!$M$4:$M$53,0),0)))</f>
        <v/>
      </c>
      <c r="P230" s="39">
        <f>IF(L230&lt;&gt;1,"",IF(SUMPRODUCT((COUNTIFS(C230,"*"&amp;'分け方の表'!$F$4:$F$23&amp;"*")&gt;0)*('分け方の表'!$F$4:$F$23&lt;&gt;"")*'分け方の表'!$I$4:$I$23)=0,99,1+COUNTIFS('分け方の表'!$I$4:$I$23,"&gt;"&amp;SUMPRODUCT((COUNTIFS(C230,"*"&amp;'分け方の表'!$F$4:$F$23&amp;"*")&gt;0)*('分け方の表'!$F$4:$F$23&lt;&gt;"")*'分け方の表'!$I$4:$I$23))))</f>
        <v/>
      </c>
      <c r="Q230" s="39">
        <f>IF(L230&lt;&gt;1,"",IF(P230&gt;=99,"",INDEX('分け方の表'!$G$4:$G$23,P230)&amp;""))</f>
        <v/>
      </c>
      <c r="R230" s="39">
        <f>IF(L230&lt;&gt;1,"",IF((F230="収入")*(G230="給与")*(E230&lt;&gt;"")*(COUNTIFS('分け方の表'!$J$4:$J$13,E230)&gt;0),INDEX('分け方の表'!$K$4:$K$13,MATCH(E230,'分け方の表'!$J$4:$J$13,0))&amp;"",IFERROR(INDEX('分け方の表'!$C$4:$C$103,MATCH(F230&amp;"|"&amp;G230,'分け方の表'!$D$4:$D$103,0))&amp;"",IFERROR(INDEX('分け方の表'!$C$4:$C$103,MATCH(F230&amp;"|（ほか全部）",'分け方の表'!$D$4:$D$103,0))&amp;"","未分類"))))</f>
        <v/>
      </c>
      <c r="S230" s="39">
        <f>IF(L230&lt;&gt;1,"",IF(N230=1,"",IF(IF(O230&gt;0,INDEX('分け方の表'!$N$4:$N$53,O230)&amp;"","")&lt;&gt;"",IF(INDEX('分け方の表'!$N$4:$N$53,O230)="（数えない）","",INDEX('分け方の表'!$N$4:$N$53,O230)&amp;""),IF(I230&amp;""="1",IF((Q230&lt;&gt;"")*(D230&lt;0)*(IFERROR(INDEX('入力'!$E$30:$E$88,MATCH(Q230,'入力'!$A$30:$A$88,0)),"")="貯める・増やす"),Q230,""),IF(A230&amp;""="0","",IF(Q230&lt;&gt;"",Q230,R230))))))</f>
        <v/>
      </c>
      <c r="T230" s="56">
        <f>IF(S230="","",IF(IFERROR(INDEX('入力'!$E$30:$E$88,MATCH(S230,'入力'!$A$30:$A$88,0)),"")="入るお金",D230,-D230))</f>
        <v/>
      </c>
      <c r="U230" s="39">
        <f>IF(L230="","",IF(L230&lt;&gt;1,"見出しなど",IF(N230=1,"重なり",IF(S230="",IF(O230&gt;0,"数えない（直した）",IF(I230&amp;""="1","振替",IF(A230&amp;""="0","計算対象外","数えない"))),IF(COUNTIFS('入力'!$A$30:$A$88,S230)=0,"一覧にない費目",IF(O230&gt;0,"直した",IF(S230="未分類","未分類","OK")))))))</f>
        <v/>
      </c>
    </row>
    <row r="231">
      <c r="A231" s="40" t="n"/>
      <c r="B231" s="34" t="n"/>
      <c r="C231" s="35" t="n"/>
      <c r="D231" s="36" t="n"/>
      <c r="E231" s="35" t="n"/>
      <c r="F231" s="35" t="n"/>
      <c r="G231" s="35" t="n"/>
      <c r="H231" s="35" t="n"/>
      <c r="I231" s="40" t="n"/>
      <c r="J231" s="35" t="n"/>
      <c r="L231" s="39">
        <f>IF(B231="","",IFERROR(YEAR(B231)*0+D231*0+1,0))</f>
        <v/>
      </c>
      <c r="M231" s="55">
        <f>IF(L231&lt;&gt;1,"",IF(O231&gt;0,IF(INDEX('分け方の表'!$O$4:$O$53,O231)&lt;&gt;"",DATE(YEAR(INDEX('分け方の表'!$O$4:$O$53,O231)),MONTH(INDEX('分け方の表'!$O$4:$O$53,O231)),1),DATE(YEAR(B231),MONTH(B231),1)),DATE(YEAR(B231),MONTH(B231),1)))</f>
        <v/>
      </c>
      <c r="N231" s="39">
        <f>IF(L231&lt;&gt;1,"",IF(J231="",0,IF(COUNTIFS($J$4:J231,J231)&gt;1,1,0)))</f>
        <v/>
      </c>
      <c r="O231" s="39">
        <f>IF(L231&lt;&gt;1,"",IF(J231="",0,IFERROR(MATCH(J231,'分け方の表'!$M$4:$M$53,0),0)))</f>
        <v/>
      </c>
      <c r="P231" s="39">
        <f>IF(L231&lt;&gt;1,"",IF(SUMPRODUCT((COUNTIFS(C231,"*"&amp;'分け方の表'!$F$4:$F$23&amp;"*")&gt;0)*('分け方の表'!$F$4:$F$23&lt;&gt;"")*'分け方の表'!$I$4:$I$23)=0,99,1+COUNTIFS('分け方の表'!$I$4:$I$23,"&gt;"&amp;SUMPRODUCT((COUNTIFS(C231,"*"&amp;'分け方の表'!$F$4:$F$23&amp;"*")&gt;0)*('分け方の表'!$F$4:$F$23&lt;&gt;"")*'分け方の表'!$I$4:$I$23))))</f>
        <v/>
      </c>
      <c r="Q231" s="39">
        <f>IF(L231&lt;&gt;1,"",IF(P231&gt;=99,"",INDEX('分け方の表'!$G$4:$G$23,P231)&amp;""))</f>
        <v/>
      </c>
      <c r="R231" s="39">
        <f>IF(L231&lt;&gt;1,"",IF((F231="収入")*(G231="給与")*(E231&lt;&gt;"")*(COUNTIFS('分け方の表'!$J$4:$J$13,E231)&gt;0),INDEX('分け方の表'!$K$4:$K$13,MATCH(E231,'分け方の表'!$J$4:$J$13,0))&amp;"",IFERROR(INDEX('分け方の表'!$C$4:$C$103,MATCH(F231&amp;"|"&amp;G231,'分け方の表'!$D$4:$D$103,0))&amp;"",IFERROR(INDEX('分け方の表'!$C$4:$C$103,MATCH(F231&amp;"|（ほか全部）",'分け方の表'!$D$4:$D$103,0))&amp;"","未分類"))))</f>
        <v/>
      </c>
      <c r="S231" s="39">
        <f>IF(L231&lt;&gt;1,"",IF(N231=1,"",IF(IF(O231&gt;0,INDEX('分け方の表'!$N$4:$N$53,O231)&amp;"","")&lt;&gt;"",IF(INDEX('分け方の表'!$N$4:$N$53,O231)="（数えない）","",INDEX('分け方の表'!$N$4:$N$53,O231)&amp;""),IF(I231&amp;""="1",IF((Q231&lt;&gt;"")*(D231&lt;0)*(IFERROR(INDEX('入力'!$E$30:$E$88,MATCH(Q231,'入力'!$A$30:$A$88,0)),"")="貯める・増やす"),Q231,""),IF(A231&amp;""="0","",IF(Q231&lt;&gt;"",Q231,R231))))))</f>
        <v/>
      </c>
      <c r="T231" s="56">
        <f>IF(S231="","",IF(IFERROR(INDEX('入力'!$E$30:$E$88,MATCH(S231,'入力'!$A$30:$A$88,0)),"")="入るお金",D231,-D231))</f>
        <v/>
      </c>
      <c r="U231" s="39">
        <f>IF(L231="","",IF(L231&lt;&gt;1,"見出しなど",IF(N231=1,"重なり",IF(S231="",IF(O231&gt;0,"数えない（直した）",IF(I231&amp;""="1","振替",IF(A231&amp;""="0","計算対象外","数えない"))),IF(COUNTIFS('入力'!$A$30:$A$88,S231)=0,"一覧にない費目",IF(O231&gt;0,"直した",IF(S231="未分類","未分類","OK")))))))</f>
        <v/>
      </c>
    </row>
    <row r="232">
      <c r="A232" s="40" t="n"/>
      <c r="B232" s="34" t="n"/>
      <c r="C232" s="35" t="n"/>
      <c r="D232" s="36" t="n"/>
      <c r="E232" s="35" t="n"/>
      <c r="F232" s="35" t="n"/>
      <c r="G232" s="35" t="n"/>
      <c r="H232" s="35" t="n"/>
      <c r="I232" s="40" t="n"/>
      <c r="J232" s="35" t="n"/>
      <c r="L232" s="39">
        <f>IF(B232="","",IFERROR(YEAR(B232)*0+D232*0+1,0))</f>
        <v/>
      </c>
      <c r="M232" s="55">
        <f>IF(L232&lt;&gt;1,"",IF(O232&gt;0,IF(INDEX('分け方の表'!$O$4:$O$53,O232)&lt;&gt;"",DATE(YEAR(INDEX('分け方の表'!$O$4:$O$53,O232)),MONTH(INDEX('分け方の表'!$O$4:$O$53,O232)),1),DATE(YEAR(B232),MONTH(B232),1)),DATE(YEAR(B232),MONTH(B232),1)))</f>
        <v/>
      </c>
      <c r="N232" s="39">
        <f>IF(L232&lt;&gt;1,"",IF(J232="",0,IF(COUNTIFS($J$4:J232,J232)&gt;1,1,0)))</f>
        <v/>
      </c>
      <c r="O232" s="39">
        <f>IF(L232&lt;&gt;1,"",IF(J232="",0,IFERROR(MATCH(J232,'分け方の表'!$M$4:$M$53,0),0)))</f>
        <v/>
      </c>
      <c r="P232" s="39">
        <f>IF(L232&lt;&gt;1,"",IF(SUMPRODUCT((COUNTIFS(C232,"*"&amp;'分け方の表'!$F$4:$F$23&amp;"*")&gt;0)*('分け方の表'!$F$4:$F$23&lt;&gt;"")*'分け方の表'!$I$4:$I$23)=0,99,1+COUNTIFS('分け方の表'!$I$4:$I$23,"&gt;"&amp;SUMPRODUCT((COUNTIFS(C232,"*"&amp;'分け方の表'!$F$4:$F$23&amp;"*")&gt;0)*('分け方の表'!$F$4:$F$23&lt;&gt;"")*'分け方の表'!$I$4:$I$23))))</f>
        <v/>
      </c>
      <c r="Q232" s="39">
        <f>IF(L232&lt;&gt;1,"",IF(P232&gt;=99,"",INDEX('分け方の表'!$G$4:$G$23,P232)&amp;""))</f>
        <v/>
      </c>
      <c r="R232" s="39">
        <f>IF(L232&lt;&gt;1,"",IF((F232="収入")*(G232="給与")*(E232&lt;&gt;"")*(COUNTIFS('分け方の表'!$J$4:$J$13,E232)&gt;0),INDEX('分け方の表'!$K$4:$K$13,MATCH(E232,'分け方の表'!$J$4:$J$13,0))&amp;"",IFERROR(INDEX('分け方の表'!$C$4:$C$103,MATCH(F232&amp;"|"&amp;G232,'分け方の表'!$D$4:$D$103,0))&amp;"",IFERROR(INDEX('分け方の表'!$C$4:$C$103,MATCH(F232&amp;"|（ほか全部）",'分け方の表'!$D$4:$D$103,0))&amp;"","未分類"))))</f>
        <v/>
      </c>
      <c r="S232" s="39">
        <f>IF(L232&lt;&gt;1,"",IF(N232=1,"",IF(IF(O232&gt;0,INDEX('分け方の表'!$N$4:$N$53,O232)&amp;"","")&lt;&gt;"",IF(INDEX('分け方の表'!$N$4:$N$53,O232)="（数えない）","",INDEX('分け方の表'!$N$4:$N$53,O232)&amp;""),IF(I232&amp;""="1",IF((Q232&lt;&gt;"")*(D232&lt;0)*(IFERROR(INDEX('入力'!$E$30:$E$88,MATCH(Q232,'入力'!$A$30:$A$88,0)),"")="貯める・増やす"),Q232,""),IF(A232&amp;""="0","",IF(Q232&lt;&gt;"",Q232,R232))))))</f>
        <v/>
      </c>
      <c r="T232" s="56">
        <f>IF(S232="","",IF(IFERROR(INDEX('入力'!$E$30:$E$88,MATCH(S232,'入力'!$A$30:$A$88,0)),"")="入るお金",D232,-D232))</f>
        <v/>
      </c>
      <c r="U232" s="39">
        <f>IF(L232="","",IF(L232&lt;&gt;1,"見出しなど",IF(N232=1,"重なり",IF(S232="",IF(O232&gt;0,"数えない（直した）",IF(I232&amp;""="1","振替",IF(A232&amp;""="0","計算対象外","数えない"))),IF(COUNTIFS('入力'!$A$30:$A$88,S232)=0,"一覧にない費目",IF(O232&gt;0,"直した",IF(S232="未分類","未分類","OK")))))))</f>
        <v/>
      </c>
    </row>
    <row r="233">
      <c r="A233" s="40" t="n"/>
      <c r="B233" s="34" t="n"/>
      <c r="C233" s="35" t="n"/>
      <c r="D233" s="36" t="n"/>
      <c r="E233" s="35" t="n"/>
      <c r="F233" s="35" t="n"/>
      <c r="G233" s="35" t="n"/>
      <c r="H233" s="35" t="n"/>
      <c r="I233" s="40" t="n"/>
      <c r="J233" s="35" t="n"/>
      <c r="L233" s="39">
        <f>IF(B233="","",IFERROR(YEAR(B233)*0+D233*0+1,0))</f>
        <v/>
      </c>
      <c r="M233" s="55">
        <f>IF(L233&lt;&gt;1,"",IF(O233&gt;0,IF(INDEX('分け方の表'!$O$4:$O$53,O233)&lt;&gt;"",DATE(YEAR(INDEX('分け方の表'!$O$4:$O$53,O233)),MONTH(INDEX('分け方の表'!$O$4:$O$53,O233)),1),DATE(YEAR(B233),MONTH(B233),1)),DATE(YEAR(B233),MONTH(B233),1)))</f>
        <v/>
      </c>
      <c r="N233" s="39">
        <f>IF(L233&lt;&gt;1,"",IF(J233="",0,IF(COUNTIFS($J$4:J233,J233)&gt;1,1,0)))</f>
        <v/>
      </c>
      <c r="O233" s="39">
        <f>IF(L233&lt;&gt;1,"",IF(J233="",0,IFERROR(MATCH(J233,'分け方の表'!$M$4:$M$53,0),0)))</f>
        <v/>
      </c>
      <c r="P233" s="39">
        <f>IF(L233&lt;&gt;1,"",IF(SUMPRODUCT((COUNTIFS(C233,"*"&amp;'分け方の表'!$F$4:$F$23&amp;"*")&gt;0)*('分け方の表'!$F$4:$F$23&lt;&gt;"")*'分け方の表'!$I$4:$I$23)=0,99,1+COUNTIFS('分け方の表'!$I$4:$I$23,"&gt;"&amp;SUMPRODUCT((COUNTIFS(C233,"*"&amp;'分け方の表'!$F$4:$F$23&amp;"*")&gt;0)*('分け方の表'!$F$4:$F$23&lt;&gt;"")*'分け方の表'!$I$4:$I$23))))</f>
        <v/>
      </c>
      <c r="Q233" s="39">
        <f>IF(L233&lt;&gt;1,"",IF(P233&gt;=99,"",INDEX('分け方の表'!$G$4:$G$23,P233)&amp;""))</f>
        <v/>
      </c>
      <c r="R233" s="39">
        <f>IF(L233&lt;&gt;1,"",IF((F233="収入")*(G233="給与")*(E233&lt;&gt;"")*(COUNTIFS('分け方の表'!$J$4:$J$13,E233)&gt;0),INDEX('分け方の表'!$K$4:$K$13,MATCH(E233,'分け方の表'!$J$4:$J$13,0))&amp;"",IFERROR(INDEX('分け方の表'!$C$4:$C$103,MATCH(F233&amp;"|"&amp;G233,'分け方の表'!$D$4:$D$103,0))&amp;"",IFERROR(INDEX('分け方の表'!$C$4:$C$103,MATCH(F233&amp;"|（ほか全部）",'分け方の表'!$D$4:$D$103,0))&amp;"","未分類"))))</f>
        <v/>
      </c>
      <c r="S233" s="39">
        <f>IF(L233&lt;&gt;1,"",IF(N233=1,"",IF(IF(O233&gt;0,INDEX('分け方の表'!$N$4:$N$53,O233)&amp;"","")&lt;&gt;"",IF(INDEX('分け方の表'!$N$4:$N$53,O233)="（数えない）","",INDEX('分け方の表'!$N$4:$N$53,O233)&amp;""),IF(I233&amp;""="1",IF((Q233&lt;&gt;"")*(D233&lt;0)*(IFERROR(INDEX('入力'!$E$30:$E$88,MATCH(Q233,'入力'!$A$30:$A$88,0)),"")="貯める・増やす"),Q233,""),IF(A233&amp;""="0","",IF(Q233&lt;&gt;"",Q233,R233))))))</f>
        <v/>
      </c>
      <c r="T233" s="56">
        <f>IF(S233="","",IF(IFERROR(INDEX('入力'!$E$30:$E$88,MATCH(S233,'入力'!$A$30:$A$88,0)),"")="入るお金",D233,-D233))</f>
        <v/>
      </c>
      <c r="U233" s="39">
        <f>IF(L233="","",IF(L233&lt;&gt;1,"見出しなど",IF(N233=1,"重なり",IF(S233="",IF(O233&gt;0,"数えない（直した）",IF(I233&amp;""="1","振替",IF(A233&amp;""="0","計算対象外","数えない"))),IF(COUNTIFS('入力'!$A$30:$A$88,S233)=0,"一覧にない費目",IF(O233&gt;0,"直した",IF(S233="未分類","未分類","OK")))))))</f>
        <v/>
      </c>
    </row>
    <row r="234">
      <c r="A234" s="40" t="n"/>
      <c r="B234" s="34" t="n"/>
      <c r="C234" s="35" t="n"/>
      <c r="D234" s="36" t="n"/>
      <c r="E234" s="35" t="n"/>
      <c r="F234" s="35" t="n"/>
      <c r="G234" s="35" t="n"/>
      <c r="H234" s="35" t="n"/>
      <c r="I234" s="40" t="n"/>
      <c r="J234" s="35" t="n"/>
      <c r="L234" s="39">
        <f>IF(B234="","",IFERROR(YEAR(B234)*0+D234*0+1,0))</f>
        <v/>
      </c>
      <c r="M234" s="55">
        <f>IF(L234&lt;&gt;1,"",IF(O234&gt;0,IF(INDEX('分け方の表'!$O$4:$O$53,O234)&lt;&gt;"",DATE(YEAR(INDEX('分け方の表'!$O$4:$O$53,O234)),MONTH(INDEX('分け方の表'!$O$4:$O$53,O234)),1),DATE(YEAR(B234),MONTH(B234),1)),DATE(YEAR(B234),MONTH(B234),1)))</f>
        <v/>
      </c>
      <c r="N234" s="39">
        <f>IF(L234&lt;&gt;1,"",IF(J234="",0,IF(COUNTIFS($J$4:J234,J234)&gt;1,1,0)))</f>
        <v/>
      </c>
      <c r="O234" s="39">
        <f>IF(L234&lt;&gt;1,"",IF(J234="",0,IFERROR(MATCH(J234,'分け方の表'!$M$4:$M$53,0),0)))</f>
        <v/>
      </c>
      <c r="P234" s="39">
        <f>IF(L234&lt;&gt;1,"",IF(SUMPRODUCT((COUNTIFS(C234,"*"&amp;'分け方の表'!$F$4:$F$23&amp;"*")&gt;0)*('分け方の表'!$F$4:$F$23&lt;&gt;"")*'分け方の表'!$I$4:$I$23)=0,99,1+COUNTIFS('分け方の表'!$I$4:$I$23,"&gt;"&amp;SUMPRODUCT((COUNTIFS(C234,"*"&amp;'分け方の表'!$F$4:$F$23&amp;"*")&gt;0)*('分け方の表'!$F$4:$F$23&lt;&gt;"")*'分け方の表'!$I$4:$I$23))))</f>
        <v/>
      </c>
      <c r="Q234" s="39">
        <f>IF(L234&lt;&gt;1,"",IF(P234&gt;=99,"",INDEX('分け方の表'!$G$4:$G$23,P234)&amp;""))</f>
        <v/>
      </c>
      <c r="R234" s="39">
        <f>IF(L234&lt;&gt;1,"",IF((F234="収入")*(G234="給与")*(E234&lt;&gt;"")*(COUNTIFS('分け方の表'!$J$4:$J$13,E234)&gt;0),INDEX('分け方の表'!$K$4:$K$13,MATCH(E234,'分け方の表'!$J$4:$J$13,0))&amp;"",IFERROR(INDEX('分け方の表'!$C$4:$C$103,MATCH(F234&amp;"|"&amp;G234,'分け方の表'!$D$4:$D$103,0))&amp;"",IFERROR(INDEX('分け方の表'!$C$4:$C$103,MATCH(F234&amp;"|（ほか全部）",'分け方の表'!$D$4:$D$103,0))&amp;"","未分類"))))</f>
        <v/>
      </c>
      <c r="S234" s="39">
        <f>IF(L234&lt;&gt;1,"",IF(N234=1,"",IF(IF(O234&gt;0,INDEX('分け方の表'!$N$4:$N$53,O234)&amp;"","")&lt;&gt;"",IF(INDEX('分け方の表'!$N$4:$N$53,O234)="（数えない）","",INDEX('分け方の表'!$N$4:$N$53,O234)&amp;""),IF(I234&amp;""="1",IF((Q234&lt;&gt;"")*(D234&lt;0)*(IFERROR(INDEX('入力'!$E$30:$E$88,MATCH(Q234,'入力'!$A$30:$A$88,0)),"")="貯める・増やす"),Q234,""),IF(A234&amp;""="0","",IF(Q234&lt;&gt;"",Q234,R234))))))</f>
        <v/>
      </c>
      <c r="T234" s="56">
        <f>IF(S234="","",IF(IFERROR(INDEX('入力'!$E$30:$E$88,MATCH(S234,'入力'!$A$30:$A$88,0)),"")="入るお金",D234,-D234))</f>
        <v/>
      </c>
      <c r="U234" s="39">
        <f>IF(L234="","",IF(L234&lt;&gt;1,"見出しなど",IF(N234=1,"重なり",IF(S234="",IF(O234&gt;0,"数えない（直した）",IF(I234&amp;""="1","振替",IF(A234&amp;""="0","計算対象外","数えない"))),IF(COUNTIFS('入力'!$A$30:$A$88,S234)=0,"一覧にない費目",IF(O234&gt;0,"直した",IF(S234="未分類","未分類","OK")))))))</f>
        <v/>
      </c>
    </row>
    <row r="235">
      <c r="A235" s="40" t="n"/>
      <c r="B235" s="34" t="n"/>
      <c r="C235" s="35" t="n"/>
      <c r="D235" s="36" t="n"/>
      <c r="E235" s="35" t="n"/>
      <c r="F235" s="35" t="n"/>
      <c r="G235" s="35" t="n"/>
      <c r="H235" s="35" t="n"/>
      <c r="I235" s="40" t="n"/>
      <c r="J235" s="35" t="n"/>
      <c r="L235" s="39">
        <f>IF(B235="","",IFERROR(YEAR(B235)*0+D235*0+1,0))</f>
        <v/>
      </c>
      <c r="M235" s="55">
        <f>IF(L235&lt;&gt;1,"",IF(O235&gt;0,IF(INDEX('分け方の表'!$O$4:$O$53,O235)&lt;&gt;"",DATE(YEAR(INDEX('分け方の表'!$O$4:$O$53,O235)),MONTH(INDEX('分け方の表'!$O$4:$O$53,O235)),1),DATE(YEAR(B235),MONTH(B235),1)),DATE(YEAR(B235),MONTH(B235),1)))</f>
        <v/>
      </c>
      <c r="N235" s="39">
        <f>IF(L235&lt;&gt;1,"",IF(J235="",0,IF(COUNTIFS($J$4:J235,J235)&gt;1,1,0)))</f>
        <v/>
      </c>
      <c r="O235" s="39">
        <f>IF(L235&lt;&gt;1,"",IF(J235="",0,IFERROR(MATCH(J235,'分け方の表'!$M$4:$M$53,0),0)))</f>
        <v/>
      </c>
      <c r="P235" s="39">
        <f>IF(L235&lt;&gt;1,"",IF(SUMPRODUCT((COUNTIFS(C235,"*"&amp;'分け方の表'!$F$4:$F$23&amp;"*")&gt;0)*('分け方の表'!$F$4:$F$23&lt;&gt;"")*'分け方の表'!$I$4:$I$23)=0,99,1+COUNTIFS('分け方の表'!$I$4:$I$23,"&gt;"&amp;SUMPRODUCT((COUNTIFS(C235,"*"&amp;'分け方の表'!$F$4:$F$23&amp;"*")&gt;0)*('分け方の表'!$F$4:$F$23&lt;&gt;"")*'分け方の表'!$I$4:$I$23))))</f>
        <v/>
      </c>
      <c r="Q235" s="39">
        <f>IF(L235&lt;&gt;1,"",IF(P235&gt;=99,"",INDEX('分け方の表'!$G$4:$G$23,P235)&amp;""))</f>
        <v/>
      </c>
      <c r="R235" s="39">
        <f>IF(L235&lt;&gt;1,"",IF((F235="収入")*(G235="給与")*(E235&lt;&gt;"")*(COUNTIFS('分け方の表'!$J$4:$J$13,E235)&gt;0),INDEX('分け方の表'!$K$4:$K$13,MATCH(E235,'分け方の表'!$J$4:$J$13,0))&amp;"",IFERROR(INDEX('分け方の表'!$C$4:$C$103,MATCH(F235&amp;"|"&amp;G235,'分け方の表'!$D$4:$D$103,0))&amp;"",IFERROR(INDEX('分け方の表'!$C$4:$C$103,MATCH(F235&amp;"|（ほか全部）",'分け方の表'!$D$4:$D$103,0))&amp;"","未分類"))))</f>
        <v/>
      </c>
      <c r="S235" s="39">
        <f>IF(L235&lt;&gt;1,"",IF(N235=1,"",IF(IF(O235&gt;0,INDEX('分け方の表'!$N$4:$N$53,O235)&amp;"","")&lt;&gt;"",IF(INDEX('分け方の表'!$N$4:$N$53,O235)="（数えない）","",INDEX('分け方の表'!$N$4:$N$53,O235)&amp;""),IF(I235&amp;""="1",IF((Q235&lt;&gt;"")*(D235&lt;0)*(IFERROR(INDEX('入力'!$E$30:$E$88,MATCH(Q235,'入力'!$A$30:$A$88,0)),"")="貯める・増やす"),Q235,""),IF(A235&amp;""="0","",IF(Q235&lt;&gt;"",Q235,R235))))))</f>
        <v/>
      </c>
      <c r="T235" s="56">
        <f>IF(S235="","",IF(IFERROR(INDEX('入力'!$E$30:$E$88,MATCH(S235,'入力'!$A$30:$A$88,0)),"")="入るお金",D235,-D235))</f>
        <v/>
      </c>
      <c r="U235" s="39">
        <f>IF(L235="","",IF(L235&lt;&gt;1,"見出しなど",IF(N235=1,"重なり",IF(S235="",IF(O235&gt;0,"数えない（直した）",IF(I235&amp;""="1","振替",IF(A235&amp;""="0","計算対象外","数えない"))),IF(COUNTIFS('入力'!$A$30:$A$88,S235)=0,"一覧にない費目",IF(O235&gt;0,"直した",IF(S235="未分類","未分類","OK")))))))</f>
        <v/>
      </c>
    </row>
    <row r="236">
      <c r="A236" s="40" t="n"/>
      <c r="B236" s="34" t="n"/>
      <c r="C236" s="35" t="n"/>
      <c r="D236" s="36" t="n"/>
      <c r="E236" s="35" t="n"/>
      <c r="F236" s="35" t="n"/>
      <c r="G236" s="35" t="n"/>
      <c r="H236" s="35" t="n"/>
      <c r="I236" s="40" t="n"/>
      <c r="J236" s="35" t="n"/>
      <c r="L236" s="39">
        <f>IF(B236="","",IFERROR(YEAR(B236)*0+D236*0+1,0))</f>
        <v/>
      </c>
      <c r="M236" s="55">
        <f>IF(L236&lt;&gt;1,"",IF(O236&gt;0,IF(INDEX('分け方の表'!$O$4:$O$53,O236)&lt;&gt;"",DATE(YEAR(INDEX('分け方の表'!$O$4:$O$53,O236)),MONTH(INDEX('分け方の表'!$O$4:$O$53,O236)),1),DATE(YEAR(B236),MONTH(B236),1)),DATE(YEAR(B236),MONTH(B236),1)))</f>
        <v/>
      </c>
      <c r="N236" s="39">
        <f>IF(L236&lt;&gt;1,"",IF(J236="",0,IF(COUNTIFS($J$4:J236,J236)&gt;1,1,0)))</f>
        <v/>
      </c>
      <c r="O236" s="39">
        <f>IF(L236&lt;&gt;1,"",IF(J236="",0,IFERROR(MATCH(J236,'分け方の表'!$M$4:$M$53,0),0)))</f>
        <v/>
      </c>
      <c r="P236" s="39">
        <f>IF(L236&lt;&gt;1,"",IF(SUMPRODUCT((COUNTIFS(C236,"*"&amp;'分け方の表'!$F$4:$F$23&amp;"*")&gt;0)*('分け方の表'!$F$4:$F$23&lt;&gt;"")*'分け方の表'!$I$4:$I$23)=0,99,1+COUNTIFS('分け方の表'!$I$4:$I$23,"&gt;"&amp;SUMPRODUCT((COUNTIFS(C236,"*"&amp;'分け方の表'!$F$4:$F$23&amp;"*")&gt;0)*('分け方の表'!$F$4:$F$23&lt;&gt;"")*'分け方の表'!$I$4:$I$23))))</f>
        <v/>
      </c>
      <c r="Q236" s="39">
        <f>IF(L236&lt;&gt;1,"",IF(P236&gt;=99,"",INDEX('分け方の表'!$G$4:$G$23,P236)&amp;""))</f>
        <v/>
      </c>
      <c r="R236" s="39">
        <f>IF(L236&lt;&gt;1,"",IF((F236="収入")*(G236="給与")*(E236&lt;&gt;"")*(COUNTIFS('分け方の表'!$J$4:$J$13,E236)&gt;0),INDEX('分け方の表'!$K$4:$K$13,MATCH(E236,'分け方の表'!$J$4:$J$13,0))&amp;"",IFERROR(INDEX('分け方の表'!$C$4:$C$103,MATCH(F236&amp;"|"&amp;G236,'分け方の表'!$D$4:$D$103,0))&amp;"",IFERROR(INDEX('分け方の表'!$C$4:$C$103,MATCH(F236&amp;"|（ほか全部）",'分け方の表'!$D$4:$D$103,0))&amp;"","未分類"))))</f>
        <v/>
      </c>
      <c r="S236" s="39">
        <f>IF(L236&lt;&gt;1,"",IF(N236=1,"",IF(IF(O236&gt;0,INDEX('分け方の表'!$N$4:$N$53,O236)&amp;"","")&lt;&gt;"",IF(INDEX('分け方の表'!$N$4:$N$53,O236)="（数えない）","",INDEX('分け方の表'!$N$4:$N$53,O236)&amp;""),IF(I236&amp;""="1",IF((Q236&lt;&gt;"")*(D236&lt;0)*(IFERROR(INDEX('入力'!$E$30:$E$88,MATCH(Q236,'入力'!$A$30:$A$88,0)),"")="貯める・増やす"),Q236,""),IF(A236&amp;""="0","",IF(Q236&lt;&gt;"",Q236,R236))))))</f>
        <v/>
      </c>
      <c r="T236" s="56">
        <f>IF(S236="","",IF(IFERROR(INDEX('入力'!$E$30:$E$88,MATCH(S236,'入力'!$A$30:$A$88,0)),"")="入るお金",D236,-D236))</f>
        <v/>
      </c>
      <c r="U236" s="39">
        <f>IF(L236="","",IF(L236&lt;&gt;1,"見出しなど",IF(N236=1,"重なり",IF(S236="",IF(O236&gt;0,"数えない（直した）",IF(I236&amp;""="1","振替",IF(A236&amp;""="0","計算対象外","数えない"))),IF(COUNTIFS('入力'!$A$30:$A$88,S236)=0,"一覧にない費目",IF(O236&gt;0,"直した",IF(S236="未分類","未分類","OK")))))))</f>
        <v/>
      </c>
    </row>
    <row r="237">
      <c r="A237" s="40" t="n"/>
      <c r="B237" s="34" t="n"/>
      <c r="C237" s="35" t="n"/>
      <c r="D237" s="36" t="n"/>
      <c r="E237" s="35" t="n"/>
      <c r="F237" s="35" t="n"/>
      <c r="G237" s="35" t="n"/>
      <c r="H237" s="35" t="n"/>
      <c r="I237" s="40" t="n"/>
      <c r="J237" s="35" t="n"/>
      <c r="L237" s="39">
        <f>IF(B237="","",IFERROR(YEAR(B237)*0+D237*0+1,0))</f>
        <v/>
      </c>
      <c r="M237" s="55">
        <f>IF(L237&lt;&gt;1,"",IF(O237&gt;0,IF(INDEX('分け方の表'!$O$4:$O$53,O237)&lt;&gt;"",DATE(YEAR(INDEX('分け方の表'!$O$4:$O$53,O237)),MONTH(INDEX('分け方の表'!$O$4:$O$53,O237)),1),DATE(YEAR(B237),MONTH(B237),1)),DATE(YEAR(B237),MONTH(B237),1)))</f>
        <v/>
      </c>
      <c r="N237" s="39">
        <f>IF(L237&lt;&gt;1,"",IF(J237="",0,IF(COUNTIFS($J$4:J237,J237)&gt;1,1,0)))</f>
        <v/>
      </c>
      <c r="O237" s="39">
        <f>IF(L237&lt;&gt;1,"",IF(J237="",0,IFERROR(MATCH(J237,'分け方の表'!$M$4:$M$53,0),0)))</f>
        <v/>
      </c>
      <c r="P237" s="39">
        <f>IF(L237&lt;&gt;1,"",IF(SUMPRODUCT((COUNTIFS(C237,"*"&amp;'分け方の表'!$F$4:$F$23&amp;"*")&gt;0)*('分け方の表'!$F$4:$F$23&lt;&gt;"")*'分け方の表'!$I$4:$I$23)=0,99,1+COUNTIFS('分け方の表'!$I$4:$I$23,"&gt;"&amp;SUMPRODUCT((COUNTIFS(C237,"*"&amp;'分け方の表'!$F$4:$F$23&amp;"*")&gt;0)*('分け方の表'!$F$4:$F$23&lt;&gt;"")*'分け方の表'!$I$4:$I$23))))</f>
        <v/>
      </c>
      <c r="Q237" s="39">
        <f>IF(L237&lt;&gt;1,"",IF(P237&gt;=99,"",INDEX('分け方の表'!$G$4:$G$23,P237)&amp;""))</f>
        <v/>
      </c>
      <c r="R237" s="39">
        <f>IF(L237&lt;&gt;1,"",IF((F237="収入")*(G237="給与")*(E237&lt;&gt;"")*(COUNTIFS('分け方の表'!$J$4:$J$13,E237)&gt;0),INDEX('分け方の表'!$K$4:$K$13,MATCH(E237,'分け方の表'!$J$4:$J$13,0))&amp;"",IFERROR(INDEX('分け方の表'!$C$4:$C$103,MATCH(F237&amp;"|"&amp;G237,'分け方の表'!$D$4:$D$103,0))&amp;"",IFERROR(INDEX('分け方の表'!$C$4:$C$103,MATCH(F237&amp;"|（ほか全部）",'分け方の表'!$D$4:$D$103,0))&amp;"","未分類"))))</f>
        <v/>
      </c>
      <c r="S237" s="39">
        <f>IF(L237&lt;&gt;1,"",IF(N237=1,"",IF(IF(O237&gt;0,INDEX('分け方の表'!$N$4:$N$53,O237)&amp;"","")&lt;&gt;"",IF(INDEX('分け方の表'!$N$4:$N$53,O237)="（数えない）","",INDEX('分け方の表'!$N$4:$N$53,O237)&amp;""),IF(I237&amp;""="1",IF((Q237&lt;&gt;"")*(D237&lt;0)*(IFERROR(INDEX('入力'!$E$30:$E$88,MATCH(Q237,'入力'!$A$30:$A$88,0)),"")="貯める・増やす"),Q237,""),IF(A237&amp;""="0","",IF(Q237&lt;&gt;"",Q237,R237))))))</f>
        <v/>
      </c>
      <c r="T237" s="56">
        <f>IF(S237="","",IF(IFERROR(INDEX('入力'!$E$30:$E$88,MATCH(S237,'入力'!$A$30:$A$88,0)),"")="入るお金",D237,-D237))</f>
        <v/>
      </c>
      <c r="U237" s="39">
        <f>IF(L237="","",IF(L237&lt;&gt;1,"見出しなど",IF(N237=1,"重なり",IF(S237="",IF(O237&gt;0,"数えない（直した）",IF(I237&amp;""="1","振替",IF(A237&amp;""="0","計算対象外","数えない"))),IF(COUNTIFS('入力'!$A$30:$A$88,S237)=0,"一覧にない費目",IF(O237&gt;0,"直した",IF(S237="未分類","未分類","OK")))))))</f>
        <v/>
      </c>
    </row>
    <row r="238">
      <c r="A238" s="40" t="n"/>
      <c r="B238" s="34" t="n"/>
      <c r="C238" s="35" t="n"/>
      <c r="D238" s="36" t="n"/>
      <c r="E238" s="35" t="n"/>
      <c r="F238" s="35" t="n"/>
      <c r="G238" s="35" t="n"/>
      <c r="H238" s="35" t="n"/>
      <c r="I238" s="40" t="n"/>
      <c r="J238" s="35" t="n"/>
      <c r="L238" s="39">
        <f>IF(B238="","",IFERROR(YEAR(B238)*0+D238*0+1,0))</f>
        <v/>
      </c>
      <c r="M238" s="55">
        <f>IF(L238&lt;&gt;1,"",IF(O238&gt;0,IF(INDEX('分け方の表'!$O$4:$O$53,O238)&lt;&gt;"",DATE(YEAR(INDEX('分け方の表'!$O$4:$O$53,O238)),MONTH(INDEX('分け方の表'!$O$4:$O$53,O238)),1),DATE(YEAR(B238),MONTH(B238),1)),DATE(YEAR(B238),MONTH(B238),1)))</f>
        <v/>
      </c>
      <c r="N238" s="39">
        <f>IF(L238&lt;&gt;1,"",IF(J238="",0,IF(COUNTIFS($J$4:J238,J238)&gt;1,1,0)))</f>
        <v/>
      </c>
      <c r="O238" s="39">
        <f>IF(L238&lt;&gt;1,"",IF(J238="",0,IFERROR(MATCH(J238,'分け方の表'!$M$4:$M$53,0),0)))</f>
        <v/>
      </c>
      <c r="P238" s="39">
        <f>IF(L238&lt;&gt;1,"",IF(SUMPRODUCT((COUNTIFS(C238,"*"&amp;'分け方の表'!$F$4:$F$23&amp;"*")&gt;0)*('分け方の表'!$F$4:$F$23&lt;&gt;"")*'分け方の表'!$I$4:$I$23)=0,99,1+COUNTIFS('分け方の表'!$I$4:$I$23,"&gt;"&amp;SUMPRODUCT((COUNTIFS(C238,"*"&amp;'分け方の表'!$F$4:$F$23&amp;"*")&gt;0)*('分け方の表'!$F$4:$F$23&lt;&gt;"")*'分け方の表'!$I$4:$I$23))))</f>
        <v/>
      </c>
      <c r="Q238" s="39">
        <f>IF(L238&lt;&gt;1,"",IF(P238&gt;=99,"",INDEX('分け方の表'!$G$4:$G$23,P238)&amp;""))</f>
        <v/>
      </c>
      <c r="R238" s="39">
        <f>IF(L238&lt;&gt;1,"",IF((F238="収入")*(G238="給与")*(E238&lt;&gt;"")*(COUNTIFS('分け方の表'!$J$4:$J$13,E238)&gt;0),INDEX('分け方の表'!$K$4:$K$13,MATCH(E238,'分け方の表'!$J$4:$J$13,0))&amp;"",IFERROR(INDEX('分け方の表'!$C$4:$C$103,MATCH(F238&amp;"|"&amp;G238,'分け方の表'!$D$4:$D$103,0))&amp;"",IFERROR(INDEX('分け方の表'!$C$4:$C$103,MATCH(F238&amp;"|（ほか全部）",'分け方の表'!$D$4:$D$103,0))&amp;"","未分類"))))</f>
        <v/>
      </c>
      <c r="S238" s="39">
        <f>IF(L238&lt;&gt;1,"",IF(N238=1,"",IF(IF(O238&gt;0,INDEX('分け方の表'!$N$4:$N$53,O238)&amp;"","")&lt;&gt;"",IF(INDEX('分け方の表'!$N$4:$N$53,O238)="（数えない）","",INDEX('分け方の表'!$N$4:$N$53,O238)&amp;""),IF(I238&amp;""="1",IF((Q238&lt;&gt;"")*(D238&lt;0)*(IFERROR(INDEX('入力'!$E$30:$E$88,MATCH(Q238,'入力'!$A$30:$A$88,0)),"")="貯める・増やす"),Q238,""),IF(A238&amp;""="0","",IF(Q238&lt;&gt;"",Q238,R238))))))</f>
        <v/>
      </c>
      <c r="T238" s="56">
        <f>IF(S238="","",IF(IFERROR(INDEX('入力'!$E$30:$E$88,MATCH(S238,'入力'!$A$30:$A$88,0)),"")="入るお金",D238,-D238))</f>
        <v/>
      </c>
      <c r="U238" s="39">
        <f>IF(L238="","",IF(L238&lt;&gt;1,"見出しなど",IF(N238=1,"重なり",IF(S238="",IF(O238&gt;0,"数えない（直した）",IF(I238&amp;""="1","振替",IF(A238&amp;""="0","計算対象外","数えない"))),IF(COUNTIFS('入力'!$A$30:$A$88,S238)=0,"一覧にない費目",IF(O238&gt;0,"直した",IF(S238="未分類","未分類","OK")))))))</f>
        <v/>
      </c>
    </row>
    <row r="239">
      <c r="A239" s="40" t="n"/>
      <c r="B239" s="34" t="n"/>
      <c r="C239" s="35" t="n"/>
      <c r="D239" s="36" t="n"/>
      <c r="E239" s="35" t="n"/>
      <c r="F239" s="35" t="n"/>
      <c r="G239" s="35" t="n"/>
      <c r="H239" s="35" t="n"/>
      <c r="I239" s="40" t="n"/>
      <c r="J239" s="35" t="n"/>
      <c r="L239" s="39">
        <f>IF(B239="","",IFERROR(YEAR(B239)*0+D239*0+1,0))</f>
        <v/>
      </c>
      <c r="M239" s="55">
        <f>IF(L239&lt;&gt;1,"",IF(O239&gt;0,IF(INDEX('分け方の表'!$O$4:$O$53,O239)&lt;&gt;"",DATE(YEAR(INDEX('分け方の表'!$O$4:$O$53,O239)),MONTH(INDEX('分け方の表'!$O$4:$O$53,O239)),1),DATE(YEAR(B239),MONTH(B239),1)),DATE(YEAR(B239),MONTH(B239),1)))</f>
        <v/>
      </c>
      <c r="N239" s="39">
        <f>IF(L239&lt;&gt;1,"",IF(J239="",0,IF(COUNTIFS($J$4:J239,J239)&gt;1,1,0)))</f>
        <v/>
      </c>
      <c r="O239" s="39">
        <f>IF(L239&lt;&gt;1,"",IF(J239="",0,IFERROR(MATCH(J239,'分け方の表'!$M$4:$M$53,0),0)))</f>
        <v/>
      </c>
      <c r="P239" s="39">
        <f>IF(L239&lt;&gt;1,"",IF(SUMPRODUCT((COUNTIFS(C239,"*"&amp;'分け方の表'!$F$4:$F$23&amp;"*")&gt;0)*('分け方の表'!$F$4:$F$23&lt;&gt;"")*'分け方の表'!$I$4:$I$23)=0,99,1+COUNTIFS('分け方の表'!$I$4:$I$23,"&gt;"&amp;SUMPRODUCT((COUNTIFS(C239,"*"&amp;'分け方の表'!$F$4:$F$23&amp;"*")&gt;0)*('分け方の表'!$F$4:$F$23&lt;&gt;"")*'分け方の表'!$I$4:$I$23))))</f>
        <v/>
      </c>
      <c r="Q239" s="39">
        <f>IF(L239&lt;&gt;1,"",IF(P239&gt;=99,"",INDEX('分け方の表'!$G$4:$G$23,P239)&amp;""))</f>
        <v/>
      </c>
      <c r="R239" s="39">
        <f>IF(L239&lt;&gt;1,"",IF((F239="収入")*(G239="給与")*(E239&lt;&gt;"")*(COUNTIFS('分け方の表'!$J$4:$J$13,E239)&gt;0),INDEX('分け方の表'!$K$4:$K$13,MATCH(E239,'分け方の表'!$J$4:$J$13,0))&amp;"",IFERROR(INDEX('分け方の表'!$C$4:$C$103,MATCH(F239&amp;"|"&amp;G239,'分け方の表'!$D$4:$D$103,0))&amp;"",IFERROR(INDEX('分け方の表'!$C$4:$C$103,MATCH(F239&amp;"|（ほか全部）",'分け方の表'!$D$4:$D$103,0))&amp;"","未分類"))))</f>
        <v/>
      </c>
      <c r="S239" s="39">
        <f>IF(L239&lt;&gt;1,"",IF(N239=1,"",IF(IF(O239&gt;0,INDEX('分け方の表'!$N$4:$N$53,O239)&amp;"","")&lt;&gt;"",IF(INDEX('分け方の表'!$N$4:$N$53,O239)="（数えない）","",INDEX('分け方の表'!$N$4:$N$53,O239)&amp;""),IF(I239&amp;""="1",IF((Q239&lt;&gt;"")*(D239&lt;0)*(IFERROR(INDEX('入力'!$E$30:$E$88,MATCH(Q239,'入力'!$A$30:$A$88,0)),"")="貯める・増やす"),Q239,""),IF(A239&amp;""="0","",IF(Q239&lt;&gt;"",Q239,R239))))))</f>
        <v/>
      </c>
      <c r="T239" s="56">
        <f>IF(S239="","",IF(IFERROR(INDEX('入力'!$E$30:$E$88,MATCH(S239,'入力'!$A$30:$A$88,0)),"")="入るお金",D239,-D239))</f>
        <v/>
      </c>
      <c r="U239" s="39">
        <f>IF(L239="","",IF(L239&lt;&gt;1,"見出しなど",IF(N239=1,"重なり",IF(S239="",IF(O239&gt;0,"数えない（直した）",IF(I239&amp;""="1","振替",IF(A239&amp;""="0","計算対象外","数えない"))),IF(COUNTIFS('入力'!$A$30:$A$88,S239)=0,"一覧にない費目",IF(O239&gt;0,"直した",IF(S239="未分類","未分類","OK")))))))</f>
        <v/>
      </c>
    </row>
    <row r="240">
      <c r="A240" s="40" t="n"/>
      <c r="B240" s="34" t="n"/>
      <c r="C240" s="35" t="n"/>
      <c r="D240" s="36" t="n"/>
      <c r="E240" s="35" t="n"/>
      <c r="F240" s="35" t="n"/>
      <c r="G240" s="35" t="n"/>
      <c r="H240" s="35" t="n"/>
      <c r="I240" s="40" t="n"/>
      <c r="J240" s="35" t="n"/>
      <c r="L240" s="39">
        <f>IF(B240="","",IFERROR(YEAR(B240)*0+D240*0+1,0))</f>
        <v/>
      </c>
      <c r="M240" s="55">
        <f>IF(L240&lt;&gt;1,"",IF(O240&gt;0,IF(INDEX('分け方の表'!$O$4:$O$53,O240)&lt;&gt;"",DATE(YEAR(INDEX('分け方の表'!$O$4:$O$53,O240)),MONTH(INDEX('分け方の表'!$O$4:$O$53,O240)),1),DATE(YEAR(B240),MONTH(B240),1)),DATE(YEAR(B240),MONTH(B240),1)))</f>
        <v/>
      </c>
      <c r="N240" s="39">
        <f>IF(L240&lt;&gt;1,"",IF(J240="",0,IF(COUNTIFS($J$4:J240,J240)&gt;1,1,0)))</f>
        <v/>
      </c>
      <c r="O240" s="39">
        <f>IF(L240&lt;&gt;1,"",IF(J240="",0,IFERROR(MATCH(J240,'分け方の表'!$M$4:$M$53,0),0)))</f>
        <v/>
      </c>
      <c r="P240" s="39">
        <f>IF(L240&lt;&gt;1,"",IF(SUMPRODUCT((COUNTIFS(C240,"*"&amp;'分け方の表'!$F$4:$F$23&amp;"*")&gt;0)*('分け方の表'!$F$4:$F$23&lt;&gt;"")*'分け方の表'!$I$4:$I$23)=0,99,1+COUNTIFS('分け方の表'!$I$4:$I$23,"&gt;"&amp;SUMPRODUCT((COUNTIFS(C240,"*"&amp;'分け方の表'!$F$4:$F$23&amp;"*")&gt;0)*('分け方の表'!$F$4:$F$23&lt;&gt;"")*'分け方の表'!$I$4:$I$23))))</f>
        <v/>
      </c>
      <c r="Q240" s="39">
        <f>IF(L240&lt;&gt;1,"",IF(P240&gt;=99,"",INDEX('分け方の表'!$G$4:$G$23,P240)&amp;""))</f>
        <v/>
      </c>
      <c r="R240" s="39">
        <f>IF(L240&lt;&gt;1,"",IF((F240="収入")*(G240="給与")*(E240&lt;&gt;"")*(COUNTIFS('分け方の表'!$J$4:$J$13,E240)&gt;0),INDEX('分け方の表'!$K$4:$K$13,MATCH(E240,'分け方の表'!$J$4:$J$13,0))&amp;"",IFERROR(INDEX('分け方の表'!$C$4:$C$103,MATCH(F240&amp;"|"&amp;G240,'分け方の表'!$D$4:$D$103,0))&amp;"",IFERROR(INDEX('分け方の表'!$C$4:$C$103,MATCH(F240&amp;"|（ほか全部）",'分け方の表'!$D$4:$D$103,0))&amp;"","未分類"))))</f>
        <v/>
      </c>
      <c r="S240" s="39">
        <f>IF(L240&lt;&gt;1,"",IF(N240=1,"",IF(IF(O240&gt;0,INDEX('分け方の表'!$N$4:$N$53,O240)&amp;"","")&lt;&gt;"",IF(INDEX('分け方の表'!$N$4:$N$53,O240)="（数えない）","",INDEX('分け方の表'!$N$4:$N$53,O240)&amp;""),IF(I240&amp;""="1",IF((Q240&lt;&gt;"")*(D240&lt;0)*(IFERROR(INDEX('入力'!$E$30:$E$88,MATCH(Q240,'入力'!$A$30:$A$88,0)),"")="貯める・増やす"),Q240,""),IF(A240&amp;""="0","",IF(Q240&lt;&gt;"",Q240,R240))))))</f>
        <v/>
      </c>
      <c r="T240" s="56">
        <f>IF(S240="","",IF(IFERROR(INDEX('入力'!$E$30:$E$88,MATCH(S240,'入力'!$A$30:$A$88,0)),"")="入るお金",D240,-D240))</f>
        <v/>
      </c>
      <c r="U240" s="39">
        <f>IF(L240="","",IF(L240&lt;&gt;1,"見出しなど",IF(N240=1,"重なり",IF(S240="",IF(O240&gt;0,"数えない（直した）",IF(I240&amp;""="1","振替",IF(A240&amp;""="0","計算対象外","数えない"))),IF(COUNTIFS('入力'!$A$30:$A$88,S240)=0,"一覧にない費目",IF(O240&gt;0,"直した",IF(S240="未分類","未分類","OK")))))))</f>
        <v/>
      </c>
    </row>
    <row r="241">
      <c r="A241" s="40" t="n"/>
      <c r="B241" s="34" t="n"/>
      <c r="C241" s="35" t="n"/>
      <c r="D241" s="36" t="n"/>
      <c r="E241" s="35" t="n"/>
      <c r="F241" s="35" t="n"/>
      <c r="G241" s="35" t="n"/>
      <c r="H241" s="35" t="n"/>
      <c r="I241" s="40" t="n"/>
      <c r="J241" s="35" t="n"/>
      <c r="L241" s="39">
        <f>IF(B241="","",IFERROR(YEAR(B241)*0+D241*0+1,0))</f>
        <v/>
      </c>
      <c r="M241" s="55">
        <f>IF(L241&lt;&gt;1,"",IF(O241&gt;0,IF(INDEX('分け方の表'!$O$4:$O$53,O241)&lt;&gt;"",DATE(YEAR(INDEX('分け方の表'!$O$4:$O$53,O241)),MONTH(INDEX('分け方の表'!$O$4:$O$53,O241)),1),DATE(YEAR(B241),MONTH(B241),1)),DATE(YEAR(B241),MONTH(B241),1)))</f>
        <v/>
      </c>
      <c r="N241" s="39">
        <f>IF(L241&lt;&gt;1,"",IF(J241="",0,IF(COUNTIFS($J$4:J241,J241)&gt;1,1,0)))</f>
        <v/>
      </c>
      <c r="O241" s="39">
        <f>IF(L241&lt;&gt;1,"",IF(J241="",0,IFERROR(MATCH(J241,'分け方の表'!$M$4:$M$53,0),0)))</f>
        <v/>
      </c>
      <c r="P241" s="39">
        <f>IF(L241&lt;&gt;1,"",IF(SUMPRODUCT((COUNTIFS(C241,"*"&amp;'分け方の表'!$F$4:$F$23&amp;"*")&gt;0)*('分け方の表'!$F$4:$F$23&lt;&gt;"")*'分け方の表'!$I$4:$I$23)=0,99,1+COUNTIFS('分け方の表'!$I$4:$I$23,"&gt;"&amp;SUMPRODUCT((COUNTIFS(C241,"*"&amp;'分け方の表'!$F$4:$F$23&amp;"*")&gt;0)*('分け方の表'!$F$4:$F$23&lt;&gt;"")*'分け方の表'!$I$4:$I$23))))</f>
        <v/>
      </c>
      <c r="Q241" s="39">
        <f>IF(L241&lt;&gt;1,"",IF(P241&gt;=99,"",INDEX('分け方の表'!$G$4:$G$23,P241)&amp;""))</f>
        <v/>
      </c>
      <c r="R241" s="39">
        <f>IF(L241&lt;&gt;1,"",IF((F241="収入")*(G241="給与")*(E241&lt;&gt;"")*(COUNTIFS('分け方の表'!$J$4:$J$13,E241)&gt;0),INDEX('分け方の表'!$K$4:$K$13,MATCH(E241,'分け方の表'!$J$4:$J$13,0))&amp;"",IFERROR(INDEX('分け方の表'!$C$4:$C$103,MATCH(F241&amp;"|"&amp;G241,'分け方の表'!$D$4:$D$103,0))&amp;"",IFERROR(INDEX('分け方の表'!$C$4:$C$103,MATCH(F241&amp;"|（ほか全部）",'分け方の表'!$D$4:$D$103,0))&amp;"","未分類"))))</f>
        <v/>
      </c>
      <c r="S241" s="39">
        <f>IF(L241&lt;&gt;1,"",IF(N241=1,"",IF(IF(O241&gt;0,INDEX('分け方の表'!$N$4:$N$53,O241)&amp;"","")&lt;&gt;"",IF(INDEX('分け方の表'!$N$4:$N$53,O241)="（数えない）","",INDEX('分け方の表'!$N$4:$N$53,O241)&amp;""),IF(I241&amp;""="1",IF((Q241&lt;&gt;"")*(D241&lt;0)*(IFERROR(INDEX('入力'!$E$30:$E$88,MATCH(Q241,'入力'!$A$30:$A$88,0)),"")="貯める・増やす"),Q241,""),IF(A241&amp;""="0","",IF(Q241&lt;&gt;"",Q241,R241))))))</f>
        <v/>
      </c>
      <c r="T241" s="56">
        <f>IF(S241="","",IF(IFERROR(INDEX('入力'!$E$30:$E$88,MATCH(S241,'入力'!$A$30:$A$88,0)),"")="入るお金",D241,-D241))</f>
        <v/>
      </c>
      <c r="U241" s="39">
        <f>IF(L241="","",IF(L241&lt;&gt;1,"見出しなど",IF(N241=1,"重なり",IF(S241="",IF(O241&gt;0,"数えない（直した）",IF(I241&amp;""="1","振替",IF(A241&amp;""="0","計算対象外","数えない"))),IF(COUNTIFS('入力'!$A$30:$A$88,S241)=0,"一覧にない費目",IF(O241&gt;0,"直した",IF(S241="未分類","未分類","OK")))))))</f>
        <v/>
      </c>
    </row>
    <row r="242">
      <c r="A242" s="40" t="n"/>
      <c r="B242" s="34" t="n"/>
      <c r="C242" s="35" t="n"/>
      <c r="D242" s="36" t="n"/>
      <c r="E242" s="35" t="n"/>
      <c r="F242" s="35" t="n"/>
      <c r="G242" s="35" t="n"/>
      <c r="H242" s="35" t="n"/>
      <c r="I242" s="40" t="n"/>
      <c r="J242" s="35" t="n"/>
      <c r="L242" s="39">
        <f>IF(B242="","",IFERROR(YEAR(B242)*0+D242*0+1,0))</f>
        <v/>
      </c>
      <c r="M242" s="55">
        <f>IF(L242&lt;&gt;1,"",IF(O242&gt;0,IF(INDEX('分け方の表'!$O$4:$O$53,O242)&lt;&gt;"",DATE(YEAR(INDEX('分け方の表'!$O$4:$O$53,O242)),MONTH(INDEX('分け方の表'!$O$4:$O$53,O242)),1),DATE(YEAR(B242),MONTH(B242),1)),DATE(YEAR(B242),MONTH(B242),1)))</f>
        <v/>
      </c>
      <c r="N242" s="39">
        <f>IF(L242&lt;&gt;1,"",IF(J242="",0,IF(COUNTIFS($J$4:J242,J242)&gt;1,1,0)))</f>
        <v/>
      </c>
      <c r="O242" s="39">
        <f>IF(L242&lt;&gt;1,"",IF(J242="",0,IFERROR(MATCH(J242,'分け方の表'!$M$4:$M$53,0),0)))</f>
        <v/>
      </c>
      <c r="P242" s="39">
        <f>IF(L242&lt;&gt;1,"",IF(SUMPRODUCT((COUNTIFS(C242,"*"&amp;'分け方の表'!$F$4:$F$23&amp;"*")&gt;0)*('分け方の表'!$F$4:$F$23&lt;&gt;"")*'分け方の表'!$I$4:$I$23)=0,99,1+COUNTIFS('分け方の表'!$I$4:$I$23,"&gt;"&amp;SUMPRODUCT((COUNTIFS(C242,"*"&amp;'分け方の表'!$F$4:$F$23&amp;"*")&gt;0)*('分け方の表'!$F$4:$F$23&lt;&gt;"")*'分け方の表'!$I$4:$I$23))))</f>
        <v/>
      </c>
      <c r="Q242" s="39">
        <f>IF(L242&lt;&gt;1,"",IF(P242&gt;=99,"",INDEX('分け方の表'!$G$4:$G$23,P242)&amp;""))</f>
        <v/>
      </c>
      <c r="R242" s="39">
        <f>IF(L242&lt;&gt;1,"",IF((F242="収入")*(G242="給与")*(E242&lt;&gt;"")*(COUNTIFS('分け方の表'!$J$4:$J$13,E242)&gt;0),INDEX('分け方の表'!$K$4:$K$13,MATCH(E242,'分け方の表'!$J$4:$J$13,0))&amp;"",IFERROR(INDEX('分け方の表'!$C$4:$C$103,MATCH(F242&amp;"|"&amp;G242,'分け方の表'!$D$4:$D$103,0))&amp;"",IFERROR(INDEX('分け方の表'!$C$4:$C$103,MATCH(F242&amp;"|（ほか全部）",'分け方の表'!$D$4:$D$103,0))&amp;"","未分類"))))</f>
        <v/>
      </c>
      <c r="S242" s="39">
        <f>IF(L242&lt;&gt;1,"",IF(N242=1,"",IF(IF(O242&gt;0,INDEX('分け方の表'!$N$4:$N$53,O242)&amp;"","")&lt;&gt;"",IF(INDEX('分け方の表'!$N$4:$N$53,O242)="（数えない）","",INDEX('分け方の表'!$N$4:$N$53,O242)&amp;""),IF(I242&amp;""="1",IF((Q242&lt;&gt;"")*(D242&lt;0)*(IFERROR(INDEX('入力'!$E$30:$E$88,MATCH(Q242,'入力'!$A$30:$A$88,0)),"")="貯める・増やす"),Q242,""),IF(A242&amp;""="0","",IF(Q242&lt;&gt;"",Q242,R242))))))</f>
        <v/>
      </c>
      <c r="T242" s="56">
        <f>IF(S242="","",IF(IFERROR(INDEX('入力'!$E$30:$E$88,MATCH(S242,'入力'!$A$30:$A$88,0)),"")="入るお金",D242,-D242))</f>
        <v/>
      </c>
      <c r="U242" s="39">
        <f>IF(L242="","",IF(L242&lt;&gt;1,"見出しなど",IF(N242=1,"重なり",IF(S242="",IF(O242&gt;0,"数えない（直した）",IF(I242&amp;""="1","振替",IF(A242&amp;""="0","計算対象外","数えない"))),IF(COUNTIFS('入力'!$A$30:$A$88,S242)=0,"一覧にない費目",IF(O242&gt;0,"直した",IF(S242="未分類","未分類","OK")))))))</f>
        <v/>
      </c>
    </row>
    <row r="243">
      <c r="A243" s="40" t="n"/>
      <c r="B243" s="34" t="n"/>
      <c r="C243" s="35" t="n"/>
      <c r="D243" s="36" t="n"/>
      <c r="E243" s="35" t="n"/>
      <c r="F243" s="35" t="n"/>
      <c r="G243" s="35" t="n"/>
      <c r="H243" s="35" t="n"/>
      <c r="I243" s="40" t="n"/>
      <c r="J243" s="35" t="n"/>
      <c r="L243" s="39">
        <f>IF(B243="","",IFERROR(YEAR(B243)*0+D243*0+1,0))</f>
        <v/>
      </c>
      <c r="M243" s="55">
        <f>IF(L243&lt;&gt;1,"",IF(O243&gt;0,IF(INDEX('分け方の表'!$O$4:$O$53,O243)&lt;&gt;"",DATE(YEAR(INDEX('分け方の表'!$O$4:$O$53,O243)),MONTH(INDEX('分け方の表'!$O$4:$O$53,O243)),1),DATE(YEAR(B243),MONTH(B243),1)),DATE(YEAR(B243),MONTH(B243),1)))</f>
        <v/>
      </c>
      <c r="N243" s="39">
        <f>IF(L243&lt;&gt;1,"",IF(J243="",0,IF(COUNTIFS($J$4:J243,J243)&gt;1,1,0)))</f>
        <v/>
      </c>
      <c r="O243" s="39">
        <f>IF(L243&lt;&gt;1,"",IF(J243="",0,IFERROR(MATCH(J243,'分け方の表'!$M$4:$M$53,0),0)))</f>
        <v/>
      </c>
      <c r="P243" s="39">
        <f>IF(L243&lt;&gt;1,"",IF(SUMPRODUCT((COUNTIFS(C243,"*"&amp;'分け方の表'!$F$4:$F$23&amp;"*")&gt;0)*('分け方の表'!$F$4:$F$23&lt;&gt;"")*'分け方の表'!$I$4:$I$23)=0,99,1+COUNTIFS('分け方の表'!$I$4:$I$23,"&gt;"&amp;SUMPRODUCT((COUNTIFS(C243,"*"&amp;'分け方の表'!$F$4:$F$23&amp;"*")&gt;0)*('分け方の表'!$F$4:$F$23&lt;&gt;"")*'分け方の表'!$I$4:$I$23))))</f>
        <v/>
      </c>
      <c r="Q243" s="39">
        <f>IF(L243&lt;&gt;1,"",IF(P243&gt;=99,"",INDEX('分け方の表'!$G$4:$G$23,P243)&amp;""))</f>
        <v/>
      </c>
      <c r="R243" s="39">
        <f>IF(L243&lt;&gt;1,"",IF((F243="収入")*(G243="給与")*(E243&lt;&gt;"")*(COUNTIFS('分け方の表'!$J$4:$J$13,E243)&gt;0),INDEX('分け方の表'!$K$4:$K$13,MATCH(E243,'分け方の表'!$J$4:$J$13,0))&amp;"",IFERROR(INDEX('分け方の表'!$C$4:$C$103,MATCH(F243&amp;"|"&amp;G243,'分け方の表'!$D$4:$D$103,0))&amp;"",IFERROR(INDEX('分け方の表'!$C$4:$C$103,MATCH(F243&amp;"|（ほか全部）",'分け方の表'!$D$4:$D$103,0))&amp;"","未分類"))))</f>
        <v/>
      </c>
      <c r="S243" s="39">
        <f>IF(L243&lt;&gt;1,"",IF(N243=1,"",IF(IF(O243&gt;0,INDEX('分け方の表'!$N$4:$N$53,O243)&amp;"","")&lt;&gt;"",IF(INDEX('分け方の表'!$N$4:$N$53,O243)="（数えない）","",INDEX('分け方の表'!$N$4:$N$53,O243)&amp;""),IF(I243&amp;""="1",IF((Q243&lt;&gt;"")*(D243&lt;0)*(IFERROR(INDEX('入力'!$E$30:$E$88,MATCH(Q243,'入力'!$A$30:$A$88,0)),"")="貯める・増やす"),Q243,""),IF(A243&amp;""="0","",IF(Q243&lt;&gt;"",Q243,R243))))))</f>
        <v/>
      </c>
      <c r="T243" s="56">
        <f>IF(S243="","",IF(IFERROR(INDEX('入力'!$E$30:$E$88,MATCH(S243,'入力'!$A$30:$A$88,0)),"")="入るお金",D243,-D243))</f>
        <v/>
      </c>
      <c r="U243" s="39">
        <f>IF(L243="","",IF(L243&lt;&gt;1,"見出しなど",IF(N243=1,"重なり",IF(S243="",IF(O243&gt;0,"数えない（直した）",IF(I243&amp;""="1","振替",IF(A243&amp;""="0","計算対象外","数えない"))),IF(COUNTIFS('入力'!$A$30:$A$88,S243)=0,"一覧にない費目",IF(O243&gt;0,"直した",IF(S243="未分類","未分類","OK")))))))</f>
        <v/>
      </c>
    </row>
    <row r="244">
      <c r="A244" s="40" t="n"/>
      <c r="B244" s="34" t="n"/>
      <c r="C244" s="35" t="n"/>
      <c r="D244" s="36" t="n"/>
      <c r="E244" s="35" t="n"/>
      <c r="F244" s="35" t="n"/>
      <c r="G244" s="35" t="n"/>
      <c r="H244" s="35" t="n"/>
      <c r="I244" s="40" t="n"/>
      <c r="J244" s="35" t="n"/>
      <c r="L244" s="39">
        <f>IF(B244="","",IFERROR(YEAR(B244)*0+D244*0+1,0))</f>
        <v/>
      </c>
      <c r="M244" s="55">
        <f>IF(L244&lt;&gt;1,"",IF(O244&gt;0,IF(INDEX('分け方の表'!$O$4:$O$53,O244)&lt;&gt;"",DATE(YEAR(INDEX('分け方の表'!$O$4:$O$53,O244)),MONTH(INDEX('分け方の表'!$O$4:$O$53,O244)),1),DATE(YEAR(B244),MONTH(B244),1)),DATE(YEAR(B244),MONTH(B244),1)))</f>
        <v/>
      </c>
      <c r="N244" s="39">
        <f>IF(L244&lt;&gt;1,"",IF(J244="",0,IF(COUNTIFS($J$4:J244,J244)&gt;1,1,0)))</f>
        <v/>
      </c>
      <c r="O244" s="39">
        <f>IF(L244&lt;&gt;1,"",IF(J244="",0,IFERROR(MATCH(J244,'分け方の表'!$M$4:$M$53,0),0)))</f>
        <v/>
      </c>
      <c r="P244" s="39">
        <f>IF(L244&lt;&gt;1,"",IF(SUMPRODUCT((COUNTIFS(C244,"*"&amp;'分け方の表'!$F$4:$F$23&amp;"*")&gt;0)*('分け方の表'!$F$4:$F$23&lt;&gt;"")*'分け方の表'!$I$4:$I$23)=0,99,1+COUNTIFS('分け方の表'!$I$4:$I$23,"&gt;"&amp;SUMPRODUCT((COUNTIFS(C244,"*"&amp;'分け方の表'!$F$4:$F$23&amp;"*")&gt;0)*('分け方の表'!$F$4:$F$23&lt;&gt;"")*'分け方の表'!$I$4:$I$23))))</f>
        <v/>
      </c>
      <c r="Q244" s="39">
        <f>IF(L244&lt;&gt;1,"",IF(P244&gt;=99,"",INDEX('分け方の表'!$G$4:$G$23,P244)&amp;""))</f>
        <v/>
      </c>
      <c r="R244" s="39">
        <f>IF(L244&lt;&gt;1,"",IF((F244="収入")*(G244="給与")*(E244&lt;&gt;"")*(COUNTIFS('分け方の表'!$J$4:$J$13,E244)&gt;0),INDEX('分け方の表'!$K$4:$K$13,MATCH(E244,'分け方の表'!$J$4:$J$13,0))&amp;"",IFERROR(INDEX('分け方の表'!$C$4:$C$103,MATCH(F244&amp;"|"&amp;G244,'分け方の表'!$D$4:$D$103,0))&amp;"",IFERROR(INDEX('分け方の表'!$C$4:$C$103,MATCH(F244&amp;"|（ほか全部）",'分け方の表'!$D$4:$D$103,0))&amp;"","未分類"))))</f>
        <v/>
      </c>
      <c r="S244" s="39">
        <f>IF(L244&lt;&gt;1,"",IF(N244=1,"",IF(IF(O244&gt;0,INDEX('分け方の表'!$N$4:$N$53,O244)&amp;"","")&lt;&gt;"",IF(INDEX('分け方の表'!$N$4:$N$53,O244)="（数えない）","",INDEX('分け方の表'!$N$4:$N$53,O244)&amp;""),IF(I244&amp;""="1",IF((Q244&lt;&gt;"")*(D244&lt;0)*(IFERROR(INDEX('入力'!$E$30:$E$88,MATCH(Q244,'入力'!$A$30:$A$88,0)),"")="貯める・増やす"),Q244,""),IF(A244&amp;""="0","",IF(Q244&lt;&gt;"",Q244,R244))))))</f>
        <v/>
      </c>
      <c r="T244" s="56">
        <f>IF(S244="","",IF(IFERROR(INDEX('入力'!$E$30:$E$88,MATCH(S244,'入力'!$A$30:$A$88,0)),"")="入るお金",D244,-D244))</f>
        <v/>
      </c>
      <c r="U244" s="39">
        <f>IF(L244="","",IF(L244&lt;&gt;1,"見出しなど",IF(N244=1,"重なり",IF(S244="",IF(O244&gt;0,"数えない（直した）",IF(I244&amp;""="1","振替",IF(A244&amp;""="0","計算対象外","数えない"))),IF(COUNTIFS('入力'!$A$30:$A$88,S244)=0,"一覧にない費目",IF(O244&gt;0,"直した",IF(S244="未分類","未分類","OK")))))))</f>
        <v/>
      </c>
    </row>
    <row r="245">
      <c r="A245" s="40" t="n"/>
      <c r="B245" s="34" t="n"/>
      <c r="C245" s="35" t="n"/>
      <c r="D245" s="36" t="n"/>
      <c r="E245" s="35" t="n"/>
      <c r="F245" s="35" t="n"/>
      <c r="G245" s="35" t="n"/>
      <c r="H245" s="35" t="n"/>
      <c r="I245" s="40" t="n"/>
      <c r="J245" s="35" t="n"/>
      <c r="L245" s="39">
        <f>IF(B245="","",IFERROR(YEAR(B245)*0+D245*0+1,0))</f>
        <v/>
      </c>
      <c r="M245" s="55">
        <f>IF(L245&lt;&gt;1,"",IF(O245&gt;0,IF(INDEX('分け方の表'!$O$4:$O$53,O245)&lt;&gt;"",DATE(YEAR(INDEX('分け方の表'!$O$4:$O$53,O245)),MONTH(INDEX('分け方の表'!$O$4:$O$53,O245)),1),DATE(YEAR(B245),MONTH(B245),1)),DATE(YEAR(B245),MONTH(B245),1)))</f>
        <v/>
      </c>
      <c r="N245" s="39">
        <f>IF(L245&lt;&gt;1,"",IF(J245="",0,IF(COUNTIFS($J$4:J245,J245)&gt;1,1,0)))</f>
        <v/>
      </c>
      <c r="O245" s="39">
        <f>IF(L245&lt;&gt;1,"",IF(J245="",0,IFERROR(MATCH(J245,'分け方の表'!$M$4:$M$53,0),0)))</f>
        <v/>
      </c>
      <c r="P245" s="39">
        <f>IF(L245&lt;&gt;1,"",IF(SUMPRODUCT((COUNTIFS(C245,"*"&amp;'分け方の表'!$F$4:$F$23&amp;"*")&gt;0)*('分け方の表'!$F$4:$F$23&lt;&gt;"")*'分け方の表'!$I$4:$I$23)=0,99,1+COUNTIFS('分け方の表'!$I$4:$I$23,"&gt;"&amp;SUMPRODUCT((COUNTIFS(C245,"*"&amp;'分け方の表'!$F$4:$F$23&amp;"*")&gt;0)*('分け方の表'!$F$4:$F$23&lt;&gt;"")*'分け方の表'!$I$4:$I$23))))</f>
        <v/>
      </c>
      <c r="Q245" s="39">
        <f>IF(L245&lt;&gt;1,"",IF(P245&gt;=99,"",INDEX('分け方の表'!$G$4:$G$23,P245)&amp;""))</f>
        <v/>
      </c>
      <c r="R245" s="39">
        <f>IF(L245&lt;&gt;1,"",IF((F245="収入")*(G245="給与")*(E245&lt;&gt;"")*(COUNTIFS('分け方の表'!$J$4:$J$13,E245)&gt;0),INDEX('分け方の表'!$K$4:$K$13,MATCH(E245,'分け方の表'!$J$4:$J$13,0))&amp;"",IFERROR(INDEX('分け方の表'!$C$4:$C$103,MATCH(F245&amp;"|"&amp;G245,'分け方の表'!$D$4:$D$103,0))&amp;"",IFERROR(INDEX('分け方の表'!$C$4:$C$103,MATCH(F245&amp;"|（ほか全部）",'分け方の表'!$D$4:$D$103,0))&amp;"","未分類"))))</f>
        <v/>
      </c>
      <c r="S245" s="39">
        <f>IF(L245&lt;&gt;1,"",IF(N245=1,"",IF(IF(O245&gt;0,INDEX('分け方の表'!$N$4:$N$53,O245)&amp;"","")&lt;&gt;"",IF(INDEX('分け方の表'!$N$4:$N$53,O245)="（数えない）","",INDEX('分け方の表'!$N$4:$N$53,O245)&amp;""),IF(I245&amp;""="1",IF((Q245&lt;&gt;"")*(D245&lt;0)*(IFERROR(INDEX('入力'!$E$30:$E$88,MATCH(Q245,'入力'!$A$30:$A$88,0)),"")="貯める・増やす"),Q245,""),IF(A245&amp;""="0","",IF(Q245&lt;&gt;"",Q245,R245))))))</f>
        <v/>
      </c>
      <c r="T245" s="56">
        <f>IF(S245="","",IF(IFERROR(INDEX('入力'!$E$30:$E$88,MATCH(S245,'入力'!$A$30:$A$88,0)),"")="入るお金",D245,-D245))</f>
        <v/>
      </c>
      <c r="U245" s="39">
        <f>IF(L245="","",IF(L245&lt;&gt;1,"見出しなど",IF(N245=1,"重なり",IF(S245="",IF(O245&gt;0,"数えない（直した）",IF(I245&amp;""="1","振替",IF(A245&amp;""="0","計算対象外","数えない"))),IF(COUNTIFS('入力'!$A$30:$A$88,S245)=0,"一覧にない費目",IF(O245&gt;0,"直した",IF(S245="未分類","未分類","OK")))))))</f>
        <v/>
      </c>
    </row>
    <row r="246">
      <c r="A246" s="40" t="n"/>
      <c r="B246" s="34" t="n"/>
      <c r="C246" s="35" t="n"/>
      <c r="D246" s="36" t="n"/>
      <c r="E246" s="35" t="n"/>
      <c r="F246" s="35" t="n"/>
      <c r="G246" s="35" t="n"/>
      <c r="H246" s="35" t="n"/>
      <c r="I246" s="40" t="n"/>
      <c r="J246" s="35" t="n"/>
      <c r="L246" s="39">
        <f>IF(B246="","",IFERROR(YEAR(B246)*0+D246*0+1,0))</f>
        <v/>
      </c>
      <c r="M246" s="55">
        <f>IF(L246&lt;&gt;1,"",IF(O246&gt;0,IF(INDEX('分け方の表'!$O$4:$O$53,O246)&lt;&gt;"",DATE(YEAR(INDEX('分け方の表'!$O$4:$O$53,O246)),MONTH(INDEX('分け方の表'!$O$4:$O$53,O246)),1),DATE(YEAR(B246),MONTH(B246),1)),DATE(YEAR(B246),MONTH(B246),1)))</f>
        <v/>
      </c>
      <c r="N246" s="39">
        <f>IF(L246&lt;&gt;1,"",IF(J246="",0,IF(COUNTIFS($J$4:J246,J246)&gt;1,1,0)))</f>
        <v/>
      </c>
      <c r="O246" s="39">
        <f>IF(L246&lt;&gt;1,"",IF(J246="",0,IFERROR(MATCH(J246,'分け方の表'!$M$4:$M$53,0),0)))</f>
        <v/>
      </c>
      <c r="P246" s="39">
        <f>IF(L246&lt;&gt;1,"",IF(SUMPRODUCT((COUNTIFS(C246,"*"&amp;'分け方の表'!$F$4:$F$23&amp;"*")&gt;0)*('分け方の表'!$F$4:$F$23&lt;&gt;"")*'分け方の表'!$I$4:$I$23)=0,99,1+COUNTIFS('分け方の表'!$I$4:$I$23,"&gt;"&amp;SUMPRODUCT((COUNTIFS(C246,"*"&amp;'分け方の表'!$F$4:$F$23&amp;"*")&gt;0)*('分け方の表'!$F$4:$F$23&lt;&gt;"")*'分け方の表'!$I$4:$I$23))))</f>
        <v/>
      </c>
      <c r="Q246" s="39">
        <f>IF(L246&lt;&gt;1,"",IF(P246&gt;=99,"",INDEX('分け方の表'!$G$4:$G$23,P246)&amp;""))</f>
        <v/>
      </c>
      <c r="R246" s="39">
        <f>IF(L246&lt;&gt;1,"",IF((F246="収入")*(G246="給与")*(E246&lt;&gt;"")*(COUNTIFS('分け方の表'!$J$4:$J$13,E246)&gt;0),INDEX('分け方の表'!$K$4:$K$13,MATCH(E246,'分け方の表'!$J$4:$J$13,0))&amp;"",IFERROR(INDEX('分け方の表'!$C$4:$C$103,MATCH(F246&amp;"|"&amp;G246,'分け方の表'!$D$4:$D$103,0))&amp;"",IFERROR(INDEX('分け方の表'!$C$4:$C$103,MATCH(F246&amp;"|（ほか全部）",'分け方の表'!$D$4:$D$103,0))&amp;"","未分類"))))</f>
        <v/>
      </c>
      <c r="S246" s="39">
        <f>IF(L246&lt;&gt;1,"",IF(N246=1,"",IF(IF(O246&gt;0,INDEX('分け方の表'!$N$4:$N$53,O246)&amp;"","")&lt;&gt;"",IF(INDEX('分け方の表'!$N$4:$N$53,O246)="（数えない）","",INDEX('分け方の表'!$N$4:$N$53,O246)&amp;""),IF(I246&amp;""="1",IF((Q246&lt;&gt;"")*(D246&lt;0)*(IFERROR(INDEX('入力'!$E$30:$E$88,MATCH(Q246,'入力'!$A$30:$A$88,0)),"")="貯める・増やす"),Q246,""),IF(A246&amp;""="0","",IF(Q246&lt;&gt;"",Q246,R246))))))</f>
        <v/>
      </c>
      <c r="T246" s="56">
        <f>IF(S246="","",IF(IFERROR(INDEX('入力'!$E$30:$E$88,MATCH(S246,'入力'!$A$30:$A$88,0)),"")="入るお金",D246,-D246))</f>
        <v/>
      </c>
      <c r="U246" s="39">
        <f>IF(L246="","",IF(L246&lt;&gt;1,"見出しなど",IF(N246=1,"重なり",IF(S246="",IF(O246&gt;0,"数えない（直した）",IF(I246&amp;""="1","振替",IF(A246&amp;""="0","計算対象外","数えない"))),IF(COUNTIFS('入力'!$A$30:$A$88,S246)=0,"一覧にない費目",IF(O246&gt;0,"直した",IF(S246="未分類","未分類","OK")))))))</f>
        <v/>
      </c>
    </row>
    <row r="247">
      <c r="A247" s="40" t="n"/>
      <c r="B247" s="34" t="n"/>
      <c r="C247" s="35" t="n"/>
      <c r="D247" s="36" t="n"/>
      <c r="E247" s="35" t="n"/>
      <c r="F247" s="35" t="n"/>
      <c r="G247" s="35" t="n"/>
      <c r="H247" s="35" t="n"/>
      <c r="I247" s="40" t="n"/>
      <c r="J247" s="35" t="n"/>
      <c r="L247" s="39">
        <f>IF(B247="","",IFERROR(YEAR(B247)*0+D247*0+1,0))</f>
        <v/>
      </c>
      <c r="M247" s="55">
        <f>IF(L247&lt;&gt;1,"",IF(O247&gt;0,IF(INDEX('分け方の表'!$O$4:$O$53,O247)&lt;&gt;"",DATE(YEAR(INDEX('分け方の表'!$O$4:$O$53,O247)),MONTH(INDEX('分け方の表'!$O$4:$O$53,O247)),1),DATE(YEAR(B247),MONTH(B247),1)),DATE(YEAR(B247),MONTH(B247),1)))</f>
        <v/>
      </c>
      <c r="N247" s="39">
        <f>IF(L247&lt;&gt;1,"",IF(J247="",0,IF(COUNTIFS($J$4:J247,J247)&gt;1,1,0)))</f>
        <v/>
      </c>
      <c r="O247" s="39">
        <f>IF(L247&lt;&gt;1,"",IF(J247="",0,IFERROR(MATCH(J247,'分け方の表'!$M$4:$M$53,0),0)))</f>
        <v/>
      </c>
      <c r="P247" s="39">
        <f>IF(L247&lt;&gt;1,"",IF(SUMPRODUCT((COUNTIFS(C247,"*"&amp;'分け方の表'!$F$4:$F$23&amp;"*")&gt;0)*('分け方の表'!$F$4:$F$23&lt;&gt;"")*'分け方の表'!$I$4:$I$23)=0,99,1+COUNTIFS('分け方の表'!$I$4:$I$23,"&gt;"&amp;SUMPRODUCT((COUNTIFS(C247,"*"&amp;'分け方の表'!$F$4:$F$23&amp;"*")&gt;0)*('分け方の表'!$F$4:$F$23&lt;&gt;"")*'分け方の表'!$I$4:$I$23))))</f>
        <v/>
      </c>
      <c r="Q247" s="39">
        <f>IF(L247&lt;&gt;1,"",IF(P247&gt;=99,"",INDEX('分け方の表'!$G$4:$G$23,P247)&amp;""))</f>
        <v/>
      </c>
      <c r="R247" s="39">
        <f>IF(L247&lt;&gt;1,"",IF((F247="収入")*(G247="給与")*(E247&lt;&gt;"")*(COUNTIFS('分け方の表'!$J$4:$J$13,E247)&gt;0),INDEX('分け方の表'!$K$4:$K$13,MATCH(E247,'分け方の表'!$J$4:$J$13,0))&amp;"",IFERROR(INDEX('分け方の表'!$C$4:$C$103,MATCH(F247&amp;"|"&amp;G247,'分け方の表'!$D$4:$D$103,0))&amp;"",IFERROR(INDEX('分け方の表'!$C$4:$C$103,MATCH(F247&amp;"|（ほか全部）",'分け方の表'!$D$4:$D$103,0))&amp;"","未分類"))))</f>
        <v/>
      </c>
      <c r="S247" s="39">
        <f>IF(L247&lt;&gt;1,"",IF(N247=1,"",IF(IF(O247&gt;0,INDEX('分け方の表'!$N$4:$N$53,O247)&amp;"","")&lt;&gt;"",IF(INDEX('分け方の表'!$N$4:$N$53,O247)="（数えない）","",INDEX('分け方の表'!$N$4:$N$53,O247)&amp;""),IF(I247&amp;""="1",IF((Q247&lt;&gt;"")*(D247&lt;0)*(IFERROR(INDEX('入力'!$E$30:$E$88,MATCH(Q247,'入力'!$A$30:$A$88,0)),"")="貯める・増やす"),Q247,""),IF(A247&amp;""="0","",IF(Q247&lt;&gt;"",Q247,R247))))))</f>
        <v/>
      </c>
      <c r="T247" s="56">
        <f>IF(S247="","",IF(IFERROR(INDEX('入力'!$E$30:$E$88,MATCH(S247,'入力'!$A$30:$A$88,0)),"")="入るお金",D247,-D247))</f>
        <v/>
      </c>
      <c r="U247" s="39">
        <f>IF(L247="","",IF(L247&lt;&gt;1,"見出しなど",IF(N247=1,"重なり",IF(S247="",IF(O247&gt;0,"数えない（直した）",IF(I247&amp;""="1","振替",IF(A247&amp;""="0","計算対象外","数えない"))),IF(COUNTIFS('入力'!$A$30:$A$88,S247)=0,"一覧にない費目",IF(O247&gt;0,"直した",IF(S247="未分類","未分類","OK")))))))</f>
        <v/>
      </c>
    </row>
    <row r="248">
      <c r="A248" s="40" t="n"/>
      <c r="B248" s="34" t="n"/>
      <c r="C248" s="35" t="n"/>
      <c r="D248" s="36" t="n"/>
      <c r="E248" s="35" t="n"/>
      <c r="F248" s="35" t="n"/>
      <c r="G248" s="35" t="n"/>
      <c r="H248" s="35" t="n"/>
      <c r="I248" s="40" t="n"/>
      <c r="J248" s="35" t="n"/>
      <c r="L248" s="39">
        <f>IF(B248="","",IFERROR(YEAR(B248)*0+D248*0+1,0))</f>
        <v/>
      </c>
      <c r="M248" s="55">
        <f>IF(L248&lt;&gt;1,"",IF(O248&gt;0,IF(INDEX('分け方の表'!$O$4:$O$53,O248)&lt;&gt;"",DATE(YEAR(INDEX('分け方の表'!$O$4:$O$53,O248)),MONTH(INDEX('分け方の表'!$O$4:$O$53,O248)),1),DATE(YEAR(B248),MONTH(B248),1)),DATE(YEAR(B248),MONTH(B248),1)))</f>
        <v/>
      </c>
      <c r="N248" s="39">
        <f>IF(L248&lt;&gt;1,"",IF(J248="",0,IF(COUNTIFS($J$4:J248,J248)&gt;1,1,0)))</f>
        <v/>
      </c>
      <c r="O248" s="39">
        <f>IF(L248&lt;&gt;1,"",IF(J248="",0,IFERROR(MATCH(J248,'分け方の表'!$M$4:$M$53,0),0)))</f>
        <v/>
      </c>
      <c r="P248" s="39">
        <f>IF(L248&lt;&gt;1,"",IF(SUMPRODUCT((COUNTIFS(C248,"*"&amp;'分け方の表'!$F$4:$F$23&amp;"*")&gt;0)*('分け方の表'!$F$4:$F$23&lt;&gt;"")*'分け方の表'!$I$4:$I$23)=0,99,1+COUNTIFS('分け方の表'!$I$4:$I$23,"&gt;"&amp;SUMPRODUCT((COUNTIFS(C248,"*"&amp;'分け方の表'!$F$4:$F$23&amp;"*")&gt;0)*('分け方の表'!$F$4:$F$23&lt;&gt;"")*'分け方の表'!$I$4:$I$23))))</f>
        <v/>
      </c>
      <c r="Q248" s="39">
        <f>IF(L248&lt;&gt;1,"",IF(P248&gt;=99,"",INDEX('分け方の表'!$G$4:$G$23,P248)&amp;""))</f>
        <v/>
      </c>
      <c r="R248" s="39">
        <f>IF(L248&lt;&gt;1,"",IF((F248="収入")*(G248="給与")*(E248&lt;&gt;"")*(COUNTIFS('分け方の表'!$J$4:$J$13,E248)&gt;0),INDEX('分け方の表'!$K$4:$K$13,MATCH(E248,'分け方の表'!$J$4:$J$13,0))&amp;"",IFERROR(INDEX('分け方の表'!$C$4:$C$103,MATCH(F248&amp;"|"&amp;G248,'分け方の表'!$D$4:$D$103,0))&amp;"",IFERROR(INDEX('分け方の表'!$C$4:$C$103,MATCH(F248&amp;"|（ほか全部）",'分け方の表'!$D$4:$D$103,0))&amp;"","未分類"))))</f>
        <v/>
      </c>
      <c r="S248" s="39">
        <f>IF(L248&lt;&gt;1,"",IF(N248=1,"",IF(IF(O248&gt;0,INDEX('分け方の表'!$N$4:$N$53,O248)&amp;"","")&lt;&gt;"",IF(INDEX('分け方の表'!$N$4:$N$53,O248)="（数えない）","",INDEX('分け方の表'!$N$4:$N$53,O248)&amp;""),IF(I248&amp;""="1",IF((Q248&lt;&gt;"")*(D248&lt;0)*(IFERROR(INDEX('入力'!$E$30:$E$88,MATCH(Q248,'入力'!$A$30:$A$88,0)),"")="貯める・増やす"),Q248,""),IF(A248&amp;""="0","",IF(Q248&lt;&gt;"",Q248,R248))))))</f>
        <v/>
      </c>
      <c r="T248" s="56">
        <f>IF(S248="","",IF(IFERROR(INDEX('入力'!$E$30:$E$88,MATCH(S248,'入力'!$A$30:$A$88,0)),"")="入るお金",D248,-D248))</f>
        <v/>
      </c>
      <c r="U248" s="39">
        <f>IF(L248="","",IF(L248&lt;&gt;1,"見出しなど",IF(N248=1,"重なり",IF(S248="",IF(O248&gt;0,"数えない（直した）",IF(I248&amp;""="1","振替",IF(A248&amp;""="0","計算対象外","数えない"))),IF(COUNTIFS('入力'!$A$30:$A$88,S248)=0,"一覧にない費目",IF(O248&gt;0,"直した",IF(S248="未分類","未分類","OK")))))))</f>
        <v/>
      </c>
    </row>
    <row r="249">
      <c r="A249" s="40" t="n"/>
      <c r="B249" s="34" t="n"/>
      <c r="C249" s="35" t="n"/>
      <c r="D249" s="36" t="n"/>
      <c r="E249" s="35" t="n"/>
      <c r="F249" s="35" t="n"/>
      <c r="G249" s="35" t="n"/>
      <c r="H249" s="35" t="n"/>
      <c r="I249" s="40" t="n"/>
      <c r="J249" s="35" t="n"/>
      <c r="L249" s="39">
        <f>IF(B249="","",IFERROR(YEAR(B249)*0+D249*0+1,0))</f>
        <v/>
      </c>
      <c r="M249" s="55">
        <f>IF(L249&lt;&gt;1,"",IF(O249&gt;0,IF(INDEX('分け方の表'!$O$4:$O$53,O249)&lt;&gt;"",DATE(YEAR(INDEX('分け方の表'!$O$4:$O$53,O249)),MONTH(INDEX('分け方の表'!$O$4:$O$53,O249)),1),DATE(YEAR(B249),MONTH(B249),1)),DATE(YEAR(B249),MONTH(B249),1)))</f>
        <v/>
      </c>
      <c r="N249" s="39">
        <f>IF(L249&lt;&gt;1,"",IF(J249="",0,IF(COUNTIFS($J$4:J249,J249)&gt;1,1,0)))</f>
        <v/>
      </c>
      <c r="O249" s="39">
        <f>IF(L249&lt;&gt;1,"",IF(J249="",0,IFERROR(MATCH(J249,'分け方の表'!$M$4:$M$53,0),0)))</f>
        <v/>
      </c>
      <c r="P249" s="39">
        <f>IF(L249&lt;&gt;1,"",IF(SUMPRODUCT((COUNTIFS(C249,"*"&amp;'分け方の表'!$F$4:$F$23&amp;"*")&gt;0)*('分け方の表'!$F$4:$F$23&lt;&gt;"")*'分け方の表'!$I$4:$I$23)=0,99,1+COUNTIFS('分け方の表'!$I$4:$I$23,"&gt;"&amp;SUMPRODUCT((COUNTIFS(C249,"*"&amp;'分け方の表'!$F$4:$F$23&amp;"*")&gt;0)*('分け方の表'!$F$4:$F$23&lt;&gt;"")*'分け方の表'!$I$4:$I$23))))</f>
        <v/>
      </c>
      <c r="Q249" s="39">
        <f>IF(L249&lt;&gt;1,"",IF(P249&gt;=99,"",INDEX('分け方の表'!$G$4:$G$23,P249)&amp;""))</f>
        <v/>
      </c>
      <c r="R249" s="39">
        <f>IF(L249&lt;&gt;1,"",IF((F249="収入")*(G249="給与")*(E249&lt;&gt;"")*(COUNTIFS('分け方の表'!$J$4:$J$13,E249)&gt;0),INDEX('分け方の表'!$K$4:$K$13,MATCH(E249,'分け方の表'!$J$4:$J$13,0))&amp;"",IFERROR(INDEX('分け方の表'!$C$4:$C$103,MATCH(F249&amp;"|"&amp;G249,'分け方の表'!$D$4:$D$103,0))&amp;"",IFERROR(INDEX('分け方の表'!$C$4:$C$103,MATCH(F249&amp;"|（ほか全部）",'分け方の表'!$D$4:$D$103,0))&amp;"","未分類"))))</f>
        <v/>
      </c>
      <c r="S249" s="39">
        <f>IF(L249&lt;&gt;1,"",IF(N249=1,"",IF(IF(O249&gt;0,INDEX('分け方の表'!$N$4:$N$53,O249)&amp;"","")&lt;&gt;"",IF(INDEX('分け方の表'!$N$4:$N$53,O249)="（数えない）","",INDEX('分け方の表'!$N$4:$N$53,O249)&amp;""),IF(I249&amp;""="1",IF((Q249&lt;&gt;"")*(D249&lt;0)*(IFERROR(INDEX('入力'!$E$30:$E$88,MATCH(Q249,'入力'!$A$30:$A$88,0)),"")="貯める・増やす"),Q249,""),IF(A249&amp;""="0","",IF(Q249&lt;&gt;"",Q249,R249))))))</f>
        <v/>
      </c>
      <c r="T249" s="56">
        <f>IF(S249="","",IF(IFERROR(INDEX('入力'!$E$30:$E$88,MATCH(S249,'入力'!$A$30:$A$88,0)),"")="入るお金",D249,-D249))</f>
        <v/>
      </c>
      <c r="U249" s="39">
        <f>IF(L249="","",IF(L249&lt;&gt;1,"見出しなど",IF(N249=1,"重なり",IF(S249="",IF(O249&gt;0,"数えない（直した）",IF(I249&amp;""="1","振替",IF(A249&amp;""="0","計算対象外","数えない"))),IF(COUNTIFS('入力'!$A$30:$A$88,S249)=0,"一覧にない費目",IF(O249&gt;0,"直した",IF(S249="未分類","未分類","OK")))))))</f>
        <v/>
      </c>
    </row>
    <row r="250">
      <c r="A250" s="40" t="n"/>
      <c r="B250" s="34" t="n"/>
      <c r="C250" s="35" t="n"/>
      <c r="D250" s="36" t="n"/>
      <c r="E250" s="35" t="n"/>
      <c r="F250" s="35" t="n"/>
      <c r="G250" s="35" t="n"/>
      <c r="H250" s="35" t="n"/>
      <c r="I250" s="40" t="n"/>
      <c r="J250" s="35" t="n"/>
      <c r="L250" s="39">
        <f>IF(B250="","",IFERROR(YEAR(B250)*0+D250*0+1,0))</f>
        <v/>
      </c>
      <c r="M250" s="55">
        <f>IF(L250&lt;&gt;1,"",IF(O250&gt;0,IF(INDEX('分け方の表'!$O$4:$O$53,O250)&lt;&gt;"",DATE(YEAR(INDEX('分け方の表'!$O$4:$O$53,O250)),MONTH(INDEX('分け方の表'!$O$4:$O$53,O250)),1),DATE(YEAR(B250),MONTH(B250),1)),DATE(YEAR(B250),MONTH(B250),1)))</f>
        <v/>
      </c>
      <c r="N250" s="39">
        <f>IF(L250&lt;&gt;1,"",IF(J250="",0,IF(COUNTIFS($J$4:J250,J250)&gt;1,1,0)))</f>
        <v/>
      </c>
      <c r="O250" s="39">
        <f>IF(L250&lt;&gt;1,"",IF(J250="",0,IFERROR(MATCH(J250,'分け方の表'!$M$4:$M$53,0),0)))</f>
        <v/>
      </c>
      <c r="P250" s="39">
        <f>IF(L250&lt;&gt;1,"",IF(SUMPRODUCT((COUNTIFS(C250,"*"&amp;'分け方の表'!$F$4:$F$23&amp;"*")&gt;0)*('分け方の表'!$F$4:$F$23&lt;&gt;"")*'分け方の表'!$I$4:$I$23)=0,99,1+COUNTIFS('分け方の表'!$I$4:$I$23,"&gt;"&amp;SUMPRODUCT((COUNTIFS(C250,"*"&amp;'分け方の表'!$F$4:$F$23&amp;"*")&gt;0)*('分け方の表'!$F$4:$F$23&lt;&gt;"")*'分け方の表'!$I$4:$I$23))))</f>
        <v/>
      </c>
      <c r="Q250" s="39">
        <f>IF(L250&lt;&gt;1,"",IF(P250&gt;=99,"",INDEX('分け方の表'!$G$4:$G$23,P250)&amp;""))</f>
        <v/>
      </c>
      <c r="R250" s="39">
        <f>IF(L250&lt;&gt;1,"",IF((F250="収入")*(G250="給与")*(E250&lt;&gt;"")*(COUNTIFS('分け方の表'!$J$4:$J$13,E250)&gt;0),INDEX('分け方の表'!$K$4:$K$13,MATCH(E250,'分け方の表'!$J$4:$J$13,0))&amp;"",IFERROR(INDEX('分け方の表'!$C$4:$C$103,MATCH(F250&amp;"|"&amp;G250,'分け方の表'!$D$4:$D$103,0))&amp;"",IFERROR(INDEX('分け方の表'!$C$4:$C$103,MATCH(F250&amp;"|（ほか全部）",'分け方の表'!$D$4:$D$103,0))&amp;"","未分類"))))</f>
        <v/>
      </c>
      <c r="S250" s="39">
        <f>IF(L250&lt;&gt;1,"",IF(N250=1,"",IF(IF(O250&gt;0,INDEX('分け方の表'!$N$4:$N$53,O250)&amp;"","")&lt;&gt;"",IF(INDEX('分け方の表'!$N$4:$N$53,O250)="（数えない）","",INDEX('分け方の表'!$N$4:$N$53,O250)&amp;""),IF(I250&amp;""="1",IF((Q250&lt;&gt;"")*(D250&lt;0)*(IFERROR(INDEX('入力'!$E$30:$E$88,MATCH(Q250,'入力'!$A$30:$A$88,0)),"")="貯める・増やす"),Q250,""),IF(A250&amp;""="0","",IF(Q250&lt;&gt;"",Q250,R250))))))</f>
        <v/>
      </c>
      <c r="T250" s="56">
        <f>IF(S250="","",IF(IFERROR(INDEX('入力'!$E$30:$E$88,MATCH(S250,'入力'!$A$30:$A$88,0)),"")="入るお金",D250,-D250))</f>
        <v/>
      </c>
      <c r="U250" s="39">
        <f>IF(L250="","",IF(L250&lt;&gt;1,"見出しなど",IF(N250=1,"重なり",IF(S250="",IF(O250&gt;0,"数えない（直した）",IF(I250&amp;""="1","振替",IF(A250&amp;""="0","計算対象外","数えない"))),IF(COUNTIFS('入力'!$A$30:$A$88,S250)=0,"一覧にない費目",IF(O250&gt;0,"直した",IF(S250="未分類","未分類","OK")))))))</f>
        <v/>
      </c>
    </row>
    <row r="251">
      <c r="A251" s="40" t="n"/>
      <c r="B251" s="34" t="n"/>
      <c r="C251" s="35" t="n"/>
      <c r="D251" s="36" t="n"/>
      <c r="E251" s="35" t="n"/>
      <c r="F251" s="35" t="n"/>
      <c r="G251" s="35" t="n"/>
      <c r="H251" s="35" t="n"/>
      <c r="I251" s="40" t="n"/>
      <c r="J251" s="35" t="n"/>
      <c r="L251" s="39">
        <f>IF(B251="","",IFERROR(YEAR(B251)*0+D251*0+1,0))</f>
        <v/>
      </c>
      <c r="M251" s="55">
        <f>IF(L251&lt;&gt;1,"",IF(O251&gt;0,IF(INDEX('分け方の表'!$O$4:$O$53,O251)&lt;&gt;"",DATE(YEAR(INDEX('分け方の表'!$O$4:$O$53,O251)),MONTH(INDEX('分け方の表'!$O$4:$O$53,O251)),1),DATE(YEAR(B251),MONTH(B251),1)),DATE(YEAR(B251),MONTH(B251),1)))</f>
        <v/>
      </c>
      <c r="N251" s="39">
        <f>IF(L251&lt;&gt;1,"",IF(J251="",0,IF(COUNTIFS($J$4:J251,J251)&gt;1,1,0)))</f>
        <v/>
      </c>
      <c r="O251" s="39">
        <f>IF(L251&lt;&gt;1,"",IF(J251="",0,IFERROR(MATCH(J251,'分け方の表'!$M$4:$M$53,0),0)))</f>
        <v/>
      </c>
      <c r="P251" s="39">
        <f>IF(L251&lt;&gt;1,"",IF(SUMPRODUCT((COUNTIFS(C251,"*"&amp;'分け方の表'!$F$4:$F$23&amp;"*")&gt;0)*('分け方の表'!$F$4:$F$23&lt;&gt;"")*'分け方の表'!$I$4:$I$23)=0,99,1+COUNTIFS('分け方の表'!$I$4:$I$23,"&gt;"&amp;SUMPRODUCT((COUNTIFS(C251,"*"&amp;'分け方の表'!$F$4:$F$23&amp;"*")&gt;0)*('分け方の表'!$F$4:$F$23&lt;&gt;"")*'分け方の表'!$I$4:$I$23))))</f>
        <v/>
      </c>
      <c r="Q251" s="39">
        <f>IF(L251&lt;&gt;1,"",IF(P251&gt;=99,"",INDEX('分け方の表'!$G$4:$G$23,P251)&amp;""))</f>
        <v/>
      </c>
      <c r="R251" s="39">
        <f>IF(L251&lt;&gt;1,"",IF((F251="収入")*(G251="給与")*(E251&lt;&gt;"")*(COUNTIFS('分け方の表'!$J$4:$J$13,E251)&gt;0),INDEX('分け方の表'!$K$4:$K$13,MATCH(E251,'分け方の表'!$J$4:$J$13,0))&amp;"",IFERROR(INDEX('分け方の表'!$C$4:$C$103,MATCH(F251&amp;"|"&amp;G251,'分け方の表'!$D$4:$D$103,0))&amp;"",IFERROR(INDEX('分け方の表'!$C$4:$C$103,MATCH(F251&amp;"|（ほか全部）",'分け方の表'!$D$4:$D$103,0))&amp;"","未分類"))))</f>
        <v/>
      </c>
      <c r="S251" s="39">
        <f>IF(L251&lt;&gt;1,"",IF(N251=1,"",IF(IF(O251&gt;0,INDEX('分け方の表'!$N$4:$N$53,O251)&amp;"","")&lt;&gt;"",IF(INDEX('分け方の表'!$N$4:$N$53,O251)="（数えない）","",INDEX('分け方の表'!$N$4:$N$53,O251)&amp;""),IF(I251&amp;""="1",IF((Q251&lt;&gt;"")*(D251&lt;0)*(IFERROR(INDEX('入力'!$E$30:$E$88,MATCH(Q251,'入力'!$A$30:$A$88,0)),"")="貯める・増やす"),Q251,""),IF(A251&amp;""="0","",IF(Q251&lt;&gt;"",Q251,R251))))))</f>
        <v/>
      </c>
      <c r="T251" s="56">
        <f>IF(S251="","",IF(IFERROR(INDEX('入力'!$E$30:$E$88,MATCH(S251,'入力'!$A$30:$A$88,0)),"")="入るお金",D251,-D251))</f>
        <v/>
      </c>
      <c r="U251" s="39">
        <f>IF(L251="","",IF(L251&lt;&gt;1,"見出しなど",IF(N251=1,"重なり",IF(S251="",IF(O251&gt;0,"数えない（直した）",IF(I251&amp;""="1","振替",IF(A251&amp;""="0","計算対象外","数えない"))),IF(COUNTIFS('入力'!$A$30:$A$88,S251)=0,"一覧にない費目",IF(O251&gt;0,"直した",IF(S251="未分類","未分類","OK")))))))</f>
        <v/>
      </c>
    </row>
    <row r="252">
      <c r="A252" s="40" t="n"/>
      <c r="B252" s="34" t="n"/>
      <c r="C252" s="35" t="n"/>
      <c r="D252" s="36" t="n"/>
      <c r="E252" s="35" t="n"/>
      <c r="F252" s="35" t="n"/>
      <c r="G252" s="35" t="n"/>
      <c r="H252" s="35" t="n"/>
      <c r="I252" s="40" t="n"/>
      <c r="J252" s="35" t="n"/>
      <c r="L252" s="39">
        <f>IF(B252="","",IFERROR(YEAR(B252)*0+D252*0+1,0))</f>
        <v/>
      </c>
      <c r="M252" s="55">
        <f>IF(L252&lt;&gt;1,"",IF(O252&gt;0,IF(INDEX('分け方の表'!$O$4:$O$53,O252)&lt;&gt;"",DATE(YEAR(INDEX('分け方の表'!$O$4:$O$53,O252)),MONTH(INDEX('分け方の表'!$O$4:$O$53,O252)),1),DATE(YEAR(B252),MONTH(B252),1)),DATE(YEAR(B252),MONTH(B252),1)))</f>
        <v/>
      </c>
      <c r="N252" s="39">
        <f>IF(L252&lt;&gt;1,"",IF(J252="",0,IF(COUNTIFS($J$4:J252,J252)&gt;1,1,0)))</f>
        <v/>
      </c>
      <c r="O252" s="39">
        <f>IF(L252&lt;&gt;1,"",IF(J252="",0,IFERROR(MATCH(J252,'分け方の表'!$M$4:$M$53,0),0)))</f>
        <v/>
      </c>
      <c r="P252" s="39">
        <f>IF(L252&lt;&gt;1,"",IF(SUMPRODUCT((COUNTIFS(C252,"*"&amp;'分け方の表'!$F$4:$F$23&amp;"*")&gt;0)*('分け方の表'!$F$4:$F$23&lt;&gt;"")*'分け方の表'!$I$4:$I$23)=0,99,1+COUNTIFS('分け方の表'!$I$4:$I$23,"&gt;"&amp;SUMPRODUCT((COUNTIFS(C252,"*"&amp;'分け方の表'!$F$4:$F$23&amp;"*")&gt;0)*('分け方の表'!$F$4:$F$23&lt;&gt;"")*'分け方の表'!$I$4:$I$23))))</f>
        <v/>
      </c>
      <c r="Q252" s="39">
        <f>IF(L252&lt;&gt;1,"",IF(P252&gt;=99,"",INDEX('分け方の表'!$G$4:$G$23,P252)&amp;""))</f>
        <v/>
      </c>
      <c r="R252" s="39">
        <f>IF(L252&lt;&gt;1,"",IF((F252="収入")*(G252="給与")*(E252&lt;&gt;"")*(COUNTIFS('分け方の表'!$J$4:$J$13,E252)&gt;0),INDEX('分け方の表'!$K$4:$K$13,MATCH(E252,'分け方の表'!$J$4:$J$13,0))&amp;"",IFERROR(INDEX('分け方の表'!$C$4:$C$103,MATCH(F252&amp;"|"&amp;G252,'分け方の表'!$D$4:$D$103,0))&amp;"",IFERROR(INDEX('分け方の表'!$C$4:$C$103,MATCH(F252&amp;"|（ほか全部）",'分け方の表'!$D$4:$D$103,0))&amp;"","未分類"))))</f>
        <v/>
      </c>
      <c r="S252" s="39">
        <f>IF(L252&lt;&gt;1,"",IF(N252=1,"",IF(IF(O252&gt;0,INDEX('分け方の表'!$N$4:$N$53,O252)&amp;"","")&lt;&gt;"",IF(INDEX('分け方の表'!$N$4:$N$53,O252)="（数えない）","",INDEX('分け方の表'!$N$4:$N$53,O252)&amp;""),IF(I252&amp;""="1",IF((Q252&lt;&gt;"")*(D252&lt;0)*(IFERROR(INDEX('入力'!$E$30:$E$88,MATCH(Q252,'入力'!$A$30:$A$88,0)),"")="貯める・増やす"),Q252,""),IF(A252&amp;""="0","",IF(Q252&lt;&gt;"",Q252,R252))))))</f>
        <v/>
      </c>
      <c r="T252" s="56">
        <f>IF(S252="","",IF(IFERROR(INDEX('入力'!$E$30:$E$88,MATCH(S252,'入力'!$A$30:$A$88,0)),"")="入るお金",D252,-D252))</f>
        <v/>
      </c>
      <c r="U252" s="39">
        <f>IF(L252="","",IF(L252&lt;&gt;1,"見出しなど",IF(N252=1,"重なり",IF(S252="",IF(O252&gt;0,"数えない（直した）",IF(I252&amp;""="1","振替",IF(A252&amp;""="0","計算対象外","数えない"))),IF(COUNTIFS('入力'!$A$30:$A$88,S252)=0,"一覧にない費目",IF(O252&gt;0,"直した",IF(S252="未分類","未分類","OK")))))))</f>
        <v/>
      </c>
    </row>
    <row r="253">
      <c r="A253" s="40" t="n"/>
      <c r="B253" s="34" t="n"/>
      <c r="C253" s="35" t="n"/>
      <c r="D253" s="36" t="n"/>
      <c r="E253" s="35" t="n"/>
      <c r="F253" s="35" t="n"/>
      <c r="G253" s="35" t="n"/>
      <c r="H253" s="35" t="n"/>
      <c r="I253" s="40" t="n"/>
      <c r="J253" s="35" t="n"/>
      <c r="L253" s="39">
        <f>IF(B253="","",IFERROR(YEAR(B253)*0+D253*0+1,0))</f>
        <v/>
      </c>
      <c r="M253" s="55">
        <f>IF(L253&lt;&gt;1,"",IF(O253&gt;0,IF(INDEX('分け方の表'!$O$4:$O$53,O253)&lt;&gt;"",DATE(YEAR(INDEX('分け方の表'!$O$4:$O$53,O253)),MONTH(INDEX('分け方の表'!$O$4:$O$53,O253)),1),DATE(YEAR(B253),MONTH(B253),1)),DATE(YEAR(B253),MONTH(B253),1)))</f>
        <v/>
      </c>
      <c r="N253" s="39">
        <f>IF(L253&lt;&gt;1,"",IF(J253="",0,IF(COUNTIFS($J$4:J253,J253)&gt;1,1,0)))</f>
        <v/>
      </c>
      <c r="O253" s="39">
        <f>IF(L253&lt;&gt;1,"",IF(J253="",0,IFERROR(MATCH(J253,'分け方の表'!$M$4:$M$53,0),0)))</f>
        <v/>
      </c>
      <c r="P253" s="39">
        <f>IF(L253&lt;&gt;1,"",IF(SUMPRODUCT((COUNTIFS(C253,"*"&amp;'分け方の表'!$F$4:$F$23&amp;"*")&gt;0)*('分け方の表'!$F$4:$F$23&lt;&gt;"")*'分け方の表'!$I$4:$I$23)=0,99,1+COUNTIFS('分け方の表'!$I$4:$I$23,"&gt;"&amp;SUMPRODUCT((COUNTIFS(C253,"*"&amp;'分け方の表'!$F$4:$F$23&amp;"*")&gt;0)*('分け方の表'!$F$4:$F$23&lt;&gt;"")*'分け方の表'!$I$4:$I$23))))</f>
        <v/>
      </c>
      <c r="Q253" s="39">
        <f>IF(L253&lt;&gt;1,"",IF(P253&gt;=99,"",INDEX('分け方の表'!$G$4:$G$23,P253)&amp;""))</f>
        <v/>
      </c>
      <c r="R253" s="39">
        <f>IF(L253&lt;&gt;1,"",IF((F253="収入")*(G253="給与")*(E253&lt;&gt;"")*(COUNTIFS('分け方の表'!$J$4:$J$13,E253)&gt;0),INDEX('分け方の表'!$K$4:$K$13,MATCH(E253,'分け方の表'!$J$4:$J$13,0))&amp;"",IFERROR(INDEX('分け方の表'!$C$4:$C$103,MATCH(F253&amp;"|"&amp;G253,'分け方の表'!$D$4:$D$103,0))&amp;"",IFERROR(INDEX('分け方の表'!$C$4:$C$103,MATCH(F253&amp;"|（ほか全部）",'分け方の表'!$D$4:$D$103,0))&amp;"","未分類"))))</f>
        <v/>
      </c>
      <c r="S253" s="39">
        <f>IF(L253&lt;&gt;1,"",IF(N253=1,"",IF(IF(O253&gt;0,INDEX('分け方の表'!$N$4:$N$53,O253)&amp;"","")&lt;&gt;"",IF(INDEX('分け方の表'!$N$4:$N$53,O253)="（数えない）","",INDEX('分け方の表'!$N$4:$N$53,O253)&amp;""),IF(I253&amp;""="1",IF((Q253&lt;&gt;"")*(D253&lt;0)*(IFERROR(INDEX('入力'!$E$30:$E$88,MATCH(Q253,'入力'!$A$30:$A$88,0)),"")="貯める・増やす"),Q253,""),IF(A253&amp;""="0","",IF(Q253&lt;&gt;"",Q253,R253))))))</f>
        <v/>
      </c>
      <c r="T253" s="56">
        <f>IF(S253="","",IF(IFERROR(INDEX('入力'!$E$30:$E$88,MATCH(S253,'入力'!$A$30:$A$88,0)),"")="入るお金",D253,-D253))</f>
        <v/>
      </c>
      <c r="U253" s="39">
        <f>IF(L253="","",IF(L253&lt;&gt;1,"見出しなど",IF(N253=1,"重なり",IF(S253="",IF(O253&gt;0,"数えない（直した）",IF(I253&amp;""="1","振替",IF(A253&amp;""="0","計算対象外","数えない"))),IF(COUNTIFS('入力'!$A$30:$A$88,S253)=0,"一覧にない費目",IF(O253&gt;0,"直した",IF(S253="未分類","未分類","OK")))))))</f>
        <v/>
      </c>
    </row>
    <row r="254">
      <c r="A254" s="40" t="n"/>
      <c r="B254" s="34" t="n"/>
      <c r="C254" s="35" t="n"/>
      <c r="D254" s="36" t="n"/>
      <c r="E254" s="35" t="n"/>
      <c r="F254" s="35" t="n"/>
      <c r="G254" s="35" t="n"/>
      <c r="H254" s="35" t="n"/>
      <c r="I254" s="40" t="n"/>
      <c r="J254" s="35" t="n"/>
      <c r="L254" s="39">
        <f>IF(B254="","",IFERROR(YEAR(B254)*0+D254*0+1,0))</f>
        <v/>
      </c>
      <c r="M254" s="55">
        <f>IF(L254&lt;&gt;1,"",IF(O254&gt;0,IF(INDEX('分け方の表'!$O$4:$O$53,O254)&lt;&gt;"",DATE(YEAR(INDEX('分け方の表'!$O$4:$O$53,O254)),MONTH(INDEX('分け方の表'!$O$4:$O$53,O254)),1),DATE(YEAR(B254),MONTH(B254),1)),DATE(YEAR(B254),MONTH(B254),1)))</f>
        <v/>
      </c>
      <c r="N254" s="39">
        <f>IF(L254&lt;&gt;1,"",IF(J254="",0,IF(COUNTIFS($J$4:J254,J254)&gt;1,1,0)))</f>
        <v/>
      </c>
      <c r="O254" s="39">
        <f>IF(L254&lt;&gt;1,"",IF(J254="",0,IFERROR(MATCH(J254,'分け方の表'!$M$4:$M$53,0),0)))</f>
        <v/>
      </c>
      <c r="P254" s="39">
        <f>IF(L254&lt;&gt;1,"",IF(SUMPRODUCT((COUNTIFS(C254,"*"&amp;'分け方の表'!$F$4:$F$23&amp;"*")&gt;0)*('分け方の表'!$F$4:$F$23&lt;&gt;"")*'分け方の表'!$I$4:$I$23)=0,99,1+COUNTIFS('分け方の表'!$I$4:$I$23,"&gt;"&amp;SUMPRODUCT((COUNTIFS(C254,"*"&amp;'分け方の表'!$F$4:$F$23&amp;"*")&gt;0)*('分け方の表'!$F$4:$F$23&lt;&gt;"")*'分け方の表'!$I$4:$I$23))))</f>
        <v/>
      </c>
      <c r="Q254" s="39">
        <f>IF(L254&lt;&gt;1,"",IF(P254&gt;=99,"",INDEX('分け方の表'!$G$4:$G$23,P254)&amp;""))</f>
        <v/>
      </c>
      <c r="R254" s="39">
        <f>IF(L254&lt;&gt;1,"",IF((F254="収入")*(G254="給与")*(E254&lt;&gt;"")*(COUNTIFS('分け方の表'!$J$4:$J$13,E254)&gt;0),INDEX('分け方の表'!$K$4:$K$13,MATCH(E254,'分け方の表'!$J$4:$J$13,0))&amp;"",IFERROR(INDEX('分け方の表'!$C$4:$C$103,MATCH(F254&amp;"|"&amp;G254,'分け方の表'!$D$4:$D$103,0))&amp;"",IFERROR(INDEX('分け方の表'!$C$4:$C$103,MATCH(F254&amp;"|（ほか全部）",'分け方の表'!$D$4:$D$103,0))&amp;"","未分類"))))</f>
        <v/>
      </c>
      <c r="S254" s="39">
        <f>IF(L254&lt;&gt;1,"",IF(N254=1,"",IF(IF(O254&gt;0,INDEX('分け方の表'!$N$4:$N$53,O254)&amp;"","")&lt;&gt;"",IF(INDEX('分け方の表'!$N$4:$N$53,O254)="（数えない）","",INDEX('分け方の表'!$N$4:$N$53,O254)&amp;""),IF(I254&amp;""="1",IF((Q254&lt;&gt;"")*(D254&lt;0)*(IFERROR(INDEX('入力'!$E$30:$E$88,MATCH(Q254,'入力'!$A$30:$A$88,0)),"")="貯める・増やす"),Q254,""),IF(A254&amp;""="0","",IF(Q254&lt;&gt;"",Q254,R254))))))</f>
        <v/>
      </c>
      <c r="T254" s="56">
        <f>IF(S254="","",IF(IFERROR(INDEX('入力'!$E$30:$E$88,MATCH(S254,'入力'!$A$30:$A$88,0)),"")="入るお金",D254,-D254))</f>
        <v/>
      </c>
      <c r="U254" s="39">
        <f>IF(L254="","",IF(L254&lt;&gt;1,"見出しなど",IF(N254=1,"重なり",IF(S254="",IF(O254&gt;0,"数えない（直した）",IF(I254&amp;""="1","振替",IF(A254&amp;""="0","計算対象外","数えない"))),IF(COUNTIFS('入力'!$A$30:$A$88,S254)=0,"一覧にない費目",IF(O254&gt;0,"直した",IF(S254="未分類","未分類","OK")))))))</f>
        <v/>
      </c>
    </row>
    <row r="255">
      <c r="A255" s="40" t="n"/>
      <c r="B255" s="34" t="n"/>
      <c r="C255" s="35" t="n"/>
      <c r="D255" s="36" t="n"/>
      <c r="E255" s="35" t="n"/>
      <c r="F255" s="35" t="n"/>
      <c r="G255" s="35" t="n"/>
      <c r="H255" s="35" t="n"/>
      <c r="I255" s="40" t="n"/>
      <c r="J255" s="35" t="n"/>
      <c r="L255" s="39">
        <f>IF(B255="","",IFERROR(YEAR(B255)*0+D255*0+1,0))</f>
        <v/>
      </c>
      <c r="M255" s="55">
        <f>IF(L255&lt;&gt;1,"",IF(O255&gt;0,IF(INDEX('分け方の表'!$O$4:$O$53,O255)&lt;&gt;"",DATE(YEAR(INDEX('分け方の表'!$O$4:$O$53,O255)),MONTH(INDEX('分け方の表'!$O$4:$O$53,O255)),1),DATE(YEAR(B255),MONTH(B255),1)),DATE(YEAR(B255),MONTH(B255),1)))</f>
        <v/>
      </c>
      <c r="N255" s="39">
        <f>IF(L255&lt;&gt;1,"",IF(J255="",0,IF(COUNTIFS($J$4:J255,J255)&gt;1,1,0)))</f>
        <v/>
      </c>
      <c r="O255" s="39">
        <f>IF(L255&lt;&gt;1,"",IF(J255="",0,IFERROR(MATCH(J255,'分け方の表'!$M$4:$M$53,0),0)))</f>
        <v/>
      </c>
      <c r="P255" s="39">
        <f>IF(L255&lt;&gt;1,"",IF(SUMPRODUCT((COUNTIFS(C255,"*"&amp;'分け方の表'!$F$4:$F$23&amp;"*")&gt;0)*('分け方の表'!$F$4:$F$23&lt;&gt;"")*'分け方の表'!$I$4:$I$23)=0,99,1+COUNTIFS('分け方の表'!$I$4:$I$23,"&gt;"&amp;SUMPRODUCT((COUNTIFS(C255,"*"&amp;'分け方の表'!$F$4:$F$23&amp;"*")&gt;0)*('分け方の表'!$F$4:$F$23&lt;&gt;"")*'分け方の表'!$I$4:$I$23))))</f>
        <v/>
      </c>
      <c r="Q255" s="39">
        <f>IF(L255&lt;&gt;1,"",IF(P255&gt;=99,"",INDEX('分け方の表'!$G$4:$G$23,P255)&amp;""))</f>
        <v/>
      </c>
      <c r="R255" s="39">
        <f>IF(L255&lt;&gt;1,"",IF((F255="収入")*(G255="給与")*(E255&lt;&gt;"")*(COUNTIFS('分け方の表'!$J$4:$J$13,E255)&gt;0),INDEX('分け方の表'!$K$4:$K$13,MATCH(E255,'分け方の表'!$J$4:$J$13,0))&amp;"",IFERROR(INDEX('分け方の表'!$C$4:$C$103,MATCH(F255&amp;"|"&amp;G255,'分け方の表'!$D$4:$D$103,0))&amp;"",IFERROR(INDEX('分け方の表'!$C$4:$C$103,MATCH(F255&amp;"|（ほか全部）",'分け方の表'!$D$4:$D$103,0))&amp;"","未分類"))))</f>
        <v/>
      </c>
      <c r="S255" s="39">
        <f>IF(L255&lt;&gt;1,"",IF(N255=1,"",IF(IF(O255&gt;0,INDEX('分け方の表'!$N$4:$N$53,O255)&amp;"","")&lt;&gt;"",IF(INDEX('分け方の表'!$N$4:$N$53,O255)="（数えない）","",INDEX('分け方の表'!$N$4:$N$53,O255)&amp;""),IF(I255&amp;""="1",IF((Q255&lt;&gt;"")*(D255&lt;0)*(IFERROR(INDEX('入力'!$E$30:$E$88,MATCH(Q255,'入力'!$A$30:$A$88,0)),"")="貯める・増やす"),Q255,""),IF(A255&amp;""="0","",IF(Q255&lt;&gt;"",Q255,R255))))))</f>
        <v/>
      </c>
      <c r="T255" s="56">
        <f>IF(S255="","",IF(IFERROR(INDEX('入力'!$E$30:$E$88,MATCH(S255,'入力'!$A$30:$A$88,0)),"")="入るお金",D255,-D255))</f>
        <v/>
      </c>
      <c r="U255" s="39">
        <f>IF(L255="","",IF(L255&lt;&gt;1,"見出しなど",IF(N255=1,"重なり",IF(S255="",IF(O255&gt;0,"数えない（直した）",IF(I255&amp;""="1","振替",IF(A255&amp;""="0","計算対象外","数えない"))),IF(COUNTIFS('入力'!$A$30:$A$88,S255)=0,"一覧にない費目",IF(O255&gt;0,"直した",IF(S255="未分類","未分類","OK")))))))</f>
        <v/>
      </c>
    </row>
    <row r="256">
      <c r="A256" s="40" t="n"/>
      <c r="B256" s="34" t="n"/>
      <c r="C256" s="35" t="n"/>
      <c r="D256" s="36" t="n"/>
      <c r="E256" s="35" t="n"/>
      <c r="F256" s="35" t="n"/>
      <c r="G256" s="35" t="n"/>
      <c r="H256" s="35" t="n"/>
      <c r="I256" s="40" t="n"/>
      <c r="J256" s="35" t="n"/>
      <c r="L256" s="39">
        <f>IF(B256="","",IFERROR(YEAR(B256)*0+D256*0+1,0))</f>
        <v/>
      </c>
      <c r="M256" s="55">
        <f>IF(L256&lt;&gt;1,"",IF(O256&gt;0,IF(INDEX('分け方の表'!$O$4:$O$53,O256)&lt;&gt;"",DATE(YEAR(INDEX('分け方の表'!$O$4:$O$53,O256)),MONTH(INDEX('分け方の表'!$O$4:$O$53,O256)),1),DATE(YEAR(B256),MONTH(B256),1)),DATE(YEAR(B256),MONTH(B256),1)))</f>
        <v/>
      </c>
      <c r="N256" s="39">
        <f>IF(L256&lt;&gt;1,"",IF(J256="",0,IF(COUNTIFS($J$4:J256,J256)&gt;1,1,0)))</f>
        <v/>
      </c>
      <c r="O256" s="39">
        <f>IF(L256&lt;&gt;1,"",IF(J256="",0,IFERROR(MATCH(J256,'分け方の表'!$M$4:$M$53,0),0)))</f>
        <v/>
      </c>
      <c r="P256" s="39">
        <f>IF(L256&lt;&gt;1,"",IF(SUMPRODUCT((COUNTIFS(C256,"*"&amp;'分け方の表'!$F$4:$F$23&amp;"*")&gt;0)*('分け方の表'!$F$4:$F$23&lt;&gt;"")*'分け方の表'!$I$4:$I$23)=0,99,1+COUNTIFS('分け方の表'!$I$4:$I$23,"&gt;"&amp;SUMPRODUCT((COUNTIFS(C256,"*"&amp;'分け方の表'!$F$4:$F$23&amp;"*")&gt;0)*('分け方の表'!$F$4:$F$23&lt;&gt;"")*'分け方の表'!$I$4:$I$23))))</f>
        <v/>
      </c>
      <c r="Q256" s="39">
        <f>IF(L256&lt;&gt;1,"",IF(P256&gt;=99,"",INDEX('分け方の表'!$G$4:$G$23,P256)&amp;""))</f>
        <v/>
      </c>
      <c r="R256" s="39">
        <f>IF(L256&lt;&gt;1,"",IF((F256="収入")*(G256="給与")*(E256&lt;&gt;"")*(COUNTIFS('分け方の表'!$J$4:$J$13,E256)&gt;0),INDEX('分け方の表'!$K$4:$K$13,MATCH(E256,'分け方の表'!$J$4:$J$13,0))&amp;"",IFERROR(INDEX('分け方の表'!$C$4:$C$103,MATCH(F256&amp;"|"&amp;G256,'分け方の表'!$D$4:$D$103,0))&amp;"",IFERROR(INDEX('分け方の表'!$C$4:$C$103,MATCH(F256&amp;"|（ほか全部）",'分け方の表'!$D$4:$D$103,0))&amp;"","未分類"))))</f>
        <v/>
      </c>
      <c r="S256" s="39">
        <f>IF(L256&lt;&gt;1,"",IF(N256=1,"",IF(IF(O256&gt;0,INDEX('分け方の表'!$N$4:$N$53,O256)&amp;"","")&lt;&gt;"",IF(INDEX('分け方の表'!$N$4:$N$53,O256)="（数えない）","",INDEX('分け方の表'!$N$4:$N$53,O256)&amp;""),IF(I256&amp;""="1",IF((Q256&lt;&gt;"")*(D256&lt;0)*(IFERROR(INDEX('入力'!$E$30:$E$88,MATCH(Q256,'入力'!$A$30:$A$88,0)),"")="貯める・増やす"),Q256,""),IF(A256&amp;""="0","",IF(Q256&lt;&gt;"",Q256,R256))))))</f>
        <v/>
      </c>
      <c r="T256" s="56">
        <f>IF(S256="","",IF(IFERROR(INDEX('入力'!$E$30:$E$88,MATCH(S256,'入力'!$A$30:$A$88,0)),"")="入るお金",D256,-D256))</f>
        <v/>
      </c>
      <c r="U256" s="39">
        <f>IF(L256="","",IF(L256&lt;&gt;1,"見出しなど",IF(N256=1,"重なり",IF(S256="",IF(O256&gt;0,"数えない（直した）",IF(I256&amp;""="1","振替",IF(A256&amp;""="0","計算対象外","数えない"))),IF(COUNTIFS('入力'!$A$30:$A$88,S256)=0,"一覧にない費目",IF(O256&gt;0,"直した",IF(S256="未分類","未分類","OK")))))))</f>
        <v/>
      </c>
    </row>
    <row r="257">
      <c r="A257" s="40" t="n"/>
      <c r="B257" s="34" t="n"/>
      <c r="C257" s="35" t="n"/>
      <c r="D257" s="36" t="n"/>
      <c r="E257" s="35" t="n"/>
      <c r="F257" s="35" t="n"/>
      <c r="G257" s="35" t="n"/>
      <c r="H257" s="35" t="n"/>
      <c r="I257" s="40" t="n"/>
      <c r="J257" s="35" t="n"/>
      <c r="L257" s="39">
        <f>IF(B257="","",IFERROR(YEAR(B257)*0+D257*0+1,0))</f>
        <v/>
      </c>
      <c r="M257" s="55">
        <f>IF(L257&lt;&gt;1,"",IF(O257&gt;0,IF(INDEX('分け方の表'!$O$4:$O$53,O257)&lt;&gt;"",DATE(YEAR(INDEX('分け方の表'!$O$4:$O$53,O257)),MONTH(INDEX('分け方の表'!$O$4:$O$53,O257)),1),DATE(YEAR(B257),MONTH(B257),1)),DATE(YEAR(B257),MONTH(B257),1)))</f>
        <v/>
      </c>
      <c r="N257" s="39">
        <f>IF(L257&lt;&gt;1,"",IF(J257="",0,IF(COUNTIFS($J$4:J257,J257)&gt;1,1,0)))</f>
        <v/>
      </c>
      <c r="O257" s="39">
        <f>IF(L257&lt;&gt;1,"",IF(J257="",0,IFERROR(MATCH(J257,'分け方の表'!$M$4:$M$53,0),0)))</f>
        <v/>
      </c>
      <c r="P257" s="39">
        <f>IF(L257&lt;&gt;1,"",IF(SUMPRODUCT((COUNTIFS(C257,"*"&amp;'分け方の表'!$F$4:$F$23&amp;"*")&gt;0)*('分け方の表'!$F$4:$F$23&lt;&gt;"")*'分け方の表'!$I$4:$I$23)=0,99,1+COUNTIFS('分け方の表'!$I$4:$I$23,"&gt;"&amp;SUMPRODUCT((COUNTIFS(C257,"*"&amp;'分け方の表'!$F$4:$F$23&amp;"*")&gt;0)*('分け方の表'!$F$4:$F$23&lt;&gt;"")*'分け方の表'!$I$4:$I$23))))</f>
        <v/>
      </c>
      <c r="Q257" s="39">
        <f>IF(L257&lt;&gt;1,"",IF(P257&gt;=99,"",INDEX('分け方の表'!$G$4:$G$23,P257)&amp;""))</f>
        <v/>
      </c>
      <c r="R257" s="39">
        <f>IF(L257&lt;&gt;1,"",IF((F257="収入")*(G257="給与")*(E257&lt;&gt;"")*(COUNTIFS('分け方の表'!$J$4:$J$13,E257)&gt;0),INDEX('分け方の表'!$K$4:$K$13,MATCH(E257,'分け方の表'!$J$4:$J$13,0))&amp;"",IFERROR(INDEX('分け方の表'!$C$4:$C$103,MATCH(F257&amp;"|"&amp;G257,'分け方の表'!$D$4:$D$103,0))&amp;"",IFERROR(INDEX('分け方の表'!$C$4:$C$103,MATCH(F257&amp;"|（ほか全部）",'分け方の表'!$D$4:$D$103,0))&amp;"","未分類"))))</f>
        <v/>
      </c>
      <c r="S257" s="39">
        <f>IF(L257&lt;&gt;1,"",IF(N257=1,"",IF(IF(O257&gt;0,INDEX('分け方の表'!$N$4:$N$53,O257)&amp;"","")&lt;&gt;"",IF(INDEX('分け方の表'!$N$4:$N$53,O257)="（数えない）","",INDEX('分け方の表'!$N$4:$N$53,O257)&amp;""),IF(I257&amp;""="1",IF((Q257&lt;&gt;"")*(D257&lt;0)*(IFERROR(INDEX('入力'!$E$30:$E$88,MATCH(Q257,'入力'!$A$30:$A$88,0)),"")="貯める・増やす"),Q257,""),IF(A257&amp;""="0","",IF(Q257&lt;&gt;"",Q257,R257))))))</f>
        <v/>
      </c>
      <c r="T257" s="56">
        <f>IF(S257="","",IF(IFERROR(INDEX('入力'!$E$30:$E$88,MATCH(S257,'入力'!$A$30:$A$88,0)),"")="入るお金",D257,-D257))</f>
        <v/>
      </c>
      <c r="U257" s="39">
        <f>IF(L257="","",IF(L257&lt;&gt;1,"見出しなど",IF(N257=1,"重なり",IF(S257="",IF(O257&gt;0,"数えない（直した）",IF(I257&amp;""="1","振替",IF(A257&amp;""="0","計算対象外","数えない"))),IF(COUNTIFS('入力'!$A$30:$A$88,S257)=0,"一覧にない費目",IF(O257&gt;0,"直した",IF(S257="未分類","未分類","OK")))))))</f>
        <v/>
      </c>
    </row>
    <row r="258">
      <c r="A258" s="40" t="n"/>
      <c r="B258" s="34" t="n"/>
      <c r="C258" s="35" t="n"/>
      <c r="D258" s="36" t="n"/>
      <c r="E258" s="35" t="n"/>
      <c r="F258" s="35" t="n"/>
      <c r="G258" s="35" t="n"/>
      <c r="H258" s="35" t="n"/>
      <c r="I258" s="40" t="n"/>
      <c r="J258" s="35" t="n"/>
      <c r="L258" s="39">
        <f>IF(B258="","",IFERROR(YEAR(B258)*0+D258*0+1,0))</f>
        <v/>
      </c>
      <c r="M258" s="55">
        <f>IF(L258&lt;&gt;1,"",IF(O258&gt;0,IF(INDEX('分け方の表'!$O$4:$O$53,O258)&lt;&gt;"",DATE(YEAR(INDEX('分け方の表'!$O$4:$O$53,O258)),MONTH(INDEX('分け方の表'!$O$4:$O$53,O258)),1),DATE(YEAR(B258),MONTH(B258),1)),DATE(YEAR(B258),MONTH(B258),1)))</f>
        <v/>
      </c>
      <c r="N258" s="39">
        <f>IF(L258&lt;&gt;1,"",IF(J258="",0,IF(COUNTIFS($J$4:J258,J258)&gt;1,1,0)))</f>
        <v/>
      </c>
      <c r="O258" s="39">
        <f>IF(L258&lt;&gt;1,"",IF(J258="",0,IFERROR(MATCH(J258,'分け方の表'!$M$4:$M$53,0),0)))</f>
        <v/>
      </c>
      <c r="P258" s="39">
        <f>IF(L258&lt;&gt;1,"",IF(SUMPRODUCT((COUNTIFS(C258,"*"&amp;'分け方の表'!$F$4:$F$23&amp;"*")&gt;0)*('分け方の表'!$F$4:$F$23&lt;&gt;"")*'分け方の表'!$I$4:$I$23)=0,99,1+COUNTIFS('分け方の表'!$I$4:$I$23,"&gt;"&amp;SUMPRODUCT((COUNTIFS(C258,"*"&amp;'分け方の表'!$F$4:$F$23&amp;"*")&gt;0)*('分け方の表'!$F$4:$F$23&lt;&gt;"")*'分け方の表'!$I$4:$I$23))))</f>
        <v/>
      </c>
      <c r="Q258" s="39">
        <f>IF(L258&lt;&gt;1,"",IF(P258&gt;=99,"",INDEX('分け方の表'!$G$4:$G$23,P258)&amp;""))</f>
        <v/>
      </c>
      <c r="R258" s="39">
        <f>IF(L258&lt;&gt;1,"",IF((F258="収入")*(G258="給与")*(E258&lt;&gt;"")*(COUNTIFS('分け方の表'!$J$4:$J$13,E258)&gt;0),INDEX('分け方の表'!$K$4:$K$13,MATCH(E258,'分け方の表'!$J$4:$J$13,0))&amp;"",IFERROR(INDEX('分け方の表'!$C$4:$C$103,MATCH(F258&amp;"|"&amp;G258,'分け方の表'!$D$4:$D$103,0))&amp;"",IFERROR(INDEX('分け方の表'!$C$4:$C$103,MATCH(F258&amp;"|（ほか全部）",'分け方の表'!$D$4:$D$103,0))&amp;"","未分類"))))</f>
        <v/>
      </c>
      <c r="S258" s="39">
        <f>IF(L258&lt;&gt;1,"",IF(N258=1,"",IF(IF(O258&gt;0,INDEX('分け方の表'!$N$4:$N$53,O258)&amp;"","")&lt;&gt;"",IF(INDEX('分け方の表'!$N$4:$N$53,O258)="（数えない）","",INDEX('分け方の表'!$N$4:$N$53,O258)&amp;""),IF(I258&amp;""="1",IF((Q258&lt;&gt;"")*(D258&lt;0)*(IFERROR(INDEX('入力'!$E$30:$E$88,MATCH(Q258,'入力'!$A$30:$A$88,0)),"")="貯める・増やす"),Q258,""),IF(A258&amp;""="0","",IF(Q258&lt;&gt;"",Q258,R258))))))</f>
        <v/>
      </c>
      <c r="T258" s="56">
        <f>IF(S258="","",IF(IFERROR(INDEX('入力'!$E$30:$E$88,MATCH(S258,'入力'!$A$30:$A$88,0)),"")="入るお金",D258,-D258))</f>
        <v/>
      </c>
      <c r="U258" s="39">
        <f>IF(L258="","",IF(L258&lt;&gt;1,"見出しなど",IF(N258=1,"重なり",IF(S258="",IF(O258&gt;0,"数えない（直した）",IF(I258&amp;""="1","振替",IF(A258&amp;""="0","計算対象外","数えない"))),IF(COUNTIFS('入力'!$A$30:$A$88,S258)=0,"一覧にない費目",IF(O258&gt;0,"直した",IF(S258="未分類","未分類","OK")))))))</f>
        <v/>
      </c>
    </row>
    <row r="259">
      <c r="A259" s="40" t="n"/>
      <c r="B259" s="34" t="n"/>
      <c r="C259" s="35" t="n"/>
      <c r="D259" s="36" t="n"/>
      <c r="E259" s="35" t="n"/>
      <c r="F259" s="35" t="n"/>
      <c r="G259" s="35" t="n"/>
      <c r="H259" s="35" t="n"/>
      <c r="I259" s="40" t="n"/>
      <c r="J259" s="35" t="n"/>
      <c r="L259" s="39">
        <f>IF(B259="","",IFERROR(YEAR(B259)*0+D259*0+1,0))</f>
        <v/>
      </c>
      <c r="M259" s="55">
        <f>IF(L259&lt;&gt;1,"",IF(O259&gt;0,IF(INDEX('分け方の表'!$O$4:$O$53,O259)&lt;&gt;"",DATE(YEAR(INDEX('分け方の表'!$O$4:$O$53,O259)),MONTH(INDEX('分け方の表'!$O$4:$O$53,O259)),1),DATE(YEAR(B259),MONTH(B259),1)),DATE(YEAR(B259),MONTH(B259),1)))</f>
        <v/>
      </c>
      <c r="N259" s="39">
        <f>IF(L259&lt;&gt;1,"",IF(J259="",0,IF(COUNTIFS($J$4:J259,J259)&gt;1,1,0)))</f>
        <v/>
      </c>
      <c r="O259" s="39">
        <f>IF(L259&lt;&gt;1,"",IF(J259="",0,IFERROR(MATCH(J259,'分け方の表'!$M$4:$M$53,0),0)))</f>
        <v/>
      </c>
      <c r="P259" s="39">
        <f>IF(L259&lt;&gt;1,"",IF(SUMPRODUCT((COUNTIFS(C259,"*"&amp;'分け方の表'!$F$4:$F$23&amp;"*")&gt;0)*('分け方の表'!$F$4:$F$23&lt;&gt;"")*'分け方の表'!$I$4:$I$23)=0,99,1+COUNTIFS('分け方の表'!$I$4:$I$23,"&gt;"&amp;SUMPRODUCT((COUNTIFS(C259,"*"&amp;'分け方の表'!$F$4:$F$23&amp;"*")&gt;0)*('分け方の表'!$F$4:$F$23&lt;&gt;"")*'分け方の表'!$I$4:$I$23))))</f>
        <v/>
      </c>
      <c r="Q259" s="39">
        <f>IF(L259&lt;&gt;1,"",IF(P259&gt;=99,"",INDEX('分け方の表'!$G$4:$G$23,P259)&amp;""))</f>
        <v/>
      </c>
      <c r="R259" s="39">
        <f>IF(L259&lt;&gt;1,"",IF((F259="収入")*(G259="給与")*(E259&lt;&gt;"")*(COUNTIFS('分け方の表'!$J$4:$J$13,E259)&gt;0),INDEX('分け方の表'!$K$4:$K$13,MATCH(E259,'分け方の表'!$J$4:$J$13,0))&amp;"",IFERROR(INDEX('分け方の表'!$C$4:$C$103,MATCH(F259&amp;"|"&amp;G259,'分け方の表'!$D$4:$D$103,0))&amp;"",IFERROR(INDEX('分け方の表'!$C$4:$C$103,MATCH(F259&amp;"|（ほか全部）",'分け方の表'!$D$4:$D$103,0))&amp;"","未分類"))))</f>
        <v/>
      </c>
      <c r="S259" s="39">
        <f>IF(L259&lt;&gt;1,"",IF(N259=1,"",IF(IF(O259&gt;0,INDEX('分け方の表'!$N$4:$N$53,O259)&amp;"","")&lt;&gt;"",IF(INDEX('分け方の表'!$N$4:$N$53,O259)="（数えない）","",INDEX('分け方の表'!$N$4:$N$53,O259)&amp;""),IF(I259&amp;""="1",IF((Q259&lt;&gt;"")*(D259&lt;0)*(IFERROR(INDEX('入力'!$E$30:$E$88,MATCH(Q259,'入力'!$A$30:$A$88,0)),"")="貯める・増やす"),Q259,""),IF(A259&amp;""="0","",IF(Q259&lt;&gt;"",Q259,R259))))))</f>
        <v/>
      </c>
      <c r="T259" s="56">
        <f>IF(S259="","",IF(IFERROR(INDEX('入力'!$E$30:$E$88,MATCH(S259,'入力'!$A$30:$A$88,0)),"")="入るお金",D259,-D259))</f>
        <v/>
      </c>
      <c r="U259" s="39">
        <f>IF(L259="","",IF(L259&lt;&gt;1,"見出しなど",IF(N259=1,"重なり",IF(S259="",IF(O259&gt;0,"数えない（直した）",IF(I259&amp;""="1","振替",IF(A259&amp;""="0","計算対象外","数えない"))),IF(COUNTIFS('入力'!$A$30:$A$88,S259)=0,"一覧にない費目",IF(O259&gt;0,"直した",IF(S259="未分類","未分類","OK")))))))</f>
        <v/>
      </c>
    </row>
    <row r="260">
      <c r="A260" s="40" t="n"/>
      <c r="B260" s="34" t="n"/>
      <c r="C260" s="35" t="n"/>
      <c r="D260" s="36" t="n"/>
      <c r="E260" s="35" t="n"/>
      <c r="F260" s="35" t="n"/>
      <c r="G260" s="35" t="n"/>
      <c r="H260" s="35" t="n"/>
      <c r="I260" s="40" t="n"/>
      <c r="J260" s="35" t="n"/>
      <c r="L260" s="39">
        <f>IF(B260="","",IFERROR(YEAR(B260)*0+D260*0+1,0))</f>
        <v/>
      </c>
      <c r="M260" s="55">
        <f>IF(L260&lt;&gt;1,"",IF(O260&gt;0,IF(INDEX('分け方の表'!$O$4:$O$53,O260)&lt;&gt;"",DATE(YEAR(INDEX('分け方の表'!$O$4:$O$53,O260)),MONTH(INDEX('分け方の表'!$O$4:$O$53,O260)),1),DATE(YEAR(B260),MONTH(B260),1)),DATE(YEAR(B260),MONTH(B260),1)))</f>
        <v/>
      </c>
      <c r="N260" s="39">
        <f>IF(L260&lt;&gt;1,"",IF(J260="",0,IF(COUNTIFS($J$4:J260,J260)&gt;1,1,0)))</f>
        <v/>
      </c>
      <c r="O260" s="39">
        <f>IF(L260&lt;&gt;1,"",IF(J260="",0,IFERROR(MATCH(J260,'分け方の表'!$M$4:$M$53,0),0)))</f>
        <v/>
      </c>
      <c r="P260" s="39">
        <f>IF(L260&lt;&gt;1,"",IF(SUMPRODUCT((COUNTIFS(C260,"*"&amp;'分け方の表'!$F$4:$F$23&amp;"*")&gt;0)*('分け方の表'!$F$4:$F$23&lt;&gt;"")*'分け方の表'!$I$4:$I$23)=0,99,1+COUNTIFS('分け方の表'!$I$4:$I$23,"&gt;"&amp;SUMPRODUCT((COUNTIFS(C260,"*"&amp;'分け方の表'!$F$4:$F$23&amp;"*")&gt;0)*('分け方の表'!$F$4:$F$23&lt;&gt;"")*'分け方の表'!$I$4:$I$23))))</f>
        <v/>
      </c>
      <c r="Q260" s="39">
        <f>IF(L260&lt;&gt;1,"",IF(P260&gt;=99,"",INDEX('分け方の表'!$G$4:$G$23,P260)&amp;""))</f>
        <v/>
      </c>
      <c r="R260" s="39">
        <f>IF(L260&lt;&gt;1,"",IF((F260="収入")*(G260="給与")*(E260&lt;&gt;"")*(COUNTIFS('分け方の表'!$J$4:$J$13,E260)&gt;0),INDEX('分け方の表'!$K$4:$K$13,MATCH(E260,'分け方の表'!$J$4:$J$13,0))&amp;"",IFERROR(INDEX('分け方の表'!$C$4:$C$103,MATCH(F260&amp;"|"&amp;G260,'分け方の表'!$D$4:$D$103,0))&amp;"",IFERROR(INDEX('分け方の表'!$C$4:$C$103,MATCH(F260&amp;"|（ほか全部）",'分け方の表'!$D$4:$D$103,0))&amp;"","未分類"))))</f>
        <v/>
      </c>
      <c r="S260" s="39">
        <f>IF(L260&lt;&gt;1,"",IF(N260=1,"",IF(IF(O260&gt;0,INDEX('分け方の表'!$N$4:$N$53,O260)&amp;"","")&lt;&gt;"",IF(INDEX('分け方の表'!$N$4:$N$53,O260)="（数えない）","",INDEX('分け方の表'!$N$4:$N$53,O260)&amp;""),IF(I260&amp;""="1",IF((Q260&lt;&gt;"")*(D260&lt;0)*(IFERROR(INDEX('入力'!$E$30:$E$88,MATCH(Q260,'入力'!$A$30:$A$88,0)),"")="貯める・増やす"),Q260,""),IF(A260&amp;""="0","",IF(Q260&lt;&gt;"",Q260,R260))))))</f>
        <v/>
      </c>
      <c r="T260" s="56">
        <f>IF(S260="","",IF(IFERROR(INDEX('入力'!$E$30:$E$88,MATCH(S260,'入力'!$A$30:$A$88,0)),"")="入るお金",D260,-D260))</f>
        <v/>
      </c>
      <c r="U260" s="39">
        <f>IF(L260="","",IF(L260&lt;&gt;1,"見出しなど",IF(N260=1,"重なり",IF(S260="",IF(O260&gt;0,"数えない（直した）",IF(I260&amp;""="1","振替",IF(A260&amp;""="0","計算対象外","数えない"))),IF(COUNTIFS('入力'!$A$30:$A$88,S260)=0,"一覧にない費目",IF(O260&gt;0,"直した",IF(S260="未分類","未分類","OK")))))))</f>
        <v/>
      </c>
    </row>
    <row r="261">
      <c r="A261" s="40" t="n"/>
      <c r="B261" s="34" t="n"/>
      <c r="C261" s="35" t="n"/>
      <c r="D261" s="36" t="n"/>
      <c r="E261" s="35" t="n"/>
      <c r="F261" s="35" t="n"/>
      <c r="G261" s="35" t="n"/>
      <c r="H261" s="35" t="n"/>
      <c r="I261" s="40" t="n"/>
      <c r="J261" s="35" t="n"/>
      <c r="L261" s="39">
        <f>IF(B261="","",IFERROR(YEAR(B261)*0+D261*0+1,0))</f>
        <v/>
      </c>
      <c r="M261" s="55">
        <f>IF(L261&lt;&gt;1,"",IF(O261&gt;0,IF(INDEX('分け方の表'!$O$4:$O$53,O261)&lt;&gt;"",DATE(YEAR(INDEX('分け方の表'!$O$4:$O$53,O261)),MONTH(INDEX('分け方の表'!$O$4:$O$53,O261)),1),DATE(YEAR(B261),MONTH(B261),1)),DATE(YEAR(B261),MONTH(B261),1)))</f>
        <v/>
      </c>
      <c r="N261" s="39">
        <f>IF(L261&lt;&gt;1,"",IF(J261="",0,IF(COUNTIFS($J$4:J261,J261)&gt;1,1,0)))</f>
        <v/>
      </c>
      <c r="O261" s="39">
        <f>IF(L261&lt;&gt;1,"",IF(J261="",0,IFERROR(MATCH(J261,'分け方の表'!$M$4:$M$53,0),0)))</f>
        <v/>
      </c>
      <c r="P261" s="39">
        <f>IF(L261&lt;&gt;1,"",IF(SUMPRODUCT((COUNTIFS(C261,"*"&amp;'分け方の表'!$F$4:$F$23&amp;"*")&gt;0)*('分け方の表'!$F$4:$F$23&lt;&gt;"")*'分け方の表'!$I$4:$I$23)=0,99,1+COUNTIFS('分け方の表'!$I$4:$I$23,"&gt;"&amp;SUMPRODUCT((COUNTIFS(C261,"*"&amp;'分け方の表'!$F$4:$F$23&amp;"*")&gt;0)*('分け方の表'!$F$4:$F$23&lt;&gt;"")*'分け方の表'!$I$4:$I$23))))</f>
        <v/>
      </c>
      <c r="Q261" s="39">
        <f>IF(L261&lt;&gt;1,"",IF(P261&gt;=99,"",INDEX('分け方の表'!$G$4:$G$23,P261)&amp;""))</f>
        <v/>
      </c>
      <c r="R261" s="39">
        <f>IF(L261&lt;&gt;1,"",IF((F261="収入")*(G261="給与")*(E261&lt;&gt;"")*(COUNTIFS('分け方の表'!$J$4:$J$13,E261)&gt;0),INDEX('分け方の表'!$K$4:$K$13,MATCH(E261,'分け方の表'!$J$4:$J$13,0))&amp;"",IFERROR(INDEX('分け方の表'!$C$4:$C$103,MATCH(F261&amp;"|"&amp;G261,'分け方の表'!$D$4:$D$103,0))&amp;"",IFERROR(INDEX('分け方の表'!$C$4:$C$103,MATCH(F261&amp;"|（ほか全部）",'分け方の表'!$D$4:$D$103,0))&amp;"","未分類"))))</f>
        <v/>
      </c>
      <c r="S261" s="39">
        <f>IF(L261&lt;&gt;1,"",IF(N261=1,"",IF(IF(O261&gt;0,INDEX('分け方の表'!$N$4:$N$53,O261)&amp;"","")&lt;&gt;"",IF(INDEX('分け方の表'!$N$4:$N$53,O261)="（数えない）","",INDEX('分け方の表'!$N$4:$N$53,O261)&amp;""),IF(I261&amp;""="1",IF((Q261&lt;&gt;"")*(D261&lt;0)*(IFERROR(INDEX('入力'!$E$30:$E$88,MATCH(Q261,'入力'!$A$30:$A$88,0)),"")="貯める・増やす"),Q261,""),IF(A261&amp;""="0","",IF(Q261&lt;&gt;"",Q261,R261))))))</f>
        <v/>
      </c>
      <c r="T261" s="56">
        <f>IF(S261="","",IF(IFERROR(INDEX('入力'!$E$30:$E$88,MATCH(S261,'入力'!$A$30:$A$88,0)),"")="入るお金",D261,-D261))</f>
        <v/>
      </c>
      <c r="U261" s="39">
        <f>IF(L261="","",IF(L261&lt;&gt;1,"見出しなど",IF(N261=1,"重なり",IF(S261="",IF(O261&gt;0,"数えない（直した）",IF(I261&amp;""="1","振替",IF(A261&amp;""="0","計算対象外","数えない"))),IF(COUNTIFS('入力'!$A$30:$A$88,S261)=0,"一覧にない費目",IF(O261&gt;0,"直した",IF(S261="未分類","未分類","OK")))))))</f>
        <v/>
      </c>
    </row>
    <row r="262">
      <c r="A262" s="40" t="n"/>
      <c r="B262" s="34" t="n"/>
      <c r="C262" s="35" t="n"/>
      <c r="D262" s="36" t="n"/>
      <c r="E262" s="35" t="n"/>
      <c r="F262" s="35" t="n"/>
      <c r="G262" s="35" t="n"/>
      <c r="H262" s="35" t="n"/>
      <c r="I262" s="40" t="n"/>
      <c r="J262" s="35" t="n"/>
      <c r="L262" s="39">
        <f>IF(B262="","",IFERROR(YEAR(B262)*0+D262*0+1,0))</f>
        <v/>
      </c>
      <c r="M262" s="55">
        <f>IF(L262&lt;&gt;1,"",IF(O262&gt;0,IF(INDEX('分け方の表'!$O$4:$O$53,O262)&lt;&gt;"",DATE(YEAR(INDEX('分け方の表'!$O$4:$O$53,O262)),MONTH(INDEX('分け方の表'!$O$4:$O$53,O262)),1),DATE(YEAR(B262),MONTH(B262),1)),DATE(YEAR(B262),MONTH(B262),1)))</f>
        <v/>
      </c>
      <c r="N262" s="39">
        <f>IF(L262&lt;&gt;1,"",IF(J262="",0,IF(COUNTIFS($J$4:J262,J262)&gt;1,1,0)))</f>
        <v/>
      </c>
      <c r="O262" s="39">
        <f>IF(L262&lt;&gt;1,"",IF(J262="",0,IFERROR(MATCH(J262,'分け方の表'!$M$4:$M$53,0),0)))</f>
        <v/>
      </c>
      <c r="P262" s="39">
        <f>IF(L262&lt;&gt;1,"",IF(SUMPRODUCT((COUNTIFS(C262,"*"&amp;'分け方の表'!$F$4:$F$23&amp;"*")&gt;0)*('分け方の表'!$F$4:$F$23&lt;&gt;"")*'分け方の表'!$I$4:$I$23)=0,99,1+COUNTIFS('分け方の表'!$I$4:$I$23,"&gt;"&amp;SUMPRODUCT((COUNTIFS(C262,"*"&amp;'分け方の表'!$F$4:$F$23&amp;"*")&gt;0)*('分け方の表'!$F$4:$F$23&lt;&gt;"")*'分け方の表'!$I$4:$I$23))))</f>
        <v/>
      </c>
      <c r="Q262" s="39">
        <f>IF(L262&lt;&gt;1,"",IF(P262&gt;=99,"",INDEX('分け方の表'!$G$4:$G$23,P262)&amp;""))</f>
        <v/>
      </c>
      <c r="R262" s="39">
        <f>IF(L262&lt;&gt;1,"",IF((F262="収入")*(G262="給与")*(E262&lt;&gt;"")*(COUNTIFS('分け方の表'!$J$4:$J$13,E262)&gt;0),INDEX('分け方の表'!$K$4:$K$13,MATCH(E262,'分け方の表'!$J$4:$J$13,0))&amp;"",IFERROR(INDEX('分け方の表'!$C$4:$C$103,MATCH(F262&amp;"|"&amp;G262,'分け方の表'!$D$4:$D$103,0))&amp;"",IFERROR(INDEX('分け方の表'!$C$4:$C$103,MATCH(F262&amp;"|（ほか全部）",'分け方の表'!$D$4:$D$103,0))&amp;"","未分類"))))</f>
        <v/>
      </c>
      <c r="S262" s="39">
        <f>IF(L262&lt;&gt;1,"",IF(N262=1,"",IF(IF(O262&gt;0,INDEX('分け方の表'!$N$4:$N$53,O262)&amp;"","")&lt;&gt;"",IF(INDEX('分け方の表'!$N$4:$N$53,O262)="（数えない）","",INDEX('分け方の表'!$N$4:$N$53,O262)&amp;""),IF(I262&amp;""="1",IF((Q262&lt;&gt;"")*(D262&lt;0)*(IFERROR(INDEX('入力'!$E$30:$E$88,MATCH(Q262,'入力'!$A$30:$A$88,0)),"")="貯める・増やす"),Q262,""),IF(A262&amp;""="0","",IF(Q262&lt;&gt;"",Q262,R262))))))</f>
        <v/>
      </c>
      <c r="T262" s="56">
        <f>IF(S262="","",IF(IFERROR(INDEX('入力'!$E$30:$E$88,MATCH(S262,'入力'!$A$30:$A$88,0)),"")="入るお金",D262,-D262))</f>
        <v/>
      </c>
      <c r="U262" s="39">
        <f>IF(L262="","",IF(L262&lt;&gt;1,"見出しなど",IF(N262=1,"重なり",IF(S262="",IF(O262&gt;0,"数えない（直した）",IF(I262&amp;""="1","振替",IF(A262&amp;""="0","計算対象外","数えない"))),IF(COUNTIFS('入力'!$A$30:$A$88,S262)=0,"一覧にない費目",IF(O262&gt;0,"直した",IF(S262="未分類","未分類","OK")))))))</f>
        <v/>
      </c>
    </row>
    <row r="263">
      <c r="A263" s="40" t="n"/>
      <c r="B263" s="34" t="n"/>
      <c r="C263" s="35" t="n"/>
      <c r="D263" s="36" t="n"/>
      <c r="E263" s="35" t="n"/>
      <c r="F263" s="35" t="n"/>
      <c r="G263" s="35" t="n"/>
      <c r="H263" s="35" t="n"/>
      <c r="I263" s="40" t="n"/>
      <c r="J263" s="35" t="n"/>
      <c r="L263" s="39">
        <f>IF(B263="","",IFERROR(YEAR(B263)*0+D263*0+1,0))</f>
        <v/>
      </c>
      <c r="M263" s="55">
        <f>IF(L263&lt;&gt;1,"",IF(O263&gt;0,IF(INDEX('分け方の表'!$O$4:$O$53,O263)&lt;&gt;"",DATE(YEAR(INDEX('分け方の表'!$O$4:$O$53,O263)),MONTH(INDEX('分け方の表'!$O$4:$O$53,O263)),1),DATE(YEAR(B263),MONTH(B263),1)),DATE(YEAR(B263),MONTH(B263),1)))</f>
        <v/>
      </c>
      <c r="N263" s="39">
        <f>IF(L263&lt;&gt;1,"",IF(J263="",0,IF(COUNTIFS($J$4:J263,J263)&gt;1,1,0)))</f>
        <v/>
      </c>
      <c r="O263" s="39">
        <f>IF(L263&lt;&gt;1,"",IF(J263="",0,IFERROR(MATCH(J263,'分け方の表'!$M$4:$M$53,0),0)))</f>
        <v/>
      </c>
      <c r="P263" s="39">
        <f>IF(L263&lt;&gt;1,"",IF(SUMPRODUCT((COUNTIFS(C263,"*"&amp;'分け方の表'!$F$4:$F$23&amp;"*")&gt;0)*('分け方の表'!$F$4:$F$23&lt;&gt;"")*'分け方の表'!$I$4:$I$23)=0,99,1+COUNTIFS('分け方の表'!$I$4:$I$23,"&gt;"&amp;SUMPRODUCT((COUNTIFS(C263,"*"&amp;'分け方の表'!$F$4:$F$23&amp;"*")&gt;0)*('分け方の表'!$F$4:$F$23&lt;&gt;"")*'分け方の表'!$I$4:$I$23))))</f>
        <v/>
      </c>
      <c r="Q263" s="39">
        <f>IF(L263&lt;&gt;1,"",IF(P263&gt;=99,"",INDEX('分け方の表'!$G$4:$G$23,P263)&amp;""))</f>
        <v/>
      </c>
      <c r="R263" s="39">
        <f>IF(L263&lt;&gt;1,"",IF((F263="収入")*(G263="給与")*(E263&lt;&gt;"")*(COUNTIFS('分け方の表'!$J$4:$J$13,E263)&gt;0),INDEX('分け方の表'!$K$4:$K$13,MATCH(E263,'分け方の表'!$J$4:$J$13,0))&amp;"",IFERROR(INDEX('分け方の表'!$C$4:$C$103,MATCH(F263&amp;"|"&amp;G263,'分け方の表'!$D$4:$D$103,0))&amp;"",IFERROR(INDEX('分け方の表'!$C$4:$C$103,MATCH(F263&amp;"|（ほか全部）",'分け方の表'!$D$4:$D$103,0))&amp;"","未分類"))))</f>
        <v/>
      </c>
      <c r="S263" s="39">
        <f>IF(L263&lt;&gt;1,"",IF(N263=1,"",IF(IF(O263&gt;0,INDEX('分け方の表'!$N$4:$N$53,O263)&amp;"","")&lt;&gt;"",IF(INDEX('分け方の表'!$N$4:$N$53,O263)="（数えない）","",INDEX('分け方の表'!$N$4:$N$53,O263)&amp;""),IF(I263&amp;""="1",IF((Q263&lt;&gt;"")*(D263&lt;0)*(IFERROR(INDEX('入力'!$E$30:$E$88,MATCH(Q263,'入力'!$A$30:$A$88,0)),"")="貯める・増やす"),Q263,""),IF(A263&amp;""="0","",IF(Q263&lt;&gt;"",Q263,R263))))))</f>
        <v/>
      </c>
      <c r="T263" s="56">
        <f>IF(S263="","",IF(IFERROR(INDEX('入力'!$E$30:$E$88,MATCH(S263,'入力'!$A$30:$A$88,0)),"")="入るお金",D263,-D263))</f>
        <v/>
      </c>
      <c r="U263" s="39">
        <f>IF(L263="","",IF(L263&lt;&gt;1,"見出しなど",IF(N263=1,"重なり",IF(S263="",IF(O263&gt;0,"数えない（直した）",IF(I263&amp;""="1","振替",IF(A263&amp;""="0","計算対象外","数えない"))),IF(COUNTIFS('入力'!$A$30:$A$88,S263)=0,"一覧にない費目",IF(O263&gt;0,"直した",IF(S263="未分類","未分類","OK")))))))</f>
        <v/>
      </c>
    </row>
    <row r="264">
      <c r="A264" s="40" t="n"/>
      <c r="B264" s="34" t="n"/>
      <c r="C264" s="35" t="n"/>
      <c r="D264" s="36" t="n"/>
      <c r="E264" s="35" t="n"/>
      <c r="F264" s="35" t="n"/>
      <c r="G264" s="35" t="n"/>
      <c r="H264" s="35" t="n"/>
      <c r="I264" s="40" t="n"/>
      <c r="J264" s="35" t="n"/>
      <c r="L264" s="39">
        <f>IF(B264="","",IFERROR(YEAR(B264)*0+D264*0+1,0))</f>
        <v/>
      </c>
      <c r="M264" s="55">
        <f>IF(L264&lt;&gt;1,"",IF(O264&gt;0,IF(INDEX('分け方の表'!$O$4:$O$53,O264)&lt;&gt;"",DATE(YEAR(INDEX('分け方の表'!$O$4:$O$53,O264)),MONTH(INDEX('分け方の表'!$O$4:$O$53,O264)),1),DATE(YEAR(B264),MONTH(B264),1)),DATE(YEAR(B264),MONTH(B264),1)))</f>
        <v/>
      </c>
      <c r="N264" s="39">
        <f>IF(L264&lt;&gt;1,"",IF(J264="",0,IF(COUNTIFS($J$4:J264,J264)&gt;1,1,0)))</f>
        <v/>
      </c>
      <c r="O264" s="39">
        <f>IF(L264&lt;&gt;1,"",IF(J264="",0,IFERROR(MATCH(J264,'分け方の表'!$M$4:$M$53,0),0)))</f>
        <v/>
      </c>
      <c r="P264" s="39">
        <f>IF(L264&lt;&gt;1,"",IF(SUMPRODUCT((COUNTIFS(C264,"*"&amp;'分け方の表'!$F$4:$F$23&amp;"*")&gt;0)*('分け方の表'!$F$4:$F$23&lt;&gt;"")*'分け方の表'!$I$4:$I$23)=0,99,1+COUNTIFS('分け方の表'!$I$4:$I$23,"&gt;"&amp;SUMPRODUCT((COUNTIFS(C264,"*"&amp;'分け方の表'!$F$4:$F$23&amp;"*")&gt;0)*('分け方の表'!$F$4:$F$23&lt;&gt;"")*'分け方の表'!$I$4:$I$23))))</f>
        <v/>
      </c>
      <c r="Q264" s="39">
        <f>IF(L264&lt;&gt;1,"",IF(P264&gt;=99,"",INDEX('分け方の表'!$G$4:$G$23,P264)&amp;""))</f>
        <v/>
      </c>
      <c r="R264" s="39">
        <f>IF(L264&lt;&gt;1,"",IF((F264="収入")*(G264="給与")*(E264&lt;&gt;"")*(COUNTIFS('分け方の表'!$J$4:$J$13,E264)&gt;0),INDEX('分け方の表'!$K$4:$K$13,MATCH(E264,'分け方の表'!$J$4:$J$13,0))&amp;"",IFERROR(INDEX('分け方の表'!$C$4:$C$103,MATCH(F264&amp;"|"&amp;G264,'分け方の表'!$D$4:$D$103,0))&amp;"",IFERROR(INDEX('分け方の表'!$C$4:$C$103,MATCH(F264&amp;"|（ほか全部）",'分け方の表'!$D$4:$D$103,0))&amp;"","未分類"))))</f>
        <v/>
      </c>
      <c r="S264" s="39">
        <f>IF(L264&lt;&gt;1,"",IF(N264=1,"",IF(IF(O264&gt;0,INDEX('分け方の表'!$N$4:$N$53,O264)&amp;"","")&lt;&gt;"",IF(INDEX('分け方の表'!$N$4:$N$53,O264)="（数えない）","",INDEX('分け方の表'!$N$4:$N$53,O264)&amp;""),IF(I264&amp;""="1",IF((Q264&lt;&gt;"")*(D264&lt;0)*(IFERROR(INDEX('入力'!$E$30:$E$88,MATCH(Q264,'入力'!$A$30:$A$88,0)),"")="貯める・増やす"),Q264,""),IF(A264&amp;""="0","",IF(Q264&lt;&gt;"",Q264,R264))))))</f>
        <v/>
      </c>
      <c r="T264" s="56">
        <f>IF(S264="","",IF(IFERROR(INDEX('入力'!$E$30:$E$88,MATCH(S264,'入力'!$A$30:$A$88,0)),"")="入るお金",D264,-D264))</f>
        <v/>
      </c>
      <c r="U264" s="39">
        <f>IF(L264="","",IF(L264&lt;&gt;1,"見出しなど",IF(N264=1,"重なり",IF(S264="",IF(O264&gt;0,"数えない（直した）",IF(I264&amp;""="1","振替",IF(A264&amp;""="0","計算対象外","数えない"))),IF(COUNTIFS('入力'!$A$30:$A$88,S264)=0,"一覧にない費目",IF(O264&gt;0,"直した",IF(S264="未分類","未分類","OK")))))))</f>
        <v/>
      </c>
    </row>
    <row r="265">
      <c r="A265" s="40" t="n"/>
      <c r="B265" s="34" t="n"/>
      <c r="C265" s="35" t="n"/>
      <c r="D265" s="36" t="n"/>
      <c r="E265" s="35" t="n"/>
      <c r="F265" s="35" t="n"/>
      <c r="G265" s="35" t="n"/>
      <c r="H265" s="35" t="n"/>
      <c r="I265" s="40" t="n"/>
      <c r="J265" s="35" t="n"/>
      <c r="L265" s="39">
        <f>IF(B265="","",IFERROR(YEAR(B265)*0+D265*0+1,0))</f>
        <v/>
      </c>
      <c r="M265" s="55">
        <f>IF(L265&lt;&gt;1,"",IF(O265&gt;0,IF(INDEX('分け方の表'!$O$4:$O$53,O265)&lt;&gt;"",DATE(YEAR(INDEX('分け方の表'!$O$4:$O$53,O265)),MONTH(INDEX('分け方の表'!$O$4:$O$53,O265)),1),DATE(YEAR(B265),MONTH(B265),1)),DATE(YEAR(B265),MONTH(B265),1)))</f>
        <v/>
      </c>
      <c r="N265" s="39">
        <f>IF(L265&lt;&gt;1,"",IF(J265="",0,IF(COUNTIFS($J$4:J265,J265)&gt;1,1,0)))</f>
        <v/>
      </c>
      <c r="O265" s="39">
        <f>IF(L265&lt;&gt;1,"",IF(J265="",0,IFERROR(MATCH(J265,'分け方の表'!$M$4:$M$53,0),0)))</f>
        <v/>
      </c>
      <c r="P265" s="39">
        <f>IF(L265&lt;&gt;1,"",IF(SUMPRODUCT((COUNTIFS(C265,"*"&amp;'分け方の表'!$F$4:$F$23&amp;"*")&gt;0)*('分け方の表'!$F$4:$F$23&lt;&gt;"")*'分け方の表'!$I$4:$I$23)=0,99,1+COUNTIFS('分け方の表'!$I$4:$I$23,"&gt;"&amp;SUMPRODUCT((COUNTIFS(C265,"*"&amp;'分け方の表'!$F$4:$F$23&amp;"*")&gt;0)*('分け方の表'!$F$4:$F$23&lt;&gt;"")*'分け方の表'!$I$4:$I$23))))</f>
        <v/>
      </c>
      <c r="Q265" s="39">
        <f>IF(L265&lt;&gt;1,"",IF(P265&gt;=99,"",INDEX('分け方の表'!$G$4:$G$23,P265)&amp;""))</f>
        <v/>
      </c>
      <c r="R265" s="39">
        <f>IF(L265&lt;&gt;1,"",IF((F265="収入")*(G265="給与")*(E265&lt;&gt;"")*(COUNTIFS('分け方の表'!$J$4:$J$13,E265)&gt;0),INDEX('分け方の表'!$K$4:$K$13,MATCH(E265,'分け方の表'!$J$4:$J$13,0))&amp;"",IFERROR(INDEX('分け方の表'!$C$4:$C$103,MATCH(F265&amp;"|"&amp;G265,'分け方の表'!$D$4:$D$103,0))&amp;"",IFERROR(INDEX('分け方の表'!$C$4:$C$103,MATCH(F265&amp;"|（ほか全部）",'分け方の表'!$D$4:$D$103,0))&amp;"","未分類"))))</f>
        <v/>
      </c>
      <c r="S265" s="39">
        <f>IF(L265&lt;&gt;1,"",IF(N265=1,"",IF(IF(O265&gt;0,INDEX('分け方の表'!$N$4:$N$53,O265)&amp;"","")&lt;&gt;"",IF(INDEX('分け方の表'!$N$4:$N$53,O265)="（数えない）","",INDEX('分け方の表'!$N$4:$N$53,O265)&amp;""),IF(I265&amp;""="1",IF((Q265&lt;&gt;"")*(D265&lt;0)*(IFERROR(INDEX('入力'!$E$30:$E$88,MATCH(Q265,'入力'!$A$30:$A$88,0)),"")="貯める・増やす"),Q265,""),IF(A265&amp;""="0","",IF(Q265&lt;&gt;"",Q265,R265))))))</f>
        <v/>
      </c>
      <c r="T265" s="56">
        <f>IF(S265="","",IF(IFERROR(INDEX('入力'!$E$30:$E$88,MATCH(S265,'入力'!$A$30:$A$88,0)),"")="入るお金",D265,-D265))</f>
        <v/>
      </c>
      <c r="U265" s="39">
        <f>IF(L265="","",IF(L265&lt;&gt;1,"見出しなど",IF(N265=1,"重なり",IF(S265="",IF(O265&gt;0,"数えない（直した）",IF(I265&amp;""="1","振替",IF(A265&amp;""="0","計算対象外","数えない"))),IF(COUNTIFS('入力'!$A$30:$A$88,S265)=0,"一覧にない費目",IF(O265&gt;0,"直した",IF(S265="未分類","未分類","OK")))))))</f>
        <v/>
      </c>
    </row>
    <row r="266">
      <c r="A266" s="40" t="n"/>
      <c r="B266" s="34" t="n"/>
      <c r="C266" s="35" t="n"/>
      <c r="D266" s="36" t="n"/>
      <c r="E266" s="35" t="n"/>
      <c r="F266" s="35" t="n"/>
      <c r="G266" s="35" t="n"/>
      <c r="H266" s="35" t="n"/>
      <c r="I266" s="40" t="n"/>
      <c r="J266" s="35" t="n"/>
      <c r="L266" s="39">
        <f>IF(B266="","",IFERROR(YEAR(B266)*0+D266*0+1,0))</f>
        <v/>
      </c>
      <c r="M266" s="55">
        <f>IF(L266&lt;&gt;1,"",IF(O266&gt;0,IF(INDEX('分け方の表'!$O$4:$O$53,O266)&lt;&gt;"",DATE(YEAR(INDEX('分け方の表'!$O$4:$O$53,O266)),MONTH(INDEX('分け方の表'!$O$4:$O$53,O266)),1),DATE(YEAR(B266),MONTH(B266),1)),DATE(YEAR(B266),MONTH(B266),1)))</f>
        <v/>
      </c>
      <c r="N266" s="39">
        <f>IF(L266&lt;&gt;1,"",IF(J266="",0,IF(COUNTIFS($J$4:J266,J266)&gt;1,1,0)))</f>
        <v/>
      </c>
      <c r="O266" s="39">
        <f>IF(L266&lt;&gt;1,"",IF(J266="",0,IFERROR(MATCH(J266,'分け方の表'!$M$4:$M$53,0),0)))</f>
        <v/>
      </c>
      <c r="P266" s="39">
        <f>IF(L266&lt;&gt;1,"",IF(SUMPRODUCT((COUNTIFS(C266,"*"&amp;'分け方の表'!$F$4:$F$23&amp;"*")&gt;0)*('分け方の表'!$F$4:$F$23&lt;&gt;"")*'分け方の表'!$I$4:$I$23)=0,99,1+COUNTIFS('分け方の表'!$I$4:$I$23,"&gt;"&amp;SUMPRODUCT((COUNTIFS(C266,"*"&amp;'分け方の表'!$F$4:$F$23&amp;"*")&gt;0)*('分け方の表'!$F$4:$F$23&lt;&gt;"")*'分け方の表'!$I$4:$I$23))))</f>
        <v/>
      </c>
      <c r="Q266" s="39">
        <f>IF(L266&lt;&gt;1,"",IF(P266&gt;=99,"",INDEX('分け方の表'!$G$4:$G$23,P266)&amp;""))</f>
        <v/>
      </c>
      <c r="R266" s="39">
        <f>IF(L266&lt;&gt;1,"",IF((F266="収入")*(G266="給与")*(E266&lt;&gt;"")*(COUNTIFS('分け方の表'!$J$4:$J$13,E266)&gt;0),INDEX('分け方の表'!$K$4:$K$13,MATCH(E266,'分け方の表'!$J$4:$J$13,0))&amp;"",IFERROR(INDEX('分け方の表'!$C$4:$C$103,MATCH(F266&amp;"|"&amp;G266,'分け方の表'!$D$4:$D$103,0))&amp;"",IFERROR(INDEX('分け方の表'!$C$4:$C$103,MATCH(F266&amp;"|（ほか全部）",'分け方の表'!$D$4:$D$103,0))&amp;"","未分類"))))</f>
        <v/>
      </c>
      <c r="S266" s="39">
        <f>IF(L266&lt;&gt;1,"",IF(N266=1,"",IF(IF(O266&gt;0,INDEX('分け方の表'!$N$4:$N$53,O266)&amp;"","")&lt;&gt;"",IF(INDEX('分け方の表'!$N$4:$N$53,O266)="（数えない）","",INDEX('分け方の表'!$N$4:$N$53,O266)&amp;""),IF(I266&amp;""="1",IF((Q266&lt;&gt;"")*(D266&lt;0)*(IFERROR(INDEX('入力'!$E$30:$E$88,MATCH(Q266,'入力'!$A$30:$A$88,0)),"")="貯める・増やす"),Q266,""),IF(A266&amp;""="0","",IF(Q266&lt;&gt;"",Q266,R266))))))</f>
        <v/>
      </c>
      <c r="T266" s="56">
        <f>IF(S266="","",IF(IFERROR(INDEX('入力'!$E$30:$E$88,MATCH(S266,'入力'!$A$30:$A$88,0)),"")="入るお金",D266,-D266))</f>
        <v/>
      </c>
      <c r="U266" s="39">
        <f>IF(L266="","",IF(L266&lt;&gt;1,"見出しなど",IF(N266=1,"重なり",IF(S266="",IF(O266&gt;0,"数えない（直した）",IF(I266&amp;""="1","振替",IF(A266&amp;""="0","計算対象外","数えない"))),IF(COUNTIFS('入力'!$A$30:$A$88,S266)=0,"一覧にない費目",IF(O266&gt;0,"直した",IF(S266="未分類","未分類","OK")))))))</f>
        <v/>
      </c>
    </row>
    <row r="267">
      <c r="A267" s="40" t="n"/>
      <c r="B267" s="34" t="n"/>
      <c r="C267" s="35" t="n"/>
      <c r="D267" s="36" t="n"/>
      <c r="E267" s="35" t="n"/>
      <c r="F267" s="35" t="n"/>
      <c r="G267" s="35" t="n"/>
      <c r="H267" s="35" t="n"/>
      <c r="I267" s="40" t="n"/>
      <c r="J267" s="35" t="n"/>
      <c r="L267" s="39">
        <f>IF(B267="","",IFERROR(YEAR(B267)*0+D267*0+1,0))</f>
        <v/>
      </c>
      <c r="M267" s="55">
        <f>IF(L267&lt;&gt;1,"",IF(O267&gt;0,IF(INDEX('分け方の表'!$O$4:$O$53,O267)&lt;&gt;"",DATE(YEAR(INDEX('分け方の表'!$O$4:$O$53,O267)),MONTH(INDEX('分け方の表'!$O$4:$O$53,O267)),1),DATE(YEAR(B267),MONTH(B267),1)),DATE(YEAR(B267),MONTH(B267),1)))</f>
        <v/>
      </c>
      <c r="N267" s="39">
        <f>IF(L267&lt;&gt;1,"",IF(J267="",0,IF(COUNTIFS($J$4:J267,J267)&gt;1,1,0)))</f>
        <v/>
      </c>
      <c r="O267" s="39">
        <f>IF(L267&lt;&gt;1,"",IF(J267="",0,IFERROR(MATCH(J267,'分け方の表'!$M$4:$M$53,0),0)))</f>
        <v/>
      </c>
      <c r="P267" s="39">
        <f>IF(L267&lt;&gt;1,"",IF(SUMPRODUCT((COUNTIFS(C267,"*"&amp;'分け方の表'!$F$4:$F$23&amp;"*")&gt;0)*('分け方の表'!$F$4:$F$23&lt;&gt;"")*'分け方の表'!$I$4:$I$23)=0,99,1+COUNTIFS('分け方の表'!$I$4:$I$23,"&gt;"&amp;SUMPRODUCT((COUNTIFS(C267,"*"&amp;'分け方の表'!$F$4:$F$23&amp;"*")&gt;0)*('分け方の表'!$F$4:$F$23&lt;&gt;"")*'分け方の表'!$I$4:$I$23))))</f>
        <v/>
      </c>
      <c r="Q267" s="39">
        <f>IF(L267&lt;&gt;1,"",IF(P267&gt;=99,"",INDEX('分け方の表'!$G$4:$G$23,P267)&amp;""))</f>
        <v/>
      </c>
      <c r="R267" s="39">
        <f>IF(L267&lt;&gt;1,"",IF((F267="収入")*(G267="給与")*(E267&lt;&gt;"")*(COUNTIFS('分け方の表'!$J$4:$J$13,E267)&gt;0),INDEX('分け方の表'!$K$4:$K$13,MATCH(E267,'分け方の表'!$J$4:$J$13,0))&amp;"",IFERROR(INDEX('分け方の表'!$C$4:$C$103,MATCH(F267&amp;"|"&amp;G267,'分け方の表'!$D$4:$D$103,0))&amp;"",IFERROR(INDEX('分け方の表'!$C$4:$C$103,MATCH(F267&amp;"|（ほか全部）",'分け方の表'!$D$4:$D$103,0))&amp;"","未分類"))))</f>
        <v/>
      </c>
      <c r="S267" s="39">
        <f>IF(L267&lt;&gt;1,"",IF(N267=1,"",IF(IF(O267&gt;0,INDEX('分け方の表'!$N$4:$N$53,O267)&amp;"","")&lt;&gt;"",IF(INDEX('分け方の表'!$N$4:$N$53,O267)="（数えない）","",INDEX('分け方の表'!$N$4:$N$53,O267)&amp;""),IF(I267&amp;""="1",IF((Q267&lt;&gt;"")*(D267&lt;0)*(IFERROR(INDEX('入力'!$E$30:$E$88,MATCH(Q267,'入力'!$A$30:$A$88,0)),"")="貯める・増やす"),Q267,""),IF(A267&amp;""="0","",IF(Q267&lt;&gt;"",Q267,R267))))))</f>
        <v/>
      </c>
      <c r="T267" s="56">
        <f>IF(S267="","",IF(IFERROR(INDEX('入力'!$E$30:$E$88,MATCH(S267,'入力'!$A$30:$A$88,0)),"")="入るお金",D267,-D267))</f>
        <v/>
      </c>
      <c r="U267" s="39">
        <f>IF(L267="","",IF(L267&lt;&gt;1,"見出しなど",IF(N267=1,"重なり",IF(S267="",IF(O267&gt;0,"数えない（直した）",IF(I267&amp;""="1","振替",IF(A267&amp;""="0","計算対象外","数えない"))),IF(COUNTIFS('入力'!$A$30:$A$88,S267)=0,"一覧にない費目",IF(O267&gt;0,"直した",IF(S267="未分類","未分類","OK")))))))</f>
        <v/>
      </c>
    </row>
    <row r="268">
      <c r="A268" s="40" t="n"/>
      <c r="B268" s="34" t="n"/>
      <c r="C268" s="35" t="n"/>
      <c r="D268" s="36" t="n"/>
      <c r="E268" s="35" t="n"/>
      <c r="F268" s="35" t="n"/>
      <c r="G268" s="35" t="n"/>
      <c r="H268" s="35" t="n"/>
      <c r="I268" s="40" t="n"/>
      <c r="J268" s="35" t="n"/>
      <c r="L268" s="39">
        <f>IF(B268="","",IFERROR(YEAR(B268)*0+D268*0+1,0))</f>
        <v/>
      </c>
      <c r="M268" s="55">
        <f>IF(L268&lt;&gt;1,"",IF(O268&gt;0,IF(INDEX('分け方の表'!$O$4:$O$53,O268)&lt;&gt;"",DATE(YEAR(INDEX('分け方の表'!$O$4:$O$53,O268)),MONTH(INDEX('分け方の表'!$O$4:$O$53,O268)),1),DATE(YEAR(B268),MONTH(B268),1)),DATE(YEAR(B268),MONTH(B268),1)))</f>
        <v/>
      </c>
      <c r="N268" s="39">
        <f>IF(L268&lt;&gt;1,"",IF(J268="",0,IF(COUNTIFS($J$4:J268,J268)&gt;1,1,0)))</f>
        <v/>
      </c>
      <c r="O268" s="39">
        <f>IF(L268&lt;&gt;1,"",IF(J268="",0,IFERROR(MATCH(J268,'分け方の表'!$M$4:$M$53,0),0)))</f>
        <v/>
      </c>
      <c r="P268" s="39">
        <f>IF(L268&lt;&gt;1,"",IF(SUMPRODUCT((COUNTIFS(C268,"*"&amp;'分け方の表'!$F$4:$F$23&amp;"*")&gt;0)*('分け方の表'!$F$4:$F$23&lt;&gt;"")*'分け方の表'!$I$4:$I$23)=0,99,1+COUNTIFS('分け方の表'!$I$4:$I$23,"&gt;"&amp;SUMPRODUCT((COUNTIFS(C268,"*"&amp;'分け方の表'!$F$4:$F$23&amp;"*")&gt;0)*('分け方の表'!$F$4:$F$23&lt;&gt;"")*'分け方の表'!$I$4:$I$23))))</f>
        <v/>
      </c>
      <c r="Q268" s="39">
        <f>IF(L268&lt;&gt;1,"",IF(P268&gt;=99,"",INDEX('分け方の表'!$G$4:$G$23,P268)&amp;""))</f>
        <v/>
      </c>
      <c r="R268" s="39">
        <f>IF(L268&lt;&gt;1,"",IF((F268="収入")*(G268="給与")*(E268&lt;&gt;"")*(COUNTIFS('分け方の表'!$J$4:$J$13,E268)&gt;0),INDEX('分け方の表'!$K$4:$K$13,MATCH(E268,'分け方の表'!$J$4:$J$13,0))&amp;"",IFERROR(INDEX('分け方の表'!$C$4:$C$103,MATCH(F268&amp;"|"&amp;G268,'分け方の表'!$D$4:$D$103,0))&amp;"",IFERROR(INDEX('分け方の表'!$C$4:$C$103,MATCH(F268&amp;"|（ほか全部）",'分け方の表'!$D$4:$D$103,0))&amp;"","未分類"))))</f>
        <v/>
      </c>
      <c r="S268" s="39">
        <f>IF(L268&lt;&gt;1,"",IF(N268=1,"",IF(IF(O268&gt;0,INDEX('分け方の表'!$N$4:$N$53,O268)&amp;"","")&lt;&gt;"",IF(INDEX('分け方の表'!$N$4:$N$53,O268)="（数えない）","",INDEX('分け方の表'!$N$4:$N$53,O268)&amp;""),IF(I268&amp;""="1",IF((Q268&lt;&gt;"")*(D268&lt;0)*(IFERROR(INDEX('入力'!$E$30:$E$88,MATCH(Q268,'入力'!$A$30:$A$88,0)),"")="貯める・増やす"),Q268,""),IF(A268&amp;""="0","",IF(Q268&lt;&gt;"",Q268,R268))))))</f>
        <v/>
      </c>
      <c r="T268" s="56">
        <f>IF(S268="","",IF(IFERROR(INDEX('入力'!$E$30:$E$88,MATCH(S268,'入力'!$A$30:$A$88,0)),"")="入るお金",D268,-D268))</f>
        <v/>
      </c>
      <c r="U268" s="39">
        <f>IF(L268="","",IF(L268&lt;&gt;1,"見出しなど",IF(N268=1,"重なり",IF(S268="",IF(O268&gt;0,"数えない（直した）",IF(I268&amp;""="1","振替",IF(A268&amp;""="0","計算対象外","数えない"))),IF(COUNTIFS('入力'!$A$30:$A$88,S268)=0,"一覧にない費目",IF(O268&gt;0,"直した",IF(S268="未分類","未分類","OK")))))))</f>
        <v/>
      </c>
    </row>
    <row r="269">
      <c r="A269" s="40" t="n"/>
      <c r="B269" s="34" t="n"/>
      <c r="C269" s="35" t="n"/>
      <c r="D269" s="36" t="n"/>
      <c r="E269" s="35" t="n"/>
      <c r="F269" s="35" t="n"/>
      <c r="G269" s="35" t="n"/>
      <c r="H269" s="35" t="n"/>
      <c r="I269" s="40" t="n"/>
      <c r="J269" s="35" t="n"/>
      <c r="L269" s="39">
        <f>IF(B269="","",IFERROR(YEAR(B269)*0+D269*0+1,0))</f>
        <v/>
      </c>
      <c r="M269" s="55">
        <f>IF(L269&lt;&gt;1,"",IF(O269&gt;0,IF(INDEX('分け方の表'!$O$4:$O$53,O269)&lt;&gt;"",DATE(YEAR(INDEX('分け方の表'!$O$4:$O$53,O269)),MONTH(INDEX('分け方の表'!$O$4:$O$53,O269)),1),DATE(YEAR(B269),MONTH(B269),1)),DATE(YEAR(B269),MONTH(B269),1)))</f>
        <v/>
      </c>
      <c r="N269" s="39">
        <f>IF(L269&lt;&gt;1,"",IF(J269="",0,IF(COUNTIFS($J$4:J269,J269)&gt;1,1,0)))</f>
        <v/>
      </c>
      <c r="O269" s="39">
        <f>IF(L269&lt;&gt;1,"",IF(J269="",0,IFERROR(MATCH(J269,'分け方の表'!$M$4:$M$53,0),0)))</f>
        <v/>
      </c>
      <c r="P269" s="39">
        <f>IF(L269&lt;&gt;1,"",IF(SUMPRODUCT((COUNTIFS(C269,"*"&amp;'分け方の表'!$F$4:$F$23&amp;"*")&gt;0)*('分け方の表'!$F$4:$F$23&lt;&gt;"")*'分け方の表'!$I$4:$I$23)=0,99,1+COUNTIFS('分け方の表'!$I$4:$I$23,"&gt;"&amp;SUMPRODUCT((COUNTIFS(C269,"*"&amp;'分け方の表'!$F$4:$F$23&amp;"*")&gt;0)*('分け方の表'!$F$4:$F$23&lt;&gt;"")*'分け方の表'!$I$4:$I$23))))</f>
        <v/>
      </c>
      <c r="Q269" s="39">
        <f>IF(L269&lt;&gt;1,"",IF(P269&gt;=99,"",INDEX('分け方の表'!$G$4:$G$23,P269)&amp;""))</f>
        <v/>
      </c>
      <c r="R269" s="39">
        <f>IF(L269&lt;&gt;1,"",IF((F269="収入")*(G269="給与")*(E269&lt;&gt;"")*(COUNTIFS('分け方の表'!$J$4:$J$13,E269)&gt;0),INDEX('分け方の表'!$K$4:$K$13,MATCH(E269,'分け方の表'!$J$4:$J$13,0))&amp;"",IFERROR(INDEX('分け方の表'!$C$4:$C$103,MATCH(F269&amp;"|"&amp;G269,'分け方の表'!$D$4:$D$103,0))&amp;"",IFERROR(INDEX('分け方の表'!$C$4:$C$103,MATCH(F269&amp;"|（ほか全部）",'分け方の表'!$D$4:$D$103,0))&amp;"","未分類"))))</f>
        <v/>
      </c>
      <c r="S269" s="39">
        <f>IF(L269&lt;&gt;1,"",IF(N269=1,"",IF(IF(O269&gt;0,INDEX('分け方の表'!$N$4:$N$53,O269)&amp;"","")&lt;&gt;"",IF(INDEX('分け方の表'!$N$4:$N$53,O269)="（数えない）","",INDEX('分け方の表'!$N$4:$N$53,O269)&amp;""),IF(I269&amp;""="1",IF((Q269&lt;&gt;"")*(D269&lt;0)*(IFERROR(INDEX('入力'!$E$30:$E$88,MATCH(Q269,'入力'!$A$30:$A$88,0)),"")="貯める・増やす"),Q269,""),IF(A269&amp;""="0","",IF(Q269&lt;&gt;"",Q269,R269))))))</f>
        <v/>
      </c>
      <c r="T269" s="56">
        <f>IF(S269="","",IF(IFERROR(INDEX('入力'!$E$30:$E$88,MATCH(S269,'入力'!$A$30:$A$88,0)),"")="入るお金",D269,-D269))</f>
        <v/>
      </c>
      <c r="U269" s="39">
        <f>IF(L269="","",IF(L269&lt;&gt;1,"見出しなど",IF(N269=1,"重なり",IF(S269="",IF(O269&gt;0,"数えない（直した）",IF(I269&amp;""="1","振替",IF(A269&amp;""="0","計算対象外","数えない"))),IF(COUNTIFS('入力'!$A$30:$A$88,S269)=0,"一覧にない費目",IF(O269&gt;0,"直した",IF(S269="未分類","未分類","OK")))))))</f>
        <v/>
      </c>
    </row>
    <row r="270">
      <c r="A270" s="40" t="n"/>
      <c r="B270" s="34" t="n"/>
      <c r="C270" s="35" t="n"/>
      <c r="D270" s="36" t="n"/>
      <c r="E270" s="35" t="n"/>
      <c r="F270" s="35" t="n"/>
      <c r="G270" s="35" t="n"/>
      <c r="H270" s="35" t="n"/>
      <c r="I270" s="40" t="n"/>
      <c r="J270" s="35" t="n"/>
      <c r="L270" s="39">
        <f>IF(B270="","",IFERROR(YEAR(B270)*0+D270*0+1,0))</f>
        <v/>
      </c>
      <c r="M270" s="55">
        <f>IF(L270&lt;&gt;1,"",IF(O270&gt;0,IF(INDEX('分け方の表'!$O$4:$O$53,O270)&lt;&gt;"",DATE(YEAR(INDEX('分け方の表'!$O$4:$O$53,O270)),MONTH(INDEX('分け方の表'!$O$4:$O$53,O270)),1),DATE(YEAR(B270),MONTH(B270),1)),DATE(YEAR(B270),MONTH(B270),1)))</f>
        <v/>
      </c>
      <c r="N270" s="39">
        <f>IF(L270&lt;&gt;1,"",IF(J270="",0,IF(COUNTIFS($J$4:J270,J270)&gt;1,1,0)))</f>
        <v/>
      </c>
      <c r="O270" s="39">
        <f>IF(L270&lt;&gt;1,"",IF(J270="",0,IFERROR(MATCH(J270,'分け方の表'!$M$4:$M$53,0),0)))</f>
        <v/>
      </c>
      <c r="P270" s="39">
        <f>IF(L270&lt;&gt;1,"",IF(SUMPRODUCT((COUNTIFS(C270,"*"&amp;'分け方の表'!$F$4:$F$23&amp;"*")&gt;0)*('分け方の表'!$F$4:$F$23&lt;&gt;"")*'分け方の表'!$I$4:$I$23)=0,99,1+COUNTIFS('分け方の表'!$I$4:$I$23,"&gt;"&amp;SUMPRODUCT((COUNTIFS(C270,"*"&amp;'分け方の表'!$F$4:$F$23&amp;"*")&gt;0)*('分け方の表'!$F$4:$F$23&lt;&gt;"")*'分け方の表'!$I$4:$I$23))))</f>
        <v/>
      </c>
      <c r="Q270" s="39">
        <f>IF(L270&lt;&gt;1,"",IF(P270&gt;=99,"",INDEX('分け方の表'!$G$4:$G$23,P270)&amp;""))</f>
        <v/>
      </c>
      <c r="R270" s="39">
        <f>IF(L270&lt;&gt;1,"",IF((F270="収入")*(G270="給与")*(E270&lt;&gt;"")*(COUNTIFS('分け方の表'!$J$4:$J$13,E270)&gt;0),INDEX('分け方の表'!$K$4:$K$13,MATCH(E270,'分け方の表'!$J$4:$J$13,0))&amp;"",IFERROR(INDEX('分け方の表'!$C$4:$C$103,MATCH(F270&amp;"|"&amp;G270,'分け方の表'!$D$4:$D$103,0))&amp;"",IFERROR(INDEX('分け方の表'!$C$4:$C$103,MATCH(F270&amp;"|（ほか全部）",'分け方の表'!$D$4:$D$103,0))&amp;"","未分類"))))</f>
        <v/>
      </c>
      <c r="S270" s="39">
        <f>IF(L270&lt;&gt;1,"",IF(N270=1,"",IF(IF(O270&gt;0,INDEX('分け方の表'!$N$4:$N$53,O270)&amp;"","")&lt;&gt;"",IF(INDEX('分け方の表'!$N$4:$N$53,O270)="（数えない）","",INDEX('分け方の表'!$N$4:$N$53,O270)&amp;""),IF(I270&amp;""="1",IF((Q270&lt;&gt;"")*(D270&lt;0)*(IFERROR(INDEX('入力'!$E$30:$E$88,MATCH(Q270,'入力'!$A$30:$A$88,0)),"")="貯める・増やす"),Q270,""),IF(A270&amp;""="0","",IF(Q270&lt;&gt;"",Q270,R270))))))</f>
        <v/>
      </c>
      <c r="T270" s="56">
        <f>IF(S270="","",IF(IFERROR(INDEX('入力'!$E$30:$E$88,MATCH(S270,'入力'!$A$30:$A$88,0)),"")="入るお金",D270,-D270))</f>
        <v/>
      </c>
      <c r="U270" s="39">
        <f>IF(L270="","",IF(L270&lt;&gt;1,"見出しなど",IF(N270=1,"重なり",IF(S270="",IF(O270&gt;0,"数えない（直した）",IF(I270&amp;""="1","振替",IF(A270&amp;""="0","計算対象外","数えない"))),IF(COUNTIFS('入力'!$A$30:$A$88,S270)=0,"一覧にない費目",IF(O270&gt;0,"直した",IF(S270="未分類","未分類","OK")))))))</f>
        <v/>
      </c>
    </row>
    <row r="271">
      <c r="A271" s="40" t="n"/>
      <c r="B271" s="34" t="n"/>
      <c r="C271" s="35" t="n"/>
      <c r="D271" s="36" t="n"/>
      <c r="E271" s="35" t="n"/>
      <c r="F271" s="35" t="n"/>
      <c r="G271" s="35" t="n"/>
      <c r="H271" s="35" t="n"/>
      <c r="I271" s="40" t="n"/>
      <c r="J271" s="35" t="n"/>
      <c r="L271" s="39">
        <f>IF(B271="","",IFERROR(YEAR(B271)*0+D271*0+1,0))</f>
        <v/>
      </c>
      <c r="M271" s="55">
        <f>IF(L271&lt;&gt;1,"",IF(O271&gt;0,IF(INDEX('分け方の表'!$O$4:$O$53,O271)&lt;&gt;"",DATE(YEAR(INDEX('分け方の表'!$O$4:$O$53,O271)),MONTH(INDEX('分け方の表'!$O$4:$O$53,O271)),1),DATE(YEAR(B271),MONTH(B271),1)),DATE(YEAR(B271),MONTH(B271),1)))</f>
        <v/>
      </c>
      <c r="N271" s="39">
        <f>IF(L271&lt;&gt;1,"",IF(J271="",0,IF(COUNTIFS($J$4:J271,J271)&gt;1,1,0)))</f>
        <v/>
      </c>
      <c r="O271" s="39">
        <f>IF(L271&lt;&gt;1,"",IF(J271="",0,IFERROR(MATCH(J271,'分け方の表'!$M$4:$M$53,0),0)))</f>
        <v/>
      </c>
      <c r="P271" s="39">
        <f>IF(L271&lt;&gt;1,"",IF(SUMPRODUCT((COUNTIFS(C271,"*"&amp;'分け方の表'!$F$4:$F$23&amp;"*")&gt;0)*('分け方の表'!$F$4:$F$23&lt;&gt;"")*'分け方の表'!$I$4:$I$23)=0,99,1+COUNTIFS('分け方の表'!$I$4:$I$23,"&gt;"&amp;SUMPRODUCT((COUNTIFS(C271,"*"&amp;'分け方の表'!$F$4:$F$23&amp;"*")&gt;0)*('分け方の表'!$F$4:$F$23&lt;&gt;"")*'分け方の表'!$I$4:$I$23))))</f>
        <v/>
      </c>
      <c r="Q271" s="39">
        <f>IF(L271&lt;&gt;1,"",IF(P271&gt;=99,"",INDEX('分け方の表'!$G$4:$G$23,P271)&amp;""))</f>
        <v/>
      </c>
      <c r="R271" s="39">
        <f>IF(L271&lt;&gt;1,"",IF((F271="収入")*(G271="給与")*(E271&lt;&gt;"")*(COUNTIFS('分け方の表'!$J$4:$J$13,E271)&gt;0),INDEX('分け方の表'!$K$4:$K$13,MATCH(E271,'分け方の表'!$J$4:$J$13,0))&amp;"",IFERROR(INDEX('分け方の表'!$C$4:$C$103,MATCH(F271&amp;"|"&amp;G271,'分け方の表'!$D$4:$D$103,0))&amp;"",IFERROR(INDEX('分け方の表'!$C$4:$C$103,MATCH(F271&amp;"|（ほか全部）",'分け方の表'!$D$4:$D$103,0))&amp;"","未分類"))))</f>
        <v/>
      </c>
      <c r="S271" s="39">
        <f>IF(L271&lt;&gt;1,"",IF(N271=1,"",IF(IF(O271&gt;0,INDEX('分け方の表'!$N$4:$N$53,O271)&amp;"","")&lt;&gt;"",IF(INDEX('分け方の表'!$N$4:$N$53,O271)="（数えない）","",INDEX('分け方の表'!$N$4:$N$53,O271)&amp;""),IF(I271&amp;""="1",IF((Q271&lt;&gt;"")*(D271&lt;0)*(IFERROR(INDEX('入力'!$E$30:$E$88,MATCH(Q271,'入力'!$A$30:$A$88,0)),"")="貯める・増やす"),Q271,""),IF(A271&amp;""="0","",IF(Q271&lt;&gt;"",Q271,R271))))))</f>
        <v/>
      </c>
      <c r="T271" s="56">
        <f>IF(S271="","",IF(IFERROR(INDEX('入力'!$E$30:$E$88,MATCH(S271,'入力'!$A$30:$A$88,0)),"")="入るお金",D271,-D271))</f>
        <v/>
      </c>
      <c r="U271" s="39">
        <f>IF(L271="","",IF(L271&lt;&gt;1,"見出しなど",IF(N271=1,"重なり",IF(S271="",IF(O271&gt;0,"数えない（直した）",IF(I271&amp;""="1","振替",IF(A271&amp;""="0","計算対象外","数えない"))),IF(COUNTIFS('入力'!$A$30:$A$88,S271)=0,"一覧にない費目",IF(O271&gt;0,"直した",IF(S271="未分類","未分類","OK")))))))</f>
        <v/>
      </c>
    </row>
    <row r="272">
      <c r="A272" s="40" t="n"/>
      <c r="B272" s="34" t="n"/>
      <c r="C272" s="35" t="n"/>
      <c r="D272" s="36" t="n"/>
      <c r="E272" s="35" t="n"/>
      <c r="F272" s="35" t="n"/>
      <c r="G272" s="35" t="n"/>
      <c r="H272" s="35" t="n"/>
      <c r="I272" s="40" t="n"/>
      <c r="J272" s="35" t="n"/>
      <c r="L272" s="39">
        <f>IF(B272="","",IFERROR(YEAR(B272)*0+D272*0+1,0))</f>
        <v/>
      </c>
      <c r="M272" s="55">
        <f>IF(L272&lt;&gt;1,"",IF(O272&gt;0,IF(INDEX('分け方の表'!$O$4:$O$53,O272)&lt;&gt;"",DATE(YEAR(INDEX('分け方の表'!$O$4:$O$53,O272)),MONTH(INDEX('分け方の表'!$O$4:$O$53,O272)),1),DATE(YEAR(B272),MONTH(B272),1)),DATE(YEAR(B272),MONTH(B272),1)))</f>
        <v/>
      </c>
      <c r="N272" s="39">
        <f>IF(L272&lt;&gt;1,"",IF(J272="",0,IF(COUNTIFS($J$4:J272,J272)&gt;1,1,0)))</f>
        <v/>
      </c>
      <c r="O272" s="39">
        <f>IF(L272&lt;&gt;1,"",IF(J272="",0,IFERROR(MATCH(J272,'分け方の表'!$M$4:$M$53,0),0)))</f>
        <v/>
      </c>
      <c r="P272" s="39">
        <f>IF(L272&lt;&gt;1,"",IF(SUMPRODUCT((COUNTIFS(C272,"*"&amp;'分け方の表'!$F$4:$F$23&amp;"*")&gt;0)*('分け方の表'!$F$4:$F$23&lt;&gt;"")*'分け方の表'!$I$4:$I$23)=0,99,1+COUNTIFS('分け方の表'!$I$4:$I$23,"&gt;"&amp;SUMPRODUCT((COUNTIFS(C272,"*"&amp;'分け方の表'!$F$4:$F$23&amp;"*")&gt;0)*('分け方の表'!$F$4:$F$23&lt;&gt;"")*'分け方の表'!$I$4:$I$23))))</f>
        <v/>
      </c>
      <c r="Q272" s="39">
        <f>IF(L272&lt;&gt;1,"",IF(P272&gt;=99,"",INDEX('分け方の表'!$G$4:$G$23,P272)&amp;""))</f>
        <v/>
      </c>
      <c r="R272" s="39">
        <f>IF(L272&lt;&gt;1,"",IF((F272="収入")*(G272="給与")*(E272&lt;&gt;"")*(COUNTIFS('分け方の表'!$J$4:$J$13,E272)&gt;0),INDEX('分け方の表'!$K$4:$K$13,MATCH(E272,'分け方の表'!$J$4:$J$13,0))&amp;"",IFERROR(INDEX('分け方の表'!$C$4:$C$103,MATCH(F272&amp;"|"&amp;G272,'分け方の表'!$D$4:$D$103,0))&amp;"",IFERROR(INDEX('分け方の表'!$C$4:$C$103,MATCH(F272&amp;"|（ほか全部）",'分け方の表'!$D$4:$D$103,0))&amp;"","未分類"))))</f>
        <v/>
      </c>
      <c r="S272" s="39">
        <f>IF(L272&lt;&gt;1,"",IF(N272=1,"",IF(IF(O272&gt;0,INDEX('分け方の表'!$N$4:$N$53,O272)&amp;"","")&lt;&gt;"",IF(INDEX('分け方の表'!$N$4:$N$53,O272)="（数えない）","",INDEX('分け方の表'!$N$4:$N$53,O272)&amp;""),IF(I272&amp;""="1",IF((Q272&lt;&gt;"")*(D272&lt;0)*(IFERROR(INDEX('入力'!$E$30:$E$88,MATCH(Q272,'入力'!$A$30:$A$88,0)),"")="貯める・増やす"),Q272,""),IF(A272&amp;""="0","",IF(Q272&lt;&gt;"",Q272,R272))))))</f>
        <v/>
      </c>
      <c r="T272" s="56">
        <f>IF(S272="","",IF(IFERROR(INDEX('入力'!$E$30:$E$88,MATCH(S272,'入力'!$A$30:$A$88,0)),"")="入るお金",D272,-D272))</f>
        <v/>
      </c>
      <c r="U272" s="39">
        <f>IF(L272="","",IF(L272&lt;&gt;1,"見出しなど",IF(N272=1,"重なり",IF(S272="",IF(O272&gt;0,"数えない（直した）",IF(I272&amp;""="1","振替",IF(A272&amp;""="0","計算対象外","数えない"))),IF(COUNTIFS('入力'!$A$30:$A$88,S272)=0,"一覧にない費目",IF(O272&gt;0,"直した",IF(S272="未分類","未分類","OK")))))))</f>
        <v/>
      </c>
    </row>
    <row r="273">
      <c r="A273" s="40" t="n"/>
      <c r="B273" s="34" t="n"/>
      <c r="C273" s="35" t="n"/>
      <c r="D273" s="36" t="n"/>
      <c r="E273" s="35" t="n"/>
      <c r="F273" s="35" t="n"/>
      <c r="G273" s="35" t="n"/>
      <c r="H273" s="35" t="n"/>
      <c r="I273" s="40" t="n"/>
      <c r="J273" s="35" t="n"/>
      <c r="L273" s="39">
        <f>IF(B273="","",IFERROR(YEAR(B273)*0+D273*0+1,0))</f>
        <v/>
      </c>
      <c r="M273" s="55">
        <f>IF(L273&lt;&gt;1,"",IF(O273&gt;0,IF(INDEX('分け方の表'!$O$4:$O$53,O273)&lt;&gt;"",DATE(YEAR(INDEX('分け方の表'!$O$4:$O$53,O273)),MONTH(INDEX('分け方の表'!$O$4:$O$53,O273)),1),DATE(YEAR(B273),MONTH(B273),1)),DATE(YEAR(B273),MONTH(B273),1)))</f>
        <v/>
      </c>
      <c r="N273" s="39">
        <f>IF(L273&lt;&gt;1,"",IF(J273="",0,IF(COUNTIFS($J$4:J273,J273)&gt;1,1,0)))</f>
        <v/>
      </c>
      <c r="O273" s="39">
        <f>IF(L273&lt;&gt;1,"",IF(J273="",0,IFERROR(MATCH(J273,'分け方の表'!$M$4:$M$53,0),0)))</f>
        <v/>
      </c>
      <c r="P273" s="39">
        <f>IF(L273&lt;&gt;1,"",IF(SUMPRODUCT((COUNTIFS(C273,"*"&amp;'分け方の表'!$F$4:$F$23&amp;"*")&gt;0)*('分け方の表'!$F$4:$F$23&lt;&gt;"")*'分け方の表'!$I$4:$I$23)=0,99,1+COUNTIFS('分け方の表'!$I$4:$I$23,"&gt;"&amp;SUMPRODUCT((COUNTIFS(C273,"*"&amp;'分け方の表'!$F$4:$F$23&amp;"*")&gt;0)*('分け方の表'!$F$4:$F$23&lt;&gt;"")*'分け方の表'!$I$4:$I$23))))</f>
        <v/>
      </c>
      <c r="Q273" s="39">
        <f>IF(L273&lt;&gt;1,"",IF(P273&gt;=99,"",INDEX('分け方の表'!$G$4:$G$23,P273)&amp;""))</f>
        <v/>
      </c>
      <c r="R273" s="39">
        <f>IF(L273&lt;&gt;1,"",IF((F273="収入")*(G273="給与")*(E273&lt;&gt;"")*(COUNTIFS('分け方の表'!$J$4:$J$13,E273)&gt;0),INDEX('分け方の表'!$K$4:$K$13,MATCH(E273,'分け方の表'!$J$4:$J$13,0))&amp;"",IFERROR(INDEX('分け方の表'!$C$4:$C$103,MATCH(F273&amp;"|"&amp;G273,'分け方の表'!$D$4:$D$103,0))&amp;"",IFERROR(INDEX('分け方の表'!$C$4:$C$103,MATCH(F273&amp;"|（ほか全部）",'分け方の表'!$D$4:$D$103,0))&amp;"","未分類"))))</f>
        <v/>
      </c>
      <c r="S273" s="39">
        <f>IF(L273&lt;&gt;1,"",IF(N273=1,"",IF(IF(O273&gt;0,INDEX('分け方の表'!$N$4:$N$53,O273)&amp;"","")&lt;&gt;"",IF(INDEX('分け方の表'!$N$4:$N$53,O273)="（数えない）","",INDEX('分け方の表'!$N$4:$N$53,O273)&amp;""),IF(I273&amp;""="1",IF((Q273&lt;&gt;"")*(D273&lt;0)*(IFERROR(INDEX('入力'!$E$30:$E$88,MATCH(Q273,'入力'!$A$30:$A$88,0)),"")="貯める・増やす"),Q273,""),IF(A273&amp;""="0","",IF(Q273&lt;&gt;"",Q273,R273))))))</f>
        <v/>
      </c>
      <c r="T273" s="56">
        <f>IF(S273="","",IF(IFERROR(INDEX('入力'!$E$30:$E$88,MATCH(S273,'入力'!$A$30:$A$88,0)),"")="入るお金",D273,-D273))</f>
        <v/>
      </c>
      <c r="U273" s="39">
        <f>IF(L273="","",IF(L273&lt;&gt;1,"見出しなど",IF(N273=1,"重なり",IF(S273="",IF(O273&gt;0,"数えない（直した）",IF(I273&amp;""="1","振替",IF(A273&amp;""="0","計算対象外","数えない"))),IF(COUNTIFS('入力'!$A$30:$A$88,S273)=0,"一覧にない費目",IF(O273&gt;0,"直した",IF(S273="未分類","未分類","OK")))))))</f>
        <v/>
      </c>
    </row>
    <row r="274">
      <c r="A274" s="40" t="n"/>
      <c r="B274" s="34" t="n"/>
      <c r="C274" s="35" t="n"/>
      <c r="D274" s="36" t="n"/>
      <c r="E274" s="35" t="n"/>
      <c r="F274" s="35" t="n"/>
      <c r="G274" s="35" t="n"/>
      <c r="H274" s="35" t="n"/>
      <c r="I274" s="40" t="n"/>
      <c r="J274" s="35" t="n"/>
      <c r="L274" s="39">
        <f>IF(B274="","",IFERROR(YEAR(B274)*0+D274*0+1,0))</f>
        <v/>
      </c>
      <c r="M274" s="55">
        <f>IF(L274&lt;&gt;1,"",IF(O274&gt;0,IF(INDEX('分け方の表'!$O$4:$O$53,O274)&lt;&gt;"",DATE(YEAR(INDEX('分け方の表'!$O$4:$O$53,O274)),MONTH(INDEX('分け方の表'!$O$4:$O$53,O274)),1),DATE(YEAR(B274),MONTH(B274),1)),DATE(YEAR(B274),MONTH(B274),1)))</f>
        <v/>
      </c>
      <c r="N274" s="39">
        <f>IF(L274&lt;&gt;1,"",IF(J274="",0,IF(COUNTIFS($J$4:J274,J274)&gt;1,1,0)))</f>
        <v/>
      </c>
      <c r="O274" s="39">
        <f>IF(L274&lt;&gt;1,"",IF(J274="",0,IFERROR(MATCH(J274,'分け方の表'!$M$4:$M$53,0),0)))</f>
        <v/>
      </c>
      <c r="P274" s="39">
        <f>IF(L274&lt;&gt;1,"",IF(SUMPRODUCT((COUNTIFS(C274,"*"&amp;'分け方の表'!$F$4:$F$23&amp;"*")&gt;0)*('分け方の表'!$F$4:$F$23&lt;&gt;"")*'分け方の表'!$I$4:$I$23)=0,99,1+COUNTIFS('分け方の表'!$I$4:$I$23,"&gt;"&amp;SUMPRODUCT((COUNTIFS(C274,"*"&amp;'分け方の表'!$F$4:$F$23&amp;"*")&gt;0)*('分け方の表'!$F$4:$F$23&lt;&gt;"")*'分け方の表'!$I$4:$I$23))))</f>
        <v/>
      </c>
      <c r="Q274" s="39">
        <f>IF(L274&lt;&gt;1,"",IF(P274&gt;=99,"",INDEX('分け方の表'!$G$4:$G$23,P274)&amp;""))</f>
        <v/>
      </c>
      <c r="R274" s="39">
        <f>IF(L274&lt;&gt;1,"",IF((F274="収入")*(G274="給与")*(E274&lt;&gt;"")*(COUNTIFS('分け方の表'!$J$4:$J$13,E274)&gt;0),INDEX('分け方の表'!$K$4:$K$13,MATCH(E274,'分け方の表'!$J$4:$J$13,0))&amp;"",IFERROR(INDEX('分け方の表'!$C$4:$C$103,MATCH(F274&amp;"|"&amp;G274,'分け方の表'!$D$4:$D$103,0))&amp;"",IFERROR(INDEX('分け方の表'!$C$4:$C$103,MATCH(F274&amp;"|（ほか全部）",'分け方の表'!$D$4:$D$103,0))&amp;"","未分類"))))</f>
        <v/>
      </c>
      <c r="S274" s="39">
        <f>IF(L274&lt;&gt;1,"",IF(N274=1,"",IF(IF(O274&gt;0,INDEX('分け方の表'!$N$4:$N$53,O274)&amp;"","")&lt;&gt;"",IF(INDEX('分け方の表'!$N$4:$N$53,O274)="（数えない）","",INDEX('分け方の表'!$N$4:$N$53,O274)&amp;""),IF(I274&amp;""="1",IF((Q274&lt;&gt;"")*(D274&lt;0)*(IFERROR(INDEX('入力'!$E$30:$E$88,MATCH(Q274,'入力'!$A$30:$A$88,0)),"")="貯める・増やす"),Q274,""),IF(A274&amp;""="0","",IF(Q274&lt;&gt;"",Q274,R274))))))</f>
        <v/>
      </c>
      <c r="T274" s="56">
        <f>IF(S274="","",IF(IFERROR(INDEX('入力'!$E$30:$E$88,MATCH(S274,'入力'!$A$30:$A$88,0)),"")="入るお金",D274,-D274))</f>
        <v/>
      </c>
      <c r="U274" s="39">
        <f>IF(L274="","",IF(L274&lt;&gt;1,"見出しなど",IF(N274=1,"重なり",IF(S274="",IF(O274&gt;0,"数えない（直した）",IF(I274&amp;""="1","振替",IF(A274&amp;""="0","計算対象外","数えない"))),IF(COUNTIFS('入力'!$A$30:$A$88,S274)=0,"一覧にない費目",IF(O274&gt;0,"直した",IF(S274="未分類","未分類","OK")))))))</f>
        <v/>
      </c>
    </row>
    <row r="275">
      <c r="A275" s="40" t="n"/>
      <c r="B275" s="34" t="n"/>
      <c r="C275" s="35" t="n"/>
      <c r="D275" s="36" t="n"/>
      <c r="E275" s="35" t="n"/>
      <c r="F275" s="35" t="n"/>
      <c r="G275" s="35" t="n"/>
      <c r="H275" s="35" t="n"/>
      <c r="I275" s="40" t="n"/>
      <c r="J275" s="35" t="n"/>
      <c r="L275" s="39">
        <f>IF(B275="","",IFERROR(YEAR(B275)*0+D275*0+1,0))</f>
        <v/>
      </c>
      <c r="M275" s="55">
        <f>IF(L275&lt;&gt;1,"",IF(O275&gt;0,IF(INDEX('分け方の表'!$O$4:$O$53,O275)&lt;&gt;"",DATE(YEAR(INDEX('分け方の表'!$O$4:$O$53,O275)),MONTH(INDEX('分け方の表'!$O$4:$O$53,O275)),1),DATE(YEAR(B275),MONTH(B275),1)),DATE(YEAR(B275),MONTH(B275),1)))</f>
        <v/>
      </c>
      <c r="N275" s="39">
        <f>IF(L275&lt;&gt;1,"",IF(J275="",0,IF(COUNTIFS($J$4:J275,J275)&gt;1,1,0)))</f>
        <v/>
      </c>
      <c r="O275" s="39">
        <f>IF(L275&lt;&gt;1,"",IF(J275="",0,IFERROR(MATCH(J275,'分け方の表'!$M$4:$M$53,0),0)))</f>
        <v/>
      </c>
      <c r="P275" s="39">
        <f>IF(L275&lt;&gt;1,"",IF(SUMPRODUCT((COUNTIFS(C275,"*"&amp;'分け方の表'!$F$4:$F$23&amp;"*")&gt;0)*('分け方の表'!$F$4:$F$23&lt;&gt;"")*'分け方の表'!$I$4:$I$23)=0,99,1+COUNTIFS('分け方の表'!$I$4:$I$23,"&gt;"&amp;SUMPRODUCT((COUNTIFS(C275,"*"&amp;'分け方の表'!$F$4:$F$23&amp;"*")&gt;0)*('分け方の表'!$F$4:$F$23&lt;&gt;"")*'分け方の表'!$I$4:$I$23))))</f>
        <v/>
      </c>
      <c r="Q275" s="39">
        <f>IF(L275&lt;&gt;1,"",IF(P275&gt;=99,"",INDEX('分け方の表'!$G$4:$G$23,P275)&amp;""))</f>
        <v/>
      </c>
      <c r="R275" s="39">
        <f>IF(L275&lt;&gt;1,"",IF((F275="収入")*(G275="給与")*(E275&lt;&gt;"")*(COUNTIFS('分け方の表'!$J$4:$J$13,E275)&gt;0),INDEX('分け方の表'!$K$4:$K$13,MATCH(E275,'分け方の表'!$J$4:$J$13,0))&amp;"",IFERROR(INDEX('分け方の表'!$C$4:$C$103,MATCH(F275&amp;"|"&amp;G275,'分け方の表'!$D$4:$D$103,0))&amp;"",IFERROR(INDEX('分け方の表'!$C$4:$C$103,MATCH(F275&amp;"|（ほか全部）",'分け方の表'!$D$4:$D$103,0))&amp;"","未分類"))))</f>
        <v/>
      </c>
      <c r="S275" s="39">
        <f>IF(L275&lt;&gt;1,"",IF(N275=1,"",IF(IF(O275&gt;0,INDEX('分け方の表'!$N$4:$N$53,O275)&amp;"","")&lt;&gt;"",IF(INDEX('分け方の表'!$N$4:$N$53,O275)="（数えない）","",INDEX('分け方の表'!$N$4:$N$53,O275)&amp;""),IF(I275&amp;""="1",IF((Q275&lt;&gt;"")*(D275&lt;0)*(IFERROR(INDEX('入力'!$E$30:$E$88,MATCH(Q275,'入力'!$A$30:$A$88,0)),"")="貯める・増やす"),Q275,""),IF(A275&amp;""="0","",IF(Q275&lt;&gt;"",Q275,R275))))))</f>
        <v/>
      </c>
      <c r="T275" s="56">
        <f>IF(S275="","",IF(IFERROR(INDEX('入力'!$E$30:$E$88,MATCH(S275,'入力'!$A$30:$A$88,0)),"")="入るお金",D275,-D275))</f>
        <v/>
      </c>
      <c r="U275" s="39">
        <f>IF(L275="","",IF(L275&lt;&gt;1,"見出しなど",IF(N275=1,"重なり",IF(S275="",IF(O275&gt;0,"数えない（直した）",IF(I275&amp;""="1","振替",IF(A275&amp;""="0","計算対象外","数えない"))),IF(COUNTIFS('入力'!$A$30:$A$88,S275)=0,"一覧にない費目",IF(O275&gt;0,"直した",IF(S275="未分類","未分類","OK")))))))</f>
        <v/>
      </c>
    </row>
    <row r="276">
      <c r="A276" s="40" t="n"/>
      <c r="B276" s="34" t="n"/>
      <c r="C276" s="35" t="n"/>
      <c r="D276" s="36" t="n"/>
      <c r="E276" s="35" t="n"/>
      <c r="F276" s="35" t="n"/>
      <c r="G276" s="35" t="n"/>
      <c r="H276" s="35" t="n"/>
      <c r="I276" s="40" t="n"/>
      <c r="J276" s="35" t="n"/>
      <c r="L276" s="39">
        <f>IF(B276="","",IFERROR(YEAR(B276)*0+D276*0+1,0))</f>
        <v/>
      </c>
      <c r="M276" s="55">
        <f>IF(L276&lt;&gt;1,"",IF(O276&gt;0,IF(INDEX('分け方の表'!$O$4:$O$53,O276)&lt;&gt;"",DATE(YEAR(INDEX('分け方の表'!$O$4:$O$53,O276)),MONTH(INDEX('分け方の表'!$O$4:$O$53,O276)),1),DATE(YEAR(B276),MONTH(B276),1)),DATE(YEAR(B276),MONTH(B276),1)))</f>
        <v/>
      </c>
      <c r="N276" s="39">
        <f>IF(L276&lt;&gt;1,"",IF(J276="",0,IF(COUNTIFS($J$4:J276,J276)&gt;1,1,0)))</f>
        <v/>
      </c>
      <c r="O276" s="39">
        <f>IF(L276&lt;&gt;1,"",IF(J276="",0,IFERROR(MATCH(J276,'分け方の表'!$M$4:$M$53,0),0)))</f>
        <v/>
      </c>
      <c r="P276" s="39">
        <f>IF(L276&lt;&gt;1,"",IF(SUMPRODUCT((COUNTIFS(C276,"*"&amp;'分け方の表'!$F$4:$F$23&amp;"*")&gt;0)*('分け方の表'!$F$4:$F$23&lt;&gt;"")*'分け方の表'!$I$4:$I$23)=0,99,1+COUNTIFS('分け方の表'!$I$4:$I$23,"&gt;"&amp;SUMPRODUCT((COUNTIFS(C276,"*"&amp;'分け方の表'!$F$4:$F$23&amp;"*")&gt;0)*('分け方の表'!$F$4:$F$23&lt;&gt;"")*'分け方の表'!$I$4:$I$23))))</f>
        <v/>
      </c>
      <c r="Q276" s="39">
        <f>IF(L276&lt;&gt;1,"",IF(P276&gt;=99,"",INDEX('分け方の表'!$G$4:$G$23,P276)&amp;""))</f>
        <v/>
      </c>
      <c r="R276" s="39">
        <f>IF(L276&lt;&gt;1,"",IF((F276="収入")*(G276="給与")*(E276&lt;&gt;"")*(COUNTIFS('分け方の表'!$J$4:$J$13,E276)&gt;0),INDEX('分け方の表'!$K$4:$K$13,MATCH(E276,'分け方の表'!$J$4:$J$13,0))&amp;"",IFERROR(INDEX('分け方の表'!$C$4:$C$103,MATCH(F276&amp;"|"&amp;G276,'分け方の表'!$D$4:$D$103,0))&amp;"",IFERROR(INDEX('分け方の表'!$C$4:$C$103,MATCH(F276&amp;"|（ほか全部）",'分け方の表'!$D$4:$D$103,0))&amp;"","未分類"))))</f>
        <v/>
      </c>
      <c r="S276" s="39">
        <f>IF(L276&lt;&gt;1,"",IF(N276=1,"",IF(IF(O276&gt;0,INDEX('分け方の表'!$N$4:$N$53,O276)&amp;"","")&lt;&gt;"",IF(INDEX('分け方の表'!$N$4:$N$53,O276)="（数えない）","",INDEX('分け方の表'!$N$4:$N$53,O276)&amp;""),IF(I276&amp;""="1",IF((Q276&lt;&gt;"")*(D276&lt;0)*(IFERROR(INDEX('入力'!$E$30:$E$88,MATCH(Q276,'入力'!$A$30:$A$88,0)),"")="貯める・増やす"),Q276,""),IF(A276&amp;""="0","",IF(Q276&lt;&gt;"",Q276,R276))))))</f>
        <v/>
      </c>
      <c r="T276" s="56">
        <f>IF(S276="","",IF(IFERROR(INDEX('入力'!$E$30:$E$88,MATCH(S276,'入力'!$A$30:$A$88,0)),"")="入るお金",D276,-D276))</f>
        <v/>
      </c>
      <c r="U276" s="39">
        <f>IF(L276="","",IF(L276&lt;&gt;1,"見出しなど",IF(N276=1,"重なり",IF(S276="",IF(O276&gt;0,"数えない（直した）",IF(I276&amp;""="1","振替",IF(A276&amp;""="0","計算対象外","数えない"))),IF(COUNTIFS('入力'!$A$30:$A$88,S276)=0,"一覧にない費目",IF(O276&gt;0,"直した",IF(S276="未分類","未分類","OK")))))))</f>
        <v/>
      </c>
    </row>
    <row r="277">
      <c r="A277" s="40" t="n"/>
      <c r="B277" s="34" t="n"/>
      <c r="C277" s="35" t="n"/>
      <c r="D277" s="36" t="n"/>
      <c r="E277" s="35" t="n"/>
      <c r="F277" s="35" t="n"/>
      <c r="G277" s="35" t="n"/>
      <c r="H277" s="35" t="n"/>
      <c r="I277" s="40" t="n"/>
      <c r="J277" s="35" t="n"/>
      <c r="L277" s="39">
        <f>IF(B277="","",IFERROR(YEAR(B277)*0+D277*0+1,0))</f>
        <v/>
      </c>
      <c r="M277" s="55">
        <f>IF(L277&lt;&gt;1,"",IF(O277&gt;0,IF(INDEX('分け方の表'!$O$4:$O$53,O277)&lt;&gt;"",DATE(YEAR(INDEX('分け方の表'!$O$4:$O$53,O277)),MONTH(INDEX('分け方の表'!$O$4:$O$53,O277)),1),DATE(YEAR(B277),MONTH(B277),1)),DATE(YEAR(B277),MONTH(B277),1)))</f>
        <v/>
      </c>
      <c r="N277" s="39">
        <f>IF(L277&lt;&gt;1,"",IF(J277="",0,IF(COUNTIFS($J$4:J277,J277)&gt;1,1,0)))</f>
        <v/>
      </c>
      <c r="O277" s="39">
        <f>IF(L277&lt;&gt;1,"",IF(J277="",0,IFERROR(MATCH(J277,'分け方の表'!$M$4:$M$53,0),0)))</f>
        <v/>
      </c>
      <c r="P277" s="39">
        <f>IF(L277&lt;&gt;1,"",IF(SUMPRODUCT((COUNTIFS(C277,"*"&amp;'分け方の表'!$F$4:$F$23&amp;"*")&gt;0)*('分け方の表'!$F$4:$F$23&lt;&gt;"")*'分け方の表'!$I$4:$I$23)=0,99,1+COUNTIFS('分け方の表'!$I$4:$I$23,"&gt;"&amp;SUMPRODUCT((COUNTIFS(C277,"*"&amp;'分け方の表'!$F$4:$F$23&amp;"*")&gt;0)*('分け方の表'!$F$4:$F$23&lt;&gt;"")*'分け方の表'!$I$4:$I$23))))</f>
        <v/>
      </c>
      <c r="Q277" s="39">
        <f>IF(L277&lt;&gt;1,"",IF(P277&gt;=99,"",INDEX('分け方の表'!$G$4:$G$23,P277)&amp;""))</f>
        <v/>
      </c>
      <c r="R277" s="39">
        <f>IF(L277&lt;&gt;1,"",IF((F277="収入")*(G277="給与")*(E277&lt;&gt;"")*(COUNTIFS('分け方の表'!$J$4:$J$13,E277)&gt;0),INDEX('分け方の表'!$K$4:$K$13,MATCH(E277,'分け方の表'!$J$4:$J$13,0))&amp;"",IFERROR(INDEX('分け方の表'!$C$4:$C$103,MATCH(F277&amp;"|"&amp;G277,'分け方の表'!$D$4:$D$103,0))&amp;"",IFERROR(INDEX('分け方の表'!$C$4:$C$103,MATCH(F277&amp;"|（ほか全部）",'分け方の表'!$D$4:$D$103,0))&amp;"","未分類"))))</f>
        <v/>
      </c>
      <c r="S277" s="39">
        <f>IF(L277&lt;&gt;1,"",IF(N277=1,"",IF(IF(O277&gt;0,INDEX('分け方の表'!$N$4:$N$53,O277)&amp;"","")&lt;&gt;"",IF(INDEX('分け方の表'!$N$4:$N$53,O277)="（数えない）","",INDEX('分け方の表'!$N$4:$N$53,O277)&amp;""),IF(I277&amp;""="1",IF((Q277&lt;&gt;"")*(D277&lt;0)*(IFERROR(INDEX('入力'!$E$30:$E$88,MATCH(Q277,'入力'!$A$30:$A$88,0)),"")="貯める・増やす"),Q277,""),IF(A277&amp;""="0","",IF(Q277&lt;&gt;"",Q277,R277))))))</f>
        <v/>
      </c>
      <c r="T277" s="56">
        <f>IF(S277="","",IF(IFERROR(INDEX('入力'!$E$30:$E$88,MATCH(S277,'入力'!$A$30:$A$88,0)),"")="入るお金",D277,-D277))</f>
        <v/>
      </c>
      <c r="U277" s="39">
        <f>IF(L277="","",IF(L277&lt;&gt;1,"見出しなど",IF(N277=1,"重なり",IF(S277="",IF(O277&gt;0,"数えない（直した）",IF(I277&amp;""="1","振替",IF(A277&amp;""="0","計算対象外","数えない"))),IF(COUNTIFS('入力'!$A$30:$A$88,S277)=0,"一覧にない費目",IF(O277&gt;0,"直した",IF(S277="未分類","未分類","OK")))))))</f>
        <v/>
      </c>
    </row>
    <row r="278">
      <c r="A278" s="40" t="n"/>
      <c r="B278" s="34" t="n"/>
      <c r="C278" s="35" t="n"/>
      <c r="D278" s="36" t="n"/>
      <c r="E278" s="35" t="n"/>
      <c r="F278" s="35" t="n"/>
      <c r="G278" s="35" t="n"/>
      <c r="H278" s="35" t="n"/>
      <c r="I278" s="40" t="n"/>
      <c r="J278" s="35" t="n"/>
      <c r="L278" s="39">
        <f>IF(B278="","",IFERROR(YEAR(B278)*0+D278*0+1,0))</f>
        <v/>
      </c>
      <c r="M278" s="55">
        <f>IF(L278&lt;&gt;1,"",IF(O278&gt;0,IF(INDEX('分け方の表'!$O$4:$O$53,O278)&lt;&gt;"",DATE(YEAR(INDEX('分け方の表'!$O$4:$O$53,O278)),MONTH(INDEX('分け方の表'!$O$4:$O$53,O278)),1),DATE(YEAR(B278),MONTH(B278),1)),DATE(YEAR(B278),MONTH(B278),1)))</f>
        <v/>
      </c>
      <c r="N278" s="39">
        <f>IF(L278&lt;&gt;1,"",IF(J278="",0,IF(COUNTIFS($J$4:J278,J278)&gt;1,1,0)))</f>
        <v/>
      </c>
      <c r="O278" s="39">
        <f>IF(L278&lt;&gt;1,"",IF(J278="",0,IFERROR(MATCH(J278,'分け方の表'!$M$4:$M$53,0),0)))</f>
        <v/>
      </c>
      <c r="P278" s="39">
        <f>IF(L278&lt;&gt;1,"",IF(SUMPRODUCT((COUNTIFS(C278,"*"&amp;'分け方の表'!$F$4:$F$23&amp;"*")&gt;0)*('分け方の表'!$F$4:$F$23&lt;&gt;"")*'分け方の表'!$I$4:$I$23)=0,99,1+COUNTIFS('分け方の表'!$I$4:$I$23,"&gt;"&amp;SUMPRODUCT((COUNTIFS(C278,"*"&amp;'分け方の表'!$F$4:$F$23&amp;"*")&gt;0)*('分け方の表'!$F$4:$F$23&lt;&gt;"")*'分け方の表'!$I$4:$I$23))))</f>
        <v/>
      </c>
      <c r="Q278" s="39">
        <f>IF(L278&lt;&gt;1,"",IF(P278&gt;=99,"",INDEX('分け方の表'!$G$4:$G$23,P278)&amp;""))</f>
        <v/>
      </c>
      <c r="R278" s="39">
        <f>IF(L278&lt;&gt;1,"",IF((F278="収入")*(G278="給与")*(E278&lt;&gt;"")*(COUNTIFS('分け方の表'!$J$4:$J$13,E278)&gt;0),INDEX('分け方の表'!$K$4:$K$13,MATCH(E278,'分け方の表'!$J$4:$J$13,0))&amp;"",IFERROR(INDEX('分け方の表'!$C$4:$C$103,MATCH(F278&amp;"|"&amp;G278,'分け方の表'!$D$4:$D$103,0))&amp;"",IFERROR(INDEX('分け方の表'!$C$4:$C$103,MATCH(F278&amp;"|（ほか全部）",'分け方の表'!$D$4:$D$103,0))&amp;"","未分類"))))</f>
        <v/>
      </c>
      <c r="S278" s="39">
        <f>IF(L278&lt;&gt;1,"",IF(N278=1,"",IF(IF(O278&gt;0,INDEX('分け方の表'!$N$4:$N$53,O278)&amp;"","")&lt;&gt;"",IF(INDEX('分け方の表'!$N$4:$N$53,O278)="（数えない）","",INDEX('分け方の表'!$N$4:$N$53,O278)&amp;""),IF(I278&amp;""="1",IF((Q278&lt;&gt;"")*(D278&lt;0)*(IFERROR(INDEX('入力'!$E$30:$E$88,MATCH(Q278,'入力'!$A$30:$A$88,0)),"")="貯める・増やす"),Q278,""),IF(A278&amp;""="0","",IF(Q278&lt;&gt;"",Q278,R278))))))</f>
        <v/>
      </c>
      <c r="T278" s="56">
        <f>IF(S278="","",IF(IFERROR(INDEX('入力'!$E$30:$E$88,MATCH(S278,'入力'!$A$30:$A$88,0)),"")="入るお金",D278,-D278))</f>
        <v/>
      </c>
      <c r="U278" s="39">
        <f>IF(L278="","",IF(L278&lt;&gt;1,"見出しなど",IF(N278=1,"重なり",IF(S278="",IF(O278&gt;0,"数えない（直した）",IF(I278&amp;""="1","振替",IF(A278&amp;""="0","計算対象外","数えない"))),IF(COUNTIFS('入力'!$A$30:$A$88,S278)=0,"一覧にない費目",IF(O278&gt;0,"直した",IF(S278="未分類","未分類","OK")))))))</f>
        <v/>
      </c>
    </row>
    <row r="279">
      <c r="A279" s="40" t="n"/>
      <c r="B279" s="34" t="n"/>
      <c r="C279" s="35" t="n"/>
      <c r="D279" s="36" t="n"/>
      <c r="E279" s="35" t="n"/>
      <c r="F279" s="35" t="n"/>
      <c r="G279" s="35" t="n"/>
      <c r="H279" s="35" t="n"/>
      <c r="I279" s="40" t="n"/>
      <c r="J279" s="35" t="n"/>
      <c r="L279" s="39">
        <f>IF(B279="","",IFERROR(YEAR(B279)*0+D279*0+1,0))</f>
        <v/>
      </c>
      <c r="M279" s="55">
        <f>IF(L279&lt;&gt;1,"",IF(O279&gt;0,IF(INDEX('分け方の表'!$O$4:$O$53,O279)&lt;&gt;"",DATE(YEAR(INDEX('分け方の表'!$O$4:$O$53,O279)),MONTH(INDEX('分け方の表'!$O$4:$O$53,O279)),1),DATE(YEAR(B279),MONTH(B279),1)),DATE(YEAR(B279),MONTH(B279),1)))</f>
        <v/>
      </c>
      <c r="N279" s="39">
        <f>IF(L279&lt;&gt;1,"",IF(J279="",0,IF(COUNTIFS($J$4:J279,J279)&gt;1,1,0)))</f>
        <v/>
      </c>
      <c r="O279" s="39">
        <f>IF(L279&lt;&gt;1,"",IF(J279="",0,IFERROR(MATCH(J279,'分け方の表'!$M$4:$M$53,0),0)))</f>
        <v/>
      </c>
      <c r="P279" s="39">
        <f>IF(L279&lt;&gt;1,"",IF(SUMPRODUCT((COUNTIFS(C279,"*"&amp;'分け方の表'!$F$4:$F$23&amp;"*")&gt;0)*('分け方の表'!$F$4:$F$23&lt;&gt;"")*'分け方の表'!$I$4:$I$23)=0,99,1+COUNTIFS('分け方の表'!$I$4:$I$23,"&gt;"&amp;SUMPRODUCT((COUNTIFS(C279,"*"&amp;'分け方の表'!$F$4:$F$23&amp;"*")&gt;0)*('分け方の表'!$F$4:$F$23&lt;&gt;"")*'分け方の表'!$I$4:$I$23))))</f>
        <v/>
      </c>
      <c r="Q279" s="39">
        <f>IF(L279&lt;&gt;1,"",IF(P279&gt;=99,"",INDEX('分け方の表'!$G$4:$G$23,P279)&amp;""))</f>
        <v/>
      </c>
      <c r="R279" s="39">
        <f>IF(L279&lt;&gt;1,"",IF((F279="収入")*(G279="給与")*(E279&lt;&gt;"")*(COUNTIFS('分け方の表'!$J$4:$J$13,E279)&gt;0),INDEX('分け方の表'!$K$4:$K$13,MATCH(E279,'分け方の表'!$J$4:$J$13,0))&amp;"",IFERROR(INDEX('分け方の表'!$C$4:$C$103,MATCH(F279&amp;"|"&amp;G279,'分け方の表'!$D$4:$D$103,0))&amp;"",IFERROR(INDEX('分け方の表'!$C$4:$C$103,MATCH(F279&amp;"|（ほか全部）",'分け方の表'!$D$4:$D$103,0))&amp;"","未分類"))))</f>
        <v/>
      </c>
      <c r="S279" s="39">
        <f>IF(L279&lt;&gt;1,"",IF(N279=1,"",IF(IF(O279&gt;0,INDEX('分け方の表'!$N$4:$N$53,O279)&amp;"","")&lt;&gt;"",IF(INDEX('分け方の表'!$N$4:$N$53,O279)="（数えない）","",INDEX('分け方の表'!$N$4:$N$53,O279)&amp;""),IF(I279&amp;""="1",IF((Q279&lt;&gt;"")*(D279&lt;0)*(IFERROR(INDEX('入力'!$E$30:$E$88,MATCH(Q279,'入力'!$A$30:$A$88,0)),"")="貯める・増やす"),Q279,""),IF(A279&amp;""="0","",IF(Q279&lt;&gt;"",Q279,R279))))))</f>
        <v/>
      </c>
      <c r="T279" s="56">
        <f>IF(S279="","",IF(IFERROR(INDEX('入力'!$E$30:$E$88,MATCH(S279,'入力'!$A$30:$A$88,0)),"")="入るお金",D279,-D279))</f>
        <v/>
      </c>
      <c r="U279" s="39">
        <f>IF(L279="","",IF(L279&lt;&gt;1,"見出しなど",IF(N279=1,"重なり",IF(S279="",IF(O279&gt;0,"数えない（直した）",IF(I279&amp;""="1","振替",IF(A279&amp;""="0","計算対象外","数えない"))),IF(COUNTIFS('入力'!$A$30:$A$88,S279)=0,"一覧にない費目",IF(O279&gt;0,"直した",IF(S279="未分類","未分類","OK")))))))</f>
        <v/>
      </c>
    </row>
    <row r="280">
      <c r="A280" s="40" t="n"/>
      <c r="B280" s="34" t="n"/>
      <c r="C280" s="35" t="n"/>
      <c r="D280" s="36" t="n"/>
      <c r="E280" s="35" t="n"/>
      <c r="F280" s="35" t="n"/>
      <c r="G280" s="35" t="n"/>
      <c r="H280" s="35" t="n"/>
      <c r="I280" s="40" t="n"/>
      <c r="J280" s="35" t="n"/>
      <c r="L280" s="39">
        <f>IF(B280="","",IFERROR(YEAR(B280)*0+D280*0+1,0))</f>
        <v/>
      </c>
      <c r="M280" s="55">
        <f>IF(L280&lt;&gt;1,"",IF(O280&gt;0,IF(INDEX('分け方の表'!$O$4:$O$53,O280)&lt;&gt;"",DATE(YEAR(INDEX('分け方の表'!$O$4:$O$53,O280)),MONTH(INDEX('分け方の表'!$O$4:$O$53,O280)),1),DATE(YEAR(B280),MONTH(B280),1)),DATE(YEAR(B280),MONTH(B280),1)))</f>
        <v/>
      </c>
      <c r="N280" s="39">
        <f>IF(L280&lt;&gt;1,"",IF(J280="",0,IF(COUNTIFS($J$4:J280,J280)&gt;1,1,0)))</f>
        <v/>
      </c>
      <c r="O280" s="39">
        <f>IF(L280&lt;&gt;1,"",IF(J280="",0,IFERROR(MATCH(J280,'分け方の表'!$M$4:$M$53,0),0)))</f>
        <v/>
      </c>
      <c r="P280" s="39">
        <f>IF(L280&lt;&gt;1,"",IF(SUMPRODUCT((COUNTIFS(C280,"*"&amp;'分け方の表'!$F$4:$F$23&amp;"*")&gt;0)*('分け方の表'!$F$4:$F$23&lt;&gt;"")*'分け方の表'!$I$4:$I$23)=0,99,1+COUNTIFS('分け方の表'!$I$4:$I$23,"&gt;"&amp;SUMPRODUCT((COUNTIFS(C280,"*"&amp;'分け方の表'!$F$4:$F$23&amp;"*")&gt;0)*('分け方の表'!$F$4:$F$23&lt;&gt;"")*'分け方の表'!$I$4:$I$23))))</f>
        <v/>
      </c>
      <c r="Q280" s="39">
        <f>IF(L280&lt;&gt;1,"",IF(P280&gt;=99,"",INDEX('分け方の表'!$G$4:$G$23,P280)&amp;""))</f>
        <v/>
      </c>
      <c r="R280" s="39">
        <f>IF(L280&lt;&gt;1,"",IF((F280="収入")*(G280="給与")*(E280&lt;&gt;"")*(COUNTIFS('分け方の表'!$J$4:$J$13,E280)&gt;0),INDEX('分け方の表'!$K$4:$K$13,MATCH(E280,'分け方の表'!$J$4:$J$13,0))&amp;"",IFERROR(INDEX('分け方の表'!$C$4:$C$103,MATCH(F280&amp;"|"&amp;G280,'分け方の表'!$D$4:$D$103,0))&amp;"",IFERROR(INDEX('分け方の表'!$C$4:$C$103,MATCH(F280&amp;"|（ほか全部）",'分け方の表'!$D$4:$D$103,0))&amp;"","未分類"))))</f>
        <v/>
      </c>
      <c r="S280" s="39">
        <f>IF(L280&lt;&gt;1,"",IF(N280=1,"",IF(IF(O280&gt;0,INDEX('分け方の表'!$N$4:$N$53,O280)&amp;"","")&lt;&gt;"",IF(INDEX('分け方の表'!$N$4:$N$53,O280)="（数えない）","",INDEX('分け方の表'!$N$4:$N$53,O280)&amp;""),IF(I280&amp;""="1",IF((Q280&lt;&gt;"")*(D280&lt;0)*(IFERROR(INDEX('入力'!$E$30:$E$88,MATCH(Q280,'入力'!$A$30:$A$88,0)),"")="貯める・増やす"),Q280,""),IF(A280&amp;""="0","",IF(Q280&lt;&gt;"",Q280,R280))))))</f>
        <v/>
      </c>
      <c r="T280" s="56">
        <f>IF(S280="","",IF(IFERROR(INDEX('入力'!$E$30:$E$88,MATCH(S280,'入力'!$A$30:$A$88,0)),"")="入るお金",D280,-D280))</f>
        <v/>
      </c>
      <c r="U280" s="39">
        <f>IF(L280="","",IF(L280&lt;&gt;1,"見出しなど",IF(N280=1,"重なり",IF(S280="",IF(O280&gt;0,"数えない（直した）",IF(I280&amp;""="1","振替",IF(A280&amp;""="0","計算対象外","数えない"))),IF(COUNTIFS('入力'!$A$30:$A$88,S280)=0,"一覧にない費目",IF(O280&gt;0,"直した",IF(S280="未分類","未分類","OK")))))))</f>
        <v/>
      </c>
    </row>
    <row r="281">
      <c r="A281" s="40" t="n"/>
      <c r="B281" s="34" t="n"/>
      <c r="C281" s="35" t="n"/>
      <c r="D281" s="36" t="n"/>
      <c r="E281" s="35" t="n"/>
      <c r="F281" s="35" t="n"/>
      <c r="G281" s="35" t="n"/>
      <c r="H281" s="35" t="n"/>
      <c r="I281" s="40" t="n"/>
      <c r="J281" s="35" t="n"/>
      <c r="L281" s="39">
        <f>IF(B281="","",IFERROR(YEAR(B281)*0+D281*0+1,0))</f>
        <v/>
      </c>
      <c r="M281" s="55">
        <f>IF(L281&lt;&gt;1,"",IF(O281&gt;0,IF(INDEX('分け方の表'!$O$4:$O$53,O281)&lt;&gt;"",DATE(YEAR(INDEX('分け方の表'!$O$4:$O$53,O281)),MONTH(INDEX('分け方の表'!$O$4:$O$53,O281)),1),DATE(YEAR(B281),MONTH(B281),1)),DATE(YEAR(B281),MONTH(B281),1)))</f>
        <v/>
      </c>
      <c r="N281" s="39">
        <f>IF(L281&lt;&gt;1,"",IF(J281="",0,IF(COUNTIFS($J$4:J281,J281)&gt;1,1,0)))</f>
        <v/>
      </c>
      <c r="O281" s="39">
        <f>IF(L281&lt;&gt;1,"",IF(J281="",0,IFERROR(MATCH(J281,'分け方の表'!$M$4:$M$53,0),0)))</f>
        <v/>
      </c>
      <c r="P281" s="39">
        <f>IF(L281&lt;&gt;1,"",IF(SUMPRODUCT((COUNTIFS(C281,"*"&amp;'分け方の表'!$F$4:$F$23&amp;"*")&gt;0)*('分け方の表'!$F$4:$F$23&lt;&gt;"")*'分け方の表'!$I$4:$I$23)=0,99,1+COUNTIFS('分け方の表'!$I$4:$I$23,"&gt;"&amp;SUMPRODUCT((COUNTIFS(C281,"*"&amp;'分け方の表'!$F$4:$F$23&amp;"*")&gt;0)*('分け方の表'!$F$4:$F$23&lt;&gt;"")*'分け方の表'!$I$4:$I$23))))</f>
        <v/>
      </c>
      <c r="Q281" s="39">
        <f>IF(L281&lt;&gt;1,"",IF(P281&gt;=99,"",INDEX('分け方の表'!$G$4:$G$23,P281)&amp;""))</f>
        <v/>
      </c>
      <c r="R281" s="39">
        <f>IF(L281&lt;&gt;1,"",IF((F281="収入")*(G281="給与")*(E281&lt;&gt;"")*(COUNTIFS('分け方の表'!$J$4:$J$13,E281)&gt;0),INDEX('分け方の表'!$K$4:$K$13,MATCH(E281,'分け方の表'!$J$4:$J$13,0))&amp;"",IFERROR(INDEX('分け方の表'!$C$4:$C$103,MATCH(F281&amp;"|"&amp;G281,'分け方の表'!$D$4:$D$103,0))&amp;"",IFERROR(INDEX('分け方の表'!$C$4:$C$103,MATCH(F281&amp;"|（ほか全部）",'分け方の表'!$D$4:$D$103,0))&amp;"","未分類"))))</f>
        <v/>
      </c>
      <c r="S281" s="39">
        <f>IF(L281&lt;&gt;1,"",IF(N281=1,"",IF(IF(O281&gt;0,INDEX('分け方の表'!$N$4:$N$53,O281)&amp;"","")&lt;&gt;"",IF(INDEX('分け方の表'!$N$4:$N$53,O281)="（数えない）","",INDEX('分け方の表'!$N$4:$N$53,O281)&amp;""),IF(I281&amp;""="1",IF((Q281&lt;&gt;"")*(D281&lt;0)*(IFERROR(INDEX('入力'!$E$30:$E$88,MATCH(Q281,'入力'!$A$30:$A$88,0)),"")="貯める・増やす"),Q281,""),IF(A281&amp;""="0","",IF(Q281&lt;&gt;"",Q281,R281))))))</f>
        <v/>
      </c>
      <c r="T281" s="56">
        <f>IF(S281="","",IF(IFERROR(INDEX('入力'!$E$30:$E$88,MATCH(S281,'入力'!$A$30:$A$88,0)),"")="入るお金",D281,-D281))</f>
        <v/>
      </c>
      <c r="U281" s="39">
        <f>IF(L281="","",IF(L281&lt;&gt;1,"見出しなど",IF(N281=1,"重なり",IF(S281="",IF(O281&gt;0,"数えない（直した）",IF(I281&amp;""="1","振替",IF(A281&amp;""="0","計算対象外","数えない"))),IF(COUNTIFS('入力'!$A$30:$A$88,S281)=0,"一覧にない費目",IF(O281&gt;0,"直した",IF(S281="未分類","未分類","OK")))))))</f>
        <v/>
      </c>
    </row>
    <row r="282">
      <c r="A282" s="40" t="n"/>
      <c r="B282" s="34" t="n"/>
      <c r="C282" s="35" t="n"/>
      <c r="D282" s="36" t="n"/>
      <c r="E282" s="35" t="n"/>
      <c r="F282" s="35" t="n"/>
      <c r="G282" s="35" t="n"/>
      <c r="H282" s="35" t="n"/>
      <c r="I282" s="40" t="n"/>
      <c r="J282" s="35" t="n"/>
      <c r="L282" s="39">
        <f>IF(B282="","",IFERROR(YEAR(B282)*0+D282*0+1,0))</f>
        <v/>
      </c>
      <c r="M282" s="55">
        <f>IF(L282&lt;&gt;1,"",IF(O282&gt;0,IF(INDEX('分け方の表'!$O$4:$O$53,O282)&lt;&gt;"",DATE(YEAR(INDEX('分け方の表'!$O$4:$O$53,O282)),MONTH(INDEX('分け方の表'!$O$4:$O$53,O282)),1),DATE(YEAR(B282),MONTH(B282),1)),DATE(YEAR(B282),MONTH(B282),1)))</f>
        <v/>
      </c>
      <c r="N282" s="39">
        <f>IF(L282&lt;&gt;1,"",IF(J282="",0,IF(COUNTIFS($J$4:J282,J282)&gt;1,1,0)))</f>
        <v/>
      </c>
      <c r="O282" s="39">
        <f>IF(L282&lt;&gt;1,"",IF(J282="",0,IFERROR(MATCH(J282,'分け方の表'!$M$4:$M$53,0),0)))</f>
        <v/>
      </c>
      <c r="P282" s="39">
        <f>IF(L282&lt;&gt;1,"",IF(SUMPRODUCT((COUNTIFS(C282,"*"&amp;'分け方の表'!$F$4:$F$23&amp;"*")&gt;0)*('分け方の表'!$F$4:$F$23&lt;&gt;"")*'分け方の表'!$I$4:$I$23)=0,99,1+COUNTIFS('分け方の表'!$I$4:$I$23,"&gt;"&amp;SUMPRODUCT((COUNTIFS(C282,"*"&amp;'分け方の表'!$F$4:$F$23&amp;"*")&gt;0)*('分け方の表'!$F$4:$F$23&lt;&gt;"")*'分け方の表'!$I$4:$I$23))))</f>
        <v/>
      </c>
      <c r="Q282" s="39">
        <f>IF(L282&lt;&gt;1,"",IF(P282&gt;=99,"",INDEX('分け方の表'!$G$4:$G$23,P282)&amp;""))</f>
        <v/>
      </c>
      <c r="R282" s="39">
        <f>IF(L282&lt;&gt;1,"",IF((F282="収入")*(G282="給与")*(E282&lt;&gt;"")*(COUNTIFS('分け方の表'!$J$4:$J$13,E282)&gt;0),INDEX('分け方の表'!$K$4:$K$13,MATCH(E282,'分け方の表'!$J$4:$J$13,0))&amp;"",IFERROR(INDEX('分け方の表'!$C$4:$C$103,MATCH(F282&amp;"|"&amp;G282,'分け方の表'!$D$4:$D$103,0))&amp;"",IFERROR(INDEX('分け方の表'!$C$4:$C$103,MATCH(F282&amp;"|（ほか全部）",'分け方の表'!$D$4:$D$103,0))&amp;"","未分類"))))</f>
        <v/>
      </c>
      <c r="S282" s="39">
        <f>IF(L282&lt;&gt;1,"",IF(N282=1,"",IF(IF(O282&gt;0,INDEX('分け方の表'!$N$4:$N$53,O282)&amp;"","")&lt;&gt;"",IF(INDEX('分け方の表'!$N$4:$N$53,O282)="（数えない）","",INDEX('分け方の表'!$N$4:$N$53,O282)&amp;""),IF(I282&amp;""="1",IF((Q282&lt;&gt;"")*(D282&lt;0)*(IFERROR(INDEX('入力'!$E$30:$E$88,MATCH(Q282,'入力'!$A$30:$A$88,0)),"")="貯める・増やす"),Q282,""),IF(A282&amp;""="0","",IF(Q282&lt;&gt;"",Q282,R282))))))</f>
        <v/>
      </c>
      <c r="T282" s="56">
        <f>IF(S282="","",IF(IFERROR(INDEX('入力'!$E$30:$E$88,MATCH(S282,'入力'!$A$30:$A$88,0)),"")="入るお金",D282,-D282))</f>
        <v/>
      </c>
      <c r="U282" s="39">
        <f>IF(L282="","",IF(L282&lt;&gt;1,"見出しなど",IF(N282=1,"重なり",IF(S282="",IF(O282&gt;0,"数えない（直した）",IF(I282&amp;""="1","振替",IF(A282&amp;""="0","計算対象外","数えない"))),IF(COUNTIFS('入力'!$A$30:$A$88,S282)=0,"一覧にない費目",IF(O282&gt;0,"直した",IF(S282="未分類","未分類","OK")))))))</f>
        <v/>
      </c>
    </row>
    <row r="283">
      <c r="A283" s="40" t="n"/>
      <c r="B283" s="34" t="n"/>
      <c r="C283" s="35" t="n"/>
      <c r="D283" s="36" t="n"/>
      <c r="E283" s="35" t="n"/>
      <c r="F283" s="35" t="n"/>
      <c r="G283" s="35" t="n"/>
      <c r="H283" s="35" t="n"/>
      <c r="I283" s="40" t="n"/>
      <c r="J283" s="35" t="n"/>
      <c r="L283" s="39">
        <f>IF(B283="","",IFERROR(YEAR(B283)*0+D283*0+1,0))</f>
        <v/>
      </c>
      <c r="M283" s="55">
        <f>IF(L283&lt;&gt;1,"",IF(O283&gt;0,IF(INDEX('分け方の表'!$O$4:$O$53,O283)&lt;&gt;"",DATE(YEAR(INDEX('分け方の表'!$O$4:$O$53,O283)),MONTH(INDEX('分け方の表'!$O$4:$O$53,O283)),1),DATE(YEAR(B283),MONTH(B283),1)),DATE(YEAR(B283),MONTH(B283),1)))</f>
        <v/>
      </c>
      <c r="N283" s="39">
        <f>IF(L283&lt;&gt;1,"",IF(J283="",0,IF(COUNTIFS($J$4:J283,J283)&gt;1,1,0)))</f>
        <v/>
      </c>
      <c r="O283" s="39">
        <f>IF(L283&lt;&gt;1,"",IF(J283="",0,IFERROR(MATCH(J283,'分け方の表'!$M$4:$M$53,0),0)))</f>
        <v/>
      </c>
      <c r="P283" s="39">
        <f>IF(L283&lt;&gt;1,"",IF(SUMPRODUCT((COUNTIFS(C283,"*"&amp;'分け方の表'!$F$4:$F$23&amp;"*")&gt;0)*('分け方の表'!$F$4:$F$23&lt;&gt;"")*'分け方の表'!$I$4:$I$23)=0,99,1+COUNTIFS('分け方の表'!$I$4:$I$23,"&gt;"&amp;SUMPRODUCT((COUNTIFS(C283,"*"&amp;'分け方の表'!$F$4:$F$23&amp;"*")&gt;0)*('分け方の表'!$F$4:$F$23&lt;&gt;"")*'分け方の表'!$I$4:$I$23))))</f>
        <v/>
      </c>
      <c r="Q283" s="39">
        <f>IF(L283&lt;&gt;1,"",IF(P283&gt;=99,"",INDEX('分け方の表'!$G$4:$G$23,P283)&amp;""))</f>
        <v/>
      </c>
      <c r="R283" s="39">
        <f>IF(L283&lt;&gt;1,"",IF((F283="収入")*(G283="給与")*(E283&lt;&gt;"")*(COUNTIFS('分け方の表'!$J$4:$J$13,E283)&gt;0),INDEX('分け方の表'!$K$4:$K$13,MATCH(E283,'分け方の表'!$J$4:$J$13,0))&amp;"",IFERROR(INDEX('分け方の表'!$C$4:$C$103,MATCH(F283&amp;"|"&amp;G283,'分け方の表'!$D$4:$D$103,0))&amp;"",IFERROR(INDEX('分け方の表'!$C$4:$C$103,MATCH(F283&amp;"|（ほか全部）",'分け方の表'!$D$4:$D$103,0))&amp;"","未分類"))))</f>
        <v/>
      </c>
      <c r="S283" s="39">
        <f>IF(L283&lt;&gt;1,"",IF(N283=1,"",IF(IF(O283&gt;0,INDEX('分け方の表'!$N$4:$N$53,O283)&amp;"","")&lt;&gt;"",IF(INDEX('分け方の表'!$N$4:$N$53,O283)="（数えない）","",INDEX('分け方の表'!$N$4:$N$53,O283)&amp;""),IF(I283&amp;""="1",IF((Q283&lt;&gt;"")*(D283&lt;0)*(IFERROR(INDEX('入力'!$E$30:$E$88,MATCH(Q283,'入力'!$A$30:$A$88,0)),"")="貯める・増やす"),Q283,""),IF(A283&amp;""="0","",IF(Q283&lt;&gt;"",Q283,R283))))))</f>
        <v/>
      </c>
      <c r="T283" s="56">
        <f>IF(S283="","",IF(IFERROR(INDEX('入力'!$E$30:$E$88,MATCH(S283,'入力'!$A$30:$A$88,0)),"")="入るお金",D283,-D283))</f>
        <v/>
      </c>
      <c r="U283" s="39">
        <f>IF(L283="","",IF(L283&lt;&gt;1,"見出しなど",IF(N283=1,"重なり",IF(S283="",IF(O283&gt;0,"数えない（直した）",IF(I283&amp;""="1","振替",IF(A283&amp;""="0","計算対象外","数えない"))),IF(COUNTIFS('入力'!$A$30:$A$88,S283)=0,"一覧にない費目",IF(O283&gt;0,"直した",IF(S283="未分類","未分類","OK")))))))</f>
        <v/>
      </c>
    </row>
    <row r="284">
      <c r="A284" s="40" t="n"/>
      <c r="B284" s="34" t="n"/>
      <c r="C284" s="35" t="n"/>
      <c r="D284" s="36" t="n"/>
      <c r="E284" s="35" t="n"/>
      <c r="F284" s="35" t="n"/>
      <c r="G284" s="35" t="n"/>
      <c r="H284" s="35" t="n"/>
      <c r="I284" s="40" t="n"/>
      <c r="J284" s="35" t="n"/>
      <c r="L284" s="39">
        <f>IF(B284="","",IFERROR(YEAR(B284)*0+D284*0+1,0))</f>
        <v/>
      </c>
      <c r="M284" s="55">
        <f>IF(L284&lt;&gt;1,"",IF(O284&gt;0,IF(INDEX('分け方の表'!$O$4:$O$53,O284)&lt;&gt;"",DATE(YEAR(INDEX('分け方の表'!$O$4:$O$53,O284)),MONTH(INDEX('分け方の表'!$O$4:$O$53,O284)),1),DATE(YEAR(B284),MONTH(B284),1)),DATE(YEAR(B284),MONTH(B284),1)))</f>
        <v/>
      </c>
      <c r="N284" s="39">
        <f>IF(L284&lt;&gt;1,"",IF(J284="",0,IF(COUNTIFS($J$4:J284,J284)&gt;1,1,0)))</f>
        <v/>
      </c>
      <c r="O284" s="39">
        <f>IF(L284&lt;&gt;1,"",IF(J284="",0,IFERROR(MATCH(J284,'分け方の表'!$M$4:$M$53,0),0)))</f>
        <v/>
      </c>
      <c r="P284" s="39">
        <f>IF(L284&lt;&gt;1,"",IF(SUMPRODUCT((COUNTIFS(C284,"*"&amp;'分け方の表'!$F$4:$F$23&amp;"*")&gt;0)*('分け方の表'!$F$4:$F$23&lt;&gt;"")*'分け方の表'!$I$4:$I$23)=0,99,1+COUNTIFS('分け方の表'!$I$4:$I$23,"&gt;"&amp;SUMPRODUCT((COUNTIFS(C284,"*"&amp;'分け方の表'!$F$4:$F$23&amp;"*")&gt;0)*('分け方の表'!$F$4:$F$23&lt;&gt;"")*'分け方の表'!$I$4:$I$23))))</f>
        <v/>
      </c>
      <c r="Q284" s="39">
        <f>IF(L284&lt;&gt;1,"",IF(P284&gt;=99,"",INDEX('分け方の表'!$G$4:$G$23,P284)&amp;""))</f>
        <v/>
      </c>
      <c r="R284" s="39">
        <f>IF(L284&lt;&gt;1,"",IF((F284="収入")*(G284="給与")*(E284&lt;&gt;"")*(COUNTIFS('分け方の表'!$J$4:$J$13,E284)&gt;0),INDEX('分け方の表'!$K$4:$K$13,MATCH(E284,'分け方の表'!$J$4:$J$13,0))&amp;"",IFERROR(INDEX('分け方の表'!$C$4:$C$103,MATCH(F284&amp;"|"&amp;G284,'分け方の表'!$D$4:$D$103,0))&amp;"",IFERROR(INDEX('分け方の表'!$C$4:$C$103,MATCH(F284&amp;"|（ほか全部）",'分け方の表'!$D$4:$D$103,0))&amp;"","未分類"))))</f>
        <v/>
      </c>
      <c r="S284" s="39">
        <f>IF(L284&lt;&gt;1,"",IF(N284=1,"",IF(IF(O284&gt;0,INDEX('分け方の表'!$N$4:$N$53,O284)&amp;"","")&lt;&gt;"",IF(INDEX('分け方の表'!$N$4:$N$53,O284)="（数えない）","",INDEX('分け方の表'!$N$4:$N$53,O284)&amp;""),IF(I284&amp;""="1",IF((Q284&lt;&gt;"")*(D284&lt;0)*(IFERROR(INDEX('入力'!$E$30:$E$88,MATCH(Q284,'入力'!$A$30:$A$88,0)),"")="貯める・増やす"),Q284,""),IF(A284&amp;""="0","",IF(Q284&lt;&gt;"",Q284,R284))))))</f>
        <v/>
      </c>
      <c r="T284" s="56">
        <f>IF(S284="","",IF(IFERROR(INDEX('入力'!$E$30:$E$88,MATCH(S284,'入力'!$A$30:$A$88,0)),"")="入るお金",D284,-D284))</f>
        <v/>
      </c>
      <c r="U284" s="39">
        <f>IF(L284="","",IF(L284&lt;&gt;1,"見出しなど",IF(N284=1,"重なり",IF(S284="",IF(O284&gt;0,"数えない（直した）",IF(I284&amp;""="1","振替",IF(A284&amp;""="0","計算対象外","数えない"))),IF(COUNTIFS('入力'!$A$30:$A$88,S284)=0,"一覧にない費目",IF(O284&gt;0,"直した",IF(S284="未分類","未分類","OK")))))))</f>
        <v/>
      </c>
    </row>
    <row r="285">
      <c r="A285" s="40" t="n"/>
      <c r="B285" s="34" t="n"/>
      <c r="C285" s="35" t="n"/>
      <c r="D285" s="36" t="n"/>
      <c r="E285" s="35" t="n"/>
      <c r="F285" s="35" t="n"/>
      <c r="G285" s="35" t="n"/>
      <c r="H285" s="35" t="n"/>
      <c r="I285" s="40" t="n"/>
      <c r="J285" s="35" t="n"/>
      <c r="L285" s="39">
        <f>IF(B285="","",IFERROR(YEAR(B285)*0+D285*0+1,0))</f>
        <v/>
      </c>
      <c r="M285" s="55">
        <f>IF(L285&lt;&gt;1,"",IF(O285&gt;0,IF(INDEX('分け方の表'!$O$4:$O$53,O285)&lt;&gt;"",DATE(YEAR(INDEX('分け方の表'!$O$4:$O$53,O285)),MONTH(INDEX('分け方の表'!$O$4:$O$53,O285)),1),DATE(YEAR(B285),MONTH(B285),1)),DATE(YEAR(B285),MONTH(B285),1)))</f>
        <v/>
      </c>
      <c r="N285" s="39">
        <f>IF(L285&lt;&gt;1,"",IF(J285="",0,IF(COUNTIFS($J$4:J285,J285)&gt;1,1,0)))</f>
        <v/>
      </c>
      <c r="O285" s="39">
        <f>IF(L285&lt;&gt;1,"",IF(J285="",0,IFERROR(MATCH(J285,'分け方の表'!$M$4:$M$53,0),0)))</f>
        <v/>
      </c>
      <c r="P285" s="39">
        <f>IF(L285&lt;&gt;1,"",IF(SUMPRODUCT((COUNTIFS(C285,"*"&amp;'分け方の表'!$F$4:$F$23&amp;"*")&gt;0)*('分け方の表'!$F$4:$F$23&lt;&gt;"")*'分け方の表'!$I$4:$I$23)=0,99,1+COUNTIFS('分け方の表'!$I$4:$I$23,"&gt;"&amp;SUMPRODUCT((COUNTIFS(C285,"*"&amp;'分け方の表'!$F$4:$F$23&amp;"*")&gt;0)*('分け方の表'!$F$4:$F$23&lt;&gt;"")*'分け方の表'!$I$4:$I$23))))</f>
        <v/>
      </c>
      <c r="Q285" s="39">
        <f>IF(L285&lt;&gt;1,"",IF(P285&gt;=99,"",INDEX('分け方の表'!$G$4:$G$23,P285)&amp;""))</f>
        <v/>
      </c>
      <c r="R285" s="39">
        <f>IF(L285&lt;&gt;1,"",IF((F285="収入")*(G285="給与")*(E285&lt;&gt;"")*(COUNTIFS('分け方の表'!$J$4:$J$13,E285)&gt;0),INDEX('分け方の表'!$K$4:$K$13,MATCH(E285,'分け方の表'!$J$4:$J$13,0))&amp;"",IFERROR(INDEX('分け方の表'!$C$4:$C$103,MATCH(F285&amp;"|"&amp;G285,'分け方の表'!$D$4:$D$103,0))&amp;"",IFERROR(INDEX('分け方の表'!$C$4:$C$103,MATCH(F285&amp;"|（ほか全部）",'分け方の表'!$D$4:$D$103,0))&amp;"","未分類"))))</f>
        <v/>
      </c>
      <c r="S285" s="39">
        <f>IF(L285&lt;&gt;1,"",IF(N285=1,"",IF(IF(O285&gt;0,INDEX('分け方の表'!$N$4:$N$53,O285)&amp;"","")&lt;&gt;"",IF(INDEX('分け方の表'!$N$4:$N$53,O285)="（数えない）","",INDEX('分け方の表'!$N$4:$N$53,O285)&amp;""),IF(I285&amp;""="1",IF((Q285&lt;&gt;"")*(D285&lt;0)*(IFERROR(INDEX('入力'!$E$30:$E$88,MATCH(Q285,'入力'!$A$30:$A$88,0)),"")="貯める・増やす"),Q285,""),IF(A285&amp;""="0","",IF(Q285&lt;&gt;"",Q285,R285))))))</f>
        <v/>
      </c>
      <c r="T285" s="56">
        <f>IF(S285="","",IF(IFERROR(INDEX('入力'!$E$30:$E$88,MATCH(S285,'入力'!$A$30:$A$88,0)),"")="入るお金",D285,-D285))</f>
        <v/>
      </c>
      <c r="U285" s="39">
        <f>IF(L285="","",IF(L285&lt;&gt;1,"見出しなど",IF(N285=1,"重なり",IF(S285="",IF(O285&gt;0,"数えない（直した）",IF(I285&amp;""="1","振替",IF(A285&amp;""="0","計算対象外","数えない"))),IF(COUNTIFS('入力'!$A$30:$A$88,S285)=0,"一覧にない費目",IF(O285&gt;0,"直した",IF(S285="未分類","未分類","OK")))))))</f>
        <v/>
      </c>
    </row>
    <row r="286">
      <c r="A286" s="40" t="n"/>
      <c r="B286" s="34" t="n"/>
      <c r="C286" s="35" t="n"/>
      <c r="D286" s="36" t="n"/>
      <c r="E286" s="35" t="n"/>
      <c r="F286" s="35" t="n"/>
      <c r="G286" s="35" t="n"/>
      <c r="H286" s="35" t="n"/>
      <c r="I286" s="40" t="n"/>
      <c r="J286" s="35" t="n"/>
      <c r="L286" s="39">
        <f>IF(B286="","",IFERROR(YEAR(B286)*0+D286*0+1,0))</f>
        <v/>
      </c>
      <c r="M286" s="55">
        <f>IF(L286&lt;&gt;1,"",IF(O286&gt;0,IF(INDEX('分け方の表'!$O$4:$O$53,O286)&lt;&gt;"",DATE(YEAR(INDEX('分け方の表'!$O$4:$O$53,O286)),MONTH(INDEX('分け方の表'!$O$4:$O$53,O286)),1),DATE(YEAR(B286),MONTH(B286),1)),DATE(YEAR(B286),MONTH(B286),1)))</f>
        <v/>
      </c>
      <c r="N286" s="39">
        <f>IF(L286&lt;&gt;1,"",IF(J286="",0,IF(COUNTIFS($J$4:J286,J286)&gt;1,1,0)))</f>
        <v/>
      </c>
      <c r="O286" s="39">
        <f>IF(L286&lt;&gt;1,"",IF(J286="",0,IFERROR(MATCH(J286,'分け方の表'!$M$4:$M$53,0),0)))</f>
        <v/>
      </c>
      <c r="P286" s="39">
        <f>IF(L286&lt;&gt;1,"",IF(SUMPRODUCT((COUNTIFS(C286,"*"&amp;'分け方の表'!$F$4:$F$23&amp;"*")&gt;0)*('分け方の表'!$F$4:$F$23&lt;&gt;"")*'分け方の表'!$I$4:$I$23)=0,99,1+COUNTIFS('分け方の表'!$I$4:$I$23,"&gt;"&amp;SUMPRODUCT((COUNTIFS(C286,"*"&amp;'分け方の表'!$F$4:$F$23&amp;"*")&gt;0)*('分け方の表'!$F$4:$F$23&lt;&gt;"")*'分け方の表'!$I$4:$I$23))))</f>
        <v/>
      </c>
      <c r="Q286" s="39">
        <f>IF(L286&lt;&gt;1,"",IF(P286&gt;=99,"",INDEX('分け方の表'!$G$4:$G$23,P286)&amp;""))</f>
        <v/>
      </c>
      <c r="R286" s="39">
        <f>IF(L286&lt;&gt;1,"",IF((F286="収入")*(G286="給与")*(E286&lt;&gt;"")*(COUNTIFS('分け方の表'!$J$4:$J$13,E286)&gt;0),INDEX('分け方の表'!$K$4:$K$13,MATCH(E286,'分け方の表'!$J$4:$J$13,0))&amp;"",IFERROR(INDEX('分け方の表'!$C$4:$C$103,MATCH(F286&amp;"|"&amp;G286,'分け方の表'!$D$4:$D$103,0))&amp;"",IFERROR(INDEX('分け方の表'!$C$4:$C$103,MATCH(F286&amp;"|（ほか全部）",'分け方の表'!$D$4:$D$103,0))&amp;"","未分類"))))</f>
        <v/>
      </c>
      <c r="S286" s="39">
        <f>IF(L286&lt;&gt;1,"",IF(N286=1,"",IF(IF(O286&gt;0,INDEX('分け方の表'!$N$4:$N$53,O286)&amp;"","")&lt;&gt;"",IF(INDEX('分け方の表'!$N$4:$N$53,O286)="（数えない）","",INDEX('分け方の表'!$N$4:$N$53,O286)&amp;""),IF(I286&amp;""="1",IF((Q286&lt;&gt;"")*(D286&lt;0)*(IFERROR(INDEX('入力'!$E$30:$E$88,MATCH(Q286,'入力'!$A$30:$A$88,0)),"")="貯める・増やす"),Q286,""),IF(A286&amp;""="0","",IF(Q286&lt;&gt;"",Q286,R286))))))</f>
        <v/>
      </c>
      <c r="T286" s="56">
        <f>IF(S286="","",IF(IFERROR(INDEX('入力'!$E$30:$E$88,MATCH(S286,'入力'!$A$30:$A$88,0)),"")="入るお金",D286,-D286))</f>
        <v/>
      </c>
      <c r="U286" s="39">
        <f>IF(L286="","",IF(L286&lt;&gt;1,"見出しなど",IF(N286=1,"重なり",IF(S286="",IF(O286&gt;0,"数えない（直した）",IF(I286&amp;""="1","振替",IF(A286&amp;""="0","計算対象外","数えない"))),IF(COUNTIFS('入力'!$A$30:$A$88,S286)=0,"一覧にない費目",IF(O286&gt;0,"直した",IF(S286="未分類","未分類","OK")))))))</f>
        <v/>
      </c>
    </row>
    <row r="287">
      <c r="A287" s="40" t="n"/>
      <c r="B287" s="34" t="n"/>
      <c r="C287" s="35" t="n"/>
      <c r="D287" s="36" t="n"/>
      <c r="E287" s="35" t="n"/>
      <c r="F287" s="35" t="n"/>
      <c r="G287" s="35" t="n"/>
      <c r="H287" s="35" t="n"/>
      <c r="I287" s="40" t="n"/>
      <c r="J287" s="35" t="n"/>
      <c r="L287" s="39">
        <f>IF(B287="","",IFERROR(YEAR(B287)*0+D287*0+1,0))</f>
        <v/>
      </c>
      <c r="M287" s="55">
        <f>IF(L287&lt;&gt;1,"",IF(O287&gt;0,IF(INDEX('分け方の表'!$O$4:$O$53,O287)&lt;&gt;"",DATE(YEAR(INDEX('分け方の表'!$O$4:$O$53,O287)),MONTH(INDEX('分け方の表'!$O$4:$O$53,O287)),1),DATE(YEAR(B287),MONTH(B287),1)),DATE(YEAR(B287),MONTH(B287),1)))</f>
        <v/>
      </c>
      <c r="N287" s="39">
        <f>IF(L287&lt;&gt;1,"",IF(J287="",0,IF(COUNTIFS($J$4:J287,J287)&gt;1,1,0)))</f>
        <v/>
      </c>
      <c r="O287" s="39">
        <f>IF(L287&lt;&gt;1,"",IF(J287="",0,IFERROR(MATCH(J287,'分け方の表'!$M$4:$M$53,0),0)))</f>
        <v/>
      </c>
      <c r="P287" s="39">
        <f>IF(L287&lt;&gt;1,"",IF(SUMPRODUCT((COUNTIFS(C287,"*"&amp;'分け方の表'!$F$4:$F$23&amp;"*")&gt;0)*('分け方の表'!$F$4:$F$23&lt;&gt;"")*'分け方の表'!$I$4:$I$23)=0,99,1+COUNTIFS('分け方の表'!$I$4:$I$23,"&gt;"&amp;SUMPRODUCT((COUNTIFS(C287,"*"&amp;'分け方の表'!$F$4:$F$23&amp;"*")&gt;0)*('分け方の表'!$F$4:$F$23&lt;&gt;"")*'分け方の表'!$I$4:$I$23))))</f>
        <v/>
      </c>
      <c r="Q287" s="39">
        <f>IF(L287&lt;&gt;1,"",IF(P287&gt;=99,"",INDEX('分け方の表'!$G$4:$G$23,P287)&amp;""))</f>
        <v/>
      </c>
      <c r="R287" s="39">
        <f>IF(L287&lt;&gt;1,"",IF((F287="収入")*(G287="給与")*(E287&lt;&gt;"")*(COUNTIFS('分け方の表'!$J$4:$J$13,E287)&gt;0),INDEX('分け方の表'!$K$4:$K$13,MATCH(E287,'分け方の表'!$J$4:$J$13,0))&amp;"",IFERROR(INDEX('分け方の表'!$C$4:$C$103,MATCH(F287&amp;"|"&amp;G287,'分け方の表'!$D$4:$D$103,0))&amp;"",IFERROR(INDEX('分け方の表'!$C$4:$C$103,MATCH(F287&amp;"|（ほか全部）",'分け方の表'!$D$4:$D$103,0))&amp;"","未分類"))))</f>
        <v/>
      </c>
      <c r="S287" s="39">
        <f>IF(L287&lt;&gt;1,"",IF(N287=1,"",IF(IF(O287&gt;0,INDEX('分け方の表'!$N$4:$N$53,O287)&amp;"","")&lt;&gt;"",IF(INDEX('分け方の表'!$N$4:$N$53,O287)="（数えない）","",INDEX('分け方の表'!$N$4:$N$53,O287)&amp;""),IF(I287&amp;""="1",IF((Q287&lt;&gt;"")*(D287&lt;0)*(IFERROR(INDEX('入力'!$E$30:$E$88,MATCH(Q287,'入力'!$A$30:$A$88,0)),"")="貯める・増やす"),Q287,""),IF(A287&amp;""="0","",IF(Q287&lt;&gt;"",Q287,R287))))))</f>
        <v/>
      </c>
      <c r="T287" s="56">
        <f>IF(S287="","",IF(IFERROR(INDEX('入力'!$E$30:$E$88,MATCH(S287,'入力'!$A$30:$A$88,0)),"")="入るお金",D287,-D287))</f>
        <v/>
      </c>
      <c r="U287" s="39">
        <f>IF(L287="","",IF(L287&lt;&gt;1,"見出しなど",IF(N287=1,"重なり",IF(S287="",IF(O287&gt;0,"数えない（直した）",IF(I287&amp;""="1","振替",IF(A287&amp;""="0","計算対象外","数えない"))),IF(COUNTIFS('入力'!$A$30:$A$88,S287)=0,"一覧にない費目",IF(O287&gt;0,"直した",IF(S287="未分類","未分類","OK")))))))</f>
        <v/>
      </c>
    </row>
    <row r="288">
      <c r="A288" s="40" t="n"/>
      <c r="B288" s="34" t="n"/>
      <c r="C288" s="35" t="n"/>
      <c r="D288" s="36" t="n"/>
      <c r="E288" s="35" t="n"/>
      <c r="F288" s="35" t="n"/>
      <c r="G288" s="35" t="n"/>
      <c r="H288" s="35" t="n"/>
      <c r="I288" s="40" t="n"/>
      <c r="J288" s="35" t="n"/>
      <c r="L288" s="39">
        <f>IF(B288="","",IFERROR(YEAR(B288)*0+D288*0+1,0))</f>
        <v/>
      </c>
      <c r="M288" s="55">
        <f>IF(L288&lt;&gt;1,"",IF(O288&gt;0,IF(INDEX('分け方の表'!$O$4:$O$53,O288)&lt;&gt;"",DATE(YEAR(INDEX('分け方の表'!$O$4:$O$53,O288)),MONTH(INDEX('分け方の表'!$O$4:$O$53,O288)),1),DATE(YEAR(B288),MONTH(B288),1)),DATE(YEAR(B288),MONTH(B288),1)))</f>
        <v/>
      </c>
      <c r="N288" s="39">
        <f>IF(L288&lt;&gt;1,"",IF(J288="",0,IF(COUNTIFS($J$4:J288,J288)&gt;1,1,0)))</f>
        <v/>
      </c>
      <c r="O288" s="39">
        <f>IF(L288&lt;&gt;1,"",IF(J288="",0,IFERROR(MATCH(J288,'分け方の表'!$M$4:$M$53,0),0)))</f>
        <v/>
      </c>
      <c r="P288" s="39">
        <f>IF(L288&lt;&gt;1,"",IF(SUMPRODUCT((COUNTIFS(C288,"*"&amp;'分け方の表'!$F$4:$F$23&amp;"*")&gt;0)*('分け方の表'!$F$4:$F$23&lt;&gt;"")*'分け方の表'!$I$4:$I$23)=0,99,1+COUNTIFS('分け方の表'!$I$4:$I$23,"&gt;"&amp;SUMPRODUCT((COUNTIFS(C288,"*"&amp;'分け方の表'!$F$4:$F$23&amp;"*")&gt;0)*('分け方の表'!$F$4:$F$23&lt;&gt;"")*'分け方の表'!$I$4:$I$23))))</f>
        <v/>
      </c>
      <c r="Q288" s="39">
        <f>IF(L288&lt;&gt;1,"",IF(P288&gt;=99,"",INDEX('分け方の表'!$G$4:$G$23,P288)&amp;""))</f>
        <v/>
      </c>
      <c r="R288" s="39">
        <f>IF(L288&lt;&gt;1,"",IF((F288="収入")*(G288="給与")*(E288&lt;&gt;"")*(COUNTIFS('分け方の表'!$J$4:$J$13,E288)&gt;0),INDEX('分け方の表'!$K$4:$K$13,MATCH(E288,'分け方の表'!$J$4:$J$13,0))&amp;"",IFERROR(INDEX('分け方の表'!$C$4:$C$103,MATCH(F288&amp;"|"&amp;G288,'分け方の表'!$D$4:$D$103,0))&amp;"",IFERROR(INDEX('分け方の表'!$C$4:$C$103,MATCH(F288&amp;"|（ほか全部）",'分け方の表'!$D$4:$D$103,0))&amp;"","未分類"))))</f>
        <v/>
      </c>
      <c r="S288" s="39">
        <f>IF(L288&lt;&gt;1,"",IF(N288=1,"",IF(IF(O288&gt;0,INDEX('分け方の表'!$N$4:$N$53,O288)&amp;"","")&lt;&gt;"",IF(INDEX('分け方の表'!$N$4:$N$53,O288)="（数えない）","",INDEX('分け方の表'!$N$4:$N$53,O288)&amp;""),IF(I288&amp;""="1",IF((Q288&lt;&gt;"")*(D288&lt;0)*(IFERROR(INDEX('入力'!$E$30:$E$88,MATCH(Q288,'入力'!$A$30:$A$88,0)),"")="貯める・増やす"),Q288,""),IF(A288&amp;""="0","",IF(Q288&lt;&gt;"",Q288,R288))))))</f>
        <v/>
      </c>
      <c r="T288" s="56">
        <f>IF(S288="","",IF(IFERROR(INDEX('入力'!$E$30:$E$88,MATCH(S288,'入力'!$A$30:$A$88,0)),"")="入るお金",D288,-D288))</f>
        <v/>
      </c>
      <c r="U288" s="39">
        <f>IF(L288="","",IF(L288&lt;&gt;1,"見出しなど",IF(N288=1,"重なり",IF(S288="",IF(O288&gt;0,"数えない（直した）",IF(I288&amp;""="1","振替",IF(A288&amp;""="0","計算対象外","数えない"))),IF(COUNTIFS('入力'!$A$30:$A$88,S288)=0,"一覧にない費目",IF(O288&gt;0,"直した",IF(S288="未分類","未分類","OK")))))))</f>
        <v/>
      </c>
    </row>
    <row r="289">
      <c r="A289" s="40" t="n"/>
      <c r="B289" s="34" t="n"/>
      <c r="C289" s="35" t="n"/>
      <c r="D289" s="36" t="n"/>
      <c r="E289" s="35" t="n"/>
      <c r="F289" s="35" t="n"/>
      <c r="G289" s="35" t="n"/>
      <c r="H289" s="35" t="n"/>
      <c r="I289" s="40" t="n"/>
      <c r="J289" s="35" t="n"/>
      <c r="L289" s="39">
        <f>IF(B289="","",IFERROR(YEAR(B289)*0+D289*0+1,0))</f>
        <v/>
      </c>
      <c r="M289" s="55">
        <f>IF(L289&lt;&gt;1,"",IF(O289&gt;0,IF(INDEX('分け方の表'!$O$4:$O$53,O289)&lt;&gt;"",DATE(YEAR(INDEX('分け方の表'!$O$4:$O$53,O289)),MONTH(INDEX('分け方の表'!$O$4:$O$53,O289)),1),DATE(YEAR(B289),MONTH(B289),1)),DATE(YEAR(B289),MONTH(B289),1)))</f>
        <v/>
      </c>
      <c r="N289" s="39">
        <f>IF(L289&lt;&gt;1,"",IF(J289="",0,IF(COUNTIFS($J$4:J289,J289)&gt;1,1,0)))</f>
        <v/>
      </c>
      <c r="O289" s="39">
        <f>IF(L289&lt;&gt;1,"",IF(J289="",0,IFERROR(MATCH(J289,'分け方の表'!$M$4:$M$53,0),0)))</f>
        <v/>
      </c>
      <c r="P289" s="39">
        <f>IF(L289&lt;&gt;1,"",IF(SUMPRODUCT((COUNTIFS(C289,"*"&amp;'分け方の表'!$F$4:$F$23&amp;"*")&gt;0)*('分け方の表'!$F$4:$F$23&lt;&gt;"")*'分け方の表'!$I$4:$I$23)=0,99,1+COUNTIFS('分け方の表'!$I$4:$I$23,"&gt;"&amp;SUMPRODUCT((COUNTIFS(C289,"*"&amp;'分け方の表'!$F$4:$F$23&amp;"*")&gt;0)*('分け方の表'!$F$4:$F$23&lt;&gt;"")*'分け方の表'!$I$4:$I$23))))</f>
        <v/>
      </c>
      <c r="Q289" s="39">
        <f>IF(L289&lt;&gt;1,"",IF(P289&gt;=99,"",INDEX('分け方の表'!$G$4:$G$23,P289)&amp;""))</f>
        <v/>
      </c>
      <c r="R289" s="39">
        <f>IF(L289&lt;&gt;1,"",IF((F289="収入")*(G289="給与")*(E289&lt;&gt;"")*(COUNTIFS('分け方の表'!$J$4:$J$13,E289)&gt;0),INDEX('分け方の表'!$K$4:$K$13,MATCH(E289,'分け方の表'!$J$4:$J$13,0))&amp;"",IFERROR(INDEX('分け方の表'!$C$4:$C$103,MATCH(F289&amp;"|"&amp;G289,'分け方の表'!$D$4:$D$103,0))&amp;"",IFERROR(INDEX('分け方の表'!$C$4:$C$103,MATCH(F289&amp;"|（ほか全部）",'分け方の表'!$D$4:$D$103,0))&amp;"","未分類"))))</f>
        <v/>
      </c>
      <c r="S289" s="39">
        <f>IF(L289&lt;&gt;1,"",IF(N289=1,"",IF(IF(O289&gt;0,INDEX('分け方の表'!$N$4:$N$53,O289)&amp;"","")&lt;&gt;"",IF(INDEX('分け方の表'!$N$4:$N$53,O289)="（数えない）","",INDEX('分け方の表'!$N$4:$N$53,O289)&amp;""),IF(I289&amp;""="1",IF((Q289&lt;&gt;"")*(D289&lt;0)*(IFERROR(INDEX('入力'!$E$30:$E$88,MATCH(Q289,'入力'!$A$30:$A$88,0)),"")="貯める・増やす"),Q289,""),IF(A289&amp;""="0","",IF(Q289&lt;&gt;"",Q289,R289))))))</f>
        <v/>
      </c>
      <c r="T289" s="56">
        <f>IF(S289="","",IF(IFERROR(INDEX('入力'!$E$30:$E$88,MATCH(S289,'入力'!$A$30:$A$88,0)),"")="入るお金",D289,-D289))</f>
        <v/>
      </c>
      <c r="U289" s="39">
        <f>IF(L289="","",IF(L289&lt;&gt;1,"見出しなど",IF(N289=1,"重なり",IF(S289="",IF(O289&gt;0,"数えない（直した）",IF(I289&amp;""="1","振替",IF(A289&amp;""="0","計算対象外","数えない"))),IF(COUNTIFS('入力'!$A$30:$A$88,S289)=0,"一覧にない費目",IF(O289&gt;0,"直した",IF(S289="未分類","未分類","OK")))))))</f>
        <v/>
      </c>
    </row>
    <row r="290">
      <c r="A290" s="40" t="n"/>
      <c r="B290" s="34" t="n"/>
      <c r="C290" s="35" t="n"/>
      <c r="D290" s="36" t="n"/>
      <c r="E290" s="35" t="n"/>
      <c r="F290" s="35" t="n"/>
      <c r="G290" s="35" t="n"/>
      <c r="H290" s="35" t="n"/>
      <c r="I290" s="40" t="n"/>
      <c r="J290" s="35" t="n"/>
      <c r="L290" s="39">
        <f>IF(B290="","",IFERROR(YEAR(B290)*0+D290*0+1,0))</f>
        <v/>
      </c>
      <c r="M290" s="55">
        <f>IF(L290&lt;&gt;1,"",IF(O290&gt;0,IF(INDEX('分け方の表'!$O$4:$O$53,O290)&lt;&gt;"",DATE(YEAR(INDEX('分け方の表'!$O$4:$O$53,O290)),MONTH(INDEX('分け方の表'!$O$4:$O$53,O290)),1),DATE(YEAR(B290),MONTH(B290),1)),DATE(YEAR(B290),MONTH(B290),1)))</f>
        <v/>
      </c>
      <c r="N290" s="39">
        <f>IF(L290&lt;&gt;1,"",IF(J290="",0,IF(COUNTIFS($J$4:J290,J290)&gt;1,1,0)))</f>
        <v/>
      </c>
      <c r="O290" s="39">
        <f>IF(L290&lt;&gt;1,"",IF(J290="",0,IFERROR(MATCH(J290,'分け方の表'!$M$4:$M$53,0),0)))</f>
        <v/>
      </c>
      <c r="P290" s="39">
        <f>IF(L290&lt;&gt;1,"",IF(SUMPRODUCT((COUNTIFS(C290,"*"&amp;'分け方の表'!$F$4:$F$23&amp;"*")&gt;0)*('分け方の表'!$F$4:$F$23&lt;&gt;"")*'分け方の表'!$I$4:$I$23)=0,99,1+COUNTIFS('分け方の表'!$I$4:$I$23,"&gt;"&amp;SUMPRODUCT((COUNTIFS(C290,"*"&amp;'分け方の表'!$F$4:$F$23&amp;"*")&gt;0)*('分け方の表'!$F$4:$F$23&lt;&gt;"")*'分け方の表'!$I$4:$I$23))))</f>
        <v/>
      </c>
      <c r="Q290" s="39">
        <f>IF(L290&lt;&gt;1,"",IF(P290&gt;=99,"",INDEX('分け方の表'!$G$4:$G$23,P290)&amp;""))</f>
        <v/>
      </c>
      <c r="R290" s="39">
        <f>IF(L290&lt;&gt;1,"",IF((F290="収入")*(G290="給与")*(E290&lt;&gt;"")*(COUNTIFS('分け方の表'!$J$4:$J$13,E290)&gt;0),INDEX('分け方の表'!$K$4:$K$13,MATCH(E290,'分け方の表'!$J$4:$J$13,0))&amp;"",IFERROR(INDEX('分け方の表'!$C$4:$C$103,MATCH(F290&amp;"|"&amp;G290,'分け方の表'!$D$4:$D$103,0))&amp;"",IFERROR(INDEX('分け方の表'!$C$4:$C$103,MATCH(F290&amp;"|（ほか全部）",'分け方の表'!$D$4:$D$103,0))&amp;"","未分類"))))</f>
        <v/>
      </c>
      <c r="S290" s="39">
        <f>IF(L290&lt;&gt;1,"",IF(N290=1,"",IF(IF(O290&gt;0,INDEX('分け方の表'!$N$4:$N$53,O290)&amp;"","")&lt;&gt;"",IF(INDEX('分け方の表'!$N$4:$N$53,O290)="（数えない）","",INDEX('分け方の表'!$N$4:$N$53,O290)&amp;""),IF(I290&amp;""="1",IF((Q290&lt;&gt;"")*(D290&lt;0)*(IFERROR(INDEX('入力'!$E$30:$E$88,MATCH(Q290,'入力'!$A$30:$A$88,0)),"")="貯める・増やす"),Q290,""),IF(A290&amp;""="0","",IF(Q290&lt;&gt;"",Q290,R290))))))</f>
        <v/>
      </c>
      <c r="T290" s="56">
        <f>IF(S290="","",IF(IFERROR(INDEX('入力'!$E$30:$E$88,MATCH(S290,'入力'!$A$30:$A$88,0)),"")="入るお金",D290,-D290))</f>
        <v/>
      </c>
      <c r="U290" s="39">
        <f>IF(L290="","",IF(L290&lt;&gt;1,"見出しなど",IF(N290=1,"重なり",IF(S290="",IF(O290&gt;0,"数えない（直した）",IF(I290&amp;""="1","振替",IF(A290&amp;""="0","計算対象外","数えない"))),IF(COUNTIFS('入力'!$A$30:$A$88,S290)=0,"一覧にない費目",IF(O290&gt;0,"直した",IF(S290="未分類","未分類","OK")))))))</f>
        <v/>
      </c>
    </row>
    <row r="291">
      <c r="A291" s="40" t="n"/>
      <c r="B291" s="34" t="n"/>
      <c r="C291" s="35" t="n"/>
      <c r="D291" s="36" t="n"/>
      <c r="E291" s="35" t="n"/>
      <c r="F291" s="35" t="n"/>
      <c r="G291" s="35" t="n"/>
      <c r="H291" s="35" t="n"/>
      <c r="I291" s="40" t="n"/>
      <c r="J291" s="35" t="n"/>
      <c r="L291" s="39">
        <f>IF(B291="","",IFERROR(YEAR(B291)*0+D291*0+1,0))</f>
        <v/>
      </c>
      <c r="M291" s="55">
        <f>IF(L291&lt;&gt;1,"",IF(O291&gt;0,IF(INDEX('分け方の表'!$O$4:$O$53,O291)&lt;&gt;"",DATE(YEAR(INDEX('分け方の表'!$O$4:$O$53,O291)),MONTH(INDEX('分け方の表'!$O$4:$O$53,O291)),1),DATE(YEAR(B291),MONTH(B291),1)),DATE(YEAR(B291),MONTH(B291),1)))</f>
        <v/>
      </c>
      <c r="N291" s="39">
        <f>IF(L291&lt;&gt;1,"",IF(J291="",0,IF(COUNTIFS($J$4:J291,J291)&gt;1,1,0)))</f>
        <v/>
      </c>
      <c r="O291" s="39">
        <f>IF(L291&lt;&gt;1,"",IF(J291="",0,IFERROR(MATCH(J291,'分け方の表'!$M$4:$M$53,0),0)))</f>
        <v/>
      </c>
      <c r="P291" s="39">
        <f>IF(L291&lt;&gt;1,"",IF(SUMPRODUCT((COUNTIFS(C291,"*"&amp;'分け方の表'!$F$4:$F$23&amp;"*")&gt;0)*('分け方の表'!$F$4:$F$23&lt;&gt;"")*'分け方の表'!$I$4:$I$23)=0,99,1+COUNTIFS('分け方の表'!$I$4:$I$23,"&gt;"&amp;SUMPRODUCT((COUNTIFS(C291,"*"&amp;'分け方の表'!$F$4:$F$23&amp;"*")&gt;0)*('分け方の表'!$F$4:$F$23&lt;&gt;"")*'分け方の表'!$I$4:$I$23))))</f>
        <v/>
      </c>
      <c r="Q291" s="39">
        <f>IF(L291&lt;&gt;1,"",IF(P291&gt;=99,"",INDEX('分け方の表'!$G$4:$G$23,P291)&amp;""))</f>
        <v/>
      </c>
      <c r="R291" s="39">
        <f>IF(L291&lt;&gt;1,"",IF((F291="収入")*(G291="給与")*(E291&lt;&gt;"")*(COUNTIFS('分け方の表'!$J$4:$J$13,E291)&gt;0),INDEX('分け方の表'!$K$4:$K$13,MATCH(E291,'分け方の表'!$J$4:$J$13,0))&amp;"",IFERROR(INDEX('分け方の表'!$C$4:$C$103,MATCH(F291&amp;"|"&amp;G291,'分け方の表'!$D$4:$D$103,0))&amp;"",IFERROR(INDEX('分け方の表'!$C$4:$C$103,MATCH(F291&amp;"|（ほか全部）",'分け方の表'!$D$4:$D$103,0))&amp;"","未分類"))))</f>
        <v/>
      </c>
      <c r="S291" s="39">
        <f>IF(L291&lt;&gt;1,"",IF(N291=1,"",IF(IF(O291&gt;0,INDEX('分け方の表'!$N$4:$N$53,O291)&amp;"","")&lt;&gt;"",IF(INDEX('分け方の表'!$N$4:$N$53,O291)="（数えない）","",INDEX('分け方の表'!$N$4:$N$53,O291)&amp;""),IF(I291&amp;""="1",IF((Q291&lt;&gt;"")*(D291&lt;0)*(IFERROR(INDEX('入力'!$E$30:$E$88,MATCH(Q291,'入力'!$A$30:$A$88,0)),"")="貯める・増やす"),Q291,""),IF(A291&amp;""="0","",IF(Q291&lt;&gt;"",Q291,R291))))))</f>
        <v/>
      </c>
      <c r="T291" s="56">
        <f>IF(S291="","",IF(IFERROR(INDEX('入力'!$E$30:$E$88,MATCH(S291,'入力'!$A$30:$A$88,0)),"")="入るお金",D291,-D291))</f>
        <v/>
      </c>
      <c r="U291" s="39">
        <f>IF(L291="","",IF(L291&lt;&gt;1,"見出しなど",IF(N291=1,"重なり",IF(S291="",IF(O291&gt;0,"数えない（直した）",IF(I291&amp;""="1","振替",IF(A291&amp;""="0","計算対象外","数えない"))),IF(COUNTIFS('入力'!$A$30:$A$88,S291)=0,"一覧にない費目",IF(O291&gt;0,"直した",IF(S291="未分類","未分類","OK")))))))</f>
        <v/>
      </c>
    </row>
    <row r="292">
      <c r="A292" s="40" t="n"/>
      <c r="B292" s="34" t="n"/>
      <c r="C292" s="35" t="n"/>
      <c r="D292" s="36" t="n"/>
      <c r="E292" s="35" t="n"/>
      <c r="F292" s="35" t="n"/>
      <c r="G292" s="35" t="n"/>
      <c r="H292" s="35" t="n"/>
      <c r="I292" s="40" t="n"/>
      <c r="J292" s="35" t="n"/>
      <c r="L292" s="39">
        <f>IF(B292="","",IFERROR(YEAR(B292)*0+D292*0+1,0))</f>
        <v/>
      </c>
      <c r="M292" s="55">
        <f>IF(L292&lt;&gt;1,"",IF(O292&gt;0,IF(INDEX('分け方の表'!$O$4:$O$53,O292)&lt;&gt;"",DATE(YEAR(INDEX('分け方の表'!$O$4:$O$53,O292)),MONTH(INDEX('分け方の表'!$O$4:$O$53,O292)),1),DATE(YEAR(B292),MONTH(B292),1)),DATE(YEAR(B292),MONTH(B292),1)))</f>
        <v/>
      </c>
      <c r="N292" s="39">
        <f>IF(L292&lt;&gt;1,"",IF(J292="",0,IF(COUNTIFS($J$4:J292,J292)&gt;1,1,0)))</f>
        <v/>
      </c>
      <c r="O292" s="39">
        <f>IF(L292&lt;&gt;1,"",IF(J292="",0,IFERROR(MATCH(J292,'分け方の表'!$M$4:$M$53,0),0)))</f>
        <v/>
      </c>
      <c r="P292" s="39">
        <f>IF(L292&lt;&gt;1,"",IF(SUMPRODUCT((COUNTIFS(C292,"*"&amp;'分け方の表'!$F$4:$F$23&amp;"*")&gt;0)*('分け方の表'!$F$4:$F$23&lt;&gt;"")*'分け方の表'!$I$4:$I$23)=0,99,1+COUNTIFS('分け方の表'!$I$4:$I$23,"&gt;"&amp;SUMPRODUCT((COUNTIFS(C292,"*"&amp;'分け方の表'!$F$4:$F$23&amp;"*")&gt;0)*('分け方の表'!$F$4:$F$23&lt;&gt;"")*'分け方の表'!$I$4:$I$23))))</f>
        <v/>
      </c>
      <c r="Q292" s="39">
        <f>IF(L292&lt;&gt;1,"",IF(P292&gt;=99,"",INDEX('分け方の表'!$G$4:$G$23,P292)&amp;""))</f>
        <v/>
      </c>
      <c r="R292" s="39">
        <f>IF(L292&lt;&gt;1,"",IF((F292="収入")*(G292="給与")*(E292&lt;&gt;"")*(COUNTIFS('分け方の表'!$J$4:$J$13,E292)&gt;0),INDEX('分け方の表'!$K$4:$K$13,MATCH(E292,'分け方の表'!$J$4:$J$13,0))&amp;"",IFERROR(INDEX('分け方の表'!$C$4:$C$103,MATCH(F292&amp;"|"&amp;G292,'分け方の表'!$D$4:$D$103,0))&amp;"",IFERROR(INDEX('分け方の表'!$C$4:$C$103,MATCH(F292&amp;"|（ほか全部）",'分け方の表'!$D$4:$D$103,0))&amp;"","未分類"))))</f>
        <v/>
      </c>
      <c r="S292" s="39">
        <f>IF(L292&lt;&gt;1,"",IF(N292=1,"",IF(IF(O292&gt;0,INDEX('分け方の表'!$N$4:$N$53,O292)&amp;"","")&lt;&gt;"",IF(INDEX('分け方の表'!$N$4:$N$53,O292)="（数えない）","",INDEX('分け方の表'!$N$4:$N$53,O292)&amp;""),IF(I292&amp;""="1",IF((Q292&lt;&gt;"")*(D292&lt;0)*(IFERROR(INDEX('入力'!$E$30:$E$88,MATCH(Q292,'入力'!$A$30:$A$88,0)),"")="貯める・増やす"),Q292,""),IF(A292&amp;""="0","",IF(Q292&lt;&gt;"",Q292,R292))))))</f>
        <v/>
      </c>
      <c r="T292" s="56">
        <f>IF(S292="","",IF(IFERROR(INDEX('入力'!$E$30:$E$88,MATCH(S292,'入力'!$A$30:$A$88,0)),"")="入るお金",D292,-D292))</f>
        <v/>
      </c>
      <c r="U292" s="39">
        <f>IF(L292="","",IF(L292&lt;&gt;1,"見出しなど",IF(N292=1,"重なり",IF(S292="",IF(O292&gt;0,"数えない（直した）",IF(I292&amp;""="1","振替",IF(A292&amp;""="0","計算対象外","数えない"))),IF(COUNTIFS('入力'!$A$30:$A$88,S292)=0,"一覧にない費目",IF(O292&gt;0,"直した",IF(S292="未分類","未分類","OK")))))))</f>
        <v/>
      </c>
    </row>
    <row r="293">
      <c r="A293" s="40" t="n"/>
      <c r="B293" s="34" t="n"/>
      <c r="C293" s="35" t="n"/>
      <c r="D293" s="36" t="n"/>
      <c r="E293" s="35" t="n"/>
      <c r="F293" s="35" t="n"/>
      <c r="G293" s="35" t="n"/>
      <c r="H293" s="35" t="n"/>
      <c r="I293" s="40" t="n"/>
      <c r="J293" s="35" t="n"/>
      <c r="L293" s="39">
        <f>IF(B293="","",IFERROR(YEAR(B293)*0+D293*0+1,0))</f>
        <v/>
      </c>
      <c r="M293" s="55">
        <f>IF(L293&lt;&gt;1,"",IF(O293&gt;0,IF(INDEX('分け方の表'!$O$4:$O$53,O293)&lt;&gt;"",DATE(YEAR(INDEX('分け方の表'!$O$4:$O$53,O293)),MONTH(INDEX('分け方の表'!$O$4:$O$53,O293)),1),DATE(YEAR(B293),MONTH(B293),1)),DATE(YEAR(B293),MONTH(B293),1)))</f>
        <v/>
      </c>
      <c r="N293" s="39">
        <f>IF(L293&lt;&gt;1,"",IF(J293="",0,IF(COUNTIFS($J$4:J293,J293)&gt;1,1,0)))</f>
        <v/>
      </c>
      <c r="O293" s="39">
        <f>IF(L293&lt;&gt;1,"",IF(J293="",0,IFERROR(MATCH(J293,'分け方の表'!$M$4:$M$53,0),0)))</f>
        <v/>
      </c>
      <c r="P293" s="39">
        <f>IF(L293&lt;&gt;1,"",IF(SUMPRODUCT((COUNTIFS(C293,"*"&amp;'分け方の表'!$F$4:$F$23&amp;"*")&gt;0)*('分け方の表'!$F$4:$F$23&lt;&gt;"")*'分け方の表'!$I$4:$I$23)=0,99,1+COUNTIFS('分け方の表'!$I$4:$I$23,"&gt;"&amp;SUMPRODUCT((COUNTIFS(C293,"*"&amp;'分け方の表'!$F$4:$F$23&amp;"*")&gt;0)*('分け方の表'!$F$4:$F$23&lt;&gt;"")*'分け方の表'!$I$4:$I$23))))</f>
        <v/>
      </c>
      <c r="Q293" s="39">
        <f>IF(L293&lt;&gt;1,"",IF(P293&gt;=99,"",INDEX('分け方の表'!$G$4:$G$23,P293)&amp;""))</f>
        <v/>
      </c>
      <c r="R293" s="39">
        <f>IF(L293&lt;&gt;1,"",IF((F293="収入")*(G293="給与")*(E293&lt;&gt;"")*(COUNTIFS('分け方の表'!$J$4:$J$13,E293)&gt;0),INDEX('分け方の表'!$K$4:$K$13,MATCH(E293,'分け方の表'!$J$4:$J$13,0))&amp;"",IFERROR(INDEX('分け方の表'!$C$4:$C$103,MATCH(F293&amp;"|"&amp;G293,'分け方の表'!$D$4:$D$103,0))&amp;"",IFERROR(INDEX('分け方の表'!$C$4:$C$103,MATCH(F293&amp;"|（ほか全部）",'分け方の表'!$D$4:$D$103,0))&amp;"","未分類"))))</f>
        <v/>
      </c>
      <c r="S293" s="39">
        <f>IF(L293&lt;&gt;1,"",IF(N293=1,"",IF(IF(O293&gt;0,INDEX('分け方の表'!$N$4:$N$53,O293)&amp;"","")&lt;&gt;"",IF(INDEX('分け方の表'!$N$4:$N$53,O293)="（数えない）","",INDEX('分け方の表'!$N$4:$N$53,O293)&amp;""),IF(I293&amp;""="1",IF((Q293&lt;&gt;"")*(D293&lt;0)*(IFERROR(INDEX('入力'!$E$30:$E$88,MATCH(Q293,'入力'!$A$30:$A$88,0)),"")="貯める・増やす"),Q293,""),IF(A293&amp;""="0","",IF(Q293&lt;&gt;"",Q293,R293))))))</f>
        <v/>
      </c>
      <c r="T293" s="56">
        <f>IF(S293="","",IF(IFERROR(INDEX('入力'!$E$30:$E$88,MATCH(S293,'入力'!$A$30:$A$88,0)),"")="入るお金",D293,-D293))</f>
        <v/>
      </c>
      <c r="U293" s="39">
        <f>IF(L293="","",IF(L293&lt;&gt;1,"見出しなど",IF(N293=1,"重なり",IF(S293="",IF(O293&gt;0,"数えない（直した）",IF(I293&amp;""="1","振替",IF(A293&amp;""="0","計算対象外","数えない"))),IF(COUNTIFS('入力'!$A$30:$A$88,S293)=0,"一覧にない費目",IF(O293&gt;0,"直した",IF(S293="未分類","未分類","OK")))))))</f>
        <v/>
      </c>
    </row>
    <row r="294">
      <c r="A294" s="40" t="n"/>
      <c r="B294" s="34" t="n"/>
      <c r="C294" s="35" t="n"/>
      <c r="D294" s="36" t="n"/>
      <c r="E294" s="35" t="n"/>
      <c r="F294" s="35" t="n"/>
      <c r="G294" s="35" t="n"/>
      <c r="H294" s="35" t="n"/>
      <c r="I294" s="40" t="n"/>
      <c r="J294" s="35" t="n"/>
      <c r="L294" s="39">
        <f>IF(B294="","",IFERROR(YEAR(B294)*0+D294*0+1,0))</f>
        <v/>
      </c>
      <c r="M294" s="55">
        <f>IF(L294&lt;&gt;1,"",IF(O294&gt;0,IF(INDEX('分け方の表'!$O$4:$O$53,O294)&lt;&gt;"",DATE(YEAR(INDEX('分け方の表'!$O$4:$O$53,O294)),MONTH(INDEX('分け方の表'!$O$4:$O$53,O294)),1),DATE(YEAR(B294),MONTH(B294),1)),DATE(YEAR(B294),MONTH(B294),1)))</f>
        <v/>
      </c>
      <c r="N294" s="39">
        <f>IF(L294&lt;&gt;1,"",IF(J294="",0,IF(COUNTIFS($J$4:J294,J294)&gt;1,1,0)))</f>
        <v/>
      </c>
      <c r="O294" s="39">
        <f>IF(L294&lt;&gt;1,"",IF(J294="",0,IFERROR(MATCH(J294,'分け方の表'!$M$4:$M$53,0),0)))</f>
        <v/>
      </c>
      <c r="P294" s="39">
        <f>IF(L294&lt;&gt;1,"",IF(SUMPRODUCT((COUNTIFS(C294,"*"&amp;'分け方の表'!$F$4:$F$23&amp;"*")&gt;0)*('分け方の表'!$F$4:$F$23&lt;&gt;"")*'分け方の表'!$I$4:$I$23)=0,99,1+COUNTIFS('分け方の表'!$I$4:$I$23,"&gt;"&amp;SUMPRODUCT((COUNTIFS(C294,"*"&amp;'分け方の表'!$F$4:$F$23&amp;"*")&gt;0)*('分け方の表'!$F$4:$F$23&lt;&gt;"")*'分け方の表'!$I$4:$I$23))))</f>
        <v/>
      </c>
      <c r="Q294" s="39">
        <f>IF(L294&lt;&gt;1,"",IF(P294&gt;=99,"",INDEX('分け方の表'!$G$4:$G$23,P294)&amp;""))</f>
        <v/>
      </c>
      <c r="R294" s="39">
        <f>IF(L294&lt;&gt;1,"",IF((F294="収入")*(G294="給与")*(E294&lt;&gt;"")*(COUNTIFS('分け方の表'!$J$4:$J$13,E294)&gt;0),INDEX('分け方の表'!$K$4:$K$13,MATCH(E294,'分け方の表'!$J$4:$J$13,0))&amp;"",IFERROR(INDEX('分け方の表'!$C$4:$C$103,MATCH(F294&amp;"|"&amp;G294,'分け方の表'!$D$4:$D$103,0))&amp;"",IFERROR(INDEX('分け方の表'!$C$4:$C$103,MATCH(F294&amp;"|（ほか全部）",'分け方の表'!$D$4:$D$103,0))&amp;"","未分類"))))</f>
        <v/>
      </c>
      <c r="S294" s="39">
        <f>IF(L294&lt;&gt;1,"",IF(N294=1,"",IF(IF(O294&gt;0,INDEX('分け方の表'!$N$4:$N$53,O294)&amp;"","")&lt;&gt;"",IF(INDEX('分け方の表'!$N$4:$N$53,O294)="（数えない）","",INDEX('分け方の表'!$N$4:$N$53,O294)&amp;""),IF(I294&amp;""="1",IF((Q294&lt;&gt;"")*(D294&lt;0)*(IFERROR(INDEX('入力'!$E$30:$E$88,MATCH(Q294,'入力'!$A$30:$A$88,0)),"")="貯める・増やす"),Q294,""),IF(A294&amp;""="0","",IF(Q294&lt;&gt;"",Q294,R294))))))</f>
        <v/>
      </c>
      <c r="T294" s="56">
        <f>IF(S294="","",IF(IFERROR(INDEX('入力'!$E$30:$E$88,MATCH(S294,'入力'!$A$30:$A$88,0)),"")="入るお金",D294,-D294))</f>
        <v/>
      </c>
      <c r="U294" s="39">
        <f>IF(L294="","",IF(L294&lt;&gt;1,"見出しなど",IF(N294=1,"重なり",IF(S294="",IF(O294&gt;0,"数えない（直した）",IF(I294&amp;""="1","振替",IF(A294&amp;""="0","計算対象外","数えない"))),IF(COUNTIFS('入力'!$A$30:$A$88,S294)=0,"一覧にない費目",IF(O294&gt;0,"直した",IF(S294="未分類","未分類","OK")))))))</f>
        <v/>
      </c>
    </row>
    <row r="295">
      <c r="A295" s="40" t="n"/>
      <c r="B295" s="34" t="n"/>
      <c r="C295" s="35" t="n"/>
      <c r="D295" s="36" t="n"/>
      <c r="E295" s="35" t="n"/>
      <c r="F295" s="35" t="n"/>
      <c r="G295" s="35" t="n"/>
      <c r="H295" s="35" t="n"/>
      <c r="I295" s="40" t="n"/>
      <c r="J295" s="35" t="n"/>
      <c r="L295" s="39">
        <f>IF(B295="","",IFERROR(YEAR(B295)*0+D295*0+1,0))</f>
        <v/>
      </c>
      <c r="M295" s="55">
        <f>IF(L295&lt;&gt;1,"",IF(O295&gt;0,IF(INDEX('分け方の表'!$O$4:$O$53,O295)&lt;&gt;"",DATE(YEAR(INDEX('分け方の表'!$O$4:$O$53,O295)),MONTH(INDEX('分け方の表'!$O$4:$O$53,O295)),1),DATE(YEAR(B295),MONTH(B295),1)),DATE(YEAR(B295),MONTH(B295),1)))</f>
        <v/>
      </c>
      <c r="N295" s="39">
        <f>IF(L295&lt;&gt;1,"",IF(J295="",0,IF(COUNTIFS($J$4:J295,J295)&gt;1,1,0)))</f>
        <v/>
      </c>
      <c r="O295" s="39">
        <f>IF(L295&lt;&gt;1,"",IF(J295="",0,IFERROR(MATCH(J295,'分け方の表'!$M$4:$M$53,0),0)))</f>
        <v/>
      </c>
      <c r="P295" s="39">
        <f>IF(L295&lt;&gt;1,"",IF(SUMPRODUCT((COUNTIFS(C295,"*"&amp;'分け方の表'!$F$4:$F$23&amp;"*")&gt;0)*('分け方の表'!$F$4:$F$23&lt;&gt;"")*'分け方の表'!$I$4:$I$23)=0,99,1+COUNTIFS('分け方の表'!$I$4:$I$23,"&gt;"&amp;SUMPRODUCT((COUNTIFS(C295,"*"&amp;'分け方の表'!$F$4:$F$23&amp;"*")&gt;0)*('分け方の表'!$F$4:$F$23&lt;&gt;"")*'分け方の表'!$I$4:$I$23))))</f>
        <v/>
      </c>
      <c r="Q295" s="39">
        <f>IF(L295&lt;&gt;1,"",IF(P295&gt;=99,"",INDEX('分け方の表'!$G$4:$G$23,P295)&amp;""))</f>
        <v/>
      </c>
      <c r="R295" s="39">
        <f>IF(L295&lt;&gt;1,"",IF((F295="収入")*(G295="給与")*(E295&lt;&gt;"")*(COUNTIFS('分け方の表'!$J$4:$J$13,E295)&gt;0),INDEX('分け方の表'!$K$4:$K$13,MATCH(E295,'分け方の表'!$J$4:$J$13,0))&amp;"",IFERROR(INDEX('分け方の表'!$C$4:$C$103,MATCH(F295&amp;"|"&amp;G295,'分け方の表'!$D$4:$D$103,0))&amp;"",IFERROR(INDEX('分け方の表'!$C$4:$C$103,MATCH(F295&amp;"|（ほか全部）",'分け方の表'!$D$4:$D$103,0))&amp;"","未分類"))))</f>
        <v/>
      </c>
      <c r="S295" s="39">
        <f>IF(L295&lt;&gt;1,"",IF(N295=1,"",IF(IF(O295&gt;0,INDEX('分け方の表'!$N$4:$N$53,O295)&amp;"","")&lt;&gt;"",IF(INDEX('分け方の表'!$N$4:$N$53,O295)="（数えない）","",INDEX('分け方の表'!$N$4:$N$53,O295)&amp;""),IF(I295&amp;""="1",IF((Q295&lt;&gt;"")*(D295&lt;0)*(IFERROR(INDEX('入力'!$E$30:$E$88,MATCH(Q295,'入力'!$A$30:$A$88,0)),"")="貯める・増やす"),Q295,""),IF(A295&amp;""="0","",IF(Q295&lt;&gt;"",Q295,R295))))))</f>
        <v/>
      </c>
      <c r="T295" s="56">
        <f>IF(S295="","",IF(IFERROR(INDEX('入力'!$E$30:$E$88,MATCH(S295,'入力'!$A$30:$A$88,0)),"")="入るお金",D295,-D295))</f>
        <v/>
      </c>
      <c r="U295" s="39">
        <f>IF(L295="","",IF(L295&lt;&gt;1,"見出しなど",IF(N295=1,"重なり",IF(S295="",IF(O295&gt;0,"数えない（直した）",IF(I295&amp;""="1","振替",IF(A295&amp;""="0","計算対象外","数えない"))),IF(COUNTIFS('入力'!$A$30:$A$88,S295)=0,"一覧にない費目",IF(O295&gt;0,"直した",IF(S295="未分類","未分類","OK")))))))</f>
        <v/>
      </c>
    </row>
    <row r="296">
      <c r="A296" s="40" t="n"/>
      <c r="B296" s="34" t="n"/>
      <c r="C296" s="35" t="n"/>
      <c r="D296" s="36" t="n"/>
      <c r="E296" s="35" t="n"/>
      <c r="F296" s="35" t="n"/>
      <c r="G296" s="35" t="n"/>
      <c r="H296" s="35" t="n"/>
      <c r="I296" s="40" t="n"/>
      <c r="J296" s="35" t="n"/>
      <c r="L296" s="39">
        <f>IF(B296="","",IFERROR(YEAR(B296)*0+D296*0+1,0))</f>
        <v/>
      </c>
      <c r="M296" s="55">
        <f>IF(L296&lt;&gt;1,"",IF(O296&gt;0,IF(INDEX('分け方の表'!$O$4:$O$53,O296)&lt;&gt;"",DATE(YEAR(INDEX('分け方の表'!$O$4:$O$53,O296)),MONTH(INDEX('分け方の表'!$O$4:$O$53,O296)),1),DATE(YEAR(B296),MONTH(B296),1)),DATE(YEAR(B296),MONTH(B296),1)))</f>
        <v/>
      </c>
      <c r="N296" s="39">
        <f>IF(L296&lt;&gt;1,"",IF(J296="",0,IF(COUNTIFS($J$4:J296,J296)&gt;1,1,0)))</f>
        <v/>
      </c>
      <c r="O296" s="39">
        <f>IF(L296&lt;&gt;1,"",IF(J296="",0,IFERROR(MATCH(J296,'分け方の表'!$M$4:$M$53,0),0)))</f>
        <v/>
      </c>
      <c r="P296" s="39">
        <f>IF(L296&lt;&gt;1,"",IF(SUMPRODUCT((COUNTIFS(C296,"*"&amp;'分け方の表'!$F$4:$F$23&amp;"*")&gt;0)*('分け方の表'!$F$4:$F$23&lt;&gt;"")*'分け方の表'!$I$4:$I$23)=0,99,1+COUNTIFS('分け方の表'!$I$4:$I$23,"&gt;"&amp;SUMPRODUCT((COUNTIFS(C296,"*"&amp;'分け方の表'!$F$4:$F$23&amp;"*")&gt;0)*('分け方の表'!$F$4:$F$23&lt;&gt;"")*'分け方の表'!$I$4:$I$23))))</f>
        <v/>
      </c>
      <c r="Q296" s="39">
        <f>IF(L296&lt;&gt;1,"",IF(P296&gt;=99,"",INDEX('分け方の表'!$G$4:$G$23,P296)&amp;""))</f>
        <v/>
      </c>
      <c r="R296" s="39">
        <f>IF(L296&lt;&gt;1,"",IF((F296="収入")*(G296="給与")*(E296&lt;&gt;"")*(COUNTIFS('分け方の表'!$J$4:$J$13,E296)&gt;0),INDEX('分け方の表'!$K$4:$K$13,MATCH(E296,'分け方の表'!$J$4:$J$13,0))&amp;"",IFERROR(INDEX('分け方の表'!$C$4:$C$103,MATCH(F296&amp;"|"&amp;G296,'分け方の表'!$D$4:$D$103,0))&amp;"",IFERROR(INDEX('分け方の表'!$C$4:$C$103,MATCH(F296&amp;"|（ほか全部）",'分け方の表'!$D$4:$D$103,0))&amp;"","未分類"))))</f>
        <v/>
      </c>
      <c r="S296" s="39">
        <f>IF(L296&lt;&gt;1,"",IF(N296=1,"",IF(IF(O296&gt;0,INDEX('分け方の表'!$N$4:$N$53,O296)&amp;"","")&lt;&gt;"",IF(INDEX('分け方の表'!$N$4:$N$53,O296)="（数えない）","",INDEX('分け方の表'!$N$4:$N$53,O296)&amp;""),IF(I296&amp;""="1",IF((Q296&lt;&gt;"")*(D296&lt;0)*(IFERROR(INDEX('入力'!$E$30:$E$88,MATCH(Q296,'入力'!$A$30:$A$88,0)),"")="貯める・増やす"),Q296,""),IF(A296&amp;""="0","",IF(Q296&lt;&gt;"",Q296,R296))))))</f>
        <v/>
      </c>
      <c r="T296" s="56">
        <f>IF(S296="","",IF(IFERROR(INDEX('入力'!$E$30:$E$88,MATCH(S296,'入力'!$A$30:$A$88,0)),"")="入るお金",D296,-D296))</f>
        <v/>
      </c>
      <c r="U296" s="39">
        <f>IF(L296="","",IF(L296&lt;&gt;1,"見出しなど",IF(N296=1,"重なり",IF(S296="",IF(O296&gt;0,"数えない（直した）",IF(I296&amp;""="1","振替",IF(A296&amp;""="0","計算対象外","数えない"))),IF(COUNTIFS('入力'!$A$30:$A$88,S296)=0,"一覧にない費目",IF(O296&gt;0,"直した",IF(S296="未分類","未分類","OK")))))))</f>
        <v/>
      </c>
    </row>
    <row r="297">
      <c r="A297" s="40" t="n"/>
      <c r="B297" s="34" t="n"/>
      <c r="C297" s="35" t="n"/>
      <c r="D297" s="36" t="n"/>
      <c r="E297" s="35" t="n"/>
      <c r="F297" s="35" t="n"/>
      <c r="G297" s="35" t="n"/>
      <c r="H297" s="35" t="n"/>
      <c r="I297" s="40" t="n"/>
      <c r="J297" s="35" t="n"/>
      <c r="L297" s="39">
        <f>IF(B297="","",IFERROR(YEAR(B297)*0+D297*0+1,0))</f>
        <v/>
      </c>
      <c r="M297" s="55">
        <f>IF(L297&lt;&gt;1,"",IF(O297&gt;0,IF(INDEX('分け方の表'!$O$4:$O$53,O297)&lt;&gt;"",DATE(YEAR(INDEX('分け方の表'!$O$4:$O$53,O297)),MONTH(INDEX('分け方の表'!$O$4:$O$53,O297)),1),DATE(YEAR(B297),MONTH(B297),1)),DATE(YEAR(B297),MONTH(B297),1)))</f>
        <v/>
      </c>
      <c r="N297" s="39">
        <f>IF(L297&lt;&gt;1,"",IF(J297="",0,IF(COUNTIFS($J$4:J297,J297)&gt;1,1,0)))</f>
        <v/>
      </c>
      <c r="O297" s="39">
        <f>IF(L297&lt;&gt;1,"",IF(J297="",0,IFERROR(MATCH(J297,'分け方の表'!$M$4:$M$53,0),0)))</f>
        <v/>
      </c>
      <c r="P297" s="39">
        <f>IF(L297&lt;&gt;1,"",IF(SUMPRODUCT((COUNTIFS(C297,"*"&amp;'分け方の表'!$F$4:$F$23&amp;"*")&gt;0)*('分け方の表'!$F$4:$F$23&lt;&gt;"")*'分け方の表'!$I$4:$I$23)=0,99,1+COUNTIFS('分け方の表'!$I$4:$I$23,"&gt;"&amp;SUMPRODUCT((COUNTIFS(C297,"*"&amp;'分け方の表'!$F$4:$F$23&amp;"*")&gt;0)*('分け方の表'!$F$4:$F$23&lt;&gt;"")*'分け方の表'!$I$4:$I$23))))</f>
        <v/>
      </c>
      <c r="Q297" s="39">
        <f>IF(L297&lt;&gt;1,"",IF(P297&gt;=99,"",INDEX('分け方の表'!$G$4:$G$23,P297)&amp;""))</f>
        <v/>
      </c>
      <c r="R297" s="39">
        <f>IF(L297&lt;&gt;1,"",IF((F297="収入")*(G297="給与")*(E297&lt;&gt;"")*(COUNTIFS('分け方の表'!$J$4:$J$13,E297)&gt;0),INDEX('分け方の表'!$K$4:$K$13,MATCH(E297,'分け方の表'!$J$4:$J$13,0))&amp;"",IFERROR(INDEX('分け方の表'!$C$4:$C$103,MATCH(F297&amp;"|"&amp;G297,'分け方の表'!$D$4:$D$103,0))&amp;"",IFERROR(INDEX('分け方の表'!$C$4:$C$103,MATCH(F297&amp;"|（ほか全部）",'分け方の表'!$D$4:$D$103,0))&amp;"","未分類"))))</f>
        <v/>
      </c>
      <c r="S297" s="39">
        <f>IF(L297&lt;&gt;1,"",IF(N297=1,"",IF(IF(O297&gt;0,INDEX('分け方の表'!$N$4:$N$53,O297)&amp;"","")&lt;&gt;"",IF(INDEX('分け方の表'!$N$4:$N$53,O297)="（数えない）","",INDEX('分け方の表'!$N$4:$N$53,O297)&amp;""),IF(I297&amp;""="1",IF((Q297&lt;&gt;"")*(D297&lt;0)*(IFERROR(INDEX('入力'!$E$30:$E$88,MATCH(Q297,'入力'!$A$30:$A$88,0)),"")="貯める・増やす"),Q297,""),IF(A297&amp;""="0","",IF(Q297&lt;&gt;"",Q297,R297))))))</f>
        <v/>
      </c>
      <c r="T297" s="56">
        <f>IF(S297="","",IF(IFERROR(INDEX('入力'!$E$30:$E$88,MATCH(S297,'入力'!$A$30:$A$88,0)),"")="入るお金",D297,-D297))</f>
        <v/>
      </c>
      <c r="U297" s="39">
        <f>IF(L297="","",IF(L297&lt;&gt;1,"見出しなど",IF(N297=1,"重なり",IF(S297="",IF(O297&gt;0,"数えない（直した）",IF(I297&amp;""="1","振替",IF(A297&amp;""="0","計算対象外","数えない"))),IF(COUNTIFS('入力'!$A$30:$A$88,S297)=0,"一覧にない費目",IF(O297&gt;0,"直した",IF(S297="未分類","未分類","OK")))))))</f>
        <v/>
      </c>
    </row>
    <row r="298">
      <c r="A298" s="40" t="n"/>
      <c r="B298" s="34" t="n"/>
      <c r="C298" s="35" t="n"/>
      <c r="D298" s="36" t="n"/>
      <c r="E298" s="35" t="n"/>
      <c r="F298" s="35" t="n"/>
      <c r="G298" s="35" t="n"/>
      <c r="H298" s="35" t="n"/>
      <c r="I298" s="40" t="n"/>
      <c r="J298" s="35" t="n"/>
      <c r="L298" s="39">
        <f>IF(B298="","",IFERROR(YEAR(B298)*0+D298*0+1,0))</f>
        <v/>
      </c>
      <c r="M298" s="55">
        <f>IF(L298&lt;&gt;1,"",IF(O298&gt;0,IF(INDEX('分け方の表'!$O$4:$O$53,O298)&lt;&gt;"",DATE(YEAR(INDEX('分け方の表'!$O$4:$O$53,O298)),MONTH(INDEX('分け方の表'!$O$4:$O$53,O298)),1),DATE(YEAR(B298),MONTH(B298),1)),DATE(YEAR(B298),MONTH(B298),1)))</f>
        <v/>
      </c>
      <c r="N298" s="39">
        <f>IF(L298&lt;&gt;1,"",IF(J298="",0,IF(COUNTIFS($J$4:J298,J298)&gt;1,1,0)))</f>
        <v/>
      </c>
      <c r="O298" s="39">
        <f>IF(L298&lt;&gt;1,"",IF(J298="",0,IFERROR(MATCH(J298,'分け方の表'!$M$4:$M$53,0),0)))</f>
        <v/>
      </c>
      <c r="P298" s="39">
        <f>IF(L298&lt;&gt;1,"",IF(SUMPRODUCT((COUNTIFS(C298,"*"&amp;'分け方の表'!$F$4:$F$23&amp;"*")&gt;0)*('分け方の表'!$F$4:$F$23&lt;&gt;"")*'分け方の表'!$I$4:$I$23)=0,99,1+COUNTIFS('分け方の表'!$I$4:$I$23,"&gt;"&amp;SUMPRODUCT((COUNTIFS(C298,"*"&amp;'分け方の表'!$F$4:$F$23&amp;"*")&gt;0)*('分け方の表'!$F$4:$F$23&lt;&gt;"")*'分け方の表'!$I$4:$I$23))))</f>
        <v/>
      </c>
      <c r="Q298" s="39">
        <f>IF(L298&lt;&gt;1,"",IF(P298&gt;=99,"",INDEX('分け方の表'!$G$4:$G$23,P298)&amp;""))</f>
        <v/>
      </c>
      <c r="R298" s="39">
        <f>IF(L298&lt;&gt;1,"",IF((F298="収入")*(G298="給与")*(E298&lt;&gt;"")*(COUNTIFS('分け方の表'!$J$4:$J$13,E298)&gt;0),INDEX('分け方の表'!$K$4:$K$13,MATCH(E298,'分け方の表'!$J$4:$J$13,0))&amp;"",IFERROR(INDEX('分け方の表'!$C$4:$C$103,MATCH(F298&amp;"|"&amp;G298,'分け方の表'!$D$4:$D$103,0))&amp;"",IFERROR(INDEX('分け方の表'!$C$4:$C$103,MATCH(F298&amp;"|（ほか全部）",'分け方の表'!$D$4:$D$103,0))&amp;"","未分類"))))</f>
        <v/>
      </c>
      <c r="S298" s="39">
        <f>IF(L298&lt;&gt;1,"",IF(N298=1,"",IF(IF(O298&gt;0,INDEX('分け方の表'!$N$4:$N$53,O298)&amp;"","")&lt;&gt;"",IF(INDEX('分け方の表'!$N$4:$N$53,O298)="（数えない）","",INDEX('分け方の表'!$N$4:$N$53,O298)&amp;""),IF(I298&amp;""="1",IF((Q298&lt;&gt;"")*(D298&lt;0)*(IFERROR(INDEX('入力'!$E$30:$E$88,MATCH(Q298,'入力'!$A$30:$A$88,0)),"")="貯める・増やす"),Q298,""),IF(A298&amp;""="0","",IF(Q298&lt;&gt;"",Q298,R298))))))</f>
        <v/>
      </c>
      <c r="T298" s="56">
        <f>IF(S298="","",IF(IFERROR(INDEX('入力'!$E$30:$E$88,MATCH(S298,'入力'!$A$30:$A$88,0)),"")="入るお金",D298,-D298))</f>
        <v/>
      </c>
      <c r="U298" s="39">
        <f>IF(L298="","",IF(L298&lt;&gt;1,"見出しなど",IF(N298=1,"重なり",IF(S298="",IF(O298&gt;0,"数えない（直した）",IF(I298&amp;""="1","振替",IF(A298&amp;""="0","計算対象外","数えない"))),IF(COUNTIFS('入力'!$A$30:$A$88,S298)=0,"一覧にない費目",IF(O298&gt;0,"直した",IF(S298="未分類","未分類","OK")))))))</f>
        <v/>
      </c>
    </row>
    <row r="299">
      <c r="A299" s="40" t="n"/>
      <c r="B299" s="34" t="n"/>
      <c r="C299" s="35" t="n"/>
      <c r="D299" s="36" t="n"/>
      <c r="E299" s="35" t="n"/>
      <c r="F299" s="35" t="n"/>
      <c r="G299" s="35" t="n"/>
      <c r="H299" s="35" t="n"/>
      <c r="I299" s="40" t="n"/>
      <c r="J299" s="35" t="n"/>
      <c r="L299" s="39">
        <f>IF(B299="","",IFERROR(YEAR(B299)*0+D299*0+1,0))</f>
        <v/>
      </c>
      <c r="M299" s="55">
        <f>IF(L299&lt;&gt;1,"",IF(O299&gt;0,IF(INDEX('分け方の表'!$O$4:$O$53,O299)&lt;&gt;"",DATE(YEAR(INDEX('分け方の表'!$O$4:$O$53,O299)),MONTH(INDEX('分け方の表'!$O$4:$O$53,O299)),1),DATE(YEAR(B299),MONTH(B299),1)),DATE(YEAR(B299),MONTH(B299),1)))</f>
        <v/>
      </c>
      <c r="N299" s="39">
        <f>IF(L299&lt;&gt;1,"",IF(J299="",0,IF(COUNTIFS($J$4:J299,J299)&gt;1,1,0)))</f>
        <v/>
      </c>
      <c r="O299" s="39">
        <f>IF(L299&lt;&gt;1,"",IF(J299="",0,IFERROR(MATCH(J299,'分け方の表'!$M$4:$M$53,0),0)))</f>
        <v/>
      </c>
      <c r="P299" s="39">
        <f>IF(L299&lt;&gt;1,"",IF(SUMPRODUCT((COUNTIFS(C299,"*"&amp;'分け方の表'!$F$4:$F$23&amp;"*")&gt;0)*('分け方の表'!$F$4:$F$23&lt;&gt;"")*'分け方の表'!$I$4:$I$23)=0,99,1+COUNTIFS('分け方の表'!$I$4:$I$23,"&gt;"&amp;SUMPRODUCT((COUNTIFS(C299,"*"&amp;'分け方の表'!$F$4:$F$23&amp;"*")&gt;0)*('分け方の表'!$F$4:$F$23&lt;&gt;"")*'分け方の表'!$I$4:$I$23))))</f>
        <v/>
      </c>
      <c r="Q299" s="39">
        <f>IF(L299&lt;&gt;1,"",IF(P299&gt;=99,"",INDEX('分け方の表'!$G$4:$G$23,P299)&amp;""))</f>
        <v/>
      </c>
      <c r="R299" s="39">
        <f>IF(L299&lt;&gt;1,"",IF((F299="収入")*(G299="給与")*(E299&lt;&gt;"")*(COUNTIFS('分け方の表'!$J$4:$J$13,E299)&gt;0),INDEX('分け方の表'!$K$4:$K$13,MATCH(E299,'分け方の表'!$J$4:$J$13,0))&amp;"",IFERROR(INDEX('分け方の表'!$C$4:$C$103,MATCH(F299&amp;"|"&amp;G299,'分け方の表'!$D$4:$D$103,0))&amp;"",IFERROR(INDEX('分け方の表'!$C$4:$C$103,MATCH(F299&amp;"|（ほか全部）",'分け方の表'!$D$4:$D$103,0))&amp;"","未分類"))))</f>
        <v/>
      </c>
      <c r="S299" s="39">
        <f>IF(L299&lt;&gt;1,"",IF(N299=1,"",IF(IF(O299&gt;0,INDEX('分け方の表'!$N$4:$N$53,O299)&amp;"","")&lt;&gt;"",IF(INDEX('分け方の表'!$N$4:$N$53,O299)="（数えない）","",INDEX('分け方の表'!$N$4:$N$53,O299)&amp;""),IF(I299&amp;""="1",IF((Q299&lt;&gt;"")*(D299&lt;0)*(IFERROR(INDEX('入力'!$E$30:$E$88,MATCH(Q299,'入力'!$A$30:$A$88,0)),"")="貯める・増やす"),Q299,""),IF(A299&amp;""="0","",IF(Q299&lt;&gt;"",Q299,R299))))))</f>
        <v/>
      </c>
      <c r="T299" s="56">
        <f>IF(S299="","",IF(IFERROR(INDEX('入力'!$E$30:$E$88,MATCH(S299,'入力'!$A$30:$A$88,0)),"")="入るお金",D299,-D299))</f>
        <v/>
      </c>
      <c r="U299" s="39">
        <f>IF(L299="","",IF(L299&lt;&gt;1,"見出しなど",IF(N299=1,"重なり",IF(S299="",IF(O299&gt;0,"数えない（直した）",IF(I299&amp;""="1","振替",IF(A299&amp;""="0","計算対象外","数えない"))),IF(COUNTIFS('入力'!$A$30:$A$88,S299)=0,"一覧にない費目",IF(O299&gt;0,"直した",IF(S299="未分類","未分類","OK")))))))</f>
        <v/>
      </c>
    </row>
    <row r="300">
      <c r="A300" s="40" t="n"/>
      <c r="B300" s="34" t="n"/>
      <c r="C300" s="35" t="n"/>
      <c r="D300" s="36" t="n"/>
      <c r="E300" s="35" t="n"/>
      <c r="F300" s="35" t="n"/>
      <c r="G300" s="35" t="n"/>
      <c r="H300" s="35" t="n"/>
      <c r="I300" s="40" t="n"/>
      <c r="J300" s="35" t="n"/>
      <c r="L300" s="39">
        <f>IF(B300="","",IFERROR(YEAR(B300)*0+D300*0+1,0))</f>
        <v/>
      </c>
      <c r="M300" s="55">
        <f>IF(L300&lt;&gt;1,"",IF(O300&gt;0,IF(INDEX('分け方の表'!$O$4:$O$53,O300)&lt;&gt;"",DATE(YEAR(INDEX('分け方の表'!$O$4:$O$53,O300)),MONTH(INDEX('分け方の表'!$O$4:$O$53,O300)),1),DATE(YEAR(B300),MONTH(B300),1)),DATE(YEAR(B300),MONTH(B300),1)))</f>
        <v/>
      </c>
      <c r="N300" s="39">
        <f>IF(L300&lt;&gt;1,"",IF(J300="",0,IF(COUNTIFS($J$4:J300,J300)&gt;1,1,0)))</f>
        <v/>
      </c>
      <c r="O300" s="39">
        <f>IF(L300&lt;&gt;1,"",IF(J300="",0,IFERROR(MATCH(J300,'分け方の表'!$M$4:$M$53,0),0)))</f>
        <v/>
      </c>
      <c r="P300" s="39">
        <f>IF(L300&lt;&gt;1,"",IF(SUMPRODUCT((COUNTIFS(C300,"*"&amp;'分け方の表'!$F$4:$F$23&amp;"*")&gt;0)*('分け方の表'!$F$4:$F$23&lt;&gt;"")*'分け方の表'!$I$4:$I$23)=0,99,1+COUNTIFS('分け方の表'!$I$4:$I$23,"&gt;"&amp;SUMPRODUCT((COUNTIFS(C300,"*"&amp;'分け方の表'!$F$4:$F$23&amp;"*")&gt;0)*('分け方の表'!$F$4:$F$23&lt;&gt;"")*'分け方の表'!$I$4:$I$23))))</f>
        <v/>
      </c>
      <c r="Q300" s="39">
        <f>IF(L300&lt;&gt;1,"",IF(P300&gt;=99,"",INDEX('分け方の表'!$G$4:$G$23,P300)&amp;""))</f>
        <v/>
      </c>
      <c r="R300" s="39">
        <f>IF(L300&lt;&gt;1,"",IF((F300="収入")*(G300="給与")*(E300&lt;&gt;"")*(COUNTIFS('分け方の表'!$J$4:$J$13,E300)&gt;0),INDEX('分け方の表'!$K$4:$K$13,MATCH(E300,'分け方の表'!$J$4:$J$13,0))&amp;"",IFERROR(INDEX('分け方の表'!$C$4:$C$103,MATCH(F300&amp;"|"&amp;G300,'分け方の表'!$D$4:$D$103,0))&amp;"",IFERROR(INDEX('分け方の表'!$C$4:$C$103,MATCH(F300&amp;"|（ほか全部）",'分け方の表'!$D$4:$D$103,0))&amp;"","未分類"))))</f>
        <v/>
      </c>
      <c r="S300" s="39">
        <f>IF(L300&lt;&gt;1,"",IF(N300=1,"",IF(IF(O300&gt;0,INDEX('分け方の表'!$N$4:$N$53,O300)&amp;"","")&lt;&gt;"",IF(INDEX('分け方の表'!$N$4:$N$53,O300)="（数えない）","",INDEX('分け方の表'!$N$4:$N$53,O300)&amp;""),IF(I300&amp;""="1",IF((Q300&lt;&gt;"")*(D300&lt;0)*(IFERROR(INDEX('入力'!$E$30:$E$88,MATCH(Q300,'入力'!$A$30:$A$88,0)),"")="貯める・増やす"),Q300,""),IF(A300&amp;""="0","",IF(Q300&lt;&gt;"",Q300,R300))))))</f>
        <v/>
      </c>
      <c r="T300" s="56">
        <f>IF(S300="","",IF(IFERROR(INDEX('入力'!$E$30:$E$88,MATCH(S300,'入力'!$A$30:$A$88,0)),"")="入るお金",D300,-D300))</f>
        <v/>
      </c>
      <c r="U300" s="39">
        <f>IF(L300="","",IF(L300&lt;&gt;1,"見出しなど",IF(N300=1,"重なり",IF(S300="",IF(O300&gt;0,"数えない（直した）",IF(I300&amp;""="1","振替",IF(A300&amp;""="0","計算対象外","数えない"))),IF(COUNTIFS('入力'!$A$30:$A$88,S300)=0,"一覧にない費目",IF(O300&gt;0,"直した",IF(S300="未分類","未分類","OK")))))))</f>
        <v/>
      </c>
    </row>
    <row r="301">
      <c r="A301" s="40" t="n"/>
      <c r="B301" s="34" t="n"/>
      <c r="C301" s="35" t="n"/>
      <c r="D301" s="36" t="n"/>
      <c r="E301" s="35" t="n"/>
      <c r="F301" s="35" t="n"/>
      <c r="G301" s="35" t="n"/>
      <c r="H301" s="35" t="n"/>
      <c r="I301" s="40" t="n"/>
      <c r="J301" s="35" t="n"/>
      <c r="L301" s="39">
        <f>IF(B301="","",IFERROR(YEAR(B301)*0+D301*0+1,0))</f>
        <v/>
      </c>
      <c r="M301" s="55">
        <f>IF(L301&lt;&gt;1,"",IF(O301&gt;0,IF(INDEX('分け方の表'!$O$4:$O$53,O301)&lt;&gt;"",DATE(YEAR(INDEX('分け方の表'!$O$4:$O$53,O301)),MONTH(INDEX('分け方の表'!$O$4:$O$53,O301)),1),DATE(YEAR(B301),MONTH(B301),1)),DATE(YEAR(B301),MONTH(B301),1)))</f>
        <v/>
      </c>
      <c r="N301" s="39">
        <f>IF(L301&lt;&gt;1,"",IF(J301="",0,IF(COUNTIFS($J$4:J301,J301)&gt;1,1,0)))</f>
        <v/>
      </c>
      <c r="O301" s="39">
        <f>IF(L301&lt;&gt;1,"",IF(J301="",0,IFERROR(MATCH(J301,'分け方の表'!$M$4:$M$53,0),0)))</f>
        <v/>
      </c>
      <c r="P301" s="39">
        <f>IF(L301&lt;&gt;1,"",IF(SUMPRODUCT((COUNTIFS(C301,"*"&amp;'分け方の表'!$F$4:$F$23&amp;"*")&gt;0)*('分け方の表'!$F$4:$F$23&lt;&gt;"")*'分け方の表'!$I$4:$I$23)=0,99,1+COUNTIFS('分け方の表'!$I$4:$I$23,"&gt;"&amp;SUMPRODUCT((COUNTIFS(C301,"*"&amp;'分け方の表'!$F$4:$F$23&amp;"*")&gt;0)*('分け方の表'!$F$4:$F$23&lt;&gt;"")*'分け方の表'!$I$4:$I$23))))</f>
        <v/>
      </c>
      <c r="Q301" s="39">
        <f>IF(L301&lt;&gt;1,"",IF(P301&gt;=99,"",INDEX('分け方の表'!$G$4:$G$23,P301)&amp;""))</f>
        <v/>
      </c>
      <c r="R301" s="39">
        <f>IF(L301&lt;&gt;1,"",IF((F301="収入")*(G301="給与")*(E301&lt;&gt;"")*(COUNTIFS('分け方の表'!$J$4:$J$13,E301)&gt;0),INDEX('分け方の表'!$K$4:$K$13,MATCH(E301,'分け方の表'!$J$4:$J$13,0))&amp;"",IFERROR(INDEX('分け方の表'!$C$4:$C$103,MATCH(F301&amp;"|"&amp;G301,'分け方の表'!$D$4:$D$103,0))&amp;"",IFERROR(INDEX('分け方の表'!$C$4:$C$103,MATCH(F301&amp;"|（ほか全部）",'分け方の表'!$D$4:$D$103,0))&amp;"","未分類"))))</f>
        <v/>
      </c>
      <c r="S301" s="39">
        <f>IF(L301&lt;&gt;1,"",IF(N301=1,"",IF(IF(O301&gt;0,INDEX('分け方の表'!$N$4:$N$53,O301)&amp;"","")&lt;&gt;"",IF(INDEX('分け方の表'!$N$4:$N$53,O301)="（数えない）","",INDEX('分け方の表'!$N$4:$N$53,O301)&amp;""),IF(I301&amp;""="1",IF((Q301&lt;&gt;"")*(D301&lt;0)*(IFERROR(INDEX('入力'!$E$30:$E$88,MATCH(Q301,'入力'!$A$30:$A$88,0)),"")="貯める・増やす"),Q301,""),IF(A301&amp;""="0","",IF(Q301&lt;&gt;"",Q301,R301))))))</f>
        <v/>
      </c>
      <c r="T301" s="56">
        <f>IF(S301="","",IF(IFERROR(INDEX('入力'!$E$30:$E$88,MATCH(S301,'入力'!$A$30:$A$88,0)),"")="入るお金",D301,-D301))</f>
        <v/>
      </c>
      <c r="U301" s="39">
        <f>IF(L301="","",IF(L301&lt;&gt;1,"見出しなど",IF(N301=1,"重なり",IF(S301="",IF(O301&gt;0,"数えない（直した）",IF(I301&amp;""="1","振替",IF(A301&amp;""="0","計算対象外","数えない"))),IF(COUNTIFS('入力'!$A$30:$A$88,S301)=0,"一覧にない費目",IF(O301&gt;0,"直した",IF(S301="未分類","未分類","OK")))))))</f>
        <v/>
      </c>
    </row>
    <row r="302">
      <c r="A302" s="40" t="n"/>
      <c r="B302" s="34" t="n"/>
      <c r="C302" s="35" t="n"/>
      <c r="D302" s="36" t="n"/>
      <c r="E302" s="35" t="n"/>
      <c r="F302" s="35" t="n"/>
      <c r="G302" s="35" t="n"/>
      <c r="H302" s="35" t="n"/>
      <c r="I302" s="40" t="n"/>
      <c r="J302" s="35" t="n"/>
      <c r="L302" s="39">
        <f>IF(B302="","",IFERROR(YEAR(B302)*0+D302*0+1,0))</f>
        <v/>
      </c>
      <c r="M302" s="55">
        <f>IF(L302&lt;&gt;1,"",IF(O302&gt;0,IF(INDEX('分け方の表'!$O$4:$O$53,O302)&lt;&gt;"",DATE(YEAR(INDEX('分け方の表'!$O$4:$O$53,O302)),MONTH(INDEX('分け方の表'!$O$4:$O$53,O302)),1),DATE(YEAR(B302),MONTH(B302),1)),DATE(YEAR(B302),MONTH(B302),1)))</f>
        <v/>
      </c>
      <c r="N302" s="39">
        <f>IF(L302&lt;&gt;1,"",IF(J302="",0,IF(COUNTIFS($J$4:J302,J302)&gt;1,1,0)))</f>
        <v/>
      </c>
      <c r="O302" s="39">
        <f>IF(L302&lt;&gt;1,"",IF(J302="",0,IFERROR(MATCH(J302,'分け方の表'!$M$4:$M$53,0),0)))</f>
        <v/>
      </c>
      <c r="P302" s="39">
        <f>IF(L302&lt;&gt;1,"",IF(SUMPRODUCT((COUNTIFS(C302,"*"&amp;'分け方の表'!$F$4:$F$23&amp;"*")&gt;0)*('分け方の表'!$F$4:$F$23&lt;&gt;"")*'分け方の表'!$I$4:$I$23)=0,99,1+COUNTIFS('分け方の表'!$I$4:$I$23,"&gt;"&amp;SUMPRODUCT((COUNTIFS(C302,"*"&amp;'分け方の表'!$F$4:$F$23&amp;"*")&gt;0)*('分け方の表'!$F$4:$F$23&lt;&gt;"")*'分け方の表'!$I$4:$I$23))))</f>
        <v/>
      </c>
      <c r="Q302" s="39">
        <f>IF(L302&lt;&gt;1,"",IF(P302&gt;=99,"",INDEX('分け方の表'!$G$4:$G$23,P302)&amp;""))</f>
        <v/>
      </c>
      <c r="R302" s="39">
        <f>IF(L302&lt;&gt;1,"",IF((F302="収入")*(G302="給与")*(E302&lt;&gt;"")*(COUNTIFS('分け方の表'!$J$4:$J$13,E302)&gt;0),INDEX('分け方の表'!$K$4:$K$13,MATCH(E302,'分け方の表'!$J$4:$J$13,0))&amp;"",IFERROR(INDEX('分け方の表'!$C$4:$C$103,MATCH(F302&amp;"|"&amp;G302,'分け方の表'!$D$4:$D$103,0))&amp;"",IFERROR(INDEX('分け方の表'!$C$4:$C$103,MATCH(F302&amp;"|（ほか全部）",'分け方の表'!$D$4:$D$103,0))&amp;"","未分類"))))</f>
        <v/>
      </c>
      <c r="S302" s="39">
        <f>IF(L302&lt;&gt;1,"",IF(N302=1,"",IF(IF(O302&gt;0,INDEX('分け方の表'!$N$4:$N$53,O302)&amp;"","")&lt;&gt;"",IF(INDEX('分け方の表'!$N$4:$N$53,O302)="（数えない）","",INDEX('分け方の表'!$N$4:$N$53,O302)&amp;""),IF(I302&amp;""="1",IF((Q302&lt;&gt;"")*(D302&lt;0)*(IFERROR(INDEX('入力'!$E$30:$E$88,MATCH(Q302,'入力'!$A$30:$A$88,0)),"")="貯める・増やす"),Q302,""),IF(A302&amp;""="0","",IF(Q302&lt;&gt;"",Q302,R302))))))</f>
        <v/>
      </c>
      <c r="T302" s="56">
        <f>IF(S302="","",IF(IFERROR(INDEX('入力'!$E$30:$E$88,MATCH(S302,'入力'!$A$30:$A$88,0)),"")="入るお金",D302,-D302))</f>
        <v/>
      </c>
      <c r="U302" s="39">
        <f>IF(L302="","",IF(L302&lt;&gt;1,"見出しなど",IF(N302=1,"重なり",IF(S302="",IF(O302&gt;0,"数えない（直した）",IF(I302&amp;""="1","振替",IF(A302&amp;""="0","計算対象外","数えない"))),IF(COUNTIFS('入力'!$A$30:$A$88,S302)=0,"一覧にない費目",IF(O302&gt;0,"直した",IF(S302="未分類","未分類","OK")))))))</f>
        <v/>
      </c>
    </row>
    <row r="303">
      <c r="A303" s="40" t="n"/>
      <c r="B303" s="34" t="n"/>
      <c r="C303" s="35" t="n"/>
      <c r="D303" s="36" t="n"/>
      <c r="E303" s="35" t="n"/>
      <c r="F303" s="35" t="n"/>
      <c r="G303" s="35" t="n"/>
      <c r="H303" s="35" t="n"/>
      <c r="I303" s="40" t="n"/>
      <c r="J303" s="35" t="n"/>
      <c r="L303" s="39">
        <f>IF(B303="","",IFERROR(YEAR(B303)*0+D303*0+1,0))</f>
        <v/>
      </c>
      <c r="M303" s="55">
        <f>IF(L303&lt;&gt;1,"",IF(O303&gt;0,IF(INDEX('分け方の表'!$O$4:$O$53,O303)&lt;&gt;"",DATE(YEAR(INDEX('分け方の表'!$O$4:$O$53,O303)),MONTH(INDEX('分け方の表'!$O$4:$O$53,O303)),1),DATE(YEAR(B303),MONTH(B303),1)),DATE(YEAR(B303),MONTH(B303),1)))</f>
        <v/>
      </c>
      <c r="N303" s="39">
        <f>IF(L303&lt;&gt;1,"",IF(J303="",0,IF(COUNTIFS($J$4:J303,J303)&gt;1,1,0)))</f>
        <v/>
      </c>
      <c r="O303" s="39">
        <f>IF(L303&lt;&gt;1,"",IF(J303="",0,IFERROR(MATCH(J303,'分け方の表'!$M$4:$M$53,0),0)))</f>
        <v/>
      </c>
      <c r="P303" s="39">
        <f>IF(L303&lt;&gt;1,"",IF(SUMPRODUCT((COUNTIFS(C303,"*"&amp;'分け方の表'!$F$4:$F$23&amp;"*")&gt;0)*('分け方の表'!$F$4:$F$23&lt;&gt;"")*'分け方の表'!$I$4:$I$23)=0,99,1+COUNTIFS('分け方の表'!$I$4:$I$23,"&gt;"&amp;SUMPRODUCT((COUNTIFS(C303,"*"&amp;'分け方の表'!$F$4:$F$23&amp;"*")&gt;0)*('分け方の表'!$F$4:$F$23&lt;&gt;"")*'分け方の表'!$I$4:$I$23))))</f>
        <v/>
      </c>
      <c r="Q303" s="39">
        <f>IF(L303&lt;&gt;1,"",IF(P303&gt;=99,"",INDEX('分け方の表'!$G$4:$G$23,P303)&amp;""))</f>
        <v/>
      </c>
      <c r="R303" s="39">
        <f>IF(L303&lt;&gt;1,"",IF((F303="収入")*(G303="給与")*(E303&lt;&gt;"")*(COUNTIFS('分け方の表'!$J$4:$J$13,E303)&gt;0),INDEX('分け方の表'!$K$4:$K$13,MATCH(E303,'分け方の表'!$J$4:$J$13,0))&amp;"",IFERROR(INDEX('分け方の表'!$C$4:$C$103,MATCH(F303&amp;"|"&amp;G303,'分け方の表'!$D$4:$D$103,0))&amp;"",IFERROR(INDEX('分け方の表'!$C$4:$C$103,MATCH(F303&amp;"|（ほか全部）",'分け方の表'!$D$4:$D$103,0))&amp;"","未分類"))))</f>
        <v/>
      </c>
      <c r="S303" s="39">
        <f>IF(L303&lt;&gt;1,"",IF(N303=1,"",IF(IF(O303&gt;0,INDEX('分け方の表'!$N$4:$N$53,O303)&amp;"","")&lt;&gt;"",IF(INDEX('分け方の表'!$N$4:$N$53,O303)="（数えない）","",INDEX('分け方の表'!$N$4:$N$53,O303)&amp;""),IF(I303&amp;""="1",IF((Q303&lt;&gt;"")*(D303&lt;0)*(IFERROR(INDEX('入力'!$E$30:$E$88,MATCH(Q303,'入力'!$A$30:$A$88,0)),"")="貯める・増やす"),Q303,""),IF(A303&amp;""="0","",IF(Q303&lt;&gt;"",Q303,R303))))))</f>
        <v/>
      </c>
      <c r="T303" s="56">
        <f>IF(S303="","",IF(IFERROR(INDEX('入力'!$E$30:$E$88,MATCH(S303,'入力'!$A$30:$A$88,0)),"")="入るお金",D303,-D303))</f>
        <v/>
      </c>
      <c r="U303" s="39">
        <f>IF(L303="","",IF(L303&lt;&gt;1,"見出しなど",IF(N303=1,"重なり",IF(S303="",IF(O303&gt;0,"数えない（直した）",IF(I303&amp;""="1","振替",IF(A303&amp;""="0","計算対象外","数えない"))),IF(COUNTIFS('入力'!$A$30:$A$88,S303)=0,"一覧にない費目",IF(O303&gt;0,"直した",IF(S303="未分類","未分類","OK")))))))</f>
        <v/>
      </c>
    </row>
    <row r="304">
      <c r="A304" s="40" t="n"/>
      <c r="B304" s="34" t="n"/>
      <c r="C304" s="35" t="n"/>
      <c r="D304" s="36" t="n"/>
      <c r="E304" s="35" t="n"/>
      <c r="F304" s="35" t="n"/>
      <c r="G304" s="35" t="n"/>
      <c r="H304" s="35" t="n"/>
      <c r="I304" s="40" t="n"/>
      <c r="J304" s="35" t="n"/>
      <c r="L304" s="39">
        <f>IF(B304="","",IFERROR(YEAR(B304)*0+D304*0+1,0))</f>
        <v/>
      </c>
      <c r="M304" s="55">
        <f>IF(L304&lt;&gt;1,"",IF(O304&gt;0,IF(INDEX('分け方の表'!$O$4:$O$53,O304)&lt;&gt;"",DATE(YEAR(INDEX('分け方の表'!$O$4:$O$53,O304)),MONTH(INDEX('分け方の表'!$O$4:$O$53,O304)),1),DATE(YEAR(B304),MONTH(B304),1)),DATE(YEAR(B304),MONTH(B304),1)))</f>
        <v/>
      </c>
      <c r="N304" s="39">
        <f>IF(L304&lt;&gt;1,"",IF(J304="",0,IF(COUNTIFS($J$4:J304,J304)&gt;1,1,0)))</f>
        <v/>
      </c>
      <c r="O304" s="39">
        <f>IF(L304&lt;&gt;1,"",IF(J304="",0,IFERROR(MATCH(J304,'分け方の表'!$M$4:$M$53,0),0)))</f>
        <v/>
      </c>
      <c r="P304" s="39">
        <f>IF(L304&lt;&gt;1,"",IF(SUMPRODUCT((COUNTIFS(C304,"*"&amp;'分け方の表'!$F$4:$F$23&amp;"*")&gt;0)*('分け方の表'!$F$4:$F$23&lt;&gt;"")*'分け方の表'!$I$4:$I$23)=0,99,1+COUNTIFS('分け方の表'!$I$4:$I$23,"&gt;"&amp;SUMPRODUCT((COUNTIFS(C304,"*"&amp;'分け方の表'!$F$4:$F$23&amp;"*")&gt;0)*('分け方の表'!$F$4:$F$23&lt;&gt;"")*'分け方の表'!$I$4:$I$23))))</f>
        <v/>
      </c>
      <c r="Q304" s="39">
        <f>IF(L304&lt;&gt;1,"",IF(P304&gt;=99,"",INDEX('分け方の表'!$G$4:$G$23,P304)&amp;""))</f>
        <v/>
      </c>
      <c r="R304" s="39">
        <f>IF(L304&lt;&gt;1,"",IF((F304="収入")*(G304="給与")*(E304&lt;&gt;"")*(COUNTIFS('分け方の表'!$J$4:$J$13,E304)&gt;0),INDEX('分け方の表'!$K$4:$K$13,MATCH(E304,'分け方の表'!$J$4:$J$13,0))&amp;"",IFERROR(INDEX('分け方の表'!$C$4:$C$103,MATCH(F304&amp;"|"&amp;G304,'分け方の表'!$D$4:$D$103,0))&amp;"",IFERROR(INDEX('分け方の表'!$C$4:$C$103,MATCH(F304&amp;"|（ほか全部）",'分け方の表'!$D$4:$D$103,0))&amp;"","未分類"))))</f>
        <v/>
      </c>
      <c r="S304" s="39">
        <f>IF(L304&lt;&gt;1,"",IF(N304=1,"",IF(IF(O304&gt;0,INDEX('分け方の表'!$N$4:$N$53,O304)&amp;"","")&lt;&gt;"",IF(INDEX('分け方の表'!$N$4:$N$53,O304)="（数えない）","",INDEX('分け方の表'!$N$4:$N$53,O304)&amp;""),IF(I304&amp;""="1",IF((Q304&lt;&gt;"")*(D304&lt;0)*(IFERROR(INDEX('入力'!$E$30:$E$88,MATCH(Q304,'入力'!$A$30:$A$88,0)),"")="貯める・増やす"),Q304,""),IF(A304&amp;""="0","",IF(Q304&lt;&gt;"",Q304,R304))))))</f>
        <v/>
      </c>
      <c r="T304" s="56">
        <f>IF(S304="","",IF(IFERROR(INDEX('入力'!$E$30:$E$88,MATCH(S304,'入力'!$A$30:$A$88,0)),"")="入るお金",D304,-D304))</f>
        <v/>
      </c>
      <c r="U304" s="39">
        <f>IF(L304="","",IF(L304&lt;&gt;1,"見出しなど",IF(N304=1,"重なり",IF(S304="",IF(O304&gt;0,"数えない（直した）",IF(I304&amp;""="1","振替",IF(A304&amp;""="0","計算対象外","数えない"))),IF(COUNTIFS('入力'!$A$30:$A$88,S304)=0,"一覧にない費目",IF(O304&gt;0,"直した",IF(S304="未分類","未分類","OK")))))))</f>
        <v/>
      </c>
    </row>
    <row r="305">
      <c r="A305" s="40" t="n"/>
      <c r="B305" s="34" t="n"/>
      <c r="C305" s="35" t="n"/>
      <c r="D305" s="36" t="n"/>
      <c r="E305" s="35" t="n"/>
      <c r="F305" s="35" t="n"/>
      <c r="G305" s="35" t="n"/>
      <c r="H305" s="35" t="n"/>
      <c r="I305" s="40" t="n"/>
      <c r="J305" s="35" t="n"/>
      <c r="L305" s="39">
        <f>IF(B305="","",IFERROR(YEAR(B305)*0+D305*0+1,0))</f>
        <v/>
      </c>
      <c r="M305" s="55">
        <f>IF(L305&lt;&gt;1,"",IF(O305&gt;0,IF(INDEX('分け方の表'!$O$4:$O$53,O305)&lt;&gt;"",DATE(YEAR(INDEX('分け方の表'!$O$4:$O$53,O305)),MONTH(INDEX('分け方の表'!$O$4:$O$53,O305)),1),DATE(YEAR(B305),MONTH(B305),1)),DATE(YEAR(B305),MONTH(B305),1)))</f>
        <v/>
      </c>
      <c r="N305" s="39">
        <f>IF(L305&lt;&gt;1,"",IF(J305="",0,IF(COUNTIFS($J$4:J305,J305)&gt;1,1,0)))</f>
        <v/>
      </c>
      <c r="O305" s="39">
        <f>IF(L305&lt;&gt;1,"",IF(J305="",0,IFERROR(MATCH(J305,'分け方の表'!$M$4:$M$53,0),0)))</f>
        <v/>
      </c>
      <c r="P305" s="39">
        <f>IF(L305&lt;&gt;1,"",IF(SUMPRODUCT((COUNTIFS(C305,"*"&amp;'分け方の表'!$F$4:$F$23&amp;"*")&gt;0)*('分け方の表'!$F$4:$F$23&lt;&gt;"")*'分け方の表'!$I$4:$I$23)=0,99,1+COUNTIFS('分け方の表'!$I$4:$I$23,"&gt;"&amp;SUMPRODUCT((COUNTIFS(C305,"*"&amp;'分け方の表'!$F$4:$F$23&amp;"*")&gt;0)*('分け方の表'!$F$4:$F$23&lt;&gt;"")*'分け方の表'!$I$4:$I$23))))</f>
        <v/>
      </c>
      <c r="Q305" s="39">
        <f>IF(L305&lt;&gt;1,"",IF(P305&gt;=99,"",INDEX('分け方の表'!$G$4:$G$23,P305)&amp;""))</f>
        <v/>
      </c>
      <c r="R305" s="39">
        <f>IF(L305&lt;&gt;1,"",IF((F305="収入")*(G305="給与")*(E305&lt;&gt;"")*(COUNTIFS('分け方の表'!$J$4:$J$13,E305)&gt;0),INDEX('分け方の表'!$K$4:$K$13,MATCH(E305,'分け方の表'!$J$4:$J$13,0))&amp;"",IFERROR(INDEX('分け方の表'!$C$4:$C$103,MATCH(F305&amp;"|"&amp;G305,'分け方の表'!$D$4:$D$103,0))&amp;"",IFERROR(INDEX('分け方の表'!$C$4:$C$103,MATCH(F305&amp;"|（ほか全部）",'分け方の表'!$D$4:$D$103,0))&amp;"","未分類"))))</f>
        <v/>
      </c>
      <c r="S305" s="39">
        <f>IF(L305&lt;&gt;1,"",IF(N305=1,"",IF(IF(O305&gt;0,INDEX('分け方の表'!$N$4:$N$53,O305)&amp;"","")&lt;&gt;"",IF(INDEX('分け方の表'!$N$4:$N$53,O305)="（数えない）","",INDEX('分け方の表'!$N$4:$N$53,O305)&amp;""),IF(I305&amp;""="1",IF((Q305&lt;&gt;"")*(D305&lt;0)*(IFERROR(INDEX('入力'!$E$30:$E$88,MATCH(Q305,'入力'!$A$30:$A$88,0)),"")="貯める・増やす"),Q305,""),IF(A305&amp;""="0","",IF(Q305&lt;&gt;"",Q305,R305))))))</f>
        <v/>
      </c>
      <c r="T305" s="56">
        <f>IF(S305="","",IF(IFERROR(INDEX('入力'!$E$30:$E$88,MATCH(S305,'入力'!$A$30:$A$88,0)),"")="入るお金",D305,-D305))</f>
        <v/>
      </c>
      <c r="U305" s="39">
        <f>IF(L305="","",IF(L305&lt;&gt;1,"見出しなど",IF(N305=1,"重なり",IF(S305="",IF(O305&gt;0,"数えない（直した）",IF(I305&amp;""="1","振替",IF(A305&amp;""="0","計算対象外","数えない"))),IF(COUNTIFS('入力'!$A$30:$A$88,S305)=0,"一覧にない費目",IF(O305&gt;0,"直した",IF(S305="未分類","未分類","OK")))))))</f>
        <v/>
      </c>
    </row>
    <row r="306">
      <c r="A306" s="40" t="n"/>
      <c r="B306" s="34" t="n"/>
      <c r="C306" s="35" t="n"/>
      <c r="D306" s="36" t="n"/>
      <c r="E306" s="35" t="n"/>
      <c r="F306" s="35" t="n"/>
      <c r="G306" s="35" t="n"/>
      <c r="H306" s="35" t="n"/>
      <c r="I306" s="40" t="n"/>
      <c r="J306" s="35" t="n"/>
      <c r="L306" s="39">
        <f>IF(B306="","",IFERROR(YEAR(B306)*0+D306*0+1,0))</f>
        <v/>
      </c>
      <c r="M306" s="55">
        <f>IF(L306&lt;&gt;1,"",IF(O306&gt;0,IF(INDEX('分け方の表'!$O$4:$O$53,O306)&lt;&gt;"",DATE(YEAR(INDEX('分け方の表'!$O$4:$O$53,O306)),MONTH(INDEX('分け方の表'!$O$4:$O$53,O306)),1),DATE(YEAR(B306),MONTH(B306),1)),DATE(YEAR(B306),MONTH(B306),1)))</f>
        <v/>
      </c>
      <c r="N306" s="39">
        <f>IF(L306&lt;&gt;1,"",IF(J306="",0,IF(COUNTIFS($J$4:J306,J306)&gt;1,1,0)))</f>
        <v/>
      </c>
      <c r="O306" s="39">
        <f>IF(L306&lt;&gt;1,"",IF(J306="",0,IFERROR(MATCH(J306,'分け方の表'!$M$4:$M$53,0),0)))</f>
        <v/>
      </c>
      <c r="P306" s="39">
        <f>IF(L306&lt;&gt;1,"",IF(SUMPRODUCT((COUNTIFS(C306,"*"&amp;'分け方の表'!$F$4:$F$23&amp;"*")&gt;0)*('分け方の表'!$F$4:$F$23&lt;&gt;"")*'分け方の表'!$I$4:$I$23)=0,99,1+COUNTIFS('分け方の表'!$I$4:$I$23,"&gt;"&amp;SUMPRODUCT((COUNTIFS(C306,"*"&amp;'分け方の表'!$F$4:$F$23&amp;"*")&gt;0)*('分け方の表'!$F$4:$F$23&lt;&gt;"")*'分け方の表'!$I$4:$I$23))))</f>
        <v/>
      </c>
      <c r="Q306" s="39">
        <f>IF(L306&lt;&gt;1,"",IF(P306&gt;=99,"",INDEX('分け方の表'!$G$4:$G$23,P306)&amp;""))</f>
        <v/>
      </c>
      <c r="R306" s="39">
        <f>IF(L306&lt;&gt;1,"",IF((F306="収入")*(G306="給与")*(E306&lt;&gt;"")*(COUNTIFS('分け方の表'!$J$4:$J$13,E306)&gt;0),INDEX('分け方の表'!$K$4:$K$13,MATCH(E306,'分け方の表'!$J$4:$J$13,0))&amp;"",IFERROR(INDEX('分け方の表'!$C$4:$C$103,MATCH(F306&amp;"|"&amp;G306,'分け方の表'!$D$4:$D$103,0))&amp;"",IFERROR(INDEX('分け方の表'!$C$4:$C$103,MATCH(F306&amp;"|（ほか全部）",'分け方の表'!$D$4:$D$103,0))&amp;"","未分類"))))</f>
        <v/>
      </c>
      <c r="S306" s="39">
        <f>IF(L306&lt;&gt;1,"",IF(N306=1,"",IF(IF(O306&gt;0,INDEX('分け方の表'!$N$4:$N$53,O306)&amp;"","")&lt;&gt;"",IF(INDEX('分け方の表'!$N$4:$N$53,O306)="（数えない）","",INDEX('分け方の表'!$N$4:$N$53,O306)&amp;""),IF(I306&amp;""="1",IF((Q306&lt;&gt;"")*(D306&lt;0)*(IFERROR(INDEX('入力'!$E$30:$E$88,MATCH(Q306,'入力'!$A$30:$A$88,0)),"")="貯める・増やす"),Q306,""),IF(A306&amp;""="0","",IF(Q306&lt;&gt;"",Q306,R306))))))</f>
        <v/>
      </c>
      <c r="T306" s="56">
        <f>IF(S306="","",IF(IFERROR(INDEX('入力'!$E$30:$E$88,MATCH(S306,'入力'!$A$30:$A$88,0)),"")="入るお金",D306,-D306))</f>
        <v/>
      </c>
      <c r="U306" s="39">
        <f>IF(L306="","",IF(L306&lt;&gt;1,"見出しなど",IF(N306=1,"重なり",IF(S306="",IF(O306&gt;0,"数えない（直した）",IF(I306&amp;""="1","振替",IF(A306&amp;""="0","計算対象外","数えない"))),IF(COUNTIFS('入力'!$A$30:$A$88,S306)=0,"一覧にない費目",IF(O306&gt;0,"直した",IF(S306="未分類","未分類","OK")))))))</f>
        <v/>
      </c>
    </row>
    <row r="307">
      <c r="A307" s="40" t="n"/>
      <c r="B307" s="34" t="n"/>
      <c r="C307" s="35" t="n"/>
      <c r="D307" s="36" t="n"/>
      <c r="E307" s="35" t="n"/>
      <c r="F307" s="35" t="n"/>
      <c r="G307" s="35" t="n"/>
      <c r="H307" s="35" t="n"/>
      <c r="I307" s="40" t="n"/>
      <c r="J307" s="35" t="n"/>
      <c r="L307" s="39">
        <f>IF(B307="","",IFERROR(YEAR(B307)*0+D307*0+1,0))</f>
        <v/>
      </c>
      <c r="M307" s="55">
        <f>IF(L307&lt;&gt;1,"",IF(O307&gt;0,IF(INDEX('分け方の表'!$O$4:$O$53,O307)&lt;&gt;"",DATE(YEAR(INDEX('分け方の表'!$O$4:$O$53,O307)),MONTH(INDEX('分け方の表'!$O$4:$O$53,O307)),1),DATE(YEAR(B307),MONTH(B307),1)),DATE(YEAR(B307),MONTH(B307),1)))</f>
        <v/>
      </c>
      <c r="N307" s="39">
        <f>IF(L307&lt;&gt;1,"",IF(J307="",0,IF(COUNTIFS($J$4:J307,J307)&gt;1,1,0)))</f>
        <v/>
      </c>
      <c r="O307" s="39">
        <f>IF(L307&lt;&gt;1,"",IF(J307="",0,IFERROR(MATCH(J307,'分け方の表'!$M$4:$M$53,0),0)))</f>
        <v/>
      </c>
      <c r="P307" s="39">
        <f>IF(L307&lt;&gt;1,"",IF(SUMPRODUCT((COUNTIFS(C307,"*"&amp;'分け方の表'!$F$4:$F$23&amp;"*")&gt;0)*('分け方の表'!$F$4:$F$23&lt;&gt;"")*'分け方の表'!$I$4:$I$23)=0,99,1+COUNTIFS('分け方の表'!$I$4:$I$23,"&gt;"&amp;SUMPRODUCT((COUNTIFS(C307,"*"&amp;'分け方の表'!$F$4:$F$23&amp;"*")&gt;0)*('分け方の表'!$F$4:$F$23&lt;&gt;"")*'分け方の表'!$I$4:$I$23))))</f>
        <v/>
      </c>
      <c r="Q307" s="39">
        <f>IF(L307&lt;&gt;1,"",IF(P307&gt;=99,"",INDEX('分け方の表'!$G$4:$G$23,P307)&amp;""))</f>
        <v/>
      </c>
      <c r="R307" s="39">
        <f>IF(L307&lt;&gt;1,"",IF((F307="収入")*(G307="給与")*(E307&lt;&gt;"")*(COUNTIFS('分け方の表'!$J$4:$J$13,E307)&gt;0),INDEX('分け方の表'!$K$4:$K$13,MATCH(E307,'分け方の表'!$J$4:$J$13,0))&amp;"",IFERROR(INDEX('分け方の表'!$C$4:$C$103,MATCH(F307&amp;"|"&amp;G307,'分け方の表'!$D$4:$D$103,0))&amp;"",IFERROR(INDEX('分け方の表'!$C$4:$C$103,MATCH(F307&amp;"|（ほか全部）",'分け方の表'!$D$4:$D$103,0))&amp;"","未分類"))))</f>
        <v/>
      </c>
      <c r="S307" s="39">
        <f>IF(L307&lt;&gt;1,"",IF(N307=1,"",IF(IF(O307&gt;0,INDEX('分け方の表'!$N$4:$N$53,O307)&amp;"","")&lt;&gt;"",IF(INDEX('分け方の表'!$N$4:$N$53,O307)="（数えない）","",INDEX('分け方の表'!$N$4:$N$53,O307)&amp;""),IF(I307&amp;""="1",IF((Q307&lt;&gt;"")*(D307&lt;0)*(IFERROR(INDEX('入力'!$E$30:$E$88,MATCH(Q307,'入力'!$A$30:$A$88,0)),"")="貯める・増やす"),Q307,""),IF(A307&amp;""="0","",IF(Q307&lt;&gt;"",Q307,R307))))))</f>
        <v/>
      </c>
      <c r="T307" s="56">
        <f>IF(S307="","",IF(IFERROR(INDEX('入力'!$E$30:$E$88,MATCH(S307,'入力'!$A$30:$A$88,0)),"")="入るお金",D307,-D307))</f>
        <v/>
      </c>
      <c r="U307" s="39">
        <f>IF(L307="","",IF(L307&lt;&gt;1,"見出しなど",IF(N307=1,"重なり",IF(S307="",IF(O307&gt;0,"数えない（直した）",IF(I307&amp;""="1","振替",IF(A307&amp;""="0","計算対象外","数えない"))),IF(COUNTIFS('入力'!$A$30:$A$88,S307)=0,"一覧にない費目",IF(O307&gt;0,"直した",IF(S307="未分類","未分類","OK")))))))</f>
        <v/>
      </c>
    </row>
    <row r="308">
      <c r="A308" s="40" t="n"/>
      <c r="B308" s="34" t="n"/>
      <c r="C308" s="35" t="n"/>
      <c r="D308" s="36" t="n"/>
      <c r="E308" s="35" t="n"/>
      <c r="F308" s="35" t="n"/>
      <c r="G308" s="35" t="n"/>
      <c r="H308" s="35" t="n"/>
      <c r="I308" s="40" t="n"/>
      <c r="J308" s="35" t="n"/>
      <c r="L308" s="39">
        <f>IF(B308="","",IFERROR(YEAR(B308)*0+D308*0+1,0))</f>
        <v/>
      </c>
      <c r="M308" s="55">
        <f>IF(L308&lt;&gt;1,"",IF(O308&gt;0,IF(INDEX('分け方の表'!$O$4:$O$53,O308)&lt;&gt;"",DATE(YEAR(INDEX('分け方の表'!$O$4:$O$53,O308)),MONTH(INDEX('分け方の表'!$O$4:$O$53,O308)),1),DATE(YEAR(B308),MONTH(B308),1)),DATE(YEAR(B308),MONTH(B308),1)))</f>
        <v/>
      </c>
      <c r="N308" s="39">
        <f>IF(L308&lt;&gt;1,"",IF(J308="",0,IF(COUNTIFS($J$4:J308,J308)&gt;1,1,0)))</f>
        <v/>
      </c>
      <c r="O308" s="39">
        <f>IF(L308&lt;&gt;1,"",IF(J308="",0,IFERROR(MATCH(J308,'分け方の表'!$M$4:$M$53,0),0)))</f>
        <v/>
      </c>
      <c r="P308" s="39">
        <f>IF(L308&lt;&gt;1,"",IF(SUMPRODUCT((COUNTIFS(C308,"*"&amp;'分け方の表'!$F$4:$F$23&amp;"*")&gt;0)*('分け方の表'!$F$4:$F$23&lt;&gt;"")*'分け方の表'!$I$4:$I$23)=0,99,1+COUNTIFS('分け方の表'!$I$4:$I$23,"&gt;"&amp;SUMPRODUCT((COUNTIFS(C308,"*"&amp;'分け方の表'!$F$4:$F$23&amp;"*")&gt;0)*('分け方の表'!$F$4:$F$23&lt;&gt;"")*'分け方の表'!$I$4:$I$23))))</f>
        <v/>
      </c>
      <c r="Q308" s="39">
        <f>IF(L308&lt;&gt;1,"",IF(P308&gt;=99,"",INDEX('分け方の表'!$G$4:$G$23,P308)&amp;""))</f>
        <v/>
      </c>
      <c r="R308" s="39">
        <f>IF(L308&lt;&gt;1,"",IF((F308="収入")*(G308="給与")*(E308&lt;&gt;"")*(COUNTIFS('分け方の表'!$J$4:$J$13,E308)&gt;0),INDEX('分け方の表'!$K$4:$K$13,MATCH(E308,'分け方の表'!$J$4:$J$13,0))&amp;"",IFERROR(INDEX('分け方の表'!$C$4:$C$103,MATCH(F308&amp;"|"&amp;G308,'分け方の表'!$D$4:$D$103,0))&amp;"",IFERROR(INDEX('分け方の表'!$C$4:$C$103,MATCH(F308&amp;"|（ほか全部）",'分け方の表'!$D$4:$D$103,0))&amp;"","未分類"))))</f>
        <v/>
      </c>
      <c r="S308" s="39">
        <f>IF(L308&lt;&gt;1,"",IF(N308=1,"",IF(IF(O308&gt;0,INDEX('分け方の表'!$N$4:$N$53,O308)&amp;"","")&lt;&gt;"",IF(INDEX('分け方の表'!$N$4:$N$53,O308)="（数えない）","",INDEX('分け方の表'!$N$4:$N$53,O308)&amp;""),IF(I308&amp;""="1",IF((Q308&lt;&gt;"")*(D308&lt;0)*(IFERROR(INDEX('入力'!$E$30:$E$88,MATCH(Q308,'入力'!$A$30:$A$88,0)),"")="貯める・増やす"),Q308,""),IF(A308&amp;""="0","",IF(Q308&lt;&gt;"",Q308,R308))))))</f>
        <v/>
      </c>
      <c r="T308" s="56">
        <f>IF(S308="","",IF(IFERROR(INDEX('入力'!$E$30:$E$88,MATCH(S308,'入力'!$A$30:$A$88,0)),"")="入るお金",D308,-D308))</f>
        <v/>
      </c>
      <c r="U308" s="39">
        <f>IF(L308="","",IF(L308&lt;&gt;1,"見出しなど",IF(N308=1,"重なり",IF(S308="",IF(O308&gt;0,"数えない（直した）",IF(I308&amp;""="1","振替",IF(A308&amp;""="0","計算対象外","数えない"))),IF(COUNTIFS('入力'!$A$30:$A$88,S308)=0,"一覧にない費目",IF(O308&gt;0,"直した",IF(S308="未分類","未分類","OK")))))))</f>
        <v/>
      </c>
    </row>
    <row r="309">
      <c r="A309" s="40" t="n"/>
      <c r="B309" s="34" t="n"/>
      <c r="C309" s="35" t="n"/>
      <c r="D309" s="36" t="n"/>
      <c r="E309" s="35" t="n"/>
      <c r="F309" s="35" t="n"/>
      <c r="G309" s="35" t="n"/>
      <c r="H309" s="35" t="n"/>
      <c r="I309" s="40" t="n"/>
      <c r="J309" s="35" t="n"/>
      <c r="L309" s="39">
        <f>IF(B309="","",IFERROR(YEAR(B309)*0+D309*0+1,0))</f>
        <v/>
      </c>
      <c r="M309" s="55">
        <f>IF(L309&lt;&gt;1,"",IF(O309&gt;0,IF(INDEX('分け方の表'!$O$4:$O$53,O309)&lt;&gt;"",DATE(YEAR(INDEX('分け方の表'!$O$4:$O$53,O309)),MONTH(INDEX('分け方の表'!$O$4:$O$53,O309)),1),DATE(YEAR(B309),MONTH(B309),1)),DATE(YEAR(B309),MONTH(B309),1)))</f>
        <v/>
      </c>
      <c r="N309" s="39">
        <f>IF(L309&lt;&gt;1,"",IF(J309="",0,IF(COUNTIFS($J$4:J309,J309)&gt;1,1,0)))</f>
        <v/>
      </c>
      <c r="O309" s="39">
        <f>IF(L309&lt;&gt;1,"",IF(J309="",0,IFERROR(MATCH(J309,'分け方の表'!$M$4:$M$53,0),0)))</f>
        <v/>
      </c>
      <c r="P309" s="39">
        <f>IF(L309&lt;&gt;1,"",IF(SUMPRODUCT((COUNTIFS(C309,"*"&amp;'分け方の表'!$F$4:$F$23&amp;"*")&gt;0)*('分け方の表'!$F$4:$F$23&lt;&gt;"")*'分け方の表'!$I$4:$I$23)=0,99,1+COUNTIFS('分け方の表'!$I$4:$I$23,"&gt;"&amp;SUMPRODUCT((COUNTIFS(C309,"*"&amp;'分け方の表'!$F$4:$F$23&amp;"*")&gt;0)*('分け方の表'!$F$4:$F$23&lt;&gt;"")*'分け方の表'!$I$4:$I$23))))</f>
        <v/>
      </c>
      <c r="Q309" s="39">
        <f>IF(L309&lt;&gt;1,"",IF(P309&gt;=99,"",INDEX('分け方の表'!$G$4:$G$23,P309)&amp;""))</f>
        <v/>
      </c>
      <c r="R309" s="39">
        <f>IF(L309&lt;&gt;1,"",IF((F309="収入")*(G309="給与")*(E309&lt;&gt;"")*(COUNTIFS('分け方の表'!$J$4:$J$13,E309)&gt;0),INDEX('分け方の表'!$K$4:$K$13,MATCH(E309,'分け方の表'!$J$4:$J$13,0))&amp;"",IFERROR(INDEX('分け方の表'!$C$4:$C$103,MATCH(F309&amp;"|"&amp;G309,'分け方の表'!$D$4:$D$103,0))&amp;"",IFERROR(INDEX('分け方の表'!$C$4:$C$103,MATCH(F309&amp;"|（ほか全部）",'分け方の表'!$D$4:$D$103,0))&amp;"","未分類"))))</f>
        <v/>
      </c>
      <c r="S309" s="39">
        <f>IF(L309&lt;&gt;1,"",IF(N309=1,"",IF(IF(O309&gt;0,INDEX('分け方の表'!$N$4:$N$53,O309)&amp;"","")&lt;&gt;"",IF(INDEX('分け方の表'!$N$4:$N$53,O309)="（数えない）","",INDEX('分け方の表'!$N$4:$N$53,O309)&amp;""),IF(I309&amp;""="1",IF((Q309&lt;&gt;"")*(D309&lt;0)*(IFERROR(INDEX('入力'!$E$30:$E$88,MATCH(Q309,'入力'!$A$30:$A$88,0)),"")="貯める・増やす"),Q309,""),IF(A309&amp;""="0","",IF(Q309&lt;&gt;"",Q309,R309))))))</f>
        <v/>
      </c>
      <c r="T309" s="56">
        <f>IF(S309="","",IF(IFERROR(INDEX('入力'!$E$30:$E$88,MATCH(S309,'入力'!$A$30:$A$88,0)),"")="入るお金",D309,-D309))</f>
        <v/>
      </c>
      <c r="U309" s="39">
        <f>IF(L309="","",IF(L309&lt;&gt;1,"見出しなど",IF(N309=1,"重なり",IF(S309="",IF(O309&gt;0,"数えない（直した）",IF(I309&amp;""="1","振替",IF(A309&amp;""="0","計算対象外","数えない"))),IF(COUNTIFS('入力'!$A$30:$A$88,S309)=0,"一覧にない費目",IF(O309&gt;0,"直した",IF(S309="未分類","未分類","OK")))))))</f>
        <v/>
      </c>
    </row>
    <row r="310">
      <c r="A310" s="40" t="n"/>
      <c r="B310" s="34" t="n"/>
      <c r="C310" s="35" t="n"/>
      <c r="D310" s="36" t="n"/>
      <c r="E310" s="35" t="n"/>
      <c r="F310" s="35" t="n"/>
      <c r="G310" s="35" t="n"/>
      <c r="H310" s="35" t="n"/>
      <c r="I310" s="40" t="n"/>
      <c r="J310" s="35" t="n"/>
      <c r="L310" s="39">
        <f>IF(B310="","",IFERROR(YEAR(B310)*0+D310*0+1,0))</f>
        <v/>
      </c>
      <c r="M310" s="55">
        <f>IF(L310&lt;&gt;1,"",IF(O310&gt;0,IF(INDEX('分け方の表'!$O$4:$O$53,O310)&lt;&gt;"",DATE(YEAR(INDEX('分け方の表'!$O$4:$O$53,O310)),MONTH(INDEX('分け方の表'!$O$4:$O$53,O310)),1),DATE(YEAR(B310),MONTH(B310),1)),DATE(YEAR(B310),MONTH(B310),1)))</f>
        <v/>
      </c>
      <c r="N310" s="39">
        <f>IF(L310&lt;&gt;1,"",IF(J310="",0,IF(COUNTIFS($J$4:J310,J310)&gt;1,1,0)))</f>
        <v/>
      </c>
      <c r="O310" s="39">
        <f>IF(L310&lt;&gt;1,"",IF(J310="",0,IFERROR(MATCH(J310,'分け方の表'!$M$4:$M$53,0),0)))</f>
        <v/>
      </c>
      <c r="P310" s="39">
        <f>IF(L310&lt;&gt;1,"",IF(SUMPRODUCT((COUNTIFS(C310,"*"&amp;'分け方の表'!$F$4:$F$23&amp;"*")&gt;0)*('分け方の表'!$F$4:$F$23&lt;&gt;"")*'分け方の表'!$I$4:$I$23)=0,99,1+COUNTIFS('分け方の表'!$I$4:$I$23,"&gt;"&amp;SUMPRODUCT((COUNTIFS(C310,"*"&amp;'分け方の表'!$F$4:$F$23&amp;"*")&gt;0)*('分け方の表'!$F$4:$F$23&lt;&gt;"")*'分け方の表'!$I$4:$I$23))))</f>
        <v/>
      </c>
      <c r="Q310" s="39">
        <f>IF(L310&lt;&gt;1,"",IF(P310&gt;=99,"",INDEX('分け方の表'!$G$4:$G$23,P310)&amp;""))</f>
        <v/>
      </c>
      <c r="R310" s="39">
        <f>IF(L310&lt;&gt;1,"",IF((F310="収入")*(G310="給与")*(E310&lt;&gt;"")*(COUNTIFS('分け方の表'!$J$4:$J$13,E310)&gt;0),INDEX('分け方の表'!$K$4:$K$13,MATCH(E310,'分け方の表'!$J$4:$J$13,0))&amp;"",IFERROR(INDEX('分け方の表'!$C$4:$C$103,MATCH(F310&amp;"|"&amp;G310,'分け方の表'!$D$4:$D$103,0))&amp;"",IFERROR(INDEX('分け方の表'!$C$4:$C$103,MATCH(F310&amp;"|（ほか全部）",'分け方の表'!$D$4:$D$103,0))&amp;"","未分類"))))</f>
        <v/>
      </c>
      <c r="S310" s="39">
        <f>IF(L310&lt;&gt;1,"",IF(N310=1,"",IF(IF(O310&gt;0,INDEX('分け方の表'!$N$4:$N$53,O310)&amp;"","")&lt;&gt;"",IF(INDEX('分け方の表'!$N$4:$N$53,O310)="（数えない）","",INDEX('分け方の表'!$N$4:$N$53,O310)&amp;""),IF(I310&amp;""="1",IF((Q310&lt;&gt;"")*(D310&lt;0)*(IFERROR(INDEX('入力'!$E$30:$E$88,MATCH(Q310,'入力'!$A$30:$A$88,0)),"")="貯める・増やす"),Q310,""),IF(A310&amp;""="0","",IF(Q310&lt;&gt;"",Q310,R310))))))</f>
        <v/>
      </c>
      <c r="T310" s="56">
        <f>IF(S310="","",IF(IFERROR(INDEX('入力'!$E$30:$E$88,MATCH(S310,'入力'!$A$30:$A$88,0)),"")="入るお金",D310,-D310))</f>
        <v/>
      </c>
      <c r="U310" s="39">
        <f>IF(L310="","",IF(L310&lt;&gt;1,"見出しなど",IF(N310=1,"重なり",IF(S310="",IF(O310&gt;0,"数えない（直した）",IF(I310&amp;""="1","振替",IF(A310&amp;""="0","計算対象外","数えない"))),IF(COUNTIFS('入力'!$A$30:$A$88,S310)=0,"一覧にない費目",IF(O310&gt;0,"直した",IF(S310="未分類","未分類","OK")))))))</f>
        <v/>
      </c>
    </row>
    <row r="311">
      <c r="A311" s="40" t="n"/>
      <c r="B311" s="34" t="n"/>
      <c r="C311" s="35" t="n"/>
      <c r="D311" s="36" t="n"/>
      <c r="E311" s="35" t="n"/>
      <c r="F311" s="35" t="n"/>
      <c r="G311" s="35" t="n"/>
      <c r="H311" s="35" t="n"/>
      <c r="I311" s="40" t="n"/>
      <c r="J311" s="35" t="n"/>
      <c r="L311" s="39">
        <f>IF(B311="","",IFERROR(YEAR(B311)*0+D311*0+1,0))</f>
        <v/>
      </c>
      <c r="M311" s="55">
        <f>IF(L311&lt;&gt;1,"",IF(O311&gt;0,IF(INDEX('分け方の表'!$O$4:$O$53,O311)&lt;&gt;"",DATE(YEAR(INDEX('分け方の表'!$O$4:$O$53,O311)),MONTH(INDEX('分け方の表'!$O$4:$O$53,O311)),1),DATE(YEAR(B311),MONTH(B311),1)),DATE(YEAR(B311),MONTH(B311),1)))</f>
        <v/>
      </c>
      <c r="N311" s="39">
        <f>IF(L311&lt;&gt;1,"",IF(J311="",0,IF(COUNTIFS($J$4:J311,J311)&gt;1,1,0)))</f>
        <v/>
      </c>
      <c r="O311" s="39">
        <f>IF(L311&lt;&gt;1,"",IF(J311="",0,IFERROR(MATCH(J311,'分け方の表'!$M$4:$M$53,0),0)))</f>
        <v/>
      </c>
      <c r="P311" s="39">
        <f>IF(L311&lt;&gt;1,"",IF(SUMPRODUCT((COUNTIFS(C311,"*"&amp;'分け方の表'!$F$4:$F$23&amp;"*")&gt;0)*('分け方の表'!$F$4:$F$23&lt;&gt;"")*'分け方の表'!$I$4:$I$23)=0,99,1+COUNTIFS('分け方の表'!$I$4:$I$23,"&gt;"&amp;SUMPRODUCT((COUNTIFS(C311,"*"&amp;'分け方の表'!$F$4:$F$23&amp;"*")&gt;0)*('分け方の表'!$F$4:$F$23&lt;&gt;"")*'分け方の表'!$I$4:$I$23))))</f>
        <v/>
      </c>
      <c r="Q311" s="39">
        <f>IF(L311&lt;&gt;1,"",IF(P311&gt;=99,"",INDEX('分け方の表'!$G$4:$G$23,P311)&amp;""))</f>
        <v/>
      </c>
      <c r="R311" s="39">
        <f>IF(L311&lt;&gt;1,"",IF((F311="収入")*(G311="給与")*(E311&lt;&gt;"")*(COUNTIFS('分け方の表'!$J$4:$J$13,E311)&gt;0),INDEX('分け方の表'!$K$4:$K$13,MATCH(E311,'分け方の表'!$J$4:$J$13,0))&amp;"",IFERROR(INDEX('分け方の表'!$C$4:$C$103,MATCH(F311&amp;"|"&amp;G311,'分け方の表'!$D$4:$D$103,0))&amp;"",IFERROR(INDEX('分け方の表'!$C$4:$C$103,MATCH(F311&amp;"|（ほか全部）",'分け方の表'!$D$4:$D$103,0))&amp;"","未分類"))))</f>
        <v/>
      </c>
      <c r="S311" s="39">
        <f>IF(L311&lt;&gt;1,"",IF(N311=1,"",IF(IF(O311&gt;0,INDEX('分け方の表'!$N$4:$N$53,O311)&amp;"","")&lt;&gt;"",IF(INDEX('分け方の表'!$N$4:$N$53,O311)="（数えない）","",INDEX('分け方の表'!$N$4:$N$53,O311)&amp;""),IF(I311&amp;""="1",IF((Q311&lt;&gt;"")*(D311&lt;0)*(IFERROR(INDEX('入力'!$E$30:$E$88,MATCH(Q311,'入力'!$A$30:$A$88,0)),"")="貯める・増やす"),Q311,""),IF(A311&amp;""="0","",IF(Q311&lt;&gt;"",Q311,R311))))))</f>
        <v/>
      </c>
      <c r="T311" s="56">
        <f>IF(S311="","",IF(IFERROR(INDEX('入力'!$E$30:$E$88,MATCH(S311,'入力'!$A$30:$A$88,0)),"")="入るお金",D311,-D311))</f>
        <v/>
      </c>
      <c r="U311" s="39">
        <f>IF(L311="","",IF(L311&lt;&gt;1,"見出しなど",IF(N311=1,"重なり",IF(S311="",IF(O311&gt;0,"数えない（直した）",IF(I311&amp;""="1","振替",IF(A311&amp;""="0","計算対象外","数えない"))),IF(COUNTIFS('入力'!$A$30:$A$88,S311)=0,"一覧にない費目",IF(O311&gt;0,"直した",IF(S311="未分類","未分類","OK")))))))</f>
        <v/>
      </c>
    </row>
    <row r="312">
      <c r="A312" s="40" t="n"/>
      <c r="B312" s="34" t="n"/>
      <c r="C312" s="35" t="n"/>
      <c r="D312" s="36" t="n"/>
      <c r="E312" s="35" t="n"/>
      <c r="F312" s="35" t="n"/>
      <c r="G312" s="35" t="n"/>
      <c r="H312" s="35" t="n"/>
      <c r="I312" s="40" t="n"/>
      <c r="J312" s="35" t="n"/>
      <c r="L312" s="39">
        <f>IF(B312="","",IFERROR(YEAR(B312)*0+D312*0+1,0))</f>
        <v/>
      </c>
      <c r="M312" s="55">
        <f>IF(L312&lt;&gt;1,"",IF(O312&gt;0,IF(INDEX('分け方の表'!$O$4:$O$53,O312)&lt;&gt;"",DATE(YEAR(INDEX('分け方の表'!$O$4:$O$53,O312)),MONTH(INDEX('分け方の表'!$O$4:$O$53,O312)),1),DATE(YEAR(B312),MONTH(B312),1)),DATE(YEAR(B312),MONTH(B312),1)))</f>
        <v/>
      </c>
      <c r="N312" s="39">
        <f>IF(L312&lt;&gt;1,"",IF(J312="",0,IF(COUNTIFS($J$4:J312,J312)&gt;1,1,0)))</f>
        <v/>
      </c>
      <c r="O312" s="39">
        <f>IF(L312&lt;&gt;1,"",IF(J312="",0,IFERROR(MATCH(J312,'分け方の表'!$M$4:$M$53,0),0)))</f>
        <v/>
      </c>
      <c r="P312" s="39">
        <f>IF(L312&lt;&gt;1,"",IF(SUMPRODUCT((COUNTIFS(C312,"*"&amp;'分け方の表'!$F$4:$F$23&amp;"*")&gt;0)*('分け方の表'!$F$4:$F$23&lt;&gt;"")*'分け方の表'!$I$4:$I$23)=0,99,1+COUNTIFS('分け方の表'!$I$4:$I$23,"&gt;"&amp;SUMPRODUCT((COUNTIFS(C312,"*"&amp;'分け方の表'!$F$4:$F$23&amp;"*")&gt;0)*('分け方の表'!$F$4:$F$23&lt;&gt;"")*'分け方の表'!$I$4:$I$23))))</f>
        <v/>
      </c>
      <c r="Q312" s="39">
        <f>IF(L312&lt;&gt;1,"",IF(P312&gt;=99,"",INDEX('分け方の表'!$G$4:$G$23,P312)&amp;""))</f>
        <v/>
      </c>
      <c r="R312" s="39">
        <f>IF(L312&lt;&gt;1,"",IF((F312="収入")*(G312="給与")*(E312&lt;&gt;"")*(COUNTIFS('分け方の表'!$J$4:$J$13,E312)&gt;0),INDEX('分け方の表'!$K$4:$K$13,MATCH(E312,'分け方の表'!$J$4:$J$13,0))&amp;"",IFERROR(INDEX('分け方の表'!$C$4:$C$103,MATCH(F312&amp;"|"&amp;G312,'分け方の表'!$D$4:$D$103,0))&amp;"",IFERROR(INDEX('分け方の表'!$C$4:$C$103,MATCH(F312&amp;"|（ほか全部）",'分け方の表'!$D$4:$D$103,0))&amp;"","未分類"))))</f>
        <v/>
      </c>
      <c r="S312" s="39">
        <f>IF(L312&lt;&gt;1,"",IF(N312=1,"",IF(IF(O312&gt;0,INDEX('分け方の表'!$N$4:$N$53,O312)&amp;"","")&lt;&gt;"",IF(INDEX('分け方の表'!$N$4:$N$53,O312)="（数えない）","",INDEX('分け方の表'!$N$4:$N$53,O312)&amp;""),IF(I312&amp;""="1",IF((Q312&lt;&gt;"")*(D312&lt;0)*(IFERROR(INDEX('入力'!$E$30:$E$88,MATCH(Q312,'入力'!$A$30:$A$88,0)),"")="貯める・増やす"),Q312,""),IF(A312&amp;""="0","",IF(Q312&lt;&gt;"",Q312,R312))))))</f>
        <v/>
      </c>
      <c r="T312" s="56">
        <f>IF(S312="","",IF(IFERROR(INDEX('入力'!$E$30:$E$88,MATCH(S312,'入力'!$A$30:$A$88,0)),"")="入るお金",D312,-D312))</f>
        <v/>
      </c>
      <c r="U312" s="39">
        <f>IF(L312="","",IF(L312&lt;&gt;1,"見出しなど",IF(N312=1,"重なり",IF(S312="",IF(O312&gt;0,"数えない（直した）",IF(I312&amp;""="1","振替",IF(A312&amp;""="0","計算対象外","数えない"))),IF(COUNTIFS('入力'!$A$30:$A$88,S312)=0,"一覧にない費目",IF(O312&gt;0,"直した",IF(S312="未分類","未分類","OK")))))))</f>
        <v/>
      </c>
    </row>
    <row r="313">
      <c r="A313" s="40" t="n"/>
      <c r="B313" s="34" t="n"/>
      <c r="C313" s="35" t="n"/>
      <c r="D313" s="36" t="n"/>
      <c r="E313" s="35" t="n"/>
      <c r="F313" s="35" t="n"/>
      <c r="G313" s="35" t="n"/>
      <c r="H313" s="35" t="n"/>
      <c r="I313" s="40" t="n"/>
      <c r="J313" s="35" t="n"/>
      <c r="L313" s="39">
        <f>IF(B313="","",IFERROR(YEAR(B313)*0+D313*0+1,0))</f>
        <v/>
      </c>
      <c r="M313" s="55">
        <f>IF(L313&lt;&gt;1,"",IF(O313&gt;0,IF(INDEX('分け方の表'!$O$4:$O$53,O313)&lt;&gt;"",DATE(YEAR(INDEX('分け方の表'!$O$4:$O$53,O313)),MONTH(INDEX('分け方の表'!$O$4:$O$53,O313)),1),DATE(YEAR(B313),MONTH(B313),1)),DATE(YEAR(B313),MONTH(B313),1)))</f>
        <v/>
      </c>
      <c r="N313" s="39">
        <f>IF(L313&lt;&gt;1,"",IF(J313="",0,IF(COUNTIFS($J$4:J313,J313)&gt;1,1,0)))</f>
        <v/>
      </c>
      <c r="O313" s="39">
        <f>IF(L313&lt;&gt;1,"",IF(J313="",0,IFERROR(MATCH(J313,'分け方の表'!$M$4:$M$53,0),0)))</f>
        <v/>
      </c>
      <c r="P313" s="39">
        <f>IF(L313&lt;&gt;1,"",IF(SUMPRODUCT((COUNTIFS(C313,"*"&amp;'分け方の表'!$F$4:$F$23&amp;"*")&gt;0)*('分け方の表'!$F$4:$F$23&lt;&gt;"")*'分け方の表'!$I$4:$I$23)=0,99,1+COUNTIFS('分け方の表'!$I$4:$I$23,"&gt;"&amp;SUMPRODUCT((COUNTIFS(C313,"*"&amp;'分け方の表'!$F$4:$F$23&amp;"*")&gt;0)*('分け方の表'!$F$4:$F$23&lt;&gt;"")*'分け方の表'!$I$4:$I$23))))</f>
        <v/>
      </c>
      <c r="Q313" s="39">
        <f>IF(L313&lt;&gt;1,"",IF(P313&gt;=99,"",INDEX('分け方の表'!$G$4:$G$23,P313)&amp;""))</f>
        <v/>
      </c>
      <c r="R313" s="39">
        <f>IF(L313&lt;&gt;1,"",IF((F313="収入")*(G313="給与")*(E313&lt;&gt;"")*(COUNTIFS('分け方の表'!$J$4:$J$13,E313)&gt;0),INDEX('分け方の表'!$K$4:$K$13,MATCH(E313,'分け方の表'!$J$4:$J$13,0))&amp;"",IFERROR(INDEX('分け方の表'!$C$4:$C$103,MATCH(F313&amp;"|"&amp;G313,'分け方の表'!$D$4:$D$103,0))&amp;"",IFERROR(INDEX('分け方の表'!$C$4:$C$103,MATCH(F313&amp;"|（ほか全部）",'分け方の表'!$D$4:$D$103,0))&amp;"","未分類"))))</f>
        <v/>
      </c>
      <c r="S313" s="39">
        <f>IF(L313&lt;&gt;1,"",IF(N313=1,"",IF(IF(O313&gt;0,INDEX('分け方の表'!$N$4:$N$53,O313)&amp;"","")&lt;&gt;"",IF(INDEX('分け方の表'!$N$4:$N$53,O313)="（数えない）","",INDEX('分け方の表'!$N$4:$N$53,O313)&amp;""),IF(I313&amp;""="1",IF((Q313&lt;&gt;"")*(D313&lt;0)*(IFERROR(INDEX('入力'!$E$30:$E$88,MATCH(Q313,'入力'!$A$30:$A$88,0)),"")="貯める・増やす"),Q313,""),IF(A313&amp;""="0","",IF(Q313&lt;&gt;"",Q313,R313))))))</f>
        <v/>
      </c>
      <c r="T313" s="56">
        <f>IF(S313="","",IF(IFERROR(INDEX('入力'!$E$30:$E$88,MATCH(S313,'入力'!$A$30:$A$88,0)),"")="入るお金",D313,-D313))</f>
        <v/>
      </c>
      <c r="U313" s="39">
        <f>IF(L313="","",IF(L313&lt;&gt;1,"見出しなど",IF(N313=1,"重なり",IF(S313="",IF(O313&gt;0,"数えない（直した）",IF(I313&amp;""="1","振替",IF(A313&amp;""="0","計算対象外","数えない"))),IF(COUNTIFS('入力'!$A$30:$A$88,S313)=0,"一覧にない費目",IF(O313&gt;0,"直した",IF(S313="未分類","未分類","OK")))))))</f>
        <v/>
      </c>
    </row>
    <row r="314">
      <c r="A314" s="40" t="n"/>
      <c r="B314" s="34" t="n"/>
      <c r="C314" s="35" t="n"/>
      <c r="D314" s="36" t="n"/>
      <c r="E314" s="35" t="n"/>
      <c r="F314" s="35" t="n"/>
      <c r="G314" s="35" t="n"/>
      <c r="H314" s="35" t="n"/>
      <c r="I314" s="40" t="n"/>
      <c r="J314" s="35" t="n"/>
      <c r="L314" s="39">
        <f>IF(B314="","",IFERROR(YEAR(B314)*0+D314*0+1,0))</f>
        <v/>
      </c>
      <c r="M314" s="55">
        <f>IF(L314&lt;&gt;1,"",IF(O314&gt;0,IF(INDEX('分け方の表'!$O$4:$O$53,O314)&lt;&gt;"",DATE(YEAR(INDEX('分け方の表'!$O$4:$O$53,O314)),MONTH(INDEX('分け方の表'!$O$4:$O$53,O314)),1),DATE(YEAR(B314),MONTH(B314),1)),DATE(YEAR(B314),MONTH(B314),1)))</f>
        <v/>
      </c>
      <c r="N314" s="39">
        <f>IF(L314&lt;&gt;1,"",IF(J314="",0,IF(COUNTIFS($J$4:J314,J314)&gt;1,1,0)))</f>
        <v/>
      </c>
      <c r="O314" s="39">
        <f>IF(L314&lt;&gt;1,"",IF(J314="",0,IFERROR(MATCH(J314,'分け方の表'!$M$4:$M$53,0),0)))</f>
        <v/>
      </c>
      <c r="P314" s="39">
        <f>IF(L314&lt;&gt;1,"",IF(SUMPRODUCT((COUNTIFS(C314,"*"&amp;'分け方の表'!$F$4:$F$23&amp;"*")&gt;0)*('分け方の表'!$F$4:$F$23&lt;&gt;"")*'分け方の表'!$I$4:$I$23)=0,99,1+COUNTIFS('分け方の表'!$I$4:$I$23,"&gt;"&amp;SUMPRODUCT((COUNTIFS(C314,"*"&amp;'分け方の表'!$F$4:$F$23&amp;"*")&gt;0)*('分け方の表'!$F$4:$F$23&lt;&gt;"")*'分け方の表'!$I$4:$I$23))))</f>
        <v/>
      </c>
      <c r="Q314" s="39">
        <f>IF(L314&lt;&gt;1,"",IF(P314&gt;=99,"",INDEX('分け方の表'!$G$4:$G$23,P314)&amp;""))</f>
        <v/>
      </c>
      <c r="R314" s="39">
        <f>IF(L314&lt;&gt;1,"",IF((F314="収入")*(G314="給与")*(E314&lt;&gt;"")*(COUNTIFS('分け方の表'!$J$4:$J$13,E314)&gt;0),INDEX('分け方の表'!$K$4:$K$13,MATCH(E314,'分け方の表'!$J$4:$J$13,0))&amp;"",IFERROR(INDEX('分け方の表'!$C$4:$C$103,MATCH(F314&amp;"|"&amp;G314,'分け方の表'!$D$4:$D$103,0))&amp;"",IFERROR(INDEX('分け方の表'!$C$4:$C$103,MATCH(F314&amp;"|（ほか全部）",'分け方の表'!$D$4:$D$103,0))&amp;"","未分類"))))</f>
        <v/>
      </c>
      <c r="S314" s="39">
        <f>IF(L314&lt;&gt;1,"",IF(N314=1,"",IF(IF(O314&gt;0,INDEX('分け方の表'!$N$4:$N$53,O314)&amp;"","")&lt;&gt;"",IF(INDEX('分け方の表'!$N$4:$N$53,O314)="（数えない）","",INDEX('分け方の表'!$N$4:$N$53,O314)&amp;""),IF(I314&amp;""="1",IF((Q314&lt;&gt;"")*(D314&lt;0)*(IFERROR(INDEX('入力'!$E$30:$E$88,MATCH(Q314,'入力'!$A$30:$A$88,0)),"")="貯める・増やす"),Q314,""),IF(A314&amp;""="0","",IF(Q314&lt;&gt;"",Q314,R314))))))</f>
        <v/>
      </c>
      <c r="T314" s="56">
        <f>IF(S314="","",IF(IFERROR(INDEX('入力'!$E$30:$E$88,MATCH(S314,'入力'!$A$30:$A$88,0)),"")="入るお金",D314,-D314))</f>
        <v/>
      </c>
      <c r="U314" s="39">
        <f>IF(L314="","",IF(L314&lt;&gt;1,"見出しなど",IF(N314=1,"重なり",IF(S314="",IF(O314&gt;0,"数えない（直した）",IF(I314&amp;""="1","振替",IF(A314&amp;""="0","計算対象外","数えない"))),IF(COUNTIFS('入力'!$A$30:$A$88,S314)=0,"一覧にない費目",IF(O314&gt;0,"直した",IF(S314="未分類","未分類","OK")))))))</f>
        <v/>
      </c>
    </row>
    <row r="315">
      <c r="A315" s="40" t="n"/>
      <c r="B315" s="34" t="n"/>
      <c r="C315" s="35" t="n"/>
      <c r="D315" s="36" t="n"/>
      <c r="E315" s="35" t="n"/>
      <c r="F315" s="35" t="n"/>
      <c r="G315" s="35" t="n"/>
      <c r="H315" s="35" t="n"/>
      <c r="I315" s="40" t="n"/>
      <c r="J315" s="35" t="n"/>
      <c r="L315" s="39">
        <f>IF(B315="","",IFERROR(YEAR(B315)*0+D315*0+1,0))</f>
        <v/>
      </c>
      <c r="M315" s="55">
        <f>IF(L315&lt;&gt;1,"",IF(O315&gt;0,IF(INDEX('分け方の表'!$O$4:$O$53,O315)&lt;&gt;"",DATE(YEAR(INDEX('分け方の表'!$O$4:$O$53,O315)),MONTH(INDEX('分け方の表'!$O$4:$O$53,O315)),1),DATE(YEAR(B315),MONTH(B315),1)),DATE(YEAR(B315),MONTH(B315),1)))</f>
        <v/>
      </c>
      <c r="N315" s="39">
        <f>IF(L315&lt;&gt;1,"",IF(J315="",0,IF(COUNTIFS($J$4:J315,J315)&gt;1,1,0)))</f>
        <v/>
      </c>
      <c r="O315" s="39">
        <f>IF(L315&lt;&gt;1,"",IF(J315="",0,IFERROR(MATCH(J315,'分け方の表'!$M$4:$M$53,0),0)))</f>
        <v/>
      </c>
      <c r="P315" s="39">
        <f>IF(L315&lt;&gt;1,"",IF(SUMPRODUCT((COUNTIFS(C315,"*"&amp;'分け方の表'!$F$4:$F$23&amp;"*")&gt;0)*('分け方の表'!$F$4:$F$23&lt;&gt;"")*'分け方の表'!$I$4:$I$23)=0,99,1+COUNTIFS('分け方の表'!$I$4:$I$23,"&gt;"&amp;SUMPRODUCT((COUNTIFS(C315,"*"&amp;'分け方の表'!$F$4:$F$23&amp;"*")&gt;0)*('分け方の表'!$F$4:$F$23&lt;&gt;"")*'分け方の表'!$I$4:$I$23))))</f>
        <v/>
      </c>
      <c r="Q315" s="39">
        <f>IF(L315&lt;&gt;1,"",IF(P315&gt;=99,"",INDEX('分け方の表'!$G$4:$G$23,P315)&amp;""))</f>
        <v/>
      </c>
      <c r="R315" s="39">
        <f>IF(L315&lt;&gt;1,"",IF((F315="収入")*(G315="給与")*(E315&lt;&gt;"")*(COUNTIFS('分け方の表'!$J$4:$J$13,E315)&gt;0),INDEX('分け方の表'!$K$4:$K$13,MATCH(E315,'分け方の表'!$J$4:$J$13,0))&amp;"",IFERROR(INDEX('分け方の表'!$C$4:$C$103,MATCH(F315&amp;"|"&amp;G315,'分け方の表'!$D$4:$D$103,0))&amp;"",IFERROR(INDEX('分け方の表'!$C$4:$C$103,MATCH(F315&amp;"|（ほか全部）",'分け方の表'!$D$4:$D$103,0))&amp;"","未分類"))))</f>
        <v/>
      </c>
      <c r="S315" s="39">
        <f>IF(L315&lt;&gt;1,"",IF(N315=1,"",IF(IF(O315&gt;0,INDEX('分け方の表'!$N$4:$N$53,O315)&amp;"","")&lt;&gt;"",IF(INDEX('分け方の表'!$N$4:$N$53,O315)="（数えない）","",INDEX('分け方の表'!$N$4:$N$53,O315)&amp;""),IF(I315&amp;""="1",IF((Q315&lt;&gt;"")*(D315&lt;0)*(IFERROR(INDEX('入力'!$E$30:$E$88,MATCH(Q315,'入力'!$A$30:$A$88,0)),"")="貯める・増やす"),Q315,""),IF(A315&amp;""="0","",IF(Q315&lt;&gt;"",Q315,R315))))))</f>
        <v/>
      </c>
      <c r="T315" s="56">
        <f>IF(S315="","",IF(IFERROR(INDEX('入力'!$E$30:$E$88,MATCH(S315,'入力'!$A$30:$A$88,0)),"")="入るお金",D315,-D315))</f>
        <v/>
      </c>
      <c r="U315" s="39">
        <f>IF(L315="","",IF(L315&lt;&gt;1,"見出しなど",IF(N315=1,"重なり",IF(S315="",IF(O315&gt;0,"数えない（直した）",IF(I315&amp;""="1","振替",IF(A315&amp;""="0","計算対象外","数えない"))),IF(COUNTIFS('入力'!$A$30:$A$88,S315)=0,"一覧にない費目",IF(O315&gt;0,"直した",IF(S315="未分類","未分類","OK")))))))</f>
        <v/>
      </c>
    </row>
    <row r="316">
      <c r="A316" s="40" t="n"/>
      <c r="B316" s="34" t="n"/>
      <c r="C316" s="35" t="n"/>
      <c r="D316" s="36" t="n"/>
      <c r="E316" s="35" t="n"/>
      <c r="F316" s="35" t="n"/>
      <c r="G316" s="35" t="n"/>
      <c r="H316" s="35" t="n"/>
      <c r="I316" s="40" t="n"/>
      <c r="J316" s="35" t="n"/>
      <c r="L316" s="39">
        <f>IF(B316="","",IFERROR(YEAR(B316)*0+D316*0+1,0))</f>
        <v/>
      </c>
      <c r="M316" s="55">
        <f>IF(L316&lt;&gt;1,"",IF(O316&gt;0,IF(INDEX('分け方の表'!$O$4:$O$53,O316)&lt;&gt;"",DATE(YEAR(INDEX('分け方の表'!$O$4:$O$53,O316)),MONTH(INDEX('分け方の表'!$O$4:$O$53,O316)),1),DATE(YEAR(B316),MONTH(B316),1)),DATE(YEAR(B316),MONTH(B316),1)))</f>
        <v/>
      </c>
      <c r="N316" s="39">
        <f>IF(L316&lt;&gt;1,"",IF(J316="",0,IF(COUNTIFS($J$4:J316,J316)&gt;1,1,0)))</f>
        <v/>
      </c>
      <c r="O316" s="39">
        <f>IF(L316&lt;&gt;1,"",IF(J316="",0,IFERROR(MATCH(J316,'分け方の表'!$M$4:$M$53,0),0)))</f>
        <v/>
      </c>
      <c r="P316" s="39">
        <f>IF(L316&lt;&gt;1,"",IF(SUMPRODUCT((COUNTIFS(C316,"*"&amp;'分け方の表'!$F$4:$F$23&amp;"*")&gt;0)*('分け方の表'!$F$4:$F$23&lt;&gt;"")*'分け方の表'!$I$4:$I$23)=0,99,1+COUNTIFS('分け方の表'!$I$4:$I$23,"&gt;"&amp;SUMPRODUCT((COUNTIFS(C316,"*"&amp;'分け方の表'!$F$4:$F$23&amp;"*")&gt;0)*('分け方の表'!$F$4:$F$23&lt;&gt;"")*'分け方の表'!$I$4:$I$23))))</f>
        <v/>
      </c>
      <c r="Q316" s="39">
        <f>IF(L316&lt;&gt;1,"",IF(P316&gt;=99,"",INDEX('分け方の表'!$G$4:$G$23,P316)&amp;""))</f>
        <v/>
      </c>
      <c r="R316" s="39">
        <f>IF(L316&lt;&gt;1,"",IF((F316="収入")*(G316="給与")*(E316&lt;&gt;"")*(COUNTIFS('分け方の表'!$J$4:$J$13,E316)&gt;0),INDEX('分け方の表'!$K$4:$K$13,MATCH(E316,'分け方の表'!$J$4:$J$13,0))&amp;"",IFERROR(INDEX('分け方の表'!$C$4:$C$103,MATCH(F316&amp;"|"&amp;G316,'分け方の表'!$D$4:$D$103,0))&amp;"",IFERROR(INDEX('分け方の表'!$C$4:$C$103,MATCH(F316&amp;"|（ほか全部）",'分け方の表'!$D$4:$D$103,0))&amp;"","未分類"))))</f>
        <v/>
      </c>
      <c r="S316" s="39">
        <f>IF(L316&lt;&gt;1,"",IF(N316=1,"",IF(IF(O316&gt;0,INDEX('分け方の表'!$N$4:$N$53,O316)&amp;"","")&lt;&gt;"",IF(INDEX('分け方の表'!$N$4:$N$53,O316)="（数えない）","",INDEX('分け方の表'!$N$4:$N$53,O316)&amp;""),IF(I316&amp;""="1",IF((Q316&lt;&gt;"")*(D316&lt;0)*(IFERROR(INDEX('入力'!$E$30:$E$88,MATCH(Q316,'入力'!$A$30:$A$88,0)),"")="貯める・増やす"),Q316,""),IF(A316&amp;""="0","",IF(Q316&lt;&gt;"",Q316,R316))))))</f>
        <v/>
      </c>
      <c r="T316" s="56">
        <f>IF(S316="","",IF(IFERROR(INDEX('入力'!$E$30:$E$88,MATCH(S316,'入力'!$A$30:$A$88,0)),"")="入るお金",D316,-D316))</f>
        <v/>
      </c>
      <c r="U316" s="39">
        <f>IF(L316="","",IF(L316&lt;&gt;1,"見出しなど",IF(N316=1,"重なり",IF(S316="",IF(O316&gt;0,"数えない（直した）",IF(I316&amp;""="1","振替",IF(A316&amp;""="0","計算対象外","数えない"))),IF(COUNTIFS('入力'!$A$30:$A$88,S316)=0,"一覧にない費目",IF(O316&gt;0,"直した",IF(S316="未分類","未分類","OK")))))))</f>
        <v/>
      </c>
    </row>
    <row r="317">
      <c r="A317" s="40" t="n"/>
      <c r="B317" s="34" t="n"/>
      <c r="C317" s="35" t="n"/>
      <c r="D317" s="36" t="n"/>
      <c r="E317" s="35" t="n"/>
      <c r="F317" s="35" t="n"/>
      <c r="G317" s="35" t="n"/>
      <c r="H317" s="35" t="n"/>
      <c r="I317" s="40" t="n"/>
      <c r="J317" s="35" t="n"/>
      <c r="L317" s="39">
        <f>IF(B317="","",IFERROR(YEAR(B317)*0+D317*0+1,0))</f>
        <v/>
      </c>
      <c r="M317" s="55">
        <f>IF(L317&lt;&gt;1,"",IF(O317&gt;0,IF(INDEX('分け方の表'!$O$4:$O$53,O317)&lt;&gt;"",DATE(YEAR(INDEX('分け方の表'!$O$4:$O$53,O317)),MONTH(INDEX('分け方の表'!$O$4:$O$53,O317)),1),DATE(YEAR(B317),MONTH(B317),1)),DATE(YEAR(B317),MONTH(B317),1)))</f>
        <v/>
      </c>
      <c r="N317" s="39">
        <f>IF(L317&lt;&gt;1,"",IF(J317="",0,IF(COUNTIFS($J$4:J317,J317)&gt;1,1,0)))</f>
        <v/>
      </c>
      <c r="O317" s="39">
        <f>IF(L317&lt;&gt;1,"",IF(J317="",0,IFERROR(MATCH(J317,'分け方の表'!$M$4:$M$53,0),0)))</f>
        <v/>
      </c>
      <c r="P317" s="39">
        <f>IF(L317&lt;&gt;1,"",IF(SUMPRODUCT((COUNTIFS(C317,"*"&amp;'分け方の表'!$F$4:$F$23&amp;"*")&gt;0)*('分け方の表'!$F$4:$F$23&lt;&gt;"")*'分け方の表'!$I$4:$I$23)=0,99,1+COUNTIFS('分け方の表'!$I$4:$I$23,"&gt;"&amp;SUMPRODUCT((COUNTIFS(C317,"*"&amp;'分け方の表'!$F$4:$F$23&amp;"*")&gt;0)*('分け方の表'!$F$4:$F$23&lt;&gt;"")*'分け方の表'!$I$4:$I$23))))</f>
        <v/>
      </c>
      <c r="Q317" s="39">
        <f>IF(L317&lt;&gt;1,"",IF(P317&gt;=99,"",INDEX('分け方の表'!$G$4:$G$23,P317)&amp;""))</f>
        <v/>
      </c>
      <c r="R317" s="39">
        <f>IF(L317&lt;&gt;1,"",IF((F317="収入")*(G317="給与")*(E317&lt;&gt;"")*(COUNTIFS('分け方の表'!$J$4:$J$13,E317)&gt;0),INDEX('分け方の表'!$K$4:$K$13,MATCH(E317,'分け方の表'!$J$4:$J$13,0))&amp;"",IFERROR(INDEX('分け方の表'!$C$4:$C$103,MATCH(F317&amp;"|"&amp;G317,'分け方の表'!$D$4:$D$103,0))&amp;"",IFERROR(INDEX('分け方の表'!$C$4:$C$103,MATCH(F317&amp;"|（ほか全部）",'分け方の表'!$D$4:$D$103,0))&amp;"","未分類"))))</f>
        <v/>
      </c>
      <c r="S317" s="39">
        <f>IF(L317&lt;&gt;1,"",IF(N317=1,"",IF(IF(O317&gt;0,INDEX('分け方の表'!$N$4:$N$53,O317)&amp;"","")&lt;&gt;"",IF(INDEX('分け方の表'!$N$4:$N$53,O317)="（数えない）","",INDEX('分け方の表'!$N$4:$N$53,O317)&amp;""),IF(I317&amp;""="1",IF((Q317&lt;&gt;"")*(D317&lt;0)*(IFERROR(INDEX('入力'!$E$30:$E$88,MATCH(Q317,'入力'!$A$30:$A$88,0)),"")="貯める・増やす"),Q317,""),IF(A317&amp;""="0","",IF(Q317&lt;&gt;"",Q317,R317))))))</f>
        <v/>
      </c>
      <c r="T317" s="56">
        <f>IF(S317="","",IF(IFERROR(INDEX('入力'!$E$30:$E$88,MATCH(S317,'入力'!$A$30:$A$88,0)),"")="入るお金",D317,-D317))</f>
        <v/>
      </c>
      <c r="U317" s="39">
        <f>IF(L317="","",IF(L317&lt;&gt;1,"見出しなど",IF(N317=1,"重なり",IF(S317="",IF(O317&gt;0,"数えない（直した）",IF(I317&amp;""="1","振替",IF(A317&amp;""="0","計算対象外","数えない"))),IF(COUNTIFS('入力'!$A$30:$A$88,S317)=0,"一覧にない費目",IF(O317&gt;0,"直した",IF(S317="未分類","未分類","OK")))))))</f>
        <v/>
      </c>
    </row>
    <row r="318">
      <c r="A318" s="40" t="n"/>
      <c r="B318" s="34" t="n"/>
      <c r="C318" s="35" t="n"/>
      <c r="D318" s="36" t="n"/>
      <c r="E318" s="35" t="n"/>
      <c r="F318" s="35" t="n"/>
      <c r="G318" s="35" t="n"/>
      <c r="H318" s="35" t="n"/>
      <c r="I318" s="40" t="n"/>
      <c r="J318" s="35" t="n"/>
      <c r="L318" s="39">
        <f>IF(B318="","",IFERROR(YEAR(B318)*0+D318*0+1,0))</f>
        <v/>
      </c>
      <c r="M318" s="55">
        <f>IF(L318&lt;&gt;1,"",IF(O318&gt;0,IF(INDEX('分け方の表'!$O$4:$O$53,O318)&lt;&gt;"",DATE(YEAR(INDEX('分け方の表'!$O$4:$O$53,O318)),MONTH(INDEX('分け方の表'!$O$4:$O$53,O318)),1),DATE(YEAR(B318),MONTH(B318),1)),DATE(YEAR(B318),MONTH(B318),1)))</f>
        <v/>
      </c>
      <c r="N318" s="39">
        <f>IF(L318&lt;&gt;1,"",IF(J318="",0,IF(COUNTIFS($J$4:J318,J318)&gt;1,1,0)))</f>
        <v/>
      </c>
      <c r="O318" s="39">
        <f>IF(L318&lt;&gt;1,"",IF(J318="",0,IFERROR(MATCH(J318,'分け方の表'!$M$4:$M$53,0),0)))</f>
        <v/>
      </c>
      <c r="P318" s="39">
        <f>IF(L318&lt;&gt;1,"",IF(SUMPRODUCT((COUNTIFS(C318,"*"&amp;'分け方の表'!$F$4:$F$23&amp;"*")&gt;0)*('分け方の表'!$F$4:$F$23&lt;&gt;"")*'分け方の表'!$I$4:$I$23)=0,99,1+COUNTIFS('分け方の表'!$I$4:$I$23,"&gt;"&amp;SUMPRODUCT((COUNTIFS(C318,"*"&amp;'分け方の表'!$F$4:$F$23&amp;"*")&gt;0)*('分け方の表'!$F$4:$F$23&lt;&gt;"")*'分け方の表'!$I$4:$I$23))))</f>
        <v/>
      </c>
      <c r="Q318" s="39">
        <f>IF(L318&lt;&gt;1,"",IF(P318&gt;=99,"",INDEX('分け方の表'!$G$4:$G$23,P318)&amp;""))</f>
        <v/>
      </c>
      <c r="R318" s="39">
        <f>IF(L318&lt;&gt;1,"",IF((F318="収入")*(G318="給与")*(E318&lt;&gt;"")*(COUNTIFS('分け方の表'!$J$4:$J$13,E318)&gt;0),INDEX('分け方の表'!$K$4:$K$13,MATCH(E318,'分け方の表'!$J$4:$J$13,0))&amp;"",IFERROR(INDEX('分け方の表'!$C$4:$C$103,MATCH(F318&amp;"|"&amp;G318,'分け方の表'!$D$4:$D$103,0))&amp;"",IFERROR(INDEX('分け方の表'!$C$4:$C$103,MATCH(F318&amp;"|（ほか全部）",'分け方の表'!$D$4:$D$103,0))&amp;"","未分類"))))</f>
        <v/>
      </c>
      <c r="S318" s="39">
        <f>IF(L318&lt;&gt;1,"",IF(N318=1,"",IF(IF(O318&gt;0,INDEX('分け方の表'!$N$4:$N$53,O318)&amp;"","")&lt;&gt;"",IF(INDEX('分け方の表'!$N$4:$N$53,O318)="（数えない）","",INDEX('分け方の表'!$N$4:$N$53,O318)&amp;""),IF(I318&amp;""="1",IF((Q318&lt;&gt;"")*(D318&lt;0)*(IFERROR(INDEX('入力'!$E$30:$E$88,MATCH(Q318,'入力'!$A$30:$A$88,0)),"")="貯める・増やす"),Q318,""),IF(A318&amp;""="0","",IF(Q318&lt;&gt;"",Q318,R318))))))</f>
        <v/>
      </c>
      <c r="T318" s="56">
        <f>IF(S318="","",IF(IFERROR(INDEX('入力'!$E$30:$E$88,MATCH(S318,'入力'!$A$30:$A$88,0)),"")="入るお金",D318,-D318))</f>
        <v/>
      </c>
      <c r="U318" s="39">
        <f>IF(L318="","",IF(L318&lt;&gt;1,"見出しなど",IF(N318=1,"重なり",IF(S318="",IF(O318&gt;0,"数えない（直した）",IF(I318&amp;""="1","振替",IF(A318&amp;""="0","計算対象外","数えない"))),IF(COUNTIFS('入力'!$A$30:$A$88,S318)=0,"一覧にない費目",IF(O318&gt;0,"直した",IF(S318="未分類","未分類","OK")))))))</f>
        <v/>
      </c>
    </row>
    <row r="319">
      <c r="A319" s="40" t="n"/>
      <c r="B319" s="34" t="n"/>
      <c r="C319" s="35" t="n"/>
      <c r="D319" s="36" t="n"/>
      <c r="E319" s="35" t="n"/>
      <c r="F319" s="35" t="n"/>
      <c r="G319" s="35" t="n"/>
      <c r="H319" s="35" t="n"/>
      <c r="I319" s="40" t="n"/>
      <c r="J319" s="35" t="n"/>
      <c r="L319" s="39">
        <f>IF(B319="","",IFERROR(YEAR(B319)*0+D319*0+1,0))</f>
        <v/>
      </c>
      <c r="M319" s="55">
        <f>IF(L319&lt;&gt;1,"",IF(O319&gt;0,IF(INDEX('分け方の表'!$O$4:$O$53,O319)&lt;&gt;"",DATE(YEAR(INDEX('分け方の表'!$O$4:$O$53,O319)),MONTH(INDEX('分け方の表'!$O$4:$O$53,O319)),1),DATE(YEAR(B319),MONTH(B319),1)),DATE(YEAR(B319),MONTH(B319),1)))</f>
        <v/>
      </c>
      <c r="N319" s="39">
        <f>IF(L319&lt;&gt;1,"",IF(J319="",0,IF(COUNTIFS($J$4:J319,J319)&gt;1,1,0)))</f>
        <v/>
      </c>
      <c r="O319" s="39">
        <f>IF(L319&lt;&gt;1,"",IF(J319="",0,IFERROR(MATCH(J319,'分け方の表'!$M$4:$M$53,0),0)))</f>
        <v/>
      </c>
      <c r="P319" s="39">
        <f>IF(L319&lt;&gt;1,"",IF(SUMPRODUCT((COUNTIFS(C319,"*"&amp;'分け方の表'!$F$4:$F$23&amp;"*")&gt;0)*('分け方の表'!$F$4:$F$23&lt;&gt;"")*'分け方の表'!$I$4:$I$23)=0,99,1+COUNTIFS('分け方の表'!$I$4:$I$23,"&gt;"&amp;SUMPRODUCT((COUNTIFS(C319,"*"&amp;'分け方の表'!$F$4:$F$23&amp;"*")&gt;0)*('分け方の表'!$F$4:$F$23&lt;&gt;"")*'分け方の表'!$I$4:$I$23))))</f>
        <v/>
      </c>
      <c r="Q319" s="39">
        <f>IF(L319&lt;&gt;1,"",IF(P319&gt;=99,"",INDEX('分け方の表'!$G$4:$G$23,P319)&amp;""))</f>
        <v/>
      </c>
      <c r="R319" s="39">
        <f>IF(L319&lt;&gt;1,"",IF((F319="収入")*(G319="給与")*(E319&lt;&gt;"")*(COUNTIFS('分け方の表'!$J$4:$J$13,E319)&gt;0),INDEX('分け方の表'!$K$4:$K$13,MATCH(E319,'分け方の表'!$J$4:$J$13,0))&amp;"",IFERROR(INDEX('分け方の表'!$C$4:$C$103,MATCH(F319&amp;"|"&amp;G319,'分け方の表'!$D$4:$D$103,0))&amp;"",IFERROR(INDEX('分け方の表'!$C$4:$C$103,MATCH(F319&amp;"|（ほか全部）",'分け方の表'!$D$4:$D$103,0))&amp;"","未分類"))))</f>
        <v/>
      </c>
      <c r="S319" s="39">
        <f>IF(L319&lt;&gt;1,"",IF(N319=1,"",IF(IF(O319&gt;0,INDEX('分け方の表'!$N$4:$N$53,O319)&amp;"","")&lt;&gt;"",IF(INDEX('分け方の表'!$N$4:$N$53,O319)="（数えない）","",INDEX('分け方の表'!$N$4:$N$53,O319)&amp;""),IF(I319&amp;""="1",IF((Q319&lt;&gt;"")*(D319&lt;0)*(IFERROR(INDEX('入力'!$E$30:$E$88,MATCH(Q319,'入力'!$A$30:$A$88,0)),"")="貯める・増やす"),Q319,""),IF(A319&amp;""="0","",IF(Q319&lt;&gt;"",Q319,R319))))))</f>
        <v/>
      </c>
      <c r="T319" s="56">
        <f>IF(S319="","",IF(IFERROR(INDEX('入力'!$E$30:$E$88,MATCH(S319,'入力'!$A$30:$A$88,0)),"")="入るお金",D319,-D319))</f>
        <v/>
      </c>
      <c r="U319" s="39">
        <f>IF(L319="","",IF(L319&lt;&gt;1,"見出しなど",IF(N319=1,"重なり",IF(S319="",IF(O319&gt;0,"数えない（直した）",IF(I319&amp;""="1","振替",IF(A319&amp;""="0","計算対象外","数えない"))),IF(COUNTIFS('入力'!$A$30:$A$88,S319)=0,"一覧にない費目",IF(O319&gt;0,"直した",IF(S319="未分類","未分類","OK")))))))</f>
        <v/>
      </c>
    </row>
    <row r="320">
      <c r="A320" s="40" t="n"/>
      <c r="B320" s="34" t="n"/>
      <c r="C320" s="35" t="n"/>
      <c r="D320" s="36" t="n"/>
      <c r="E320" s="35" t="n"/>
      <c r="F320" s="35" t="n"/>
      <c r="G320" s="35" t="n"/>
      <c r="H320" s="35" t="n"/>
      <c r="I320" s="40" t="n"/>
      <c r="J320" s="35" t="n"/>
      <c r="L320" s="39">
        <f>IF(B320="","",IFERROR(YEAR(B320)*0+D320*0+1,0))</f>
        <v/>
      </c>
      <c r="M320" s="55">
        <f>IF(L320&lt;&gt;1,"",IF(O320&gt;0,IF(INDEX('分け方の表'!$O$4:$O$53,O320)&lt;&gt;"",DATE(YEAR(INDEX('分け方の表'!$O$4:$O$53,O320)),MONTH(INDEX('分け方の表'!$O$4:$O$53,O320)),1),DATE(YEAR(B320),MONTH(B320),1)),DATE(YEAR(B320),MONTH(B320),1)))</f>
        <v/>
      </c>
      <c r="N320" s="39">
        <f>IF(L320&lt;&gt;1,"",IF(J320="",0,IF(COUNTIFS($J$4:J320,J320)&gt;1,1,0)))</f>
        <v/>
      </c>
      <c r="O320" s="39">
        <f>IF(L320&lt;&gt;1,"",IF(J320="",0,IFERROR(MATCH(J320,'分け方の表'!$M$4:$M$53,0),0)))</f>
        <v/>
      </c>
      <c r="P320" s="39">
        <f>IF(L320&lt;&gt;1,"",IF(SUMPRODUCT((COUNTIFS(C320,"*"&amp;'分け方の表'!$F$4:$F$23&amp;"*")&gt;0)*('分け方の表'!$F$4:$F$23&lt;&gt;"")*'分け方の表'!$I$4:$I$23)=0,99,1+COUNTIFS('分け方の表'!$I$4:$I$23,"&gt;"&amp;SUMPRODUCT((COUNTIFS(C320,"*"&amp;'分け方の表'!$F$4:$F$23&amp;"*")&gt;0)*('分け方の表'!$F$4:$F$23&lt;&gt;"")*'分け方の表'!$I$4:$I$23))))</f>
        <v/>
      </c>
      <c r="Q320" s="39">
        <f>IF(L320&lt;&gt;1,"",IF(P320&gt;=99,"",INDEX('分け方の表'!$G$4:$G$23,P320)&amp;""))</f>
        <v/>
      </c>
      <c r="R320" s="39">
        <f>IF(L320&lt;&gt;1,"",IF((F320="収入")*(G320="給与")*(E320&lt;&gt;"")*(COUNTIFS('分け方の表'!$J$4:$J$13,E320)&gt;0),INDEX('分け方の表'!$K$4:$K$13,MATCH(E320,'分け方の表'!$J$4:$J$13,0))&amp;"",IFERROR(INDEX('分け方の表'!$C$4:$C$103,MATCH(F320&amp;"|"&amp;G320,'分け方の表'!$D$4:$D$103,0))&amp;"",IFERROR(INDEX('分け方の表'!$C$4:$C$103,MATCH(F320&amp;"|（ほか全部）",'分け方の表'!$D$4:$D$103,0))&amp;"","未分類"))))</f>
        <v/>
      </c>
      <c r="S320" s="39">
        <f>IF(L320&lt;&gt;1,"",IF(N320=1,"",IF(IF(O320&gt;0,INDEX('分け方の表'!$N$4:$N$53,O320)&amp;"","")&lt;&gt;"",IF(INDEX('分け方の表'!$N$4:$N$53,O320)="（数えない）","",INDEX('分け方の表'!$N$4:$N$53,O320)&amp;""),IF(I320&amp;""="1",IF((Q320&lt;&gt;"")*(D320&lt;0)*(IFERROR(INDEX('入力'!$E$30:$E$88,MATCH(Q320,'入力'!$A$30:$A$88,0)),"")="貯める・増やす"),Q320,""),IF(A320&amp;""="0","",IF(Q320&lt;&gt;"",Q320,R320))))))</f>
        <v/>
      </c>
      <c r="T320" s="56">
        <f>IF(S320="","",IF(IFERROR(INDEX('入力'!$E$30:$E$88,MATCH(S320,'入力'!$A$30:$A$88,0)),"")="入るお金",D320,-D320))</f>
        <v/>
      </c>
      <c r="U320" s="39">
        <f>IF(L320="","",IF(L320&lt;&gt;1,"見出しなど",IF(N320=1,"重なり",IF(S320="",IF(O320&gt;0,"数えない（直した）",IF(I320&amp;""="1","振替",IF(A320&amp;""="0","計算対象外","数えない"))),IF(COUNTIFS('入力'!$A$30:$A$88,S320)=0,"一覧にない費目",IF(O320&gt;0,"直した",IF(S320="未分類","未分類","OK")))))))</f>
        <v/>
      </c>
    </row>
    <row r="321">
      <c r="A321" s="40" t="n"/>
      <c r="B321" s="34" t="n"/>
      <c r="C321" s="35" t="n"/>
      <c r="D321" s="36" t="n"/>
      <c r="E321" s="35" t="n"/>
      <c r="F321" s="35" t="n"/>
      <c r="G321" s="35" t="n"/>
      <c r="H321" s="35" t="n"/>
      <c r="I321" s="40" t="n"/>
      <c r="J321" s="35" t="n"/>
      <c r="L321" s="39">
        <f>IF(B321="","",IFERROR(YEAR(B321)*0+D321*0+1,0))</f>
        <v/>
      </c>
      <c r="M321" s="55">
        <f>IF(L321&lt;&gt;1,"",IF(O321&gt;0,IF(INDEX('分け方の表'!$O$4:$O$53,O321)&lt;&gt;"",DATE(YEAR(INDEX('分け方の表'!$O$4:$O$53,O321)),MONTH(INDEX('分け方の表'!$O$4:$O$53,O321)),1),DATE(YEAR(B321),MONTH(B321),1)),DATE(YEAR(B321),MONTH(B321),1)))</f>
        <v/>
      </c>
      <c r="N321" s="39">
        <f>IF(L321&lt;&gt;1,"",IF(J321="",0,IF(COUNTIFS($J$4:J321,J321)&gt;1,1,0)))</f>
        <v/>
      </c>
      <c r="O321" s="39">
        <f>IF(L321&lt;&gt;1,"",IF(J321="",0,IFERROR(MATCH(J321,'分け方の表'!$M$4:$M$53,0),0)))</f>
        <v/>
      </c>
      <c r="P321" s="39">
        <f>IF(L321&lt;&gt;1,"",IF(SUMPRODUCT((COUNTIFS(C321,"*"&amp;'分け方の表'!$F$4:$F$23&amp;"*")&gt;0)*('分け方の表'!$F$4:$F$23&lt;&gt;"")*'分け方の表'!$I$4:$I$23)=0,99,1+COUNTIFS('分け方の表'!$I$4:$I$23,"&gt;"&amp;SUMPRODUCT((COUNTIFS(C321,"*"&amp;'分け方の表'!$F$4:$F$23&amp;"*")&gt;0)*('分け方の表'!$F$4:$F$23&lt;&gt;"")*'分け方の表'!$I$4:$I$23))))</f>
        <v/>
      </c>
      <c r="Q321" s="39">
        <f>IF(L321&lt;&gt;1,"",IF(P321&gt;=99,"",INDEX('分け方の表'!$G$4:$G$23,P321)&amp;""))</f>
        <v/>
      </c>
      <c r="R321" s="39">
        <f>IF(L321&lt;&gt;1,"",IF((F321="収入")*(G321="給与")*(E321&lt;&gt;"")*(COUNTIFS('分け方の表'!$J$4:$J$13,E321)&gt;0),INDEX('分け方の表'!$K$4:$K$13,MATCH(E321,'分け方の表'!$J$4:$J$13,0))&amp;"",IFERROR(INDEX('分け方の表'!$C$4:$C$103,MATCH(F321&amp;"|"&amp;G321,'分け方の表'!$D$4:$D$103,0))&amp;"",IFERROR(INDEX('分け方の表'!$C$4:$C$103,MATCH(F321&amp;"|（ほか全部）",'分け方の表'!$D$4:$D$103,0))&amp;"","未分類"))))</f>
        <v/>
      </c>
      <c r="S321" s="39">
        <f>IF(L321&lt;&gt;1,"",IF(N321=1,"",IF(IF(O321&gt;0,INDEX('分け方の表'!$N$4:$N$53,O321)&amp;"","")&lt;&gt;"",IF(INDEX('分け方の表'!$N$4:$N$53,O321)="（数えない）","",INDEX('分け方の表'!$N$4:$N$53,O321)&amp;""),IF(I321&amp;""="1",IF((Q321&lt;&gt;"")*(D321&lt;0)*(IFERROR(INDEX('入力'!$E$30:$E$88,MATCH(Q321,'入力'!$A$30:$A$88,0)),"")="貯める・増やす"),Q321,""),IF(A321&amp;""="0","",IF(Q321&lt;&gt;"",Q321,R321))))))</f>
        <v/>
      </c>
      <c r="T321" s="56">
        <f>IF(S321="","",IF(IFERROR(INDEX('入力'!$E$30:$E$88,MATCH(S321,'入力'!$A$30:$A$88,0)),"")="入るお金",D321,-D321))</f>
        <v/>
      </c>
      <c r="U321" s="39">
        <f>IF(L321="","",IF(L321&lt;&gt;1,"見出しなど",IF(N321=1,"重なり",IF(S321="",IF(O321&gt;0,"数えない（直した）",IF(I321&amp;""="1","振替",IF(A321&amp;""="0","計算対象外","数えない"))),IF(COUNTIFS('入力'!$A$30:$A$88,S321)=0,"一覧にない費目",IF(O321&gt;0,"直した",IF(S321="未分類","未分類","OK")))))))</f>
        <v/>
      </c>
    </row>
    <row r="322">
      <c r="A322" s="40" t="n"/>
      <c r="B322" s="34" t="n"/>
      <c r="C322" s="35" t="n"/>
      <c r="D322" s="36" t="n"/>
      <c r="E322" s="35" t="n"/>
      <c r="F322" s="35" t="n"/>
      <c r="G322" s="35" t="n"/>
      <c r="H322" s="35" t="n"/>
      <c r="I322" s="40" t="n"/>
      <c r="J322" s="35" t="n"/>
      <c r="L322" s="39">
        <f>IF(B322="","",IFERROR(YEAR(B322)*0+D322*0+1,0))</f>
        <v/>
      </c>
      <c r="M322" s="55">
        <f>IF(L322&lt;&gt;1,"",IF(O322&gt;0,IF(INDEX('分け方の表'!$O$4:$O$53,O322)&lt;&gt;"",DATE(YEAR(INDEX('分け方の表'!$O$4:$O$53,O322)),MONTH(INDEX('分け方の表'!$O$4:$O$53,O322)),1),DATE(YEAR(B322),MONTH(B322),1)),DATE(YEAR(B322),MONTH(B322),1)))</f>
        <v/>
      </c>
      <c r="N322" s="39">
        <f>IF(L322&lt;&gt;1,"",IF(J322="",0,IF(COUNTIFS($J$4:J322,J322)&gt;1,1,0)))</f>
        <v/>
      </c>
      <c r="O322" s="39">
        <f>IF(L322&lt;&gt;1,"",IF(J322="",0,IFERROR(MATCH(J322,'分け方の表'!$M$4:$M$53,0),0)))</f>
        <v/>
      </c>
      <c r="P322" s="39">
        <f>IF(L322&lt;&gt;1,"",IF(SUMPRODUCT((COUNTIFS(C322,"*"&amp;'分け方の表'!$F$4:$F$23&amp;"*")&gt;0)*('分け方の表'!$F$4:$F$23&lt;&gt;"")*'分け方の表'!$I$4:$I$23)=0,99,1+COUNTIFS('分け方の表'!$I$4:$I$23,"&gt;"&amp;SUMPRODUCT((COUNTIFS(C322,"*"&amp;'分け方の表'!$F$4:$F$23&amp;"*")&gt;0)*('分け方の表'!$F$4:$F$23&lt;&gt;"")*'分け方の表'!$I$4:$I$23))))</f>
        <v/>
      </c>
      <c r="Q322" s="39">
        <f>IF(L322&lt;&gt;1,"",IF(P322&gt;=99,"",INDEX('分け方の表'!$G$4:$G$23,P322)&amp;""))</f>
        <v/>
      </c>
      <c r="R322" s="39">
        <f>IF(L322&lt;&gt;1,"",IF((F322="収入")*(G322="給与")*(E322&lt;&gt;"")*(COUNTIFS('分け方の表'!$J$4:$J$13,E322)&gt;0),INDEX('分け方の表'!$K$4:$K$13,MATCH(E322,'分け方の表'!$J$4:$J$13,0))&amp;"",IFERROR(INDEX('分け方の表'!$C$4:$C$103,MATCH(F322&amp;"|"&amp;G322,'分け方の表'!$D$4:$D$103,0))&amp;"",IFERROR(INDEX('分け方の表'!$C$4:$C$103,MATCH(F322&amp;"|（ほか全部）",'分け方の表'!$D$4:$D$103,0))&amp;"","未分類"))))</f>
        <v/>
      </c>
      <c r="S322" s="39">
        <f>IF(L322&lt;&gt;1,"",IF(N322=1,"",IF(IF(O322&gt;0,INDEX('分け方の表'!$N$4:$N$53,O322)&amp;"","")&lt;&gt;"",IF(INDEX('分け方の表'!$N$4:$N$53,O322)="（数えない）","",INDEX('分け方の表'!$N$4:$N$53,O322)&amp;""),IF(I322&amp;""="1",IF((Q322&lt;&gt;"")*(D322&lt;0)*(IFERROR(INDEX('入力'!$E$30:$E$88,MATCH(Q322,'入力'!$A$30:$A$88,0)),"")="貯める・増やす"),Q322,""),IF(A322&amp;""="0","",IF(Q322&lt;&gt;"",Q322,R322))))))</f>
        <v/>
      </c>
      <c r="T322" s="56">
        <f>IF(S322="","",IF(IFERROR(INDEX('入力'!$E$30:$E$88,MATCH(S322,'入力'!$A$30:$A$88,0)),"")="入るお金",D322,-D322))</f>
        <v/>
      </c>
      <c r="U322" s="39">
        <f>IF(L322="","",IF(L322&lt;&gt;1,"見出しなど",IF(N322=1,"重なり",IF(S322="",IF(O322&gt;0,"数えない（直した）",IF(I322&amp;""="1","振替",IF(A322&amp;""="0","計算対象外","数えない"))),IF(COUNTIFS('入力'!$A$30:$A$88,S322)=0,"一覧にない費目",IF(O322&gt;0,"直した",IF(S322="未分類","未分類","OK")))))))</f>
        <v/>
      </c>
    </row>
    <row r="323">
      <c r="A323" s="40" t="n"/>
      <c r="B323" s="34" t="n"/>
      <c r="C323" s="35" t="n"/>
      <c r="D323" s="36" t="n"/>
      <c r="E323" s="35" t="n"/>
      <c r="F323" s="35" t="n"/>
      <c r="G323" s="35" t="n"/>
      <c r="H323" s="35" t="n"/>
      <c r="I323" s="40" t="n"/>
      <c r="J323" s="35" t="n"/>
      <c r="L323" s="39">
        <f>IF(B323="","",IFERROR(YEAR(B323)*0+D323*0+1,0))</f>
        <v/>
      </c>
      <c r="M323" s="55">
        <f>IF(L323&lt;&gt;1,"",IF(O323&gt;0,IF(INDEX('分け方の表'!$O$4:$O$53,O323)&lt;&gt;"",DATE(YEAR(INDEX('分け方の表'!$O$4:$O$53,O323)),MONTH(INDEX('分け方の表'!$O$4:$O$53,O323)),1),DATE(YEAR(B323),MONTH(B323),1)),DATE(YEAR(B323),MONTH(B323),1)))</f>
        <v/>
      </c>
      <c r="N323" s="39">
        <f>IF(L323&lt;&gt;1,"",IF(J323="",0,IF(COUNTIFS($J$4:J323,J323)&gt;1,1,0)))</f>
        <v/>
      </c>
      <c r="O323" s="39">
        <f>IF(L323&lt;&gt;1,"",IF(J323="",0,IFERROR(MATCH(J323,'分け方の表'!$M$4:$M$53,0),0)))</f>
        <v/>
      </c>
      <c r="P323" s="39">
        <f>IF(L323&lt;&gt;1,"",IF(SUMPRODUCT((COUNTIFS(C323,"*"&amp;'分け方の表'!$F$4:$F$23&amp;"*")&gt;0)*('分け方の表'!$F$4:$F$23&lt;&gt;"")*'分け方の表'!$I$4:$I$23)=0,99,1+COUNTIFS('分け方の表'!$I$4:$I$23,"&gt;"&amp;SUMPRODUCT((COUNTIFS(C323,"*"&amp;'分け方の表'!$F$4:$F$23&amp;"*")&gt;0)*('分け方の表'!$F$4:$F$23&lt;&gt;"")*'分け方の表'!$I$4:$I$23))))</f>
        <v/>
      </c>
      <c r="Q323" s="39">
        <f>IF(L323&lt;&gt;1,"",IF(P323&gt;=99,"",INDEX('分け方の表'!$G$4:$G$23,P323)&amp;""))</f>
        <v/>
      </c>
      <c r="R323" s="39">
        <f>IF(L323&lt;&gt;1,"",IF((F323="収入")*(G323="給与")*(E323&lt;&gt;"")*(COUNTIFS('分け方の表'!$J$4:$J$13,E323)&gt;0),INDEX('分け方の表'!$K$4:$K$13,MATCH(E323,'分け方の表'!$J$4:$J$13,0))&amp;"",IFERROR(INDEX('分け方の表'!$C$4:$C$103,MATCH(F323&amp;"|"&amp;G323,'分け方の表'!$D$4:$D$103,0))&amp;"",IFERROR(INDEX('分け方の表'!$C$4:$C$103,MATCH(F323&amp;"|（ほか全部）",'分け方の表'!$D$4:$D$103,0))&amp;"","未分類"))))</f>
        <v/>
      </c>
      <c r="S323" s="39">
        <f>IF(L323&lt;&gt;1,"",IF(N323=1,"",IF(IF(O323&gt;0,INDEX('分け方の表'!$N$4:$N$53,O323)&amp;"","")&lt;&gt;"",IF(INDEX('分け方の表'!$N$4:$N$53,O323)="（数えない）","",INDEX('分け方の表'!$N$4:$N$53,O323)&amp;""),IF(I323&amp;""="1",IF((Q323&lt;&gt;"")*(D323&lt;0)*(IFERROR(INDEX('入力'!$E$30:$E$88,MATCH(Q323,'入力'!$A$30:$A$88,0)),"")="貯める・増やす"),Q323,""),IF(A323&amp;""="0","",IF(Q323&lt;&gt;"",Q323,R323))))))</f>
        <v/>
      </c>
      <c r="T323" s="56">
        <f>IF(S323="","",IF(IFERROR(INDEX('入力'!$E$30:$E$88,MATCH(S323,'入力'!$A$30:$A$88,0)),"")="入るお金",D323,-D323))</f>
        <v/>
      </c>
      <c r="U323" s="39">
        <f>IF(L323="","",IF(L323&lt;&gt;1,"見出しなど",IF(N323=1,"重なり",IF(S323="",IF(O323&gt;0,"数えない（直した）",IF(I323&amp;""="1","振替",IF(A323&amp;""="0","計算対象外","数えない"))),IF(COUNTIFS('入力'!$A$30:$A$88,S323)=0,"一覧にない費目",IF(O323&gt;0,"直した",IF(S323="未分類","未分類","OK")))))))</f>
        <v/>
      </c>
    </row>
    <row r="324">
      <c r="A324" s="40" t="n"/>
      <c r="B324" s="34" t="n"/>
      <c r="C324" s="35" t="n"/>
      <c r="D324" s="36" t="n"/>
      <c r="E324" s="35" t="n"/>
      <c r="F324" s="35" t="n"/>
      <c r="G324" s="35" t="n"/>
      <c r="H324" s="35" t="n"/>
      <c r="I324" s="40" t="n"/>
      <c r="J324" s="35" t="n"/>
      <c r="L324" s="39">
        <f>IF(B324="","",IFERROR(YEAR(B324)*0+D324*0+1,0))</f>
        <v/>
      </c>
      <c r="M324" s="55">
        <f>IF(L324&lt;&gt;1,"",IF(O324&gt;0,IF(INDEX('分け方の表'!$O$4:$O$53,O324)&lt;&gt;"",DATE(YEAR(INDEX('分け方の表'!$O$4:$O$53,O324)),MONTH(INDEX('分け方の表'!$O$4:$O$53,O324)),1),DATE(YEAR(B324),MONTH(B324),1)),DATE(YEAR(B324),MONTH(B324),1)))</f>
        <v/>
      </c>
      <c r="N324" s="39">
        <f>IF(L324&lt;&gt;1,"",IF(J324="",0,IF(COUNTIFS($J$4:J324,J324)&gt;1,1,0)))</f>
        <v/>
      </c>
      <c r="O324" s="39">
        <f>IF(L324&lt;&gt;1,"",IF(J324="",0,IFERROR(MATCH(J324,'分け方の表'!$M$4:$M$53,0),0)))</f>
        <v/>
      </c>
      <c r="P324" s="39">
        <f>IF(L324&lt;&gt;1,"",IF(SUMPRODUCT((COUNTIFS(C324,"*"&amp;'分け方の表'!$F$4:$F$23&amp;"*")&gt;0)*('分け方の表'!$F$4:$F$23&lt;&gt;"")*'分け方の表'!$I$4:$I$23)=0,99,1+COUNTIFS('分け方の表'!$I$4:$I$23,"&gt;"&amp;SUMPRODUCT((COUNTIFS(C324,"*"&amp;'分け方の表'!$F$4:$F$23&amp;"*")&gt;0)*('分け方の表'!$F$4:$F$23&lt;&gt;"")*'分け方の表'!$I$4:$I$23))))</f>
        <v/>
      </c>
      <c r="Q324" s="39">
        <f>IF(L324&lt;&gt;1,"",IF(P324&gt;=99,"",INDEX('分け方の表'!$G$4:$G$23,P324)&amp;""))</f>
        <v/>
      </c>
      <c r="R324" s="39">
        <f>IF(L324&lt;&gt;1,"",IF((F324="収入")*(G324="給与")*(E324&lt;&gt;"")*(COUNTIFS('分け方の表'!$J$4:$J$13,E324)&gt;0),INDEX('分け方の表'!$K$4:$K$13,MATCH(E324,'分け方の表'!$J$4:$J$13,0))&amp;"",IFERROR(INDEX('分け方の表'!$C$4:$C$103,MATCH(F324&amp;"|"&amp;G324,'分け方の表'!$D$4:$D$103,0))&amp;"",IFERROR(INDEX('分け方の表'!$C$4:$C$103,MATCH(F324&amp;"|（ほか全部）",'分け方の表'!$D$4:$D$103,0))&amp;"","未分類"))))</f>
        <v/>
      </c>
      <c r="S324" s="39">
        <f>IF(L324&lt;&gt;1,"",IF(N324=1,"",IF(IF(O324&gt;0,INDEX('分け方の表'!$N$4:$N$53,O324)&amp;"","")&lt;&gt;"",IF(INDEX('分け方の表'!$N$4:$N$53,O324)="（数えない）","",INDEX('分け方の表'!$N$4:$N$53,O324)&amp;""),IF(I324&amp;""="1",IF((Q324&lt;&gt;"")*(D324&lt;0)*(IFERROR(INDEX('入力'!$E$30:$E$88,MATCH(Q324,'入力'!$A$30:$A$88,0)),"")="貯める・増やす"),Q324,""),IF(A324&amp;""="0","",IF(Q324&lt;&gt;"",Q324,R324))))))</f>
        <v/>
      </c>
      <c r="T324" s="56">
        <f>IF(S324="","",IF(IFERROR(INDEX('入力'!$E$30:$E$88,MATCH(S324,'入力'!$A$30:$A$88,0)),"")="入るお金",D324,-D324))</f>
        <v/>
      </c>
      <c r="U324" s="39">
        <f>IF(L324="","",IF(L324&lt;&gt;1,"見出しなど",IF(N324=1,"重なり",IF(S324="",IF(O324&gt;0,"数えない（直した）",IF(I324&amp;""="1","振替",IF(A324&amp;""="0","計算対象外","数えない"))),IF(COUNTIFS('入力'!$A$30:$A$88,S324)=0,"一覧にない費目",IF(O324&gt;0,"直した",IF(S324="未分類","未分類","OK")))))))</f>
        <v/>
      </c>
    </row>
    <row r="325">
      <c r="A325" s="40" t="n"/>
      <c r="B325" s="34" t="n"/>
      <c r="C325" s="35" t="n"/>
      <c r="D325" s="36" t="n"/>
      <c r="E325" s="35" t="n"/>
      <c r="F325" s="35" t="n"/>
      <c r="G325" s="35" t="n"/>
      <c r="H325" s="35" t="n"/>
      <c r="I325" s="40" t="n"/>
      <c r="J325" s="35" t="n"/>
      <c r="L325" s="39">
        <f>IF(B325="","",IFERROR(YEAR(B325)*0+D325*0+1,0))</f>
        <v/>
      </c>
      <c r="M325" s="55">
        <f>IF(L325&lt;&gt;1,"",IF(O325&gt;0,IF(INDEX('分け方の表'!$O$4:$O$53,O325)&lt;&gt;"",DATE(YEAR(INDEX('分け方の表'!$O$4:$O$53,O325)),MONTH(INDEX('分け方の表'!$O$4:$O$53,O325)),1),DATE(YEAR(B325),MONTH(B325),1)),DATE(YEAR(B325),MONTH(B325),1)))</f>
        <v/>
      </c>
      <c r="N325" s="39">
        <f>IF(L325&lt;&gt;1,"",IF(J325="",0,IF(COUNTIFS($J$4:J325,J325)&gt;1,1,0)))</f>
        <v/>
      </c>
      <c r="O325" s="39">
        <f>IF(L325&lt;&gt;1,"",IF(J325="",0,IFERROR(MATCH(J325,'分け方の表'!$M$4:$M$53,0),0)))</f>
        <v/>
      </c>
      <c r="P325" s="39">
        <f>IF(L325&lt;&gt;1,"",IF(SUMPRODUCT((COUNTIFS(C325,"*"&amp;'分け方の表'!$F$4:$F$23&amp;"*")&gt;0)*('分け方の表'!$F$4:$F$23&lt;&gt;"")*'分け方の表'!$I$4:$I$23)=0,99,1+COUNTIFS('分け方の表'!$I$4:$I$23,"&gt;"&amp;SUMPRODUCT((COUNTIFS(C325,"*"&amp;'分け方の表'!$F$4:$F$23&amp;"*")&gt;0)*('分け方の表'!$F$4:$F$23&lt;&gt;"")*'分け方の表'!$I$4:$I$23))))</f>
        <v/>
      </c>
      <c r="Q325" s="39">
        <f>IF(L325&lt;&gt;1,"",IF(P325&gt;=99,"",INDEX('分け方の表'!$G$4:$G$23,P325)&amp;""))</f>
        <v/>
      </c>
      <c r="R325" s="39">
        <f>IF(L325&lt;&gt;1,"",IF((F325="収入")*(G325="給与")*(E325&lt;&gt;"")*(COUNTIFS('分け方の表'!$J$4:$J$13,E325)&gt;0),INDEX('分け方の表'!$K$4:$K$13,MATCH(E325,'分け方の表'!$J$4:$J$13,0))&amp;"",IFERROR(INDEX('分け方の表'!$C$4:$C$103,MATCH(F325&amp;"|"&amp;G325,'分け方の表'!$D$4:$D$103,0))&amp;"",IFERROR(INDEX('分け方の表'!$C$4:$C$103,MATCH(F325&amp;"|（ほか全部）",'分け方の表'!$D$4:$D$103,0))&amp;"","未分類"))))</f>
        <v/>
      </c>
      <c r="S325" s="39">
        <f>IF(L325&lt;&gt;1,"",IF(N325=1,"",IF(IF(O325&gt;0,INDEX('分け方の表'!$N$4:$N$53,O325)&amp;"","")&lt;&gt;"",IF(INDEX('分け方の表'!$N$4:$N$53,O325)="（数えない）","",INDEX('分け方の表'!$N$4:$N$53,O325)&amp;""),IF(I325&amp;""="1",IF((Q325&lt;&gt;"")*(D325&lt;0)*(IFERROR(INDEX('入力'!$E$30:$E$88,MATCH(Q325,'入力'!$A$30:$A$88,0)),"")="貯める・増やす"),Q325,""),IF(A325&amp;""="0","",IF(Q325&lt;&gt;"",Q325,R325))))))</f>
        <v/>
      </c>
      <c r="T325" s="56">
        <f>IF(S325="","",IF(IFERROR(INDEX('入力'!$E$30:$E$88,MATCH(S325,'入力'!$A$30:$A$88,0)),"")="入るお金",D325,-D325))</f>
        <v/>
      </c>
      <c r="U325" s="39">
        <f>IF(L325="","",IF(L325&lt;&gt;1,"見出しなど",IF(N325=1,"重なり",IF(S325="",IF(O325&gt;0,"数えない（直した）",IF(I325&amp;""="1","振替",IF(A325&amp;""="0","計算対象外","数えない"))),IF(COUNTIFS('入力'!$A$30:$A$88,S325)=0,"一覧にない費目",IF(O325&gt;0,"直した",IF(S325="未分類","未分類","OK")))))))</f>
        <v/>
      </c>
    </row>
    <row r="326">
      <c r="A326" s="40" t="n"/>
      <c r="B326" s="34" t="n"/>
      <c r="C326" s="35" t="n"/>
      <c r="D326" s="36" t="n"/>
      <c r="E326" s="35" t="n"/>
      <c r="F326" s="35" t="n"/>
      <c r="G326" s="35" t="n"/>
      <c r="H326" s="35" t="n"/>
      <c r="I326" s="40" t="n"/>
      <c r="J326" s="35" t="n"/>
      <c r="L326" s="39">
        <f>IF(B326="","",IFERROR(YEAR(B326)*0+D326*0+1,0))</f>
        <v/>
      </c>
      <c r="M326" s="55">
        <f>IF(L326&lt;&gt;1,"",IF(O326&gt;0,IF(INDEX('分け方の表'!$O$4:$O$53,O326)&lt;&gt;"",DATE(YEAR(INDEX('分け方の表'!$O$4:$O$53,O326)),MONTH(INDEX('分け方の表'!$O$4:$O$53,O326)),1),DATE(YEAR(B326),MONTH(B326),1)),DATE(YEAR(B326),MONTH(B326),1)))</f>
        <v/>
      </c>
      <c r="N326" s="39">
        <f>IF(L326&lt;&gt;1,"",IF(J326="",0,IF(COUNTIFS($J$4:J326,J326)&gt;1,1,0)))</f>
        <v/>
      </c>
      <c r="O326" s="39">
        <f>IF(L326&lt;&gt;1,"",IF(J326="",0,IFERROR(MATCH(J326,'分け方の表'!$M$4:$M$53,0),0)))</f>
        <v/>
      </c>
      <c r="P326" s="39">
        <f>IF(L326&lt;&gt;1,"",IF(SUMPRODUCT((COUNTIFS(C326,"*"&amp;'分け方の表'!$F$4:$F$23&amp;"*")&gt;0)*('分け方の表'!$F$4:$F$23&lt;&gt;"")*'分け方の表'!$I$4:$I$23)=0,99,1+COUNTIFS('分け方の表'!$I$4:$I$23,"&gt;"&amp;SUMPRODUCT((COUNTIFS(C326,"*"&amp;'分け方の表'!$F$4:$F$23&amp;"*")&gt;0)*('分け方の表'!$F$4:$F$23&lt;&gt;"")*'分け方の表'!$I$4:$I$23))))</f>
        <v/>
      </c>
      <c r="Q326" s="39">
        <f>IF(L326&lt;&gt;1,"",IF(P326&gt;=99,"",INDEX('分け方の表'!$G$4:$G$23,P326)&amp;""))</f>
        <v/>
      </c>
      <c r="R326" s="39">
        <f>IF(L326&lt;&gt;1,"",IF((F326="収入")*(G326="給与")*(E326&lt;&gt;"")*(COUNTIFS('分け方の表'!$J$4:$J$13,E326)&gt;0),INDEX('分け方の表'!$K$4:$K$13,MATCH(E326,'分け方の表'!$J$4:$J$13,0))&amp;"",IFERROR(INDEX('分け方の表'!$C$4:$C$103,MATCH(F326&amp;"|"&amp;G326,'分け方の表'!$D$4:$D$103,0))&amp;"",IFERROR(INDEX('分け方の表'!$C$4:$C$103,MATCH(F326&amp;"|（ほか全部）",'分け方の表'!$D$4:$D$103,0))&amp;"","未分類"))))</f>
        <v/>
      </c>
      <c r="S326" s="39">
        <f>IF(L326&lt;&gt;1,"",IF(N326=1,"",IF(IF(O326&gt;0,INDEX('分け方の表'!$N$4:$N$53,O326)&amp;"","")&lt;&gt;"",IF(INDEX('分け方の表'!$N$4:$N$53,O326)="（数えない）","",INDEX('分け方の表'!$N$4:$N$53,O326)&amp;""),IF(I326&amp;""="1",IF((Q326&lt;&gt;"")*(D326&lt;0)*(IFERROR(INDEX('入力'!$E$30:$E$88,MATCH(Q326,'入力'!$A$30:$A$88,0)),"")="貯める・増やす"),Q326,""),IF(A326&amp;""="0","",IF(Q326&lt;&gt;"",Q326,R326))))))</f>
        <v/>
      </c>
      <c r="T326" s="56">
        <f>IF(S326="","",IF(IFERROR(INDEX('入力'!$E$30:$E$88,MATCH(S326,'入力'!$A$30:$A$88,0)),"")="入るお金",D326,-D326))</f>
        <v/>
      </c>
      <c r="U326" s="39">
        <f>IF(L326="","",IF(L326&lt;&gt;1,"見出しなど",IF(N326=1,"重なり",IF(S326="",IF(O326&gt;0,"数えない（直した）",IF(I326&amp;""="1","振替",IF(A326&amp;""="0","計算対象外","数えない"))),IF(COUNTIFS('入力'!$A$30:$A$88,S326)=0,"一覧にない費目",IF(O326&gt;0,"直した",IF(S326="未分類","未分類","OK")))))))</f>
        <v/>
      </c>
    </row>
    <row r="327">
      <c r="A327" s="40" t="n"/>
      <c r="B327" s="34" t="n"/>
      <c r="C327" s="35" t="n"/>
      <c r="D327" s="36" t="n"/>
      <c r="E327" s="35" t="n"/>
      <c r="F327" s="35" t="n"/>
      <c r="G327" s="35" t="n"/>
      <c r="H327" s="35" t="n"/>
      <c r="I327" s="40" t="n"/>
      <c r="J327" s="35" t="n"/>
      <c r="L327" s="39">
        <f>IF(B327="","",IFERROR(YEAR(B327)*0+D327*0+1,0))</f>
        <v/>
      </c>
      <c r="M327" s="55">
        <f>IF(L327&lt;&gt;1,"",IF(O327&gt;0,IF(INDEX('分け方の表'!$O$4:$O$53,O327)&lt;&gt;"",DATE(YEAR(INDEX('分け方の表'!$O$4:$O$53,O327)),MONTH(INDEX('分け方の表'!$O$4:$O$53,O327)),1),DATE(YEAR(B327),MONTH(B327),1)),DATE(YEAR(B327),MONTH(B327),1)))</f>
        <v/>
      </c>
      <c r="N327" s="39">
        <f>IF(L327&lt;&gt;1,"",IF(J327="",0,IF(COUNTIFS($J$4:J327,J327)&gt;1,1,0)))</f>
        <v/>
      </c>
      <c r="O327" s="39">
        <f>IF(L327&lt;&gt;1,"",IF(J327="",0,IFERROR(MATCH(J327,'分け方の表'!$M$4:$M$53,0),0)))</f>
        <v/>
      </c>
      <c r="P327" s="39">
        <f>IF(L327&lt;&gt;1,"",IF(SUMPRODUCT((COUNTIFS(C327,"*"&amp;'分け方の表'!$F$4:$F$23&amp;"*")&gt;0)*('分け方の表'!$F$4:$F$23&lt;&gt;"")*'分け方の表'!$I$4:$I$23)=0,99,1+COUNTIFS('分け方の表'!$I$4:$I$23,"&gt;"&amp;SUMPRODUCT((COUNTIFS(C327,"*"&amp;'分け方の表'!$F$4:$F$23&amp;"*")&gt;0)*('分け方の表'!$F$4:$F$23&lt;&gt;"")*'分け方の表'!$I$4:$I$23))))</f>
        <v/>
      </c>
      <c r="Q327" s="39">
        <f>IF(L327&lt;&gt;1,"",IF(P327&gt;=99,"",INDEX('分け方の表'!$G$4:$G$23,P327)&amp;""))</f>
        <v/>
      </c>
      <c r="R327" s="39">
        <f>IF(L327&lt;&gt;1,"",IF((F327="収入")*(G327="給与")*(E327&lt;&gt;"")*(COUNTIFS('分け方の表'!$J$4:$J$13,E327)&gt;0),INDEX('分け方の表'!$K$4:$K$13,MATCH(E327,'分け方の表'!$J$4:$J$13,0))&amp;"",IFERROR(INDEX('分け方の表'!$C$4:$C$103,MATCH(F327&amp;"|"&amp;G327,'分け方の表'!$D$4:$D$103,0))&amp;"",IFERROR(INDEX('分け方の表'!$C$4:$C$103,MATCH(F327&amp;"|（ほか全部）",'分け方の表'!$D$4:$D$103,0))&amp;"","未分類"))))</f>
        <v/>
      </c>
      <c r="S327" s="39">
        <f>IF(L327&lt;&gt;1,"",IF(N327=1,"",IF(IF(O327&gt;0,INDEX('分け方の表'!$N$4:$N$53,O327)&amp;"","")&lt;&gt;"",IF(INDEX('分け方の表'!$N$4:$N$53,O327)="（数えない）","",INDEX('分け方の表'!$N$4:$N$53,O327)&amp;""),IF(I327&amp;""="1",IF((Q327&lt;&gt;"")*(D327&lt;0)*(IFERROR(INDEX('入力'!$E$30:$E$88,MATCH(Q327,'入力'!$A$30:$A$88,0)),"")="貯める・増やす"),Q327,""),IF(A327&amp;""="0","",IF(Q327&lt;&gt;"",Q327,R327))))))</f>
        <v/>
      </c>
      <c r="T327" s="56">
        <f>IF(S327="","",IF(IFERROR(INDEX('入力'!$E$30:$E$88,MATCH(S327,'入力'!$A$30:$A$88,0)),"")="入るお金",D327,-D327))</f>
        <v/>
      </c>
      <c r="U327" s="39">
        <f>IF(L327="","",IF(L327&lt;&gt;1,"見出しなど",IF(N327=1,"重なり",IF(S327="",IF(O327&gt;0,"数えない（直した）",IF(I327&amp;""="1","振替",IF(A327&amp;""="0","計算対象外","数えない"))),IF(COUNTIFS('入力'!$A$30:$A$88,S327)=0,"一覧にない費目",IF(O327&gt;0,"直した",IF(S327="未分類","未分類","OK")))))))</f>
        <v/>
      </c>
    </row>
    <row r="328">
      <c r="A328" s="40" t="n"/>
      <c r="B328" s="34" t="n"/>
      <c r="C328" s="35" t="n"/>
      <c r="D328" s="36" t="n"/>
      <c r="E328" s="35" t="n"/>
      <c r="F328" s="35" t="n"/>
      <c r="G328" s="35" t="n"/>
      <c r="H328" s="35" t="n"/>
      <c r="I328" s="40" t="n"/>
      <c r="J328" s="35" t="n"/>
      <c r="L328" s="39">
        <f>IF(B328="","",IFERROR(YEAR(B328)*0+D328*0+1,0))</f>
        <v/>
      </c>
      <c r="M328" s="55">
        <f>IF(L328&lt;&gt;1,"",IF(O328&gt;0,IF(INDEX('分け方の表'!$O$4:$O$53,O328)&lt;&gt;"",DATE(YEAR(INDEX('分け方の表'!$O$4:$O$53,O328)),MONTH(INDEX('分け方の表'!$O$4:$O$53,O328)),1),DATE(YEAR(B328),MONTH(B328),1)),DATE(YEAR(B328),MONTH(B328),1)))</f>
        <v/>
      </c>
      <c r="N328" s="39">
        <f>IF(L328&lt;&gt;1,"",IF(J328="",0,IF(COUNTIFS($J$4:J328,J328)&gt;1,1,0)))</f>
        <v/>
      </c>
      <c r="O328" s="39">
        <f>IF(L328&lt;&gt;1,"",IF(J328="",0,IFERROR(MATCH(J328,'分け方の表'!$M$4:$M$53,0),0)))</f>
        <v/>
      </c>
      <c r="P328" s="39">
        <f>IF(L328&lt;&gt;1,"",IF(SUMPRODUCT((COUNTIFS(C328,"*"&amp;'分け方の表'!$F$4:$F$23&amp;"*")&gt;0)*('分け方の表'!$F$4:$F$23&lt;&gt;"")*'分け方の表'!$I$4:$I$23)=0,99,1+COUNTIFS('分け方の表'!$I$4:$I$23,"&gt;"&amp;SUMPRODUCT((COUNTIFS(C328,"*"&amp;'分け方の表'!$F$4:$F$23&amp;"*")&gt;0)*('分け方の表'!$F$4:$F$23&lt;&gt;"")*'分け方の表'!$I$4:$I$23))))</f>
        <v/>
      </c>
      <c r="Q328" s="39">
        <f>IF(L328&lt;&gt;1,"",IF(P328&gt;=99,"",INDEX('分け方の表'!$G$4:$G$23,P328)&amp;""))</f>
        <v/>
      </c>
      <c r="R328" s="39">
        <f>IF(L328&lt;&gt;1,"",IF((F328="収入")*(G328="給与")*(E328&lt;&gt;"")*(COUNTIFS('分け方の表'!$J$4:$J$13,E328)&gt;0),INDEX('分け方の表'!$K$4:$K$13,MATCH(E328,'分け方の表'!$J$4:$J$13,0))&amp;"",IFERROR(INDEX('分け方の表'!$C$4:$C$103,MATCH(F328&amp;"|"&amp;G328,'分け方の表'!$D$4:$D$103,0))&amp;"",IFERROR(INDEX('分け方の表'!$C$4:$C$103,MATCH(F328&amp;"|（ほか全部）",'分け方の表'!$D$4:$D$103,0))&amp;"","未分類"))))</f>
        <v/>
      </c>
      <c r="S328" s="39">
        <f>IF(L328&lt;&gt;1,"",IF(N328=1,"",IF(IF(O328&gt;0,INDEX('分け方の表'!$N$4:$N$53,O328)&amp;"","")&lt;&gt;"",IF(INDEX('分け方の表'!$N$4:$N$53,O328)="（数えない）","",INDEX('分け方の表'!$N$4:$N$53,O328)&amp;""),IF(I328&amp;""="1",IF((Q328&lt;&gt;"")*(D328&lt;0)*(IFERROR(INDEX('入力'!$E$30:$E$88,MATCH(Q328,'入力'!$A$30:$A$88,0)),"")="貯める・増やす"),Q328,""),IF(A328&amp;""="0","",IF(Q328&lt;&gt;"",Q328,R328))))))</f>
        <v/>
      </c>
      <c r="T328" s="56">
        <f>IF(S328="","",IF(IFERROR(INDEX('入力'!$E$30:$E$88,MATCH(S328,'入力'!$A$30:$A$88,0)),"")="入るお金",D328,-D328))</f>
        <v/>
      </c>
      <c r="U328" s="39">
        <f>IF(L328="","",IF(L328&lt;&gt;1,"見出しなど",IF(N328=1,"重なり",IF(S328="",IF(O328&gt;0,"数えない（直した）",IF(I328&amp;""="1","振替",IF(A328&amp;""="0","計算対象外","数えない"))),IF(COUNTIFS('入力'!$A$30:$A$88,S328)=0,"一覧にない費目",IF(O328&gt;0,"直した",IF(S328="未分類","未分類","OK")))))))</f>
        <v/>
      </c>
    </row>
    <row r="329">
      <c r="A329" s="40" t="n"/>
      <c r="B329" s="34" t="n"/>
      <c r="C329" s="35" t="n"/>
      <c r="D329" s="36" t="n"/>
      <c r="E329" s="35" t="n"/>
      <c r="F329" s="35" t="n"/>
      <c r="G329" s="35" t="n"/>
      <c r="H329" s="35" t="n"/>
      <c r="I329" s="40" t="n"/>
      <c r="J329" s="35" t="n"/>
      <c r="L329" s="39">
        <f>IF(B329="","",IFERROR(YEAR(B329)*0+D329*0+1,0))</f>
        <v/>
      </c>
      <c r="M329" s="55">
        <f>IF(L329&lt;&gt;1,"",IF(O329&gt;0,IF(INDEX('分け方の表'!$O$4:$O$53,O329)&lt;&gt;"",DATE(YEAR(INDEX('分け方の表'!$O$4:$O$53,O329)),MONTH(INDEX('分け方の表'!$O$4:$O$53,O329)),1),DATE(YEAR(B329),MONTH(B329),1)),DATE(YEAR(B329),MONTH(B329),1)))</f>
        <v/>
      </c>
      <c r="N329" s="39">
        <f>IF(L329&lt;&gt;1,"",IF(J329="",0,IF(COUNTIFS($J$4:J329,J329)&gt;1,1,0)))</f>
        <v/>
      </c>
      <c r="O329" s="39">
        <f>IF(L329&lt;&gt;1,"",IF(J329="",0,IFERROR(MATCH(J329,'分け方の表'!$M$4:$M$53,0),0)))</f>
        <v/>
      </c>
      <c r="P329" s="39">
        <f>IF(L329&lt;&gt;1,"",IF(SUMPRODUCT((COUNTIFS(C329,"*"&amp;'分け方の表'!$F$4:$F$23&amp;"*")&gt;0)*('分け方の表'!$F$4:$F$23&lt;&gt;"")*'分け方の表'!$I$4:$I$23)=0,99,1+COUNTIFS('分け方の表'!$I$4:$I$23,"&gt;"&amp;SUMPRODUCT((COUNTIFS(C329,"*"&amp;'分け方の表'!$F$4:$F$23&amp;"*")&gt;0)*('分け方の表'!$F$4:$F$23&lt;&gt;"")*'分け方の表'!$I$4:$I$23))))</f>
        <v/>
      </c>
      <c r="Q329" s="39">
        <f>IF(L329&lt;&gt;1,"",IF(P329&gt;=99,"",INDEX('分け方の表'!$G$4:$G$23,P329)&amp;""))</f>
        <v/>
      </c>
      <c r="R329" s="39">
        <f>IF(L329&lt;&gt;1,"",IF((F329="収入")*(G329="給与")*(E329&lt;&gt;"")*(COUNTIFS('分け方の表'!$J$4:$J$13,E329)&gt;0),INDEX('分け方の表'!$K$4:$K$13,MATCH(E329,'分け方の表'!$J$4:$J$13,0))&amp;"",IFERROR(INDEX('分け方の表'!$C$4:$C$103,MATCH(F329&amp;"|"&amp;G329,'分け方の表'!$D$4:$D$103,0))&amp;"",IFERROR(INDEX('分け方の表'!$C$4:$C$103,MATCH(F329&amp;"|（ほか全部）",'分け方の表'!$D$4:$D$103,0))&amp;"","未分類"))))</f>
        <v/>
      </c>
      <c r="S329" s="39">
        <f>IF(L329&lt;&gt;1,"",IF(N329=1,"",IF(IF(O329&gt;0,INDEX('分け方の表'!$N$4:$N$53,O329)&amp;"","")&lt;&gt;"",IF(INDEX('分け方の表'!$N$4:$N$53,O329)="（数えない）","",INDEX('分け方の表'!$N$4:$N$53,O329)&amp;""),IF(I329&amp;""="1",IF((Q329&lt;&gt;"")*(D329&lt;0)*(IFERROR(INDEX('入力'!$E$30:$E$88,MATCH(Q329,'入力'!$A$30:$A$88,0)),"")="貯める・増やす"),Q329,""),IF(A329&amp;""="0","",IF(Q329&lt;&gt;"",Q329,R329))))))</f>
        <v/>
      </c>
      <c r="T329" s="56">
        <f>IF(S329="","",IF(IFERROR(INDEX('入力'!$E$30:$E$88,MATCH(S329,'入力'!$A$30:$A$88,0)),"")="入るお金",D329,-D329))</f>
        <v/>
      </c>
      <c r="U329" s="39">
        <f>IF(L329="","",IF(L329&lt;&gt;1,"見出しなど",IF(N329=1,"重なり",IF(S329="",IF(O329&gt;0,"数えない（直した）",IF(I329&amp;""="1","振替",IF(A329&amp;""="0","計算対象外","数えない"))),IF(COUNTIFS('入力'!$A$30:$A$88,S329)=0,"一覧にない費目",IF(O329&gt;0,"直した",IF(S329="未分類","未分類","OK")))))))</f>
        <v/>
      </c>
    </row>
    <row r="330">
      <c r="A330" s="40" t="n"/>
      <c r="B330" s="34" t="n"/>
      <c r="C330" s="35" t="n"/>
      <c r="D330" s="36" t="n"/>
      <c r="E330" s="35" t="n"/>
      <c r="F330" s="35" t="n"/>
      <c r="G330" s="35" t="n"/>
      <c r="H330" s="35" t="n"/>
      <c r="I330" s="40" t="n"/>
      <c r="J330" s="35" t="n"/>
      <c r="L330" s="39">
        <f>IF(B330="","",IFERROR(YEAR(B330)*0+D330*0+1,0))</f>
        <v/>
      </c>
      <c r="M330" s="55">
        <f>IF(L330&lt;&gt;1,"",IF(O330&gt;0,IF(INDEX('分け方の表'!$O$4:$O$53,O330)&lt;&gt;"",DATE(YEAR(INDEX('分け方の表'!$O$4:$O$53,O330)),MONTH(INDEX('分け方の表'!$O$4:$O$53,O330)),1),DATE(YEAR(B330),MONTH(B330),1)),DATE(YEAR(B330),MONTH(B330),1)))</f>
        <v/>
      </c>
      <c r="N330" s="39">
        <f>IF(L330&lt;&gt;1,"",IF(J330="",0,IF(COUNTIFS($J$4:J330,J330)&gt;1,1,0)))</f>
        <v/>
      </c>
      <c r="O330" s="39">
        <f>IF(L330&lt;&gt;1,"",IF(J330="",0,IFERROR(MATCH(J330,'分け方の表'!$M$4:$M$53,0),0)))</f>
        <v/>
      </c>
      <c r="P330" s="39">
        <f>IF(L330&lt;&gt;1,"",IF(SUMPRODUCT((COUNTIFS(C330,"*"&amp;'分け方の表'!$F$4:$F$23&amp;"*")&gt;0)*('分け方の表'!$F$4:$F$23&lt;&gt;"")*'分け方の表'!$I$4:$I$23)=0,99,1+COUNTIFS('分け方の表'!$I$4:$I$23,"&gt;"&amp;SUMPRODUCT((COUNTIFS(C330,"*"&amp;'分け方の表'!$F$4:$F$23&amp;"*")&gt;0)*('分け方の表'!$F$4:$F$23&lt;&gt;"")*'分け方の表'!$I$4:$I$23))))</f>
        <v/>
      </c>
      <c r="Q330" s="39">
        <f>IF(L330&lt;&gt;1,"",IF(P330&gt;=99,"",INDEX('分け方の表'!$G$4:$G$23,P330)&amp;""))</f>
        <v/>
      </c>
      <c r="R330" s="39">
        <f>IF(L330&lt;&gt;1,"",IF((F330="収入")*(G330="給与")*(E330&lt;&gt;"")*(COUNTIFS('分け方の表'!$J$4:$J$13,E330)&gt;0),INDEX('分け方の表'!$K$4:$K$13,MATCH(E330,'分け方の表'!$J$4:$J$13,0))&amp;"",IFERROR(INDEX('分け方の表'!$C$4:$C$103,MATCH(F330&amp;"|"&amp;G330,'分け方の表'!$D$4:$D$103,0))&amp;"",IFERROR(INDEX('分け方の表'!$C$4:$C$103,MATCH(F330&amp;"|（ほか全部）",'分け方の表'!$D$4:$D$103,0))&amp;"","未分類"))))</f>
        <v/>
      </c>
      <c r="S330" s="39">
        <f>IF(L330&lt;&gt;1,"",IF(N330=1,"",IF(IF(O330&gt;0,INDEX('分け方の表'!$N$4:$N$53,O330)&amp;"","")&lt;&gt;"",IF(INDEX('分け方の表'!$N$4:$N$53,O330)="（数えない）","",INDEX('分け方の表'!$N$4:$N$53,O330)&amp;""),IF(I330&amp;""="1",IF((Q330&lt;&gt;"")*(D330&lt;0)*(IFERROR(INDEX('入力'!$E$30:$E$88,MATCH(Q330,'入力'!$A$30:$A$88,0)),"")="貯める・増やす"),Q330,""),IF(A330&amp;""="0","",IF(Q330&lt;&gt;"",Q330,R330))))))</f>
        <v/>
      </c>
      <c r="T330" s="56">
        <f>IF(S330="","",IF(IFERROR(INDEX('入力'!$E$30:$E$88,MATCH(S330,'入力'!$A$30:$A$88,0)),"")="入るお金",D330,-D330))</f>
        <v/>
      </c>
      <c r="U330" s="39">
        <f>IF(L330="","",IF(L330&lt;&gt;1,"見出しなど",IF(N330=1,"重なり",IF(S330="",IF(O330&gt;0,"数えない（直した）",IF(I330&amp;""="1","振替",IF(A330&amp;""="0","計算対象外","数えない"))),IF(COUNTIFS('入力'!$A$30:$A$88,S330)=0,"一覧にない費目",IF(O330&gt;0,"直した",IF(S330="未分類","未分類","OK")))))))</f>
        <v/>
      </c>
    </row>
    <row r="331">
      <c r="A331" s="40" t="n"/>
      <c r="B331" s="34" t="n"/>
      <c r="C331" s="35" t="n"/>
      <c r="D331" s="36" t="n"/>
      <c r="E331" s="35" t="n"/>
      <c r="F331" s="35" t="n"/>
      <c r="G331" s="35" t="n"/>
      <c r="H331" s="35" t="n"/>
      <c r="I331" s="40" t="n"/>
      <c r="J331" s="35" t="n"/>
      <c r="L331" s="39">
        <f>IF(B331="","",IFERROR(YEAR(B331)*0+D331*0+1,0))</f>
        <v/>
      </c>
      <c r="M331" s="55">
        <f>IF(L331&lt;&gt;1,"",IF(O331&gt;0,IF(INDEX('分け方の表'!$O$4:$O$53,O331)&lt;&gt;"",DATE(YEAR(INDEX('分け方の表'!$O$4:$O$53,O331)),MONTH(INDEX('分け方の表'!$O$4:$O$53,O331)),1),DATE(YEAR(B331),MONTH(B331),1)),DATE(YEAR(B331),MONTH(B331),1)))</f>
        <v/>
      </c>
      <c r="N331" s="39">
        <f>IF(L331&lt;&gt;1,"",IF(J331="",0,IF(COUNTIFS($J$4:J331,J331)&gt;1,1,0)))</f>
        <v/>
      </c>
      <c r="O331" s="39">
        <f>IF(L331&lt;&gt;1,"",IF(J331="",0,IFERROR(MATCH(J331,'分け方の表'!$M$4:$M$53,0),0)))</f>
        <v/>
      </c>
      <c r="P331" s="39">
        <f>IF(L331&lt;&gt;1,"",IF(SUMPRODUCT((COUNTIFS(C331,"*"&amp;'分け方の表'!$F$4:$F$23&amp;"*")&gt;0)*('分け方の表'!$F$4:$F$23&lt;&gt;"")*'分け方の表'!$I$4:$I$23)=0,99,1+COUNTIFS('分け方の表'!$I$4:$I$23,"&gt;"&amp;SUMPRODUCT((COUNTIFS(C331,"*"&amp;'分け方の表'!$F$4:$F$23&amp;"*")&gt;0)*('分け方の表'!$F$4:$F$23&lt;&gt;"")*'分け方の表'!$I$4:$I$23))))</f>
        <v/>
      </c>
      <c r="Q331" s="39">
        <f>IF(L331&lt;&gt;1,"",IF(P331&gt;=99,"",INDEX('分け方の表'!$G$4:$G$23,P331)&amp;""))</f>
        <v/>
      </c>
      <c r="R331" s="39">
        <f>IF(L331&lt;&gt;1,"",IF((F331="収入")*(G331="給与")*(E331&lt;&gt;"")*(COUNTIFS('分け方の表'!$J$4:$J$13,E331)&gt;0),INDEX('分け方の表'!$K$4:$K$13,MATCH(E331,'分け方の表'!$J$4:$J$13,0))&amp;"",IFERROR(INDEX('分け方の表'!$C$4:$C$103,MATCH(F331&amp;"|"&amp;G331,'分け方の表'!$D$4:$D$103,0))&amp;"",IFERROR(INDEX('分け方の表'!$C$4:$C$103,MATCH(F331&amp;"|（ほか全部）",'分け方の表'!$D$4:$D$103,0))&amp;"","未分類"))))</f>
        <v/>
      </c>
      <c r="S331" s="39">
        <f>IF(L331&lt;&gt;1,"",IF(N331=1,"",IF(IF(O331&gt;0,INDEX('分け方の表'!$N$4:$N$53,O331)&amp;"","")&lt;&gt;"",IF(INDEX('分け方の表'!$N$4:$N$53,O331)="（数えない）","",INDEX('分け方の表'!$N$4:$N$53,O331)&amp;""),IF(I331&amp;""="1",IF((Q331&lt;&gt;"")*(D331&lt;0)*(IFERROR(INDEX('入力'!$E$30:$E$88,MATCH(Q331,'入力'!$A$30:$A$88,0)),"")="貯める・増やす"),Q331,""),IF(A331&amp;""="0","",IF(Q331&lt;&gt;"",Q331,R331))))))</f>
        <v/>
      </c>
      <c r="T331" s="56">
        <f>IF(S331="","",IF(IFERROR(INDEX('入力'!$E$30:$E$88,MATCH(S331,'入力'!$A$30:$A$88,0)),"")="入るお金",D331,-D331))</f>
        <v/>
      </c>
      <c r="U331" s="39">
        <f>IF(L331="","",IF(L331&lt;&gt;1,"見出しなど",IF(N331=1,"重なり",IF(S331="",IF(O331&gt;0,"数えない（直した）",IF(I331&amp;""="1","振替",IF(A331&amp;""="0","計算対象外","数えない"))),IF(COUNTIFS('入力'!$A$30:$A$88,S331)=0,"一覧にない費目",IF(O331&gt;0,"直した",IF(S331="未分類","未分類","OK")))))))</f>
        <v/>
      </c>
    </row>
    <row r="332">
      <c r="A332" s="40" t="n"/>
      <c r="B332" s="34" t="n"/>
      <c r="C332" s="35" t="n"/>
      <c r="D332" s="36" t="n"/>
      <c r="E332" s="35" t="n"/>
      <c r="F332" s="35" t="n"/>
      <c r="G332" s="35" t="n"/>
      <c r="H332" s="35" t="n"/>
      <c r="I332" s="40" t="n"/>
      <c r="J332" s="35" t="n"/>
      <c r="L332" s="39">
        <f>IF(B332="","",IFERROR(YEAR(B332)*0+D332*0+1,0))</f>
        <v/>
      </c>
      <c r="M332" s="55">
        <f>IF(L332&lt;&gt;1,"",IF(O332&gt;0,IF(INDEX('分け方の表'!$O$4:$O$53,O332)&lt;&gt;"",DATE(YEAR(INDEX('分け方の表'!$O$4:$O$53,O332)),MONTH(INDEX('分け方の表'!$O$4:$O$53,O332)),1),DATE(YEAR(B332),MONTH(B332),1)),DATE(YEAR(B332),MONTH(B332),1)))</f>
        <v/>
      </c>
      <c r="N332" s="39">
        <f>IF(L332&lt;&gt;1,"",IF(J332="",0,IF(COUNTIFS($J$4:J332,J332)&gt;1,1,0)))</f>
        <v/>
      </c>
      <c r="O332" s="39">
        <f>IF(L332&lt;&gt;1,"",IF(J332="",0,IFERROR(MATCH(J332,'分け方の表'!$M$4:$M$53,0),0)))</f>
        <v/>
      </c>
      <c r="P332" s="39">
        <f>IF(L332&lt;&gt;1,"",IF(SUMPRODUCT((COUNTIFS(C332,"*"&amp;'分け方の表'!$F$4:$F$23&amp;"*")&gt;0)*('分け方の表'!$F$4:$F$23&lt;&gt;"")*'分け方の表'!$I$4:$I$23)=0,99,1+COUNTIFS('分け方の表'!$I$4:$I$23,"&gt;"&amp;SUMPRODUCT((COUNTIFS(C332,"*"&amp;'分け方の表'!$F$4:$F$23&amp;"*")&gt;0)*('分け方の表'!$F$4:$F$23&lt;&gt;"")*'分け方の表'!$I$4:$I$23))))</f>
        <v/>
      </c>
      <c r="Q332" s="39">
        <f>IF(L332&lt;&gt;1,"",IF(P332&gt;=99,"",INDEX('分け方の表'!$G$4:$G$23,P332)&amp;""))</f>
        <v/>
      </c>
      <c r="R332" s="39">
        <f>IF(L332&lt;&gt;1,"",IF((F332="収入")*(G332="給与")*(E332&lt;&gt;"")*(COUNTIFS('分け方の表'!$J$4:$J$13,E332)&gt;0),INDEX('分け方の表'!$K$4:$K$13,MATCH(E332,'分け方の表'!$J$4:$J$13,0))&amp;"",IFERROR(INDEX('分け方の表'!$C$4:$C$103,MATCH(F332&amp;"|"&amp;G332,'分け方の表'!$D$4:$D$103,0))&amp;"",IFERROR(INDEX('分け方の表'!$C$4:$C$103,MATCH(F332&amp;"|（ほか全部）",'分け方の表'!$D$4:$D$103,0))&amp;"","未分類"))))</f>
        <v/>
      </c>
      <c r="S332" s="39">
        <f>IF(L332&lt;&gt;1,"",IF(N332=1,"",IF(IF(O332&gt;0,INDEX('分け方の表'!$N$4:$N$53,O332)&amp;"","")&lt;&gt;"",IF(INDEX('分け方の表'!$N$4:$N$53,O332)="（数えない）","",INDEX('分け方の表'!$N$4:$N$53,O332)&amp;""),IF(I332&amp;""="1",IF((Q332&lt;&gt;"")*(D332&lt;0)*(IFERROR(INDEX('入力'!$E$30:$E$88,MATCH(Q332,'入力'!$A$30:$A$88,0)),"")="貯める・増やす"),Q332,""),IF(A332&amp;""="0","",IF(Q332&lt;&gt;"",Q332,R332))))))</f>
        <v/>
      </c>
      <c r="T332" s="56">
        <f>IF(S332="","",IF(IFERROR(INDEX('入力'!$E$30:$E$88,MATCH(S332,'入力'!$A$30:$A$88,0)),"")="入るお金",D332,-D332))</f>
        <v/>
      </c>
      <c r="U332" s="39">
        <f>IF(L332="","",IF(L332&lt;&gt;1,"見出しなど",IF(N332=1,"重なり",IF(S332="",IF(O332&gt;0,"数えない（直した）",IF(I332&amp;""="1","振替",IF(A332&amp;""="0","計算対象外","数えない"))),IF(COUNTIFS('入力'!$A$30:$A$88,S332)=0,"一覧にない費目",IF(O332&gt;0,"直した",IF(S332="未分類","未分類","OK")))))))</f>
        <v/>
      </c>
    </row>
    <row r="333">
      <c r="A333" s="40" t="n"/>
      <c r="B333" s="34" t="n"/>
      <c r="C333" s="35" t="n"/>
      <c r="D333" s="36" t="n"/>
      <c r="E333" s="35" t="n"/>
      <c r="F333" s="35" t="n"/>
      <c r="G333" s="35" t="n"/>
      <c r="H333" s="35" t="n"/>
      <c r="I333" s="40" t="n"/>
      <c r="J333" s="35" t="n"/>
      <c r="L333" s="39">
        <f>IF(B333="","",IFERROR(YEAR(B333)*0+D333*0+1,0))</f>
        <v/>
      </c>
      <c r="M333" s="55">
        <f>IF(L333&lt;&gt;1,"",IF(O333&gt;0,IF(INDEX('分け方の表'!$O$4:$O$53,O333)&lt;&gt;"",DATE(YEAR(INDEX('分け方の表'!$O$4:$O$53,O333)),MONTH(INDEX('分け方の表'!$O$4:$O$53,O333)),1),DATE(YEAR(B333),MONTH(B333),1)),DATE(YEAR(B333),MONTH(B333),1)))</f>
        <v/>
      </c>
      <c r="N333" s="39">
        <f>IF(L333&lt;&gt;1,"",IF(J333="",0,IF(COUNTIFS($J$4:J333,J333)&gt;1,1,0)))</f>
        <v/>
      </c>
      <c r="O333" s="39">
        <f>IF(L333&lt;&gt;1,"",IF(J333="",0,IFERROR(MATCH(J333,'分け方の表'!$M$4:$M$53,0),0)))</f>
        <v/>
      </c>
      <c r="P333" s="39">
        <f>IF(L333&lt;&gt;1,"",IF(SUMPRODUCT((COUNTIFS(C333,"*"&amp;'分け方の表'!$F$4:$F$23&amp;"*")&gt;0)*('分け方の表'!$F$4:$F$23&lt;&gt;"")*'分け方の表'!$I$4:$I$23)=0,99,1+COUNTIFS('分け方の表'!$I$4:$I$23,"&gt;"&amp;SUMPRODUCT((COUNTIFS(C333,"*"&amp;'分け方の表'!$F$4:$F$23&amp;"*")&gt;0)*('分け方の表'!$F$4:$F$23&lt;&gt;"")*'分け方の表'!$I$4:$I$23))))</f>
        <v/>
      </c>
      <c r="Q333" s="39">
        <f>IF(L333&lt;&gt;1,"",IF(P333&gt;=99,"",INDEX('分け方の表'!$G$4:$G$23,P333)&amp;""))</f>
        <v/>
      </c>
      <c r="R333" s="39">
        <f>IF(L333&lt;&gt;1,"",IF((F333="収入")*(G333="給与")*(E333&lt;&gt;"")*(COUNTIFS('分け方の表'!$J$4:$J$13,E333)&gt;0),INDEX('分け方の表'!$K$4:$K$13,MATCH(E333,'分け方の表'!$J$4:$J$13,0))&amp;"",IFERROR(INDEX('分け方の表'!$C$4:$C$103,MATCH(F333&amp;"|"&amp;G333,'分け方の表'!$D$4:$D$103,0))&amp;"",IFERROR(INDEX('分け方の表'!$C$4:$C$103,MATCH(F333&amp;"|（ほか全部）",'分け方の表'!$D$4:$D$103,0))&amp;"","未分類"))))</f>
        <v/>
      </c>
      <c r="S333" s="39">
        <f>IF(L333&lt;&gt;1,"",IF(N333=1,"",IF(IF(O333&gt;0,INDEX('分け方の表'!$N$4:$N$53,O333)&amp;"","")&lt;&gt;"",IF(INDEX('分け方の表'!$N$4:$N$53,O333)="（数えない）","",INDEX('分け方の表'!$N$4:$N$53,O333)&amp;""),IF(I333&amp;""="1",IF((Q333&lt;&gt;"")*(D333&lt;0)*(IFERROR(INDEX('入力'!$E$30:$E$88,MATCH(Q333,'入力'!$A$30:$A$88,0)),"")="貯める・増やす"),Q333,""),IF(A333&amp;""="0","",IF(Q333&lt;&gt;"",Q333,R333))))))</f>
        <v/>
      </c>
      <c r="T333" s="56">
        <f>IF(S333="","",IF(IFERROR(INDEX('入力'!$E$30:$E$88,MATCH(S333,'入力'!$A$30:$A$88,0)),"")="入るお金",D333,-D333))</f>
        <v/>
      </c>
      <c r="U333" s="39">
        <f>IF(L333="","",IF(L333&lt;&gt;1,"見出しなど",IF(N333=1,"重なり",IF(S333="",IF(O333&gt;0,"数えない（直した）",IF(I333&amp;""="1","振替",IF(A333&amp;""="0","計算対象外","数えない"))),IF(COUNTIFS('入力'!$A$30:$A$88,S333)=0,"一覧にない費目",IF(O333&gt;0,"直した",IF(S333="未分類","未分類","OK")))))))</f>
        <v/>
      </c>
    </row>
    <row r="334">
      <c r="A334" s="40" t="n"/>
      <c r="B334" s="34" t="n"/>
      <c r="C334" s="35" t="n"/>
      <c r="D334" s="36" t="n"/>
      <c r="E334" s="35" t="n"/>
      <c r="F334" s="35" t="n"/>
      <c r="G334" s="35" t="n"/>
      <c r="H334" s="35" t="n"/>
      <c r="I334" s="40" t="n"/>
      <c r="J334" s="35" t="n"/>
      <c r="L334" s="39">
        <f>IF(B334="","",IFERROR(YEAR(B334)*0+D334*0+1,0))</f>
        <v/>
      </c>
      <c r="M334" s="55">
        <f>IF(L334&lt;&gt;1,"",IF(O334&gt;0,IF(INDEX('分け方の表'!$O$4:$O$53,O334)&lt;&gt;"",DATE(YEAR(INDEX('分け方の表'!$O$4:$O$53,O334)),MONTH(INDEX('分け方の表'!$O$4:$O$53,O334)),1),DATE(YEAR(B334),MONTH(B334),1)),DATE(YEAR(B334),MONTH(B334),1)))</f>
        <v/>
      </c>
      <c r="N334" s="39">
        <f>IF(L334&lt;&gt;1,"",IF(J334="",0,IF(COUNTIFS($J$4:J334,J334)&gt;1,1,0)))</f>
        <v/>
      </c>
      <c r="O334" s="39">
        <f>IF(L334&lt;&gt;1,"",IF(J334="",0,IFERROR(MATCH(J334,'分け方の表'!$M$4:$M$53,0),0)))</f>
        <v/>
      </c>
      <c r="P334" s="39">
        <f>IF(L334&lt;&gt;1,"",IF(SUMPRODUCT((COUNTIFS(C334,"*"&amp;'分け方の表'!$F$4:$F$23&amp;"*")&gt;0)*('分け方の表'!$F$4:$F$23&lt;&gt;"")*'分け方の表'!$I$4:$I$23)=0,99,1+COUNTIFS('分け方の表'!$I$4:$I$23,"&gt;"&amp;SUMPRODUCT((COUNTIFS(C334,"*"&amp;'分け方の表'!$F$4:$F$23&amp;"*")&gt;0)*('分け方の表'!$F$4:$F$23&lt;&gt;"")*'分け方の表'!$I$4:$I$23))))</f>
        <v/>
      </c>
      <c r="Q334" s="39">
        <f>IF(L334&lt;&gt;1,"",IF(P334&gt;=99,"",INDEX('分け方の表'!$G$4:$G$23,P334)&amp;""))</f>
        <v/>
      </c>
      <c r="R334" s="39">
        <f>IF(L334&lt;&gt;1,"",IF((F334="収入")*(G334="給与")*(E334&lt;&gt;"")*(COUNTIFS('分け方の表'!$J$4:$J$13,E334)&gt;0),INDEX('分け方の表'!$K$4:$K$13,MATCH(E334,'分け方の表'!$J$4:$J$13,0))&amp;"",IFERROR(INDEX('分け方の表'!$C$4:$C$103,MATCH(F334&amp;"|"&amp;G334,'分け方の表'!$D$4:$D$103,0))&amp;"",IFERROR(INDEX('分け方の表'!$C$4:$C$103,MATCH(F334&amp;"|（ほか全部）",'分け方の表'!$D$4:$D$103,0))&amp;"","未分類"))))</f>
        <v/>
      </c>
      <c r="S334" s="39">
        <f>IF(L334&lt;&gt;1,"",IF(N334=1,"",IF(IF(O334&gt;0,INDEX('分け方の表'!$N$4:$N$53,O334)&amp;"","")&lt;&gt;"",IF(INDEX('分け方の表'!$N$4:$N$53,O334)="（数えない）","",INDEX('分け方の表'!$N$4:$N$53,O334)&amp;""),IF(I334&amp;""="1",IF((Q334&lt;&gt;"")*(D334&lt;0)*(IFERROR(INDEX('入力'!$E$30:$E$88,MATCH(Q334,'入力'!$A$30:$A$88,0)),"")="貯める・増やす"),Q334,""),IF(A334&amp;""="0","",IF(Q334&lt;&gt;"",Q334,R334))))))</f>
        <v/>
      </c>
      <c r="T334" s="56">
        <f>IF(S334="","",IF(IFERROR(INDEX('入力'!$E$30:$E$88,MATCH(S334,'入力'!$A$30:$A$88,0)),"")="入るお金",D334,-D334))</f>
        <v/>
      </c>
      <c r="U334" s="39">
        <f>IF(L334="","",IF(L334&lt;&gt;1,"見出しなど",IF(N334=1,"重なり",IF(S334="",IF(O334&gt;0,"数えない（直した）",IF(I334&amp;""="1","振替",IF(A334&amp;""="0","計算対象外","数えない"))),IF(COUNTIFS('入力'!$A$30:$A$88,S334)=0,"一覧にない費目",IF(O334&gt;0,"直した",IF(S334="未分類","未分類","OK")))))))</f>
        <v/>
      </c>
    </row>
    <row r="335">
      <c r="A335" s="40" t="n"/>
      <c r="B335" s="34" t="n"/>
      <c r="C335" s="35" t="n"/>
      <c r="D335" s="36" t="n"/>
      <c r="E335" s="35" t="n"/>
      <c r="F335" s="35" t="n"/>
      <c r="G335" s="35" t="n"/>
      <c r="H335" s="35" t="n"/>
      <c r="I335" s="40" t="n"/>
      <c r="J335" s="35" t="n"/>
      <c r="L335" s="39">
        <f>IF(B335="","",IFERROR(YEAR(B335)*0+D335*0+1,0))</f>
        <v/>
      </c>
      <c r="M335" s="55">
        <f>IF(L335&lt;&gt;1,"",IF(O335&gt;0,IF(INDEX('分け方の表'!$O$4:$O$53,O335)&lt;&gt;"",DATE(YEAR(INDEX('分け方の表'!$O$4:$O$53,O335)),MONTH(INDEX('分け方の表'!$O$4:$O$53,O335)),1),DATE(YEAR(B335),MONTH(B335),1)),DATE(YEAR(B335),MONTH(B335),1)))</f>
        <v/>
      </c>
      <c r="N335" s="39">
        <f>IF(L335&lt;&gt;1,"",IF(J335="",0,IF(COUNTIFS($J$4:J335,J335)&gt;1,1,0)))</f>
        <v/>
      </c>
      <c r="O335" s="39">
        <f>IF(L335&lt;&gt;1,"",IF(J335="",0,IFERROR(MATCH(J335,'分け方の表'!$M$4:$M$53,0),0)))</f>
        <v/>
      </c>
      <c r="P335" s="39">
        <f>IF(L335&lt;&gt;1,"",IF(SUMPRODUCT((COUNTIFS(C335,"*"&amp;'分け方の表'!$F$4:$F$23&amp;"*")&gt;0)*('分け方の表'!$F$4:$F$23&lt;&gt;"")*'分け方の表'!$I$4:$I$23)=0,99,1+COUNTIFS('分け方の表'!$I$4:$I$23,"&gt;"&amp;SUMPRODUCT((COUNTIFS(C335,"*"&amp;'分け方の表'!$F$4:$F$23&amp;"*")&gt;0)*('分け方の表'!$F$4:$F$23&lt;&gt;"")*'分け方の表'!$I$4:$I$23))))</f>
        <v/>
      </c>
      <c r="Q335" s="39">
        <f>IF(L335&lt;&gt;1,"",IF(P335&gt;=99,"",INDEX('分け方の表'!$G$4:$G$23,P335)&amp;""))</f>
        <v/>
      </c>
      <c r="R335" s="39">
        <f>IF(L335&lt;&gt;1,"",IF((F335="収入")*(G335="給与")*(E335&lt;&gt;"")*(COUNTIFS('分け方の表'!$J$4:$J$13,E335)&gt;0),INDEX('分け方の表'!$K$4:$K$13,MATCH(E335,'分け方の表'!$J$4:$J$13,0))&amp;"",IFERROR(INDEX('分け方の表'!$C$4:$C$103,MATCH(F335&amp;"|"&amp;G335,'分け方の表'!$D$4:$D$103,0))&amp;"",IFERROR(INDEX('分け方の表'!$C$4:$C$103,MATCH(F335&amp;"|（ほか全部）",'分け方の表'!$D$4:$D$103,0))&amp;"","未分類"))))</f>
        <v/>
      </c>
      <c r="S335" s="39">
        <f>IF(L335&lt;&gt;1,"",IF(N335=1,"",IF(IF(O335&gt;0,INDEX('分け方の表'!$N$4:$N$53,O335)&amp;"","")&lt;&gt;"",IF(INDEX('分け方の表'!$N$4:$N$53,O335)="（数えない）","",INDEX('分け方の表'!$N$4:$N$53,O335)&amp;""),IF(I335&amp;""="1",IF((Q335&lt;&gt;"")*(D335&lt;0)*(IFERROR(INDEX('入力'!$E$30:$E$88,MATCH(Q335,'入力'!$A$30:$A$88,0)),"")="貯める・増やす"),Q335,""),IF(A335&amp;""="0","",IF(Q335&lt;&gt;"",Q335,R335))))))</f>
        <v/>
      </c>
      <c r="T335" s="56">
        <f>IF(S335="","",IF(IFERROR(INDEX('入力'!$E$30:$E$88,MATCH(S335,'入力'!$A$30:$A$88,0)),"")="入るお金",D335,-D335))</f>
        <v/>
      </c>
      <c r="U335" s="39">
        <f>IF(L335="","",IF(L335&lt;&gt;1,"見出しなど",IF(N335=1,"重なり",IF(S335="",IF(O335&gt;0,"数えない（直した）",IF(I335&amp;""="1","振替",IF(A335&amp;""="0","計算対象外","数えない"))),IF(COUNTIFS('入力'!$A$30:$A$88,S335)=0,"一覧にない費目",IF(O335&gt;0,"直した",IF(S335="未分類","未分類","OK")))))))</f>
        <v/>
      </c>
    </row>
    <row r="336">
      <c r="A336" s="40" t="n"/>
      <c r="B336" s="34" t="n"/>
      <c r="C336" s="35" t="n"/>
      <c r="D336" s="36" t="n"/>
      <c r="E336" s="35" t="n"/>
      <c r="F336" s="35" t="n"/>
      <c r="G336" s="35" t="n"/>
      <c r="H336" s="35" t="n"/>
      <c r="I336" s="40" t="n"/>
      <c r="J336" s="35" t="n"/>
      <c r="L336" s="39">
        <f>IF(B336="","",IFERROR(YEAR(B336)*0+D336*0+1,0))</f>
        <v/>
      </c>
      <c r="M336" s="55">
        <f>IF(L336&lt;&gt;1,"",IF(O336&gt;0,IF(INDEX('分け方の表'!$O$4:$O$53,O336)&lt;&gt;"",DATE(YEAR(INDEX('分け方の表'!$O$4:$O$53,O336)),MONTH(INDEX('分け方の表'!$O$4:$O$53,O336)),1),DATE(YEAR(B336),MONTH(B336),1)),DATE(YEAR(B336),MONTH(B336),1)))</f>
        <v/>
      </c>
      <c r="N336" s="39">
        <f>IF(L336&lt;&gt;1,"",IF(J336="",0,IF(COUNTIFS($J$4:J336,J336)&gt;1,1,0)))</f>
        <v/>
      </c>
      <c r="O336" s="39">
        <f>IF(L336&lt;&gt;1,"",IF(J336="",0,IFERROR(MATCH(J336,'分け方の表'!$M$4:$M$53,0),0)))</f>
        <v/>
      </c>
      <c r="P336" s="39">
        <f>IF(L336&lt;&gt;1,"",IF(SUMPRODUCT((COUNTIFS(C336,"*"&amp;'分け方の表'!$F$4:$F$23&amp;"*")&gt;0)*('分け方の表'!$F$4:$F$23&lt;&gt;"")*'分け方の表'!$I$4:$I$23)=0,99,1+COUNTIFS('分け方の表'!$I$4:$I$23,"&gt;"&amp;SUMPRODUCT((COUNTIFS(C336,"*"&amp;'分け方の表'!$F$4:$F$23&amp;"*")&gt;0)*('分け方の表'!$F$4:$F$23&lt;&gt;"")*'分け方の表'!$I$4:$I$23))))</f>
        <v/>
      </c>
      <c r="Q336" s="39">
        <f>IF(L336&lt;&gt;1,"",IF(P336&gt;=99,"",INDEX('分け方の表'!$G$4:$G$23,P336)&amp;""))</f>
        <v/>
      </c>
      <c r="R336" s="39">
        <f>IF(L336&lt;&gt;1,"",IF((F336="収入")*(G336="給与")*(E336&lt;&gt;"")*(COUNTIFS('分け方の表'!$J$4:$J$13,E336)&gt;0),INDEX('分け方の表'!$K$4:$K$13,MATCH(E336,'分け方の表'!$J$4:$J$13,0))&amp;"",IFERROR(INDEX('分け方の表'!$C$4:$C$103,MATCH(F336&amp;"|"&amp;G336,'分け方の表'!$D$4:$D$103,0))&amp;"",IFERROR(INDEX('分け方の表'!$C$4:$C$103,MATCH(F336&amp;"|（ほか全部）",'分け方の表'!$D$4:$D$103,0))&amp;"","未分類"))))</f>
        <v/>
      </c>
      <c r="S336" s="39">
        <f>IF(L336&lt;&gt;1,"",IF(N336=1,"",IF(IF(O336&gt;0,INDEX('分け方の表'!$N$4:$N$53,O336)&amp;"","")&lt;&gt;"",IF(INDEX('分け方の表'!$N$4:$N$53,O336)="（数えない）","",INDEX('分け方の表'!$N$4:$N$53,O336)&amp;""),IF(I336&amp;""="1",IF((Q336&lt;&gt;"")*(D336&lt;0)*(IFERROR(INDEX('入力'!$E$30:$E$88,MATCH(Q336,'入力'!$A$30:$A$88,0)),"")="貯める・増やす"),Q336,""),IF(A336&amp;""="0","",IF(Q336&lt;&gt;"",Q336,R336))))))</f>
        <v/>
      </c>
      <c r="T336" s="56">
        <f>IF(S336="","",IF(IFERROR(INDEX('入力'!$E$30:$E$88,MATCH(S336,'入力'!$A$30:$A$88,0)),"")="入るお金",D336,-D336))</f>
        <v/>
      </c>
      <c r="U336" s="39">
        <f>IF(L336="","",IF(L336&lt;&gt;1,"見出しなど",IF(N336=1,"重なり",IF(S336="",IF(O336&gt;0,"数えない（直した）",IF(I336&amp;""="1","振替",IF(A336&amp;""="0","計算対象外","数えない"))),IF(COUNTIFS('入力'!$A$30:$A$88,S336)=0,"一覧にない費目",IF(O336&gt;0,"直した",IF(S336="未分類","未分類","OK")))))))</f>
        <v/>
      </c>
    </row>
    <row r="337">
      <c r="A337" s="40" t="n"/>
      <c r="B337" s="34" t="n"/>
      <c r="C337" s="35" t="n"/>
      <c r="D337" s="36" t="n"/>
      <c r="E337" s="35" t="n"/>
      <c r="F337" s="35" t="n"/>
      <c r="G337" s="35" t="n"/>
      <c r="H337" s="35" t="n"/>
      <c r="I337" s="40" t="n"/>
      <c r="J337" s="35" t="n"/>
      <c r="L337" s="39">
        <f>IF(B337="","",IFERROR(YEAR(B337)*0+D337*0+1,0))</f>
        <v/>
      </c>
      <c r="M337" s="55">
        <f>IF(L337&lt;&gt;1,"",IF(O337&gt;0,IF(INDEX('分け方の表'!$O$4:$O$53,O337)&lt;&gt;"",DATE(YEAR(INDEX('分け方の表'!$O$4:$O$53,O337)),MONTH(INDEX('分け方の表'!$O$4:$O$53,O337)),1),DATE(YEAR(B337),MONTH(B337),1)),DATE(YEAR(B337),MONTH(B337),1)))</f>
        <v/>
      </c>
      <c r="N337" s="39">
        <f>IF(L337&lt;&gt;1,"",IF(J337="",0,IF(COUNTIFS($J$4:J337,J337)&gt;1,1,0)))</f>
        <v/>
      </c>
      <c r="O337" s="39">
        <f>IF(L337&lt;&gt;1,"",IF(J337="",0,IFERROR(MATCH(J337,'分け方の表'!$M$4:$M$53,0),0)))</f>
        <v/>
      </c>
      <c r="P337" s="39">
        <f>IF(L337&lt;&gt;1,"",IF(SUMPRODUCT((COUNTIFS(C337,"*"&amp;'分け方の表'!$F$4:$F$23&amp;"*")&gt;0)*('分け方の表'!$F$4:$F$23&lt;&gt;"")*'分け方の表'!$I$4:$I$23)=0,99,1+COUNTIFS('分け方の表'!$I$4:$I$23,"&gt;"&amp;SUMPRODUCT((COUNTIFS(C337,"*"&amp;'分け方の表'!$F$4:$F$23&amp;"*")&gt;0)*('分け方の表'!$F$4:$F$23&lt;&gt;"")*'分け方の表'!$I$4:$I$23))))</f>
        <v/>
      </c>
      <c r="Q337" s="39">
        <f>IF(L337&lt;&gt;1,"",IF(P337&gt;=99,"",INDEX('分け方の表'!$G$4:$G$23,P337)&amp;""))</f>
        <v/>
      </c>
      <c r="R337" s="39">
        <f>IF(L337&lt;&gt;1,"",IF((F337="収入")*(G337="給与")*(E337&lt;&gt;"")*(COUNTIFS('分け方の表'!$J$4:$J$13,E337)&gt;0),INDEX('分け方の表'!$K$4:$K$13,MATCH(E337,'分け方の表'!$J$4:$J$13,0))&amp;"",IFERROR(INDEX('分け方の表'!$C$4:$C$103,MATCH(F337&amp;"|"&amp;G337,'分け方の表'!$D$4:$D$103,0))&amp;"",IFERROR(INDEX('分け方の表'!$C$4:$C$103,MATCH(F337&amp;"|（ほか全部）",'分け方の表'!$D$4:$D$103,0))&amp;"","未分類"))))</f>
        <v/>
      </c>
      <c r="S337" s="39">
        <f>IF(L337&lt;&gt;1,"",IF(N337=1,"",IF(IF(O337&gt;0,INDEX('分け方の表'!$N$4:$N$53,O337)&amp;"","")&lt;&gt;"",IF(INDEX('分け方の表'!$N$4:$N$53,O337)="（数えない）","",INDEX('分け方の表'!$N$4:$N$53,O337)&amp;""),IF(I337&amp;""="1",IF((Q337&lt;&gt;"")*(D337&lt;0)*(IFERROR(INDEX('入力'!$E$30:$E$88,MATCH(Q337,'入力'!$A$30:$A$88,0)),"")="貯める・増やす"),Q337,""),IF(A337&amp;""="0","",IF(Q337&lt;&gt;"",Q337,R337))))))</f>
        <v/>
      </c>
      <c r="T337" s="56">
        <f>IF(S337="","",IF(IFERROR(INDEX('入力'!$E$30:$E$88,MATCH(S337,'入力'!$A$30:$A$88,0)),"")="入るお金",D337,-D337))</f>
        <v/>
      </c>
      <c r="U337" s="39">
        <f>IF(L337="","",IF(L337&lt;&gt;1,"見出しなど",IF(N337=1,"重なり",IF(S337="",IF(O337&gt;0,"数えない（直した）",IF(I337&amp;""="1","振替",IF(A337&amp;""="0","計算対象外","数えない"))),IF(COUNTIFS('入力'!$A$30:$A$88,S337)=0,"一覧にない費目",IF(O337&gt;0,"直した",IF(S337="未分類","未分類","OK")))))))</f>
        <v/>
      </c>
    </row>
    <row r="338">
      <c r="A338" s="40" t="n"/>
      <c r="B338" s="34" t="n"/>
      <c r="C338" s="35" t="n"/>
      <c r="D338" s="36" t="n"/>
      <c r="E338" s="35" t="n"/>
      <c r="F338" s="35" t="n"/>
      <c r="G338" s="35" t="n"/>
      <c r="H338" s="35" t="n"/>
      <c r="I338" s="40" t="n"/>
      <c r="J338" s="35" t="n"/>
      <c r="L338" s="39">
        <f>IF(B338="","",IFERROR(YEAR(B338)*0+D338*0+1,0))</f>
        <v/>
      </c>
      <c r="M338" s="55">
        <f>IF(L338&lt;&gt;1,"",IF(O338&gt;0,IF(INDEX('分け方の表'!$O$4:$O$53,O338)&lt;&gt;"",DATE(YEAR(INDEX('分け方の表'!$O$4:$O$53,O338)),MONTH(INDEX('分け方の表'!$O$4:$O$53,O338)),1),DATE(YEAR(B338),MONTH(B338),1)),DATE(YEAR(B338),MONTH(B338),1)))</f>
        <v/>
      </c>
      <c r="N338" s="39">
        <f>IF(L338&lt;&gt;1,"",IF(J338="",0,IF(COUNTIFS($J$4:J338,J338)&gt;1,1,0)))</f>
        <v/>
      </c>
      <c r="O338" s="39">
        <f>IF(L338&lt;&gt;1,"",IF(J338="",0,IFERROR(MATCH(J338,'分け方の表'!$M$4:$M$53,0),0)))</f>
        <v/>
      </c>
      <c r="P338" s="39">
        <f>IF(L338&lt;&gt;1,"",IF(SUMPRODUCT((COUNTIFS(C338,"*"&amp;'分け方の表'!$F$4:$F$23&amp;"*")&gt;0)*('分け方の表'!$F$4:$F$23&lt;&gt;"")*'分け方の表'!$I$4:$I$23)=0,99,1+COUNTIFS('分け方の表'!$I$4:$I$23,"&gt;"&amp;SUMPRODUCT((COUNTIFS(C338,"*"&amp;'分け方の表'!$F$4:$F$23&amp;"*")&gt;0)*('分け方の表'!$F$4:$F$23&lt;&gt;"")*'分け方の表'!$I$4:$I$23))))</f>
        <v/>
      </c>
      <c r="Q338" s="39">
        <f>IF(L338&lt;&gt;1,"",IF(P338&gt;=99,"",INDEX('分け方の表'!$G$4:$G$23,P338)&amp;""))</f>
        <v/>
      </c>
      <c r="R338" s="39">
        <f>IF(L338&lt;&gt;1,"",IF((F338="収入")*(G338="給与")*(E338&lt;&gt;"")*(COUNTIFS('分け方の表'!$J$4:$J$13,E338)&gt;0),INDEX('分け方の表'!$K$4:$K$13,MATCH(E338,'分け方の表'!$J$4:$J$13,0))&amp;"",IFERROR(INDEX('分け方の表'!$C$4:$C$103,MATCH(F338&amp;"|"&amp;G338,'分け方の表'!$D$4:$D$103,0))&amp;"",IFERROR(INDEX('分け方の表'!$C$4:$C$103,MATCH(F338&amp;"|（ほか全部）",'分け方の表'!$D$4:$D$103,0))&amp;"","未分類"))))</f>
        <v/>
      </c>
      <c r="S338" s="39">
        <f>IF(L338&lt;&gt;1,"",IF(N338=1,"",IF(IF(O338&gt;0,INDEX('分け方の表'!$N$4:$N$53,O338)&amp;"","")&lt;&gt;"",IF(INDEX('分け方の表'!$N$4:$N$53,O338)="（数えない）","",INDEX('分け方の表'!$N$4:$N$53,O338)&amp;""),IF(I338&amp;""="1",IF((Q338&lt;&gt;"")*(D338&lt;0)*(IFERROR(INDEX('入力'!$E$30:$E$88,MATCH(Q338,'入力'!$A$30:$A$88,0)),"")="貯める・増やす"),Q338,""),IF(A338&amp;""="0","",IF(Q338&lt;&gt;"",Q338,R338))))))</f>
        <v/>
      </c>
      <c r="T338" s="56">
        <f>IF(S338="","",IF(IFERROR(INDEX('入力'!$E$30:$E$88,MATCH(S338,'入力'!$A$30:$A$88,0)),"")="入るお金",D338,-D338))</f>
        <v/>
      </c>
      <c r="U338" s="39">
        <f>IF(L338="","",IF(L338&lt;&gt;1,"見出しなど",IF(N338=1,"重なり",IF(S338="",IF(O338&gt;0,"数えない（直した）",IF(I338&amp;""="1","振替",IF(A338&amp;""="0","計算対象外","数えない"))),IF(COUNTIFS('入力'!$A$30:$A$88,S338)=0,"一覧にない費目",IF(O338&gt;0,"直した",IF(S338="未分類","未分類","OK")))))))</f>
        <v/>
      </c>
    </row>
    <row r="339">
      <c r="A339" s="40" t="n"/>
      <c r="B339" s="34" t="n"/>
      <c r="C339" s="35" t="n"/>
      <c r="D339" s="36" t="n"/>
      <c r="E339" s="35" t="n"/>
      <c r="F339" s="35" t="n"/>
      <c r="G339" s="35" t="n"/>
      <c r="H339" s="35" t="n"/>
      <c r="I339" s="40" t="n"/>
      <c r="J339" s="35" t="n"/>
      <c r="L339" s="39">
        <f>IF(B339="","",IFERROR(YEAR(B339)*0+D339*0+1,0))</f>
        <v/>
      </c>
      <c r="M339" s="55">
        <f>IF(L339&lt;&gt;1,"",IF(O339&gt;0,IF(INDEX('分け方の表'!$O$4:$O$53,O339)&lt;&gt;"",DATE(YEAR(INDEX('分け方の表'!$O$4:$O$53,O339)),MONTH(INDEX('分け方の表'!$O$4:$O$53,O339)),1),DATE(YEAR(B339),MONTH(B339),1)),DATE(YEAR(B339),MONTH(B339),1)))</f>
        <v/>
      </c>
      <c r="N339" s="39">
        <f>IF(L339&lt;&gt;1,"",IF(J339="",0,IF(COUNTIFS($J$4:J339,J339)&gt;1,1,0)))</f>
        <v/>
      </c>
      <c r="O339" s="39">
        <f>IF(L339&lt;&gt;1,"",IF(J339="",0,IFERROR(MATCH(J339,'分け方の表'!$M$4:$M$53,0),0)))</f>
        <v/>
      </c>
      <c r="P339" s="39">
        <f>IF(L339&lt;&gt;1,"",IF(SUMPRODUCT((COUNTIFS(C339,"*"&amp;'分け方の表'!$F$4:$F$23&amp;"*")&gt;0)*('分け方の表'!$F$4:$F$23&lt;&gt;"")*'分け方の表'!$I$4:$I$23)=0,99,1+COUNTIFS('分け方の表'!$I$4:$I$23,"&gt;"&amp;SUMPRODUCT((COUNTIFS(C339,"*"&amp;'分け方の表'!$F$4:$F$23&amp;"*")&gt;0)*('分け方の表'!$F$4:$F$23&lt;&gt;"")*'分け方の表'!$I$4:$I$23))))</f>
        <v/>
      </c>
      <c r="Q339" s="39">
        <f>IF(L339&lt;&gt;1,"",IF(P339&gt;=99,"",INDEX('分け方の表'!$G$4:$G$23,P339)&amp;""))</f>
        <v/>
      </c>
      <c r="R339" s="39">
        <f>IF(L339&lt;&gt;1,"",IF((F339="収入")*(G339="給与")*(E339&lt;&gt;"")*(COUNTIFS('分け方の表'!$J$4:$J$13,E339)&gt;0),INDEX('分け方の表'!$K$4:$K$13,MATCH(E339,'分け方の表'!$J$4:$J$13,0))&amp;"",IFERROR(INDEX('分け方の表'!$C$4:$C$103,MATCH(F339&amp;"|"&amp;G339,'分け方の表'!$D$4:$D$103,0))&amp;"",IFERROR(INDEX('分け方の表'!$C$4:$C$103,MATCH(F339&amp;"|（ほか全部）",'分け方の表'!$D$4:$D$103,0))&amp;"","未分類"))))</f>
        <v/>
      </c>
      <c r="S339" s="39">
        <f>IF(L339&lt;&gt;1,"",IF(N339=1,"",IF(IF(O339&gt;0,INDEX('分け方の表'!$N$4:$N$53,O339)&amp;"","")&lt;&gt;"",IF(INDEX('分け方の表'!$N$4:$N$53,O339)="（数えない）","",INDEX('分け方の表'!$N$4:$N$53,O339)&amp;""),IF(I339&amp;""="1",IF((Q339&lt;&gt;"")*(D339&lt;0)*(IFERROR(INDEX('入力'!$E$30:$E$88,MATCH(Q339,'入力'!$A$30:$A$88,0)),"")="貯める・増やす"),Q339,""),IF(A339&amp;""="0","",IF(Q339&lt;&gt;"",Q339,R339))))))</f>
        <v/>
      </c>
      <c r="T339" s="56">
        <f>IF(S339="","",IF(IFERROR(INDEX('入力'!$E$30:$E$88,MATCH(S339,'入力'!$A$30:$A$88,0)),"")="入るお金",D339,-D339))</f>
        <v/>
      </c>
      <c r="U339" s="39">
        <f>IF(L339="","",IF(L339&lt;&gt;1,"見出しなど",IF(N339=1,"重なり",IF(S339="",IF(O339&gt;0,"数えない（直した）",IF(I339&amp;""="1","振替",IF(A339&amp;""="0","計算対象外","数えない"))),IF(COUNTIFS('入力'!$A$30:$A$88,S339)=0,"一覧にない費目",IF(O339&gt;0,"直した",IF(S339="未分類","未分類","OK")))))))</f>
        <v/>
      </c>
    </row>
    <row r="340">
      <c r="A340" s="40" t="n"/>
      <c r="B340" s="34" t="n"/>
      <c r="C340" s="35" t="n"/>
      <c r="D340" s="36" t="n"/>
      <c r="E340" s="35" t="n"/>
      <c r="F340" s="35" t="n"/>
      <c r="G340" s="35" t="n"/>
      <c r="H340" s="35" t="n"/>
      <c r="I340" s="40" t="n"/>
      <c r="J340" s="35" t="n"/>
      <c r="L340" s="39">
        <f>IF(B340="","",IFERROR(YEAR(B340)*0+D340*0+1,0))</f>
        <v/>
      </c>
      <c r="M340" s="55">
        <f>IF(L340&lt;&gt;1,"",IF(O340&gt;0,IF(INDEX('分け方の表'!$O$4:$O$53,O340)&lt;&gt;"",DATE(YEAR(INDEX('分け方の表'!$O$4:$O$53,O340)),MONTH(INDEX('分け方の表'!$O$4:$O$53,O340)),1),DATE(YEAR(B340),MONTH(B340),1)),DATE(YEAR(B340),MONTH(B340),1)))</f>
        <v/>
      </c>
      <c r="N340" s="39">
        <f>IF(L340&lt;&gt;1,"",IF(J340="",0,IF(COUNTIFS($J$4:J340,J340)&gt;1,1,0)))</f>
        <v/>
      </c>
      <c r="O340" s="39">
        <f>IF(L340&lt;&gt;1,"",IF(J340="",0,IFERROR(MATCH(J340,'分け方の表'!$M$4:$M$53,0),0)))</f>
        <v/>
      </c>
      <c r="P340" s="39">
        <f>IF(L340&lt;&gt;1,"",IF(SUMPRODUCT((COUNTIFS(C340,"*"&amp;'分け方の表'!$F$4:$F$23&amp;"*")&gt;0)*('分け方の表'!$F$4:$F$23&lt;&gt;"")*'分け方の表'!$I$4:$I$23)=0,99,1+COUNTIFS('分け方の表'!$I$4:$I$23,"&gt;"&amp;SUMPRODUCT((COUNTIFS(C340,"*"&amp;'分け方の表'!$F$4:$F$23&amp;"*")&gt;0)*('分け方の表'!$F$4:$F$23&lt;&gt;"")*'分け方の表'!$I$4:$I$23))))</f>
        <v/>
      </c>
      <c r="Q340" s="39">
        <f>IF(L340&lt;&gt;1,"",IF(P340&gt;=99,"",INDEX('分け方の表'!$G$4:$G$23,P340)&amp;""))</f>
        <v/>
      </c>
      <c r="R340" s="39">
        <f>IF(L340&lt;&gt;1,"",IF((F340="収入")*(G340="給与")*(E340&lt;&gt;"")*(COUNTIFS('分け方の表'!$J$4:$J$13,E340)&gt;0),INDEX('分け方の表'!$K$4:$K$13,MATCH(E340,'分け方の表'!$J$4:$J$13,0))&amp;"",IFERROR(INDEX('分け方の表'!$C$4:$C$103,MATCH(F340&amp;"|"&amp;G340,'分け方の表'!$D$4:$D$103,0))&amp;"",IFERROR(INDEX('分け方の表'!$C$4:$C$103,MATCH(F340&amp;"|（ほか全部）",'分け方の表'!$D$4:$D$103,0))&amp;"","未分類"))))</f>
        <v/>
      </c>
      <c r="S340" s="39">
        <f>IF(L340&lt;&gt;1,"",IF(N340=1,"",IF(IF(O340&gt;0,INDEX('分け方の表'!$N$4:$N$53,O340)&amp;"","")&lt;&gt;"",IF(INDEX('分け方の表'!$N$4:$N$53,O340)="（数えない）","",INDEX('分け方の表'!$N$4:$N$53,O340)&amp;""),IF(I340&amp;""="1",IF((Q340&lt;&gt;"")*(D340&lt;0)*(IFERROR(INDEX('入力'!$E$30:$E$88,MATCH(Q340,'入力'!$A$30:$A$88,0)),"")="貯める・増やす"),Q340,""),IF(A340&amp;""="0","",IF(Q340&lt;&gt;"",Q340,R340))))))</f>
        <v/>
      </c>
      <c r="T340" s="56">
        <f>IF(S340="","",IF(IFERROR(INDEX('入力'!$E$30:$E$88,MATCH(S340,'入力'!$A$30:$A$88,0)),"")="入るお金",D340,-D340))</f>
        <v/>
      </c>
      <c r="U340" s="39">
        <f>IF(L340="","",IF(L340&lt;&gt;1,"見出しなど",IF(N340=1,"重なり",IF(S340="",IF(O340&gt;0,"数えない（直した）",IF(I340&amp;""="1","振替",IF(A340&amp;""="0","計算対象外","数えない"))),IF(COUNTIFS('入力'!$A$30:$A$88,S340)=0,"一覧にない費目",IF(O340&gt;0,"直した",IF(S340="未分類","未分類","OK")))))))</f>
        <v/>
      </c>
    </row>
    <row r="341">
      <c r="A341" s="40" t="n"/>
      <c r="B341" s="34" t="n"/>
      <c r="C341" s="35" t="n"/>
      <c r="D341" s="36" t="n"/>
      <c r="E341" s="35" t="n"/>
      <c r="F341" s="35" t="n"/>
      <c r="G341" s="35" t="n"/>
      <c r="H341" s="35" t="n"/>
      <c r="I341" s="40" t="n"/>
      <c r="J341" s="35" t="n"/>
      <c r="L341" s="39">
        <f>IF(B341="","",IFERROR(YEAR(B341)*0+D341*0+1,0))</f>
        <v/>
      </c>
      <c r="M341" s="55">
        <f>IF(L341&lt;&gt;1,"",IF(O341&gt;0,IF(INDEX('分け方の表'!$O$4:$O$53,O341)&lt;&gt;"",DATE(YEAR(INDEX('分け方の表'!$O$4:$O$53,O341)),MONTH(INDEX('分け方の表'!$O$4:$O$53,O341)),1),DATE(YEAR(B341),MONTH(B341),1)),DATE(YEAR(B341),MONTH(B341),1)))</f>
        <v/>
      </c>
      <c r="N341" s="39">
        <f>IF(L341&lt;&gt;1,"",IF(J341="",0,IF(COUNTIFS($J$4:J341,J341)&gt;1,1,0)))</f>
        <v/>
      </c>
      <c r="O341" s="39">
        <f>IF(L341&lt;&gt;1,"",IF(J341="",0,IFERROR(MATCH(J341,'分け方の表'!$M$4:$M$53,0),0)))</f>
        <v/>
      </c>
      <c r="P341" s="39">
        <f>IF(L341&lt;&gt;1,"",IF(SUMPRODUCT((COUNTIFS(C341,"*"&amp;'分け方の表'!$F$4:$F$23&amp;"*")&gt;0)*('分け方の表'!$F$4:$F$23&lt;&gt;"")*'分け方の表'!$I$4:$I$23)=0,99,1+COUNTIFS('分け方の表'!$I$4:$I$23,"&gt;"&amp;SUMPRODUCT((COUNTIFS(C341,"*"&amp;'分け方の表'!$F$4:$F$23&amp;"*")&gt;0)*('分け方の表'!$F$4:$F$23&lt;&gt;"")*'分け方の表'!$I$4:$I$23))))</f>
        <v/>
      </c>
      <c r="Q341" s="39">
        <f>IF(L341&lt;&gt;1,"",IF(P341&gt;=99,"",INDEX('分け方の表'!$G$4:$G$23,P341)&amp;""))</f>
        <v/>
      </c>
      <c r="R341" s="39">
        <f>IF(L341&lt;&gt;1,"",IF((F341="収入")*(G341="給与")*(E341&lt;&gt;"")*(COUNTIFS('分け方の表'!$J$4:$J$13,E341)&gt;0),INDEX('分け方の表'!$K$4:$K$13,MATCH(E341,'分け方の表'!$J$4:$J$13,0))&amp;"",IFERROR(INDEX('分け方の表'!$C$4:$C$103,MATCH(F341&amp;"|"&amp;G341,'分け方の表'!$D$4:$D$103,0))&amp;"",IFERROR(INDEX('分け方の表'!$C$4:$C$103,MATCH(F341&amp;"|（ほか全部）",'分け方の表'!$D$4:$D$103,0))&amp;"","未分類"))))</f>
        <v/>
      </c>
      <c r="S341" s="39">
        <f>IF(L341&lt;&gt;1,"",IF(N341=1,"",IF(IF(O341&gt;0,INDEX('分け方の表'!$N$4:$N$53,O341)&amp;"","")&lt;&gt;"",IF(INDEX('分け方の表'!$N$4:$N$53,O341)="（数えない）","",INDEX('分け方の表'!$N$4:$N$53,O341)&amp;""),IF(I341&amp;""="1",IF((Q341&lt;&gt;"")*(D341&lt;0)*(IFERROR(INDEX('入力'!$E$30:$E$88,MATCH(Q341,'入力'!$A$30:$A$88,0)),"")="貯める・増やす"),Q341,""),IF(A341&amp;""="0","",IF(Q341&lt;&gt;"",Q341,R341))))))</f>
        <v/>
      </c>
      <c r="T341" s="56">
        <f>IF(S341="","",IF(IFERROR(INDEX('入力'!$E$30:$E$88,MATCH(S341,'入力'!$A$30:$A$88,0)),"")="入るお金",D341,-D341))</f>
        <v/>
      </c>
      <c r="U341" s="39">
        <f>IF(L341="","",IF(L341&lt;&gt;1,"見出しなど",IF(N341=1,"重なり",IF(S341="",IF(O341&gt;0,"数えない（直した）",IF(I341&amp;""="1","振替",IF(A341&amp;""="0","計算対象外","数えない"))),IF(COUNTIFS('入力'!$A$30:$A$88,S341)=0,"一覧にない費目",IF(O341&gt;0,"直した",IF(S341="未分類","未分類","OK")))))))</f>
        <v/>
      </c>
    </row>
    <row r="342">
      <c r="A342" s="40" t="n"/>
      <c r="B342" s="34" t="n"/>
      <c r="C342" s="35" t="n"/>
      <c r="D342" s="36" t="n"/>
      <c r="E342" s="35" t="n"/>
      <c r="F342" s="35" t="n"/>
      <c r="G342" s="35" t="n"/>
      <c r="H342" s="35" t="n"/>
      <c r="I342" s="40" t="n"/>
      <c r="J342" s="35" t="n"/>
      <c r="L342" s="39">
        <f>IF(B342="","",IFERROR(YEAR(B342)*0+D342*0+1,0))</f>
        <v/>
      </c>
      <c r="M342" s="55">
        <f>IF(L342&lt;&gt;1,"",IF(O342&gt;0,IF(INDEX('分け方の表'!$O$4:$O$53,O342)&lt;&gt;"",DATE(YEAR(INDEX('分け方の表'!$O$4:$O$53,O342)),MONTH(INDEX('分け方の表'!$O$4:$O$53,O342)),1),DATE(YEAR(B342),MONTH(B342),1)),DATE(YEAR(B342),MONTH(B342),1)))</f>
        <v/>
      </c>
      <c r="N342" s="39">
        <f>IF(L342&lt;&gt;1,"",IF(J342="",0,IF(COUNTIFS($J$4:J342,J342)&gt;1,1,0)))</f>
        <v/>
      </c>
      <c r="O342" s="39">
        <f>IF(L342&lt;&gt;1,"",IF(J342="",0,IFERROR(MATCH(J342,'分け方の表'!$M$4:$M$53,0),0)))</f>
        <v/>
      </c>
      <c r="P342" s="39">
        <f>IF(L342&lt;&gt;1,"",IF(SUMPRODUCT((COUNTIFS(C342,"*"&amp;'分け方の表'!$F$4:$F$23&amp;"*")&gt;0)*('分け方の表'!$F$4:$F$23&lt;&gt;"")*'分け方の表'!$I$4:$I$23)=0,99,1+COUNTIFS('分け方の表'!$I$4:$I$23,"&gt;"&amp;SUMPRODUCT((COUNTIFS(C342,"*"&amp;'分け方の表'!$F$4:$F$23&amp;"*")&gt;0)*('分け方の表'!$F$4:$F$23&lt;&gt;"")*'分け方の表'!$I$4:$I$23))))</f>
        <v/>
      </c>
      <c r="Q342" s="39">
        <f>IF(L342&lt;&gt;1,"",IF(P342&gt;=99,"",INDEX('分け方の表'!$G$4:$G$23,P342)&amp;""))</f>
        <v/>
      </c>
      <c r="R342" s="39">
        <f>IF(L342&lt;&gt;1,"",IF((F342="収入")*(G342="給与")*(E342&lt;&gt;"")*(COUNTIFS('分け方の表'!$J$4:$J$13,E342)&gt;0),INDEX('分け方の表'!$K$4:$K$13,MATCH(E342,'分け方の表'!$J$4:$J$13,0))&amp;"",IFERROR(INDEX('分け方の表'!$C$4:$C$103,MATCH(F342&amp;"|"&amp;G342,'分け方の表'!$D$4:$D$103,0))&amp;"",IFERROR(INDEX('分け方の表'!$C$4:$C$103,MATCH(F342&amp;"|（ほか全部）",'分け方の表'!$D$4:$D$103,0))&amp;"","未分類"))))</f>
        <v/>
      </c>
      <c r="S342" s="39">
        <f>IF(L342&lt;&gt;1,"",IF(N342=1,"",IF(IF(O342&gt;0,INDEX('分け方の表'!$N$4:$N$53,O342)&amp;"","")&lt;&gt;"",IF(INDEX('分け方の表'!$N$4:$N$53,O342)="（数えない）","",INDEX('分け方の表'!$N$4:$N$53,O342)&amp;""),IF(I342&amp;""="1",IF((Q342&lt;&gt;"")*(D342&lt;0)*(IFERROR(INDEX('入力'!$E$30:$E$88,MATCH(Q342,'入力'!$A$30:$A$88,0)),"")="貯める・増やす"),Q342,""),IF(A342&amp;""="0","",IF(Q342&lt;&gt;"",Q342,R342))))))</f>
        <v/>
      </c>
      <c r="T342" s="56">
        <f>IF(S342="","",IF(IFERROR(INDEX('入力'!$E$30:$E$88,MATCH(S342,'入力'!$A$30:$A$88,0)),"")="入るお金",D342,-D342))</f>
        <v/>
      </c>
      <c r="U342" s="39">
        <f>IF(L342="","",IF(L342&lt;&gt;1,"見出しなど",IF(N342=1,"重なり",IF(S342="",IF(O342&gt;0,"数えない（直した）",IF(I342&amp;""="1","振替",IF(A342&amp;""="0","計算対象外","数えない"))),IF(COUNTIFS('入力'!$A$30:$A$88,S342)=0,"一覧にない費目",IF(O342&gt;0,"直した",IF(S342="未分類","未分類","OK")))))))</f>
        <v/>
      </c>
    </row>
    <row r="343">
      <c r="A343" s="40" t="n"/>
      <c r="B343" s="34" t="n"/>
      <c r="C343" s="35" t="n"/>
      <c r="D343" s="36" t="n"/>
      <c r="E343" s="35" t="n"/>
      <c r="F343" s="35" t="n"/>
      <c r="G343" s="35" t="n"/>
      <c r="H343" s="35" t="n"/>
      <c r="I343" s="40" t="n"/>
      <c r="J343" s="35" t="n"/>
      <c r="L343" s="39">
        <f>IF(B343="","",IFERROR(YEAR(B343)*0+D343*0+1,0))</f>
        <v/>
      </c>
      <c r="M343" s="55">
        <f>IF(L343&lt;&gt;1,"",IF(O343&gt;0,IF(INDEX('分け方の表'!$O$4:$O$53,O343)&lt;&gt;"",DATE(YEAR(INDEX('分け方の表'!$O$4:$O$53,O343)),MONTH(INDEX('分け方の表'!$O$4:$O$53,O343)),1),DATE(YEAR(B343),MONTH(B343),1)),DATE(YEAR(B343),MONTH(B343),1)))</f>
        <v/>
      </c>
      <c r="N343" s="39">
        <f>IF(L343&lt;&gt;1,"",IF(J343="",0,IF(COUNTIFS($J$4:J343,J343)&gt;1,1,0)))</f>
        <v/>
      </c>
      <c r="O343" s="39">
        <f>IF(L343&lt;&gt;1,"",IF(J343="",0,IFERROR(MATCH(J343,'分け方の表'!$M$4:$M$53,0),0)))</f>
        <v/>
      </c>
      <c r="P343" s="39">
        <f>IF(L343&lt;&gt;1,"",IF(SUMPRODUCT((COUNTIFS(C343,"*"&amp;'分け方の表'!$F$4:$F$23&amp;"*")&gt;0)*('分け方の表'!$F$4:$F$23&lt;&gt;"")*'分け方の表'!$I$4:$I$23)=0,99,1+COUNTIFS('分け方の表'!$I$4:$I$23,"&gt;"&amp;SUMPRODUCT((COUNTIFS(C343,"*"&amp;'分け方の表'!$F$4:$F$23&amp;"*")&gt;0)*('分け方の表'!$F$4:$F$23&lt;&gt;"")*'分け方の表'!$I$4:$I$23))))</f>
        <v/>
      </c>
      <c r="Q343" s="39">
        <f>IF(L343&lt;&gt;1,"",IF(P343&gt;=99,"",INDEX('分け方の表'!$G$4:$G$23,P343)&amp;""))</f>
        <v/>
      </c>
      <c r="R343" s="39">
        <f>IF(L343&lt;&gt;1,"",IF((F343="収入")*(G343="給与")*(E343&lt;&gt;"")*(COUNTIFS('分け方の表'!$J$4:$J$13,E343)&gt;0),INDEX('分け方の表'!$K$4:$K$13,MATCH(E343,'分け方の表'!$J$4:$J$13,0))&amp;"",IFERROR(INDEX('分け方の表'!$C$4:$C$103,MATCH(F343&amp;"|"&amp;G343,'分け方の表'!$D$4:$D$103,0))&amp;"",IFERROR(INDEX('分け方の表'!$C$4:$C$103,MATCH(F343&amp;"|（ほか全部）",'分け方の表'!$D$4:$D$103,0))&amp;"","未分類"))))</f>
        <v/>
      </c>
      <c r="S343" s="39">
        <f>IF(L343&lt;&gt;1,"",IF(N343=1,"",IF(IF(O343&gt;0,INDEX('分け方の表'!$N$4:$N$53,O343)&amp;"","")&lt;&gt;"",IF(INDEX('分け方の表'!$N$4:$N$53,O343)="（数えない）","",INDEX('分け方の表'!$N$4:$N$53,O343)&amp;""),IF(I343&amp;""="1",IF((Q343&lt;&gt;"")*(D343&lt;0)*(IFERROR(INDEX('入力'!$E$30:$E$88,MATCH(Q343,'入力'!$A$30:$A$88,0)),"")="貯める・増やす"),Q343,""),IF(A343&amp;""="0","",IF(Q343&lt;&gt;"",Q343,R343))))))</f>
        <v/>
      </c>
      <c r="T343" s="56">
        <f>IF(S343="","",IF(IFERROR(INDEX('入力'!$E$30:$E$88,MATCH(S343,'入力'!$A$30:$A$88,0)),"")="入るお金",D343,-D343))</f>
        <v/>
      </c>
      <c r="U343" s="39">
        <f>IF(L343="","",IF(L343&lt;&gt;1,"見出しなど",IF(N343=1,"重なり",IF(S343="",IF(O343&gt;0,"数えない（直した）",IF(I343&amp;""="1","振替",IF(A343&amp;""="0","計算対象外","数えない"))),IF(COUNTIFS('入力'!$A$30:$A$88,S343)=0,"一覧にない費目",IF(O343&gt;0,"直した",IF(S343="未分類","未分類","OK")))))))</f>
        <v/>
      </c>
    </row>
    <row r="344">
      <c r="A344" s="40" t="n"/>
      <c r="B344" s="34" t="n"/>
      <c r="C344" s="35" t="n"/>
      <c r="D344" s="36" t="n"/>
      <c r="E344" s="35" t="n"/>
      <c r="F344" s="35" t="n"/>
      <c r="G344" s="35" t="n"/>
      <c r="H344" s="35" t="n"/>
      <c r="I344" s="40" t="n"/>
      <c r="J344" s="35" t="n"/>
      <c r="L344" s="39">
        <f>IF(B344="","",IFERROR(YEAR(B344)*0+D344*0+1,0))</f>
        <v/>
      </c>
      <c r="M344" s="55">
        <f>IF(L344&lt;&gt;1,"",IF(O344&gt;0,IF(INDEX('分け方の表'!$O$4:$O$53,O344)&lt;&gt;"",DATE(YEAR(INDEX('分け方の表'!$O$4:$O$53,O344)),MONTH(INDEX('分け方の表'!$O$4:$O$53,O344)),1),DATE(YEAR(B344),MONTH(B344),1)),DATE(YEAR(B344),MONTH(B344),1)))</f>
        <v/>
      </c>
      <c r="N344" s="39">
        <f>IF(L344&lt;&gt;1,"",IF(J344="",0,IF(COUNTIFS($J$4:J344,J344)&gt;1,1,0)))</f>
        <v/>
      </c>
      <c r="O344" s="39">
        <f>IF(L344&lt;&gt;1,"",IF(J344="",0,IFERROR(MATCH(J344,'分け方の表'!$M$4:$M$53,0),0)))</f>
        <v/>
      </c>
      <c r="P344" s="39">
        <f>IF(L344&lt;&gt;1,"",IF(SUMPRODUCT((COUNTIFS(C344,"*"&amp;'分け方の表'!$F$4:$F$23&amp;"*")&gt;0)*('分け方の表'!$F$4:$F$23&lt;&gt;"")*'分け方の表'!$I$4:$I$23)=0,99,1+COUNTIFS('分け方の表'!$I$4:$I$23,"&gt;"&amp;SUMPRODUCT((COUNTIFS(C344,"*"&amp;'分け方の表'!$F$4:$F$23&amp;"*")&gt;0)*('分け方の表'!$F$4:$F$23&lt;&gt;"")*'分け方の表'!$I$4:$I$23))))</f>
        <v/>
      </c>
      <c r="Q344" s="39">
        <f>IF(L344&lt;&gt;1,"",IF(P344&gt;=99,"",INDEX('分け方の表'!$G$4:$G$23,P344)&amp;""))</f>
        <v/>
      </c>
      <c r="R344" s="39">
        <f>IF(L344&lt;&gt;1,"",IF((F344="収入")*(G344="給与")*(E344&lt;&gt;"")*(COUNTIFS('分け方の表'!$J$4:$J$13,E344)&gt;0),INDEX('分け方の表'!$K$4:$K$13,MATCH(E344,'分け方の表'!$J$4:$J$13,0))&amp;"",IFERROR(INDEX('分け方の表'!$C$4:$C$103,MATCH(F344&amp;"|"&amp;G344,'分け方の表'!$D$4:$D$103,0))&amp;"",IFERROR(INDEX('分け方の表'!$C$4:$C$103,MATCH(F344&amp;"|（ほか全部）",'分け方の表'!$D$4:$D$103,0))&amp;"","未分類"))))</f>
        <v/>
      </c>
      <c r="S344" s="39">
        <f>IF(L344&lt;&gt;1,"",IF(N344=1,"",IF(IF(O344&gt;0,INDEX('分け方の表'!$N$4:$N$53,O344)&amp;"","")&lt;&gt;"",IF(INDEX('分け方の表'!$N$4:$N$53,O344)="（数えない）","",INDEX('分け方の表'!$N$4:$N$53,O344)&amp;""),IF(I344&amp;""="1",IF((Q344&lt;&gt;"")*(D344&lt;0)*(IFERROR(INDEX('入力'!$E$30:$E$88,MATCH(Q344,'入力'!$A$30:$A$88,0)),"")="貯める・増やす"),Q344,""),IF(A344&amp;""="0","",IF(Q344&lt;&gt;"",Q344,R344))))))</f>
        <v/>
      </c>
      <c r="T344" s="56">
        <f>IF(S344="","",IF(IFERROR(INDEX('入力'!$E$30:$E$88,MATCH(S344,'入力'!$A$30:$A$88,0)),"")="入るお金",D344,-D344))</f>
        <v/>
      </c>
      <c r="U344" s="39">
        <f>IF(L344="","",IF(L344&lt;&gt;1,"見出しなど",IF(N344=1,"重なり",IF(S344="",IF(O344&gt;0,"数えない（直した）",IF(I344&amp;""="1","振替",IF(A344&amp;""="0","計算対象外","数えない"))),IF(COUNTIFS('入力'!$A$30:$A$88,S344)=0,"一覧にない費目",IF(O344&gt;0,"直した",IF(S344="未分類","未分類","OK")))))))</f>
        <v/>
      </c>
    </row>
    <row r="345">
      <c r="A345" s="40" t="n"/>
      <c r="B345" s="34" t="n"/>
      <c r="C345" s="35" t="n"/>
      <c r="D345" s="36" t="n"/>
      <c r="E345" s="35" t="n"/>
      <c r="F345" s="35" t="n"/>
      <c r="G345" s="35" t="n"/>
      <c r="H345" s="35" t="n"/>
      <c r="I345" s="40" t="n"/>
      <c r="J345" s="35" t="n"/>
      <c r="L345" s="39">
        <f>IF(B345="","",IFERROR(YEAR(B345)*0+D345*0+1,0))</f>
        <v/>
      </c>
      <c r="M345" s="55">
        <f>IF(L345&lt;&gt;1,"",IF(O345&gt;0,IF(INDEX('分け方の表'!$O$4:$O$53,O345)&lt;&gt;"",DATE(YEAR(INDEX('分け方の表'!$O$4:$O$53,O345)),MONTH(INDEX('分け方の表'!$O$4:$O$53,O345)),1),DATE(YEAR(B345),MONTH(B345),1)),DATE(YEAR(B345),MONTH(B345),1)))</f>
        <v/>
      </c>
      <c r="N345" s="39">
        <f>IF(L345&lt;&gt;1,"",IF(J345="",0,IF(COUNTIFS($J$4:J345,J345)&gt;1,1,0)))</f>
        <v/>
      </c>
      <c r="O345" s="39">
        <f>IF(L345&lt;&gt;1,"",IF(J345="",0,IFERROR(MATCH(J345,'分け方の表'!$M$4:$M$53,0),0)))</f>
        <v/>
      </c>
      <c r="P345" s="39">
        <f>IF(L345&lt;&gt;1,"",IF(SUMPRODUCT((COUNTIFS(C345,"*"&amp;'分け方の表'!$F$4:$F$23&amp;"*")&gt;0)*('分け方の表'!$F$4:$F$23&lt;&gt;"")*'分け方の表'!$I$4:$I$23)=0,99,1+COUNTIFS('分け方の表'!$I$4:$I$23,"&gt;"&amp;SUMPRODUCT((COUNTIFS(C345,"*"&amp;'分け方の表'!$F$4:$F$23&amp;"*")&gt;0)*('分け方の表'!$F$4:$F$23&lt;&gt;"")*'分け方の表'!$I$4:$I$23))))</f>
        <v/>
      </c>
      <c r="Q345" s="39">
        <f>IF(L345&lt;&gt;1,"",IF(P345&gt;=99,"",INDEX('分け方の表'!$G$4:$G$23,P345)&amp;""))</f>
        <v/>
      </c>
      <c r="R345" s="39">
        <f>IF(L345&lt;&gt;1,"",IF((F345="収入")*(G345="給与")*(E345&lt;&gt;"")*(COUNTIFS('分け方の表'!$J$4:$J$13,E345)&gt;0),INDEX('分け方の表'!$K$4:$K$13,MATCH(E345,'分け方の表'!$J$4:$J$13,0))&amp;"",IFERROR(INDEX('分け方の表'!$C$4:$C$103,MATCH(F345&amp;"|"&amp;G345,'分け方の表'!$D$4:$D$103,0))&amp;"",IFERROR(INDEX('分け方の表'!$C$4:$C$103,MATCH(F345&amp;"|（ほか全部）",'分け方の表'!$D$4:$D$103,0))&amp;"","未分類"))))</f>
        <v/>
      </c>
      <c r="S345" s="39">
        <f>IF(L345&lt;&gt;1,"",IF(N345=1,"",IF(IF(O345&gt;0,INDEX('分け方の表'!$N$4:$N$53,O345)&amp;"","")&lt;&gt;"",IF(INDEX('分け方の表'!$N$4:$N$53,O345)="（数えない）","",INDEX('分け方の表'!$N$4:$N$53,O345)&amp;""),IF(I345&amp;""="1",IF((Q345&lt;&gt;"")*(D345&lt;0)*(IFERROR(INDEX('入力'!$E$30:$E$88,MATCH(Q345,'入力'!$A$30:$A$88,0)),"")="貯める・増やす"),Q345,""),IF(A345&amp;""="0","",IF(Q345&lt;&gt;"",Q345,R345))))))</f>
        <v/>
      </c>
      <c r="T345" s="56">
        <f>IF(S345="","",IF(IFERROR(INDEX('入力'!$E$30:$E$88,MATCH(S345,'入力'!$A$30:$A$88,0)),"")="入るお金",D345,-D345))</f>
        <v/>
      </c>
      <c r="U345" s="39">
        <f>IF(L345="","",IF(L345&lt;&gt;1,"見出しなど",IF(N345=1,"重なり",IF(S345="",IF(O345&gt;0,"数えない（直した）",IF(I345&amp;""="1","振替",IF(A345&amp;""="0","計算対象外","数えない"))),IF(COUNTIFS('入力'!$A$30:$A$88,S345)=0,"一覧にない費目",IF(O345&gt;0,"直した",IF(S345="未分類","未分類","OK")))))))</f>
        <v/>
      </c>
    </row>
    <row r="346">
      <c r="A346" s="40" t="n"/>
      <c r="B346" s="34" t="n"/>
      <c r="C346" s="35" t="n"/>
      <c r="D346" s="36" t="n"/>
      <c r="E346" s="35" t="n"/>
      <c r="F346" s="35" t="n"/>
      <c r="G346" s="35" t="n"/>
      <c r="H346" s="35" t="n"/>
      <c r="I346" s="40" t="n"/>
      <c r="J346" s="35" t="n"/>
      <c r="L346" s="39">
        <f>IF(B346="","",IFERROR(YEAR(B346)*0+D346*0+1,0))</f>
        <v/>
      </c>
      <c r="M346" s="55">
        <f>IF(L346&lt;&gt;1,"",IF(O346&gt;0,IF(INDEX('分け方の表'!$O$4:$O$53,O346)&lt;&gt;"",DATE(YEAR(INDEX('分け方の表'!$O$4:$O$53,O346)),MONTH(INDEX('分け方の表'!$O$4:$O$53,O346)),1),DATE(YEAR(B346),MONTH(B346),1)),DATE(YEAR(B346),MONTH(B346),1)))</f>
        <v/>
      </c>
      <c r="N346" s="39">
        <f>IF(L346&lt;&gt;1,"",IF(J346="",0,IF(COUNTIFS($J$4:J346,J346)&gt;1,1,0)))</f>
        <v/>
      </c>
      <c r="O346" s="39">
        <f>IF(L346&lt;&gt;1,"",IF(J346="",0,IFERROR(MATCH(J346,'分け方の表'!$M$4:$M$53,0),0)))</f>
        <v/>
      </c>
      <c r="P346" s="39">
        <f>IF(L346&lt;&gt;1,"",IF(SUMPRODUCT((COUNTIFS(C346,"*"&amp;'分け方の表'!$F$4:$F$23&amp;"*")&gt;0)*('分け方の表'!$F$4:$F$23&lt;&gt;"")*'分け方の表'!$I$4:$I$23)=0,99,1+COUNTIFS('分け方の表'!$I$4:$I$23,"&gt;"&amp;SUMPRODUCT((COUNTIFS(C346,"*"&amp;'分け方の表'!$F$4:$F$23&amp;"*")&gt;0)*('分け方の表'!$F$4:$F$23&lt;&gt;"")*'分け方の表'!$I$4:$I$23))))</f>
        <v/>
      </c>
      <c r="Q346" s="39">
        <f>IF(L346&lt;&gt;1,"",IF(P346&gt;=99,"",INDEX('分け方の表'!$G$4:$G$23,P346)&amp;""))</f>
        <v/>
      </c>
      <c r="R346" s="39">
        <f>IF(L346&lt;&gt;1,"",IF((F346="収入")*(G346="給与")*(E346&lt;&gt;"")*(COUNTIFS('分け方の表'!$J$4:$J$13,E346)&gt;0),INDEX('分け方の表'!$K$4:$K$13,MATCH(E346,'分け方の表'!$J$4:$J$13,0))&amp;"",IFERROR(INDEX('分け方の表'!$C$4:$C$103,MATCH(F346&amp;"|"&amp;G346,'分け方の表'!$D$4:$D$103,0))&amp;"",IFERROR(INDEX('分け方の表'!$C$4:$C$103,MATCH(F346&amp;"|（ほか全部）",'分け方の表'!$D$4:$D$103,0))&amp;"","未分類"))))</f>
        <v/>
      </c>
      <c r="S346" s="39">
        <f>IF(L346&lt;&gt;1,"",IF(N346=1,"",IF(IF(O346&gt;0,INDEX('分け方の表'!$N$4:$N$53,O346)&amp;"","")&lt;&gt;"",IF(INDEX('分け方の表'!$N$4:$N$53,O346)="（数えない）","",INDEX('分け方の表'!$N$4:$N$53,O346)&amp;""),IF(I346&amp;""="1",IF((Q346&lt;&gt;"")*(D346&lt;0)*(IFERROR(INDEX('入力'!$E$30:$E$88,MATCH(Q346,'入力'!$A$30:$A$88,0)),"")="貯める・増やす"),Q346,""),IF(A346&amp;""="0","",IF(Q346&lt;&gt;"",Q346,R346))))))</f>
        <v/>
      </c>
      <c r="T346" s="56">
        <f>IF(S346="","",IF(IFERROR(INDEX('入力'!$E$30:$E$88,MATCH(S346,'入力'!$A$30:$A$88,0)),"")="入るお金",D346,-D346))</f>
        <v/>
      </c>
      <c r="U346" s="39">
        <f>IF(L346="","",IF(L346&lt;&gt;1,"見出しなど",IF(N346=1,"重なり",IF(S346="",IF(O346&gt;0,"数えない（直した）",IF(I346&amp;""="1","振替",IF(A346&amp;""="0","計算対象外","数えない"))),IF(COUNTIFS('入力'!$A$30:$A$88,S346)=0,"一覧にない費目",IF(O346&gt;0,"直した",IF(S346="未分類","未分類","OK")))))))</f>
        <v/>
      </c>
    </row>
    <row r="347">
      <c r="A347" s="40" t="n"/>
      <c r="B347" s="34" t="n"/>
      <c r="C347" s="35" t="n"/>
      <c r="D347" s="36" t="n"/>
      <c r="E347" s="35" t="n"/>
      <c r="F347" s="35" t="n"/>
      <c r="G347" s="35" t="n"/>
      <c r="H347" s="35" t="n"/>
      <c r="I347" s="40" t="n"/>
      <c r="J347" s="35" t="n"/>
      <c r="L347" s="39">
        <f>IF(B347="","",IFERROR(YEAR(B347)*0+D347*0+1,0))</f>
        <v/>
      </c>
      <c r="M347" s="55">
        <f>IF(L347&lt;&gt;1,"",IF(O347&gt;0,IF(INDEX('分け方の表'!$O$4:$O$53,O347)&lt;&gt;"",DATE(YEAR(INDEX('分け方の表'!$O$4:$O$53,O347)),MONTH(INDEX('分け方の表'!$O$4:$O$53,O347)),1),DATE(YEAR(B347),MONTH(B347),1)),DATE(YEAR(B347),MONTH(B347),1)))</f>
        <v/>
      </c>
      <c r="N347" s="39">
        <f>IF(L347&lt;&gt;1,"",IF(J347="",0,IF(COUNTIFS($J$4:J347,J347)&gt;1,1,0)))</f>
        <v/>
      </c>
      <c r="O347" s="39">
        <f>IF(L347&lt;&gt;1,"",IF(J347="",0,IFERROR(MATCH(J347,'分け方の表'!$M$4:$M$53,0),0)))</f>
        <v/>
      </c>
      <c r="P347" s="39">
        <f>IF(L347&lt;&gt;1,"",IF(SUMPRODUCT((COUNTIFS(C347,"*"&amp;'分け方の表'!$F$4:$F$23&amp;"*")&gt;0)*('分け方の表'!$F$4:$F$23&lt;&gt;"")*'分け方の表'!$I$4:$I$23)=0,99,1+COUNTIFS('分け方の表'!$I$4:$I$23,"&gt;"&amp;SUMPRODUCT((COUNTIFS(C347,"*"&amp;'分け方の表'!$F$4:$F$23&amp;"*")&gt;0)*('分け方の表'!$F$4:$F$23&lt;&gt;"")*'分け方の表'!$I$4:$I$23))))</f>
        <v/>
      </c>
      <c r="Q347" s="39">
        <f>IF(L347&lt;&gt;1,"",IF(P347&gt;=99,"",INDEX('分け方の表'!$G$4:$G$23,P347)&amp;""))</f>
        <v/>
      </c>
      <c r="R347" s="39">
        <f>IF(L347&lt;&gt;1,"",IF((F347="収入")*(G347="給与")*(E347&lt;&gt;"")*(COUNTIFS('分け方の表'!$J$4:$J$13,E347)&gt;0),INDEX('分け方の表'!$K$4:$K$13,MATCH(E347,'分け方の表'!$J$4:$J$13,0))&amp;"",IFERROR(INDEX('分け方の表'!$C$4:$C$103,MATCH(F347&amp;"|"&amp;G347,'分け方の表'!$D$4:$D$103,0))&amp;"",IFERROR(INDEX('分け方の表'!$C$4:$C$103,MATCH(F347&amp;"|（ほか全部）",'分け方の表'!$D$4:$D$103,0))&amp;"","未分類"))))</f>
        <v/>
      </c>
      <c r="S347" s="39">
        <f>IF(L347&lt;&gt;1,"",IF(N347=1,"",IF(IF(O347&gt;0,INDEX('分け方の表'!$N$4:$N$53,O347)&amp;"","")&lt;&gt;"",IF(INDEX('分け方の表'!$N$4:$N$53,O347)="（数えない）","",INDEX('分け方の表'!$N$4:$N$53,O347)&amp;""),IF(I347&amp;""="1",IF((Q347&lt;&gt;"")*(D347&lt;0)*(IFERROR(INDEX('入力'!$E$30:$E$88,MATCH(Q347,'入力'!$A$30:$A$88,0)),"")="貯める・増やす"),Q347,""),IF(A347&amp;""="0","",IF(Q347&lt;&gt;"",Q347,R347))))))</f>
        <v/>
      </c>
      <c r="T347" s="56">
        <f>IF(S347="","",IF(IFERROR(INDEX('入力'!$E$30:$E$88,MATCH(S347,'入力'!$A$30:$A$88,0)),"")="入るお金",D347,-D347))</f>
        <v/>
      </c>
      <c r="U347" s="39">
        <f>IF(L347="","",IF(L347&lt;&gt;1,"見出しなど",IF(N347=1,"重なり",IF(S347="",IF(O347&gt;0,"数えない（直した）",IF(I347&amp;""="1","振替",IF(A347&amp;""="0","計算対象外","数えない"))),IF(COUNTIFS('入力'!$A$30:$A$88,S347)=0,"一覧にない費目",IF(O347&gt;0,"直した",IF(S347="未分類","未分類","OK")))))))</f>
        <v/>
      </c>
    </row>
    <row r="348">
      <c r="A348" s="40" t="n"/>
      <c r="B348" s="34" t="n"/>
      <c r="C348" s="35" t="n"/>
      <c r="D348" s="36" t="n"/>
      <c r="E348" s="35" t="n"/>
      <c r="F348" s="35" t="n"/>
      <c r="G348" s="35" t="n"/>
      <c r="H348" s="35" t="n"/>
      <c r="I348" s="40" t="n"/>
      <c r="J348" s="35" t="n"/>
      <c r="L348" s="39">
        <f>IF(B348="","",IFERROR(YEAR(B348)*0+D348*0+1,0))</f>
        <v/>
      </c>
      <c r="M348" s="55">
        <f>IF(L348&lt;&gt;1,"",IF(O348&gt;0,IF(INDEX('分け方の表'!$O$4:$O$53,O348)&lt;&gt;"",DATE(YEAR(INDEX('分け方の表'!$O$4:$O$53,O348)),MONTH(INDEX('分け方の表'!$O$4:$O$53,O348)),1),DATE(YEAR(B348),MONTH(B348),1)),DATE(YEAR(B348),MONTH(B348),1)))</f>
        <v/>
      </c>
      <c r="N348" s="39">
        <f>IF(L348&lt;&gt;1,"",IF(J348="",0,IF(COUNTIFS($J$4:J348,J348)&gt;1,1,0)))</f>
        <v/>
      </c>
      <c r="O348" s="39">
        <f>IF(L348&lt;&gt;1,"",IF(J348="",0,IFERROR(MATCH(J348,'分け方の表'!$M$4:$M$53,0),0)))</f>
        <v/>
      </c>
      <c r="P348" s="39">
        <f>IF(L348&lt;&gt;1,"",IF(SUMPRODUCT((COUNTIFS(C348,"*"&amp;'分け方の表'!$F$4:$F$23&amp;"*")&gt;0)*('分け方の表'!$F$4:$F$23&lt;&gt;"")*'分け方の表'!$I$4:$I$23)=0,99,1+COUNTIFS('分け方の表'!$I$4:$I$23,"&gt;"&amp;SUMPRODUCT((COUNTIFS(C348,"*"&amp;'分け方の表'!$F$4:$F$23&amp;"*")&gt;0)*('分け方の表'!$F$4:$F$23&lt;&gt;"")*'分け方の表'!$I$4:$I$23))))</f>
        <v/>
      </c>
      <c r="Q348" s="39">
        <f>IF(L348&lt;&gt;1,"",IF(P348&gt;=99,"",INDEX('分け方の表'!$G$4:$G$23,P348)&amp;""))</f>
        <v/>
      </c>
      <c r="R348" s="39">
        <f>IF(L348&lt;&gt;1,"",IF((F348="収入")*(G348="給与")*(E348&lt;&gt;"")*(COUNTIFS('分け方の表'!$J$4:$J$13,E348)&gt;0),INDEX('分け方の表'!$K$4:$K$13,MATCH(E348,'分け方の表'!$J$4:$J$13,0))&amp;"",IFERROR(INDEX('分け方の表'!$C$4:$C$103,MATCH(F348&amp;"|"&amp;G348,'分け方の表'!$D$4:$D$103,0))&amp;"",IFERROR(INDEX('分け方の表'!$C$4:$C$103,MATCH(F348&amp;"|（ほか全部）",'分け方の表'!$D$4:$D$103,0))&amp;"","未分類"))))</f>
        <v/>
      </c>
      <c r="S348" s="39">
        <f>IF(L348&lt;&gt;1,"",IF(N348=1,"",IF(IF(O348&gt;0,INDEX('分け方の表'!$N$4:$N$53,O348)&amp;"","")&lt;&gt;"",IF(INDEX('分け方の表'!$N$4:$N$53,O348)="（数えない）","",INDEX('分け方の表'!$N$4:$N$53,O348)&amp;""),IF(I348&amp;""="1",IF((Q348&lt;&gt;"")*(D348&lt;0)*(IFERROR(INDEX('入力'!$E$30:$E$88,MATCH(Q348,'入力'!$A$30:$A$88,0)),"")="貯める・増やす"),Q348,""),IF(A348&amp;""="0","",IF(Q348&lt;&gt;"",Q348,R348))))))</f>
        <v/>
      </c>
      <c r="T348" s="56">
        <f>IF(S348="","",IF(IFERROR(INDEX('入力'!$E$30:$E$88,MATCH(S348,'入力'!$A$30:$A$88,0)),"")="入るお金",D348,-D348))</f>
        <v/>
      </c>
      <c r="U348" s="39">
        <f>IF(L348="","",IF(L348&lt;&gt;1,"見出しなど",IF(N348=1,"重なり",IF(S348="",IF(O348&gt;0,"数えない（直した）",IF(I348&amp;""="1","振替",IF(A348&amp;""="0","計算対象外","数えない"))),IF(COUNTIFS('入力'!$A$30:$A$88,S348)=0,"一覧にない費目",IF(O348&gt;0,"直した",IF(S348="未分類","未分類","OK")))))))</f>
        <v/>
      </c>
    </row>
    <row r="349">
      <c r="A349" s="40" t="n"/>
      <c r="B349" s="34" t="n"/>
      <c r="C349" s="35" t="n"/>
      <c r="D349" s="36" t="n"/>
      <c r="E349" s="35" t="n"/>
      <c r="F349" s="35" t="n"/>
      <c r="G349" s="35" t="n"/>
      <c r="H349" s="35" t="n"/>
      <c r="I349" s="40" t="n"/>
      <c r="J349" s="35" t="n"/>
      <c r="L349" s="39">
        <f>IF(B349="","",IFERROR(YEAR(B349)*0+D349*0+1,0))</f>
        <v/>
      </c>
      <c r="M349" s="55">
        <f>IF(L349&lt;&gt;1,"",IF(O349&gt;0,IF(INDEX('分け方の表'!$O$4:$O$53,O349)&lt;&gt;"",DATE(YEAR(INDEX('分け方の表'!$O$4:$O$53,O349)),MONTH(INDEX('分け方の表'!$O$4:$O$53,O349)),1),DATE(YEAR(B349),MONTH(B349),1)),DATE(YEAR(B349),MONTH(B349),1)))</f>
        <v/>
      </c>
      <c r="N349" s="39">
        <f>IF(L349&lt;&gt;1,"",IF(J349="",0,IF(COUNTIFS($J$4:J349,J349)&gt;1,1,0)))</f>
        <v/>
      </c>
      <c r="O349" s="39">
        <f>IF(L349&lt;&gt;1,"",IF(J349="",0,IFERROR(MATCH(J349,'分け方の表'!$M$4:$M$53,0),0)))</f>
        <v/>
      </c>
      <c r="P349" s="39">
        <f>IF(L349&lt;&gt;1,"",IF(SUMPRODUCT((COUNTIFS(C349,"*"&amp;'分け方の表'!$F$4:$F$23&amp;"*")&gt;0)*('分け方の表'!$F$4:$F$23&lt;&gt;"")*'分け方の表'!$I$4:$I$23)=0,99,1+COUNTIFS('分け方の表'!$I$4:$I$23,"&gt;"&amp;SUMPRODUCT((COUNTIFS(C349,"*"&amp;'分け方の表'!$F$4:$F$23&amp;"*")&gt;0)*('分け方の表'!$F$4:$F$23&lt;&gt;"")*'分け方の表'!$I$4:$I$23))))</f>
        <v/>
      </c>
      <c r="Q349" s="39">
        <f>IF(L349&lt;&gt;1,"",IF(P349&gt;=99,"",INDEX('分け方の表'!$G$4:$G$23,P349)&amp;""))</f>
        <v/>
      </c>
      <c r="R349" s="39">
        <f>IF(L349&lt;&gt;1,"",IF((F349="収入")*(G349="給与")*(E349&lt;&gt;"")*(COUNTIFS('分け方の表'!$J$4:$J$13,E349)&gt;0),INDEX('分け方の表'!$K$4:$K$13,MATCH(E349,'分け方の表'!$J$4:$J$13,0))&amp;"",IFERROR(INDEX('分け方の表'!$C$4:$C$103,MATCH(F349&amp;"|"&amp;G349,'分け方の表'!$D$4:$D$103,0))&amp;"",IFERROR(INDEX('分け方の表'!$C$4:$C$103,MATCH(F349&amp;"|（ほか全部）",'分け方の表'!$D$4:$D$103,0))&amp;"","未分類"))))</f>
        <v/>
      </c>
      <c r="S349" s="39">
        <f>IF(L349&lt;&gt;1,"",IF(N349=1,"",IF(IF(O349&gt;0,INDEX('分け方の表'!$N$4:$N$53,O349)&amp;"","")&lt;&gt;"",IF(INDEX('分け方の表'!$N$4:$N$53,O349)="（数えない）","",INDEX('分け方の表'!$N$4:$N$53,O349)&amp;""),IF(I349&amp;""="1",IF((Q349&lt;&gt;"")*(D349&lt;0)*(IFERROR(INDEX('入力'!$E$30:$E$88,MATCH(Q349,'入力'!$A$30:$A$88,0)),"")="貯める・増やす"),Q349,""),IF(A349&amp;""="0","",IF(Q349&lt;&gt;"",Q349,R349))))))</f>
        <v/>
      </c>
      <c r="T349" s="56">
        <f>IF(S349="","",IF(IFERROR(INDEX('入力'!$E$30:$E$88,MATCH(S349,'入力'!$A$30:$A$88,0)),"")="入るお金",D349,-D349))</f>
        <v/>
      </c>
      <c r="U349" s="39">
        <f>IF(L349="","",IF(L349&lt;&gt;1,"見出しなど",IF(N349=1,"重なり",IF(S349="",IF(O349&gt;0,"数えない（直した）",IF(I349&amp;""="1","振替",IF(A349&amp;""="0","計算対象外","数えない"))),IF(COUNTIFS('入力'!$A$30:$A$88,S349)=0,"一覧にない費目",IF(O349&gt;0,"直した",IF(S349="未分類","未分類","OK")))))))</f>
        <v/>
      </c>
    </row>
    <row r="350">
      <c r="A350" s="40" t="n"/>
      <c r="B350" s="34" t="n"/>
      <c r="C350" s="35" t="n"/>
      <c r="D350" s="36" t="n"/>
      <c r="E350" s="35" t="n"/>
      <c r="F350" s="35" t="n"/>
      <c r="G350" s="35" t="n"/>
      <c r="H350" s="35" t="n"/>
      <c r="I350" s="40" t="n"/>
      <c r="J350" s="35" t="n"/>
      <c r="L350" s="39">
        <f>IF(B350="","",IFERROR(YEAR(B350)*0+D350*0+1,0))</f>
        <v/>
      </c>
      <c r="M350" s="55">
        <f>IF(L350&lt;&gt;1,"",IF(O350&gt;0,IF(INDEX('分け方の表'!$O$4:$O$53,O350)&lt;&gt;"",DATE(YEAR(INDEX('分け方の表'!$O$4:$O$53,O350)),MONTH(INDEX('分け方の表'!$O$4:$O$53,O350)),1),DATE(YEAR(B350),MONTH(B350),1)),DATE(YEAR(B350),MONTH(B350),1)))</f>
        <v/>
      </c>
      <c r="N350" s="39">
        <f>IF(L350&lt;&gt;1,"",IF(J350="",0,IF(COUNTIFS($J$4:J350,J350)&gt;1,1,0)))</f>
        <v/>
      </c>
      <c r="O350" s="39">
        <f>IF(L350&lt;&gt;1,"",IF(J350="",0,IFERROR(MATCH(J350,'分け方の表'!$M$4:$M$53,0),0)))</f>
        <v/>
      </c>
      <c r="P350" s="39">
        <f>IF(L350&lt;&gt;1,"",IF(SUMPRODUCT((COUNTIFS(C350,"*"&amp;'分け方の表'!$F$4:$F$23&amp;"*")&gt;0)*('分け方の表'!$F$4:$F$23&lt;&gt;"")*'分け方の表'!$I$4:$I$23)=0,99,1+COUNTIFS('分け方の表'!$I$4:$I$23,"&gt;"&amp;SUMPRODUCT((COUNTIFS(C350,"*"&amp;'分け方の表'!$F$4:$F$23&amp;"*")&gt;0)*('分け方の表'!$F$4:$F$23&lt;&gt;"")*'分け方の表'!$I$4:$I$23))))</f>
        <v/>
      </c>
      <c r="Q350" s="39">
        <f>IF(L350&lt;&gt;1,"",IF(P350&gt;=99,"",INDEX('分け方の表'!$G$4:$G$23,P350)&amp;""))</f>
        <v/>
      </c>
      <c r="R350" s="39">
        <f>IF(L350&lt;&gt;1,"",IF((F350="収入")*(G350="給与")*(E350&lt;&gt;"")*(COUNTIFS('分け方の表'!$J$4:$J$13,E350)&gt;0),INDEX('分け方の表'!$K$4:$K$13,MATCH(E350,'分け方の表'!$J$4:$J$13,0))&amp;"",IFERROR(INDEX('分け方の表'!$C$4:$C$103,MATCH(F350&amp;"|"&amp;G350,'分け方の表'!$D$4:$D$103,0))&amp;"",IFERROR(INDEX('分け方の表'!$C$4:$C$103,MATCH(F350&amp;"|（ほか全部）",'分け方の表'!$D$4:$D$103,0))&amp;"","未分類"))))</f>
        <v/>
      </c>
      <c r="S350" s="39">
        <f>IF(L350&lt;&gt;1,"",IF(N350=1,"",IF(IF(O350&gt;0,INDEX('分け方の表'!$N$4:$N$53,O350)&amp;"","")&lt;&gt;"",IF(INDEX('分け方の表'!$N$4:$N$53,O350)="（数えない）","",INDEX('分け方の表'!$N$4:$N$53,O350)&amp;""),IF(I350&amp;""="1",IF((Q350&lt;&gt;"")*(D350&lt;0)*(IFERROR(INDEX('入力'!$E$30:$E$88,MATCH(Q350,'入力'!$A$30:$A$88,0)),"")="貯める・増やす"),Q350,""),IF(A350&amp;""="0","",IF(Q350&lt;&gt;"",Q350,R350))))))</f>
        <v/>
      </c>
      <c r="T350" s="56">
        <f>IF(S350="","",IF(IFERROR(INDEX('入力'!$E$30:$E$88,MATCH(S350,'入力'!$A$30:$A$88,0)),"")="入るお金",D350,-D350))</f>
        <v/>
      </c>
      <c r="U350" s="39">
        <f>IF(L350="","",IF(L350&lt;&gt;1,"見出しなど",IF(N350=1,"重なり",IF(S350="",IF(O350&gt;0,"数えない（直した）",IF(I350&amp;""="1","振替",IF(A350&amp;""="0","計算対象外","数えない"))),IF(COUNTIFS('入力'!$A$30:$A$88,S350)=0,"一覧にない費目",IF(O350&gt;0,"直した",IF(S350="未分類","未分類","OK")))))))</f>
        <v/>
      </c>
    </row>
    <row r="351">
      <c r="A351" s="40" t="n"/>
      <c r="B351" s="34" t="n"/>
      <c r="C351" s="35" t="n"/>
      <c r="D351" s="36" t="n"/>
      <c r="E351" s="35" t="n"/>
      <c r="F351" s="35" t="n"/>
      <c r="G351" s="35" t="n"/>
      <c r="H351" s="35" t="n"/>
      <c r="I351" s="40" t="n"/>
      <c r="J351" s="35" t="n"/>
      <c r="L351" s="39">
        <f>IF(B351="","",IFERROR(YEAR(B351)*0+D351*0+1,0))</f>
        <v/>
      </c>
      <c r="M351" s="55">
        <f>IF(L351&lt;&gt;1,"",IF(O351&gt;0,IF(INDEX('分け方の表'!$O$4:$O$53,O351)&lt;&gt;"",DATE(YEAR(INDEX('分け方の表'!$O$4:$O$53,O351)),MONTH(INDEX('分け方の表'!$O$4:$O$53,O351)),1),DATE(YEAR(B351),MONTH(B351),1)),DATE(YEAR(B351),MONTH(B351),1)))</f>
        <v/>
      </c>
      <c r="N351" s="39">
        <f>IF(L351&lt;&gt;1,"",IF(J351="",0,IF(COUNTIFS($J$4:J351,J351)&gt;1,1,0)))</f>
        <v/>
      </c>
      <c r="O351" s="39">
        <f>IF(L351&lt;&gt;1,"",IF(J351="",0,IFERROR(MATCH(J351,'分け方の表'!$M$4:$M$53,0),0)))</f>
        <v/>
      </c>
      <c r="P351" s="39">
        <f>IF(L351&lt;&gt;1,"",IF(SUMPRODUCT((COUNTIFS(C351,"*"&amp;'分け方の表'!$F$4:$F$23&amp;"*")&gt;0)*('分け方の表'!$F$4:$F$23&lt;&gt;"")*'分け方の表'!$I$4:$I$23)=0,99,1+COUNTIFS('分け方の表'!$I$4:$I$23,"&gt;"&amp;SUMPRODUCT((COUNTIFS(C351,"*"&amp;'分け方の表'!$F$4:$F$23&amp;"*")&gt;0)*('分け方の表'!$F$4:$F$23&lt;&gt;"")*'分け方の表'!$I$4:$I$23))))</f>
        <v/>
      </c>
      <c r="Q351" s="39">
        <f>IF(L351&lt;&gt;1,"",IF(P351&gt;=99,"",INDEX('分け方の表'!$G$4:$G$23,P351)&amp;""))</f>
        <v/>
      </c>
      <c r="R351" s="39">
        <f>IF(L351&lt;&gt;1,"",IF((F351="収入")*(G351="給与")*(E351&lt;&gt;"")*(COUNTIFS('分け方の表'!$J$4:$J$13,E351)&gt;0),INDEX('分け方の表'!$K$4:$K$13,MATCH(E351,'分け方の表'!$J$4:$J$13,0))&amp;"",IFERROR(INDEX('分け方の表'!$C$4:$C$103,MATCH(F351&amp;"|"&amp;G351,'分け方の表'!$D$4:$D$103,0))&amp;"",IFERROR(INDEX('分け方の表'!$C$4:$C$103,MATCH(F351&amp;"|（ほか全部）",'分け方の表'!$D$4:$D$103,0))&amp;"","未分類"))))</f>
        <v/>
      </c>
      <c r="S351" s="39">
        <f>IF(L351&lt;&gt;1,"",IF(N351=1,"",IF(IF(O351&gt;0,INDEX('分け方の表'!$N$4:$N$53,O351)&amp;"","")&lt;&gt;"",IF(INDEX('分け方の表'!$N$4:$N$53,O351)="（数えない）","",INDEX('分け方の表'!$N$4:$N$53,O351)&amp;""),IF(I351&amp;""="1",IF((Q351&lt;&gt;"")*(D351&lt;0)*(IFERROR(INDEX('入力'!$E$30:$E$88,MATCH(Q351,'入力'!$A$30:$A$88,0)),"")="貯める・増やす"),Q351,""),IF(A351&amp;""="0","",IF(Q351&lt;&gt;"",Q351,R351))))))</f>
        <v/>
      </c>
      <c r="T351" s="56">
        <f>IF(S351="","",IF(IFERROR(INDEX('入力'!$E$30:$E$88,MATCH(S351,'入力'!$A$30:$A$88,0)),"")="入るお金",D351,-D351))</f>
        <v/>
      </c>
      <c r="U351" s="39">
        <f>IF(L351="","",IF(L351&lt;&gt;1,"見出しなど",IF(N351=1,"重なり",IF(S351="",IF(O351&gt;0,"数えない（直した）",IF(I351&amp;""="1","振替",IF(A351&amp;""="0","計算対象外","数えない"))),IF(COUNTIFS('入力'!$A$30:$A$88,S351)=0,"一覧にない費目",IF(O351&gt;0,"直した",IF(S351="未分類","未分類","OK")))))))</f>
        <v/>
      </c>
    </row>
    <row r="352">
      <c r="A352" s="40" t="n"/>
      <c r="B352" s="34" t="n"/>
      <c r="C352" s="35" t="n"/>
      <c r="D352" s="36" t="n"/>
      <c r="E352" s="35" t="n"/>
      <c r="F352" s="35" t="n"/>
      <c r="G352" s="35" t="n"/>
      <c r="H352" s="35" t="n"/>
      <c r="I352" s="40" t="n"/>
      <c r="J352" s="35" t="n"/>
      <c r="L352" s="39">
        <f>IF(B352="","",IFERROR(YEAR(B352)*0+D352*0+1,0))</f>
        <v/>
      </c>
      <c r="M352" s="55">
        <f>IF(L352&lt;&gt;1,"",IF(O352&gt;0,IF(INDEX('分け方の表'!$O$4:$O$53,O352)&lt;&gt;"",DATE(YEAR(INDEX('分け方の表'!$O$4:$O$53,O352)),MONTH(INDEX('分け方の表'!$O$4:$O$53,O352)),1),DATE(YEAR(B352),MONTH(B352),1)),DATE(YEAR(B352),MONTH(B352),1)))</f>
        <v/>
      </c>
      <c r="N352" s="39">
        <f>IF(L352&lt;&gt;1,"",IF(J352="",0,IF(COUNTIFS($J$4:J352,J352)&gt;1,1,0)))</f>
        <v/>
      </c>
      <c r="O352" s="39">
        <f>IF(L352&lt;&gt;1,"",IF(J352="",0,IFERROR(MATCH(J352,'分け方の表'!$M$4:$M$53,0),0)))</f>
        <v/>
      </c>
      <c r="P352" s="39">
        <f>IF(L352&lt;&gt;1,"",IF(SUMPRODUCT((COUNTIFS(C352,"*"&amp;'分け方の表'!$F$4:$F$23&amp;"*")&gt;0)*('分け方の表'!$F$4:$F$23&lt;&gt;"")*'分け方の表'!$I$4:$I$23)=0,99,1+COUNTIFS('分け方の表'!$I$4:$I$23,"&gt;"&amp;SUMPRODUCT((COUNTIFS(C352,"*"&amp;'分け方の表'!$F$4:$F$23&amp;"*")&gt;0)*('分け方の表'!$F$4:$F$23&lt;&gt;"")*'分け方の表'!$I$4:$I$23))))</f>
        <v/>
      </c>
      <c r="Q352" s="39">
        <f>IF(L352&lt;&gt;1,"",IF(P352&gt;=99,"",INDEX('分け方の表'!$G$4:$G$23,P352)&amp;""))</f>
        <v/>
      </c>
      <c r="R352" s="39">
        <f>IF(L352&lt;&gt;1,"",IF((F352="収入")*(G352="給与")*(E352&lt;&gt;"")*(COUNTIFS('分け方の表'!$J$4:$J$13,E352)&gt;0),INDEX('分け方の表'!$K$4:$K$13,MATCH(E352,'分け方の表'!$J$4:$J$13,0))&amp;"",IFERROR(INDEX('分け方の表'!$C$4:$C$103,MATCH(F352&amp;"|"&amp;G352,'分け方の表'!$D$4:$D$103,0))&amp;"",IFERROR(INDEX('分け方の表'!$C$4:$C$103,MATCH(F352&amp;"|（ほか全部）",'分け方の表'!$D$4:$D$103,0))&amp;"","未分類"))))</f>
        <v/>
      </c>
      <c r="S352" s="39">
        <f>IF(L352&lt;&gt;1,"",IF(N352=1,"",IF(IF(O352&gt;0,INDEX('分け方の表'!$N$4:$N$53,O352)&amp;"","")&lt;&gt;"",IF(INDEX('分け方の表'!$N$4:$N$53,O352)="（数えない）","",INDEX('分け方の表'!$N$4:$N$53,O352)&amp;""),IF(I352&amp;""="1",IF((Q352&lt;&gt;"")*(D352&lt;0)*(IFERROR(INDEX('入力'!$E$30:$E$88,MATCH(Q352,'入力'!$A$30:$A$88,0)),"")="貯める・増やす"),Q352,""),IF(A352&amp;""="0","",IF(Q352&lt;&gt;"",Q352,R352))))))</f>
        <v/>
      </c>
      <c r="T352" s="56">
        <f>IF(S352="","",IF(IFERROR(INDEX('入力'!$E$30:$E$88,MATCH(S352,'入力'!$A$30:$A$88,0)),"")="入るお金",D352,-D352))</f>
        <v/>
      </c>
      <c r="U352" s="39">
        <f>IF(L352="","",IF(L352&lt;&gt;1,"見出しなど",IF(N352=1,"重なり",IF(S352="",IF(O352&gt;0,"数えない（直した）",IF(I352&amp;""="1","振替",IF(A352&amp;""="0","計算対象外","数えない"))),IF(COUNTIFS('入力'!$A$30:$A$88,S352)=0,"一覧にない費目",IF(O352&gt;0,"直した",IF(S352="未分類","未分類","OK")))))))</f>
        <v/>
      </c>
    </row>
    <row r="353">
      <c r="A353" s="40" t="n"/>
      <c r="B353" s="34" t="n"/>
      <c r="C353" s="35" t="n"/>
      <c r="D353" s="36" t="n"/>
      <c r="E353" s="35" t="n"/>
      <c r="F353" s="35" t="n"/>
      <c r="G353" s="35" t="n"/>
      <c r="H353" s="35" t="n"/>
      <c r="I353" s="40" t="n"/>
      <c r="J353" s="35" t="n"/>
      <c r="L353" s="39">
        <f>IF(B353="","",IFERROR(YEAR(B353)*0+D353*0+1,0))</f>
        <v/>
      </c>
      <c r="M353" s="55">
        <f>IF(L353&lt;&gt;1,"",IF(O353&gt;0,IF(INDEX('分け方の表'!$O$4:$O$53,O353)&lt;&gt;"",DATE(YEAR(INDEX('分け方の表'!$O$4:$O$53,O353)),MONTH(INDEX('分け方の表'!$O$4:$O$53,O353)),1),DATE(YEAR(B353),MONTH(B353),1)),DATE(YEAR(B353),MONTH(B353),1)))</f>
        <v/>
      </c>
      <c r="N353" s="39">
        <f>IF(L353&lt;&gt;1,"",IF(J353="",0,IF(COUNTIFS($J$4:J353,J353)&gt;1,1,0)))</f>
        <v/>
      </c>
      <c r="O353" s="39">
        <f>IF(L353&lt;&gt;1,"",IF(J353="",0,IFERROR(MATCH(J353,'分け方の表'!$M$4:$M$53,0),0)))</f>
        <v/>
      </c>
      <c r="P353" s="39">
        <f>IF(L353&lt;&gt;1,"",IF(SUMPRODUCT((COUNTIFS(C353,"*"&amp;'分け方の表'!$F$4:$F$23&amp;"*")&gt;0)*('分け方の表'!$F$4:$F$23&lt;&gt;"")*'分け方の表'!$I$4:$I$23)=0,99,1+COUNTIFS('分け方の表'!$I$4:$I$23,"&gt;"&amp;SUMPRODUCT((COUNTIFS(C353,"*"&amp;'分け方の表'!$F$4:$F$23&amp;"*")&gt;0)*('分け方の表'!$F$4:$F$23&lt;&gt;"")*'分け方の表'!$I$4:$I$23))))</f>
        <v/>
      </c>
      <c r="Q353" s="39">
        <f>IF(L353&lt;&gt;1,"",IF(P353&gt;=99,"",INDEX('分け方の表'!$G$4:$G$23,P353)&amp;""))</f>
        <v/>
      </c>
      <c r="R353" s="39">
        <f>IF(L353&lt;&gt;1,"",IF((F353="収入")*(G353="給与")*(E353&lt;&gt;"")*(COUNTIFS('分け方の表'!$J$4:$J$13,E353)&gt;0),INDEX('分け方の表'!$K$4:$K$13,MATCH(E353,'分け方の表'!$J$4:$J$13,0))&amp;"",IFERROR(INDEX('分け方の表'!$C$4:$C$103,MATCH(F353&amp;"|"&amp;G353,'分け方の表'!$D$4:$D$103,0))&amp;"",IFERROR(INDEX('分け方の表'!$C$4:$C$103,MATCH(F353&amp;"|（ほか全部）",'分け方の表'!$D$4:$D$103,0))&amp;"","未分類"))))</f>
        <v/>
      </c>
      <c r="S353" s="39">
        <f>IF(L353&lt;&gt;1,"",IF(N353=1,"",IF(IF(O353&gt;0,INDEX('分け方の表'!$N$4:$N$53,O353)&amp;"","")&lt;&gt;"",IF(INDEX('分け方の表'!$N$4:$N$53,O353)="（数えない）","",INDEX('分け方の表'!$N$4:$N$53,O353)&amp;""),IF(I353&amp;""="1",IF((Q353&lt;&gt;"")*(D353&lt;0)*(IFERROR(INDEX('入力'!$E$30:$E$88,MATCH(Q353,'入力'!$A$30:$A$88,0)),"")="貯める・増やす"),Q353,""),IF(A353&amp;""="0","",IF(Q353&lt;&gt;"",Q353,R353))))))</f>
        <v/>
      </c>
      <c r="T353" s="56">
        <f>IF(S353="","",IF(IFERROR(INDEX('入力'!$E$30:$E$88,MATCH(S353,'入力'!$A$30:$A$88,0)),"")="入るお金",D353,-D353))</f>
        <v/>
      </c>
      <c r="U353" s="39">
        <f>IF(L353="","",IF(L353&lt;&gt;1,"見出しなど",IF(N353=1,"重なり",IF(S353="",IF(O353&gt;0,"数えない（直した）",IF(I353&amp;""="1","振替",IF(A353&amp;""="0","計算対象外","数えない"))),IF(COUNTIFS('入力'!$A$30:$A$88,S353)=0,"一覧にない費目",IF(O353&gt;0,"直した",IF(S353="未分類","未分類","OK")))))))</f>
        <v/>
      </c>
    </row>
    <row r="354">
      <c r="A354" s="40" t="n"/>
      <c r="B354" s="34" t="n"/>
      <c r="C354" s="35" t="n"/>
      <c r="D354" s="36" t="n"/>
      <c r="E354" s="35" t="n"/>
      <c r="F354" s="35" t="n"/>
      <c r="G354" s="35" t="n"/>
      <c r="H354" s="35" t="n"/>
      <c r="I354" s="40" t="n"/>
      <c r="J354" s="35" t="n"/>
      <c r="L354" s="39">
        <f>IF(B354="","",IFERROR(YEAR(B354)*0+D354*0+1,0))</f>
        <v/>
      </c>
      <c r="M354" s="55">
        <f>IF(L354&lt;&gt;1,"",IF(O354&gt;0,IF(INDEX('分け方の表'!$O$4:$O$53,O354)&lt;&gt;"",DATE(YEAR(INDEX('分け方の表'!$O$4:$O$53,O354)),MONTH(INDEX('分け方の表'!$O$4:$O$53,O354)),1),DATE(YEAR(B354),MONTH(B354),1)),DATE(YEAR(B354),MONTH(B354),1)))</f>
        <v/>
      </c>
      <c r="N354" s="39">
        <f>IF(L354&lt;&gt;1,"",IF(J354="",0,IF(COUNTIFS($J$4:J354,J354)&gt;1,1,0)))</f>
        <v/>
      </c>
      <c r="O354" s="39">
        <f>IF(L354&lt;&gt;1,"",IF(J354="",0,IFERROR(MATCH(J354,'分け方の表'!$M$4:$M$53,0),0)))</f>
        <v/>
      </c>
      <c r="P354" s="39">
        <f>IF(L354&lt;&gt;1,"",IF(SUMPRODUCT((COUNTIFS(C354,"*"&amp;'分け方の表'!$F$4:$F$23&amp;"*")&gt;0)*('分け方の表'!$F$4:$F$23&lt;&gt;"")*'分け方の表'!$I$4:$I$23)=0,99,1+COUNTIFS('分け方の表'!$I$4:$I$23,"&gt;"&amp;SUMPRODUCT((COUNTIFS(C354,"*"&amp;'分け方の表'!$F$4:$F$23&amp;"*")&gt;0)*('分け方の表'!$F$4:$F$23&lt;&gt;"")*'分け方の表'!$I$4:$I$23))))</f>
        <v/>
      </c>
      <c r="Q354" s="39">
        <f>IF(L354&lt;&gt;1,"",IF(P354&gt;=99,"",INDEX('分け方の表'!$G$4:$G$23,P354)&amp;""))</f>
        <v/>
      </c>
      <c r="R354" s="39">
        <f>IF(L354&lt;&gt;1,"",IF((F354="収入")*(G354="給与")*(E354&lt;&gt;"")*(COUNTIFS('分け方の表'!$J$4:$J$13,E354)&gt;0),INDEX('分け方の表'!$K$4:$K$13,MATCH(E354,'分け方の表'!$J$4:$J$13,0))&amp;"",IFERROR(INDEX('分け方の表'!$C$4:$C$103,MATCH(F354&amp;"|"&amp;G354,'分け方の表'!$D$4:$D$103,0))&amp;"",IFERROR(INDEX('分け方の表'!$C$4:$C$103,MATCH(F354&amp;"|（ほか全部）",'分け方の表'!$D$4:$D$103,0))&amp;"","未分類"))))</f>
        <v/>
      </c>
      <c r="S354" s="39">
        <f>IF(L354&lt;&gt;1,"",IF(N354=1,"",IF(IF(O354&gt;0,INDEX('分け方の表'!$N$4:$N$53,O354)&amp;"","")&lt;&gt;"",IF(INDEX('分け方の表'!$N$4:$N$53,O354)="（数えない）","",INDEX('分け方の表'!$N$4:$N$53,O354)&amp;""),IF(I354&amp;""="1",IF((Q354&lt;&gt;"")*(D354&lt;0)*(IFERROR(INDEX('入力'!$E$30:$E$88,MATCH(Q354,'入力'!$A$30:$A$88,0)),"")="貯める・増やす"),Q354,""),IF(A354&amp;""="0","",IF(Q354&lt;&gt;"",Q354,R354))))))</f>
        <v/>
      </c>
      <c r="T354" s="56">
        <f>IF(S354="","",IF(IFERROR(INDEX('入力'!$E$30:$E$88,MATCH(S354,'入力'!$A$30:$A$88,0)),"")="入るお金",D354,-D354))</f>
        <v/>
      </c>
      <c r="U354" s="39">
        <f>IF(L354="","",IF(L354&lt;&gt;1,"見出しなど",IF(N354=1,"重なり",IF(S354="",IF(O354&gt;0,"数えない（直した）",IF(I354&amp;""="1","振替",IF(A354&amp;""="0","計算対象外","数えない"))),IF(COUNTIFS('入力'!$A$30:$A$88,S354)=0,"一覧にない費目",IF(O354&gt;0,"直した",IF(S354="未分類","未分類","OK")))))))</f>
        <v/>
      </c>
    </row>
    <row r="355">
      <c r="A355" s="40" t="n"/>
      <c r="B355" s="34" t="n"/>
      <c r="C355" s="35" t="n"/>
      <c r="D355" s="36" t="n"/>
      <c r="E355" s="35" t="n"/>
      <c r="F355" s="35" t="n"/>
      <c r="G355" s="35" t="n"/>
      <c r="H355" s="35" t="n"/>
      <c r="I355" s="40" t="n"/>
      <c r="J355" s="35" t="n"/>
      <c r="L355" s="39">
        <f>IF(B355="","",IFERROR(YEAR(B355)*0+D355*0+1,0))</f>
        <v/>
      </c>
      <c r="M355" s="55">
        <f>IF(L355&lt;&gt;1,"",IF(O355&gt;0,IF(INDEX('分け方の表'!$O$4:$O$53,O355)&lt;&gt;"",DATE(YEAR(INDEX('分け方の表'!$O$4:$O$53,O355)),MONTH(INDEX('分け方の表'!$O$4:$O$53,O355)),1),DATE(YEAR(B355),MONTH(B355),1)),DATE(YEAR(B355),MONTH(B355),1)))</f>
        <v/>
      </c>
      <c r="N355" s="39">
        <f>IF(L355&lt;&gt;1,"",IF(J355="",0,IF(COUNTIFS($J$4:J355,J355)&gt;1,1,0)))</f>
        <v/>
      </c>
      <c r="O355" s="39">
        <f>IF(L355&lt;&gt;1,"",IF(J355="",0,IFERROR(MATCH(J355,'分け方の表'!$M$4:$M$53,0),0)))</f>
        <v/>
      </c>
      <c r="P355" s="39">
        <f>IF(L355&lt;&gt;1,"",IF(SUMPRODUCT((COUNTIFS(C355,"*"&amp;'分け方の表'!$F$4:$F$23&amp;"*")&gt;0)*('分け方の表'!$F$4:$F$23&lt;&gt;"")*'分け方の表'!$I$4:$I$23)=0,99,1+COUNTIFS('分け方の表'!$I$4:$I$23,"&gt;"&amp;SUMPRODUCT((COUNTIFS(C355,"*"&amp;'分け方の表'!$F$4:$F$23&amp;"*")&gt;0)*('分け方の表'!$F$4:$F$23&lt;&gt;"")*'分け方の表'!$I$4:$I$23))))</f>
        <v/>
      </c>
      <c r="Q355" s="39">
        <f>IF(L355&lt;&gt;1,"",IF(P355&gt;=99,"",INDEX('分け方の表'!$G$4:$G$23,P355)&amp;""))</f>
        <v/>
      </c>
      <c r="R355" s="39">
        <f>IF(L355&lt;&gt;1,"",IF((F355="収入")*(G355="給与")*(E355&lt;&gt;"")*(COUNTIFS('分け方の表'!$J$4:$J$13,E355)&gt;0),INDEX('分け方の表'!$K$4:$K$13,MATCH(E355,'分け方の表'!$J$4:$J$13,0))&amp;"",IFERROR(INDEX('分け方の表'!$C$4:$C$103,MATCH(F355&amp;"|"&amp;G355,'分け方の表'!$D$4:$D$103,0))&amp;"",IFERROR(INDEX('分け方の表'!$C$4:$C$103,MATCH(F355&amp;"|（ほか全部）",'分け方の表'!$D$4:$D$103,0))&amp;"","未分類"))))</f>
        <v/>
      </c>
      <c r="S355" s="39">
        <f>IF(L355&lt;&gt;1,"",IF(N355=1,"",IF(IF(O355&gt;0,INDEX('分け方の表'!$N$4:$N$53,O355)&amp;"","")&lt;&gt;"",IF(INDEX('分け方の表'!$N$4:$N$53,O355)="（数えない）","",INDEX('分け方の表'!$N$4:$N$53,O355)&amp;""),IF(I355&amp;""="1",IF((Q355&lt;&gt;"")*(D355&lt;0)*(IFERROR(INDEX('入力'!$E$30:$E$88,MATCH(Q355,'入力'!$A$30:$A$88,0)),"")="貯める・増やす"),Q355,""),IF(A355&amp;""="0","",IF(Q355&lt;&gt;"",Q355,R355))))))</f>
        <v/>
      </c>
      <c r="T355" s="56">
        <f>IF(S355="","",IF(IFERROR(INDEX('入力'!$E$30:$E$88,MATCH(S355,'入力'!$A$30:$A$88,0)),"")="入るお金",D355,-D355))</f>
        <v/>
      </c>
      <c r="U355" s="39">
        <f>IF(L355="","",IF(L355&lt;&gt;1,"見出しなど",IF(N355=1,"重なり",IF(S355="",IF(O355&gt;0,"数えない（直した）",IF(I355&amp;""="1","振替",IF(A355&amp;""="0","計算対象外","数えない"))),IF(COUNTIFS('入力'!$A$30:$A$88,S355)=0,"一覧にない費目",IF(O355&gt;0,"直した",IF(S355="未分類","未分類","OK")))))))</f>
        <v/>
      </c>
    </row>
    <row r="356">
      <c r="A356" s="40" t="n"/>
      <c r="B356" s="34" t="n"/>
      <c r="C356" s="35" t="n"/>
      <c r="D356" s="36" t="n"/>
      <c r="E356" s="35" t="n"/>
      <c r="F356" s="35" t="n"/>
      <c r="G356" s="35" t="n"/>
      <c r="H356" s="35" t="n"/>
      <c r="I356" s="40" t="n"/>
      <c r="J356" s="35" t="n"/>
      <c r="L356" s="39">
        <f>IF(B356="","",IFERROR(YEAR(B356)*0+D356*0+1,0))</f>
        <v/>
      </c>
      <c r="M356" s="55">
        <f>IF(L356&lt;&gt;1,"",IF(O356&gt;0,IF(INDEX('分け方の表'!$O$4:$O$53,O356)&lt;&gt;"",DATE(YEAR(INDEX('分け方の表'!$O$4:$O$53,O356)),MONTH(INDEX('分け方の表'!$O$4:$O$53,O356)),1),DATE(YEAR(B356),MONTH(B356),1)),DATE(YEAR(B356),MONTH(B356),1)))</f>
        <v/>
      </c>
      <c r="N356" s="39">
        <f>IF(L356&lt;&gt;1,"",IF(J356="",0,IF(COUNTIFS($J$4:J356,J356)&gt;1,1,0)))</f>
        <v/>
      </c>
      <c r="O356" s="39">
        <f>IF(L356&lt;&gt;1,"",IF(J356="",0,IFERROR(MATCH(J356,'分け方の表'!$M$4:$M$53,0),0)))</f>
        <v/>
      </c>
      <c r="P356" s="39">
        <f>IF(L356&lt;&gt;1,"",IF(SUMPRODUCT((COUNTIFS(C356,"*"&amp;'分け方の表'!$F$4:$F$23&amp;"*")&gt;0)*('分け方の表'!$F$4:$F$23&lt;&gt;"")*'分け方の表'!$I$4:$I$23)=0,99,1+COUNTIFS('分け方の表'!$I$4:$I$23,"&gt;"&amp;SUMPRODUCT((COUNTIFS(C356,"*"&amp;'分け方の表'!$F$4:$F$23&amp;"*")&gt;0)*('分け方の表'!$F$4:$F$23&lt;&gt;"")*'分け方の表'!$I$4:$I$23))))</f>
        <v/>
      </c>
      <c r="Q356" s="39">
        <f>IF(L356&lt;&gt;1,"",IF(P356&gt;=99,"",INDEX('分け方の表'!$G$4:$G$23,P356)&amp;""))</f>
        <v/>
      </c>
      <c r="R356" s="39">
        <f>IF(L356&lt;&gt;1,"",IF((F356="収入")*(G356="給与")*(E356&lt;&gt;"")*(COUNTIFS('分け方の表'!$J$4:$J$13,E356)&gt;0),INDEX('分け方の表'!$K$4:$K$13,MATCH(E356,'分け方の表'!$J$4:$J$13,0))&amp;"",IFERROR(INDEX('分け方の表'!$C$4:$C$103,MATCH(F356&amp;"|"&amp;G356,'分け方の表'!$D$4:$D$103,0))&amp;"",IFERROR(INDEX('分け方の表'!$C$4:$C$103,MATCH(F356&amp;"|（ほか全部）",'分け方の表'!$D$4:$D$103,0))&amp;"","未分類"))))</f>
        <v/>
      </c>
      <c r="S356" s="39">
        <f>IF(L356&lt;&gt;1,"",IF(N356=1,"",IF(IF(O356&gt;0,INDEX('分け方の表'!$N$4:$N$53,O356)&amp;"","")&lt;&gt;"",IF(INDEX('分け方の表'!$N$4:$N$53,O356)="（数えない）","",INDEX('分け方の表'!$N$4:$N$53,O356)&amp;""),IF(I356&amp;""="1",IF((Q356&lt;&gt;"")*(D356&lt;0)*(IFERROR(INDEX('入力'!$E$30:$E$88,MATCH(Q356,'入力'!$A$30:$A$88,0)),"")="貯める・増やす"),Q356,""),IF(A356&amp;""="0","",IF(Q356&lt;&gt;"",Q356,R356))))))</f>
        <v/>
      </c>
      <c r="T356" s="56">
        <f>IF(S356="","",IF(IFERROR(INDEX('入力'!$E$30:$E$88,MATCH(S356,'入力'!$A$30:$A$88,0)),"")="入るお金",D356,-D356))</f>
        <v/>
      </c>
      <c r="U356" s="39">
        <f>IF(L356="","",IF(L356&lt;&gt;1,"見出しなど",IF(N356=1,"重なり",IF(S356="",IF(O356&gt;0,"数えない（直した）",IF(I356&amp;""="1","振替",IF(A356&amp;""="0","計算対象外","数えない"))),IF(COUNTIFS('入力'!$A$30:$A$88,S356)=0,"一覧にない費目",IF(O356&gt;0,"直した",IF(S356="未分類","未分類","OK")))))))</f>
        <v/>
      </c>
    </row>
    <row r="357">
      <c r="A357" s="40" t="n"/>
      <c r="B357" s="34" t="n"/>
      <c r="C357" s="35" t="n"/>
      <c r="D357" s="36" t="n"/>
      <c r="E357" s="35" t="n"/>
      <c r="F357" s="35" t="n"/>
      <c r="G357" s="35" t="n"/>
      <c r="H357" s="35" t="n"/>
      <c r="I357" s="40" t="n"/>
      <c r="J357" s="35" t="n"/>
      <c r="L357" s="39">
        <f>IF(B357="","",IFERROR(YEAR(B357)*0+D357*0+1,0))</f>
        <v/>
      </c>
      <c r="M357" s="55">
        <f>IF(L357&lt;&gt;1,"",IF(O357&gt;0,IF(INDEX('分け方の表'!$O$4:$O$53,O357)&lt;&gt;"",DATE(YEAR(INDEX('分け方の表'!$O$4:$O$53,O357)),MONTH(INDEX('分け方の表'!$O$4:$O$53,O357)),1),DATE(YEAR(B357),MONTH(B357),1)),DATE(YEAR(B357),MONTH(B357),1)))</f>
        <v/>
      </c>
      <c r="N357" s="39">
        <f>IF(L357&lt;&gt;1,"",IF(J357="",0,IF(COUNTIFS($J$4:J357,J357)&gt;1,1,0)))</f>
        <v/>
      </c>
      <c r="O357" s="39">
        <f>IF(L357&lt;&gt;1,"",IF(J357="",0,IFERROR(MATCH(J357,'分け方の表'!$M$4:$M$53,0),0)))</f>
        <v/>
      </c>
      <c r="P357" s="39">
        <f>IF(L357&lt;&gt;1,"",IF(SUMPRODUCT((COUNTIFS(C357,"*"&amp;'分け方の表'!$F$4:$F$23&amp;"*")&gt;0)*('分け方の表'!$F$4:$F$23&lt;&gt;"")*'分け方の表'!$I$4:$I$23)=0,99,1+COUNTIFS('分け方の表'!$I$4:$I$23,"&gt;"&amp;SUMPRODUCT((COUNTIFS(C357,"*"&amp;'分け方の表'!$F$4:$F$23&amp;"*")&gt;0)*('分け方の表'!$F$4:$F$23&lt;&gt;"")*'分け方の表'!$I$4:$I$23))))</f>
        <v/>
      </c>
      <c r="Q357" s="39">
        <f>IF(L357&lt;&gt;1,"",IF(P357&gt;=99,"",INDEX('分け方の表'!$G$4:$G$23,P357)&amp;""))</f>
        <v/>
      </c>
      <c r="R357" s="39">
        <f>IF(L357&lt;&gt;1,"",IF((F357="収入")*(G357="給与")*(E357&lt;&gt;"")*(COUNTIFS('分け方の表'!$J$4:$J$13,E357)&gt;0),INDEX('分け方の表'!$K$4:$K$13,MATCH(E357,'分け方の表'!$J$4:$J$13,0))&amp;"",IFERROR(INDEX('分け方の表'!$C$4:$C$103,MATCH(F357&amp;"|"&amp;G357,'分け方の表'!$D$4:$D$103,0))&amp;"",IFERROR(INDEX('分け方の表'!$C$4:$C$103,MATCH(F357&amp;"|（ほか全部）",'分け方の表'!$D$4:$D$103,0))&amp;"","未分類"))))</f>
        <v/>
      </c>
      <c r="S357" s="39">
        <f>IF(L357&lt;&gt;1,"",IF(N357=1,"",IF(IF(O357&gt;0,INDEX('分け方の表'!$N$4:$N$53,O357)&amp;"","")&lt;&gt;"",IF(INDEX('分け方の表'!$N$4:$N$53,O357)="（数えない）","",INDEX('分け方の表'!$N$4:$N$53,O357)&amp;""),IF(I357&amp;""="1",IF((Q357&lt;&gt;"")*(D357&lt;0)*(IFERROR(INDEX('入力'!$E$30:$E$88,MATCH(Q357,'入力'!$A$30:$A$88,0)),"")="貯める・増やす"),Q357,""),IF(A357&amp;""="0","",IF(Q357&lt;&gt;"",Q357,R357))))))</f>
        <v/>
      </c>
      <c r="T357" s="56">
        <f>IF(S357="","",IF(IFERROR(INDEX('入力'!$E$30:$E$88,MATCH(S357,'入力'!$A$30:$A$88,0)),"")="入るお金",D357,-D357))</f>
        <v/>
      </c>
      <c r="U357" s="39">
        <f>IF(L357="","",IF(L357&lt;&gt;1,"見出しなど",IF(N357=1,"重なり",IF(S357="",IF(O357&gt;0,"数えない（直した）",IF(I357&amp;""="1","振替",IF(A357&amp;""="0","計算対象外","数えない"))),IF(COUNTIFS('入力'!$A$30:$A$88,S357)=0,"一覧にない費目",IF(O357&gt;0,"直した",IF(S357="未分類","未分類","OK")))))))</f>
        <v/>
      </c>
    </row>
    <row r="358">
      <c r="A358" s="40" t="n"/>
      <c r="B358" s="34" t="n"/>
      <c r="C358" s="35" t="n"/>
      <c r="D358" s="36" t="n"/>
      <c r="E358" s="35" t="n"/>
      <c r="F358" s="35" t="n"/>
      <c r="G358" s="35" t="n"/>
      <c r="H358" s="35" t="n"/>
      <c r="I358" s="40" t="n"/>
      <c r="J358" s="35" t="n"/>
      <c r="L358" s="39">
        <f>IF(B358="","",IFERROR(YEAR(B358)*0+D358*0+1,0))</f>
        <v/>
      </c>
      <c r="M358" s="55">
        <f>IF(L358&lt;&gt;1,"",IF(O358&gt;0,IF(INDEX('分け方の表'!$O$4:$O$53,O358)&lt;&gt;"",DATE(YEAR(INDEX('分け方の表'!$O$4:$O$53,O358)),MONTH(INDEX('分け方の表'!$O$4:$O$53,O358)),1),DATE(YEAR(B358),MONTH(B358),1)),DATE(YEAR(B358),MONTH(B358),1)))</f>
        <v/>
      </c>
      <c r="N358" s="39">
        <f>IF(L358&lt;&gt;1,"",IF(J358="",0,IF(COUNTIFS($J$4:J358,J358)&gt;1,1,0)))</f>
        <v/>
      </c>
      <c r="O358" s="39">
        <f>IF(L358&lt;&gt;1,"",IF(J358="",0,IFERROR(MATCH(J358,'分け方の表'!$M$4:$M$53,0),0)))</f>
        <v/>
      </c>
      <c r="P358" s="39">
        <f>IF(L358&lt;&gt;1,"",IF(SUMPRODUCT((COUNTIFS(C358,"*"&amp;'分け方の表'!$F$4:$F$23&amp;"*")&gt;0)*('分け方の表'!$F$4:$F$23&lt;&gt;"")*'分け方の表'!$I$4:$I$23)=0,99,1+COUNTIFS('分け方の表'!$I$4:$I$23,"&gt;"&amp;SUMPRODUCT((COUNTIFS(C358,"*"&amp;'分け方の表'!$F$4:$F$23&amp;"*")&gt;0)*('分け方の表'!$F$4:$F$23&lt;&gt;"")*'分け方の表'!$I$4:$I$23))))</f>
        <v/>
      </c>
      <c r="Q358" s="39">
        <f>IF(L358&lt;&gt;1,"",IF(P358&gt;=99,"",INDEX('分け方の表'!$G$4:$G$23,P358)&amp;""))</f>
        <v/>
      </c>
      <c r="R358" s="39">
        <f>IF(L358&lt;&gt;1,"",IF((F358="収入")*(G358="給与")*(E358&lt;&gt;"")*(COUNTIFS('分け方の表'!$J$4:$J$13,E358)&gt;0),INDEX('分け方の表'!$K$4:$K$13,MATCH(E358,'分け方の表'!$J$4:$J$13,0))&amp;"",IFERROR(INDEX('分け方の表'!$C$4:$C$103,MATCH(F358&amp;"|"&amp;G358,'分け方の表'!$D$4:$D$103,0))&amp;"",IFERROR(INDEX('分け方の表'!$C$4:$C$103,MATCH(F358&amp;"|（ほか全部）",'分け方の表'!$D$4:$D$103,0))&amp;"","未分類"))))</f>
        <v/>
      </c>
      <c r="S358" s="39">
        <f>IF(L358&lt;&gt;1,"",IF(N358=1,"",IF(IF(O358&gt;0,INDEX('分け方の表'!$N$4:$N$53,O358)&amp;"","")&lt;&gt;"",IF(INDEX('分け方の表'!$N$4:$N$53,O358)="（数えない）","",INDEX('分け方の表'!$N$4:$N$53,O358)&amp;""),IF(I358&amp;""="1",IF((Q358&lt;&gt;"")*(D358&lt;0)*(IFERROR(INDEX('入力'!$E$30:$E$88,MATCH(Q358,'入力'!$A$30:$A$88,0)),"")="貯める・増やす"),Q358,""),IF(A358&amp;""="0","",IF(Q358&lt;&gt;"",Q358,R358))))))</f>
        <v/>
      </c>
      <c r="T358" s="56">
        <f>IF(S358="","",IF(IFERROR(INDEX('入力'!$E$30:$E$88,MATCH(S358,'入力'!$A$30:$A$88,0)),"")="入るお金",D358,-D358))</f>
        <v/>
      </c>
      <c r="U358" s="39">
        <f>IF(L358="","",IF(L358&lt;&gt;1,"見出しなど",IF(N358=1,"重なり",IF(S358="",IF(O358&gt;0,"数えない（直した）",IF(I358&amp;""="1","振替",IF(A358&amp;""="0","計算対象外","数えない"))),IF(COUNTIFS('入力'!$A$30:$A$88,S358)=0,"一覧にない費目",IF(O358&gt;0,"直した",IF(S358="未分類","未分類","OK")))))))</f>
        <v/>
      </c>
    </row>
    <row r="359">
      <c r="A359" s="40" t="n"/>
      <c r="B359" s="34" t="n"/>
      <c r="C359" s="35" t="n"/>
      <c r="D359" s="36" t="n"/>
      <c r="E359" s="35" t="n"/>
      <c r="F359" s="35" t="n"/>
      <c r="G359" s="35" t="n"/>
      <c r="H359" s="35" t="n"/>
      <c r="I359" s="40" t="n"/>
      <c r="J359" s="35" t="n"/>
      <c r="L359" s="39">
        <f>IF(B359="","",IFERROR(YEAR(B359)*0+D359*0+1,0))</f>
        <v/>
      </c>
      <c r="M359" s="55">
        <f>IF(L359&lt;&gt;1,"",IF(O359&gt;0,IF(INDEX('分け方の表'!$O$4:$O$53,O359)&lt;&gt;"",DATE(YEAR(INDEX('分け方の表'!$O$4:$O$53,O359)),MONTH(INDEX('分け方の表'!$O$4:$O$53,O359)),1),DATE(YEAR(B359),MONTH(B359),1)),DATE(YEAR(B359),MONTH(B359),1)))</f>
        <v/>
      </c>
      <c r="N359" s="39">
        <f>IF(L359&lt;&gt;1,"",IF(J359="",0,IF(COUNTIFS($J$4:J359,J359)&gt;1,1,0)))</f>
        <v/>
      </c>
      <c r="O359" s="39">
        <f>IF(L359&lt;&gt;1,"",IF(J359="",0,IFERROR(MATCH(J359,'分け方の表'!$M$4:$M$53,0),0)))</f>
        <v/>
      </c>
      <c r="P359" s="39">
        <f>IF(L359&lt;&gt;1,"",IF(SUMPRODUCT((COUNTIFS(C359,"*"&amp;'分け方の表'!$F$4:$F$23&amp;"*")&gt;0)*('分け方の表'!$F$4:$F$23&lt;&gt;"")*'分け方の表'!$I$4:$I$23)=0,99,1+COUNTIFS('分け方の表'!$I$4:$I$23,"&gt;"&amp;SUMPRODUCT((COUNTIFS(C359,"*"&amp;'分け方の表'!$F$4:$F$23&amp;"*")&gt;0)*('分け方の表'!$F$4:$F$23&lt;&gt;"")*'分け方の表'!$I$4:$I$23))))</f>
        <v/>
      </c>
      <c r="Q359" s="39">
        <f>IF(L359&lt;&gt;1,"",IF(P359&gt;=99,"",INDEX('分け方の表'!$G$4:$G$23,P359)&amp;""))</f>
        <v/>
      </c>
      <c r="R359" s="39">
        <f>IF(L359&lt;&gt;1,"",IF((F359="収入")*(G359="給与")*(E359&lt;&gt;"")*(COUNTIFS('分け方の表'!$J$4:$J$13,E359)&gt;0),INDEX('分け方の表'!$K$4:$K$13,MATCH(E359,'分け方の表'!$J$4:$J$13,0))&amp;"",IFERROR(INDEX('分け方の表'!$C$4:$C$103,MATCH(F359&amp;"|"&amp;G359,'分け方の表'!$D$4:$D$103,0))&amp;"",IFERROR(INDEX('分け方の表'!$C$4:$C$103,MATCH(F359&amp;"|（ほか全部）",'分け方の表'!$D$4:$D$103,0))&amp;"","未分類"))))</f>
        <v/>
      </c>
      <c r="S359" s="39">
        <f>IF(L359&lt;&gt;1,"",IF(N359=1,"",IF(IF(O359&gt;0,INDEX('分け方の表'!$N$4:$N$53,O359)&amp;"","")&lt;&gt;"",IF(INDEX('分け方の表'!$N$4:$N$53,O359)="（数えない）","",INDEX('分け方の表'!$N$4:$N$53,O359)&amp;""),IF(I359&amp;""="1",IF((Q359&lt;&gt;"")*(D359&lt;0)*(IFERROR(INDEX('入力'!$E$30:$E$88,MATCH(Q359,'入力'!$A$30:$A$88,0)),"")="貯める・増やす"),Q359,""),IF(A359&amp;""="0","",IF(Q359&lt;&gt;"",Q359,R359))))))</f>
        <v/>
      </c>
      <c r="T359" s="56">
        <f>IF(S359="","",IF(IFERROR(INDEX('入力'!$E$30:$E$88,MATCH(S359,'入力'!$A$30:$A$88,0)),"")="入るお金",D359,-D359))</f>
        <v/>
      </c>
      <c r="U359" s="39">
        <f>IF(L359="","",IF(L359&lt;&gt;1,"見出しなど",IF(N359=1,"重なり",IF(S359="",IF(O359&gt;0,"数えない（直した）",IF(I359&amp;""="1","振替",IF(A359&amp;""="0","計算対象外","数えない"))),IF(COUNTIFS('入力'!$A$30:$A$88,S359)=0,"一覧にない費目",IF(O359&gt;0,"直した",IF(S359="未分類","未分類","OK")))))))</f>
        <v/>
      </c>
    </row>
    <row r="360">
      <c r="A360" s="40" t="n"/>
      <c r="B360" s="34" t="n"/>
      <c r="C360" s="35" t="n"/>
      <c r="D360" s="36" t="n"/>
      <c r="E360" s="35" t="n"/>
      <c r="F360" s="35" t="n"/>
      <c r="G360" s="35" t="n"/>
      <c r="H360" s="35" t="n"/>
      <c r="I360" s="40" t="n"/>
      <c r="J360" s="35" t="n"/>
      <c r="L360" s="39">
        <f>IF(B360="","",IFERROR(YEAR(B360)*0+D360*0+1,0))</f>
        <v/>
      </c>
      <c r="M360" s="55">
        <f>IF(L360&lt;&gt;1,"",IF(O360&gt;0,IF(INDEX('分け方の表'!$O$4:$O$53,O360)&lt;&gt;"",DATE(YEAR(INDEX('分け方の表'!$O$4:$O$53,O360)),MONTH(INDEX('分け方の表'!$O$4:$O$53,O360)),1),DATE(YEAR(B360),MONTH(B360),1)),DATE(YEAR(B360),MONTH(B360),1)))</f>
        <v/>
      </c>
      <c r="N360" s="39">
        <f>IF(L360&lt;&gt;1,"",IF(J360="",0,IF(COUNTIFS($J$4:J360,J360)&gt;1,1,0)))</f>
        <v/>
      </c>
      <c r="O360" s="39">
        <f>IF(L360&lt;&gt;1,"",IF(J360="",0,IFERROR(MATCH(J360,'分け方の表'!$M$4:$M$53,0),0)))</f>
        <v/>
      </c>
      <c r="P360" s="39">
        <f>IF(L360&lt;&gt;1,"",IF(SUMPRODUCT((COUNTIFS(C360,"*"&amp;'分け方の表'!$F$4:$F$23&amp;"*")&gt;0)*('分け方の表'!$F$4:$F$23&lt;&gt;"")*'分け方の表'!$I$4:$I$23)=0,99,1+COUNTIFS('分け方の表'!$I$4:$I$23,"&gt;"&amp;SUMPRODUCT((COUNTIFS(C360,"*"&amp;'分け方の表'!$F$4:$F$23&amp;"*")&gt;0)*('分け方の表'!$F$4:$F$23&lt;&gt;"")*'分け方の表'!$I$4:$I$23))))</f>
        <v/>
      </c>
      <c r="Q360" s="39">
        <f>IF(L360&lt;&gt;1,"",IF(P360&gt;=99,"",INDEX('分け方の表'!$G$4:$G$23,P360)&amp;""))</f>
        <v/>
      </c>
      <c r="R360" s="39">
        <f>IF(L360&lt;&gt;1,"",IF((F360="収入")*(G360="給与")*(E360&lt;&gt;"")*(COUNTIFS('分け方の表'!$J$4:$J$13,E360)&gt;0),INDEX('分け方の表'!$K$4:$K$13,MATCH(E360,'分け方の表'!$J$4:$J$13,0))&amp;"",IFERROR(INDEX('分け方の表'!$C$4:$C$103,MATCH(F360&amp;"|"&amp;G360,'分け方の表'!$D$4:$D$103,0))&amp;"",IFERROR(INDEX('分け方の表'!$C$4:$C$103,MATCH(F360&amp;"|（ほか全部）",'分け方の表'!$D$4:$D$103,0))&amp;"","未分類"))))</f>
        <v/>
      </c>
      <c r="S360" s="39">
        <f>IF(L360&lt;&gt;1,"",IF(N360=1,"",IF(IF(O360&gt;0,INDEX('分け方の表'!$N$4:$N$53,O360)&amp;"","")&lt;&gt;"",IF(INDEX('分け方の表'!$N$4:$N$53,O360)="（数えない）","",INDEX('分け方の表'!$N$4:$N$53,O360)&amp;""),IF(I360&amp;""="1",IF((Q360&lt;&gt;"")*(D360&lt;0)*(IFERROR(INDEX('入力'!$E$30:$E$88,MATCH(Q360,'入力'!$A$30:$A$88,0)),"")="貯める・増やす"),Q360,""),IF(A360&amp;""="0","",IF(Q360&lt;&gt;"",Q360,R360))))))</f>
        <v/>
      </c>
      <c r="T360" s="56">
        <f>IF(S360="","",IF(IFERROR(INDEX('入力'!$E$30:$E$88,MATCH(S360,'入力'!$A$30:$A$88,0)),"")="入るお金",D360,-D360))</f>
        <v/>
      </c>
      <c r="U360" s="39">
        <f>IF(L360="","",IF(L360&lt;&gt;1,"見出しなど",IF(N360=1,"重なり",IF(S360="",IF(O360&gt;0,"数えない（直した）",IF(I360&amp;""="1","振替",IF(A360&amp;""="0","計算対象外","数えない"))),IF(COUNTIFS('入力'!$A$30:$A$88,S360)=0,"一覧にない費目",IF(O360&gt;0,"直した",IF(S360="未分類","未分類","OK")))))))</f>
        <v/>
      </c>
    </row>
    <row r="361">
      <c r="A361" s="40" t="n"/>
      <c r="B361" s="34" t="n"/>
      <c r="C361" s="35" t="n"/>
      <c r="D361" s="36" t="n"/>
      <c r="E361" s="35" t="n"/>
      <c r="F361" s="35" t="n"/>
      <c r="G361" s="35" t="n"/>
      <c r="H361" s="35" t="n"/>
      <c r="I361" s="40" t="n"/>
      <c r="J361" s="35" t="n"/>
      <c r="L361" s="39">
        <f>IF(B361="","",IFERROR(YEAR(B361)*0+D361*0+1,0))</f>
        <v/>
      </c>
      <c r="M361" s="55">
        <f>IF(L361&lt;&gt;1,"",IF(O361&gt;0,IF(INDEX('分け方の表'!$O$4:$O$53,O361)&lt;&gt;"",DATE(YEAR(INDEX('分け方の表'!$O$4:$O$53,O361)),MONTH(INDEX('分け方の表'!$O$4:$O$53,O361)),1),DATE(YEAR(B361),MONTH(B361),1)),DATE(YEAR(B361),MONTH(B361),1)))</f>
        <v/>
      </c>
      <c r="N361" s="39">
        <f>IF(L361&lt;&gt;1,"",IF(J361="",0,IF(COUNTIFS($J$4:J361,J361)&gt;1,1,0)))</f>
        <v/>
      </c>
      <c r="O361" s="39">
        <f>IF(L361&lt;&gt;1,"",IF(J361="",0,IFERROR(MATCH(J361,'分け方の表'!$M$4:$M$53,0),0)))</f>
        <v/>
      </c>
      <c r="P361" s="39">
        <f>IF(L361&lt;&gt;1,"",IF(SUMPRODUCT((COUNTIFS(C361,"*"&amp;'分け方の表'!$F$4:$F$23&amp;"*")&gt;0)*('分け方の表'!$F$4:$F$23&lt;&gt;"")*'分け方の表'!$I$4:$I$23)=0,99,1+COUNTIFS('分け方の表'!$I$4:$I$23,"&gt;"&amp;SUMPRODUCT((COUNTIFS(C361,"*"&amp;'分け方の表'!$F$4:$F$23&amp;"*")&gt;0)*('分け方の表'!$F$4:$F$23&lt;&gt;"")*'分け方の表'!$I$4:$I$23))))</f>
        <v/>
      </c>
      <c r="Q361" s="39">
        <f>IF(L361&lt;&gt;1,"",IF(P361&gt;=99,"",INDEX('分け方の表'!$G$4:$G$23,P361)&amp;""))</f>
        <v/>
      </c>
      <c r="R361" s="39">
        <f>IF(L361&lt;&gt;1,"",IF((F361="収入")*(G361="給与")*(E361&lt;&gt;"")*(COUNTIFS('分け方の表'!$J$4:$J$13,E361)&gt;0),INDEX('分け方の表'!$K$4:$K$13,MATCH(E361,'分け方の表'!$J$4:$J$13,0))&amp;"",IFERROR(INDEX('分け方の表'!$C$4:$C$103,MATCH(F361&amp;"|"&amp;G361,'分け方の表'!$D$4:$D$103,0))&amp;"",IFERROR(INDEX('分け方の表'!$C$4:$C$103,MATCH(F361&amp;"|（ほか全部）",'分け方の表'!$D$4:$D$103,0))&amp;"","未分類"))))</f>
        <v/>
      </c>
      <c r="S361" s="39">
        <f>IF(L361&lt;&gt;1,"",IF(N361=1,"",IF(IF(O361&gt;0,INDEX('分け方の表'!$N$4:$N$53,O361)&amp;"","")&lt;&gt;"",IF(INDEX('分け方の表'!$N$4:$N$53,O361)="（数えない）","",INDEX('分け方の表'!$N$4:$N$53,O361)&amp;""),IF(I361&amp;""="1",IF((Q361&lt;&gt;"")*(D361&lt;0)*(IFERROR(INDEX('入力'!$E$30:$E$88,MATCH(Q361,'入力'!$A$30:$A$88,0)),"")="貯める・増やす"),Q361,""),IF(A361&amp;""="0","",IF(Q361&lt;&gt;"",Q361,R361))))))</f>
        <v/>
      </c>
      <c r="T361" s="56">
        <f>IF(S361="","",IF(IFERROR(INDEX('入力'!$E$30:$E$88,MATCH(S361,'入力'!$A$30:$A$88,0)),"")="入るお金",D361,-D361))</f>
        <v/>
      </c>
      <c r="U361" s="39">
        <f>IF(L361="","",IF(L361&lt;&gt;1,"見出しなど",IF(N361=1,"重なり",IF(S361="",IF(O361&gt;0,"数えない（直した）",IF(I361&amp;""="1","振替",IF(A361&amp;""="0","計算対象外","数えない"))),IF(COUNTIFS('入力'!$A$30:$A$88,S361)=0,"一覧にない費目",IF(O361&gt;0,"直した",IF(S361="未分類","未分類","OK")))))))</f>
        <v/>
      </c>
    </row>
    <row r="362">
      <c r="A362" s="40" t="n"/>
      <c r="B362" s="34" t="n"/>
      <c r="C362" s="35" t="n"/>
      <c r="D362" s="36" t="n"/>
      <c r="E362" s="35" t="n"/>
      <c r="F362" s="35" t="n"/>
      <c r="G362" s="35" t="n"/>
      <c r="H362" s="35" t="n"/>
      <c r="I362" s="40" t="n"/>
      <c r="J362" s="35" t="n"/>
      <c r="L362" s="39">
        <f>IF(B362="","",IFERROR(YEAR(B362)*0+D362*0+1,0))</f>
        <v/>
      </c>
      <c r="M362" s="55">
        <f>IF(L362&lt;&gt;1,"",IF(O362&gt;0,IF(INDEX('分け方の表'!$O$4:$O$53,O362)&lt;&gt;"",DATE(YEAR(INDEX('分け方の表'!$O$4:$O$53,O362)),MONTH(INDEX('分け方の表'!$O$4:$O$53,O362)),1),DATE(YEAR(B362),MONTH(B362),1)),DATE(YEAR(B362),MONTH(B362),1)))</f>
        <v/>
      </c>
      <c r="N362" s="39">
        <f>IF(L362&lt;&gt;1,"",IF(J362="",0,IF(COUNTIFS($J$4:J362,J362)&gt;1,1,0)))</f>
        <v/>
      </c>
      <c r="O362" s="39">
        <f>IF(L362&lt;&gt;1,"",IF(J362="",0,IFERROR(MATCH(J362,'分け方の表'!$M$4:$M$53,0),0)))</f>
        <v/>
      </c>
      <c r="P362" s="39">
        <f>IF(L362&lt;&gt;1,"",IF(SUMPRODUCT((COUNTIFS(C362,"*"&amp;'分け方の表'!$F$4:$F$23&amp;"*")&gt;0)*('分け方の表'!$F$4:$F$23&lt;&gt;"")*'分け方の表'!$I$4:$I$23)=0,99,1+COUNTIFS('分け方の表'!$I$4:$I$23,"&gt;"&amp;SUMPRODUCT((COUNTIFS(C362,"*"&amp;'分け方の表'!$F$4:$F$23&amp;"*")&gt;0)*('分け方の表'!$F$4:$F$23&lt;&gt;"")*'分け方の表'!$I$4:$I$23))))</f>
        <v/>
      </c>
      <c r="Q362" s="39">
        <f>IF(L362&lt;&gt;1,"",IF(P362&gt;=99,"",INDEX('分け方の表'!$G$4:$G$23,P362)&amp;""))</f>
        <v/>
      </c>
      <c r="R362" s="39">
        <f>IF(L362&lt;&gt;1,"",IF((F362="収入")*(G362="給与")*(E362&lt;&gt;"")*(COUNTIFS('分け方の表'!$J$4:$J$13,E362)&gt;0),INDEX('分け方の表'!$K$4:$K$13,MATCH(E362,'分け方の表'!$J$4:$J$13,0))&amp;"",IFERROR(INDEX('分け方の表'!$C$4:$C$103,MATCH(F362&amp;"|"&amp;G362,'分け方の表'!$D$4:$D$103,0))&amp;"",IFERROR(INDEX('分け方の表'!$C$4:$C$103,MATCH(F362&amp;"|（ほか全部）",'分け方の表'!$D$4:$D$103,0))&amp;"","未分類"))))</f>
        <v/>
      </c>
      <c r="S362" s="39">
        <f>IF(L362&lt;&gt;1,"",IF(N362=1,"",IF(IF(O362&gt;0,INDEX('分け方の表'!$N$4:$N$53,O362)&amp;"","")&lt;&gt;"",IF(INDEX('分け方の表'!$N$4:$N$53,O362)="（数えない）","",INDEX('分け方の表'!$N$4:$N$53,O362)&amp;""),IF(I362&amp;""="1",IF((Q362&lt;&gt;"")*(D362&lt;0)*(IFERROR(INDEX('入力'!$E$30:$E$88,MATCH(Q362,'入力'!$A$30:$A$88,0)),"")="貯める・増やす"),Q362,""),IF(A362&amp;""="0","",IF(Q362&lt;&gt;"",Q362,R362))))))</f>
        <v/>
      </c>
      <c r="T362" s="56">
        <f>IF(S362="","",IF(IFERROR(INDEX('入力'!$E$30:$E$88,MATCH(S362,'入力'!$A$30:$A$88,0)),"")="入るお金",D362,-D362))</f>
        <v/>
      </c>
      <c r="U362" s="39">
        <f>IF(L362="","",IF(L362&lt;&gt;1,"見出しなど",IF(N362=1,"重なり",IF(S362="",IF(O362&gt;0,"数えない（直した）",IF(I362&amp;""="1","振替",IF(A362&amp;""="0","計算対象外","数えない"))),IF(COUNTIFS('入力'!$A$30:$A$88,S362)=0,"一覧にない費目",IF(O362&gt;0,"直した",IF(S362="未分類","未分類","OK")))))))</f>
        <v/>
      </c>
    </row>
    <row r="363">
      <c r="A363" s="40" t="n"/>
      <c r="B363" s="34" t="n"/>
      <c r="C363" s="35" t="n"/>
      <c r="D363" s="36" t="n"/>
      <c r="E363" s="35" t="n"/>
      <c r="F363" s="35" t="n"/>
      <c r="G363" s="35" t="n"/>
      <c r="H363" s="35" t="n"/>
      <c r="I363" s="40" t="n"/>
      <c r="J363" s="35" t="n"/>
      <c r="L363" s="39">
        <f>IF(B363="","",IFERROR(YEAR(B363)*0+D363*0+1,0))</f>
        <v/>
      </c>
      <c r="M363" s="55">
        <f>IF(L363&lt;&gt;1,"",IF(O363&gt;0,IF(INDEX('分け方の表'!$O$4:$O$53,O363)&lt;&gt;"",DATE(YEAR(INDEX('分け方の表'!$O$4:$O$53,O363)),MONTH(INDEX('分け方の表'!$O$4:$O$53,O363)),1),DATE(YEAR(B363),MONTH(B363),1)),DATE(YEAR(B363),MONTH(B363),1)))</f>
        <v/>
      </c>
      <c r="N363" s="39">
        <f>IF(L363&lt;&gt;1,"",IF(J363="",0,IF(COUNTIFS($J$4:J363,J363)&gt;1,1,0)))</f>
        <v/>
      </c>
      <c r="O363" s="39">
        <f>IF(L363&lt;&gt;1,"",IF(J363="",0,IFERROR(MATCH(J363,'分け方の表'!$M$4:$M$53,0),0)))</f>
        <v/>
      </c>
      <c r="P363" s="39">
        <f>IF(L363&lt;&gt;1,"",IF(SUMPRODUCT((COUNTIFS(C363,"*"&amp;'分け方の表'!$F$4:$F$23&amp;"*")&gt;0)*('分け方の表'!$F$4:$F$23&lt;&gt;"")*'分け方の表'!$I$4:$I$23)=0,99,1+COUNTIFS('分け方の表'!$I$4:$I$23,"&gt;"&amp;SUMPRODUCT((COUNTIFS(C363,"*"&amp;'分け方の表'!$F$4:$F$23&amp;"*")&gt;0)*('分け方の表'!$F$4:$F$23&lt;&gt;"")*'分け方の表'!$I$4:$I$23))))</f>
        <v/>
      </c>
      <c r="Q363" s="39">
        <f>IF(L363&lt;&gt;1,"",IF(P363&gt;=99,"",INDEX('分け方の表'!$G$4:$G$23,P363)&amp;""))</f>
        <v/>
      </c>
      <c r="R363" s="39">
        <f>IF(L363&lt;&gt;1,"",IF((F363="収入")*(G363="給与")*(E363&lt;&gt;"")*(COUNTIFS('分け方の表'!$J$4:$J$13,E363)&gt;0),INDEX('分け方の表'!$K$4:$K$13,MATCH(E363,'分け方の表'!$J$4:$J$13,0))&amp;"",IFERROR(INDEX('分け方の表'!$C$4:$C$103,MATCH(F363&amp;"|"&amp;G363,'分け方の表'!$D$4:$D$103,0))&amp;"",IFERROR(INDEX('分け方の表'!$C$4:$C$103,MATCH(F363&amp;"|（ほか全部）",'分け方の表'!$D$4:$D$103,0))&amp;"","未分類"))))</f>
        <v/>
      </c>
      <c r="S363" s="39">
        <f>IF(L363&lt;&gt;1,"",IF(N363=1,"",IF(IF(O363&gt;0,INDEX('分け方の表'!$N$4:$N$53,O363)&amp;"","")&lt;&gt;"",IF(INDEX('分け方の表'!$N$4:$N$53,O363)="（数えない）","",INDEX('分け方の表'!$N$4:$N$53,O363)&amp;""),IF(I363&amp;""="1",IF((Q363&lt;&gt;"")*(D363&lt;0)*(IFERROR(INDEX('入力'!$E$30:$E$88,MATCH(Q363,'入力'!$A$30:$A$88,0)),"")="貯める・増やす"),Q363,""),IF(A363&amp;""="0","",IF(Q363&lt;&gt;"",Q363,R363))))))</f>
        <v/>
      </c>
      <c r="T363" s="56">
        <f>IF(S363="","",IF(IFERROR(INDEX('入力'!$E$30:$E$88,MATCH(S363,'入力'!$A$30:$A$88,0)),"")="入るお金",D363,-D363))</f>
        <v/>
      </c>
      <c r="U363" s="39">
        <f>IF(L363="","",IF(L363&lt;&gt;1,"見出しなど",IF(N363=1,"重なり",IF(S363="",IF(O363&gt;0,"数えない（直した）",IF(I363&amp;""="1","振替",IF(A363&amp;""="0","計算対象外","数えない"))),IF(COUNTIFS('入力'!$A$30:$A$88,S363)=0,"一覧にない費目",IF(O363&gt;0,"直した",IF(S363="未分類","未分類","OK")))))))</f>
        <v/>
      </c>
    </row>
    <row r="364">
      <c r="A364" s="40" t="n"/>
      <c r="B364" s="34" t="n"/>
      <c r="C364" s="35" t="n"/>
      <c r="D364" s="36" t="n"/>
      <c r="E364" s="35" t="n"/>
      <c r="F364" s="35" t="n"/>
      <c r="G364" s="35" t="n"/>
      <c r="H364" s="35" t="n"/>
      <c r="I364" s="40" t="n"/>
      <c r="J364" s="35" t="n"/>
      <c r="L364" s="39">
        <f>IF(B364="","",IFERROR(YEAR(B364)*0+D364*0+1,0))</f>
        <v/>
      </c>
      <c r="M364" s="55">
        <f>IF(L364&lt;&gt;1,"",IF(O364&gt;0,IF(INDEX('分け方の表'!$O$4:$O$53,O364)&lt;&gt;"",DATE(YEAR(INDEX('分け方の表'!$O$4:$O$53,O364)),MONTH(INDEX('分け方の表'!$O$4:$O$53,O364)),1),DATE(YEAR(B364),MONTH(B364),1)),DATE(YEAR(B364),MONTH(B364),1)))</f>
        <v/>
      </c>
      <c r="N364" s="39">
        <f>IF(L364&lt;&gt;1,"",IF(J364="",0,IF(COUNTIFS($J$4:J364,J364)&gt;1,1,0)))</f>
        <v/>
      </c>
      <c r="O364" s="39">
        <f>IF(L364&lt;&gt;1,"",IF(J364="",0,IFERROR(MATCH(J364,'分け方の表'!$M$4:$M$53,0),0)))</f>
        <v/>
      </c>
      <c r="P364" s="39">
        <f>IF(L364&lt;&gt;1,"",IF(SUMPRODUCT((COUNTIFS(C364,"*"&amp;'分け方の表'!$F$4:$F$23&amp;"*")&gt;0)*('分け方の表'!$F$4:$F$23&lt;&gt;"")*'分け方の表'!$I$4:$I$23)=0,99,1+COUNTIFS('分け方の表'!$I$4:$I$23,"&gt;"&amp;SUMPRODUCT((COUNTIFS(C364,"*"&amp;'分け方の表'!$F$4:$F$23&amp;"*")&gt;0)*('分け方の表'!$F$4:$F$23&lt;&gt;"")*'分け方の表'!$I$4:$I$23))))</f>
        <v/>
      </c>
      <c r="Q364" s="39">
        <f>IF(L364&lt;&gt;1,"",IF(P364&gt;=99,"",INDEX('分け方の表'!$G$4:$G$23,P364)&amp;""))</f>
        <v/>
      </c>
      <c r="R364" s="39">
        <f>IF(L364&lt;&gt;1,"",IF((F364="収入")*(G364="給与")*(E364&lt;&gt;"")*(COUNTIFS('分け方の表'!$J$4:$J$13,E364)&gt;0),INDEX('分け方の表'!$K$4:$K$13,MATCH(E364,'分け方の表'!$J$4:$J$13,0))&amp;"",IFERROR(INDEX('分け方の表'!$C$4:$C$103,MATCH(F364&amp;"|"&amp;G364,'分け方の表'!$D$4:$D$103,0))&amp;"",IFERROR(INDEX('分け方の表'!$C$4:$C$103,MATCH(F364&amp;"|（ほか全部）",'分け方の表'!$D$4:$D$103,0))&amp;"","未分類"))))</f>
        <v/>
      </c>
      <c r="S364" s="39">
        <f>IF(L364&lt;&gt;1,"",IF(N364=1,"",IF(IF(O364&gt;0,INDEX('分け方の表'!$N$4:$N$53,O364)&amp;"","")&lt;&gt;"",IF(INDEX('分け方の表'!$N$4:$N$53,O364)="（数えない）","",INDEX('分け方の表'!$N$4:$N$53,O364)&amp;""),IF(I364&amp;""="1",IF((Q364&lt;&gt;"")*(D364&lt;0)*(IFERROR(INDEX('入力'!$E$30:$E$88,MATCH(Q364,'入力'!$A$30:$A$88,0)),"")="貯める・増やす"),Q364,""),IF(A364&amp;""="0","",IF(Q364&lt;&gt;"",Q364,R364))))))</f>
        <v/>
      </c>
      <c r="T364" s="56">
        <f>IF(S364="","",IF(IFERROR(INDEX('入力'!$E$30:$E$88,MATCH(S364,'入力'!$A$30:$A$88,0)),"")="入るお金",D364,-D364))</f>
        <v/>
      </c>
      <c r="U364" s="39">
        <f>IF(L364="","",IF(L364&lt;&gt;1,"見出しなど",IF(N364=1,"重なり",IF(S364="",IF(O364&gt;0,"数えない（直した）",IF(I364&amp;""="1","振替",IF(A364&amp;""="0","計算対象外","数えない"))),IF(COUNTIFS('入力'!$A$30:$A$88,S364)=0,"一覧にない費目",IF(O364&gt;0,"直した",IF(S364="未分類","未分類","OK")))))))</f>
        <v/>
      </c>
    </row>
    <row r="365">
      <c r="A365" s="40" t="n"/>
      <c r="B365" s="34" t="n"/>
      <c r="C365" s="35" t="n"/>
      <c r="D365" s="36" t="n"/>
      <c r="E365" s="35" t="n"/>
      <c r="F365" s="35" t="n"/>
      <c r="G365" s="35" t="n"/>
      <c r="H365" s="35" t="n"/>
      <c r="I365" s="40" t="n"/>
      <c r="J365" s="35" t="n"/>
      <c r="L365" s="39">
        <f>IF(B365="","",IFERROR(YEAR(B365)*0+D365*0+1,0))</f>
        <v/>
      </c>
      <c r="M365" s="55">
        <f>IF(L365&lt;&gt;1,"",IF(O365&gt;0,IF(INDEX('分け方の表'!$O$4:$O$53,O365)&lt;&gt;"",DATE(YEAR(INDEX('分け方の表'!$O$4:$O$53,O365)),MONTH(INDEX('分け方の表'!$O$4:$O$53,O365)),1),DATE(YEAR(B365),MONTH(B365),1)),DATE(YEAR(B365),MONTH(B365),1)))</f>
        <v/>
      </c>
      <c r="N365" s="39">
        <f>IF(L365&lt;&gt;1,"",IF(J365="",0,IF(COUNTIFS($J$4:J365,J365)&gt;1,1,0)))</f>
        <v/>
      </c>
      <c r="O365" s="39">
        <f>IF(L365&lt;&gt;1,"",IF(J365="",0,IFERROR(MATCH(J365,'分け方の表'!$M$4:$M$53,0),0)))</f>
        <v/>
      </c>
      <c r="P365" s="39">
        <f>IF(L365&lt;&gt;1,"",IF(SUMPRODUCT((COUNTIFS(C365,"*"&amp;'分け方の表'!$F$4:$F$23&amp;"*")&gt;0)*('分け方の表'!$F$4:$F$23&lt;&gt;"")*'分け方の表'!$I$4:$I$23)=0,99,1+COUNTIFS('分け方の表'!$I$4:$I$23,"&gt;"&amp;SUMPRODUCT((COUNTIFS(C365,"*"&amp;'分け方の表'!$F$4:$F$23&amp;"*")&gt;0)*('分け方の表'!$F$4:$F$23&lt;&gt;"")*'分け方の表'!$I$4:$I$23))))</f>
        <v/>
      </c>
      <c r="Q365" s="39">
        <f>IF(L365&lt;&gt;1,"",IF(P365&gt;=99,"",INDEX('分け方の表'!$G$4:$G$23,P365)&amp;""))</f>
        <v/>
      </c>
      <c r="R365" s="39">
        <f>IF(L365&lt;&gt;1,"",IF((F365="収入")*(G365="給与")*(E365&lt;&gt;"")*(COUNTIFS('分け方の表'!$J$4:$J$13,E365)&gt;0),INDEX('分け方の表'!$K$4:$K$13,MATCH(E365,'分け方の表'!$J$4:$J$13,0))&amp;"",IFERROR(INDEX('分け方の表'!$C$4:$C$103,MATCH(F365&amp;"|"&amp;G365,'分け方の表'!$D$4:$D$103,0))&amp;"",IFERROR(INDEX('分け方の表'!$C$4:$C$103,MATCH(F365&amp;"|（ほか全部）",'分け方の表'!$D$4:$D$103,0))&amp;"","未分類"))))</f>
        <v/>
      </c>
      <c r="S365" s="39">
        <f>IF(L365&lt;&gt;1,"",IF(N365=1,"",IF(IF(O365&gt;0,INDEX('分け方の表'!$N$4:$N$53,O365)&amp;"","")&lt;&gt;"",IF(INDEX('分け方の表'!$N$4:$N$53,O365)="（数えない）","",INDEX('分け方の表'!$N$4:$N$53,O365)&amp;""),IF(I365&amp;""="1",IF((Q365&lt;&gt;"")*(D365&lt;0)*(IFERROR(INDEX('入力'!$E$30:$E$88,MATCH(Q365,'入力'!$A$30:$A$88,0)),"")="貯める・増やす"),Q365,""),IF(A365&amp;""="0","",IF(Q365&lt;&gt;"",Q365,R365))))))</f>
        <v/>
      </c>
      <c r="T365" s="56">
        <f>IF(S365="","",IF(IFERROR(INDEX('入力'!$E$30:$E$88,MATCH(S365,'入力'!$A$30:$A$88,0)),"")="入るお金",D365,-D365))</f>
        <v/>
      </c>
      <c r="U365" s="39">
        <f>IF(L365="","",IF(L365&lt;&gt;1,"見出しなど",IF(N365=1,"重なり",IF(S365="",IF(O365&gt;0,"数えない（直した）",IF(I365&amp;""="1","振替",IF(A365&amp;""="0","計算対象外","数えない"))),IF(COUNTIFS('入力'!$A$30:$A$88,S365)=0,"一覧にない費目",IF(O365&gt;0,"直した",IF(S365="未分類","未分類","OK")))))))</f>
        <v/>
      </c>
    </row>
    <row r="366">
      <c r="A366" s="40" t="n"/>
      <c r="B366" s="34" t="n"/>
      <c r="C366" s="35" t="n"/>
      <c r="D366" s="36" t="n"/>
      <c r="E366" s="35" t="n"/>
      <c r="F366" s="35" t="n"/>
      <c r="G366" s="35" t="n"/>
      <c r="H366" s="35" t="n"/>
      <c r="I366" s="40" t="n"/>
      <c r="J366" s="35" t="n"/>
      <c r="L366" s="39">
        <f>IF(B366="","",IFERROR(YEAR(B366)*0+D366*0+1,0))</f>
        <v/>
      </c>
      <c r="M366" s="55">
        <f>IF(L366&lt;&gt;1,"",IF(O366&gt;0,IF(INDEX('分け方の表'!$O$4:$O$53,O366)&lt;&gt;"",DATE(YEAR(INDEX('分け方の表'!$O$4:$O$53,O366)),MONTH(INDEX('分け方の表'!$O$4:$O$53,O366)),1),DATE(YEAR(B366),MONTH(B366),1)),DATE(YEAR(B366),MONTH(B366),1)))</f>
        <v/>
      </c>
      <c r="N366" s="39">
        <f>IF(L366&lt;&gt;1,"",IF(J366="",0,IF(COUNTIFS($J$4:J366,J366)&gt;1,1,0)))</f>
        <v/>
      </c>
      <c r="O366" s="39">
        <f>IF(L366&lt;&gt;1,"",IF(J366="",0,IFERROR(MATCH(J366,'分け方の表'!$M$4:$M$53,0),0)))</f>
        <v/>
      </c>
      <c r="P366" s="39">
        <f>IF(L366&lt;&gt;1,"",IF(SUMPRODUCT((COUNTIFS(C366,"*"&amp;'分け方の表'!$F$4:$F$23&amp;"*")&gt;0)*('分け方の表'!$F$4:$F$23&lt;&gt;"")*'分け方の表'!$I$4:$I$23)=0,99,1+COUNTIFS('分け方の表'!$I$4:$I$23,"&gt;"&amp;SUMPRODUCT((COUNTIFS(C366,"*"&amp;'分け方の表'!$F$4:$F$23&amp;"*")&gt;0)*('分け方の表'!$F$4:$F$23&lt;&gt;"")*'分け方の表'!$I$4:$I$23))))</f>
        <v/>
      </c>
      <c r="Q366" s="39">
        <f>IF(L366&lt;&gt;1,"",IF(P366&gt;=99,"",INDEX('分け方の表'!$G$4:$G$23,P366)&amp;""))</f>
        <v/>
      </c>
      <c r="R366" s="39">
        <f>IF(L366&lt;&gt;1,"",IF((F366="収入")*(G366="給与")*(E366&lt;&gt;"")*(COUNTIFS('分け方の表'!$J$4:$J$13,E366)&gt;0),INDEX('分け方の表'!$K$4:$K$13,MATCH(E366,'分け方の表'!$J$4:$J$13,0))&amp;"",IFERROR(INDEX('分け方の表'!$C$4:$C$103,MATCH(F366&amp;"|"&amp;G366,'分け方の表'!$D$4:$D$103,0))&amp;"",IFERROR(INDEX('分け方の表'!$C$4:$C$103,MATCH(F366&amp;"|（ほか全部）",'分け方の表'!$D$4:$D$103,0))&amp;"","未分類"))))</f>
        <v/>
      </c>
      <c r="S366" s="39">
        <f>IF(L366&lt;&gt;1,"",IF(N366=1,"",IF(IF(O366&gt;0,INDEX('分け方の表'!$N$4:$N$53,O366)&amp;"","")&lt;&gt;"",IF(INDEX('分け方の表'!$N$4:$N$53,O366)="（数えない）","",INDEX('分け方の表'!$N$4:$N$53,O366)&amp;""),IF(I366&amp;""="1",IF((Q366&lt;&gt;"")*(D366&lt;0)*(IFERROR(INDEX('入力'!$E$30:$E$88,MATCH(Q366,'入力'!$A$30:$A$88,0)),"")="貯める・増やす"),Q366,""),IF(A366&amp;""="0","",IF(Q366&lt;&gt;"",Q366,R366))))))</f>
        <v/>
      </c>
      <c r="T366" s="56">
        <f>IF(S366="","",IF(IFERROR(INDEX('入力'!$E$30:$E$88,MATCH(S366,'入力'!$A$30:$A$88,0)),"")="入るお金",D366,-D366))</f>
        <v/>
      </c>
      <c r="U366" s="39">
        <f>IF(L366="","",IF(L366&lt;&gt;1,"見出しなど",IF(N366=1,"重なり",IF(S366="",IF(O366&gt;0,"数えない（直した）",IF(I366&amp;""="1","振替",IF(A366&amp;""="0","計算対象外","数えない"))),IF(COUNTIFS('入力'!$A$30:$A$88,S366)=0,"一覧にない費目",IF(O366&gt;0,"直した",IF(S366="未分類","未分類","OK")))))))</f>
        <v/>
      </c>
    </row>
    <row r="367">
      <c r="A367" s="40" t="n"/>
      <c r="B367" s="34" t="n"/>
      <c r="C367" s="35" t="n"/>
      <c r="D367" s="36" t="n"/>
      <c r="E367" s="35" t="n"/>
      <c r="F367" s="35" t="n"/>
      <c r="G367" s="35" t="n"/>
      <c r="H367" s="35" t="n"/>
      <c r="I367" s="40" t="n"/>
      <c r="J367" s="35" t="n"/>
      <c r="L367" s="39">
        <f>IF(B367="","",IFERROR(YEAR(B367)*0+D367*0+1,0))</f>
        <v/>
      </c>
      <c r="M367" s="55">
        <f>IF(L367&lt;&gt;1,"",IF(O367&gt;0,IF(INDEX('分け方の表'!$O$4:$O$53,O367)&lt;&gt;"",DATE(YEAR(INDEX('分け方の表'!$O$4:$O$53,O367)),MONTH(INDEX('分け方の表'!$O$4:$O$53,O367)),1),DATE(YEAR(B367),MONTH(B367),1)),DATE(YEAR(B367),MONTH(B367),1)))</f>
        <v/>
      </c>
      <c r="N367" s="39">
        <f>IF(L367&lt;&gt;1,"",IF(J367="",0,IF(COUNTIFS($J$4:J367,J367)&gt;1,1,0)))</f>
        <v/>
      </c>
      <c r="O367" s="39">
        <f>IF(L367&lt;&gt;1,"",IF(J367="",0,IFERROR(MATCH(J367,'分け方の表'!$M$4:$M$53,0),0)))</f>
        <v/>
      </c>
      <c r="P367" s="39">
        <f>IF(L367&lt;&gt;1,"",IF(SUMPRODUCT((COUNTIFS(C367,"*"&amp;'分け方の表'!$F$4:$F$23&amp;"*")&gt;0)*('分け方の表'!$F$4:$F$23&lt;&gt;"")*'分け方の表'!$I$4:$I$23)=0,99,1+COUNTIFS('分け方の表'!$I$4:$I$23,"&gt;"&amp;SUMPRODUCT((COUNTIFS(C367,"*"&amp;'分け方の表'!$F$4:$F$23&amp;"*")&gt;0)*('分け方の表'!$F$4:$F$23&lt;&gt;"")*'分け方の表'!$I$4:$I$23))))</f>
        <v/>
      </c>
      <c r="Q367" s="39">
        <f>IF(L367&lt;&gt;1,"",IF(P367&gt;=99,"",INDEX('分け方の表'!$G$4:$G$23,P367)&amp;""))</f>
        <v/>
      </c>
      <c r="R367" s="39">
        <f>IF(L367&lt;&gt;1,"",IF((F367="収入")*(G367="給与")*(E367&lt;&gt;"")*(COUNTIFS('分け方の表'!$J$4:$J$13,E367)&gt;0),INDEX('分け方の表'!$K$4:$K$13,MATCH(E367,'分け方の表'!$J$4:$J$13,0))&amp;"",IFERROR(INDEX('分け方の表'!$C$4:$C$103,MATCH(F367&amp;"|"&amp;G367,'分け方の表'!$D$4:$D$103,0))&amp;"",IFERROR(INDEX('分け方の表'!$C$4:$C$103,MATCH(F367&amp;"|（ほか全部）",'分け方の表'!$D$4:$D$103,0))&amp;"","未分類"))))</f>
        <v/>
      </c>
      <c r="S367" s="39">
        <f>IF(L367&lt;&gt;1,"",IF(N367=1,"",IF(IF(O367&gt;0,INDEX('分け方の表'!$N$4:$N$53,O367)&amp;"","")&lt;&gt;"",IF(INDEX('分け方の表'!$N$4:$N$53,O367)="（数えない）","",INDEX('分け方の表'!$N$4:$N$53,O367)&amp;""),IF(I367&amp;""="1",IF((Q367&lt;&gt;"")*(D367&lt;0)*(IFERROR(INDEX('入力'!$E$30:$E$88,MATCH(Q367,'入力'!$A$30:$A$88,0)),"")="貯める・増やす"),Q367,""),IF(A367&amp;""="0","",IF(Q367&lt;&gt;"",Q367,R367))))))</f>
        <v/>
      </c>
      <c r="T367" s="56">
        <f>IF(S367="","",IF(IFERROR(INDEX('入力'!$E$30:$E$88,MATCH(S367,'入力'!$A$30:$A$88,0)),"")="入るお金",D367,-D367))</f>
        <v/>
      </c>
      <c r="U367" s="39">
        <f>IF(L367="","",IF(L367&lt;&gt;1,"見出しなど",IF(N367=1,"重なり",IF(S367="",IF(O367&gt;0,"数えない（直した）",IF(I367&amp;""="1","振替",IF(A367&amp;""="0","計算対象外","数えない"))),IF(COUNTIFS('入力'!$A$30:$A$88,S367)=0,"一覧にない費目",IF(O367&gt;0,"直した",IF(S367="未分類","未分類","OK")))))))</f>
        <v/>
      </c>
    </row>
    <row r="368">
      <c r="A368" s="40" t="n"/>
      <c r="B368" s="34" t="n"/>
      <c r="C368" s="35" t="n"/>
      <c r="D368" s="36" t="n"/>
      <c r="E368" s="35" t="n"/>
      <c r="F368" s="35" t="n"/>
      <c r="G368" s="35" t="n"/>
      <c r="H368" s="35" t="n"/>
      <c r="I368" s="40" t="n"/>
      <c r="J368" s="35" t="n"/>
      <c r="L368" s="39">
        <f>IF(B368="","",IFERROR(YEAR(B368)*0+D368*0+1,0))</f>
        <v/>
      </c>
      <c r="M368" s="55">
        <f>IF(L368&lt;&gt;1,"",IF(O368&gt;0,IF(INDEX('分け方の表'!$O$4:$O$53,O368)&lt;&gt;"",DATE(YEAR(INDEX('分け方の表'!$O$4:$O$53,O368)),MONTH(INDEX('分け方の表'!$O$4:$O$53,O368)),1),DATE(YEAR(B368),MONTH(B368),1)),DATE(YEAR(B368),MONTH(B368),1)))</f>
        <v/>
      </c>
      <c r="N368" s="39">
        <f>IF(L368&lt;&gt;1,"",IF(J368="",0,IF(COUNTIFS($J$4:J368,J368)&gt;1,1,0)))</f>
        <v/>
      </c>
      <c r="O368" s="39">
        <f>IF(L368&lt;&gt;1,"",IF(J368="",0,IFERROR(MATCH(J368,'分け方の表'!$M$4:$M$53,0),0)))</f>
        <v/>
      </c>
      <c r="P368" s="39">
        <f>IF(L368&lt;&gt;1,"",IF(SUMPRODUCT((COUNTIFS(C368,"*"&amp;'分け方の表'!$F$4:$F$23&amp;"*")&gt;0)*('分け方の表'!$F$4:$F$23&lt;&gt;"")*'分け方の表'!$I$4:$I$23)=0,99,1+COUNTIFS('分け方の表'!$I$4:$I$23,"&gt;"&amp;SUMPRODUCT((COUNTIFS(C368,"*"&amp;'分け方の表'!$F$4:$F$23&amp;"*")&gt;0)*('分け方の表'!$F$4:$F$23&lt;&gt;"")*'分け方の表'!$I$4:$I$23))))</f>
        <v/>
      </c>
      <c r="Q368" s="39">
        <f>IF(L368&lt;&gt;1,"",IF(P368&gt;=99,"",INDEX('分け方の表'!$G$4:$G$23,P368)&amp;""))</f>
        <v/>
      </c>
      <c r="R368" s="39">
        <f>IF(L368&lt;&gt;1,"",IF((F368="収入")*(G368="給与")*(E368&lt;&gt;"")*(COUNTIFS('分け方の表'!$J$4:$J$13,E368)&gt;0),INDEX('分け方の表'!$K$4:$K$13,MATCH(E368,'分け方の表'!$J$4:$J$13,0))&amp;"",IFERROR(INDEX('分け方の表'!$C$4:$C$103,MATCH(F368&amp;"|"&amp;G368,'分け方の表'!$D$4:$D$103,0))&amp;"",IFERROR(INDEX('分け方の表'!$C$4:$C$103,MATCH(F368&amp;"|（ほか全部）",'分け方の表'!$D$4:$D$103,0))&amp;"","未分類"))))</f>
        <v/>
      </c>
      <c r="S368" s="39">
        <f>IF(L368&lt;&gt;1,"",IF(N368=1,"",IF(IF(O368&gt;0,INDEX('分け方の表'!$N$4:$N$53,O368)&amp;"","")&lt;&gt;"",IF(INDEX('分け方の表'!$N$4:$N$53,O368)="（数えない）","",INDEX('分け方の表'!$N$4:$N$53,O368)&amp;""),IF(I368&amp;""="1",IF((Q368&lt;&gt;"")*(D368&lt;0)*(IFERROR(INDEX('入力'!$E$30:$E$88,MATCH(Q368,'入力'!$A$30:$A$88,0)),"")="貯める・増やす"),Q368,""),IF(A368&amp;""="0","",IF(Q368&lt;&gt;"",Q368,R368))))))</f>
        <v/>
      </c>
      <c r="T368" s="56">
        <f>IF(S368="","",IF(IFERROR(INDEX('入力'!$E$30:$E$88,MATCH(S368,'入力'!$A$30:$A$88,0)),"")="入るお金",D368,-D368))</f>
        <v/>
      </c>
      <c r="U368" s="39">
        <f>IF(L368="","",IF(L368&lt;&gt;1,"見出しなど",IF(N368=1,"重なり",IF(S368="",IF(O368&gt;0,"数えない（直した）",IF(I368&amp;""="1","振替",IF(A368&amp;""="0","計算対象外","数えない"))),IF(COUNTIFS('入力'!$A$30:$A$88,S368)=0,"一覧にない費目",IF(O368&gt;0,"直した",IF(S368="未分類","未分類","OK")))))))</f>
        <v/>
      </c>
    </row>
    <row r="369">
      <c r="A369" s="40" t="n"/>
      <c r="B369" s="34" t="n"/>
      <c r="C369" s="35" t="n"/>
      <c r="D369" s="36" t="n"/>
      <c r="E369" s="35" t="n"/>
      <c r="F369" s="35" t="n"/>
      <c r="G369" s="35" t="n"/>
      <c r="H369" s="35" t="n"/>
      <c r="I369" s="40" t="n"/>
      <c r="J369" s="35" t="n"/>
      <c r="L369" s="39">
        <f>IF(B369="","",IFERROR(YEAR(B369)*0+D369*0+1,0))</f>
        <v/>
      </c>
      <c r="M369" s="55">
        <f>IF(L369&lt;&gt;1,"",IF(O369&gt;0,IF(INDEX('分け方の表'!$O$4:$O$53,O369)&lt;&gt;"",DATE(YEAR(INDEX('分け方の表'!$O$4:$O$53,O369)),MONTH(INDEX('分け方の表'!$O$4:$O$53,O369)),1),DATE(YEAR(B369),MONTH(B369),1)),DATE(YEAR(B369),MONTH(B369),1)))</f>
        <v/>
      </c>
      <c r="N369" s="39">
        <f>IF(L369&lt;&gt;1,"",IF(J369="",0,IF(COUNTIFS($J$4:J369,J369)&gt;1,1,0)))</f>
        <v/>
      </c>
      <c r="O369" s="39">
        <f>IF(L369&lt;&gt;1,"",IF(J369="",0,IFERROR(MATCH(J369,'分け方の表'!$M$4:$M$53,0),0)))</f>
        <v/>
      </c>
      <c r="P369" s="39">
        <f>IF(L369&lt;&gt;1,"",IF(SUMPRODUCT((COUNTIFS(C369,"*"&amp;'分け方の表'!$F$4:$F$23&amp;"*")&gt;0)*('分け方の表'!$F$4:$F$23&lt;&gt;"")*'分け方の表'!$I$4:$I$23)=0,99,1+COUNTIFS('分け方の表'!$I$4:$I$23,"&gt;"&amp;SUMPRODUCT((COUNTIFS(C369,"*"&amp;'分け方の表'!$F$4:$F$23&amp;"*")&gt;0)*('分け方の表'!$F$4:$F$23&lt;&gt;"")*'分け方の表'!$I$4:$I$23))))</f>
        <v/>
      </c>
      <c r="Q369" s="39">
        <f>IF(L369&lt;&gt;1,"",IF(P369&gt;=99,"",INDEX('分け方の表'!$G$4:$G$23,P369)&amp;""))</f>
        <v/>
      </c>
      <c r="R369" s="39">
        <f>IF(L369&lt;&gt;1,"",IF((F369="収入")*(G369="給与")*(E369&lt;&gt;"")*(COUNTIFS('分け方の表'!$J$4:$J$13,E369)&gt;0),INDEX('分け方の表'!$K$4:$K$13,MATCH(E369,'分け方の表'!$J$4:$J$13,0))&amp;"",IFERROR(INDEX('分け方の表'!$C$4:$C$103,MATCH(F369&amp;"|"&amp;G369,'分け方の表'!$D$4:$D$103,0))&amp;"",IFERROR(INDEX('分け方の表'!$C$4:$C$103,MATCH(F369&amp;"|（ほか全部）",'分け方の表'!$D$4:$D$103,0))&amp;"","未分類"))))</f>
        <v/>
      </c>
      <c r="S369" s="39">
        <f>IF(L369&lt;&gt;1,"",IF(N369=1,"",IF(IF(O369&gt;0,INDEX('分け方の表'!$N$4:$N$53,O369)&amp;"","")&lt;&gt;"",IF(INDEX('分け方の表'!$N$4:$N$53,O369)="（数えない）","",INDEX('分け方の表'!$N$4:$N$53,O369)&amp;""),IF(I369&amp;""="1",IF((Q369&lt;&gt;"")*(D369&lt;0)*(IFERROR(INDEX('入力'!$E$30:$E$88,MATCH(Q369,'入力'!$A$30:$A$88,0)),"")="貯める・増やす"),Q369,""),IF(A369&amp;""="0","",IF(Q369&lt;&gt;"",Q369,R369))))))</f>
        <v/>
      </c>
      <c r="T369" s="56">
        <f>IF(S369="","",IF(IFERROR(INDEX('入力'!$E$30:$E$88,MATCH(S369,'入力'!$A$30:$A$88,0)),"")="入るお金",D369,-D369))</f>
        <v/>
      </c>
      <c r="U369" s="39">
        <f>IF(L369="","",IF(L369&lt;&gt;1,"見出しなど",IF(N369=1,"重なり",IF(S369="",IF(O369&gt;0,"数えない（直した）",IF(I369&amp;""="1","振替",IF(A369&amp;""="0","計算対象外","数えない"))),IF(COUNTIFS('入力'!$A$30:$A$88,S369)=0,"一覧にない費目",IF(O369&gt;0,"直した",IF(S369="未分類","未分類","OK")))))))</f>
        <v/>
      </c>
    </row>
    <row r="370">
      <c r="A370" s="40" t="n"/>
      <c r="B370" s="34" t="n"/>
      <c r="C370" s="35" t="n"/>
      <c r="D370" s="36" t="n"/>
      <c r="E370" s="35" t="n"/>
      <c r="F370" s="35" t="n"/>
      <c r="G370" s="35" t="n"/>
      <c r="H370" s="35" t="n"/>
      <c r="I370" s="40" t="n"/>
      <c r="J370" s="35" t="n"/>
      <c r="L370" s="39">
        <f>IF(B370="","",IFERROR(YEAR(B370)*0+D370*0+1,0))</f>
        <v/>
      </c>
      <c r="M370" s="55">
        <f>IF(L370&lt;&gt;1,"",IF(O370&gt;0,IF(INDEX('分け方の表'!$O$4:$O$53,O370)&lt;&gt;"",DATE(YEAR(INDEX('分け方の表'!$O$4:$O$53,O370)),MONTH(INDEX('分け方の表'!$O$4:$O$53,O370)),1),DATE(YEAR(B370),MONTH(B370),1)),DATE(YEAR(B370),MONTH(B370),1)))</f>
        <v/>
      </c>
      <c r="N370" s="39">
        <f>IF(L370&lt;&gt;1,"",IF(J370="",0,IF(COUNTIFS($J$4:J370,J370)&gt;1,1,0)))</f>
        <v/>
      </c>
      <c r="O370" s="39">
        <f>IF(L370&lt;&gt;1,"",IF(J370="",0,IFERROR(MATCH(J370,'分け方の表'!$M$4:$M$53,0),0)))</f>
        <v/>
      </c>
      <c r="P370" s="39">
        <f>IF(L370&lt;&gt;1,"",IF(SUMPRODUCT((COUNTIFS(C370,"*"&amp;'分け方の表'!$F$4:$F$23&amp;"*")&gt;0)*('分け方の表'!$F$4:$F$23&lt;&gt;"")*'分け方の表'!$I$4:$I$23)=0,99,1+COUNTIFS('分け方の表'!$I$4:$I$23,"&gt;"&amp;SUMPRODUCT((COUNTIFS(C370,"*"&amp;'分け方の表'!$F$4:$F$23&amp;"*")&gt;0)*('分け方の表'!$F$4:$F$23&lt;&gt;"")*'分け方の表'!$I$4:$I$23))))</f>
        <v/>
      </c>
      <c r="Q370" s="39">
        <f>IF(L370&lt;&gt;1,"",IF(P370&gt;=99,"",INDEX('分け方の表'!$G$4:$G$23,P370)&amp;""))</f>
        <v/>
      </c>
      <c r="R370" s="39">
        <f>IF(L370&lt;&gt;1,"",IF((F370="収入")*(G370="給与")*(E370&lt;&gt;"")*(COUNTIFS('分け方の表'!$J$4:$J$13,E370)&gt;0),INDEX('分け方の表'!$K$4:$K$13,MATCH(E370,'分け方の表'!$J$4:$J$13,0))&amp;"",IFERROR(INDEX('分け方の表'!$C$4:$C$103,MATCH(F370&amp;"|"&amp;G370,'分け方の表'!$D$4:$D$103,0))&amp;"",IFERROR(INDEX('分け方の表'!$C$4:$C$103,MATCH(F370&amp;"|（ほか全部）",'分け方の表'!$D$4:$D$103,0))&amp;"","未分類"))))</f>
        <v/>
      </c>
      <c r="S370" s="39">
        <f>IF(L370&lt;&gt;1,"",IF(N370=1,"",IF(IF(O370&gt;0,INDEX('分け方の表'!$N$4:$N$53,O370)&amp;"","")&lt;&gt;"",IF(INDEX('分け方の表'!$N$4:$N$53,O370)="（数えない）","",INDEX('分け方の表'!$N$4:$N$53,O370)&amp;""),IF(I370&amp;""="1",IF((Q370&lt;&gt;"")*(D370&lt;0)*(IFERROR(INDEX('入力'!$E$30:$E$88,MATCH(Q370,'入力'!$A$30:$A$88,0)),"")="貯める・増やす"),Q370,""),IF(A370&amp;""="0","",IF(Q370&lt;&gt;"",Q370,R370))))))</f>
        <v/>
      </c>
      <c r="T370" s="56">
        <f>IF(S370="","",IF(IFERROR(INDEX('入力'!$E$30:$E$88,MATCH(S370,'入力'!$A$30:$A$88,0)),"")="入るお金",D370,-D370))</f>
        <v/>
      </c>
      <c r="U370" s="39">
        <f>IF(L370="","",IF(L370&lt;&gt;1,"見出しなど",IF(N370=1,"重なり",IF(S370="",IF(O370&gt;0,"数えない（直した）",IF(I370&amp;""="1","振替",IF(A370&amp;""="0","計算対象外","数えない"))),IF(COUNTIFS('入力'!$A$30:$A$88,S370)=0,"一覧にない費目",IF(O370&gt;0,"直した",IF(S370="未分類","未分類","OK")))))))</f>
        <v/>
      </c>
    </row>
    <row r="371">
      <c r="A371" s="40" t="n"/>
      <c r="B371" s="34" t="n"/>
      <c r="C371" s="35" t="n"/>
      <c r="D371" s="36" t="n"/>
      <c r="E371" s="35" t="n"/>
      <c r="F371" s="35" t="n"/>
      <c r="G371" s="35" t="n"/>
      <c r="H371" s="35" t="n"/>
      <c r="I371" s="40" t="n"/>
      <c r="J371" s="35" t="n"/>
      <c r="L371" s="39">
        <f>IF(B371="","",IFERROR(YEAR(B371)*0+D371*0+1,0))</f>
        <v/>
      </c>
      <c r="M371" s="55">
        <f>IF(L371&lt;&gt;1,"",IF(O371&gt;0,IF(INDEX('分け方の表'!$O$4:$O$53,O371)&lt;&gt;"",DATE(YEAR(INDEX('分け方の表'!$O$4:$O$53,O371)),MONTH(INDEX('分け方の表'!$O$4:$O$53,O371)),1),DATE(YEAR(B371),MONTH(B371),1)),DATE(YEAR(B371),MONTH(B371),1)))</f>
        <v/>
      </c>
      <c r="N371" s="39">
        <f>IF(L371&lt;&gt;1,"",IF(J371="",0,IF(COUNTIFS($J$4:J371,J371)&gt;1,1,0)))</f>
        <v/>
      </c>
      <c r="O371" s="39">
        <f>IF(L371&lt;&gt;1,"",IF(J371="",0,IFERROR(MATCH(J371,'分け方の表'!$M$4:$M$53,0),0)))</f>
        <v/>
      </c>
      <c r="P371" s="39">
        <f>IF(L371&lt;&gt;1,"",IF(SUMPRODUCT((COUNTIFS(C371,"*"&amp;'分け方の表'!$F$4:$F$23&amp;"*")&gt;0)*('分け方の表'!$F$4:$F$23&lt;&gt;"")*'分け方の表'!$I$4:$I$23)=0,99,1+COUNTIFS('分け方の表'!$I$4:$I$23,"&gt;"&amp;SUMPRODUCT((COUNTIFS(C371,"*"&amp;'分け方の表'!$F$4:$F$23&amp;"*")&gt;0)*('分け方の表'!$F$4:$F$23&lt;&gt;"")*'分け方の表'!$I$4:$I$23))))</f>
        <v/>
      </c>
      <c r="Q371" s="39">
        <f>IF(L371&lt;&gt;1,"",IF(P371&gt;=99,"",INDEX('分け方の表'!$G$4:$G$23,P371)&amp;""))</f>
        <v/>
      </c>
      <c r="R371" s="39">
        <f>IF(L371&lt;&gt;1,"",IF((F371="収入")*(G371="給与")*(E371&lt;&gt;"")*(COUNTIFS('分け方の表'!$J$4:$J$13,E371)&gt;0),INDEX('分け方の表'!$K$4:$K$13,MATCH(E371,'分け方の表'!$J$4:$J$13,0))&amp;"",IFERROR(INDEX('分け方の表'!$C$4:$C$103,MATCH(F371&amp;"|"&amp;G371,'分け方の表'!$D$4:$D$103,0))&amp;"",IFERROR(INDEX('分け方の表'!$C$4:$C$103,MATCH(F371&amp;"|（ほか全部）",'分け方の表'!$D$4:$D$103,0))&amp;"","未分類"))))</f>
        <v/>
      </c>
      <c r="S371" s="39">
        <f>IF(L371&lt;&gt;1,"",IF(N371=1,"",IF(IF(O371&gt;0,INDEX('分け方の表'!$N$4:$N$53,O371)&amp;"","")&lt;&gt;"",IF(INDEX('分け方の表'!$N$4:$N$53,O371)="（数えない）","",INDEX('分け方の表'!$N$4:$N$53,O371)&amp;""),IF(I371&amp;""="1",IF((Q371&lt;&gt;"")*(D371&lt;0)*(IFERROR(INDEX('入力'!$E$30:$E$88,MATCH(Q371,'入力'!$A$30:$A$88,0)),"")="貯める・増やす"),Q371,""),IF(A371&amp;""="0","",IF(Q371&lt;&gt;"",Q371,R371))))))</f>
        <v/>
      </c>
      <c r="T371" s="56">
        <f>IF(S371="","",IF(IFERROR(INDEX('入力'!$E$30:$E$88,MATCH(S371,'入力'!$A$30:$A$88,0)),"")="入るお金",D371,-D371))</f>
        <v/>
      </c>
      <c r="U371" s="39">
        <f>IF(L371="","",IF(L371&lt;&gt;1,"見出しなど",IF(N371=1,"重なり",IF(S371="",IF(O371&gt;0,"数えない（直した）",IF(I371&amp;""="1","振替",IF(A371&amp;""="0","計算対象外","数えない"))),IF(COUNTIFS('入力'!$A$30:$A$88,S371)=0,"一覧にない費目",IF(O371&gt;0,"直した",IF(S371="未分類","未分類","OK")))))))</f>
        <v/>
      </c>
    </row>
    <row r="372">
      <c r="A372" s="40" t="n"/>
      <c r="B372" s="34" t="n"/>
      <c r="C372" s="35" t="n"/>
      <c r="D372" s="36" t="n"/>
      <c r="E372" s="35" t="n"/>
      <c r="F372" s="35" t="n"/>
      <c r="G372" s="35" t="n"/>
      <c r="H372" s="35" t="n"/>
      <c r="I372" s="40" t="n"/>
      <c r="J372" s="35" t="n"/>
      <c r="L372" s="39">
        <f>IF(B372="","",IFERROR(YEAR(B372)*0+D372*0+1,0))</f>
        <v/>
      </c>
      <c r="M372" s="55">
        <f>IF(L372&lt;&gt;1,"",IF(O372&gt;0,IF(INDEX('分け方の表'!$O$4:$O$53,O372)&lt;&gt;"",DATE(YEAR(INDEX('分け方の表'!$O$4:$O$53,O372)),MONTH(INDEX('分け方の表'!$O$4:$O$53,O372)),1),DATE(YEAR(B372),MONTH(B372),1)),DATE(YEAR(B372),MONTH(B372),1)))</f>
        <v/>
      </c>
      <c r="N372" s="39">
        <f>IF(L372&lt;&gt;1,"",IF(J372="",0,IF(COUNTIFS($J$4:J372,J372)&gt;1,1,0)))</f>
        <v/>
      </c>
      <c r="O372" s="39">
        <f>IF(L372&lt;&gt;1,"",IF(J372="",0,IFERROR(MATCH(J372,'分け方の表'!$M$4:$M$53,0),0)))</f>
        <v/>
      </c>
      <c r="P372" s="39">
        <f>IF(L372&lt;&gt;1,"",IF(SUMPRODUCT((COUNTIFS(C372,"*"&amp;'分け方の表'!$F$4:$F$23&amp;"*")&gt;0)*('分け方の表'!$F$4:$F$23&lt;&gt;"")*'分け方の表'!$I$4:$I$23)=0,99,1+COUNTIFS('分け方の表'!$I$4:$I$23,"&gt;"&amp;SUMPRODUCT((COUNTIFS(C372,"*"&amp;'分け方の表'!$F$4:$F$23&amp;"*")&gt;0)*('分け方の表'!$F$4:$F$23&lt;&gt;"")*'分け方の表'!$I$4:$I$23))))</f>
        <v/>
      </c>
      <c r="Q372" s="39">
        <f>IF(L372&lt;&gt;1,"",IF(P372&gt;=99,"",INDEX('分け方の表'!$G$4:$G$23,P372)&amp;""))</f>
        <v/>
      </c>
      <c r="R372" s="39">
        <f>IF(L372&lt;&gt;1,"",IF((F372="収入")*(G372="給与")*(E372&lt;&gt;"")*(COUNTIFS('分け方の表'!$J$4:$J$13,E372)&gt;0),INDEX('分け方の表'!$K$4:$K$13,MATCH(E372,'分け方の表'!$J$4:$J$13,0))&amp;"",IFERROR(INDEX('分け方の表'!$C$4:$C$103,MATCH(F372&amp;"|"&amp;G372,'分け方の表'!$D$4:$D$103,0))&amp;"",IFERROR(INDEX('分け方の表'!$C$4:$C$103,MATCH(F372&amp;"|（ほか全部）",'分け方の表'!$D$4:$D$103,0))&amp;"","未分類"))))</f>
        <v/>
      </c>
      <c r="S372" s="39">
        <f>IF(L372&lt;&gt;1,"",IF(N372=1,"",IF(IF(O372&gt;0,INDEX('分け方の表'!$N$4:$N$53,O372)&amp;"","")&lt;&gt;"",IF(INDEX('分け方の表'!$N$4:$N$53,O372)="（数えない）","",INDEX('分け方の表'!$N$4:$N$53,O372)&amp;""),IF(I372&amp;""="1",IF((Q372&lt;&gt;"")*(D372&lt;0)*(IFERROR(INDEX('入力'!$E$30:$E$88,MATCH(Q372,'入力'!$A$30:$A$88,0)),"")="貯める・増やす"),Q372,""),IF(A372&amp;""="0","",IF(Q372&lt;&gt;"",Q372,R372))))))</f>
        <v/>
      </c>
      <c r="T372" s="56">
        <f>IF(S372="","",IF(IFERROR(INDEX('入力'!$E$30:$E$88,MATCH(S372,'入力'!$A$30:$A$88,0)),"")="入るお金",D372,-D372))</f>
        <v/>
      </c>
      <c r="U372" s="39">
        <f>IF(L372="","",IF(L372&lt;&gt;1,"見出しなど",IF(N372=1,"重なり",IF(S372="",IF(O372&gt;0,"数えない（直した）",IF(I372&amp;""="1","振替",IF(A372&amp;""="0","計算対象外","数えない"))),IF(COUNTIFS('入力'!$A$30:$A$88,S372)=0,"一覧にない費目",IF(O372&gt;0,"直した",IF(S372="未分類","未分類","OK")))))))</f>
        <v/>
      </c>
    </row>
    <row r="373">
      <c r="A373" s="40" t="n"/>
      <c r="B373" s="34" t="n"/>
      <c r="C373" s="35" t="n"/>
      <c r="D373" s="36" t="n"/>
      <c r="E373" s="35" t="n"/>
      <c r="F373" s="35" t="n"/>
      <c r="G373" s="35" t="n"/>
      <c r="H373" s="35" t="n"/>
      <c r="I373" s="40" t="n"/>
      <c r="J373" s="35" t="n"/>
      <c r="L373" s="39">
        <f>IF(B373="","",IFERROR(YEAR(B373)*0+D373*0+1,0))</f>
        <v/>
      </c>
      <c r="M373" s="55">
        <f>IF(L373&lt;&gt;1,"",IF(O373&gt;0,IF(INDEX('分け方の表'!$O$4:$O$53,O373)&lt;&gt;"",DATE(YEAR(INDEX('分け方の表'!$O$4:$O$53,O373)),MONTH(INDEX('分け方の表'!$O$4:$O$53,O373)),1),DATE(YEAR(B373),MONTH(B373),1)),DATE(YEAR(B373),MONTH(B373),1)))</f>
        <v/>
      </c>
      <c r="N373" s="39">
        <f>IF(L373&lt;&gt;1,"",IF(J373="",0,IF(COUNTIFS($J$4:J373,J373)&gt;1,1,0)))</f>
        <v/>
      </c>
      <c r="O373" s="39">
        <f>IF(L373&lt;&gt;1,"",IF(J373="",0,IFERROR(MATCH(J373,'分け方の表'!$M$4:$M$53,0),0)))</f>
        <v/>
      </c>
      <c r="P373" s="39">
        <f>IF(L373&lt;&gt;1,"",IF(SUMPRODUCT((COUNTIFS(C373,"*"&amp;'分け方の表'!$F$4:$F$23&amp;"*")&gt;0)*('分け方の表'!$F$4:$F$23&lt;&gt;"")*'分け方の表'!$I$4:$I$23)=0,99,1+COUNTIFS('分け方の表'!$I$4:$I$23,"&gt;"&amp;SUMPRODUCT((COUNTIFS(C373,"*"&amp;'分け方の表'!$F$4:$F$23&amp;"*")&gt;0)*('分け方の表'!$F$4:$F$23&lt;&gt;"")*'分け方の表'!$I$4:$I$23))))</f>
        <v/>
      </c>
      <c r="Q373" s="39">
        <f>IF(L373&lt;&gt;1,"",IF(P373&gt;=99,"",INDEX('分け方の表'!$G$4:$G$23,P373)&amp;""))</f>
        <v/>
      </c>
      <c r="R373" s="39">
        <f>IF(L373&lt;&gt;1,"",IF((F373="収入")*(G373="給与")*(E373&lt;&gt;"")*(COUNTIFS('分け方の表'!$J$4:$J$13,E373)&gt;0),INDEX('分け方の表'!$K$4:$K$13,MATCH(E373,'分け方の表'!$J$4:$J$13,0))&amp;"",IFERROR(INDEX('分け方の表'!$C$4:$C$103,MATCH(F373&amp;"|"&amp;G373,'分け方の表'!$D$4:$D$103,0))&amp;"",IFERROR(INDEX('分け方の表'!$C$4:$C$103,MATCH(F373&amp;"|（ほか全部）",'分け方の表'!$D$4:$D$103,0))&amp;"","未分類"))))</f>
        <v/>
      </c>
      <c r="S373" s="39">
        <f>IF(L373&lt;&gt;1,"",IF(N373=1,"",IF(IF(O373&gt;0,INDEX('分け方の表'!$N$4:$N$53,O373)&amp;"","")&lt;&gt;"",IF(INDEX('分け方の表'!$N$4:$N$53,O373)="（数えない）","",INDEX('分け方の表'!$N$4:$N$53,O373)&amp;""),IF(I373&amp;""="1",IF((Q373&lt;&gt;"")*(D373&lt;0)*(IFERROR(INDEX('入力'!$E$30:$E$88,MATCH(Q373,'入力'!$A$30:$A$88,0)),"")="貯める・増やす"),Q373,""),IF(A373&amp;""="0","",IF(Q373&lt;&gt;"",Q373,R373))))))</f>
        <v/>
      </c>
      <c r="T373" s="56">
        <f>IF(S373="","",IF(IFERROR(INDEX('入力'!$E$30:$E$88,MATCH(S373,'入力'!$A$30:$A$88,0)),"")="入るお金",D373,-D373))</f>
        <v/>
      </c>
      <c r="U373" s="39">
        <f>IF(L373="","",IF(L373&lt;&gt;1,"見出しなど",IF(N373=1,"重なり",IF(S373="",IF(O373&gt;0,"数えない（直した）",IF(I373&amp;""="1","振替",IF(A373&amp;""="0","計算対象外","数えない"))),IF(COUNTIFS('入力'!$A$30:$A$88,S373)=0,"一覧にない費目",IF(O373&gt;0,"直した",IF(S373="未分類","未分類","OK")))))))</f>
        <v/>
      </c>
    </row>
    <row r="374">
      <c r="A374" s="40" t="n"/>
      <c r="B374" s="34" t="n"/>
      <c r="C374" s="35" t="n"/>
      <c r="D374" s="36" t="n"/>
      <c r="E374" s="35" t="n"/>
      <c r="F374" s="35" t="n"/>
      <c r="G374" s="35" t="n"/>
      <c r="H374" s="35" t="n"/>
      <c r="I374" s="40" t="n"/>
      <c r="J374" s="35" t="n"/>
      <c r="L374" s="39">
        <f>IF(B374="","",IFERROR(YEAR(B374)*0+D374*0+1,0))</f>
        <v/>
      </c>
      <c r="M374" s="55">
        <f>IF(L374&lt;&gt;1,"",IF(O374&gt;0,IF(INDEX('分け方の表'!$O$4:$O$53,O374)&lt;&gt;"",DATE(YEAR(INDEX('分け方の表'!$O$4:$O$53,O374)),MONTH(INDEX('分け方の表'!$O$4:$O$53,O374)),1),DATE(YEAR(B374),MONTH(B374),1)),DATE(YEAR(B374),MONTH(B374),1)))</f>
        <v/>
      </c>
      <c r="N374" s="39">
        <f>IF(L374&lt;&gt;1,"",IF(J374="",0,IF(COUNTIFS($J$4:J374,J374)&gt;1,1,0)))</f>
        <v/>
      </c>
      <c r="O374" s="39">
        <f>IF(L374&lt;&gt;1,"",IF(J374="",0,IFERROR(MATCH(J374,'分け方の表'!$M$4:$M$53,0),0)))</f>
        <v/>
      </c>
      <c r="P374" s="39">
        <f>IF(L374&lt;&gt;1,"",IF(SUMPRODUCT((COUNTIFS(C374,"*"&amp;'分け方の表'!$F$4:$F$23&amp;"*")&gt;0)*('分け方の表'!$F$4:$F$23&lt;&gt;"")*'分け方の表'!$I$4:$I$23)=0,99,1+COUNTIFS('分け方の表'!$I$4:$I$23,"&gt;"&amp;SUMPRODUCT((COUNTIFS(C374,"*"&amp;'分け方の表'!$F$4:$F$23&amp;"*")&gt;0)*('分け方の表'!$F$4:$F$23&lt;&gt;"")*'分け方の表'!$I$4:$I$23))))</f>
        <v/>
      </c>
      <c r="Q374" s="39">
        <f>IF(L374&lt;&gt;1,"",IF(P374&gt;=99,"",INDEX('分け方の表'!$G$4:$G$23,P374)&amp;""))</f>
        <v/>
      </c>
      <c r="R374" s="39">
        <f>IF(L374&lt;&gt;1,"",IF((F374="収入")*(G374="給与")*(E374&lt;&gt;"")*(COUNTIFS('分け方の表'!$J$4:$J$13,E374)&gt;0),INDEX('分け方の表'!$K$4:$K$13,MATCH(E374,'分け方の表'!$J$4:$J$13,0))&amp;"",IFERROR(INDEX('分け方の表'!$C$4:$C$103,MATCH(F374&amp;"|"&amp;G374,'分け方の表'!$D$4:$D$103,0))&amp;"",IFERROR(INDEX('分け方の表'!$C$4:$C$103,MATCH(F374&amp;"|（ほか全部）",'分け方の表'!$D$4:$D$103,0))&amp;"","未分類"))))</f>
        <v/>
      </c>
      <c r="S374" s="39">
        <f>IF(L374&lt;&gt;1,"",IF(N374=1,"",IF(IF(O374&gt;0,INDEX('分け方の表'!$N$4:$N$53,O374)&amp;"","")&lt;&gt;"",IF(INDEX('分け方の表'!$N$4:$N$53,O374)="（数えない）","",INDEX('分け方の表'!$N$4:$N$53,O374)&amp;""),IF(I374&amp;""="1",IF((Q374&lt;&gt;"")*(D374&lt;0)*(IFERROR(INDEX('入力'!$E$30:$E$88,MATCH(Q374,'入力'!$A$30:$A$88,0)),"")="貯める・増やす"),Q374,""),IF(A374&amp;""="0","",IF(Q374&lt;&gt;"",Q374,R374))))))</f>
        <v/>
      </c>
      <c r="T374" s="56">
        <f>IF(S374="","",IF(IFERROR(INDEX('入力'!$E$30:$E$88,MATCH(S374,'入力'!$A$30:$A$88,0)),"")="入るお金",D374,-D374))</f>
        <v/>
      </c>
      <c r="U374" s="39">
        <f>IF(L374="","",IF(L374&lt;&gt;1,"見出しなど",IF(N374=1,"重なり",IF(S374="",IF(O374&gt;0,"数えない（直した）",IF(I374&amp;""="1","振替",IF(A374&amp;""="0","計算対象外","数えない"))),IF(COUNTIFS('入力'!$A$30:$A$88,S374)=0,"一覧にない費目",IF(O374&gt;0,"直した",IF(S374="未分類","未分類","OK")))))))</f>
        <v/>
      </c>
    </row>
    <row r="375">
      <c r="A375" s="40" t="n"/>
      <c r="B375" s="34" t="n"/>
      <c r="C375" s="35" t="n"/>
      <c r="D375" s="36" t="n"/>
      <c r="E375" s="35" t="n"/>
      <c r="F375" s="35" t="n"/>
      <c r="G375" s="35" t="n"/>
      <c r="H375" s="35" t="n"/>
      <c r="I375" s="40" t="n"/>
      <c r="J375" s="35" t="n"/>
      <c r="L375" s="39">
        <f>IF(B375="","",IFERROR(YEAR(B375)*0+D375*0+1,0))</f>
        <v/>
      </c>
      <c r="M375" s="55">
        <f>IF(L375&lt;&gt;1,"",IF(O375&gt;0,IF(INDEX('分け方の表'!$O$4:$O$53,O375)&lt;&gt;"",DATE(YEAR(INDEX('分け方の表'!$O$4:$O$53,O375)),MONTH(INDEX('分け方の表'!$O$4:$O$53,O375)),1),DATE(YEAR(B375),MONTH(B375),1)),DATE(YEAR(B375),MONTH(B375),1)))</f>
        <v/>
      </c>
      <c r="N375" s="39">
        <f>IF(L375&lt;&gt;1,"",IF(J375="",0,IF(COUNTIFS($J$4:J375,J375)&gt;1,1,0)))</f>
        <v/>
      </c>
      <c r="O375" s="39">
        <f>IF(L375&lt;&gt;1,"",IF(J375="",0,IFERROR(MATCH(J375,'分け方の表'!$M$4:$M$53,0),0)))</f>
        <v/>
      </c>
      <c r="P375" s="39">
        <f>IF(L375&lt;&gt;1,"",IF(SUMPRODUCT((COUNTIFS(C375,"*"&amp;'分け方の表'!$F$4:$F$23&amp;"*")&gt;0)*('分け方の表'!$F$4:$F$23&lt;&gt;"")*'分け方の表'!$I$4:$I$23)=0,99,1+COUNTIFS('分け方の表'!$I$4:$I$23,"&gt;"&amp;SUMPRODUCT((COUNTIFS(C375,"*"&amp;'分け方の表'!$F$4:$F$23&amp;"*")&gt;0)*('分け方の表'!$F$4:$F$23&lt;&gt;"")*'分け方の表'!$I$4:$I$23))))</f>
        <v/>
      </c>
      <c r="Q375" s="39">
        <f>IF(L375&lt;&gt;1,"",IF(P375&gt;=99,"",INDEX('分け方の表'!$G$4:$G$23,P375)&amp;""))</f>
        <v/>
      </c>
      <c r="R375" s="39">
        <f>IF(L375&lt;&gt;1,"",IF((F375="収入")*(G375="給与")*(E375&lt;&gt;"")*(COUNTIFS('分け方の表'!$J$4:$J$13,E375)&gt;0),INDEX('分け方の表'!$K$4:$K$13,MATCH(E375,'分け方の表'!$J$4:$J$13,0))&amp;"",IFERROR(INDEX('分け方の表'!$C$4:$C$103,MATCH(F375&amp;"|"&amp;G375,'分け方の表'!$D$4:$D$103,0))&amp;"",IFERROR(INDEX('分け方の表'!$C$4:$C$103,MATCH(F375&amp;"|（ほか全部）",'分け方の表'!$D$4:$D$103,0))&amp;"","未分類"))))</f>
        <v/>
      </c>
      <c r="S375" s="39">
        <f>IF(L375&lt;&gt;1,"",IF(N375=1,"",IF(IF(O375&gt;0,INDEX('分け方の表'!$N$4:$N$53,O375)&amp;"","")&lt;&gt;"",IF(INDEX('分け方の表'!$N$4:$N$53,O375)="（数えない）","",INDEX('分け方の表'!$N$4:$N$53,O375)&amp;""),IF(I375&amp;""="1",IF((Q375&lt;&gt;"")*(D375&lt;0)*(IFERROR(INDEX('入力'!$E$30:$E$88,MATCH(Q375,'入力'!$A$30:$A$88,0)),"")="貯める・増やす"),Q375,""),IF(A375&amp;""="0","",IF(Q375&lt;&gt;"",Q375,R375))))))</f>
        <v/>
      </c>
      <c r="T375" s="56">
        <f>IF(S375="","",IF(IFERROR(INDEX('入力'!$E$30:$E$88,MATCH(S375,'入力'!$A$30:$A$88,0)),"")="入るお金",D375,-D375))</f>
        <v/>
      </c>
      <c r="U375" s="39">
        <f>IF(L375="","",IF(L375&lt;&gt;1,"見出しなど",IF(N375=1,"重なり",IF(S375="",IF(O375&gt;0,"数えない（直した）",IF(I375&amp;""="1","振替",IF(A375&amp;""="0","計算対象外","数えない"))),IF(COUNTIFS('入力'!$A$30:$A$88,S375)=0,"一覧にない費目",IF(O375&gt;0,"直した",IF(S375="未分類","未分類","OK")))))))</f>
        <v/>
      </c>
    </row>
    <row r="376">
      <c r="A376" s="40" t="n"/>
      <c r="B376" s="34" t="n"/>
      <c r="C376" s="35" t="n"/>
      <c r="D376" s="36" t="n"/>
      <c r="E376" s="35" t="n"/>
      <c r="F376" s="35" t="n"/>
      <c r="G376" s="35" t="n"/>
      <c r="H376" s="35" t="n"/>
      <c r="I376" s="40" t="n"/>
      <c r="J376" s="35" t="n"/>
      <c r="L376" s="39">
        <f>IF(B376="","",IFERROR(YEAR(B376)*0+D376*0+1,0))</f>
        <v/>
      </c>
      <c r="M376" s="55">
        <f>IF(L376&lt;&gt;1,"",IF(O376&gt;0,IF(INDEX('分け方の表'!$O$4:$O$53,O376)&lt;&gt;"",DATE(YEAR(INDEX('分け方の表'!$O$4:$O$53,O376)),MONTH(INDEX('分け方の表'!$O$4:$O$53,O376)),1),DATE(YEAR(B376),MONTH(B376),1)),DATE(YEAR(B376),MONTH(B376),1)))</f>
        <v/>
      </c>
      <c r="N376" s="39">
        <f>IF(L376&lt;&gt;1,"",IF(J376="",0,IF(COUNTIFS($J$4:J376,J376)&gt;1,1,0)))</f>
        <v/>
      </c>
      <c r="O376" s="39">
        <f>IF(L376&lt;&gt;1,"",IF(J376="",0,IFERROR(MATCH(J376,'分け方の表'!$M$4:$M$53,0),0)))</f>
        <v/>
      </c>
      <c r="P376" s="39">
        <f>IF(L376&lt;&gt;1,"",IF(SUMPRODUCT((COUNTIFS(C376,"*"&amp;'分け方の表'!$F$4:$F$23&amp;"*")&gt;0)*('分け方の表'!$F$4:$F$23&lt;&gt;"")*'分け方の表'!$I$4:$I$23)=0,99,1+COUNTIFS('分け方の表'!$I$4:$I$23,"&gt;"&amp;SUMPRODUCT((COUNTIFS(C376,"*"&amp;'分け方の表'!$F$4:$F$23&amp;"*")&gt;0)*('分け方の表'!$F$4:$F$23&lt;&gt;"")*'分け方の表'!$I$4:$I$23))))</f>
        <v/>
      </c>
      <c r="Q376" s="39">
        <f>IF(L376&lt;&gt;1,"",IF(P376&gt;=99,"",INDEX('分け方の表'!$G$4:$G$23,P376)&amp;""))</f>
        <v/>
      </c>
      <c r="R376" s="39">
        <f>IF(L376&lt;&gt;1,"",IF((F376="収入")*(G376="給与")*(E376&lt;&gt;"")*(COUNTIFS('分け方の表'!$J$4:$J$13,E376)&gt;0),INDEX('分け方の表'!$K$4:$K$13,MATCH(E376,'分け方の表'!$J$4:$J$13,0))&amp;"",IFERROR(INDEX('分け方の表'!$C$4:$C$103,MATCH(F376&amp;"|"&amp;G376,'分け方の表'!$D$4:$D$103,0))&amp;"",IFERROR(INDEX('分け方の表'!$C$4:$C$103,MATCH(F376&amp;"|（ほか全部）",'分け方の表'!$D$4:$D$103,0))&amp;"","未分類"))))</f>
        <v/>
      </c>
      <c r="S376" s="39">
        <f>IF(L376&lt;&gt;1,"",IF(N376=1,"",IF(IF(O376&gt;0,INDEX('分け方の表'!$N$4:$N$53,O376)&amp;"","")&lt;&gt;"",IF(INDEX('分け方の表'!$N$4:$N$53,O376)="（数えない）","",INDEX('分け方の表'!$N$4:$N$53,O376)&amp;""),IF(I376&amp;""="1",IF((Q376&lt;&gt;"")*(D376&lt;0)*(IFERROR(INDEX('入力'!$E$30:$E$88,MATCH(Q376,'入力'!$A$30:$A$88,0)),"")="貯める・増やす"),Q376,""),IF(A376&amp;""="0","",IF(Q376&lt;&gt;"",Q376,R376))))))</f>
        <v/>
      </c>
      <c r="T376" s="56">
        <f>IF(S376="","",IF(IFERROR(INDEX('入力'!$E$30:$E$88,MATCH(S376,'入力'!$A$30:$A$88,0)),"")="入るお金",D376,-D376))</f>
        <v/>
      </c>
      <c r="U376" s="39">
        <f>IF(L376="","",IF(L376&lt;&gt;1,"見出しなど",IF(N376=1,"重なり",IF(S376="",IF(O376&gt;0,"数えない（直した）",IF(I376&amp;""="1","振替",IF(A376&amp;""="0","計算対象外","数えない"))),IF(COUNTIFS('入力'!$A$30:$A$88,S376)=0,"一覧にない費目",IF(O376&gt;0,"直した",IF(S376="未分類","未分類","OK")))))))</f>
        <v/>
      </c>
    </row>
    <row r="377">
      <c r="A377" s="40" t="n"/>
      <c r="B377" s="34" t="n"/>
      <c r="C377" s="35" t="n"/>
      <c r="D377" s="36" t="n"/>
      <c r="E377" s="35" t="n"/>
      <c r="F377" s="35" t="n"/>
      <c r="G377" s="35" t="n"/>
      <c r="H377" s="35" t="n"/>
      <c r="I377" s="40" t="n"/>
      <c r="J377" s="35" t="n"/>
      <c r="L377" s="39">
        <f>IF(B377="","",IFERROR(YEAR(B377)*0+D377*0+1,0))</f>
        <v/>
      </c>
      <c r="M377" s="55">
        <f>IF(L377&lt;&gt;1,"",IF(O377&gt;0,IF(INDEX('分け方の表'!$O$4:$O$53,O377)&lt;&gt;"",DATE(YEAR(INDEX('分け方の表'!$O$4:$O$53,O377)),MONTH(INDEX('分け方の表'!$O$4:$O$53,O377)),1),DATE(YEAR(B377),MONTH(B377),1)),DATE(YEAR(B377),MONTH(B377),1)))</f>
        <v/>
      </c>
      <c r="N377" s="39">
        <f>IF(L377&lt;&gt;1,"",IF(J377="",0,IF(COUNTIFS($J$4:J377,J377)&gt;1,1,0)))</f>
        <v/>
      </c>
      <c r="O377" s="39">
        <f>IF(L377&lt;&gt;1,"",IF(J377="",0,IFERROR(MATCH(J377,'分け方の表'!$M$4:$M$53,0),0)))</f>
        <v/>
      </c>
      <c r="P377" s="39">
        <f>IF(L377&lt;&gt;1,"",IF(SUMPRODUCT((COUNTIFS(C377,"*"&amp;'分け方の表'!$F$4:$F$23&amp;"*")&gt;0)*('分け方の表'!$F$4:$F$23&lt;&gt;"")*'分け方の表'!$I$4:$I$23)=0,99,1+COUNTIFS('分け方の表'!$I$4:$I$23,"&gt;"&amp;SUMPRODUCT((COUNTIFS(C377,"*"&amp;'分け方の表'!$F$4:$F$23&amp;"*")&gt;0)*('分け方の表'!$F$4:$F$23&lt;&gt;"")*'分け方の表'!$I$4:$I$23))))</f>
        <v/>
      </c>
      <c r="Q377" s="39">
        <f>IF(L377&lt;&gt;1,"",IF(P377&gt;=99,"",INDEX('分け方の表'!$G$4:$G$23,P377)&amp;""))</f>
        <v/>
      </c>
      <c r="R377" s="39">
        <f>IF(L377&lt;&gt;1,"",IF((F377="収入")*(G377="給与")*(E377&lt;&gt;"")*(COUNTIFS('分け方の表'!$J$4:$J$13,E377)&gt;0),INDEX('分け方の表'!$K$4:$K$13,MATCH(E377,'分け方の表'!$J$4:$J$13,0))&amp;"",IFERROR(INDEX('分け方の表'!$C$4:$C$103,MATCH(F377&amp;"|"&amp;G377,'分け方の表'!$D$4:$D$103,0))&amp;"",IFERROR(INDEX('分け方の表'!$C$4:$C$103,MATCH(F377&amp;"|（ほか全部）",'分け方の表'!$D$4:$D$103,0))&amp;"","未分類"))))</f>
        <v/>
      </c>
      <c r="S377" s="39">
        <f>IF(L377&lt;&gt;1,"",IF(N377=1,"",IF(IF(O377&gt;0,INDEX('分け方の表'!$N$4:$N$53,O377)&amp;"","")&lt;&gt;"",IF(INDEX('分け方の表'!$N$4:$N$53,O377)="（数えない）","",INDEX('分け方の表'!$N$4:$N$53,O377)&amp;""),IF(I377&amp;""="1",IF((Q377&lt;&gt;"")*(D377&lt;0)*(IFERROR(INDEX('入力'!$E$30:$E$88,MATCH(Q377,'入力'!$A$30:$A$88,0)),"")="貯める・増やす"),Q377,""),IF(A377&amp;""="0","",IF(Q377&lt;&gt;"",Q377,R377))))))</f>
        <v/>
      </c>
      <c r="T377" s="56">
        <f>IF(S377="","",IF(IFERROR(INDEX('入力'!$E$30:$E$88,MATCH(S377,'入力'!$A$30:$A$88,0)),"")="入るお金",D377,-D377))</f>
        <v/>
      </c>
      <c r="U377" s="39">
        <f>IF(L377="","",IF(L377&lt;&gt;1,"見出しなど",IF(N377=1,"重なり",IF(S377="",IF(O377&gt;0,"数えない（直した）",IF(I377&amp;""="1","振替",IF(A377&amp;""="0","計算対象外","数えない"))),IF(COUNTIFS('入力'!$A$30:$A$88,S377)=0,"一覧にない費目",IF(O377&gt;0,"直した",IF(S377="未分類","未分類","OK")))))))</f>
        <v/>
      </c>
    </row>
    <row r="378">
      <c r="A378" s="40" t="n"/>
      <c r="B378" s="34" t="n"/>
      <c r="C378" s="35" t="n"/>
      <c r="D378" s="36" t="n"/>
      <c r="E378" s="35" t="n"/>
      <c r="F378" s="35" t="n"/>
      <c r="G378" s="35" t="n"/>
      <c r="H378" s="35" t="n"/>
      <c r="I378" s="40" t="n"/>
      <c r="J378" s="35" t="n"/>
      <c r="L378" s="39">
        <f>IF(B378="","",IFERROR(YEAR(B378)*0+D378*0+1,0))</f>
        <v/>
      </c>
      <c r="M378" s="55">
        <f>IF(L378&lt;&gt;1,"",IF(O378&gt;0,IF(INDEX('分け方の表'!$O$4:$O$53,O378)&lt;&gt;"",DATE(YEAR(INDEX('分け方の表'!$O$4:$O$53,O378)),MONTH(INDEX('分け方の表'!$O$4:$O$53,O378)),1),DATE(YEAR(B378),MONTH(B378),1)),DATE(YEAR(B378),MONTH(B378),1)))</f>
        <v/>
      </c>
      <c r="N378" s="39">
        <f>IF(L378&lt;&gt;1,"",IF(J378="",0,IF(COUNTIFS($J$4:J378,J378)&gt;1,1,0)))</f>
        <v/>
      </c>
      <c r="O378" s="39">
        <f>IF(L378&lt;&gt;1,"",IF(J378="",0,IFERROR(MATCH(J378,'分け方の表'!$M$4:$M$53,0),0)))</f>
        <v/>
      </c>
      <c r="P378" s="39">
        <f>IF(L378&lt;&gt;1,"",IF(SUMPRODUCT((COUNTIFS(C378,"*"&amp;'分け方の表'!$F$4:$F$23&amp;"*")&gt;0)*('分け方の表'!$F$4:$F$23&lt;&gt;"")*'分け方の表'!$I$4:$I$23)=0,99,1+COUNTIFS('分け方の表'!$I$4:$I$23,"&gt;"&amp;SUMPRODUCT((COUNTIFS(C378,"*"&amp;'分け方の表'!$F$4:$F$23&amp;"*")&gt;0)*('分け方の表'!$F$4:$F$23&lt;&gt;"")*'分け方の表'!$I$4:$I$23))))</f>
        <v/>
      </c>
      <c r="Q378" s="39">
        <f>IF(L378&lt;&gt;1,"",IF(P378&gt;=99,"",INDEX('分け方の表'!$G$4:$G$23,P378)&amp;""))</f>
        <v/>
      </c>
      <c r="R378" s="39">
        <f>IF(L378&lt;&gt;1,"",IF((F378="収入")*(G378="給与")*(E378&lt;&gt;"")*(COUNTIFS('分け方の表'!$J$4:$J$13,E378)&gt;0),INDEX('分け方の表'!$K$4:$K$13,MATCH(E378,'分け方の表'!$J$4:$J$13,0))&amp;"",IFERROR(INDEX('分け方の表'!$C$4:$C$103,MATCH(F378&amp;"|"&amp;G378,'分け方の表'!$D$4:$D$103,0))&amp;"",IFERROR(INDEX('分け方の表'!$C$4:$C$103,MATCH(F378&amp;"|（ほか全部）",'分け方の表'!$D$4:$D$103,0))&amp;"","未分類"))))</f>
        <v/>
      </c>
      <c r="S378" s="39">
        <f>IF(L378&lt;&gt;1,"",IF(N378=1,"",IF(IF(O378&gt;0,INDEX('分け方の表'!$N$4:$N$53,O378)&amp;"","")&lt;&gt;"",IF(INDEX('分け方の表'!$N$4:$N$53,O378)="（数えない）","",INDEX('分け方の表'!$N$4:$N$53,O378)&amp;""),IF(I378&amp;""="1",IF((Q378&lt;&gt;"")*(D378&lt;0)*(IFERROR(INDEX('入力'!$E$30:$E$88,MATCH(Q378,'入力'!$A$30:$A$88,0)),"")="貯める・増やす"),Q378,""),IF(A378&amp;""="0","",IF(Q378&lt;&gt;"",Q378,R378))))))</f>
        <v/>
      </c>
      <c r="T378" s="56">
        <f>IF(S378="","",IF(IFERROR(INDEX('入力'!$E$30:$E$88,MATCH(S378,'入力'!$A$30:$A$88,0)),"")="入るお金",D378,-D378))</f>
        <v/>
      </c>
      <c r="U378" s="39">
        <f>IF(L378="","",IF(L378&lt;&gt;1,"見出しなど",IF(N378=1,"重なり",IF(S378="",IF(O378&gt;0,"数えない（直した）",IF(I378&amp;""="1","振替",IF(A378&amp;""="0","計算対象外","数えない"))),IF(COUNTIFS('入力'!$A$30:$A$88,S378)=0,"一覧にない費目",IF(O378&gt;0,"直した",IF(S378="未分類","未分類","OK")))))))</f>
        <v/>
      </c>
    </row>
    <row r="379">
      <c r="A379" s="40" t="n"/>
      <c r="B379" s="34" t="n"/>
      <c r="C379" s="35" t="n"/>
      <c r="D379" s="36" t="n"/>
      <c r="E379" s="35" t="n"/>
      <c r="F379" s="35" t="n"/>
      <c r="G379" s="35" t="n"/>
      <c r="H379" s="35" t="n"/>
      <c r="I379" s="40" t="n"/>
      <c r="J379" s="35" t="n"/>
      <c r="L379" s="39">
        <f>IF(B379="","",IFERROR(YEAR(B379)*0+D379*0+1,0))</f>
        <v/>
      </c>
      <c r="M379" s="55">
        <f>IF(L379&lt;&gt;1,"",IF(O379&gt;0,IF(INDEX('分け方の表'!$O$4:$O$53,O379)&lt;&gt;"",DATE(YEAR(INDEX('分け方の表'!$O$4:$O$53,O379)),MONTH(INDEX('分け方の表'!$O$4:$O$53,O379)),1),DATE(YEAR(B379),MONTH(B379),1)),DATE(YEAR(B379),MONTH(B379),1)))</f>
        <v/>
      </c>
      <c r="N379" s="39">
        <f>IF(L379&lt;&gt;1,"",IF(J379="",0,IF(COUNTIFS($J$4:J379,J379)&gt;1,1,0)))</f>
        <v/>
      </c>
      <c r="O379" s="39">
        <f>IF(L379&lt;&gt;1,"",IF(J379="",0,IFERROR(MATCH(J379,'分け方の表'!$M$4:$M$53,0),0)))</f>
        <v/>
      </c>
      <c r="P379" s="39">
        <f>IF(L379&lt;&gt;1,"",IF(SUMPRODUCT((COUNTIFS(C379,"*"&amp;'分け方の表'!$F$4:$F$23&amp;"*")&gt;0)*('分け方の表'!$F$4:$F$23&lt;&gt;"")*'分け方の表'!$I$4:$I$23)=0,99,1+COUNTIFS('分け方の表'!$I$4:$I$23,"&gt;"&amp;SUMPRODUCT((COUNTIFS(C379,"*"&amp;'分け方の表'!$F$4:$F$23&amp;"*")&gt;0)*('分け方の表'!$F$4:$F$23&lt;&gt;"")*'分け方の表'!$I$4:$I$23))))</f>
        <v/>
      </c>
      <c r="Q379" s="39">
        <f>IF(L379&lt;&gt;1,"",IF(P379&gt;=99,"",INDEX('分け方の表'!$G$4:$G$23,P379)&amp;""))</f>
        <v/>
      </c>
      <c r="R379" s="39">
        <f>IF(L379&lt;&gt;1,"",IF((F379="収入")*(G379="給与")*(E379&lt;&gt;"")*(COUNTIFS('分け方の表'!$J$4:$J$13,E379)&gt;0),INDEX('分け方の表'!$K$4:$K$13,MATCH(E379,'分け方の表'!$J$4:$J$13,0))&amp;"",IFERROR(INDEX('分け方の表'!$C$4:$C$103,MATCH(F379&amp;"|"&amp;G379,'分け方の表'!$D$4:$D$103,0))&amp;"",IFERROR(INDEX('分け方の表'!$C$4:$C$103,MATCH(F379&amp;"|（ほか全部）",'分け方の表'!$D$4:$D$103,0))&amp;"","未分類"))))</f>
        <v/>
      </c>
      <c r="S379" s="39">
        <f>IF(L379&lt;&gt;1,"",IF(N379=1,"",IF(IF(O379&gt;0,INDEX('分け方の表'!$N$4:$N$53,O379)&amp;"","")&lt;&gt;"",IF(INDEX('分け方の表'!$N$4:$N$53,O379)="（数えない）","",INDEX('分け方の表'!$N$4:$N$53,O379)&amp;""),IF(I379&amp;""="1",IF((Q379&lt;&gt;"")*(D379&lt;0)*(IFERROR(INDEX('入力'!$E$30:$E$88,MATCH(Q379,'入力'!$A$30:$A$88,0)),"")="貯める・増やす"),Q379,""),IF(A379&amp;""="0","",IF(Q379&lt;&gt;"",Q379,R379))))))</f>
        <v/>
      </c>
      <c r="T379" s="56">
        <f>IF(S379="","",IF(IFERROR(INDEX('入力'!$E$30:$E$88,MATCH(S379,'入力'!$A$30:$A$88,0)),"")="入るお金",D379,-D379))</f>
        <v/>
      </c>
      <c r="U379" s="39">
        <f>IF(L379="","",IF(L379&lt;&gt;1,"見出しなど",IF(N379=1,"重なり",IF(S379="",IF(O379&gt;0,"数えない（直した）",IF(I379&amp;""="1","振替",IF(A379&amp;""="0","計算対象外","数えない"))),IF(COUNTIFS('入力'!$A$30:$A$88,S379)=0,"一覧にない費目",IF(O379&gt;0,"直した",IF(S379="未分類","未分類","OK")))))))</f>
        <v/>
      </c>
    </row>
    <row r="380">
      <c r="A380" s="40" t="n"/>
      <c r="B380" s="34" t="n"/>
      <c r="C380" s="35" t="n"/>
      <c r="D380" s="36" t="n"/>
      <c r="E380" s="35" t="n"/>
      <c r="F380" s="35" t="n"/>
      <c r="G380" s="35" t="n"/>
      <c r="H380" s="35" t="n"/>
      <c r="I380" s="40" t="n"/>
      <c r="J380" s="35" t="n"/>
      <c r="L380" s="39">
        <f>IF(B380="","",IFERROR(YEAR(B380)*0+D380*0+1,0))</f>
        <v/>
      </c>
      <c r="M380" s="55">
        <f>IF(L380&lt;&gt;1,"",IF(O380&gt;0,IF(INDEX('分け方の表'!$O$4:$O$53,O380)&lt;&gt;"",DATE(YEAR(INDEX('分け方の表'!$O$4:$O$53,O380)),MONTH(INDEX('分け方の表'!$O$4:$O$53,O380)),1),DATE(YEAR(B380),MONTH(B380),1)),DATE(YEAR(B380),MONTH(B380),1)))</f>
        <v/>
      </c>
      <c r="N380" s="39">
        <f>IF(L380&lt;&gt;1,"",IF(J380="",0,IF(COUNTIFS($J$4:J380,J380)&gt;1,1,0)))</f>
        <v/>
      </c>
      <c r="O380" s="39">
        <f>IF(L380&lt;&gt;1,"",IF(J380="",0,IFERROR(MATCH(J380,'分け方の表'!$M$4:$M$53,0),0)))</f>
        <v/>
      </c>
      <c r="P380" s="39">
        <f>IF(L380&lt;&gt;1,"",IF(SUMPRODUCT((COUNTIFS(C380,"*"&amp;'分け方の表'!$F$4:$F$23&amp;"*")&gt;0)*('分け方の表'!$F$4:$F$23&lt;&gt;"")*'分け方の表'!$I$4:$I$23)=0,99,1+COUNTIFS('分け方の表'!$I$4:$I$23,"&gt;"&amp;SUMPRODUCT((COUNTIFS(C380,"*"&amp;'分け方の表'!$F$4:$F$23&amp;"*")&gt;0)*('分け方の表'!$F$4:$F$23&lt;&gt;"")*'分け方の表'!$I$4:$I$23))))</f>
        <v/>
      </c>
      <c r="Q380" s="39">
        <f>IF(L380&lt;&gt;1,"",IF(P380&gt;=99,"",INDEX('分け方の表'!$G$4:$G$23,P380)&amp;""))</f>
        <v/>
      </c>
      <c r="R380" s="39">
        <f>IF(L380&lt;&gt;1,"",IF((F380="収入")*(G380="給与")*(E380&lt;&gt;"")*(COUNTIFS('分け方の表'!$J$4:$J$13,E380)&gt;0),INDEX('分け方の表'!$K$4:$K$13,MATCH(E380,'分け方の表'!$J$4:$J$13,0))&amp;"",IFERROR(INDEX('分け方の表'!$C$4:$C$103,MATCH(F380&amp;"|"&amp;G380,'分け方の表'!$D$4:$D$103,0))&amp;"",IFERROR(INDEX('分け方の表'!$C$4:$C$103,MATCH(F380&amp;"|（ほか全部）",'分け方の表'!$D$4:$D$103,0))&amp;"","未分類"))))</f>
        <v/>
      </c>
      <c r="S380" s="39">
        <f>IF(L380&lt;&gt;1,"",IF(N380=1,"",IF(IF(O380&gt;0,INDEX('分け方の表'!$N$4:$N$53,O380)&amp;"","")&lt;&gt;"",IF(INDEX('分け方の表'!$N$4:$N$53,O380)="（数えない）","",INDEX('分け方の表'!$N$4:$N$53,O380)&amp;""),IF(I380&amp;""="1",IF((Q380&lt;&gt;"")*(D380&lt;0)*(IFERROR(INDEX('入力'!$E$30:$E$88,MATCH(Q380,'入力'!$A$30:$A$88,0)),"")="貯める・増やす"),Q380,""),IF(A380&amp;""="0","",IF(Q380&lt;&gt;"",Q380,R380))))))</f>
        <v/>
      </c>
      <c r="T380" s="56">
        <f>IF(S380="","",IF(IFERROR(INDEX('入力'!$E$30:$E$88,MATCH(S380,'入力'!$A$30:$A$88,0)),"")="入るお金",D380,-D380))</f>
        <v/>
      </c>
      <c r="U380" s="39">
        <f>IF(L380="","",IF(L380&lt;&gt;1,"見出しなど",IF(N380=1,"重なり",IF(S380="",IF(O380&gt;0,"数えない（直した）",IF(I380&amp;""="1","振替",IF(A380&amp;""="0","計算対象外","数えない"))),IF(COUNTIFS('入力'!$A$30:$A$88,S380)=0,"一覧にない費目",IF(O380&gt;0,"直した",IF(S380="未分類","未分類","OK")))))))</f>
        <v/>
      </c>
    </row>
    <row r="381">
      <c r="A381" s="40" t="n"/>
      <c r="B381" s="34" t="n"/>
      <c r="C381" s="35" t="n"/>
      <c r="D381" s="36" t="n"/>
      <c r="E381" s="35" t="n"/>
      <c r="F381" s="35" t="n"/>
      <c r="G381" s="35" t="n"/>
      <c r="H381" s="35" t="n"/>
      <c r="I381" s="40" t="n"/>
      <c r="J381" s="35" t="n"/>
      <c r="L381" s="39">
        <f>IF(B381="","",IFERROR(YEAR(B381)*0+D381*0+1,0))</f>
        <v/>
      </c>
      <c r="M381" s="55">
        <f>IF(L381&lt;&gt;1,"",IF(O381&gt;0,IF(INDEX('分け方の表'!$O$4:$O$53,O381)&lt;&gt;"",DATE(YEAR(INDEX('分け方の表'!$O$4:$O$53,O381)),MONTH(INDEX('分け方の表'!$O$4:$O$53,O381)),1),DATE(YEAR(B381),MONTH(B381),1)),DATE(YEAR(B381),MONTH(B381),1)))</f>
        <v/>
      </c>
      <c r="N381" s="39">
        <f>IF(L381&lt;&gt;1,"",IF(J381="",0,IF(COUNTIFS($J$4:J381,J381)&gt;1,1,0)))</f>
        <v/>
      </c>
      <c r="O381" s="39">
        <f>IF(L381&lt;&gt;1,"",IF(J381="",0,IFERROR(MATCH(J381,'分け方の表'!$M$4:$M$53,0),0)))</f>
        <v/>
      </c>
      <c r="P381" s="39">
        <f>IF(L381&lt;&gt;1,"",IF(SUMPRODUCT((COUNTIFS(C381,"*"&amp;'分け方の表'!$F$4:$F$23&amp;"*")&gt;0)*('分け方の表'!$F$4:$F$23&lt;&gt;"")*'分け方の表'!$I$4:$I$23)=0,99,1+COUNTIFS('分け方の表'!$I$4:$I$23,"&gt;"&amp;SUMPRODUCT((COUNTIFS(C381,"*"&amp;'分け方の表'!$F$4:$F$23&amp;"*")&gt;0)*('分け方の表'!$F$4:$F$23&lt;&gt;"")*'分け方の表'!$I$4:$I$23))))</f>
        <v/>
      </c>
      <c r="Q381" s="39">
        <f>IF(L381&lt;&gt;1,"",IF(P381&gt;=99,"",INDEX('分け方の表'!$G$4:$G$23,P381)&amp;""))</f>
        <v/>
      </c>
      <c r="R381" s="39">
        <f>IF(L381&lt;&gt;1,"",IF((F381="収入")*(G381="給与")*(E381&lt;&gt;"")*(COUNTIFS('分け方の表'!$J$4:$J$13,E381)&gt;0),INDEX('分け方の表'!$K$4:$K$13,MATCH(E381,'分け方の表'!$J$4:$J$13,0))&amp;"",IFERROR(INDEX('分け方の表'!$C$4:$C$103,MATCH(F381&amp;"|"&amp;G381,'分け方の表'!$D$4:$D$103,0))&amp;"",IFERROR(INDEX('分け方の表'!$C$4:$C$103,MATCH(F381&amp;"|（ほか全部）",'分け方の表'!$D$4:$D$103,0))&amp;"","未分類"))))</f>
        <v/>
      </c>
      <c r="S381" s="39">
        <f>IF(L381&lt;&gt;1,"",IF(N381=1,"",IF(IF(O381&gt;0,INDEX('分け方の表'!$N$4:$N$53,O381)&amp;"","")&lt;&gt;"",IF(INDEX('分け方の表'!$N$4:$N$53,O381)="（数えない）","",INDEX('分け方の表'!$N$4:$N$53,O381)&amp;""),IF(I381&amp;""="1",IF((Q381&lt;&gt;"")*(D381&lt;0)*(IFERROR(INDEX('入力'!$E$30:$E$88,MATCH(Q381,'入力'!$A$30:$A$88,0)),"")="貯める・増やす"),Q381,""),IF(A381&amp;""="0","",IF(Q381&lt;&gt;"",Q381,R381))))))</f>
        <v/>
      </c>
      <c r="T381" s="56">
        <f>IF(S381="","",IF(IFERROR(INDEX('入力'!$E$30:$E$88,MATCH(S381,'入力'!$A$30:$A$88,0)),"")="入るお金",D381,-D381))</f>
        <v/>
      </c>
      <c r="U381" s="39">
        <f>IF(L381="","",IF(L381&lt;&gt;1,"見出しなど",IF(N381=1,"重なり",IF(S381="",IF(O381&gt;0,"数えない（直した）",IF(I381&amp;""="1","振替",IF(A381&amp;""="0","計算対象外","数えない"))),IF(COUNTIFS('入力'!$A$30:$A$88,S381)=0,"一覧にない費目",IF(O381&gt;0,"直した",IF(S381="未分類","未分類","OK")))))))</f>
        <v/>
      </c>
    </row>
    <row r="382">
      <c r="A382" s="40" t="n"/>
      <c r="B382" s="34" t="n"/>
      <c r="C382" s="35" t="n"/>
      <c r="D382" s="36" t="n"/>
      <c r="E382" s="35" t="n"/>
      <c r="F382" s="35" t="n"/>
      <c r="G382" s="35" t="n"/>
      <c r="H382" s="35" t="n"/>
      <c r="I382" s="40" t="n"/>
      <c r="J382" s="35" t="n"/>
      <c r="L382" s="39">
        <f>IF(B382="","",IFERROR(YEAR(B382)*0+D382*0+1,0))</f>
        <v/>
      </c>
      <c r="M382" s="55">
        <f>IF(L382&lt;&gt;1,"",IF(O382&gt;0,IF(INDEX('分け方の表'!$O$4:$O$53,O382)&lt;&gt;"",DATE(YEAR(INDEX('分け方の表'!$O$4:$O$53,O382)),MONTH(INDEX('分け方の表'!$O$4:$O$53,O382)),1),DATE(YEAR(B382),MONTH(B382),1)),DATE(YEAR(B382),MONTH(B382),1)))</f>
        <v/>
      </c>
      <c r="N382" s="39">
        <f>IF(L382&lt;&gt;1,"",IF(J382="",0,IF(COUNTIFS($J$4:J382,J382)&gt;1,1,0)))</f>
        <v/>
      </c>
      <c r="O382" s="39">
        <f>IF(L382&lt;&gt;1,"",IF(J382="",0,IFERROR(MATCH(J382,'分け方の表'!$M$4:$M$53,0),0)))</f>
        <v/>
      </c>
      <c r="P382" s="39">
        <f>IF(L382&lt;&gt;1,"",IF(SUMPRODUCT((COUNTIFS(C382,"*"&amp;'分け方の表'!$F$4:$F$23&amp;"*")&gt;0)*('分け方の表'!$F$4:$F$23&lt;&gt;"")*'分け方の表'!$I$4:$I$23)=0,99,1+COUNTIFS('分け方の表'!$I$4:$I$23,"&gt;"&amp;SUMPRODUCT((COUNTIFS(C382,"*"&amp;'分け方の表'!$F$4:$F$23&amp;"*")&gt;0)*('分け方の表'!$F$4:$F$23&lt;&gt;"")*'分け方の表'!$I$4:$I$23))))</f>
        <v/>
      </c>
      <c r="Q382" s="39">
        <f>IF(L382&lt;&gt;1,"",IF(P382&gt;=99,"",INDEX('分け方の表'!$G$4:$G$23,P382)&amp;""))</f>
        <v/>
      </c>
      <c r="R382" s="39">
        <f>IF(L382&lt;&gt;1,"",IF((F382="収入")*(G382="給与")*(E382&lt;&gt;"")*(COUNTIFS('分け方の表'!$J$4:$J$13,E382)&gt;0),INDEX('分け方の表'!$K$4:$K$13,MATCH(E382,'分け方の表'!$J$4:$J$13,0))&amp;"",IFERROR(INDEX('分け方の表'!$C$4:$C$103,MATCH(F382&amp;"|"&amp;G382,'分け方の表'!$D$4:$D$103,0))&amp;"",IFERROR(INDEX('分け方の表'!$C$4:$C$103,MATCH(F382&amp;"|（ほか全部）",'分け方の表'!$D$4:$D$103,0))&amp;"","未分類"))))</f>
        <v/>
      </c>
      <c r="S382" s="39">
        <f>IF(L382&lt;&gt;1,"",IF(N382=1,"",IF(IF(O382&gt;0,INDEX('分け方の表'!$N$4:$N$53,O382)&amp;"","")&lt;&gt;"",IF(INDEX('分け方の表'!$N$4:$N$53,O382)="（数えない）","",INDEX('分け方の表'!$N$4:$N$53,O382)&amp;""),IF(I382&amp;""="1",IF((Q382&lt;&gt;"")*(D382&lt;0)*(IFERROR(INDEX('入力'!$E$30:$E$88,MATCH(Q382,'入力'!$A$30:$A$88,0)),"")="貯める・増やす"),Q382,""),IF(A382&amp;""="0","",IF(Q382&lt;&gt;"",Q382,R382))))))</f>
        <v/>
      </c>
      <c r="T382" s="56">
        <f>IF(S382="","",IF(IFERROR(INDEX('入力'!$E$30:$E$88,MATCH(S382,'入力'!$A$30:$A$88,0)),"")="入るお金",D382,-D382))</f>
        <v/>
      </c>
      <c r="U382" s="39">
        <f>IF(L382="","",IF(L382&lt;&gt;1,"見出しなど",IF(N382=1,"重なり",IF(S382="",IF(O382&gt;0,"数えない（直した）",IF(I382&amp;""="1","振替",IF(A382&amp;""="0","計算対象外","数えない"))),IF(COUNTIFS('入力'!$A$30:$A$88,S382)=0,"一覧にない費目",IF(O382&gt;0,"直した",IF(S382="未分類","未分類","OK")))))))</f>
        <v/>
      </c>
    </row>
    <row r="383">
      <c r="A383" s="40" t="n"/>
      <c r="B383" s="34" t="n"/>
      <c r="C383" s="35" t="n"/>
      <c r="D383" s="36" t="n"/>
      <c r="E383" s="35" t="n"/>
      <c r="F383" s="35" t="n"/>
      <c r="G383" s="35" t="n"/>
      <c r="H383" s="35" t="n"/>
      <c r="I383" s="40" t="n"/>
      <c r="J383" s="35" t="n"/>
      <c r="L383" s="39">
        <f>IF(B383="","",IFERROR(YEAR(B383)*0+D383*0+1,0))</f>
        <v/>
      </c>
      <c r="M383" s="55">
        <f>IF(L383&lt;&gt;1,"",IF(O383&gt;0,IF(INDEX('分け方の表'!$O$4:$O$53,O383)&lt;&gt;"",DATE(YEAR(INDEX('分け方の表'!$O$4:$O$53,O383)),MONTH(INDEX('分け方の表'!$O$4:$O$53,O383)),1),DATE(YEAR(B383),MONTH(B383),1)),DATE(YEAR(B383),MONTH(B383),1)))</f>
        <v/>
      </c>
      <c r="N383" s="39">
        <f>IF(L383&lt;&gt;1,"",IF(J383="",0,IF(COUNTIFS($J$4:J383,J383)&gt;1,1,0)))</f>
        <v/>
      </c>
      <c r="O383" s="39">
        <f>IF(L383&lt;&gt;1,"",IF(J383="",0,IFERROR(MATCH(J383,'分け方の表'!$M$4:$M$53,0),0)))</f>
        <v/>
      </c>
      <c r="P383" s="39">
        <f>IF(L383&lt;&gt;1,"",IF(SUMPRODUCT((COUNTIFS(C383,"*"&amp;'分け方の表'!$F$4:$F$23&amp;"*")&gt;0)*('分け方の表'!$F$4:$F$23&lt;&gt;"")*'分け方の表'!$I$4:$I$23)=0,99,1+COUNTIFS('分け方の表'!$I$4:$I$23,"&gt;"&amp;SUMPRODUCT((COUNTIFS(C383,"*"&amp;'分け方の表'!$F$4:$F$23&amp;"*")&gt;0)*('分け方の表'!$F$4:$F$23&lt;&gt;"")*'分け方の表'!$I$4:$I$23))))</f>
        <v/>
      </c>
      <c r="Q383" s="39">
        <f>IF(L383&lt;&gt;1,"",IF(P383&gt;=99,"",INDEX('分け方の表'!$G$4:$G$23,P383)&amp;""))</f>
        <v/>
      </c>
      <c r="R383" s="39">
        <f>IF(L383&lt;&gt;1,"",IF((F383="収入")*(G383="給与")*(E383&lt;&gt;"")*(COUNTIFS('分け方の表'!$J$4:$J$13,E383)&gt;0),INDEX('分け方の表'!$K$4:$K$13,MATCH(E383,'分け方の表'!$J$4:$J$13,0))&amp;"",IFERROR(INDEX('分け方の表'!$C$4:$C$103,MATCH(F383&amp;"|"&amp;G383,'分け方の表'!$D$4:$D$103,0))&amp;"",IFERROR(INDEX('分け方の表'!$C$4:$C$103,MATCH(F383&amp;"|（ほか全部）",'分け方の表'!$D$4:$D$103,0))&amp;"","未分類"))))</f>
        <v/>
      </c>
      <c r="S383" s="39">
        <f>IF(L383&lt;&gt;1,"",IF(N383=1,"",IF(IF(O383&gt;0,INDEX('分け方の表'!$N$4:$N$53,O383)&amp;"","")&lt;&gt;"",IF(INDEX('分け方の表'!$N$4:$N$53,O383)="（数えない）","",INDEX('分け方の表'!$N$4:$N$53,O383)&amp;""),IF(I383&amp;""="1",IF((Q383&lt;&gt;"")*(D383&lt;0)*(IFERROR(INDEX('入力'!$E$30:$E$88,MATCH(Q383,'入力'!$A$30:$A$88,0)),"")="貯める・増やす"),Q383,""),IF(A383&amp;""="0","",IF(Q383&lt;&gt;"",Q383,R383))))))</f>
        <v/>
      </c>
      <c r="T383" s="56">
        <f>IF(S383="","",IF(IFERROR(INDEX('入力'!$E$30:$E$88,MATCH(S383,'入力'!$A$30:$A$88,0)),"")="入るお金",D383,-D383))</f>
        <v/>
      </c>
      <c r="U383" s="39">
        <f>IF(L383="","",IF(L383&lt;&gt;1,"見出しなど",IF(N383=1,"重なり",IF(S383="",IF(O383&gt;0,"数えない（直した）",IF(I383&amp;""="1","振替",IF(A383&amp;""="0","計算対象外","数えない"))),IF(COUNTIFS('入力'!$A$30:$A$88,S383)=0,"一覧にない費目",IF(O383&gt;0,"直した",IF(S383="未分類","未分類","OK")))))))</f>
        <v/>
      </c>
    </row>
    <row r="384">
      <c r="A384" s="40" t="n"/>
      <c r="B384" s="34" t="n"/>
      <c r="C384" s="35" t="n"/>
      <c r="D384" s="36" t="n"/>
      <c r="E384" s="35" t="n"/>
      <c r="F384" s="35" t="n"/>
      <c r="G384" s="35" t="n"/>
      <c r="H384" s="35" t="n"/>
      <c r="I384" s="40" t="n"/>
      <c r="J384" s="35" t="n"/>
      <c r="L384" s="39">
        <f>IF(B384="","",IFERROR(YEAR(B384)*0+D384*0+1,0))</f>
        <v/>
      </c>
      <c r="M384" s="55">
        <f>IF(L384&lt;&gt;1,"",IF(O384&gt;0,IF(INDEX('分け方の表'!$O$4:$O$53,O384)&lt;&gt;"",DATE(YEAR(INDEX('分け方の表'!$O$4:$O$53,O384)),MONTH(INDEX('分け方の表'!$O$4:$O$53,O384)),1),DATE(YEAR(B384),MONTH(B384),1)),DATE(YEAR(B384),MONTH(B384),1)))</f>
        <v/>
      </c>
      <c r="N384" s="39">
        <f>IF(L384&lt;&gt;1,"",IF(J384="",0,IF(COUNTIFS($J$4:J384,J384)&gt;1,1,0)))</f>
        <v/>
      </c>
      <c r="O384" s="39">
        <f>IF(L384&lt;&gt;1,"",IF(J384="",0,IFERROR(MATCH(J384,'分け方の表'!$M$4:$M$53,0),0)))</f>
        <v/>
      </c>
      <c r="P384" s="39">
        <f>IF(L384&lt;&gt;1,"",IF(SUMPRODUCT((COUNTIFS(C384,"*"&amp;'分け方の表'!$F$4:$F$23&amp;"*")&gt;0)*('分け方の表'!$F$4:$F$23&lt;&gt;"")*'分け方の表'!$I$4:$I$23)=0,99,1+COUNTIFS('分け方の表'!$I$4:$I$23,"&gt;"&amp;SUMPRODUCT((COUNTIFS(C384,"*"&amp;'分け方の表'!$F$4:$F$23&amp;"*")&gt;0)*('分け方の表'!$F$4:$F$23&lt;&gt;"")*'分け方の表'!$I$4:$I$23))))</f>
        <v/>
      </c>
      <c r="Q384" s="39">
        <f>IF(L384&lt;&gt;1,"",IF(P384&gt;=99,"",INDEX('分け方の表'!$G$4:$G$23,P384)&amp;""))</f>
        <v/>
      </c>
      <c r="R384" s="39">
        <f>IF(L384&lt;&gt;1,"",IF((F384="収入")*(G384="給与")*(E384&lt;&gt;"")*(COUNTIFS('分け方の表'!$J$4:$J$13,E384)&gt;0),INDEX('分け方の表'!$K$4:$K$13,MATCH(E384,'分け方の表'!$J$4:$J$13,0))&amp;"",IFERROR(INDEX('分け方の表'!$C$4:$C$103,MATCH(F384&amp;"|"&amp;G384,'分け方の表'!$D$4:$D$103,0))&amp;"",IFERROR(INDEX('分け方の表'!$C$4:$C$103,MATCH(F384&amp;"|（ほか全部）",'分け方の表'!$D$4:$D$103,0))&amp;"","未分類"))))</f>
        <v/>
      </c>
      <c r="S384" s="39">
        <f>IF(L384&lt;&gt;1,"",IF(N384=1,"",IF(IF(O384&gt;0,INDEX('分け方の表'!$N$4:$N$53,O384)&amp;"","")&lt;&gt;"",IF(INDEX('分け方の表'!$N$4:$N$53,O384)="（数えない）","",INDEX('分け方の表'!$N$4:$N$53,O384)&amp;""),IF(I384&amp;""="1",IF((Q384&lt;&gt;"")*(D384&lt;0)*(IFERROR(INDEX('入力'!$E$30:$E$88,MATCH(Q384,'入力'!$A$30:$A$88,0)),"")="貯める・増やす"),Q384,""),IF(A384&amp;""="0","",IF(Q384&lt;&gt;"",Q384,R384))))))</f>
        <v/>
      </c>
      <c r="T384" s="56">
        <f>IF(S384="","",IF(IFERROR(INDEX('入力'!$E$30:$E$88,MATCH(S384,'入力'!$A$30:$A$88,0)),"")="入るお金",D384,-D384))</f>
        <v/>
      </c>
      <c r="U384" s="39">
        <f>IF(L384="","",IF(L384&lt;&gt;1,"見出しなど",IF(N384=1,"重なり",IF(S384="",IF(O384&gt;0,"数えない（直した）",IF(I384&amp;""="1","振替",IF(A384&amp;""="0","計算対象外","数えない"))),IF(COUNTIFS('入力'!$A$30:$A$88,S384)=0,"一覧にない費目",IF(O384&gt;0,"直した",IF(S384="未分類","未分類","OK")))))))</f>
        <v/>
      </c>
    </row>
    <row r="385">
      <c r="A385" s="40" t="n"/>
      <c r="B385" s="34" t="n"/>
      <c r="C385" s="35" t="n"/>
      <c r="D385" s="36" t="n"/>
      <c r="E385" s="35" t="n"/>
      <c r="F385" s="35" t="n"/>
      <c r="G385" s="35" t="n"/>
      <c r="H385" s="35" t="n"/>
      <c r="I385" s="40" t="n"/>
      <c r="J385" s="35" t="n"/>
      <c r="L385" s="39">
        <f>IF(B385="","",IFERROR(YEAR(B385)*0+D385*0+1,0))</f>
        <v/>
      </c>
      <c r="M385" s="55">
        <f>IF(L385&lt;&gt;1,"",IF(O385&gt;0,IF(INDEX('分け方の表'!$O$4:$O$53,O385)&lt;&gt;"",DATE(YEAR(INDEX('分け方の表'!$O$4:$O$53,O385)),MONTH(INDEX('分け方の表'!$O$4:$O$53,O385)),1),DATE(YEAR(B385),MONTH(B385),1)),DATE(YEAR(B385),MONTH(B385),1)))</f>
        <v/>
      </c>
      <c r="N385" s="39">
        <f>IF(L385&lt;&gt;1,"",IF(J385="",0,IF(COUNTIFS($J$4:J385,J385)&gt;1,1,0)))</f>
        <v/>
      </c>
      <c r="O385" s="39">
        <f>IF(L385&lt;&gt;1,"",IF(J385="",0,IFERROR(MATCH(J385,'分け方の表'!$M$4:$M$53,0),0)))</f>
        <v/>
      </c>
      <c r="P385" s="39">
        <f>IF(L385&lt;&gt;1,"",IF(SUMPRODUCT((COUNTIFS(C385,"*"&amp;'分け方の表'!$F$4:$F$23&amp;"*")&gt;0)*('分け方の表'!$F$4:$F$23&lt;&gt;"")*'分け方の表'!$I$4:$I$23)=0,99,1+COUNTIFS('分け方の表'!$I$4:$I$23,"&gt;"&amp;SUMPRODUCT((COUNTIFS(C385,"*"&amp;'分け方の表'!$F$4:$F$23&amp;"*")&gt;0)*('分け方の表'!$F$4:$F$23&lt;&gt;"")*'分け方の表'!$I$4:$I$23))))</f>
        <v/>
      </c>
      <c r="Q385" s="39">
        <f>IF(L385&lt;&gt;1,"",IF(P385&gt;=99,"",INDEX('分け方の表'!$G$4:$G$23,P385)&amp;""))</f>
        <v/>
      </c>
      <c r="R385" s="39">
        <f>IF(L385&lt;&gt;1,"",IF((F385="収入")*(G385="給与")*(E385&lt;&gt;"")*(COUNTIFS('分け方の表'!$J$4:$J$13,E385)&gt;0),INDEX('分け方の表'!$K$4:$K$13,MATCH(E385,'分け方の表'!$J$4:$J$13,0))&amp;"",IFERROR(INDEX('分け方の表'!$C$4:$C$103,MATCH(F385&amp;"|"&amp;G385,'分け方の表'!$D$4:$D$103,0))&amp;"",IFERROR(INDEX('分け方の表'!$C$4:$C$103,MATCH(F385&amp;"|（ほか全部）",'分け方の表'!$D$4:$D$103,0))&amp;"","未分類"))))</f>
        <v/>
      </c>
      <c r="S385" s="39">
        <f>IF(L385&lt;&gt;1,"",IF(N385=1,"",IF(IF(O385&gt;0,INDEX('分け方の表'!$N$4:$N$53,O385)&amp;"","")&lt;&gt;"",IF(INDEX('分け方の表'!$N$4:$N$53,O385)="（数えない）","",INDEX('分け方の表'!$N$4:$N$53,O385)&amp;""),IF(I385&amp;""="1",IF((Q385&lt;&gt;"")*(D385&lt;0)*(IFERROR(INDEX('入力'!$E$30:$E$88,MATCH(Q385,'入力'!$A$30:$A$88,0)),"")="貯める・増やす"),Q385,""),IF(A385&amp;""="0","",IF(Q385&lt;&gt;"",Q385,R385))))))</f>
        <v/>
      </c>
      <c r="T385" s="56">
        <f>IF(S385="","",IF(IFERROR(INDEX('入力'!$E$30:$E$88,MATCH(S385,'入力'!$A$30:$A$88,0)),"")="入るお金",D385,-D385))</f>
        <v/>
      </c>
      <c r="U385" s="39">
        <f>IF(L385="","",IF(L385&lt;&gt;1,"見出しなど",IF(N385=1,"重なり",IF(S385="",IF(O385&gt;0,"数えない（直した）",IF(I385&amp;""="1","振替",IF(A385&amp;""="0","計算対象外","数えない"))),IF(COUNTIFS('入力'!$A$30:$A$88,S385)=0,"一覧にない費目",IF(O385&gt;0,"直した",IF(S385="未分類","未分類","OK")))))))</f>
        <v/>
      </c>
    </row>
    <row r="386">
      <c r="A386" s="40" t="n"/>
      <c r="B386" s="34" t="n"/>
      <c r="C386" s="35" t="n"/>
      <c r="D386" s="36" t="n"/>
      <c r="E386" s="35" t="n"/>
      <c r="F386" s="35" t="n"/>
      <c r="G386" s="35" t="n"/>
      <c r="H386" s="35" t="n"/>
      <c r="I386" s="40" t="n"/>
      <c r="J386" s="35" t="n"/>
      <c r="L386" s="39">
        <f>IF(B386="","",IFERROR(YEAR(B386)*0+D386*0+1,0))</f>
        <v/>
      </c>
      <c r="M386" s="55">
        <f>IF(L386&lt;&gt;1,"",IF(O386&gt;0,IF(INDEX('分け方の表'!$O$4:$O$53,O386)&lt;&gt;"",DATE(YEAR(INDEX('分け方の表'!$O$4:$O$53,O386)),MONTH(INDEX('分け方の表'!$O$4:$O$53,O386)),1),DATE(YEAR(B386),MONTH(B386),1)),DATE(YEAR(B386),MONTH(B386),1)))</f>
        <v/>
      </c>
      <c r="N386" s="39">
        <f>IF(L386&lt;&gt;1,"",IF(J386="",0,IF(COUNTIFS($J$4:J386,J386)&gt;1,1,0)))</f>
        <v/>
      </c>
      <c r="O386" s="39">
        <f>IF(L386&lt;&gt;1,"",IF(J386="",0,IFERROR(MATCH(J386,'分け方の表'!$M$4:$M$53,0),0)))</f>
        <v/>
      </c>
      <c r="P386" s="39">
        <f>IF(L386&lt;&gt;1,"",IF(SUMPRODUCT((COUNTIFS(C386,"*"&amp;'分け方の表'!$F$4:$F$23&amp;"*")&gt;0)*('分け方の表'!$F$4:$F$23&lt;&gt;"")*'分け方の表'!$I$4:$I$23)=0,99,1+COUNTIFS('分け方の表'!$I$4:$I$23,"&gt;"&amp;SUMPRODUCT((COUNTIFS(C386,"*"&amp;'分け方の表'!$F$4:$F$23&amp;"*")&gt;0)*('分け方の表'!$F$4:$F$23&lt;&gt;"")*'分け方の表'!$I$4:$I$23))))</f>
        <v/>
      </c>
      <c r="Q386" s="39">
        <f>IF(L386&lt;&gt;1,"",IF(P386&gt;=99,"",INDEX('分け方の表'!$G$4:$G$23,P386)&amp;""))</f>
        <v/>
      </c>
      <c r="R386" s="39">
        <f>IF(L386&lt;&gt;1,"",IF((F386="収入")*(G386="給与")*(E386&lt;&gt;"")*(COUNTIFS('分け方の表'!$J$4:$J$13,E386)&gt;0),INDEX('分け方の表'!$K$4:$K$13,MATCH(E386,'分け方の表'!$J$4:$J$13,0))&amp;"",IFERROR(INDEX('分け方の表'!$C$4:$C$103,MATCH(F386&amp;"|"&amp;G386,'分け方の表'!$D$4:$D$103,0))&amp;"",IFERROR(INDEX('分け方の表'!$C$4:$C$103,MATCH(F386&amp;"|（ほか全部）",'分け方の表'!$D$4:$D$103,0))&amp;"","未分類"))))</f>
        <v/>
      </c>
      <c r="S386" s="39">
        <f>IF(L386&lt;&gt;1,"",IF(N386=1,"",IF(IF(O386&gt;0,INDEX('分け方の表'!$N$4:$N$53,O386)&amp;"","")&lt;&gt;"",IF(INDEX('分け方の表'!$N$4:$N$53,O386)="（数えない）","",INDEX('分け方の表'!$N$4:$N$53,O386)&amp;""),IF(I386&amp;""="1",IF((Q386&lt;&gt;"")*(D386&lt;0)*(IFERROR(INDEX('入力'!$E$30:$E$88,MATCH(Q386,'入力'!$A$30:$A$88,0)),"")="貯める・増やす"),Q386,""),IF(A386&amp;""="0","",IF(Q386&lt;&gt;"",Q386,R386))))))</f>
        <v/>
      </c>
      <c r="T386" s="56">
        <f>IF(S386="","",IF(IFERROR(INDEX('入力'!$E$30:$E$88,MATCH(S386,'入力'!$A$30:$A$88,0)),"")="入るお金",D386,-D386))</f>
        <v/>
      </c>
      <c r="U386" s="39">
        <f>IF(L386="","",IF(L386&lt;&gt;1,"見出しなど",IF(N386=1,"重なり",IF(S386="",IF(O386&gt;0,"数えない（直した）",IF(I386&amp;""="1","振替",IF(A386&amp;""="0","計算対象外","数えない"))),IF(COUNTIFS('入力'!$A$30:$A$88,S386)=0,"一覧にない費目",IF(O386&gt;0,"直した",IF(S386="未分類","未分類","OK")))))))</f>
        <v/>
      </c>
    </row>
    <row r="387">
      <c r="A387" s="40" t="n"/>
      <c r="B387" s="34" t="n"/>
      <c r="C387" s="35" t="n"/>
      <c r="D387" s="36" t="n"/>
      <c r="E387" s="35" t="n"/>
      <c r="F387" s="35" t="n"/>
      <c r="G387" s="35" t="n"/>
      <c r="H387" s="35" t="n"/>
      <c r="I387" s="40" t="n"/>
      <c r="J387" s="35" t="n"/>
      <c r="L387" s="39">
        <f>IF(B387="","",IFERROR(YEAR(B387)*0+D387*0+1,0))</f>
        <v/>
      </c>
      <c r="M387" s="55">
        <f>IF(L387&lt;&gt;1,"",IF(O387&gt;0,IF(INDEX('分け方の表'!$O$4:$O$53,O387)&lt;&gt;"",DATE(YEAR(INDEX('分け方の表'!$O$4:$O$53,O387)),MONTH(INDEX('分け方の表'!$O$4:$O$53,O387)),1),DATE(YEAR(B387),MONTH(B387),1)),DATE(YEAR(B387),MONTH(B387),1)))</f>
        <v/>
      </c>
      <c r="N387" s="39">
        <f>IF(L387&lt;&gt;1,"",IF(J387="",0,IF(COUNTIFS($J$4:J387,J387)&gt;1,1,0)))</f>
        <v/>
      </c>
      <c r="O387" s="39">
        <f>IF(L387&lt;&gt;1,"",IF(J387="",0,IFERROR(MATCH(J387,'分け方の表'!$M$4:$M$53,0),0)))</f>
        <v/>
      </c>
      <c r="P387" s="39">
        <f>IF(L387&lt;&gt;1,"",IF(SUMPRODUCT((COUNTIFS(C387,"*"&amp;'分け方の表'!$F$4:$F$23&amp;"*")&gt;0)*('分け方の表'!$F$4:$F$23&lt;&gt;"")*'分け方の表'!$I$4:$I$23)=0,99,1+COUNTIFS('分け方の表'!$I$4:$I$23,"&gt;"&amp;SUMPRODUCT((COUNTIFS(C387,"*"&amp;'分け方の表'!$F$4:$F$23&amp;"*")&gt;0)*('分け方の表'!$F$4:$F$23&lt;&gt;"")*'分け方の表'!$I$4:$I$23))))</f>
        <v/>
      </c>
      <c r="Q387" s="39">
        <f>IF(L387&lt;&gt;1,"",IF(P387&gt;=99,"",INDEX('分け方の表'!$G$4:$G$23,P387)&amp;""))</f>
        <v/>
      </c>
      <c r="R387" s="39">
        <f>IF(L387&lt;&gt;1,"",IF((F387="収入")*(G387="給与")*(E387&lt;&gt;"")*(COUNTIFS('分け方の表'!$J$4:$J$13,E387)&gt;0),INDEX('分け方の表'!$K$4:$K$13,MATCH(E387,'分け方の表'!$J$4:$J$13,0))&amp;"",IFERROR(INDEX('分け方の表'!$C$4:$C$103,MATCH(F387&amp;"|"&amp;G387,'分け方の表'!$D$4:$D$103,0))&amp;"",IFERROR(INDEX('分け方の表'!$C$4:$C$103,MATCH(F387&amp;"|（ほか全部）",'分け方の表'!$D$4:$D$103,0))&amp;"","未分類"))))</f>
        <v/>
      </c>
      <c r="S387" s="39">
        <f>IF(L387&lt;&gt;1,"",IF(N387=1,"",IF(IF(O387&gt;0,INDEX('分け方の表'!$N$4:$N$53,O387)&amp;"","")&lt;&gt;"",IF(INDEX('分け方の表'!$N$4:$N$53,O387)="（数えない）","",INDEX('分け方の表'!$N$4:$N$53,O387)&amp;""),IF(I387&amp;""="1",IF((Q387&lt;&gt;"")*(D387&lt;0)*(IFERROR(INDEX('入力'!$E$30:$E$88,MATCH(Q387,'入力'!$A$30:$A$88,0)),"")="貯める・増やす"),Q387,""),IF(A387&amp;""="0","",IF(Q387&lt;&gt;"",Q387,R387))))))</f>
        <v/>
      </c>
      <c r="T387" s="56">
        <f>IF(S387="","",IF(IFERROR(INDEX('入力'!$E$30:$E$88,MATCH(S387,'入力'!$A$30:$A$88,0)),"")="入るお金",D387,-D387))</f>
        <v/>
      </c>
      <c r="U387" s="39">
        <f>IF(L387="","",IF(L387&lt;&gt;1,"見出しなど",IF(N387=1,"重なり",IF(S387="",IF(O387&gt;0,"数えない（直した）",IF(I387&amp;""="1","振替",IF(A387&amp;""="0","計算対象外","数えない"))),IF(COUNTIFS('入力'!$A$30:$A$88,S387)=0,"一覧にない費目",IF(O387&gt;0,"直した",IF(S387="未分類","未分類","OK")))))))</f>
        <v/>
      </c>
    </row>
    <row r="388">
      <c r="A388" s="40" t="n"/>
      <c r="B388" s="34" t="n"/>
      <c r="C388" s="35" t="n"/>
      <c r="D388" s="36" t="n"/>
      <c r="E388" s="35" t="n"/>
      <c r="F388" s="35" t="n"/>
      <c r="G388" s="35" t="n"/>
      <c r="H388" s="35" t="n"/>
      <c r="I388" s="40" t="n"/>
      <c r="J388" s="35" t="n"/>
      <c r="L388" s="39">
        <f>IF(B388="","",IFERROR(YEAR(B388)*0+D388*0+1,0))</f>
        <v/>
      </c>
      <c r="M388" s="55">
        <f>IF(L388&lt;&gt;1,"",IF(O388&gt;0,IF(INDEX('分け方の表'!$O$4:$O$53,O388)&lt;&gt;"",DATE(YEAR(INDEX('分け方の表'!$O$4:$O$53,O388)),MONTH(INDEX('分け方の表'!$O$4:$O$53,O388)),1),DATE(YEAR(B388),MONTH(B388),1)),DATE(YEAR(B388),MONTH(B388),1)))</f>
        <v/>
      </c>
      <c r="N388" s="39">
        <f>IF(L388&lt;&gt;1,"",IF(J388="",0,IF(COUNTIFS($J$4:J388,J388)&gt;1,1,0)))</f>
        <v/>
      </c>
      <c r="O388" s="39">
        <f>IF(L388&lt;&gt;1,"",IF(J388="",0,IFERROR(MATCH(J388,'分け方の表'!$M$4:$M$53,0),0)))</f>
        <v/>
      </c>
      <c r="P388" s="39">
        <f>IF(L388&lt;&gt;1,"",IF(SUMPRODUCT((COUNTIFS(C388,"*"&amp;'分け方の表'!$F$4:$F$23&amp;"*")&gt;0)*('分け方の表'!$F$4:$F$23&lt;&gt;"")*'分け方の表'!$I$4:$I$23)=0,99,1+COUNTIFS('分け方の表'!$I$4:$I$23,"&gt;"&amp;SUMPRODUCT((COUNTIFS(C388,"*"&amp;'分け方の表'!$F$4:$F$23&amp;"*")&gt;0)*('分け方の表'!$F$4:$F$23&lt;&gt;"")*'分け方の表'!$I$4:$I$23))))</f>
        <v/>
      </c>
      <c r="Q388" s="39">
        <f>IF(L388&lt;&gt;1,"",IF(P388&gt;=99,"",INDEX('分け方の表'!$G$4:$G$23,P388)&amp;""))</f>
        <v/>
      </c>
      <c r="R388" s="39">
        <f>IF(L388&lt;&gt;1,"",IF((F388="収入")*(G388="給与")*(E388&lt;&gt;"")*(COUNTIFS('分け方の表'!$J$4:$J$13,E388)&gt;0),INDEX('分け方の表'!$K$4:$K$13,MATCH(E388,'分け方の表'!$J$4:$J$13,0))&amp;"",IFERROR(INDEX('分け方の表'!$C$4:$C$103,MATCH(F388&amp;"|"&amp;G388,'分け方の表'!$D$4:$D$103,0))&amp;"",IFERROR(INDEX('分け方の表'!$C$4:$C$103,MATCH(F388&amp;"|（ほか全部）",'分け方の表'!$D$4:$D$103,0))&amp;"","未分類"))))</f>
        <v/>
      </c>
      <c r="S388" s="39">
        <f>IF(L388&lt;&gt;1,"",IF(N388=1,"",IF(IF(O388&gt;0,INDEX('分け方の表'!$N$4:$N$53,O388)&amp;"","")&lt;&gt;"",IF(INDEX('分け方の表'!$N$4:$N$53,O388)="（数えない）","",INDEX('分け方の表'!$N$4:$N$53,O388)&amp;""),IF(I388&amp;""="1",IF((Q388&lt;&gt;"")*(D388&lt;0)*(IFERROR(INDEX('入力'!$E$30:$E$88,MATCH(Q388,'入力'!$A$30:$A$88,0)),"")="貯める・増やす"),Q388,""),IF(A388&amp;""="0","",IF(Q388&lt;&gt;"",Q388,R388))))))</f>
        <v/>
      </c>
      <c r="T388" s="56">
        <f>IF(S388="","",IF(IFERROR(INDEX('入力'!$E$30:$E$88,MATCH(S388,'入力'!$A$30:$A$88,0)),"")="入るお金",D388,-D388))</f>
        <v/>
      </c>
      <c r="U388" s="39">
        <f>IF(L388="","",IF(L388&lt;&gt;1,"見出しなど",IF(N388=1,"重なり",IF(S388="",IF(O388&gt;0,"数えない（直した）",IF(I388&amp;""="1","振替",IF(A388&amp;""="0","計算対象外","数えない"))),IF(COUNTIFS('入力'!$A$30:$A$88,S388)=0,"一覧にない費目",IF(O388&gt;0,"直した",IF(S388="未分類","未分類","OK")))))))</f>
        <v/>
      </c>
    </row>
    <row r="389">
      <c r="A389" s="40" t="n"/>
      <c r="B389" s="34" t="n"/>
      <c r="C389" s="35" t="n"/>
      <c r="D389" s="36" t="n"/>
      <c r="E389" s="35" t="n"/>
      <c r="F389" s="35" t="n"/>
      <c r="G389" s="35" t="n"/>
      <c r="H389" s="35" t="n"/>
      <c r="I389" s="40" t="n"/>
      <c r="J389" s="35" t="n"/>
      <c r="L389" s="39">
        <f>IF(B389="","",IFERROR(YEAR(B389)*0+D389*0+1,0))</f>
        <v/>
      </c>
      <c r="M389" s="55">
        <f>IF(L389&lt;&gt;1,"",IF(O389&gt;0,IF(INDEX('分け方の表'!$O$4:$O$53,O389)&lt;&gt;"",DATE(YEAR(INDEX('分け方の表'!$O$4:$O$53,O389)),MONTH(INDEX('分け方の表'!$O$4:$O$53,O389)),1),DATE(YEAR(B389),MONTH(B389),1)),DATE(YEAR(B389),MONTH(B389),1)))</f>
        <v/>
      </c>
      <c r="N389" s="39">
        <f>IF(L389&lt;&gt;1,"",IF(J389="",0,IF(COUNTIFS($J$4:J389,J389)&gt;1,1,0)))</f>
        <v/>
      </c>
      <c r="O389" s="39">
        <f>IF(L389&lt;&gt;1,"",IF(J389="",0,IFERROR(MATCH(J389,'分け方の表'!$M$4:$M$53,0),0)))</f>
        <v/>
      </c>
      <c r="P389" s="39">
        <f>IF(L389&lt;&gt;1,"",IF(SUMPRODUCT((COUNTIFS(C389,"*"&amp;'分け方の表'!$F$4:$F$23&amp;"*")&gt;0)*('分け方の表'!$F$4:$F$23&lt;&gt;"")*'分け方の表'!$I$4:$I$23)=0,99,1+COUNTIFS('分け方の表'!$I$4:$I$23,"&gt;"&amp;SUMPRODUCT((COUNTIFS(C389,"*"&amp;'分け方の表'!$F$4:$F$23&amp;"*")&gt;0)*('分け方の表'!$F$4:$F$23&lt;&gt;"")*'分け方の表'!$I$4:$I$23))))</f>
        <v/>
      </c>
      <c r="Q389" s="39">
        <f>IF(L389&lt;&gt;1,"",IF(P389&gt;=99,"",INDEX('分け方の表'!$G$4:$G$23,P389)&amp;""))</f>
        <v/>
      </c>
      <c r="R389" s="39">
        <f>IF(L389&lt;&gt;1,"",IF((F389="収入")*(G389="給与")*(E389&lt;&gt;"")*(COUNTIFS('分け方の表'!$J$4:$J$13,E389)&gt;0),INDEX('分け方の表'!$K$4:$K$13,MATCH(E389,'分け方の表'!$J$4:$J$13,0))&amp;"",IFERROR(INDEX('分け方の表'!$C$4:$C$103,MATCH(F389&amp;"|"&amp;G389,'分け方の表'!$D$4:$D$103,0))&amp;"",IFERROR(INDEX('分け方の表'!$C$4:$C$103,MATCH(F389&amp;"|（ほか全部）",'分け方の表'!$D$4:$D$103,0))&amp;"","未分類"))))</f>
        <v/>
      </c>
      <c r="S389" s="39">
        <f>IF(L389&lt;&gt;1,"",IF(N389=1,"",IF(IF(O389&gt;0,INDEX('分け方の表'!$N$4:$N$53,O389)&amp;"","")&lt;&gt;"",IF(INDEX('分け方の表'!$N$4:$N$53,O389)="（数えない）","",INDEX('分け方の表'!$N$4:$N$53,O389)&amp;""),IF(I389&amp;""="1",IF((Q389&lt;&gt;"")*(D389&lt;0)*(IFERROR(INDEX('入力'!$E$30:$E$88,MATCH(Q389,'入力'!$A$30:$A$88,0)),"")="貯める・増やす"),Q389,""),IF(A389&amp;""="0","",IF(Q389&lt;&gt;"",Q389,R389))))))</f>
        <v/>
      </c>
      <c r="T389" s="56">
        <f>IF(S389="","",IF(IFERROR(INDEX('入力'!$E$30:$E$88,MATCH(S389,'入力'!$A$30:$A$88,0)),"")="入るお金",D389,-D389))</f>
        <v/>
      </c>
      <c r="U389" s="39">
        <f>IF(L389="","",IF(L389&lt;&gt;1,"見出しなど",IF(N389=1,"重なり",IF(S389="",IF(O389&gt;0,"数えない（直した）",IF(I389&amp;""="1","振替",IF(A389&amp;""="0","計算対象外","数えない"))),IF(COUNTIFS('入力'!$A$30:$A$88,S389)=0,"一覧にない費目",IF(O389&gt;0,"直した",IF(S389="未分類","未分類","OK")))))))</f>
        <v/>
      </c>
    </row>
    <row r="390">
      <c r="A390" s="40" t="n"/>
      <c r="B390" s="34" t="n"/>
      <c r="C390" s="35" t="n"/>
      <c r="D390" s="36" t="n"/>
      <c r="E390" s="35" t="n"/>
      <c r="F390" s="35" t="n"/>
      <c r="G390" s="35" t="n"/>
      <c r="H390" s="35" t="n"/>
      <c r="I390" s="40" t="n"/>
      <c r="J390" s="35" t="n"/>
      <c r="L390" s="39">
        <f>IF(B390="","",IFERROR(YEAR(B390)*0+D390*0+1,0))</f>
        <v/>
      </c>
      <c r="M390" s="55">
        <f>IF(L390&lt;&gt;1,"",IF(O390&gt;0,IF(INDEX('分け方の表'!$O$4:$O$53,O390)&lt;&gt;"",DATE(YEAR(INDEX('分け方の表'!$O$4:$O$53,O390)),MONTH(INDEX('分け方の表'!$O$4:$O$53,O390)),1),DATE(YEAR(B390),MONTH(B390),1)),DATE(YEAR(B390),MONTH(B390),1)))</f>
        <v/>
      </c>
      <c r="N390" s="39">
        <f>IF(L390&lt;&gt;1,"",IF(J390="",0,IF(COUNTIFS($J$4:J390,J390)&gt;1,1,0)))</f>
        <v/>
      </c>
      <c r="O390" s="39">
        <f>IF(L390&lt;&gt;1,"",IF(J390="",0,IFERROR(MATCH(J390,'分け方の表'!$M$4:$M$53,0),0)))</f>
        <v/>
      </c>
      <c r="P390" s="39">
        <f>IF(L390&lt;&gt;1,"",IF(SUMPRODUCT((COUNTIFS(C390,"*"&amp;'分け方の表'!$F$4:$F$23&amp;"*")&gt;0)*('分け方の表'!$F$4:$F$23&lt;&gt;"")*'分け方の表'!$I$4:$I$23)=0,99,1+COUNTIFS('分け方の表'!$I$4:$I$23,"&gt;"&amp;SUMPRODUCT((COUNTIFS(C390,"*"&amp;'分け方の表'!$F$4:$F$23&amp;"*")&gt;0)*('分け方の表'!$F$4:$F$23&lt;&gt;"")*'分け方の表'!$I$4:$I$23))))</f>
        <v/>
      </c>
      <c r="Q390" s="39">
        <f>IF(L390&lt;&gt;1,"",IF(P390&gt;=99,"",INDEX('分け方の表'!$G$4:$G$23,P390)&amp;""))</f>
        <v/>
      </c>
      <c r="R390" s="39">
        <f>IF(L390&lt;&gt;1,"",IF((F390="収入")*(G390="給与")*(E390&lt;&gt;"")*(COUNTIFS('分け方の表'!$J$4:$J$13,E390)&gt;0),INDEX('分け方の表'!$K$4:$K$13,MATCH(E390,'分け方の表'!$J$4:$J$13,0))&amp;"",IFERROR(INDEX('分け方の表'!$C$4:$C$103,MATCH(F390&amp;"|"&amp;G390,'分け方の表'!$D$4:$D$103,0))&amp;"",IFERROR(INDEX('分け方の表'!$C$4:$C$103,MATCH(F390&amp;"|（ほか全部）",'分け方の表'!$D$4:$D$103,0))&amp;"","未分類"))))</f>
        <v/>
      </c>
      <c r="S390" s="39">
        <f>IF(L390&lt;&gt;1,"",IF(N390=1,"",IF(IF(O390&gt;0,INDEX('分け方の表'!$N$4:$N$53,O390)&amp;"","")&lt;&gt;"",IF(INDEX('分け方の表'!$N$4:$N$53,O390)="（数えない）","",INDEX('分け方の表'!$N$4:$N$53,O390)&amp;""),IF(I390&amp;""="1",IF((Q390&lt;&gt;"")*(D390&lt;0)*(IFERROR(INDEX('入力'!$E$30:$E$88,MATCH(Q390,'入力'!$A$30:$A$88,0)),"")="貯める・増やす"),Q390,""),IF(A390&amp;""="0","",IF(Q390&lt;&gt;"",Q390,R390))))))</f>
        <v/>
      </c>
      <c r="T390" s="56">
        <f>IF(S390="","",IF(IFERROR(INDEX('入力'!$E$30:$E$88,MATCH(S390,'入力'!$A$30:$A$88,0)),"")="入るお金",D390,-D390))</f>
        <v/>
      </c>
      <c r="U390" s="39">
        <f>IF(L390="","",IF(L390&lt;&gt;1,"見出しなど",IF(N390=1,"重なり",IF(S390="",IF(O390&gt;0,"数えない（直した）",IF(I390&amp;""="1","振替",IF(A390&amp;""="0","計算対象外","数えない"))),IF(COUNTIFS('入力'!$A$30:$A$88,S390)=0,"一覧にない費目",IF(O390&gt;0,"直した",IF(S390="未分類","未分類","OK")))))))</f>
        <v/>
      </c>
    </row>
    <row r="391">
      <c r="A391" s="40" t="n"/>
      <c r="B391" s="34" t="n"/>
      <c r="C391" s="35" t="n"/>
      <c r="D391" s="36" t="n"/>
      <c r="E391" s="35" t="n"/>
      <c r="F391" s="35" t="n"/>
      <c r="G391" s="35" t="n"/>
      <c r="H391" s="35" t="n"/>
      <c r="I391" s="40" t="n"/>
      <c r="J391" s="35" t="n"/>
      <c r="L391" s="39">
        <f>IF(B391="","",IFERROR(YEAR(B391)*0+D391*0+1,0))</f>
        <v/>
      </c>
      <c r="M391" s="55">
        <f>IF(L391&lt;&gt;1,"",IF(O391&gt;0,IF(INDEX('分け方の表'!$O$4:$O$53,O391)&lt;&gt;"",DATE(YEAR(INDEX('分け方の表'!$O$4:$O$53,O391)),MONTH(INDEX('分け方の表'!$O$4:$O$53,O391)),1),DATE(YEAR(B391),MONTH(B391),1)),DATE(YEAR(B391),MONTH(B391),1)))</f>
        <v/>
      </c>
      <c r="N391" s="39">
        <f>IF(L391&lt;&gt;1,"",IF(J391="",0,IF(COUNTIFS($J$4:J391,J391)&gt;1,1,0)))</f>
        <v/>
      </c>
      <c r="O391" s="39">
        <f>IF(L391&lt;&gt;1,"",IF(J391="",0,IFERROR(MATCH(J391,'分け方の表'!$M$4:$M$53,0),0)))</f>
        <v/>
      </c>
      <c r="P391" s="39">
        <f>IF(L391&lt;&gt;1,"",IF(SUMPRODUCT((COUNTIFS(C391,"*"&amp;'分け方の表'!$F$4:$F$23&amp;"*")&gt;0)*('分け方の表'!$F$4:$F$23&lt;&gt;"")*'分け方の表'!$I$4:$I$23)=0,99,1+COUNTIFS('分け方の表'!$I$4:$I$23,"&gt;"&amp;SUMPRODUCT((COUNTIFS(C391,"*"&amp;'分け方の表'!$F$4:$F$23&amp;"*")&gt;0)*('分け方の表'!$F$4:$F$23&lt;&gt;"")*'分け方の表'!$I$4:$I$23))))</f>
        <v/>
      </c>
      <c r="Q391" s="39">
        <f>IF(L391&lt;&gt;1,"",IF(P391&gt;=99,"",INDEX('分け方の表'!$G$4:$G$23,P391)&amp;""))</f>
        <v/>
      </c>
      <c r="R391" s="39">
        <f>IF(L391&lt;&gt;1,"",IF((F391="収入")*(G391="給与")*(E391&lt;&gt;"")*(COUNTIFS('分け方の表'!$J$4:$J$13,E391)&gt;0),INDEX('分け方の表'!$K$4:$K$13,MATCH(E391,'分け方の表'!$J$4:$J$13,0))&amp;"",IFERROR(INDEX('分け方の表'!$C$4:$C$103,MATCH(F391&amp;"|"&amp;G391,'分け方の表'!$D$4:$D$103,0))&amp;"",IFERROR(INDEX('分け方の表'!$C$4:$C$103,MATCH(F391&amp;"|（ほか全部）",'分け方の表'!$D$4:$D$103,0))&amp;"","未分類"))))</f>
        <v/>
      </c>
      <c r="S391" s="39">
        <f>IF(L391&lt;&gt;1,"",IF(N391=1,"",IF(IF(O391&gt;0,INDEX('分け方の表'!$N$4:$N$53,O391)&amp;"","")&lt;&gt;"",IF(INDEX('分け方の表'!$N$4:$N$53,O391)="（数えない）","",INDEX('分け方の表'!$N$4:$N$53,O391)&amp;""),IF(I391&amp;""="1",IF((Q391&lt;&gt;"")*(D391&lt;0)*(IFERROR(INDEX('入力'!$E$30:$E$88,MATCH(Q391,'入力'!$A$30:$A$88,0)),"")="貯める・増やす"),Q391,""),IF(A391&amp;""="0","",IF(Q391&lt;&gt;"",Q391,R391))))))</f>
        <v/>
      </c>
      <c r="T391" s="56">
        <f>IF(S391="","",IF(IFERROR(INDEX('入力'!$E$30:$E$88,MATCH(S391,'入力'!$A$30:$A$88,0)),"")="入るお金",D391,-D391))</f>
        <v/>
      </c>
      <c r="U391" s="39">
        <f>IF(L391="","",IF(L391&lt;&gt;1,"見出しなど",IF(N391=1,"重なり",IF(S391="",IF(O391&gt;0,"数えない（直した）",IF(I391&amp;""="1","振替",IF(A391&amp;""="0","計算対象外","数えない"))),IF(COUNTIFS('入力'!$A$30:$A$88,S391)=0,"一覧にない費目",IF(O391&gt;0,"直した",IF(S391="未分類","未分類","OK")))))))</f>
        <v/>
      </c>
    </row>
    <row r="392">
      <c r="A392" s="40" t="n"/>
      <c r="B392" s="34" t="n"/>
      <c r="C392" s="35" t="n"/>
      <c r="D392" s="36" t="n"/>
      <c r="E392" s="35" t="n"/>
      <c r="F392" s="35" t="n"/>
      <c r="G392" s="35" t="n"/>
      <c r="H392" s="35" t="n"/>
      <c r="I392" s="40" t="n"/>
      <c r="J392" s="35" t="n"/>
      <c r="L392" s="39">
        <f>IF(B392="","",IFERROR(YEAR(B392)*0+D392*0+1,0))</f>
        <v/>
      </c>
      <c r="M392" s="55">
        <f>IF(L392&lt;&gt;1,"",IF(O392&gt;0,IF(INDEX('分け方の表'!$O$4:$O$53,O392)&lt;&gt;"",DATE(YEAR(INDEX('分け方の表'!$O$4:$O$53,O392)),MONTH(INDEX('分け方の表'!$O$4:$O$53,O392)),1),DATE(YEAR(B392),MONTH(B392),1)),DATE(YEAR(B392),MONTH(B392),1)))</f>
        <v/>
      </c>
      <c r="N392" s="39">
        <f>IF(L392&lt;&gt;1,"",IF(J392="",0,IF(COUNTIFS($J$4:J392,J392)&gt;1,1,0)))</f>
        <v/>
      </c>
      <c r="O392" s="39">
        <f>IF(L392&lt;&gt;1,"",IF(J392="",0,IFERROR(MATCH(J392,'分け方の表'!$M$4:$M$53,0),0)))</f>
        <v/>
      </c>
      <c r="P392" s="39">
        <f>IF(L392&lt;&gt;1,"",IF(SUMPRODUCT((COUNTIFS(C392,"*"&amp;'分け方の表'!$F$4:$F$23&amp;"*")&gt;0)*('分け方の表'!$F$4:$F$23&lt;&gt;"")*'分け方の表'!$I$4:$I$23)=0,99,1+COUNTIFS('分け方の表'!$I$4:$I$23,"&gt;"&amp;SUMPRODUCT((COUNTIFS(C392,"*"&amp;'分け方の表'!$F$4:$F$23&amp;"*")&gt;0)*('分け方の表'!$F$4:$F$23&lt;&gt;"")*'分け方の表'!$I$4:$I$23))))</f>
        <v/>
      </c>
      <c r="Q392" s="39">
        <f>IF(L392&lt;&gt;1,"",IF(P392&gt;=99,"",INDEX('分け方の表'!$G$4:$G$23,P392)&amp;""))</f>
        <v/>
      </c>
      <c r="R392" s="39">
        <f>IF(L392&lt;&gt;1,"",IF((F392="収入")*(G392="給与")*(E392&lt;&gt;"")*(COUNTIFS('分け方の表'!$J$4:$J$13,E392)&gt;0),INDEX('分け方の表'!$K$4:$K$13,MATCH(E392,'分け方の表'!$J$4:$J$13,0))&amp;"",IFERROR(INDEX('分け方の表'!$C$4:$C$103,MATCH(F392&amp;"|"&amp;G392,'分け方の表'!$D$4:$D$103,0))&amp;"",IFERROR(INDEX('分け方の表'!$C$4:$C$103,MATCH(F392&amp;"|（ほか全部）",'分け方の表'!$D$4:$D$103,0))&amp;"","未分類"))))</f>
        <v/>
      </c>
      <c r="S392" s="39">
        <f>IF(L392&lt;&gt;1,"",IF(N392=1,"",IF(IF(O392&gt;0,INDEX('分け方の表'!$N$4:$N$53,O392)&amp;"","")&lt;&gt;"",IF(INDEX('分け方の表'!$N$4:$N$53,O392)="（数えない）","",INDEX('分け方の表'!$N$4:$N$53,O392)&amp;""),IF(I392&amp;""="1",IF((Q392&lt;&gt;"")*(D392&lt;0)*(IFERROR(INDEX('入力'!$E$30:$E$88,MATCH(Q392,'入力'!$A$30:$A$88,0)),"")="貯める・増やす"),Q392,""),IF(A392&amp;""="0","",IF(Q392&lt;&gt;"",Q392,R392))))))</f>
        <v/>
      </c>
      <c r="T392" s="56">
        <f>IF(S392="","",IF(IFERROR(INDEX('入力'!$E$30:$E$88,MATCH(S392,'入力'!$A$30:$A$88,0)),"")="入るお金",D392,-D392))</f>
        <v/>
      </c>
      <c r="U392" s="39">
        <f>IF(L392="","",IF(L392&lt;&gt;1,"見出しなど",IF(N392=1,"重なり",IF(S392="",IF(O392&gt;0,"数えない（直した）",IF(I392&amp;""="1","振替",IF(A392&amp;""="0","計算対象外","数えない"))),IF(COUNTIFS('入力'!$A$30:$A$88,S392)=0,"一覧にない費目",IF(O392&gt;0,"直した",IF(S392="未分類","未分類","OK")))))))</f>
        <v/>
      </c>
    </row>
    <row r="393">
      <c r="A393" s="40" t="n"/>
      <c r="B393" s="34" t="n"/>
      <c r="C393" s="35" t="n"/>
      <c r="D393" s="36" t="n"/>
      <c r="E393" s="35" t="n"/>
      <c r="F393" s="35" t="n"/>
      <c r="G393" s="35" t="n"/>
      <c r="H393" s="35" t="n"/>
      <c r="I393" s="40" t="n"/>
      <c r="J393" s="35" t="n"/>
      <c r="L393" s="39">
        <f>IF(B393="","",IFERROR(YEAR(B393)*0+D393*0+1,0))</f>
        <v/>
      </c>
      <c r="M393" s="55">
        <f>IF(L393&lt;&gt;1,"",IF(O393&gt;0,IF(INDEX('分け方の表'!$O$4:$O$53,O393)&lt;&gt;"",DATE(YEAR(INDEX('分け方の表'!$O$4:$O$53,O393)),MONTH(INDEX('分け方の表'!$O$4:$O$53,O393)),1),DATE(YEAR(B393),MONTH(B393),1)),DATE(YEAR(B393),MONTH(B393),1)))</f>
        <v/>
      </c>
      <c r="N393" s="39">
        <f>IF(L393&lt;&gt;1,"",IF(J393="",0,IF(COUNTIFS($J$4:J393,J393)&gt;1,1,0)))</f>
        <v/>
      </c>
      <c r="O393" s="39">
        <f>IF(L393&lt;&gt;1,"",IF(J393="",0,IFERROR(MATCH(J393,'分け方の表'!$M$4:$M$53,0),0)))</f>
        <v/>
      </c>
      <c r="P393" s="39">
        <f>IF(L393&lt;&gt;1,"",IF(SUMPRODUCT((COUNTIFS(C393,"*"&amp;'分け方の表'!$F$4:$F$23&amp;"*")&gt;0)*('分け方の表'!$F$4:$F$23&lt;&gt;"")*'分け方の表'!$I$4:$I$23)=0,99,1+COUNTIFS('分け方の表'!$I$4:$I$23,"&gt;"&amp;SUMPRODUCT((COUNTIFS(C393,"*"&amp;'分け方の表'!$F$4:$F$23&amp;"*")&gt;0)*('分け方の表'!$F$4:$F$23&lt;&gt;"")*'分け方の表'!$I$4:$I$23))))</f>
        <v/>
      </c>
      <c r="Q393" s="39">
        <f>IF(L393&lt;&gt;1,"",IF(P393&gt;=99,"",INDEX('分け方の表'!$G$4:$G$23,P393)&amp;""))</f>
        <v/>
      </c>
      <c r="R393" s="39">
        <f>IF(L393&lt;&gt;1,"",IF((F393="収入")*(G393="給与")*(E393&lt;&gt;"")*(COUNTIFS('分け方の表'!$J$4:$J$13,E393)&gt;0),INDEX('分け方の表'!$K$4:$K$13,MATCH(E393,'分け方の表'!$J$4:$J$13,0))&amp;"",IFERROR(INDEX('分け方の表'!$C$4:$C$103,MATCH(F393&amp;"|"&amp;G393,'分け方の表'!$D$4:$D$103,0))&amp;"",IFERROR(INDEX('分け方の表'!$C$4:$C$103,MATCH(F393&amp;"|（ほか全部）",'分け方の表'!$D$4:$D$103,0))&amp;"","未分類"))))</f>
        <v/>
      </c>
      <c r="S393" s="39">
        <f>IF(L393&lt;&gt;1,"",IF(N393=1,"",IF(IF(O393&gt;0,INDEX('分け方の表'!$N$4:$N$53,O393)&amp;"","")&lt;&gt;"",IF(INDEX('分け方の表'!$N$4:$N$53,O393)="（数えない）","",INDEX('分け方の表'!$N$4:$N$53,O393)&amp;""),IF(I393&amp;""="1",IF((Q393&lt;&gt;"")*(D393&lt;0)*(IFERROR(INDEX('入力'!$E$30:$E$88,MATCH(Q393,'入力'!$A$30:$A$88,0)),"")="貯める・増やす"),Q393,""),IF(A393&amp;""="0","",IF(Q393&lt;&gt;"",Q393,R393))))))</f>
        <v/>
      </c>
      <c r="T393" s="56">
        <f>IF(S393="","",IF(IFERROR(INDEX('入力'!$E$30:$E$88,MATCH(S393,'入力'!$A$30:$A$88,0)),"")="入るお金",D393,-D393))</f>
        <v/>
      </c>
      <c r="U393" s="39">
        <f>IF(L393="","",IF(L393&lt;&gt;1,"見出しなど",IF(N393=1,"重なり",IF(S393="",IF(O393&gt;0,"数えない（直した）",IF(I393&amp;""="1","振替",IF(A393&amp;""="0","計算対象外","数えない"))),IF(COUNTIFS('入力'!$A$30:$A$88,S393)=0,"一覧にない費目",IF(O393&gt;0,"直した",IF(S393="未分類","未分類","OK")))))))</f>
        <v/>
      </c>
    </row>
    <row r="394">
      <c r="A394" s="40" t="n"/>
      <c r="B394" s="34" t="n"/>
      <c r="C394" s="35" t="n"/>
      <c r="D394" s="36" t="n"/>
      <c r="E394" s="35" t="n"/>
      <c r="F394" s="35" t="n"/>
      <c r="G394" s="35" t="n"/>
      <c r="H394" s="35" t="n"/>
      <c r="I394" s="40" t="n"/>
      <c r="J394" s="35" t="n"/>
      <c r="L394" s="39">
        <f>IF(B394="","",IFERROR(YEAR(B394)*0+D394*0+1,0))</f>
        <v/>
      </c>
      <c r="M394" s="55">
        <f>IF(L394&lt;&gt;1,"",IF(O394&gt;0,IF(INDEX('分け方の表'!$O$4:$O$53,O394)&lt;&gt;"",DATE(YEAR(INDEX('分け方の表'!$O$4:$O$53,O394)),MONTH(INDEX('分け方の表'!$O$4:$O$53,O394)),1),DATE(YEAR(B394),MONTH(B394),1)),DATE(YEAR(B394),MONTH(B394),1)))</f>
        <v/>
      </c>
      <c r="N394" s="39">
        <f>IF(L394&lt;&gt;1,"",IF(J394="",0,IF(COUNTIFS($J$4:J394,J394)&gt;1,1,0)))</f>
        <v/>
      </c>
      <c r="O394" s="39">
        <f>IF(L394&lt;&gt;1,"",IF(J394="",0,IFERROR(MATCH(J394,'分け方の表'!$M$4:$M$53,0),0)))</f>
        <v/>
      </c>
      <c r="P394" s="39">
        <f>IF(L394&lt;&gt;1,"",IF(SUMPRODUCT((COUNTIFS(C394,"*"&amp;'分け方の表'!$F$4:$F$23&amp;"*")&gt;0)*('分け方の表'!$F$4:$F$23&lt;&gt;"")*'分け方の表'!$I$4:$I$23)=0,99,1+COUNTIFS('分け方の表'!$I$4:$I$23,"&gt;"&amp;SUMPRODUCT((COUNTIFS(C394,"*"&amp;'分け方の表'!$F$4:$F$23&amp;"*")&gt;0)*('分け方の表'!$F$4:$F$23&lt;&gt;"")*'分け方の表'!$I$4:$I$23))))</f>
        <v/>
      </c>
      <c r="Q394" s="39">
        <f>IF(L394&lt;&gt;1,"",IF(P394&gt;=99,"",INDEX('分け方の表'!$G$4:$G$23,P394)&amp;""))</f>
        <v/>
      </c>
      <c r="R394" s="39">
        <f>IF(L394&lt;&gt;1,"",IF((F394="収入")*(G394="給与")*(E394&lt;&gt;"")*(COUNTIFS('分け方の表'!$J$4:$J$13,E394)&gt;0),INDEX('分け方の表'!$K$4:$K$13,MATCH(E394,'分け方の表'!$J$4:$J$13,0))&amp;"",IFERROR(INDEX('分け方の表'!$C$4:$C$103,MATCH(F394&amp;"|"&amp;G394,'分け方の表'!$D$4:$D$103,0))&amp;"",IFERROR(INDEX('分け方の表'!$C$4:$C$103,MATCH(F394&amp;"|（ほか全部）",'分け方の表'!$D$4:$D$103,0))&amp;"","未分類"))))</f>
        <v/>
      </c>
      <c r="S394" s="39">
        <f>IF(L394&lt;&gt;1,"",IF(N394=1,"",IF(IF(O394&gt;0,INDEX('分け方の表'!$N$4:$N$53,O394)&amp;"","")&lt;&gt;"",IF(INDEX('分け方の表'!$N$4:$N$53,O394)="（数えない）","",INDEX('分け方の表'!$N$4:$N$53,O394)&amp;""),IF(I394&amp;""="1",IF((Q394&lt;&gt;"")*(D394&lt;0)*(IFERROR(INDEX('入力'!$E$30:$E$88,MATCH(Q394,'入力'!$A$30:$A$88,0)),"")="貯める・増やす"),Q394,""),IF(A394&amp;""="0","",IF(Q394&lt;&gt;"",Q394,R394))))))</f>
        <v/>
      </c>
      <c r="T394" s="56">
        <f>IF(S394="","",IF(IFERROR(INDEX('入力'!$E$30:$E$88,MATCH(S394,'入力'!$A$30:$A$88,0)),"")="入るお金",D394,-D394))</f>
        <v/>
      </c>
      <c r="U394" s="39">
        <f>IF(L394="","",IF(L394&lt;&gt;1,"見出しなど",IF(N394=1,"重なり",IF(S394="",IF(O394&gt;0,"数えない（直した）",IF(I394&amp;""="1","振替",IF(A394&amp;""="0","計算対象外","数えない"))),IF(COUNTIFS('入力'!$A$30:$A$88,S394)=0,"一覧にない費目",IF(O394&gt;0,"直した",IF(S394="未分類","未分類","OK")))))))</f>
        <v/>
      </c>
    </row>
    <row r="395">
      <c r="A395" s="40" t="n"/>
      <c r="B395" s="34" t="n"/>
      <c r="C395" s="35" t="n"/>
      <c r="D395" s="36" t="n"/>
      <c r="E395" s="35" t="n"/>
      <c r="F395" s="35" t="n"/>
      <c r="G395" s="35" t="n"/>
      <c r="H395" s="35" t="n"/>
      <c r="I395" s="40" t="n"/>
      <c r="J395" s="35" t="n"/>
      <c r="L395" s="39">
        <f>IF(B395="","",IFERROR(YEAR(B395)*0+D395*0+1,0))</f>
        <v/>
      </c>
      <c r="M395" s="55">
        <f>IF(L395&lt;&gt;1,"",IF(O395&gt;0,IF(INDEX('分け方の表'!$O$4:$O$53,O395)&lt;&gt;"",DATE(YEAR(INDEX('分け方の表'!$O$4:$O$53,O395)),MONTH(INDEX('分け方の表'!$O$4:$O$53,O395)),1),DATE(YEAR(B395),MONTH(B395),1)),DATE(YEAR(B395),MONTH(B395),1)))</f>
        <v/>
      </c>
      <c r="N395" s="39">
        <f>IF(L395&lt;&gt;1,"",IF(J395="",0,IF(COUNTIFS($J$4:J395,J395)&gt;1,1,0)))</f>
        <v/>
      </c>
      <c r="O395" s="39">
        <f>IF(L395&lt;&gt;1,"",IF(J395="",0,IFERROR(MATCH(J395,'分け方の表'!$M$4:$M$53,0),0)))</f>
        <v/>
      </c>
      <c r="P395" s="39">
        <f>IF(L395&lt;&gt;1,"",IF(SUMPRODUCT((COUNTIFS(C395,"*"&amp;'分け方の表'!$F$4:$F$23&amp;"*")&gt;0)*('分け方の表'!$F$4:$F$23&lt;&gt;"")*'分け方の表'!$I$4:$I$23)=0,99,1+COUNTIFS('分け方の表'!$I$4:$I$23,"&gt;"&amp;SUMPRODUCT((COUNTIFS(C395,"*"&amp;'分け方の表'!$F$4:$F$23&amp;"*")&gt;0)*('分け方の表'!$F$4:$F$23&lt;&gt;"")*'分け方の表'!$I$4:$I$23))))</f>
        <v/>
      </c>
      <c r="Q395" s="39">
        <f>IF(L395&lt;&gt;1,"",IF(P395&gt;=99,"",INDEX('分け方の表'!$G$4:$G$23,P395)&amp;""))</f>
        <v/>
      </c>
      <c r="R395" s="39">
        <f>IF(L395&lt;&gt;1,"",IF((F395="収入")*(G395="給与")*(E395&lt;&gt;"")*(COUNTIFS('分け方の表'!$J$4:$J$13,E395)&gt;0),INDEX('分け方の表'!$K$4:$K$13,MATCH(E395,'分け方の表'!$J$4:$J$13,0))&amp;"",IFERROR(INDEX('分け方の表'!$C$4:$C$103,MATCH(F395&amp;"|"&amp;G395,'分け方の表'!$D$4:$D$103,0))&amp;"",IFERROR(INDEX('分け方の表'!$C$4:$C$103,MATCH(F395&amp;"|（ほか全部）",'分け方の表'!$D$4:$D$103,0))&amp;"","未分類"))))</f>
        <v/>
      </c>
      <c r="S395" s="39">
        <f>IF(L395&lt;&gt;1,"",IF(N395=1,"",IF(IF(O395&gt;0,INDEX('分け方の表'!$N$4:$N$53,O395)&amp;"","")&lt;&gt;"",IF(INDEX('分け方の表'!$N$4:$N$53,O395)="（数えない）","",INDEX('分け方の表'!$N$4:$N$53,O395)&amp;""),IF(I395&amp;""="1",IF((Q395&lt;&gt;"")*(D395&lt;0)*(IFERROR(INDEX('入力'!$E$30:$E$88,MATCH(Q395,'入力'!$A$30:$A$88,0)),"")="貯める・増やす"),Q395,""),IF(A395&amp;""="0","",IF(Q395&lt;&gt;"",Q395,R395))))))</f>
        <v/>
      </c>
      <c r="T395" s="56">
        <f>IF(S395="","",IF(IFERROR(INDEX('入力'!$E$30:$E$88,MATCH(S395,'入力'!$A$30:$A$88,0)),"")="入るお金",D395,-D395))</f>
        <v/>
      </c>
      <c r="U395" s="39">
        <f>IF(L395="","",IF(L395&lt;&gt;1,"見出しなど",IF(N395=1,"重なり",IF(S395="",IF(O395&gt;0,"数えない（直した）",IF(I395&amp;""="1","振替",IF(A395&amp;""="0","計算対象外","数えない"))),IF(COUNTIFS('入力'!$A$30:$A$88,S395)=0,"一覧にない費目",IF(O395&gt;0,"直した",IF(S395="未分類","未分類","OK")))))))</f>
        <v/>
      </c>
    </row>
    <row r="396">
      <c r="A396" s="40" t="n"/>
      <c r="B396" s="34" t="n"/>
      <c r="C396" s="35" t="n"/>
      <c r="D396" s="36" t="n"/>
      <c r="E396" s="35" t="n"/>
      <c r="F396" s="35" t="n"/>
      <c r="G396" s="35" t="n"/>
      <c r="H396" s="35" t="n"/>
      <c r="I396" s="40" t="n"/>
      <c r="J396" s="35" t="n"/>
      <c r="L396" s="39">
        <f>IF(B396="","",IFERROR(YEAR(B396)*0+D396*0+1,0))</f>
        <v/>
      </c>
      <c r="M396" s="55">
        <f>IF(L396&lt;&gt;1,"",IF(O396&gt;0,IF(INDEX('分け方の表'!$O$4:$O$53,O396)&lt;&gt;"",DATE(YEAR(INDEX('分け方の表'!$O$4:$O$53,O396)),MONTH(INDEX('分け方の表'!$O$4:$O$53,O396)),1),DATE(YEAR(B396),MONTH(B396),1)),DATE(YEAR(B396),MONTH(B396),1)))</f>
        <v/>
      </c>
      <c r="N396" s="39">
        <f>IF(L396&lt;&gt;1,"",IF(J396="",0,IF(COUNTIFS($J$4:J396,J396)&gt;1,1,0)))</f>
        <v/>
      </c>
      <c r="O396" s="39">
        <f>IF(L396&lt;&gt;1,"",IF(J396="",0,IFERROR(MATCH(J396,'分け方の表'!$M$4:$M$53,0),0)))</f>
        <v/>
      </c>
      <c r="P396" s="39">
        <f>IF(L396&lt;&gt;1,"",IF(SUMPRODUCT((COUNTIFS(C396,"*"&amp;'分け方の表'!$F$4:$F$23&amp;"*")&gt;0)*('分け方の表'!$F$4:$F$23&lt;&gt;"")*'分け方の表'!$I$4:$I$23)=0,99,1+COUNTIFS('分け方の表'!$I$4:$I$23,"&gt;"&amp;SUMPRODUCT((COUNTIFS(C396,"*"&amp;'分け方の表'!$F$4:$F$23&amp;"*")&gt;0)*('分け方の表'!$F$4:$F$23&lt;&gt;"")*'分け方の表'!$I$4:$I$23))))</f>
        <v/>
      </c>
      <c r="Q396" s="39">
        <f>IF(L396&lt;&gt;1,"",IF(P396&gt;=99,"",INDEX('分け方の表'!$G$4:$G$23,P396)&amp;""))</f>
        <v/>
      </c>
      <c r="R396" s="39">
        <f>IF(L396&lt;&gt;1,"",IF((F396="収入")*(G396="給与")*(E396&lt;&gt;"")*(COUNTIFS('分け方の表'!$J$4:$J$13,E396)&gt;0),INDEX('分け方の表'!$K$4:$K$13,MATCH(E396,'分け方の表'!$J$4:$J$13,0))&amp;"",IFERROR(INDEX('分け方の表'!$C$4:$C$103,MATCH(F396&amp;"|"&amp;G396,'分け方の表'!$D$4:$D$103,0))&amp;"",IFERROR(INDEX('分け方の表'!$C$4:$C$103,MATCH(F396&amp;"|（ほか全部）",'分け方の表'!$D$4:$D$103,0))&amp;"","未分類"))))</f>
        <v/>
      </c>
      <c r="S396" s="39">
        <f>IF(L396&lt;&gt;1,"",IF(N396=1,"",IF(IF(O396&gt;0,INDEX('分け方の表'!$N$4:$N$53,O396)&amp;"","")&lt;&gt;"",IF(INDEX('分け方の表'!$N$4:$N$53,O396)="（数えない）","",INDEX('分け方の表'!$N$4:$N$53,O396)&amp;""),IF(I396&amp;""="1",IF((Q396&lt;&gt;"")*(D396&lt;0)*(IFERROR(INDEX('入力'!$E$30:$E$88,MATCH(Q396,'入力'!$A$30:$A$88,0)),"")="貯める・増やす"),Q396,""),IF(A396&amp;""="0","",IF(Q396&lt;&gt;"",Q396,R396))))))</f>
        <v/>
      </c>
      <c r="T396" s="56">
        <f>IF(S396="","",IF(IFERROR(INDEX('入力'!$E$30:$E$88,MATCH(S396,'入力'!$A$30:$A$88,0)),"")="入るお金",D396,-D396))</f>
        <v/>
      </c>
      <c r="U396" s="39">
        <f>IF(L396="","",IF(L396&lt;&gt;1,"見出しなど",IF(N396=1,"重なり",IF(S396="",IF(O396&gt;0,"数えない（直した）",IF(I396&amp;""="1","振替",IF(A396&amp;""="0","計算対象外","数えない"))),IF(COUNTIFS('入力'!$A$30:$A$88,S396)=0,"一覧にない費目",IF(O396&gt;0,"直した",IF(S396="未分類","未分類","OK")))))))</f>
        <v/>
      </c>
    </row>
    <row r="397">
      <c r="A397" s="40" t="n"/>
      <c r="B397" s="34" t="n"/>
      <c r="C397" s="35" t="n"/>
      <c r="D397" s="36" t="n"/>
      <c r="E397" s="35" t="n"/>
      <c r="F397" s="35" t="n"/>
      <c r="G397" s="35" t="n"/>
      <c r="H397" s="35" t="n"/>
      <c r="I397" s="40" t="n"/>
      <c r="J397" s="35" t="n"/>
      <c r="L397" s="39">
        <f>IF(B397="","",IFERROR(YEAR(B397)*0+D397*0+1,0))</f>
        <v/>
      </c>
      <c r="M397" s="55">
        <f>IF(L397&lt;&gt;1,"",IF(O397&gt;0,IF(INDEX('分け方の表'!$O$4:$O$53,O397)&lt;&gt;"",DATE(YEAR(INDEX('分け方の表'!$O$4:$O$53,O397)),MONTH(INDEX('分け方の表'!$O$4:$O$53,O397)),1),DATE(YEAR(B397),MONTH(B397),1)),DATE(YEAR(B397),MONTH(B397),1)))</f>
        <v/>
      </c>
      <c r="N397" s="39">
        <f>IF(L397&lt;&gt;1,"",IF(J397="",0,IF(COUNTIFS($J$4:J397,J397)&gt;1,1,0)))</f>
        <v/>
      </c>
      <c r="O397" s="39">
        <f>IF(L397&lt;&gt;1,"",IF(J397="",0,IFERROR(MATCH(J397,'分け方の表'!$M$4:$M$53,0),0)))</f>
        <v/>
      </c>
      <c r="P397" s="39">
        <f>IF(L397&lt;&gt;1,"",IF(SUMPRODUCT((COUNTIFS(C397,"*"&amp;'分け方の表'!$F$4:$F$23&amp;"*")&gt;0)*('分け方の表'!$F$4:$F$23&lt;&gt;"")*'分け方の表'!$I$4:$I$23)=0,99,1+COUNTIFS('分け方の表'!$I$4:$I$23,"&gt;"&amp;SUMPRODUCT((COUNTIFS(C397,"*"&amp;'分け方の表'!$F$4:$F$23&amp;"*")&gt;0)*('分け方の表'!$F$4:$F$23&lt;&gt;"")*'分け方の表'!$I$4:$I$23))))</f>
        <v/>
      </c>
      <c r="Q397" s="39">
        <f>IF(L397&lt;&gt;1,"",IF(P397&gt;=99,"",INDEX('分け方の表'!$G$4:$G$23,P397)&amp;""))</f>
        <v/>
      </c>
      <c r="R397" s="39">
        <f>IF(L397&lt;&gt;1,"",IF((F397="収入")*(G397="給与")*(E397&lt;&gt;"")*(COUNTIFS('分け方の表'!$J$4:$J$13,E397)&gt;0),INDEX('分け方の表'!$K$4:$K$13,MATCH(E397,'分け方の表'!$J$4:$J$13,0))&amp;"",IFERROR(INDEX('分け方の表'!$C$4:$C$103,MATCH(F397&amp;"|"&amp;G397,'分け方の表'!$D$4:$D$103,0))&amp;"",IFERROR(INDEX('分け方の表'!$C$4:$C$103,MATCH(F397&amp;"|（ほか全部）",'分け方の表'!$D$4:$D$103,0))&amp;"","未分類"))))</f>
        <v/>
      </c>
      <c r="S397" s="39">
        <f>IF(L397&lt;&gt;1,"",IF(N397=1,"",IF(IF(O397&gt;0,INDEX('分け方の表'!$N$4:$N$53,O397)&amp;"","")&lt;&gt;"",IF(INDEX('分け方の表'!$N$4:$N$53,O397)="（数えない）","",INDEX('分け方の表'!$N$4:$N$53,O397)&amp;""),IF(I397&amp;""="1",IF((Q397&lt;&gt;"")*(D397&lt;0)*(IFERROR(INDEX('入力'!$E$30:$E$88,MATCH(Q397,'入力'!$A$30:$A$88,0)),"")="貯める・増やす"),Q397,""),IF(A397&amp;""="0","",IF(Q397&lt;&gt;"",Q397,R397))))))</f>
        <v/>
      </c>
      <c r="T397" s="56">
        <f>IF(S397="","",IF(IFERROR(INDEX('入力'!$E$30:$E$88,MATCH(S397,'入力'!$A$30:$A$88,0)),"")="入るお金",D397,-D397))</f>
        <v/>
      </c>
      <c r="U397" s="39">
        <f>IF(L397="","",IF(L397&lt;&gt;1,"見出しなど",IF(N397=1,"重なり",IF(S397="",IF(O397&gt;0,"数えない（直した）",IF(I397&amp;""="1","振替",IF(A397&amp;""="0","計算対象外","数えない"))),IF(COUNTIFS('入力'!$A$30:$A$88,S397)=0,"一覧にない費目",IF(O397&gt;0,"直した",IF(S397="未分類","未分類","OK")))))))</f>
        <v/>
      </c>
    </row>
    <row r="398">
      <c r="A398" s="40" t="n"/>
      <c r="B398" s="34" t="n"/>
      <c r="C398" s="35" t="n"/>
      <c r="D398" s="36" t="n"/>
      <c r="E398" s="35" t="n"/>
      <c r="F398" s="35" t="n"/>
      <c r="G398" s="35" t="n"/>
      <c r="H398" s="35" t="n"/>
      <c r="I398" s="40" t="n"/>
      <c r="J398" s="35" t="n"/>
      <c r="L398" s="39">
        <f>IF(B398="","",IFERROR(YEAR(B398)*0+D398*0+1,0))</f>
        <v/>
      </c>
      <c r="M398" s="55">
        <f>IF(L398&lt;&gt;1,"",IF(O398&gt;0,IF(INDEX('分け方の表'!$O$4:$O$53,O398)&lt;&gt;"",DATE(YEAR(INDEX('分け方の表'!$O$4:$O$53,O398)),MONTH(INDEX('分け方の表'!$O$4:$O$53,O398)),1),DATE(YEAR(B398),MONTH(B398),1)),DATE(YEAR(B398),MONTH(B398),1)))</f>
        <v/>
      </c>
      <c r="N398" s="39">
        <f>IF(L398&lt;&gt;1,"",IF(J398="",0,IF(COUNTIFS($J$4:J398,J398)&gt;1,1,0)))</f>
        <v/>
      </c>
      <c r="O398" s="39">
        <f>IF(L398&lt;&gt;1,"",IF(J398="",0,IFERROR(MATCH(J398,'分け方の表'!$M$4:$M$53,0),0)))</f>
        <v/>
      </c>
      <c r="P398" s="39">
        <f>IF(L398&lt;&gt;1,"",IF(SUMPRODUCT((COUNTIFS(C398,"*"&amp;'分け方の表'!$F$4:$F$23&amp;"*")&gt;0)*('分け方の表'!$F$4:$F$23&lt;&gt;"")*'分け方の表'!$I$4:$I$23)=0,99,1+COUNTIFS('分け方の表'!$I$4:$I$23,"&gt;"&amp;SUMPRODUCT((COUNTIFS(C398,"*"&amp;'分け方の表'!$F$4:$F$23&amp;"*")&gt;0)*('分け方の表'!$F$4:$F$23&lt;&gt;"")*'分け方の表'!$I$4:$I$23))))</f>
        <v/>
      </c>
      <c r="Q398" s="39">
        <f>IF(L398&lt;&gt;1,"",IF(P398&gt;=99,"",INDEX('分け方の表'!$G$4:$G$23,P398)&amp;""))</f>
        <v/>
      </c>
      <c r="R398" s="39">
        <f>IF(L398&lt;&gt;1,"",IF((F398="収入")*(G398="給与")*(E398&lt;&gt;"")*(COUNTIFS('分け方の表'!$J$4:$J$13,E398)&gt;0),INDEX('分け方の表'!$K$4:$K$13,MATCH(E398,'分け方の表'!$J$4:$J$13,0))&amp;"",IFERROR(INDEX('分け方の表'!$C$4:$C$103,MATCH(F398&amp;"|"&amp;G398,'分け方の表'!$D$4:$D$103,0))&amp;"",IFERROR(INDEX('分け方の表'!$C$4:$C$103,MATCH(F398&amp;"|（ほか全部）",'分け方の表'!$D$4:$D$103,0))&amp;"","未分類"))))</f>
        <v/>
      </c>
      <c r="S398" s="39">
        <f>IF(L398&lt;&gt;1,"",IF(N398=1,"",IF(IF(O398&gt;0,INDEX('分け方の表'!$N$4:$N$53,O398)&amp;"","")&lt;&gt;"",IF(INDEX('分け方の表'!$N$4:$N$53,O398)="（数えない）","",INDEX('分け方の表'!$N$4:$N$53,O398)&amp;""),IF(I398&amp;""="1",IF((Q398&lt;&gt;"")*(D398&lt;0)*(IFERROR(INDEX('入力'!$E$30:$E$88,MATCH(Q398,'入力'!$A$30:$A$88,0)),"")="貯める・増やす"),Q398,""),IF(A398&amp;""="0","",IF(Q398&lt;&gt;"",Q398,R398))))))</f>
        <v/>
      </c>
      <c r="T398" s="56">
        <f>IF(S398="","",IF(IFERROR(INDEX('入力'!$E$30:$E$88,MATCH(S398,'入力'!$A$30:$A$88,0)),"")="入るお金",D398,-D398))</f>
        <v/>
      </c>
      <c r="U398" s="39">
        <f>IF(L398="","",IF(L398&lt;&gt;1,"見出しなど",IF(N398=1,"重なり",IF(S398="",IF(O398&gt;0,"数えない（直した）",IF(I398&amp;""="1","振替",IF(A398&amp;""="0","計算対象外","数えない"))),IF(COUNTIFS('入力'!$A$30:$A$88,S398)=0,"一覧にない費目",IF(O398&gt;0,"直した",IF(S398="未分類","未分類","OK")))))))</f>
        <v/>
      </c>
    </row>
    <row r="399">
      <c r="A399" s="40" t="n"/>
      <c r="B399" s="34" t="n"/>
      <c r="C399" s="35" t="n"/>
      <c r="D399" s="36" t="n"/>
      <c r="E399" s="35" t="n"/>
      <c r="F399" s="35" t="n"/>
      <c r="G399" s="35" t="n"/>
      <c r="H399" s="35" t="n"/>
      <c r="I399" s="40" t="n"/>
      <c r="J399" s="35" t="n"/>
      <c r="L399" s="39">
        <f>IF(B399="","",IFERROR(YEAR(B399)*0+D399*0+1,0))</f>
        <v/>
      </c>
      <c r="M399" s="55">
        <f>IF(L399&lt;&gt;1,"",IF(O399&gt;0,IF(INDEX('分け方の表'!$O$4:$O$53,O399)&lt;&gt;"",DATE(YEAR(INDEX('分け方の表'!$O$4:$O$53,O399)),MONTH(INDEX('分け方の表'!$O$4:$O$53,O399)),1),DATE(YEAR(B399),MONTH(B399),1)),DATE(YEAR(B399),MONTH(B399),1)))</f>
        <v/>
      </c>
      <c r="N399" s="39">
        <f>IF(L399&lt;&gt;1,"",IF(J399="",0,IF(COUNTIFS($J$4:J399,J399)&gt;1,1,0)))</f>
        <v/>
      </c>
      <c r="O399" s="39">
        <f>IF(L399&lt;&gt;1,"",IF(J399="",0,IFERROR(MATCH(J399,'分け方の表'!$M$4:$M$53,0),0)))</f>
        <v/>
      </c>
      <c r="P399" s="39">
        <f>IF(L399&lt;&gt;1,"",IF(SUMPRODUCT((COUNTIFS(C399,"*"&amp;'分け方の表'!$F$4:$F$23&amp;"*")&gt;0)*('分け方の表'!$F$4:$F$23&lt;&gt;"")*'分け方の表'!$I$4:$I$23)=0,99,1+COUNTIFS('分け方の表'!$I$4:$I$23,"&gt;"&amp;SUMPRODUCT((COUNTIFS(C399,"*"&amp;'分け方の表'!$F$4:$F$23&amp;"*")&gt;0)*('分け方の表'!$F$4:$F$23&lt;&gt;"")*'分け方の表'!$I$4:$I$23))))</f>
        <v/>
      </c>
      <c r="Q399" s="39">
        <f>IF(L399&lt;&gt;1,"",IF(P399&gt;=99,"",INDEX('分け方の表'!$G$4:$G$23,P399)&amp;""))</f>
        <v/>
      </c>
      <c r="R399" s="39">
        <f>IF(L399&lt;&gt;1,"",IF((F399="収入")*(G399="給与")*(E399&lt;&gt;"")*(COUNTIFS('分け方の表'!$J$4:$J$13,E399)&gt;0),INDEX('分け方の表'!$K$4:$K$13,MATCH(E399,'分け方の表'!$J$4:$J$13,0))&amp;"",IFERROR(INDEX('分け方の表'!$C$4:$C$103,MATCH(F399&amp;"|"&amp;G399,'分け方の表'!$D$4:$D$103,0))&amp;"",IFERROR(INDEX('分け方の表'!$C$4:$C$103,MATCH(F399&amp;"|（ほか全部）",'分け方の表'!$D$4:$D$103,0))&amp;"","未分類"))))</f>
        <v/>
      </c>
      <c r="S399" s="39">
        <f>IF(L399&lt;&gt;1,"",IF(N399=1,"",IF(IF(O399&gt;0,INDEX('分け方の表'!$N$4:$N$53,O399)&amp;"","")&lt;&gt;"",IF(INDEX('分け方の表'!$N$4:$N$53,O399)="（数えない）","",INDEX('分け方の表'!$N$4:$N$53,O399)&amp;""),IF(I399&amp;""="1",IF((Q399&lt;&gt;"")*(D399&lt;0)*(IFERROR(INDEX('入力'!$E$30:$E$88,MATCH(Q399,'入力'!$A$30:$A$88,0)),"")="貯める・増やす"),Q399,""),IF(A399&amp;""="0","",IF(Q399&lt;&gt;"",Q399,R399))))))</f>
        <v/>
      </c>
      <c r="T399" s="56">
        <f>IF(S399="","",IF(IFERROR(INDEX('入力'!$E$30:$E$88,MATCH(S399,'入力'!$A$30:$A$88,0)),"")="入るお金",D399,-D399))</f>
        <v/>
      </c>
      <c r="U399" s="39">
        <f>IF(L399="","",IF(L399&lt;&gt;1,"見出しなど",IF(N399=1,"重なり",IF(S399="",IF(O399&gt;0,"数えない（直した）",IF(I399&amp;""="1","振替",IF(A399&amp;""="0","計算対象外","数えない"))),IF(COUNTIFS('入力'!$A$30:$A$88,S399)=0,"一覧にない費目",IF(O399&gt;0,"直した",IF(S399="未分類","未分類","OK")))))))</f>
        <v/>
      </c>
    </row>
    <row r="400">
      <c r="A400" s="40" t="n"/>
      <c r="B400" s="34" t="n"/>
      <c r="C400" s="35" t="n"/>
      <c r="D400" s="36" t="n"/>
      <c r="E400" s="35" t="n"/>
      <c r="F400" s="35" t="n"/>
      <c r="G400" s="35" t="n"/>
      <c r="H400" s="35" t="n"/>
      <c r="I400" s="40" t="n"/>
      <c r="J400" s="35" t="n"/>
      <c r="L400" s="39">
        <f>IF(B400="","",IFERROR(YEAR(B400)*0+D400*0+1,0))</f>
        <v/>
      </c>
      <c r="M400" s="55">
        <f>IF(L400&lt;&gt;1,"",IF(O400&gt;0,IF(INDEX('分け方の表'!$O$4:$O$53,O400)&lt;&gt;"",DATE(YEAR(INDEX('分け方の表'!$O$4:$O$53,O400)),MONTH(INDEX('分け方の表'!$O$4:$O$53,O400)),1),DATE(YEAR(B400),MONTH(B400),1)),DATE(YEAR(B400),MONTH(B400),1)))</f>
        <v/>
      </c>
      <c r="N400" s="39">
        <f>IF(L400&lt;&gt;1,"",IF(J400="",0,IF(COUNTIFS($J$4:J400,J400)&gt;1,1,0)))</f>
        <v/>
      </c>
      <c r="O400" s="39">
        <f>IF(L400&lt;&gt;1,"",IF(J400="",0,IFERROR(MATCH(J400,'分け方の表'!$M$4:$M$53,0),0)))</f>
        <v/>
      </c>
      <c r="P400" s="39">
        <f>IF(L400&lt;&gt;1,"",IF(SUMPRODUCT((COUNTIFS(C400,"*"&amp;'分け方の表'!$F$4:$F$23&amp;"*")&gt;0)*('分け方の表'!$F$4:$F$23&lt;&gt;"")*'分け方の表'!$I$4:$I$23)=0,99,1+COUNTIFS('分け方の表'!$I$4:$I$23,"&gt;"&amp;SUMPRODUCT((COUNTIFS(C400,"*"&amp;'分け方の表'!$F$4:$F$23&amp;"*")&gt;0)*('分け方の表'!$F$4:$F$23&lt;&gt;"")*'分け方の表'!$I$4:$I$23))))</f>
        <v/>
      </c>
      <c r="Q400" s="39">
        <f>IF(L400&lt;&gt;1,"",IF(P400&gt;=99,"",INDEX('分け方の表'!$G$4:$G$23,P400)&amp;""))</f>
        <v/>
      </c>
      <c r="R400" s="39">
        <f>IF(L400&lt;&gt;1,"",IF((F400="収入")*(G400="給与")*(E400&lt;&gt;"")*(COUNTIFS('分け方の表'!$J$4:$J$13,E400)&gt;0),INDEX('分け方の表'!$K$4:$K$13,MATCH(E400,'分け方の表'!$J$4:$J$13,0))&amp;"",IFERROR(INDEX('分け方の表'!$C$4:$C$103,MATCH(F400&amp;"|"&amp;G400,'分け方の表'!$D$4:$D$103,0))&amp;"",IFERROR(INDEX('分け方の表'!$C$4:$C$103,MATCH(F400&amp;"|（ほか全部）",'分け方の表'!$D$4:$D$103,0))&amp;"","未分類"))))</f>
        <v/>
      </c>
      <c r="S400" s="39">
        <f>IF(L400&lt;&gt;1,"",IF(N400=1,"",IF(IF(O400&gt;0,INDEX('分け方の表'!$N$4:$N$53,O400)&amp;"","")&lt;&gt;"",IF(INDEX('分け方の表'!$N$4:$N$53,O400)="（数えない）","",INDEX('分け方の表'!$N$4:$N$53,O400)&amp;""),IF(I400&amp;""="1",IF((Q400&lt;&gt;"")*(D400&lt;0)*(IFERROR(INDEX('入力'!$E$30:$E$88,MATCH(Q400,'入力'!$A$30:$A$88,0)),"")="貯める・増やす"),Q400,""),IF(A400&amp;""="0","",IF(Q400&lt;&gt;"",Q400,R400))))))</f>
        <v/>
      </c>
      <c r="T400" s="56">
        <f>IF(S400="","",IF(IFERROR(INDEX('入力'!$E$30:$E$88,MATCH(S400,'入力'!$A$30:$A$88,0)),"")="入るお金",D400,-D400))</f>
        <v/>
      </c>
      <c r="U400" s="39">
        <f>IF(L400="","",IF(L400&lt;&gt;1,"見出しなど",IF(N400=1,"重なり",IF(S400="",IF(O400&gt;0,"数えない（直した）",IF(I400&amp;""="1","振替",IF(A400&amp;""="0","計算対象外","数えない"))),IF(COUNTIFS('入力'!$A$30:$A$88,S400)=0,"一覧にない費目",IF(O400&gt;0,"直した",IF(S400="未分類","未分類","OK")))))))</f>
        <v/>
      </c>
    </row>
    <row r="401">
      <c r="A401" s="40" t="n"/>
      <c r="B401" s="34" t="n"/>
      <c r="C401" s="35" t="n"/>
      <c r="D401" s="36" t="n"/>
      <c r="E401" s="35" t="n"/>
      <c r="F401" s="35" t="n"/>
      <c r="G401" s="35" t="n"/>
      <c r="H401" s="35" t="n"/>
      <c r="I401" s="40" t="n"/>
      <c r="J401" s="35" t="n"/>
      <c r="L401" s="39">
        <f>IF(B401="","",IFERROR(YEAR(B401)*0+D401*0+1,0))</f>
        <v/>
      </c>
      <c r="M401" s="55">
        <f>IF(L401&lt;&gt;1,"",IF(O401&gt;0,IF(INDEX('分け方の表'!$O$4:$O$53,O401)&lt;&gt;"",DATE(YEAR(INDEX('分け方の表'!$O$4:$O$53,O401)),MONTH(INDEX('分け方の表'!$O$4:$O$53,O401)),1),DATE(YEAR(B401),MONTH(B401),1)),DATE(YEAR(B401),MONTH(B401),1)))</f>
        <v/>
      </c>
      <c r="N401" s="39">
        <f>IF(L401&lt;&gt;1,"",IF(J401="",0,IF(COUNTIFS($J$4:J401,J401)&gt;1,1,0)))</f>
        <v/>
      </c>
      <c r="O401" s="39">
        <f>IF(L401&lt;&gt;1,"",IF(J401="",0,IFERROR(MATCH(J401,'分け方の表'!$M$4:$M$53,0),0)))</f>
        <v/>
      </c>
      <c r="P401" s="39">
        <f>IF(L401&lt;&gt;1,"",IF(SUMPRODUCT((COUNTIFS(C401,"*"&amp;'分け方の表'!$F$4:$F$23&amp;"*")&gt;0)*('分け方の表'!$F$4:$F$23&lt;&gt;"")*'分け方の表'!$I$4:$I$23)=0,99,1+COUNTIFS('分け方の表'!$I$4:$I$23,"&gt;"&amp;SUMPRODUCT((COUNTIFS(C401,"*"&amp;'分け方の表'!$F$4:$F$23&amp;"*")&gt;0)*('分け方の表'!$F$4:$F$23&lt;&gt;"")*'分け方の表'!$I$4:$I$23))))</f>
        <v/>
      </c>
      <c r="Q401" s="39">
        <f>IF(L401&lt;&gt;1,"",IF(P401&gt;=99,"",INDEX('分け方の表'!$G$4:$G$23,P401)&amp;""))</f>
        <v/>
      </c>
      <c r="R401" s="39">
        <f>IF(L401&lt;&gt;1,"",IF((F401="収入")*(G401="給与")*(E401&lt;&gt;"")*(COUNTIFS('分け方の表'!$J$4:$J$13,E401)&gt;0),INDEX('分け方の表'!$K$4:$K$13,MATCH(E401,'分け方の表'!$J$4:$J$13,0))&amp;"",IFERROR(INDEX('分け方の表'!$C$4:$C$103,MATCH(F401&amp;"|"&amp;G401,'分け方の表'!$D$4:$D$103,0))&amp;"",IFERROR(INDEX('分け方の表'!$C$4:$C$103,MATCH(F401&amp;"|（ほか全部）",'分け方の表'!$D$4:$D$103,0))&amp;"","未分類"))))</f>
        <v/>
      </c>
      <c r="S401" s="39">
        <f>IF(L401&lt;&gt;1,"",IF(N401=1,"",IF(IF(O401&gt;0,INDEX('分け方の表'!$N$4:$N$53,O401)&amp;"","")&lt;&gt;"",IF(INDEX('分け方の表'!$N$4:$N$53,O401)="（数えない）","",INDEX('分け方の表'!$N$4:$N$53,O401)&amp;""),IF(I401&amp;""="1",IF((Q401&lt;&gt;"")*(D401&lt;0)*(IFERROR(INDEX('入力'!$E$30:$E$88,MATCH(Q401,'入力'!$A$30:$A$88,0)),"")="貯める・増やす"),Q401,""),IF(A401&amp;""="0","",IF(Q401&lt;&gt;"",Q401,R401))))))</f>
        <v/>
      </c>
      <c r="T401" s="56">
        <f>IF(S401="","",IF(IFERROR(INDEX('入力'!$E$30:$E$88,MATCH(S401,'入力'!$A$30:$A$88,0)),"")="入るお金",D401,-D401))</f>
        <v/>
      </c>
      <c r="U401" s="39">
        <f>IF(L401="","",IF(L401&lt;&gt;1,"見出しなど",IF(N401=1,"重なり",IF(S401="",IF(O401&gt;0,"数えない（直した）",IF(I401&amp;""="1","振替",IF(A401&amp;""="0","計算対象外","数えない"))),IF(COUNTIFS('入力'!$A$30:$A$88,S401)=0,"一覧にない費目",IF(O401&gt;0,"直した",IF(S401="未分類","未分類","OK")))))))</f>
        <v/>
      </c>
    </row>
    <row r="402">
      <c r="A402" s="40" t="n"/>
      <c r="B402" s="34" t="n"/>
      <c r="C402" s="35" t="n"/>
      <c r="D402" s="36" t="n"/>
      <c r="E402" s="35" t="n"/>
      <c r="F402" s="35" t="n"/>
      <c r="G402" s="35" t="n"/>
      <c r="H402" s="35" t="n"/>
      <c r="I402" s="40" t="n"/>
      <c r="J402" s="35" t="n"/>
      <c r="L402" s="39">
        <f>IF(B402="","",IFERROR(YEAR(B402)*0+D402*0+1,0))</f>
        <v/>
      </c>
      <c r="M402" s="55">
        <f>IF(L402&lt;&gt;1,"",IF(O402&gt;0,IF(INDEX('分け方の表'!$O$4:$O$53,O402)&lt;&gt;"",DATE(YEAR(INDEX('分け方の表'!$O$4:$O$53,O402)),MONTH(INDEX('分け方の表'!$O$4:$O$53,O402)),1),DATE(YEAR(B402),MONTH(B402),1)),DATE(YEAR(B402),MONTH(B402),1)))</f>
        <v/>
      </c>
      <c r="N402" s="39">
        <f>IF(L402&lt;&gt;1,"",IF(J402="",0,IF(COUNTIFS($J$4:J402,J402)&gt;1,1,0)))</f>
        <v/>
      </c>
      <c r="O402" s="39">
        <f>IF(L402&lt;&gt;1,"",IF(J402="",0,IFERROR(MATCH(J402,'分け方の表'!$M$4:$M$53,0),0)))</f>
        <v/>
      </c>
      <c r="P402" s="39">
        <f>IF(L402&lt;&gt;1,"",IF(SUMPRODUCT((COUNTIFS(C402,"*"&amp;'分け方の表'!$F$4:$F$23&amp;"*")&gt;0)*('分け方の表'!$F$4:$F$23&lt;&gt;"")*'分け方の表'!$I$4:$I$23)=0,99,1+COUNTIFS('分け方の表'!$I$4:$I$23,"&gt;"&amp;SUMPRODUCT((COUNTIFS(C402,"*"&amp;'分け方の表'!$F$4:$F$23&amp;"*")&gt;0)*('分け方の表'!$F$4:$F$23&lt;&gt;"")*'分け方の表'!$I$4:$I$23))))</f>
        <v/>
      </c>
      <c r="Q402" s="39">
        <f>IF(L402&lt;&gt;1,"",IF(P402&gt;=99,"",INDEX('分け方の表'!$G$4:$G$23,P402)&amp;""))</f>
        <v/>
      </c>
      <c r="R402" s="39">
        <f>IF(L402&lt;&gt;1,"",IF((F402="収入")*(G402="給与")*(E402&lt;&gt;"")*(COUNTIFS('分け方の表'!$J$4:$J$13,E402)&gt;0),INDEX('分け方の表'!$K$4:$K$13,MATCH(E402,'分け方の表'!$J$4:$J$13,0))&amp;"",IFERROR(INDEX('分け方の表'!$C$4:$C$103,MATCH(F402&amp;"|"&amp;G402,'分け方の表'!$D$4:$D$103,0))&amp;"",IFERROR(INDEX('分け方の表'!$C$4:$C$103,MATCH(F402&amp;"|（ほか全部）",'分け方の表'!$D$4:$D$103,0))&amp;"","未分類"))))</f>
        <v/>
      </c>
      <c r="S402" s="39">
        <f>IF(L402&lt;&gt;1,"",IF(N402=1,"",IF(IF(O402&gt;0,INDEX('分け方の表'!$N$4:$N$53,O402)&amp;"","")&lt;&gt;"",IF(INDEX('分け方の表'!$N$4:$N$53,O402)="（数えない）","",INDEX('分け方の表'!$N$4:$N$53,O402)&amp;""),IF(I402&amp;""="1",IF((Q402&lt;&gt;"")*(D402&lt;0)*(IFERROR(INDEX('入力'!$E$30:$E$88,MATCH(Q402,'入力'!$A$30:$A$88,0)),"")="貯める・増やす"),Q402,""),IF(A402&amp;""="0","",IF(Q402&lt;&gt;"",Q402,R402))))))</f>
        <v/>
      </c>
      <c r="T402" s="56">
        <f>IF(S402="","",IF(IFERROR(INDEX('入力'!$E$30:$E$88,MATCH(S402,'入力'!$A$30:$A$88,0)),"")="入るお金",D402,-D402))</f>
        <v/>
      </c>
      <c r="U402" s="39">
        <f>IF(L402="","",IF(L402&lt;&gt;1,"見出しなど",IF(N402=1,"重なり",IF(S402="",IF(O402&gt;0,"数えない（直した）",IF(I402&amp;""="1","振替",IF(A402&amp;""="0","計算対象外","数えない"))),IF(COUNTIFS('入力'!$A$30:$A$88,S402)=0,"一覧にない費目",IF(O402&gt;0,"直した",IF(S402="未分類","未分類","OK")))))))</f>
        <v/>
      </c>
    </row>
    <row r="403">
      <c r="A403" s="40" t="n"/>
      <c r="B403" s="34" t="n"/>
      <c r="C403" s="35" t="n"/>
      <c r="D403" s="36" t="n"/>
      <c r="E403" s="35" t="n"/>
      <c r="F403" s="35" t="n"/>
      <c r="G403" s="35" t="n"/>
      <c r="H403" s="35" t="n"/>
      <c r="I403" s="40" t="n"/>
      <c r="J403" s="35" t="n"/>
      <c r="L403" s="39">
        <f>IF(B403="","",IFERROR(YEAR(B403)*0+D403*0+1,0))</f>
        <v/>
      </c>
      <c r="M403" s="55">
        <f>IF(L403&lt;&gt;1,"",IF(O403&gt;0,IF(INDEX('分け方の表'!$O$4:$O$53,O403)&lt;&gt;"",DATE(YEAR(INDEX('分け方の表'!$O$4:$O$53,O403)),MONTH(INDEX('分け方の表'!$O$4:$O$53,O403)),1),DATE(YEAR(B403),MONTH(B403),1)),DATE(YEAR(B403),MONTH(B403),1)))</f>
        <v/>
      </c>
      <c r="N403" s="39">
        <f>IF(L403&lt;&gt;1,"",IF(J403="",0,IF(COUNTIFS($J$4:J403,J403)&gt;1,1,0)))</f>
        <v/>
      </c>
      <c r="O403" s="39">
        <f>IF(L403&lt;&gt;1,"",IF(J403="",0,IFERROR(MATCH(J403,'分け方の表'!$M$4:$M$53,0),0)))</f>
        <v/>
      </c>
      <c r="P403" s="39">
        <f>IF(L403&lt;&gt;1,"",IF(SUMPRODUCT((COUNTIFS(C403,"*"&amp;'分け方の表'!$F$4:$F$23&amp;"*")&gt;0)*('分け方の表'!$F$4:$F$23&lt;&gt;"")*'分け方の表'!$I$4:$I$23)=0,99,1+COUNTIFS('分け方の表'!$I$4:$I$23,"&gt;"&amp;SUMPRODUCT((COUNTIFS(C403,"*"&amp;'分け方の表'!$F$4:$F$23&amp;"*")&gt;0)*('分け方の表'!$F$4:$F$23&lt;&gt;"")*'分け方の表'!$I$4:$I$23))))</f>
        <v/>
      </c>
      <c r="Q403" s="39">
        <f>IF(L403&lt;&gt;1,"",IF(P403&gt;=99,"",INDEX('分け方の表'!$G$4:$G$23,P403)&amp;""))</f>
        <v/>
      </c>
      <c r="R403" s="39">
        <f>IF(L403&lt;&gt;1,"",IF((F403="収入")*(G403="給与")*(E403&lt;&gt;"")*(COUNTIFS('分け方の表'!$J$4:$J$13,E403)&gt;0),INDEX('分け方の表'!$K$4:$K$13,MATCH(E403,'分け方の表'!$J$4:$J$13,0))&amp;"",IFERROR(INDEX('分け方の表'!$C$4:$C$103,MATCH(F403&amp;"|"&amp;G403,'分け方の表'!$D$4:$D$103,0))&amp;"",IFERROR(INDEX('分け方の表'!$C$4:$C$103,MATCH(F403&amp;"|（ほか全部）",'分け方の表'!$D$4:$D$103,0))&amp;"","未分類"))))</f>
        <v/>
      </c>
      <c r="S403" s="39">
        <f>IF(L403&lt;&gt;1,"",IF(N403=1,"",IF(IF(O403&gt;0,INDEX('分け方の表'!$N$4:$N$53,O403)&amp;"","")&lt;&gt;"",IF(INDEX('分け方の表'!$N$4:$N$53,O403)="（数えない）","",INDEX('分け方の表'!$N$4:$N$53,O403)&amp;""),IF(I403&amp;""="1",IF((Q403&lt;&gt;"")*(D403&lt;0)*(IFERROR(INDEX('入力'!$E$30:$E$88,MATCH(Q403,'入力'!$A$30:$A$88,0)),"")="貯める・増やす"),Q403,""),IF(A403&amp;""="0","",IF(Q403&lt;&gt;"",Q403,R403))))))</f>
        <v/>
      </c>
      <c r="T403" s="56">
        <f>IF(S403="","",IF(IFERROR(INDEX('入力'!$E$30:$E$88,MATCH(S403,'入力'!$A$30:$A$88,0)),"")="入るお金",D403,-D403))</f>
        <v/>
      </c>
      <c r="U403" s="39">
        <f>IF(L403="","",IF(L403&lt;&gt;1,"見出しなど",IF(N403=1,"重なり",IF(S403="",IF(O403&gt;0,"数えない（直した）",IF(I403&amp;""="1","振替",IF(A403&amp;""="0","計算対象外","数えない"))),IF(COUNTIFS('入力'!$A$30:$A$88,S403)=0,"一覧にない費目",IF(O403&gt;0,"直した",IF(S403="未分類","未分類","OK")))))))</f>
        <v/>
      </c>
    </row>
    <row r="404">
      <c r="A404" s="40" t="n"/>
      <c r="B404" s="34" t="n"/>
      <c r="C404" s="35" t="n"/>
      <c r="D404" s="36" t="n"/>
      <c r="E404" s="35" t="n"/>
      <c r="F404" s="35" t="n"/>
      <c r="G404" s="35" t="n"/>
      <c r="H404" s="35" t="n"/>
      <c r="I404" s="40" t="n"/>
      <c r="J404" s="35" t="n"/>
      <c r="L404" s="39">
        <f>IF(B404="","",IFERROR(YEAR(B404)*0+D404*0+1,0))</f>
        <v/>
      </c>
      <c r="M404" s="55">
        <f>IF(L404&lt;&gt;1,"",IF(O404&gt;0,IF(INDEX('分け方の表'!$O$4:$O$53,O404)&lt;&gt;"",DATE(YEAR(INDEX('分け方の表'!$O$4:$O$53,O404)),MONTH(INDEX('分け方の表'!$O$4:$O$53,O404)),1),DATE(YEAR(B404),MONTH(B404),1)),DATE(YEAR(B404),MONTH(B404),1)))</f>
        <v/>
      </c>
      <c r="N404" s="39">
        <f>IF(L404&lt;&gt;1,"",IF(J404="",0,IF(COUNTIFS($J$4:J404,J404)&gt;1,1,0)))</f>
        <v/>
      </c>
      <c r="O404" s="39">
        <f>IF(L404&lt;&gt;1,"",IF(J404="",0,IFERROR(MATCH(J404,'分け方の表'!$M$4:$M$53,0),0)))</f>
        <v/>
      </c>
      <c r="P404" s="39">
        <f>IF(L404&lt;&gt;1,"",IF(SUMPRODUCT((COUNTIFS(C404,"*"&amp;'分け方の表'!$F$4:$F$23&amp;"*")&gt;0)*('分け方の表'!$F$4:$F$23&lt;&gt;"")*'分け方の表'!$I$4:$I$23)=0,99,1+COUNTIFS('分け方の表'!$I$4:$I$23,"&gt;"&amp;SUMPRODUCT((COUNTIFS(C404,"*"&amp;'分け方の表'!$F$4:$F$23&amp;"*")&gt;0)*('分け方の表'!$F$4:$F$23&lt;&gt;"")*'分け方の表'!$I$4:$I$23))))</f>
        <v/>
      </c>
      <c r="Q404" s="39">
        <f>IF(L404&lt;&gt;1,"",IF(P404&gt;=99,"",INDEX('分け方の表'!$G$4:$G$23,P404)&amp;""))</f>
        <v/>
      </c>
      <c r="R404" s="39">
        <f>IF(L404&lt;&gt;1,"",IF((F404="収入")*(G404="給与")*(E404&lt;&gt;"")*(COUNTIFS('分け方の表'!$J$4:$J$13,E404)&gt;0),INDEX('分け方の表'!$K$4:$K$13,MATCH(E404,'分け方の表'!$J$4:$J$13,0))&amp;"",IFERROR(INDEX('分け方の表'!$C$4:$C$103,MATCH(F404&amp;"|"&amp;G404,'分け方の表'!$D$4:$D$103,0))&amp;"",IFERROR(INDEX('分け方の表'!$C$4:$C$103,MATCH(F404&amp;"|（ほか全部）",'分け方の表'!$D$4:$D$103,0))&amp;"","未分類"))))</f>
        <v/>
      </c>
      <c r="S404" s="39">
        <f>IF(L404&lt;&gt;1,"",IF(N404=1,"",IF(IF(O404&gt;0,INDEX('分け方の表'!$N$4:$N$53,O404)&amp;"","")&lt;&gt;"",IF(INDEX('分け方の表'!$N$4:$N$53,O404)="（数えない）","",INDEX('分け方の表'!$N$4:$N$53,O404)&amp;""),IF(I404&amp;""="1",IF((Q404&lt;&gt;"")*(D404&lt;0)*(IFERROR(INDEX('入力'!$E$30:$E$88,MATCH(Q404,'入力'!$A$30:$A$88,0)),"")="貯める・増やす"),Q404,""),IF(A404&amp;""="0","",IF(Q404&lt;&gt;"",Q404,R404))))))</f>
        <v/>
      </c>
      <c r="T404" s="56">
        <f>IF(S404="","",IF(IFERROR(INDEX('入力'!$E$30:$E$88,MATCH(S404,'入力'!$A$30:$A$88,0)),"")="入るお金",D404,-D404))</f>
        <v/>
      </c>
      <c r="U404" s="39">
        <f>IF(L404="","",IF(L404&lt;&gt;1,"見出しなど",IF(N404=1,"重なり",IF(S404="",IF(O404&gt;0,"数えない（直した）",IF(I404&amp;""="1","振替",IF(A404&amp;""="0","計算対象外","数えない"))),IF(COUNTIFS('入力'!$A$30:$A$88,S404)=0,"一覧にない費目",IF(O404&gt;0,"直した",IF(S404="未分類","未分類","OK")))))))</f>
        <v/>
      </c>
    </row>
    <row r="405">
      <c r="A405" s="40" t="n"/>
      <c r="B405" s="34" t="n"/>
      <c r="C405" s="35" t="n"/>
      <c r="D405" s="36" t="n"/>
      <c r="E405" s="35" t="n"/>
      <c r="F405" s="35" t="n"/>
      <c r="G405" s="35" t="n"/>
      <c r="H405" s="35" t="n"/>
      <c r="I405" s="40" t="n"/>
      <c r="J405" s="35" t="n"/>
      <c r="L405" s="39">
        <f>IF(B405="","",IFERROR(YEAR(B405)*0+D405*0+1,0))</f>
        <v/>
      </c>
      <c r="M405" s="55">
        <f>IF(L405&lt;&gt;1,"",IF(O405&gt;0,IF(INDEX('分け方の表'!$O$4:$O$53,O405)&lt;&gt;"",DATE(YEAR(INDEX('分け方の表'!$O$4:$O$53,O405)),MONTH(INDEX('分け方の表'!$O$4:$O$53,O405)),1),DATE(YEAR(B405),MONTH(B405),1)),DATE(YEAR(B405),MONTH(B405),1)))</f>
        <v/>
      </c>
      <c r="N405" s="39">
        <f>IF(L405&lt;&gt;1,"",IF(J405="",0,IF(COUNTIFS($J$4:J405,J405)&gt;1,1,0)))</f>
        <v/>
      </c>
      <c r="O405" s="39">
        <f>IF(L405&lt;&gt;1,"",IF(J405="",0,IFERROR(MATCH(J405,'分け方の表'!$M$4:$M$53,0),0)))</f>
        <v/>
      </c>
      <c r="P405" s="39">
        <f>IF(L405&lt;&gt;1,"",IF(SUMPRODUCT((COUNTIFS(C405,"*"&amp;'分け方の表'!$F$4:$F$23&amp;"*")&gt;0)*('分け方の表'!$F$4:$F$23&lt;&gt;"")*'分け方の表'!$I$4:$I$23)=0,99,1+COUNTIFS('分け方の表'!$I$4:$I$23,"&gt;"&amp;SUMPRODUCT((COUNTIFS(C405,"*"&amp;'分け方の表'!$F$4:$F$23&amp;"*")&gt;0)*('分け方の表'!$F$4:$F$23&lt;&gt;"")*'分け方の表'!$I$4:$I$23))))</f>
        <v/>
      </c>
      <c r="Q405" s="39">
        <f>IF(L405&lt;&gt;1,"",IF(P405&gt;=99,"",INDEX('分け方の表'!$G$4:$G$23,P405)&amp;""))</f>
        <v/>
      </c>
      <c r="R405" s="39">
        <f>IF(L405&lt;&gt;1,"",IF((F405="収入")*(G405="給与")*(E405&lt;&gt;"")*(COUNTIFS('分け方の表'!$J$4:$J$13,E405)&gt;0),INDEX('分け方の表'!$K$4:$K$13,MATCH(E405,'分け方の表'!$J$4:$J$13,0))&amp;"",IFERROR(INDEX('分け方の表'!$C$4:$C$103,MATCH(F405&amp;"|"&amp;G405,'分け方の表'!$D$4:$D$103,0))&amp;"",IFERROR(INDEX('分け方の表'!$C$4:$C$103,MATCH(F405&amp;"|（ほか全部）",'分け方の表'!$D$4:$D$103,0))&amp;"","未分類"))))</f>
        <v/>
      </c>
      <c r="S405" s="39">
        <f>IF(L405&lt;&gt;1,"",IF(N405=1,"",IF(IF(O405&gt;0,INDEX('分け方の表'!$N$4:$N$53,O405)&amp;"","")&lt;&gt;"",IF(INDEX('分け方の表'!$N$4:$N$53,O405)="（数えない）","",INDEX('分け方の表'!$N$4:$N$53,O405)&amp;""),IF(I405&amp;""="1",IF((Q405&lt;&gt;"")*(D405&lt;0)*(IFERROR(INDEX('入力'!$E$30:$E$88,MATCH(Q405,'入力'!$A$30:$A$88,0)),"")="貯める・増やす"),Q405,""),IF(A405&amp;""="0","",IF(Q405&lt;&gt;"",Q405,R405))))))</f>
        <v/>
      </c>
      <c r="T405" s="56">
        <f>IF(S405="","",IF(IFERROR(INDEX('入力'!$E$30:$E$88,MATCH(S405,'入力'!$A$30:$A$88,0)),"")="入るお金",D405,-D405))</f>
        <v/>
      </c>
      <c r="U405" s="39">
        <f>IF(L405="","",IF(L405&lt;&gt;1,"見出しなど",IF(N405=1,"重なり",IF(S405="",IF(O405&gt;0,"数えない（直した）",IF(I405&amp;""="1","振替",IF(A405&amp;""="0","計算対象外","数えない"))),IF(COUNTIFS('入力'!$A$30:$A$88,S405)=0,"一覧にない費目",IF(O405&gt;0,"直した",IF(S405="未分類","未分類","OK")))))))</f>
        <v/>
      </c>
    </row>
    <row r="406">
      <c r="A406" s="40" t="n"/>
      <c r="B406" s="34" t="n"/>
      <c r="C406" s="35" t="n"/>
      <c r="D406" s="36" t="n"/>
      <c r="E406" s="35" t="n"/>
      <c r="F406" s="35" t="n"/>
      <c r="G406" s="35" t="n"/>
      <c r="H406" s="35" t="n"/>
      <c r="I406" s="40" t="n"/>
      <c r="J406" s="35" t="n"/>
      <c r="L406" s="39">
        <f>IF(B406="","",IFERROR(YEAR(B406)*0+D406*0+1,0))</f>
        <v/>
      </c>
      <c r="M406" s="55">
        <f>IF(L406&lt;&gt;1,"",IF(O406&gt;0,IF(INDEX('分け方の表'!$O$4:$O$53,O406)&lt;&gt;"",DATE(YEAR(INDEX('分け方の表'!$O$4:$O$53,O406)),MONTH(INDEX('分け方の表'!$O$4:$O$53,O406)),1),DATE(YEAR(B406),MONTH(B406),1)),DATE(YEAR(B406),MONTH(B406),1)))</f>
        <v/>
      </c>
      <c r="N406" s="39">
        <f>IF(L406&lt;&gt;1,"",IF(J406="",0,IF(COUNTIFS($J$4:J406,J406)&gt;1,1,0)))</f>
        <v/>
      </c>
      <c r="O406" s="39">
        <f>IF(L406&lt;&gt;1,"",IF(J406="",0,IFERROR(MATCH(J406,'分け方の表'!$M$4:$M$53,0),0)))</f>
        <v/>
      </c>
      <c r="P406" s="39">
        <f>IF(L406&lt;&gt;1,"",IF(SUMPRODUCT((COUNTIFS(C406,"*"&amp;'分け方の表'!$F$4:$F$23&amp;"*")&gt;0)*('分け方の表'!$F$4:$F$23&lt;&gt;"")*'分け方の表'!$I$4:$I$23)=0,99,1+COUNTIFS('分け方の表'!$I$4:$I$23,"&gt;"&amp;SUMPRODUCT((COUNTIFS(C406,"*"&amp;'分け方の表'!$F$4:$F$23&amp;"*")&gt;0)*('分け方の表'!$F$4:$F$23&lt;&gt;"")*'分け方の表'!$I$4:$I$23))))</f>
        <v/>
      </c>
      <c r="Q406" s="39">
        <f>IF(L406&lt;&gt;1,"",IF(P406&gt;=99,"",INDEX('分け方の表'!$G$4:$G$23,P406)&amp;""))</f>
        <v/>
      </c>
      <c r="R406" s="39">
        <f>IF(L406&lt;&gt;1,"",IF((F406="収入")*(G406="給与")*(E406&lt;&gt;"")*(COUNTIFS('分け方の表'!$J$4:$J$13,E406)&gt;0),INDEX('分け方の表'!$K$4:$K$13,MATCH(E406,'分け方の表'!$J$4:$J$13,0))&amp;"",IFERROR(INDEX('分け方の表'!$C$4:$C$103,MATCH(F406&amp;"|"&amp;G406,'分け方の表'!$D$4:$D$103,0))&amp;"",IFERROR(INDEX('分け方の表'!$C$4:$C$103,MATCH(F406&amp;"|（ほか全部）",'分け方の表'!$D$4:$D$103,0))&amp;"","未分類"))))</f>
        <v/>
      </c>
      <c r="S406" s="39">
        <f>IF(L406&lt;&gt;1,"",IF(N406=1,"",IF(IF(O406&gt;0,INDEX('分け方の表'!$N$4:$N$53,O406)&amp;"","")&lt;&gt;"",IF(INDEX('分け方の表'!$N$4:$N$53,O406)="（数えない）","",INDEX('分け方の表'!$N$4:$N$53,O406)&amp;""),IF(I406&amp;""="1",IF((Q406&lt;&gt;"")*(D406&lt;0)*(IFERROR(INDEX('入力'!$E$30:$E$88,MATCH(Q406,'入力'!$A$30:$A$88,0)),"")="貯める・増やす"),Q406,""),IF(A406&amp;""="0","",IF(Q406&lt;&gt;"",Q406,R406))))))</f>
        <v/>
      </c>
      <c r="T406" s="56">
        <f>IF(S406="","",IF(IFERROR(INDEX('入力'!$E$30:$E$88,MATCH(S406,'入力'!$A$30:$A$88,0)),"")="入るお金",D406,-D406))</f>
        <v/>
      </c>
      <c r="U406" s="39">
        <f>IF(L406="","",IF(L406&lt;&gt;1,"見出しなど",IF(N406=1,"重なり",IF(S406="",IF(O406&gt;0,"数えない（直した）",IF(I406&amp;""="1","振替",IF(A406&amp;""="0","計算対象外","数えない"))),IF(COUNTIFS('入力'!$A$30:$A$88,S406)=0,"一覧にない費目",IF(O406&gt;0,"直した",IF(S406="未分類","未分類","OK")))))))</f>
        <v/>
      </c>
    </row>
    <row r="407">
      <c r="A407" s="40" t="n"/>
      <c r="B407" s="34" t="n"/>
      <c r="C407" s="35" t="n"/>
      <c r="D407" s="36" t="n"/>
      <c r="E407" s="35" t="n"/>
      <c r="F407" s="35" t="n"/>
      <c r="G407" s="35" t="n"/>
      <c r="H407" s="35" t="n"/>
      <c r="I407" s="40" t="n"/>
      <c r="J407" s="35" t="n"/>
      <c r="L407" s="39">
        <f>IF(B407="","",IFERROR(YEAR(B407)*0+D407*0+1,0))</f>
        <v/>
      </c>
      <c r="M407" s="55">
        <f>IF(L407&lt;&gt;1,"",IF(O407&gt;0,IF(INDEX('分け方の表'!$O$4:$O$53,O407)&lt;&gt;"",DATE(YEAR(INDEX('分け方の表'!$O$4:$O$53,O407)),MONTH(INDEX('分け方の表'!$O$4:$O$53,O407)),1),DATE(YEAR(B407),MONTH(B407),1)),DATE(YEAR(B407),MONTH(B407),1)))</f>
        <v/>
      </c>
      <c r="N407" s="39">
        <f>IF(L407&lt;&gt;1,"",IF(J407="",0,IF(COUNTIFS($J$4:J407,J407)&gt;1,1,0)))</f>
        <v/>
      </c>
      <c r="O407" s="39">
        <f>IF(L407&lt;&gt;1,"",IF(J407="",0,IFERROR(MATCH(J407,'分け方の表'!$M$4:$M$53,0),0)))</f>
        <v/>
      </c>
      <c r="P407" s="39">
        <f>IF(L407&lt;&gt;1,"",IF(SUMPRODUCT((COUNTIFS(C407,"*"&amp;'分け方の表'!$F$4:$F$23&amp;"*")&gt;0)*('分け方の表'!$F$4:$F$23&lt;&gt;"")*'分け方の表'!$I$4:$I$23)=0,99,1+COUNTIFS('分け方の表'!$I$4:$I$23,"&gt;"&amp;SUMPRODUCT((COUNTIFS(C407,"*"&amp;'分け方の表'!$F$4:$F$23&amp;"*")&gt;0)*('分け方の表'!$F$4:$F$23&lt;&gt;"")*'分け方の表'!$I$4:$I$23))))</f>
        <v/>
      </c>
      <c r="Q407" s="39">
        <f>IF(L407&lt;&gt;1,"",IF(P407&gt;=99,"",INDEX('分け方の表'!$G$4:$G$23,P407)&amp;""))</f>
        <v/>
      </c>
      <c r="R407" s="39">
        <f>IF(L407&lt;&gt;1,"",IF((F407="収入")*(G407="給与")*(E407&lt;&gt;"")*(COUNTIFS('分け方の表'!$J$4:$J$13,E407)&gt;0),INDEX('分け方の表'!$K$4:$K$13,MATCH(E407,'分け方の表'!$J$4:$J$13,0))&amp;"",IFERROR(INDEX('分け方の表'!$C$4:$C$103,MATCH(F407&amp;"|"&amp;G407,'分け方の表'!$D$4:$D$103,0))&amp;"",IFERROR(INDEX('分け方の表'!$C$4:$C$103,MATCH(F407&amp;"|（ほか全部）",'分け方の表'!$D$4:$D$103,0))&amp;"","未分類"))))</f>
        <v/>
      </c>
      <c r="S407" s="39">
        <f>IF(L407&lt;&gt;1,"",IF(N407=1,"",IF(IF(O407&gt;0,INDEX('分け方の表'!$N$4:$N$53,O407)&amp;"","")&lt;&gt;"",IF(INDEX('分け方の表'!$N$4:$N$53,O407)="（数えない）","",INDEX('分け方の表'!$N$4:$N$53,O407)&amp;""),IF(I407&amp;""="1",IF((Q407&lt;&gt;"")*(D407&lt;0)*(IFERROR(INDEX('入力'!$E$30:$E$88,MATCH(Q407,'入力'!$A$30:$A$88,0)),"")="貯める・増やす"),Q407,""),IF(A407&amp;""="0","",IF(Q407&lt;&gt;"",Q407,R407))))))</f>
        <v/>
      </c>
      <c r="T407" s="56">
        <f>IF(S407="","",IF(IFERROR(INDEX('入力'!$E$30:$E$88,MATCH(S407,'入力'!$A$30:$A$88,0)),"")="入るお金",D407,-D407))</f>
        <v/>
      </c>
      <c r="U407" s="39">
        <f>IF(L407="","",IF(L407&lt;&gt;1,"見出しなど",IF(N407=1,"重なり",IF(S407="",IF(O407&gt;0,"数えない（直した）",IF(I407&amp;""="1","振替",IF(A407&amp;""="0","計算対象外","数えない"))),IF(COUNTIFS('入力'!$A$30:$A$88,S407)=0,"一覧にない費目",IF(O407&gt;0,"直した",IF(S407="未分類","未分類","OK")))))))</f>
        <v/>
      </c>
    </row>
    <row r="408">
      <c r="A408" s="40" t="n"/>
      <c r="B408" s="34" t="n"/>
      <c r="C408" s="35" t="n"/>
      <c r="D408" s="36" t="n"/>
      <c r="E408" s="35" t="n"/>
      <c r="F408" s="35" t="n"/>
      <c r="G408" s="35" t="n"/>
      <c r="H408" s="35" t="n"/>
      <c r="I408" s="40" t="n"/>
      <c r="J408" s="35" t="n"/>
      <c r="L408" s="39">
        <f>IF(B408="","",IFERROR(YEAR(B408)*0+D408*0+1,0))</f>
        <v/>
      </c>
      <c r="M408" s="55">
        <f>IF(L408&lt;&gt;1,"",IF(O408&gt;0,IF(INDEX('分け方の表'!$O$4:$O$53,O408)&lt;&gt;"",DATE(YEAR(INDEX('分け方の表'!$O$4:$O$53,O408)),MONTH(INDEX('分け方の表'!$O$4:$O$53,O408)),1),DATE(YEAR(B408),MONTH(B408),1)),DATE(YEAR(B408),MONTH(B408),1)))</f>
        <v/>
      </c>
      <c r="N408" s="39">
        <f>IF(L408&lt;&gt;1,"",IF(J408="",0,IF(COUNTIFS($J$4:J408,J408)&gt;1,1,0)))</f>
        <v/>
      </c>
      <c r="O408" s="39">
        <f>IF(L408&lt;&gt;1,"",IF(J408="",0,IFERROR(MATCH(J408,'分け方の表'!$M$4:$M$53,0),0)))</f>
        <v/>
      </c>
      <c r="P408" s="39">
        <f>IF(L408&lt;&gt;1,"",IF(SUMPRODUCT((COUNTIFS(C408,"*"&amp;'分け方の表'!$F$4:$F$23&amp;"*")&gt;0)*('分け方の表'!$F$4:$F$23&lt;&gt;"")*'分け方の表'!$I$4:$I$23)=0,99,1+COUNTIFS('分け方の表'!$I$4:$I$23,"&gt;"&amp;SUMPRODUCT((COUNTIFS(C408,"*"&amp;'分け方の表'!$F$4:$F$23&amp;"*")&gt;0)*('分け方の表'!$F$4:$F$23&lt;&gt;"")*'分け方の表'!$I$4:$I$23))))</f>
        <v/>
      </c>
      <c r="Q408" s="39">
        <f>IF(L408&lt;&gt;1,"",IF(P408&gt;=99,"",INDEX('分け方の表'!$G$4:$G$23,P408)&amp;""))</f>
        <v/>
      </c>
      <c r="R408" s="39">
        <f>IF(L408&lt;&gt;1,"",IF((F408="収入")*(G408="給与")*(E408&lt;&gt;"")*(COUNTIFS('分け方の表'!$J$4:$J$13,E408)&gt;0),INDEX('分け方の表'!$K$4:$K$13,MATCH(E408,'分け方の表'!$J$4:$J$13,0))&amp;"",IFERROR(INDEX('分け方の表'!$C$4:$C$103,MATCH(F408&amp;"|"&amp;G408,'分け方の表'!$D$4:$D$103,0))&amp;"",IFERROR(INDEX('分け方の表'!$C$4:$C$103,MATCH(F408&amp;"|（ほか全部）",'分け方の表'!$D$4:$D$103,0))&amp;"","未分類"))))</f>
        <v/>
      </c>
      <c r="S408" s="39">
        <f>IF(L408&lt;&gt;1,"",IF(N408=1,"",IF(IF(O408&gt;0,INDEX('分け方の表'!$N$4:$N$53,O408)&amp;"","")&lt;&gt;"",IF(INDEX('分け方の表'!$N$4:$N$53,O408)="（数えない）","",INDEX('分け方の表'!$N$4:$N$53,O408)&amp;""),IF(I408&amp;""="1",IF((Q408&lt;&gt;"")*(D408&lt;0)*(IFERROR(INDEX('入力'!$E$30:$E$88,MATCH(Q408,'入力'!$A$30:$A$88,0)),"")="貯める・増やす"),Q408,""),IF(A408&amp;""="0","",IF(Q408&lt;&gt;"",Q408,R408))))))</f>
        <v/>
      </c>
      <c r="T408" s="56">
        <f>IF(S408="","",IF(IFERROR(INDEX('入力'!$E$30:$E$88,MATCH(S408,'入力'!$A$30:$A$88,0)),"")="入るお金",D408,-D408))</f>
        <v/>
      </c>
      <c r="U408" s="39">
        <f>IF(L408="","",IF(L408&lt;&gt;1,"見出しなど",IF(N408=1,"重なり",IF(S408="",IF(O408&gt;0,"数えない（直した）",IF(I408&amp;""="1","振替",IF(A408&amp;""="0","計算対象外","数えない"))),IF(COUNTIFS('入力'!$A$30:$A$88,S408)=0,"一覧にない費目",IF(O408&gt;0,"直した",IF(S408="未分類","未分類","OK")))))))</f>
        <v/>
      </c>
    </row>
    <row r="409">
      <c r="A409" s="40" t="n"/>
      <c r="B409" s="34" t="n"/>
      <c r="C409" s="35" t="n"/>
      <c r="D409" s="36" t="n"/>
      <c r="E409" s="35" t="n"/>
      <c r="F409" s="35" t="n"/>
      <c r="G409" s="35" t="n"/>
      <c r="H409" s="35" t="n"/>
      <c r="I409" s="40" t="n"/>
      <c r="J409" s="35" t="n"/>
      <c r="L409" s="39">
        <f>IF(B409="","",IFERROR(YEAR(B409)*0+D409*0+1,0))</f>
        <v/>
      </c>
      <c r="M409" s="55">
        <f>IF(L409&lt;&gt;1,"",IF(O409&gt;0,IF(INDEX('分け方の表'!$O$4:$O$53,O409)&lt;&gt;"",DATE(YEAR(INDEX('分け方の表'!$O$4:$O$53,O409)),MONTH(INDEX('分け方の表'!$O$4:$O$53,O409)),1),DATE(YEAR(B409),MONTH(B409),1)),DATE(YEAR(B409),MONTH(B409),1)))</f>
        <v/>
      </c>
      <c r="N409" s="39">
        <f>IF(L409&lt;&gt;1,"",IF(J409="",0,IF(COUNTIFS($J$4:J409,J409)&gt;1,1,0)))</f>
        <v/>
      </c>
      <c r="O409" s="39">
        <f>IF(L409&lt;&gt;1,"",IF(J409="",0,IFERROR(MATCH(J409,'分け方の表'!$M$4:$M$53,0),0)))</f>
        <v/>
      </c>
      <c r="P409" s="39">
        <f>IF(L409&lt;&gt;1,"",IF(SUMPRODUCT((COUNTIFS(C409,"*"&amp;'分け方の表'!$F$4:$F$23&amp;"*")&gt;0)*('分け方の表'!$F$4:$F$23&lt;&gt;"")*'分け方の表'!$I$4:$I$23)=0,99,1+COUNTIFS('分け方の表'!$I$4:$I$23,"&gt;"&amp;SUMPRODUCT((COUNTIFS(C409,"*"&amp;'分け方の表'!$F$4:$F$23&amp;"*")&gt;0)*('分け方の表'!$F$4:$F$23&lt;&gt;"")*'分け方の表'!$I$4:$I$23))))</f>
        <v/>
      </c>
      <c r="Q409" s="39">
        <f>IF(L409&lt;&gt;1,"",IF(P409&gt;=99,"",INDEX('分け方の表'!$G$4:$G$23,P409)&amp;""))</f>
        <v/>
      </c>
      <c r="R409" s="39">
        <f>IF(L409&lt;&gt;1,"",IF((F409="収入")*(G409="給与")*(E409&lt;&gt;"")*(COUNTIFS('分け方の表'!$J$4:$J$13,E409)&gt;0),INDEX('分け方の表'!$K$4:$K$13,MATCH(E409,'分け方の表'!$J$4:$J$13,0))&amp;"",IFERROR(INDEX('分け方の表'!$C$4:$C$103,MATCH(F409&amp;"|"&amp;G409,'分け方の表'!$D$4:$D$103,0))&amp;"",IFERROR(INDEX('分け方の表'!$C$4:$C$103,MATCH(F409&amp;"|（ほか全部）",'分け方の表'!$D$4:$D$103,0))&amp;"","未分類"))))</f>
        <v/>
      </c>
      <c r="S409" s="39">
        <f>IF(L409&lt;&gt;1,"",IF(N409=1,"",IF(IF(O409&gt;0,INDEX('分け方の表'!$N$4:$N$53,O409)&amp;"","")&lt;&gt;"",IF(INDEX('分け方の表'!$N$4:$N$53,O409)="（数えない）","",INDEX('分け方の表'!$N$4:$N$53,O409)&amp;""),IF(I409&amp;""="1",IF((Q409&lt;&gt;"")*(D409&lt;0)*(IFERROR(INDEX('入力'!$E$30:$E$88,MATCH(Q409,'入力'!$A$30:$A$88,0)),"")="貯める・増やす"),Q409,""),IF(A409&amp;""="0","",IF(Q409&lt;&gt;"",Q409,R409))))))</f>
        <v/>
      </c>
      <c r="T409" s="56">
        <f>IF(S409="","",IF(IFERROR(INDEX('入力'!$E$30:$E$88,MATCH(S409,'入力'!$A$30:$A$88,0)),"")="入るお金",D409,-D409))</f>
        <v/>
      </c>
      <c r="U409" s="39">
        <f>IF(L409="","",IF(L409&lt;&gt;1,"見出しなど",IF(N409=1,"重なり",IF(S409="",IF(O409&gt;0,"数えない（直した）",IF(I409&amp;""="1","振替",IF(A409&amp;""="0","計算対象外","数えない"))),IF(COUNTIFS('入力'!$A$30:$A$88,S409)=0,"一覧にない費目",IF(O409&gt;0,"直した",IF(S409="未分類","未分類","OK")))))))</f>
        <v/>
      </c>
    </row>
    <row r="410">
      <c r="A410" s="40" t="n"/>
      <c r="B410" s="34" t="n"/>
      <c r="C410" s="35" t="n"/>
      <c r="D410" s="36" t="n"/>
      <c r="E410" s="35" t="n"/>
      <c r="F410" s="35" t="n"/>
      <c r="G410" s="35" t="n"/>
      <c r="H410" s="35" t="n"/>
      <c r="I410" s="40" t="n"/>
      <c r="J410" s="35" t="n"/>
      <c r="L410" s="39">
        <f>IF(B410="","",IFERROR(YEAR(B410)*0+D410*0+1,0))</f>
        <v/>
      </c>
      <c r="M410" s="55">
        <f>IF(L410&lt;&gt;1,"",IF(O410&gt;0,IF(INDEX('分け方の表'!$O$4:$O$53,O410)&lt;&gt;"",DATE(YEAR(INDEX('分け方の表'!$O$4:$O$53,O410)),MONTH(INDEX('分け方の表'!$O$4:$O$53,O410)),1),DATE(YEAR(B410),MONTH(B410),1)),DATE(YEAR(B410),MONTH(B410),1)))</f>
        <v/>
      </c>
      <c r="N410" s="39">
        <f>IF(L410&lt;&gt;1,"",IF(J410="",0,IF(COUNTIFS($J$4:J410,J410)&gt;1,1,0)))</f>
        <v/>
      </c>
      <c r="O410" s="39">
        <f>IF(L410&lt;&gt;1,"",IF(J410="",0,IFERROR(MATCH(J410,'分け方の表'!$M$4:$M$53,0),0)))</f>
        <v/>
      </c>
      <c r="P410" s="39">
        <f>IF(L410&lt;&gt;1,"",IF(SUMPRODUCT((COUNTIFS(C410,"*"&amp;'分け方の表'!$F$4:$F$23&amp;"*")&gt;0)*('分け方の表'!$F$4:$F$23&lt;&gt;"")*'分け方の表'!$I$4:$I$23)=0,99,1+COUNTIFS('分け方の表'!$I$4:$I$23,"&gt;"&amp;SUMPRODUCT((COUNTIFS(C410,"*"&amp;'分け方の表'!$F$4:$F$23&amp;"*")&gt;0)*('分け方の表'!$F$4:$F$23&lt;&gt;"")*'分け方の表'!$I$4:$I$23))))</f>
        <v/>
      </c>
      <c r="Q410" s="39">
        <f>IF(L410&lt;&gt;1,"",IF(P410&gt;=99,"",INDEX('分け方の表'!$G$4:$G$23,P410)&amp;""))</f>
        <v/>
      </c>
      <c r="R410" s="39">
        <f>IF(L410&lt;&gt;1,"",IF((F410="収入")*(G410="給与")*(E410&lt;&gt;"")*(COUNTIFS('分け方の表'!$J$4:$J$13,E410)&gt;0),INDEX('分け方の表'!$K$4:$K$13,MATCH(E410,'分け方の表'!$J$4:$J$13,0))&amp;"",IFERROR(INDEX('分け方の表'!$C$4:$C$103,MATCH(F410&amp;"|"&amp;G410,'分け方の表'!$D$4:$D$103,0))&amp;"",IFERROR(INDEX('分け方の表'!$C$4:$C$103,MATCH(F410&amp;"|（ほか全部）",'分け方の表'!$D$4:$D$103,0))&amp;"","未分類"))))</f>
        <v/>
      </c>
      <c r="S410" s="39">
        <f>IF(L410&lt;&gt;1,"",IF(N410=1,"",IF(IF(O410&gt;0,INDEX('分け方の表'!$N$4:$N$53,O410)&amp;"","")&lt;&gt;"",IF(INDEX('分け方の表'!$N$4:$N$53,O410)="（数えない）","",INDEX('分け方の表'!$N$4:$N$53,O410)&amp;""),IF(I410&amp;""="1",IF((Q410&lt;&gt;"")*(D410&lt;0)*(IFERROR(INDEX('入力'!$E$30:$E$88,MATCH(Q410,'入力'!$A$30:$A$88,0)),"")="貯める・増やす"),Q410,""),IF(A410&amp;""="0","",IF(Q410&lt;&gt;"",Q410,R410))))))</f>
        <v/>
      </c>
      <c r="T410" s="56">
        <f>IF(S410="","",IF(IFERROR(INDEX('入力'!$E$30:$E$88,MATCH(S410,'入力'!$A$30:$A$88,0)),"")="入るお金",D410,-D410))</f>
        <v/>
      </c>
      <c r="U410" s="39">
        <f>IF(L410="","",IF(L410&lt;&gt;1,"見出しなど",IF(N410=1,"重なり",IF(S410="",IF(O410&gt;0,"数えない（直した）",IF(I410&amp;""="1","振替",IF(A410&amp;""="0","計算対象外","数えない"))),IF(COUNTIFS('入力'!$A$30:$A$88,S410)=0,"一覧にない費目",IF(O410&gt;0,"直した",IF(S410="未分類","未分類","OK")))))))</f>
        <v/>
      </c>
    </row>
    <row r="411">
      <c r="A411" s="40" t="n"/>
      <c r="B411" s="34" t="n"/>
      <c r="C411" s="35" t="n"/>
      <c r="D411" s="36" t="n"/>
      <c r="E411" s="35" t="n"/>
      <c r="F411" s="35" t="n"/>
      <c r="G411" s="35" t="n"/>
      <c r="H411" s="35" t="n"/>
      <c r="I411" s="40" t="n"/>
      <c r="J411" s="35" t="n"/>
      <c r="L411" s="39">
        <f>IF(B411="","",IFERROR(YEAR(B411)*0+D411*0+1,0))</f>
        <v/>
      </c>
      <c r="M411" s="55">
        <f>IF(L411&lt;&gt;1,"",IF(O411&gt;0,IF(INDEX('分け方の表'!$O$4:$O$53,O411)&lt;&gt;"",DATE(YEAR(INDEX('分け方の表'!$O$4:$O$53,O411)),MONTH(INDEX('分け方の表'!$O$4:$O$53,O411)),1),DATE(YEAR(B411),MONTH(B411),1)),DATE(YEAR(B411),MONTH(B411),1)))</f>
        <v/>
      </c>
      <c r="N411" s="39">
        <f>IF(L411&lt;&gt;1,"",IF(J411="",0,IF(COUNTIFS($J$4:J411,J411)&gt;1,1,0)))</f>
        <v/>
      </c>
      <c r="O411" s="39">
        <f>IF(L411&lt;&gt;1,"",IF(J411="",0,IFERROR(MATCH(J411,'分け方の表'!$M$4:$M$53,0),0)))</f>
        <v/>
      </c>
      <c r="P411" s="39">
        <f>IF(L411&lt;&gt;1,"",IF(SUMPRODUCT((COUNTIFS(C411,"*"&amp;'分け方の表'!$F$4:$F$23&amp;"*")&gt;0)*('分け方の表'!$F$4:$F$23&lt;&gt;"")*'分け方の表'!$I$4:$I$23)=0,99,1+COUNTIFS('分け方の表'!$I$4:$I$23,"&gt;"&amp;SUMPRODUCT((COUNTIFS(C411,"*"&amp;'分け方の表'!$F$4:$F$23&amp;"*")&gt;0)*('分け方の表'!$F$4:$F$23&lt;&gt;"")*'分け方の表'!$I$4:$I$23))))</f>
        <v/>
      </c>
      <c r="Q411" s="39">
        <f>IF(L411&lt;&gt;1,"",IF(P411&gt;=99,"",INDEX('分け方の表'!$G$4:$G$23,P411)&amp;""))</f>
        <v/>
      </c>
      <c r="R411" s="39">
        <f>IF(L411&lt;&gt;1,"",IF((F411="収入")*(G411="給与")*(E411&lt;&gt;"")*(COUNTIFS('分け方の表'!$J$4:$J$13,E411)&gt;0),INDEX('分け方の表'!$K$4:$K$13,MATCH(E411,'分け方の表'!$J$4:$J$13,0))&amp;"",IFERROR(INDEX('分け方の表'!$C$4:$C$103,MATCH(F411&amp;"|"&amp;G411,'分け方の表'!$D$4:$D$103,0))&amp;"",IFERROR(INDEX('分け方の表'!$C$4:$C$103,MATCH(F411&amp;"|（ほか全部）",'分け方の表'!$D$4:$D$103,0))&amp;"","未分類"))))</f>
        <v/>
      </c>
      <c r="S411" s="39">
        <f>IF(L411&lt;&gt;1,"",IF(N411=1,"",IF(IF(O411&gt;0,INDEX('分け方の表'!$N$4:$N$53,O411)&amp;"","")&lt;&gt;"",IF(INDEX('分け方の表'!$N$4:$N$53,O411)="（数えない）","",INDEX('分け方の表'!$N$4:$N$53,O411)&amp;""),IF(I411&amp;""="1",IF((Q411&lt;&gt;"")*(D411&lt;0)*(IFERROR(INDEX('入力'!$E$30:$E$88,MATCH(Q411,'入力'!$A$30:$A$88,0)),"")="貯める・増やす"),Q411,""),IF(A411&amp;""="0","",IF(Q411&lt;&gt;"",Q411,R411))))))</f>
        <v/>
      </c>
      <c r="T411" s="56">
        <f>IF(S411="","",IF(IFERROR(INDEX('入力'!$E$30:$E$88,MATCH(S411,'入力'!$A$30:$A$88,0)),"")="入るお金",D411,-D411))</f>
        <v/>
      </c>
      <c r="U411" s="39">
        <f>IF(L411="","",IF(L411&lt;&gt;1,"見出しなど",IF(N411=1,"重なり",IF(S411="",IF(O411&gt;0,"数えない（直した）",IF(I411&amp;""="1","振替",IF(A411&amp;""="0","計算対象外","数えない"))),IF(COUNTIFS('入力'!$A$30:$A$88,S411)=0,"一覧にない費目",IF(O411&gt;0,"直した",IF(S411="未分類","未分類","OK")))))))</f>
        <v/>
      </c>
    </row>
    <row r="412">
      <c r="A412" s="40" t="n"/>
      <c r="B412" s="34" t="n"/>
      <c r="C412" s="35" t="n"/>
      <c r="D412" s="36" t="n"/>
      <c r="E412" s="35" t="n"/>
      <c r="F412" s="35" t="n"/>
      <c r="G412" s="35" t="n"/>
      <c r="H412" s="35" t="n"/>
      <c r="I412" s="40" t="n"/>
      <c r="J412" s="35" t="n"/>
      <c r="L412" s="39">
        <f>IF(B412="","",IFERROR(YEAR(B412)*0+D412*0+1,0))</f>
        <v/>
      </c>
      <c r="M412" s="55">
        <f>IF(L412&lt;&gt;1,"",IF(O412&gt;0,IF(INDEX('分け方の表'!$O$4:$O$53,O412)&lt;&gt;"",DATE(YEAR(INDEX('分け方の表'!$O$4:$O$53,O412)),MONTH(INDEX('分け方の表'!$O$4:$O$53,O412)),1),DATE(YEAR(B412),MONTH(B412),1)),DATE(YEAR(B412),MONTH(B412),1)))</f>
        <v/>
      </c>
      <c r="N412" s="39">
        <f>IF(L412&lt;&gt;1,"",IF(J412="",0,IF(COUNTIFS($J$4:J412,J412)&gt;1,1,0)))</f>
        <v/>
      </c>
      <c r="O412" s="39">
        <f>IF(L412&lt;&gt;1,"",IF(J412="",0,IFERROR(MATCH(J412,'分け方の表'!$M$4:$M$53,0),0)))</f>
        <v/>
      </c>
      <c r="P412" s="39">
        <f>IF(L412&lt;&gt;1,"",IF(SUMPRODUCT((COUNTIFS(C412,"*"&amp;'分け方の表'!$F$4:$F$23&amp;"*")&gt;0)*('分け方の表'!$F$4:$F$23&lt;&gt;"")*'分け方の表'!$I$4:$I$23)=0,99,1+COUNTIFS('分け方の表'!$I$4:$I$23,"&gt;"&amp;SUMPRODUCT((COUNTIFS(C412,"*"&amp;'分け方の表'!$F$4:$F$23&amp;"*")&gt;0)*('分け方の表'!$F$4:$F$23&lt;&gt;"")*'分け方の表'!$I$4:$I$23))))</f>
        <v/>
      </c>
      <c r="Q412" s="39">
        <f>IF(L412&lt;&gt;1,"",IF(P412&gt;=99,"",INDEX('分け方の表'!$G$4:$G$23,P412)&amp;""))</f>
        <v/>
      </c>
      <c r="R412" s="39">
        <f>IF(L412&lt;&gt;1,"",IF((F412="収入")*(G412="給与")*(E412&lt;&gt;"")*(COUNTIFS('分け方の表'!$J$4:$J$13,E412)&gt;0),INDEX('分け方の表'!$K$4:$K$13,MATCH(E412,'分け方の表'!$J$4:$J$13,0))&amp;"",IFERROR(INDEX('分け方の表'!$C$4:$C$103,MATCH(F412&amp;"|"&amp;G412,'分け方の表'!$D$4:$D$103,0))&amp;"",IFERROR(INDEX('分け方の表'!$C$4:$C$103,MATCH(F412&amp;"|（ほか全部）",'分け方の表'!$D$4:$D$103,0))&amp;"","未分類"))))</f>
        <v/>
      </c>
      <c r="S412" s="39">
        <f>IF(L412&lt;&gt;1,"",IF(N412=1,"",IF(IF(O412&gt;0,INDEX('分け方の表'!$N$4:$N$53,O412)&amp;"","")&lt;&gt;"",IF(INDEX('分け方の表'!$N$4:$N$53,O412)="（数えない）","",INDEX('分け方の表'!$N$4:$N$53,O412)&amp;""),IF(I412&amp;""="1",IF((Q412&lt;&gt;"")*(D412&lt;0)*(IFERROR(INDEX('入力'!$E$30:$E$88,MATCH(Q412,'入力'!$A$30:$A$88,0)),"")="貯める・増やす"),Q412,""),IF(A412&amp;""="0","",IF(Q412&lt;&gt;"",Q412,R412))))))</f>
        <v/>
      </c>
      <c r="T412" s="56">
        <f>IF(S412="","",IF(IFERROR(INDEX('入力'!$E$30:$E$88,MATCH(S412,'入力'!$A$30:$A$88,0)),"")="入るお金",D412,-D412))</f>
        <v/>
      </c>
      <c r="U412" s="39">
        <f>IF(L412="","",IF(L412&lt;&gt;1,"見出しなど",IF(N412=1,"重なり",IF(S412="",IF(O412&gt;0,"数えない（直した）",IF(I412&amp;""="1","振替",IF(A412&amp;""="0","計算対象外","数えない"))),IF(COUNTIFS('入力'!$A$30:$A$88,S412)=0,"一覧にない費目",IF(O412&gt;0,"直した",IF(S412="未分類","未分類","OK")))))))</f>
        <v/>
      </c>
    </row>
    <row r="413">
      <c r="A413" s="40" t="n"/>
      <c r="B413" s="34" t="n"/>
      <c r="C413" s="35" t="n"/>
      <c r="D413" s="36" t="n"/>
      <c r="E413" s="35" t="n"/>
      <c r="F413" s="35" t="n"/>
      <c r="G413" s="35" t="n"/>
      <c r="H413" s="35" t="n"/>
      <c r="I413" s="40" t="n"/>
      <c r="J413" s="35" t="n"/>
      <c r="L413" s="39">
        <f>IF(B413="","",IFERROR(YEAR(B413)*0+D413*0+1,0))</f>
        <v/>
      </c>
      <c r="M413" s="55">
        <f>IF(L413&lt;&gt;1,"",IF(O413&gt;0,IF(INDEX('分け方の表'!$O$4:$O$53,O413)&lt;&gt;"",DATE(YEAR(INDEX('分け方の表'!$O$4:$O$53,O413)),MONTH(INDEX('分け方の表'!$O$4:$O$53,O413)),1),DATE(YEAR(B413),MONTH(B413),1)),DATE(YEAR(B413),MONTH(B413),1)))</f>
        <v/>
      </c>
      <c r="N413" s="39">
        <f>IF(L413&lt;&gt;1,"",IF(J413="",0,IF(COUNTIFS($J$4:J413,J413)&gt;1,1,0)))</f>
        <v/>
      </c>
      <c r="O413" s="39">
        <f>IF(L413&lt;&gt;1,"",IF(J413="",0,IFERROR(MATCH(J413,'分け方の表'!$M$4:$M$53,0),0)))</f>
        <v/>
      </c>
      <c r="P413" s="39">
        <f>IF(L413&lt;&gt;1,"",IF(SUMPRODUCT((COUNTIFS(C413,"*"&amp;'分け方の表'!$F$4:$F$23&amp;"*")&gt;0)*('分け方の表'!$F$4:$F$23&lt;&gt;"")*'分け方の表'!$I$4:$I$23)=0,99,1+COUNTIFS('分け方の表'!$I$4:$I$23,"&gt;"&amp;SUMPRODUCT((COUNTIFS(C413,"*"&amp;'分け方の表'!$F$4:$F$23&amp;"*")&gt;0)*('分け方の表'!$F$4:$F$23&lt;&gt;"")*'分け方の表'!$I$4:$I$23))))</f>
        <v/>
      </c>
      <c r="Q413" s="39">
        <f>IF(L413&lt;&gt;1,"",IF(P413&gt;=99,"",INDEX('分け方の表'!$G$4:$G$23,P413)&amp;""))</f>
        <v/>
      </c>
      <c r="R413" s="39">
        <f>IF(L413&lt;&gt;1,"",IF((F413="収入")*(G413="給与")*(E413&lt;&gt;"")*(COUNTIFS('分け方の表'!$J$4:$J$13,E413)&gt;0),INDEX('分け方の表'!$K$4:$K$13,MATCH(E413,'分け方の表'!$J$4:$J$13,0))&amp;"",IFERROR(INDEX('分け方の表'!$C$4:$C$103,MATCH(F413&amp;"|"&amp;G413,'分け方の表'!$D$4:$D$103,0))&amp;"",IFERROR(INDEX('分け方の表'!$C$4:$C$103,MATCH(F413&amp;"|（ほか全部）",'分け方の表'!$D$4:$D$103,0))&amp;"","未分類"))))</f>
        <v/>
      </c>
      <c r="S413" s="39">
        <f>IF(L413&lt;&gt;1,"",IF(N413=1,"",IF(IF(O413&gt;0,INDEX('分け方の表'!$N$4:$N$53,O413)&amp;"","")&lt;&gt;"",IF(INDEX('分け方の表'!$N$4:$N$53,O413)="（数えない）","",INDEX('分け方の表'!$N$4:$N$53,O413)&amp;""),IF(I413&amp;""="1",IF((Q413&lt;&gt;"")*(D413&lt;0)*(IFERROR(INDEX('入力'!$E$30:$E$88,MATCH(Q413,'入力'!$A$30:$A$88,0)),"")="貯める・増やす"),Q413,""),IF(A413&amp;""="0","",IF(Q413&lt;&gt;"",Q413,R413))))))</f>
        <v/>
      </c>
      <c r="T413" s="56">
        <f>IF(S413="","",IF(IFERROR(INDEX('入力'!$E$30:$E$88,MATCH(S413,'入力'!$A$30:$A$88,0)),"")="入るお金",D413,-D413))</f>
        <v/>
      </c>
      <c r="U413" s="39">
        <f>IF(L413="","",IF(L413&lt;&gt;1,"見出しなど",IF(N413=1,"重なり",IF(S413="",IF(O413&gt;0,"数えない（直した）",IF(I413&amp;""="1","振替",IF(A413&amp;""="0","計算対象外","数えない"))),IF(COUNTIFS('入力'!$A$30:$A$88,S413)=0,"一覧にない費目",IF(O413&gt;0,"直した",IF(S413="未分類","未分類","OK")))))))</f>
        <v/>
      </c>
    </row>
    <row r="414">
      <c r="A414" s="40" t="n"/>
      <c r="B414" s="34" t="n"/>
      <c r="C414" s="35" t="n"/>
      <c r="D414" s="36" t="n"/>
      <c r="E414" s="35" t="n"/>
      <c r="F414" s="35" t="n"/>
      <c r="G414" s="35" t="n"/>
      <c r="H414" s="35" t="n"/>
      <c r="I414" s="40" t="n"/>
      <c r="J414" s="35" t="n"/>
      <c r="L414" s="39">
        <f>IF(B414="","",IFERROR(YEAR(B414)*0+D414*0+1,0))</f>
        <v/>
      </c>
      <c r="M414" s="55">
        <f>IF(L414&lt;&gt;1,"",IF(O414&gt;0,IF(INDEX('分け方の表'!$O$4:$O$53,O414)&lt;&gt;"",DATE(YEAR(INDEX('分け方の表'!$O$4:$O$53,O414)),MONTH(INDEX('分け方の表'!$O$4:$O$53,O414)),1),DATE(YEAR(B414),MONTH(B414),1)),DATE(YEAR(B414),MONTH(B414),1)))</f>
        <v/>
      </c>
      <c r="N414" s="39">
        <f>IF(L414&lt;&gt;1,"",IF(J414="",0,IF(COUNTIFS($J$4:J414,J414)&gt;1,1,0)))</f>
        <v/>
      </c>
      <c r="O414" s="39">
        <f>IF(L414&lt;&gt;1,"",IF(J414="",0,IFERROR(MATCH(J414,'分け方の表'!$M$4:$M$53,0),0)))</f>
        <v/>
      </c>
      <c r="P414" s="39">
        <f>IF(L414&lt;&gt;1,"",IF(SUMPRODUCT((COUNTIFS(C414,"*"&amp;'分け方の表'!$F$4:$F$23&amp;"*")&gt;0)*('分け方の表'!$F$4:$F$23&lt;&gt;"")*'分け方の表'!$I$4:$I$23)=0,99,1+COUNTIFS('分け方の表'!$I$4:$I$23,"&gt;"&amp;SUMPRODUCT((COUNTIFS(C414,"*"&amp;'分け方の表'!$F$4:$F$23&amp;"*")&gt;0)*('分け方の表'!$F$4:$F$23&lt;&gt;"")*'分け方の表'!$I$4:$I$23))))</f>
        <v/>
      </c>
      <c r="Q414" s="39">
        <f>IF(L414&lt;&gt;1,"",IF(P414&gt;=99,"",INDEX('分け方の表'!$G$4:$G$23,P414)&amp;""))</f>
        <v/>
      </c>
      <c r="R414" s="39">
        <f>IF(L414&lt;&gt;1,"",IF((F414="収入")*(G414="給与")*(E414&lt;&gt;"")*(COUNTIFS('分け方の表'!$J$4:$J$13,E414)&gt;0),INDEX('分け方の表'!$K$4:$K$13,MATCH(E414,'分け方の表'!$J$4:$J$13,0))&amp;"",IFERROR(INDEX('分け方の表'!$C$4:$C$103,MATCH(F414&amp;"|"&amp;G414,'分け方の表'!$D$4:$D$103,0))&amp;"",IFERROR(INDEX('分け方の表'!$C$4:$C$103,MATCH(F414&amp;"|（ほか全部）",'分け方の表'!$D$4:$D$103,0))&amp;"","未分類"))))</f>
        <v/>
      </c>
      <c r="S414" s="39">
        <f>IF(L414&lt;&gt;1,"",IF(N414=1,"",IF(IF(O414&gt;0,INDEX('分け方の表'!$N$4:$N$53,O414)&amp;"","")&lt;&gt;"",IF(INDEX('分け方の表'!$N$4:$N$53,O414)="（数えない）","",INDEX('分け方の表'!$N$4:$N$53,O414)&amp;""),IF(I414&amp;""="1",IF((Q414&lt;&gt;"")*(D414&lt;0)*(IFERROR(INDEX('入力'!$E$30:$E$88,MATCH(Q414,'入力'!$A$30:$A$88,0)),"")="貯める・増やす"),Q414,""),IF(A414&amp;""="0","",IF(Q414&lt;&gt;"",Q414,R414))))))</f>
        <v/>
      </c>
      <c r="T414" s="56">
        <f>IF(S414="","",IF(IFERROR(INDEX('入力'!$E$30:$E$88,MATCH(S414,'入力'!$A$30:$A$88,0)),"")="入るお金",D414,-D414))</f>
        <v/>
      </c>
      <c r="U414" s="39">
        <f>IF(L414="","",IF(L414&lt;&gt;1,"見出しなど",IF(N414=1,"重なり",IF(S414="",IF(O414&gt;0,"数えない（直した）",IF(I414&amp;""="1","振替",IF(A414&amp;""="0","計算対象外","数えない"))),IF(COUNTIFS('入力'!$A$30:$A$88,S414)=0,"一覧にない費目",IF(O414&gt;0,"直した",IF(S414="未分類","未分類","OK")))))))</f>
        <v/>
      </c>
    </row>
    <row r="415">
      <c r="A415" s="40" t="n"/>
      <c r="B415" s="34" t="n"/>
      <c r="C415" s="35" t="n"/>
      <c r="D415" s="36" t="n"/>
      <c r="E415" s="35" t="n"/>
      <c r="F415" s="35" t="n"/>
      <c r="G415" s="35" t="n"/>
      <c r="H415" s="35" t="n"/>
      <c r="I415" s="40" t="n"/>
      <c r="J415" s="35" t="n"/>
      <c r="L415" s="39">
        <f>IF(B415="","",IFERROR(YEAR(B415)*0+D415*0+1,0))</f>
        <v/>
      </c>
      <c r="M415" s="55">
        <f>IF(L415&lt;&gt;1,"",IF(O415&gt;0,IF(INDEX('分け方の表'!$O$4:$O$53,O415)&lt;&gt;"",DATE(YEAR(INDEX('分け方の表'!$O$4:$O$53,O415)),MONTH(INDEX('分け方の表'!$O$4:$O$53,O415)),1),DATE(YEAR(B415),MONTH(B415),1)),DATE(YEAR(B415),MONTH(B415),1)))</f>
        <v/>
      </c>
      <c r="N415" s="39">
        <f>IF(L415&lt;&gt;1,"",IF(J415="",0,IF(COUNTIFS($J$4:J415,J415)&gt;1,1,0)))</f>
        <v/>
      </c>
      <c r="O415" s="39">
        <f>IF(L415&lt;&gt;1,"",IF(J415="",0,IFERROR(MATCH(J415,'分け方の表'!$M$4:$M$53,0),0)))</f>
        <v/>
      </c>
      <c r="P415" s="39">
        <f>IF(L415&lt;&gt;1,"",IF(SUMPRODUCT((COUNTIFS(C415,"*"&amp;'分け方の表'!$F$4:$F$23&amp;"*")&gt;0)*('分け方の表'!$F$4:$F$23&lt;&gt;"")*'分け方の表'!$I$4:$I$23)=0,99,1+COUNTIFS('分け方の表'!$I$4:$I$23,"&gt;"&amp;SUMPRODUCT((COUNTIFS(C415,"*"&amp;'分け方の表'!$F$4:$F$23&amp;"*")&gt;0)*('分け方の表'!$F$4:$F$23&lt;&gt;"")*'分け方の表'!$I$4:$I$23))))</f>
        <v/>
      </c>
      <c r="Q415" s="39">
        <f>IF(L415&lt;&gt;1,"",IF(P415&gt;=99,"",INDEX('分け方の表'!$G$4:$G$23,P415)&amp;""))</f>
        <v/>
      </c>
      <c r="R415" s="39">
        <f>IF(L415&lt;&gt;1,"",IF((F415="収入")*(G415="給与")*(E415&lt;&gt;"")*(COUNTIFS('分け方の表'!$J$4:$J$13,E415)&gt;0),INDEX('分け方の表'!$K$4:$K$13,MATCH(E415,'分け方の表'!$J$4:$J$13,0))&amp;"",IFERROR(INDEX('分け方の表'!$C$4:$C$103,MATCH(F415&amp;"|"&amp;G415,'分け方の表'!$D$4:$D$103,0))&amp;"",IFERROR(INDEX('分け方の表'!$C$4:$C$103,MATCH(F415&amp;"|（ほか全部）",'分け方の表'!$D$4:$D$103,0))&amp;"","未分類"))))</f>
        <v/>
      </c>
      <c r="S415" s="39">
        <f>IF(L415&lt;&gt;1,"",IF(N415=1,"",IF(IF(O415&gt;0,INDEX('分け方の表'!$N$4:$N$53,O415)&amp;"","")&lt;&gt;"",IF(INDEX('分け方の表'!$N$4:$N$53,O415)="（数えない）","",INDEX('分け方の表'!$N$4:$N$53,O415)&amp;""),IF(I415&amp;""="1",IF((Q415&lt;&gt;"")*(D415&lt;0)*(IFERROR(INDEX('入力'!$E$30:$E$88,MATCH(Q415,'入力'!$A$30:$A$88,0)),"")="貯める・増やす"),Q415,""),IF(A415&amp;""="0","",IF(Q415&lt;&gt;"",Q415,R415))))))</f>
        <v/>
      </c>
      <c r="T415" s="56">
        <f>IF(S415="","",IF(IFERROR(INDEX('入力'!$E$30:$E$88,MATCH(S415,'入力'!$A$30:$A$88,0)),"")="入るお金",D415,-D415))</f>
        <v/>
      </c>
      <c r="U415" s="39">
        <f>IF(L415="","",IF(L415&lt;&gt;1,"見出しなど",IF(N415=1,"重なり",IF(S415="",IF(O415&gt;0,"数えない（直した）",IF(I415&amp;""="1","振替",IF(A415&amp;""="0","計算対象外","数えない"))),IF(COUNTIFS('入力'!$A$30:$A$88,S415)=0,"一覧にない費目",IF(O415&gt;0,"直した",IF(S415="未分類","未分類","OK")))))))</f>
        <v/>
      </c>
    </row>
    <row r="416">
      <c r="A416" s="40" t="n"/>
      <c r="B416" s="34" t="n"/>
      <c r="C416" s="35" t="n"/>
      <c r="D416" s="36" t="n"/>
      <c r="E416" s="35" t="n"/>
      <c r="F416" s="35" t="n"/>
      <c r="G416" s="35" t="n"/>
      <c r="H416" s="35" t="n"/>
      <c r="I416" s="40" t="n"/>
      <c r="J416" s="35" t="n"/>
      <c r="L416" s="39">
        <f>IF(B416="","",IFERROR(YEAR(B416)*0+D416*0+1,0))</f>
        <v/>
      </c>
      <c r="M416" s="55">
        <f>IF(L416&lt;&gt;1,"",IF(O416&gt;0,IF(INDEX('分け方の表'!$O$4:$O$53,O416)&lt;&gt;"",DATE(YEAR(INDEX('分け方の表'!$O$4:$O$53,O416)),MONTH(INDEX('分け方の表'!$O$4:$O$53,O416)),1),DATE(YEAR(B416),MONTH(B416),1)),DATE(YEAR(B416),MONTH(B416),1)))</f>
        <v/>
      </c>
      <c r="N416" s="39">
        <f>IF(L416&lt;&gt;1,"",IF(J416="",0,IF(COUNTIFS($J$4:J416,J416)&gt;1,1,0)))</f>
        <v/>
      </c>
      <c r="O416" s="39">
        <f>IF(L416&lt;&gt;1,"",IF(J416="",0,IFERROR(MATCH(J416,'分け方の表'!$M$4:$M$53,0),0)))</f>
        <v/>
      </c>
      <c r="P416" s="39">
        <f>IF(L416&lt;&gt;1,"",IF(SUMPRODUCT((COUNTIFS(C416,"*"&amp;'分け方の表'!$F$4:$F$23&amp;"*")&gt;0)*('分け方の表'!$F$4:$F$23&lt;&gt;"")*'分け方の表'!$I$4:$I$23)=0,99,1+COUNTIFS('分け方の表'!$I$4:$I$23,"&gt;"&amp;SUMPRODUCT((COUNTIFS(C416,"*"&amp;'分け方の表'!$F$4:$F$23&amp;"*")&gt;0)*('分け方の表'!$F$4:$F$23&lt;&gt;"")*'分け方の表'!$I$4:$I$23))))</f>
        <v/>
      </c>
      <c r="Q416" s="39">
        <f>IF(L416&lt;&gt;1,"",IF(P416&gt;=99,"",INDEX('分け方の表'!$G$4:$G$23,P416)&amp;""))</f>
        <v/>
      </c>
      <c r="R416" s="39">
        <f>IF(L416&lt;&gt;1,"",IF((F416="収入")*(G416="給与")*(E416&lt;&gt;"")*(COUNTIFS('分け方の表'!$J$4:$J$13,E416)&gt;0),INDEX('分け方の表'!$K$4:$K$13,MATCH(E416,'分け方の表'!$J$4:$J$13,0))&amp;"",IFERROR(INDEX('分け方の表'!$C$4:$C$103,MATCH(F416&amp;"|"&amp;G416,'分け方の表'!$D$4:$D$103,0))&amp;"",IFERROR(INDEX('分け方の表'!$C$4:$C$103,MATCH(F416&amp;"|（ほか全部）",'分け方の表'!$D$4:$D$103,0))&amp;"","未分類"))))</f>
        <v/>
      </c>
      <c r="S416" s="39">
        <f>IF(L416&lt;&gt;1,"",IF(N416=1,"",IF(IF(O416&gt;0,INDEX('分け方の表'!$N$4:$N$53,O416)&amp;"","")&lt;&gt;"",IF(INDEX('分け方の表'!$N$4:$N$53,O416)="（数えない）","",INDEX('分け方の表'!$N$4:$N$53,O416)&amp;""),IF(I416&amp;""="1",IF((Q416&lt;&gt;"")*(D416&lt;0)*(IFERROR(INDEX('入力'!$E$30:$E$88,MATCH(Q416,'入力'!$A$30:$A$88,0)),"")="貯める・増やす"),Q416,""),IF(A416&amp;""="0","",IF(Q416&lt;&gt;"",Q416,R416))))))</f>
        <v/>
      </c>
      <c r="T416" s="56">
        <f>IF(S416="","",IF(IFERROR(INDEX('入力'!$E$30:$E$88,MATCH(S416,'入力'!$A$30:$A$88,0)),"")="入るお金",D416,-D416))</f>
        <v/>
      </c>
      <c r="U416" s="39">
        <f>IF(L416="","",IF(L416&lt;&gt;1,"見出しなど",IF(N416=1,"重なり",IF(S416="",IF(O416&gt;0,"数えない（直した）",IF(I416&amp;""="1","振替",IF(A416&amp;""="0","計算対象外","数えない"))),IF(COUNTIFS('入力'!$A$30:$A$88,S416)=0,"一覧にない費目",IF(O416&gt;0,"直した",IF(S416="未分類","未分類","OK")))))))</f>
        <v/>
      </c>
    </row>
    <row r="417">
      <c r="A417" s="40" t="n"/>
      <c r="B417" s="34" t="n"/>
      <c r="C417" s="35" t="n"/>
      <c r="D417" s="36" t="n"/>
      <c r="E417" s="35" t="n"/>
      <c r="F417" s="35" t="n"/>
      <c r="G417" s="35" t="n"/>
      <c r="H417" s="35" t="n"/>
      <c r="I417" s="40" t="n"/>
      <c r="J417" s="35" t="n"/>
      <c r="L417" s="39">
        <f>IF(B417="","",IFERROR(YEAR(B417)*0+D417*0+1,0))</f>
        <v/>
      </c>
      <c r="M417" s="55">
        <f>IF(L417&lt;&gt;1,"",IF(O417&gt;0,IF(INDEX('分け方の表'!$O$4:$O$53,O417)&lt;&gt;"",DATE(YEAR(INDEX('分け方の表'!$O$4:$O$53,O417)),MONTH(INDEX('分け方の表'!$O$4:$O$53,O417)),1),DATE(YEAR(B417),MONTH(B417),1)),DATE(YEAR(B417),MONTH(B417),1)))</f>
        <v/>
      </c>
      <c r="N417" s="39">
        <f>IF(L417&lt;&gt;1,"",IF(J417="",0,IF(COUNTIFS($J$4:J417,J417)&gt;1,1,0)))</f>
        <v/>
      </c>
      <c r="O417" s="39">
        <f>IF(L417&lt;&gt;1,"",IF(J417="",0,IFERROR(MATCH(J417,'分け方の表'!$M$4:$M$53,0),0)))</f>
        <v/>
      </c>
      <c r="P417" s="39">
        <f>IF(L417&lt;&gt;1,"",IF(SUMPRODUCT((COUNTIFS(C417,"*"&amp;'分け方の表'!$F$4:$F$23&amp;"*")&gt;0)*('分け方の表'!$F$4:$F$23&lt;&gt;"")*'分け方の表'!$I$4:$I$23)=0,99,1+COUNTIFS('分け方の表'!$I$4:$I$23,"&gt;"&amp;SUMPRODUCT((COUNTIFS(C417,"*"&amp;'分け方の表'!$F$4:$F$23&amp;"*")&gt;0)*('分け方の表'!$F$4:$F$23&lt;&gt;"")*'分け方の表'!$I$4:$I$23))))</f>
        <v/>
      </c>
      <c r="Q417" s="39">
        <f>IF(L417&lt;&gt;1,"",IF(P417&gt;=99,"",INDEX('分け方の表'!$G$4:$G$23,P417)&amp;""))</f>
        <v/>
      </c>
      <c r="R417" s="39">
        <f>IF(L417&lt;&gt;1,"",IF((F417="収入")*(G417="給与")*(E417&lt;&gt;"")*(COUNTIFS('分け方の表'!$J$4:$J$13,E417)&gt;0),INDEX('分け方の表'!$K$4:$K$13,MATCH(E417,'分け方の表'!$J$4:$J$13,0))&amp;"",IFERROR(INDEX('分け方の表'!$C$4:$C$103,MATCH(F417&amp;"|"&amp;G417,'分け方の表'!$D$4:$D$103,0))&amp;"",IFERROR(INDEX('分け方の表'!$C$4:$C$103,MATCH(F417&amp;"|（ほか全部）",'分け方の表'!$D$4:$D$103,0))&amp;"","未分類"))))</f>
        <v/>
      </c>
      <c r="S417" s="39">
        <f>IF(L417&lt;&gt;1,"",IF(N417=1,"",IF(IF(O417&gt;0,INDEX('分け方の表'!$N$4:$N$53,O417)&amp;"","")&lt;&gt;"",IF(INDEX('分け方の表'!$N$4:$N$53,O417)="（数えない）","",INDEX('分け方の表'!$N$4:$N$53,O417)&amp;""),IF(I417&amp;""="1",IF((Q417&lt;&gt;"")*(D417&lt;0)*(IFERROR(INDEX('入力'!$E$30:$E$88,MATCH(Q417,'入力'!$A$30:$A$88,0)),"")="貯める・増やす"),Q417,""),IF(A417&amp;""="0","",IF(Q417&lt;&gt;"",Q417,R417))))))</f>
        <v/>
      </c>
      <c r="T417" s="56">
        <f>IF(S417="","",IF(IFERROR(INDEX('入力'!$E$30:$E$88,MATCH(S417,'入力'!$A$30:$A$88,0)),"")="入るお金",D417,-D417))</f>
        <v/>
      </c>
      <c r="U417" s="39">
        <f>IF(L417="","",IF(L417&lt;&gt;1,"見出しなど",IF(N417=1,"重なり",IF(S417="",IF(O417&gt;0,"数えない（直した）",IF(I417&amp;""="1","振替",IF(A417&amp;""="0","計算対象外","数えない"))),IF(COUNTIFS('入力'!$A$30:$A$88,S417)=0,"一覧にない費目",IF(O417&gt;0,"直した",IF(S417="未分類","未分類","OK")))))))</f>
        <v/>
      </c>
    </row>
    <row r="418">
      <c r="A418" s="40" t="n"/>
      <c r="B418" s="34" t="n"/>
      <c r="C418" s="35" t="n"/>
      <c r="D418" s="36" t="n"/>
      <c r="E418" s="35" t="n"/>
      <c r="F418" s="35" t="n"/>
      <c r="G418" s="35" t="n"/>
      <c r="H418" s="35" t="n"/>
      <c r="I418" s="40" t="n"/>
      <c r="J418" s="35" t="n"/>
      <c r="L418" s="39">
        <f>IF(B418="","",IFERROR(YEAR(B418)*0+D418*0+1,0))</f>
        <v/>
      </c>
      <c r="M418" s="55">
        <f>IF(L418&lt;&gt;1,"",IF(O418&gt;0,IF(INDEX('分け方の表'!$O$4:$O$53,O418)&lt;&gt;"",DATE(YEAR(INDEX('分け方の表'!$O$4:$O$53,O418)),MONTH(INDEX('分け方の表'!$O$4:$O$53,O418)),1),DATE(YEAR(B418),MONTH(B418),1)),DATE(YEAR(B418),MONTH(B418),1)))</f>
        <v/>
      </c>
      <c r="N418" s="39">
        <f>IF(L418&lt;&gt;1,"",IF(J418="",0,IF(COUNTIFS($J$4:J418,J418)&gt;1,1,0)))</f>
        <v/>
      </c>
      <c r="O418" s="39">
        <f>IF(L418&lt;&gt;1,"",IF(J418="",0,IFERROR(MATCH(J418,'分け方の表'!$M$4:$M$53,0),0)))</f>
        <v/>
      </c>
      <c r="P418" s="39">
        <f>IF(L418&lt;&gt;1,"",IF(SUMPRODUCT((COUNTIFS(C418,"*"&amp;'分け方の表'!$F$4:$F$23&amp;"*")&gt;0)*('分け方の表'!$F$4:$F$23&lt;&gt;"")*'分け方の表'!$I$4:$I$23)=0,99,1+COUNTIFS('分け方の表'!$I$4:$I$23,"&gt;"&amp;SUMPRODUCT((COUNTIFS(C418,"*"&amp;'分け方の表'!$F$4:$F$23&amp;"*")&gt;0)*('分け方の表'!$F$4:$F$23&lt;&gt;"")*'分け方の表'!$I$4:$I$23))))</f>
        <v/>
      </c>
      <c r="Q418" s="39">
        <f>IF(L418&lt;&gt;1,"",IF(P418&gt;=99,"",INDEX('分け方の表'!$G$4:$G$23,P418)&amp;""))</f>
        <v/>
      </c>
      <c r="R418" s="39">
        <f>IF(L418&lt;&gt;1,"",IF((F418="収入")*(G418="給与")*(E418&lt;&gt;"")*(COUNTIFS('分け方の表'!$J$4:$J$13,E418)&gt;0),INDEX('分け方の表'!$K$4:$K$13,MATCH(E418,'分け方の表'!$J$4:$J$13,0))&amp;"",IFERROR(INDEX('分け方の表'!$C$4:$C$103,MATCH(F418&amp;"|"&amp;G418,'分け方の表'!$D$4:$D$103,0))&amp;"",IFERROR(INDEX('分け方の表'!$C$4:$C$103,MATCH(F418&amp;"|（ほか全部）",'分け方の表'!$D$4:$D$103,0))&amp;"","未分類"))))</f>
        <v/>
      </c>
      <c r="S418" s="39">
        <f>IF(L418&lt;&gt;1,"",IF(N418=1,"",IF(IF(O418&gt;0,INDEX('分け方の表'!$N$4:$N$53,O418)&amp;"","")&lt;&gt;"",IF(INDEX('分け方の表'!$N$4:$N$53,O418)="（数えない）","",INDEX('分け方の表'!$N$4:$N$53,O418)&amp;""),IF(I418&amp;""="1",IF((Q418&lt;&gt;"")*(D418&lt;0)*(IFERROR(INDEX('入力'!$E$30:$E$88,MATCH(Q418,'入力'!$A$30:$A$88,0)),"")="貯める・増やす"),Q418,""),IF(A418&amp;""="0","",IF(Q418&lt;&gt;"",Q418,R418))))))</f>
        <v/>
      </c>
      <c r="T418" s="56">
        <f>IF(S418="","",IF(IFERROR(INDEX('入力'!$E$30:$E$88,MATCH(S418,'入力'!$A$30:$A$88,0)),"")="入るお金",D418,-D418))</f>
        <v/>
      </c>
      <c r="U418" s="39">
        <f>IF(L418="","",IF(L418&lt;&gt;1,"見出しなど",IF(N418=1,"重なり",IF(S418="",IF(O418&gt;0,"数えない（直した）",IF(I418&amp;""="1","振替",IF(A418&amp;""="0","計算対象外","数えない"))),IF(COUNTIFS('入力'!$A$30:$A$88,S418)=0,"一覧にない費目",IF(O418&gt;0,"直した",IF(S418="未分類","未分類","OK")))))))</f>
        <v/>
      </c>
    </row>
    <row r="419">
      <c r="A419" s="40" t="n"/>
      <c r="B419" s="34" t="n"/>
      <c r="C419" s="35" t="n"/>
      <c r="D419" s="36" t="n"/>
      <c r="E419" s="35" t="n"/>
      <c r="F419" s="35" t="n"/>
      <c r="G419" s="35" t="n"/>
      <c r="H419" s="35" t="n"/>
      <c r="I419" s="40" t="n"/>
      <c r="J419" s="35" t="n"/>
      <c r="L419" s="39">
        <f>IF(B419="","",IFERROR(YEAR(B419)*0+D419*0+1,0))</f>
        <v/>
      </c>
      <c r="M419" s="55">
        <f>IF(L419&lt;&gt;1,"",IF(O419&gt;0,IF(INDEX('分け方の表'!$O$4:$O$53,O419)&lt;&gt;"",DATE(YEAR(INDEX('分け方の表'!$O$4:$O$53,O419)),MONTH(INDEX('分け方の表'!$O$4:$O$53,O419)),1),DATE(YEAR(B419),MONTH(B419),1)),DATE(YEAR(B419),MONTH(B419),1)))</f>
        <v/>
      </c>
      <c r="N419" s="39">
        <f>IF(L419&lt;&gt;1,"",IF(J419="",0,IF(COUNTIFS($J$4:J419,J419)&gt;1,1,0)))</f>
        <v/>
      </c>
      <c r="O419" s="39">
        <f>IF(L419&lt;&gt;1,"",IF(J419="",0,IFERROR(MATCH(J419,'分け方の表'!$M$4:$M$53,0),0)))</f>
        <v/>
      </c>
      <c r="P419" s="39">
        <f>IF(L419&lt;&gt;1,"",IF(SUMPRODUCT((COUNTIFS(C419,"*"&amp;'分け方の表'!$F$4:$F$23&amp;"*")&gt;0)*('分け方の表'!$F$4:$F$23&lt;&gt;"")*'分け方の表'!$I$4:$I$23)=0,99,1+COUNTIFS('分け方の表'!$I$4:$I$23,"&gt;"&amp;SUMPRODUCT((COUNTIFS(C419,"*"&amp;'分け方の表'!$F$4:$F$23&amp;"*")&gt;0)*('分け方の表'!$F$4:$F$23&lt;&gt;"")*'分け方の表'!$I$4:$I$23))))</f>
        <v/>
      </c>
      <c r="Q419" s="39">
        <f>IF(L419&lt;&gt;1,"",IF(P419&gt;=99,"",INDEX('分け方の表'!$G$4:$G$23,P419)&amp;""))</f>
        <v/>
      </c>
      <c r="R419" s="39">
        <f>IF(L419&lt;&gt;1,"",IF((F419="収入")*(G419="給与")*(E419&lt;&gt;"")*(COUNTIFS('分け方の表'!$J$4:$J$13,E419)&gt;0),INDEX('分け方の表'!$K$4:$K$13,MATCH(E419,'分け方の表'!$J$4:$J$13,0))&amp;"",IFERROR(INDEX('分け方の表'!$C$4:$C$103,MATCH(F419&amp;"|"&amp;G419,'分け方の表'!$D$4:$D$103,0))&amp;"",IFERROR(INDEX('分け方の表'!$C$4:$C$103,MATCH(F419&amp;"|（ほか全部）",'分け方の表'!$D$4:$D$103,0))&amp;"","未分類"))))</f>
        <v/>
      </c>
      <c r="S419" s="39">
        <f>IF(L419&lt;&gt;1,"",IF(N419=1,"",IF(IF(O419&gt;0,INDEX('分け方の表'!$N$4:$N$53,O419)&amp;"","")&lt;&gt;"",IF(INDEX('分け方の表'!$N$4:$N$53,O419)="（数えない）","",INDEX('分け方の表'!$N$4:$N$53,O419)&amp;""),IF(I419&amp;""="1",IF((Q419&lt;&gt;"")*(D419&lt;0)*(IFERROR(INDEX('入力'!$E$30:$E$88,MATCH(Q419,'入力'!$A$30:$A$88,0)),"")="貯める・増やす"),Q419,""),IF(A419&amp;""="0","",IF(Q419&lt;&gt;"",Q419,R419))))))</f>
        <v/>
      </c>
      <c r="T419" s="56">
        <f>IF(S419="","",IF(IFERROR(INDEX('入力'!$E$30:$E$88,MATCH(S419,'入力'!$A$30:$A$88,0)),"")="入るお金",D419,-D419))</f>
        <v/>
      </c>
      <c r="U419" s="39">
        <f>IF(L419="","",IF(L419&lt;&gt;1,"見出しなど",IF(N419=1,"重なり",IF(S419="",IF(O419&gt;0,"数えない（直した）",IF(I419&amp;""="1","振替",IF(A419&amp;""="0","計算対象外","数えない"))),IF(COUNTIFS('入力'!$A$30:$A$88,S419)=0,"一覧にない費目",IF(O419&gt;0,"直した",IF(S419="未分類","未分類","OK")))))))</f>
        <v/>
      </c>
    </row>
    <row r="420">
      <c r="A420" s="40" t="n"/>
      <c r="B420" s="34" t="n"/>
      <c r="C420" s="35" t="n"/>
      <c r="D420" s="36" t="n"/>
      <c r="E420" s="35" t="n"/>
      <c r="F420" s="35" t="n"/>
      <c r="G420" s="35" t="n"/>
      <c r="H420" s="35" t="n"/>
      <c r="I420" s="40" t="n"/>
      <c r="J420" s="35" t="n"/>
      <c r="L420" s="39">
        <f>IF(B420="","",IFERROR(YEAR(B420)*0+D420*0+1,0))</f>
        <v/>
      </c>
      <c r="M420" s="55">
        <f>IF(L420&lt;&gt;1,"",IF(O420&gt;0,IF(INDEX('分け方の表'!$O$4:$O$53,O420)&lt;&gt;"",DATE(YEAR(INDEX('分け方の表'!$O$4:$O$53,O420)),MONTH(INDEX('分け方の表'!$O$4:$O$53,O420)),1),DATE(YEAR(B420),MONTH(B420),1)),DATE(YEAR(B420),MONTH(B420),1)))</f>
        <v/>
      </c>
      <c r="N420" s="39">
        <f>IF(L420&lt;&gt;1,"",IF(J420="",0,IF(COUNTIFS($J$4:J420,J420)&gt;1,1,0)))</f>
        <v/>
      </c>
      <c r="O420" s="39">
        <f>IF(L420&lt;&gt;1,"",IF(J420="",0,IFERROR(MATCH(J420,'分け方の表'!$M$4:$M$53,0),0)))</f>
        <v/>
      </c>
      <c r="P420" s="39">
        <f>IF(L420&lt;&gt;1,"",IF(SUMPRODUCT((COUNTIFS(C420,"*"&amp;'分け方の表'!$F$4:$F$23&amp;"*")&gt;0)*('分け方の表'!$F$4:$F$23&lt;&gt;"")*'分け方の表'!$I$4:$I$23)=0,99,1+COUNTIFS('分け方の表'!$I$4:$I$23,"&gt;"&amp;SUMPRODUCT((COUNTIFS(C420,"*"&amp;'分け方の表'!$F$4:$F$23&amp;"*")&gt;0)*('分け方の表'!$F$4:$F$23&lt;&gt;"")*'分け方の表'!$I$4:$I$23))))</f>
        <v/>
      </c>
      <c r="Q420" s="39">
        <f>IF(L420&lt;&gt;1,"",IF(P420&gt;=99,"",INDEX('分け方の表'!$G$4:$G$23,P420)&amp;""))</f>
        <v/>
      </c>
      <c r="R420" s="39">
        <f>IF(L420&lt;&gt;1,"",IF((F420="収入")*(G420="給与")*(E420&lt;&gt;"")*(COUNTIFS('分け方の表'!$J$4:$J$13,E420)&gt;0),INDEX('分け方の表'!$K$4:$K$13,MATCH(E420,'分け方の表'!$J$4:$J$13,0))&amp;"",IFERROR(INDEX('分け方の表'!$C$4:$C$103,MATCH(F420&amp;"|"&amp;G420,'分け方の表'!$D$4:$D$103,0))&amp;"",IFERROR(INDEX('分け方の表'!$C$4:$C$103,MATCH(F420&amp;"|（ほか全部）",'分け方の表'!$D$4:$D$103,0))&amp;"","未分類"))))</f>
        <v/>
      </c>
      <c r="S420" s="39">
        <f>IF(L420&lt;&gt;1,"",IF(N420=1,"",IF(IF(O420&gt;0,INDEX('分け方の表'!$N$4:$N$53,O420)&amp;"","")&lt;&gt;"",IF(INDEX('分け方の表'!$N$4:$N$53,O420)="（数えない）","",INDEX('分け方の表'!$N$4:$N$53,O420)&amp;""),IF(I420&amp;""="1",IF((Q420&lt;&gt;"")*(D420&lt;0)*(IFERROR(INDEX('入力'!$E$30:$E$88,MATCH(Q420,'入力'!$A$30:$A$88,0)),"")="貯める・増やす"),Q420,""),IF(A420&amp;""="0","",IF(Q420&lt;&gt;"",Q420,R420))))))</f>
        <v/>
      </c>
      <c r="T420" s="56">
        <f>IF(S420="","",IF(IFERROR(INDEX('入力'!$E$30:$E$88,MATCH(S420,'入力'!$A$30:$A$88,0)),"")="入るお金",D420,-D420))</f>
        <v/>
      </c>
      <c r="U420" s="39">
        <f>IF(L420="","",IF(L420&lt;&gt;1,"見出しなど",IF(N420=1,"重なり",IF(S420="",IF(O420&gt;0,"数えない（直した）",IF(I420&amp;""="1","振替",IF(A420&amp;""="0","計算対象外","数えない"))),IF(COUNTIFS('入力'!$A$30:$A$88,S420)=0,"一覧にない費目",IF(O420&gt;0,"直した",IF(S420="未分類","未分類","OK")))))))</f>
        <v/>
      </c>
    </row>
    <row r="421">
      <c r="A421" s="40" t="n"/>
      <c r="B421" s="34" t="n"/>
      <c r="C421" s="35" t="n"/>
      <c r="D421" s="36" t="n"/>
      <c r="E421" s="35" t="n"/>
      <c r="F421" s="35" t="n"/>
      <c r="G421" s="35" t="n"/>
      <c r="H421" s="35" t="n"/>
      <c r="I421" s="40" t="n"/>
      <c r="J421" s="35" t="n"/>
      <c r="L421" s="39">
        <f>IF(B421="","",IFERROR(YEAR(B421)*0+D421*0+1,0))</f>
        <v/>
      </c>
      <c r="M421" s="55">
        <f>IF(L421&lt;&gt;1,"",IF(O421&gt;0,IF(INDEX('分け方の表'!$O$4:$O$53,O421)&lt;&gt;"",DATE(YEAR(INDEX('分け方の表'!$O$4:$O$53,O421)),MONTH(INDEX('分け方の表'!$O$4:$O$53,O421)),1),DATE(YEAR(B421),MONTH(B421),1)),DATE(YEAR(B421),MONTH(B421),1)))</f>
        <v/>
      </c>
      <c r="N421" s="39">
        <f>IF(L421&lt;&gt;1,"",IF(J421="",0,IF(COUNTIFS($J$4:J421,J421)&gt;1,1,0)))</f>
        <v/>
      </c>
      <c r="O421" s="39">
        <f>IF(L421&lt;&gt;1,"",IF(J421="",0,IFERROR(MATCH(J421,'分け方の表'!$M$4:$M$53,0),0)))</f>
        <v/>
      </c>
      <c r="P421" s="39">
        <f>IF(L421&lt;&gt;1,"",IF(SUMPRODUCT((COUNTIFS(C421,"*"&amp;'分け方の表'!$F$4:$F$23&amp;"*")&gt;0)*('分け方の表'!$F$4:$F$23&lt;&gt;"")*'分け方の表'!$I$4:$I$23)=0,99,1+COUNTIFS('分け方の表'!$I$4:$I$23,"&gt;"&amp;SUMPRODUCT((COUNTIFS(C421,"*"&amp;'分け方の表'!$F$4:$F$23&amp;"*")&gt;0)*('分け方の表'!$F$4:$F$23&lt;&gt;"")*'分け方の表'!$I$4:$I$23))))</f>
        <v/>
      </c>
      <c r="Q421" s="39">
        <f>IF(L421&lt;&gt;1,"",IF(P421&gt;=99,"",INDEX('分け方の表'!$G$4:$G$23,P421)&amp;""))</f>
        <v/>
      </c>
      <c r="R421" s="39">
        <f>IF(L421&lt;&gt;1,"",IF((F421="収入")*(G421="給与")*(E421&lt;&gt;"")*(COUNTIFS('分け方の表'!$J$4:$J$13,E421)&gt;0),INDEX('分け方の表'!$K$4:$K$13,MATCH(E421,'分け方の表'!$J$4:$J$13,0))&amp;"",IFERROR(INDEX('分け方の表'!$C$4:$C$103,MATCH(F421&amp;"|"&amp;G421,'分け方の表'!$D$4:$D$103,0))&amp;"",IFERROR(INDEX('分け方の表'!$C$4:$C$103,MATCH(F421&amp;"|（ほか全部）",'分け方の表'!$D$4:$D$103,0))&amp;"","未分類"))))</f>
        <v/>
      </c>
      <c r="S421" s="39">
        <f>IF(L421&lt;&gt;1,"",IF(N421=1,"",IF(IF(O421&gt;0,INDEX('分け方の表'!$N$4:$N$53,O421)&amp;"","")&lt;&gt;"",IF(INDEX('分け方の表'!$N$4:$N$53,O421)="（数えない）","",INDEX('分け方の表'!$N$4:$N$53,O421)&amp;""),IF(I421&amp;""="1",IF((Q421&lt;&gt;"")*(D421&lt;0)*(IFERROR(INDEX('入力'!$E$30:$E$88,MATCH(Q421,'入力'!$A$30:$A$88,0)),"")="貯める・増やす"),Q421,""),IF(A421&amp;""="0","",IF(Q421&lt;&gt;"",Q421,R421))))))</f>
        <v/>
      </c>
      <c r="T421" s="56">
        <f>IF(S421="","",IF(IFERROR(INDEX('入力'!$E$30:$E$88,MATCH(S421,'入力'!$A$30:$A$88,0)),"")="入るお金",D421,-D421))</f>
        <v/>
      </c>
      <c r="U421" s="39">
        <f>IF(L421="","",IF(L421&lt;&gt;1,"見出しなど",IF(N421=1,"重なり",IF(S421="",IF(O421&gt;0,"数えない（直した）",IF(I421&amp;""="1","振替",IF(A421&amp;""="0","計算対象外","数えない"))),IF(COUNTIFS('入力'!$A$30:$A$88,S421)=0,"一覧にない費目",IF(O421&gt;0,"直した",IF(S421="未分類","未分類","OK")))))))</f>
        <v/>
      </c>
    </row>
    <row r="422">
      <c r="A422" s="40" t="n"/>
      <c r="B422" s="34" t="n"/>
      <c r="C422" s="35" t="n"/>
      <c r="D422" s="36" t="n"/>
      <c r="E422" s="35" t="n"/>
      <c r="F422" s="35" t="n"/>
      <c r="G422" s="35" t="n"/>
      <c r="H422" s="35" t="n"/>
      <c r="I422" s="40" t="n"/>
      <c r="J422" s="35" t="n"/>
      <c r="L422" s="39">
        <f>IF(B422="","",IFERROR(YEAR(B422)*0+D422*0+1,0))</f>
        <v/>
      </c>
      <c r="M422" s="55">
        <f>IF(L422&lt;&gt;1,"",IF(O422&gt;0,IF(INDEX('分け方の表'!$O$4:$O$53,O422)&lt;&gt;"",DATE(YEAR(INDEX('分け方の表'!$O$4:$O$53,O422)),MONTH(INDEX('分け方の表'!$O$4:$O$53,O422)),1),DATE(YEAR(B422),MONTH(B422),1)),DATE(YEAR(B422),MONTH(B422),1)))</f>
        <v/>
      </c>
      <c r="N422" s="39">
        <f>IF(L422&lt;&gt;1,"",IF(J422="",0,IF(COUNTIFS($J$4:J422,J422)&gt;1,1,0)))</f>
        <v/>
      </c>
      <c r="O422" s="39">
        <f>IF(L422&lt;&gt;1,"",IF(J422="",0,IFERROR(MATCH(J422,'分け方の表'!$M$4:$M$53,0),0)))</f>
        <v/>
      </c>
      <c r="P422" s="39">
        <f>IF(L422&lt;&gt;1,"",IF(SUMPRODUCT((COUNTIFS(C422,"*"&amp;'分け方の表'!$F$4:$F$23&amp;"*")&gt;0)*('分け方の表'!$F$4:$F$23&lt;&gt;"")*'分け方の表'!$I$4:$I$23)=0,99,1+COUNTIFS('分け方の表'!$I$4:$I$23,"&gt;"&amp;SUMPRODUCT((COUNTIFS(C422,"*"&amp;'分け方の表'!$F$4:$F$23&amp;"*")&gt;0)*('分け方の表'!$F$4:$F$23&lt;&gt;"")*'分け方の表'!$I$4:$I$23))))</f>
        <v/>
      </c>
      <c r="Q422" s="39">
        <f>IF(L422&lt;&gt;1,"",IF(P422&gt;=99,"",INDEX('分け方の表'!$G$4:$G$23,P422)&amp;""))</f>
        <v/>
      </c>
      <c r="R422" s="39">
        <f>IF(L422&lt;&gt;1,"",IF((F422="収入")*(G422="給与")*(E422&lt;&gt;"")*(COUNTIFS('分け方の表'!$J$4:$J$13,E422)&gt;0),INDEX('分け方の表'!$K$4:$K$13,MATCH(E422,'分け方の表'!$J$4:$J$13,0))&amp;"",IFERROR(INDEX('分け方の表'!$C$4:$C$103,MATCH(F422&amp;"|"&amp;G422,'分け方の表'!$D$4:$D$103,0))&amp;"",IFERROR(INDEX('分け方の表'!$C$4:$C$103,MATCH(F422&amp;"|（ほか全部）",'分け方の表'!$D$4:$D$103,0))&amp;"","未分類"))))</f>
        <v/>
      </c>
      <c r="S422" s="39">
        <f>IF(L422&lt;&gt;1,"",IF(N422=1,"",IF(IF(O422&gt;0,INDEX('分け方の表'!$N$4:$N$53,O422)&amp;"","")&lt;&gt;"",IF(INDEX('分け方の表'!$N$4:$N$53,O422)="（数えない）","",INDEX('分け方の表'!$N$4:$N$53,O422)&amp;""),IF(I422&amp;""="1",IF((Q422&lt;&gt;"")*(D422&lt;0)*(IFERROR(INDEX('入力'!$E$30:$E$88,MATCH(Q422,'入力'!$A$30:$A$88,0)),"")="貯める・増やす"),Q422,""),IF(A422&amp;""="0","",IF(Q422&lt;&gt;"",Q422,R422))))))</f>
        <v/>
      </c>
      <c r="T422" s="56">
        <f>IF(S422="","",IF(IFERROR(INDEX('入力'!$E$30:$E$88,MATCH(S422,'入力'!$A$30:$A$88,0)),"")="入るお金",D422,-D422))</f>
        <v/>
      </c>
      <c r="U422" s="39">
        <f>IF(L422="","",IF(L422&lt;&gt;1,"見出しなど",IF(N422=1,"重なり",IF(S422="",IF(O422&gt;0,"数えない（直した）",IF(I422&amp;""="1","振替",IF(A422&amp;""="0","計算対象外","数えない"))),IF(COUNTIFS('入力'!$A$30:$A$88,S422)=0,"一覧にない費目",IF(O422&gt;0,"直した",IF(S422="未分類","未分類","OK")))))))</f>
        <v/>
      </c>
    </row>
    <row r="423">
      <c r="A423" s="40" t="n"/>
      <c r="B423" s="34" t="n"/>
      <c r="C423" s="35" t="n"/>
      <c r="D423" s="36" t="n"/>
      <c r="E423" s="35" t="n"/>
      <c r="F423" s="35" t="n"/>
      <c r="G423" s="35" t="n"/>
      <c r="H423" s="35" t="n"/>
      <c r="I423" s="40" t="n"/>
      <c r="J423" s="35" t="n"/>
      <c r="L423" s="39">
        <f>IF(B423="","",IFERROR(YEAR(B423)*0+D423*0+1,0))</f>
        <v/>
      </c>
      <c r="M423" s="55">
        <f>IF(L423&lt;&gt;1,"",IF(O423&gt;0,IF(INDEX('分け方の表'!$O$4:$O$53,O423)&lt;&gt;"",DATE(YEAR(INDEX('分け方の表'!$O$4:$O$53,O423)),MONTH(INDEX('分け方の表'!$O$4:$O$53,O423)),1),DATE(YEAR(B423),MONTH(B423),1)),DATE(YEAR(B423),MONTH(B423),1)))</f>
        <v/>
      </c>
      <c r="N423" s="39">
        <f>IF(L423&lt;&gt;1,"",IF(J423="",0,IF(COUNTIFS($J$4:J423,J423)&gt;1,1,0)))</f>
        <v/>
      </c>
      <c r="O423" s="39">
        <f>IF(L423&lt;&gt;1,"",IF(J423="",0,IFERROR(MATCH(J423,'分け方の表'!$M$4:$M$53,0),0)))</f>
        <v/>
      </c>
      <c r="P423" s="39">
        <f>IF(L423&lt;&gt;1,"",IF(SUMPRODUCT((COUNTIFS(C423,"*"&amp;'分け方の表'!$F$4:$F$23&amp;"*")&gt;0)*('分け方の表'!$F$4:$F$23&lt;&gt;"")*'分け方の表'!$I$4:$I$23)=0,99,1+COUNTIFS('分け方の表'!$I$4:$I$23,"&gt;"&amp;SUMPRODUCT((COUNTIFS(C423,"*"&amp;'分け方の表'!$F$4:$F$23&amp;"*")&gt;0)*('分け方の表'!$F$4:$F$23&lt;&gt;"")*'分け方の表'!$I$4:$I$23))))</f>
        <v/>
      </c>
      <c r="Q423" s="39">
        <f>IF(L423&lt;&gt;1,"",IF(P423&gt;=99,"",INDEX('分け方の表'!$G$4:$G$23,P423)&amp;""))</f>
        <v/>
      </c>
      <c r="R423" s="39">
        <f>IF(L423&lt;&gt;1,"",IF((F423="収入")*(G423="給与")*(E423&lt;&gt;"")*(COUNTIFS('分け方の表'!$J$4:$J$13,E423)&gt;0),INDEX('分け方の表'!$K$4:$K$13,MATCH(E423,'分け方の表'!$J$4:$J$13,0))&amp;"",IFERROR(INDEX('分け方の表'!$C$4:$C$103,MATCH(F423&amp;"|"&amp;G423,'分け方の表'!$D$4:$D$103,0))&amp;"",IFERROR(INDEX('分け方の表'!$C$4:$C$103,MATCH(F423&amp;"|（ほか全部）",'分け方の表'!$D$4:$D$103,0))&amp;"","未分類"))))</f>
        <v/>
      </c>
      <c r="S423" s="39">
        <f>IF(L423&lt;&gt;1,"",IF(N423=1,"",IF(IF(O423&gt;0,INDEX('分け方の表'!$N$4:$N$53,O423)&amp;"","")&lt;&gt;"",IF(INDEX('分け方の表'!$N$4:$N$53,O423)="（数えない）","",INDEX('分け方の表'!$N$4:$N$53,O423)&amp;""),IF(I423&amp;""="1",IF((Q423&lt;&gt;"")*(D423&lt;0)*(IFERROR(INDEX('入力'!$E$30:$E$88,MATCH(Q423,'入力'!$A$30:$A$88,0)),"")="貯める・増やす"),Q423,""),IF(A423&amp;""="0","",IF(Q423&lt;&gt;"",Q423,R423))))))</f>
        <v/>
      </c>
      <c r="T423" s="56">
        <f>IF(S423="","",IF(IFERROR(INDEX('入力'!$E$30:$E$88,MATCH(S423,'入力'!$A$30:$A$88,0)),"")="入るお金",D423,-D423))</f>
        <v/>
      </c>
      <c r="U423" s="39">
        <f>IF(L423="","",IF(L423&lt;&gt;1,"見出しなど",IF(N423=1,"重なり",IF(S423="",IF(O423&gt;0,"数えない（直した）",IF(I423&amp;""="1","振替",IF(A423&amp;""="0","計算対象外","数えない"))),IF(COUNTIFS('入力'!$A$30:$A$88,S423)=0,"一覧にない費目",IF(O423&gt;0,"直した",IF(S423="未分類","未分類","OK")))))))</f>
        <v/>
      </c>
    </row>
    <row r="424">
      <c r="A424" s="40" t="n"/>
      <c r="B424" s="34" t="n"/>
      <c r="C424" s="35" t="n"/>
      <c r="D424" s="36" t="n"/>
      <c r="E424" s="35" t="n"/>
      <c r="F424" s="35" t="n"/>
      <c r="G424" s="35" t="n"/>
      <c r="H424" s="35" t="n"/>
      <c r="I424" s="40" t="n"/>
      <c r="J424" s="35" t="n"/>
      <c r="L424" s="39">
        <f>IF(B424="","",IFERROR(YEAR(B424)*0+D424*0+1,0))</f>
        <v/>
      </c>
      <c r="M424" s="55">
        <f>IF(L424&lt;&gt;1,"",IF(O424&gt;0,IF(INDEX('分け方の表'!$O$4:$O$53,O424)&lt;&gt;"",DATE(YEAR(INDEX('分け方の表'!$O$4:$O$53,O424)),MONTH(INDEX('分け方の表'!$O$4:$O$53,O424)),1),DATE(YEAR(B424),MONTH(B424),1)),DATE(YEAR(B424),MONTH(B424),1)))</f>
        <v/>
      </c>
      <c r="N424" s="39">
        <f>IF(L424&lt;&gt;1,"",IF(J424="",0,IF(COUNTIFS($J$4:J424,J424)&gt;1,1,0)))</f>
        <v/>
      </c>
      <c r="O424" s="39">
        <f>IF(L424&lt;&gt;1,"",IF(J424="",0,IFERROR(MATCH(J424,'分け方の表'!$M$4:$M$53,0),0)))</f>
        <v/>
      </c>
      <c r="P424" s="39">
        <f>IF(L424&lt;&gt;1,"",IF(SUMPRODUCT((COUNTIFS(C424,"*"&amp;'分け方の表'!$F$4:$F$23&amp;"*")&gt;0)*('分け方の表'!$F$4:$F$23&lt;&gt;"")*'分け方の表'!$I$4:$I$23)=0,99,1+COUNTIFS('分け方の表'!$I$4:$I$23,"&gt;"&amp;SUMPRODUCT((COUNTIFS(C424,"*"&amp;'分け方の表'!$F$4:$F$23&amp;"*")&gt;0)*('分け方の表'!$F$4:$F$23&lt;&gt;"")*'分け方の表'!$I$4:$I$23))))</f>
        <v/>
      </c>
      <c r="Q424" s="39">
        <f>IF(L424&lt;&gt;1,"",IF(P424&gt;=99,"",INDEX('分け方の表'!$G$4:$G$23,P424)&amp;""))</f>
        <v/>
      </c>
      <c r="R424" s="39">
        <f>IF(L424&lt;&gt;1,"",IF((F424="収入")*(G424="給与")*(E424&lt;&gt;"")*(COUNTIFS('分け方の表'!$J$4:$J$13,E424)&gt;0),INDEX('分け方の表'!$K$4:$K$13,MATCH(E424,'分け方の表'!$J$4:$J$13,0))&amp;"",IFERROR(INDEX('分け方の表'!$C$4:$C$103,MATCH(F424&amp;"|"&amp;G424,'分け方の表'!$D$4:$D$103,0))&amp;"",IFERROR(INDEX('分け方の表'!$C$4:$C$103,MATCH(F424&amp;"|（ほか全部）",'分け方の表'!$D$4:$D$103,0))&amp;"","未分類"))))</f>
        <v/>
      </c>
      <c r="S424" s="39">
        <f>IF(L424&lt;&gt;1,"",IF(N424=1,"",IF(IF(O424&gt;0,INDEX('分け方の表'!$N$4:$N$53,O424)&amp;"","")&lt;&gt;"",IF(INDEX('分け方の表'!$N$4:$N$53,O424)="（数えない）","",INDEX('分け方の表'!$N$4:$N$53,O424)&amp;""),IF(I424&amp;""="1",IF((Q424&lt;&gt;"")*(D424&lt;0)*(IFERROR(INDEX('入力'!$E$30:$E$88,MATCH(Q424,'入力'!$A$30:$A$88,0)),"")="貯める・増やす"),Q424,""),IF(A424&amp;""="0","",IF(Q424&lt;&gt;"",Q424,R424))))))</f>
        <v/>
      </c>
      <c r="T424" s="56">
        <f>IF(S424="","",IF(IFERROR(INDEX('入力'!$E$30:$E$88,MATCH(S424,'入力'!$A$30:$A$88,0)),"")="入るお金",D424,-D424))</f>
        <v/>
      </c>
      <c r="U424" s="39">
        <f>IF(L424="","",IF(L424&lt;&gt;1,"見出しなど",IF(N424=1,"重なり",IF(S424="",IF(O424&gt;0,"数えない（直した）",IF(I424&amp;""="1","振替",IF(A424&amp;""="0","計算対象外","数えない"))),IF(COUNTIFS('入力'!$A$30:$A$88,S424)=0,"一覧にない費目",IF(O424&gt;0,"直した",IF(S424="未分類","未分類","OK")))))))</f>
        <v/>
      </c>
    </row>
    <row r="425">
      <c r="A425" s="40" t="n"/>
      <c r="B425" s="34" t="n"/>
      <c r="C425" s="35" t="n"/>
      <c r="D425" s="36" t="n"/>
      <c r="E425" s="35" t="n"/>
      <c r="F425" s="35" t="n"/>
      <c r="G425" s="35" t="n"/>
      <c r="H425" s="35" t="n"/>
      <c r="I425" s="40" t="n"/>
      <c r="J425" s="35" t="n"/>
      <c r="L425" s="39">
        <f>IF(B425="","",IFERROR(YEAR(B425)*0+D425*0+1,0))</f>
        <v/>
      </c>
      <c r="M425" s="55">
        <f>IF(L425&lt;&gt;1,"",IF(O425&gt;0,IF(INDEX('分け方の表'!$O$4:$O$53,O425)&lt;&gt;"",DATE(YEAR(INDEX('分け方の表'!$O$4:$O$53,O425)),MONTH(INDEX('分け方の表'!$O$4:$O$53,O425)),1),DATE(YEAR(B425),MONTH(B425),1)),DATE(YEAR(B425),MONTH(B425),1)))</f>
        <v/>
      </c>
      <c r="N425" s="39">
        <f>IF(L425&lt;&gt;1,"",IF(J425="",0,IF(COUNTIFS($J$4:J425,J425)&gt;1,1,0)))</f>
        <v/>
      </c>
      <c r="O425" s="39">
        <f>IF(L425&lt;&gt;1,"",IF(J425="",0,IFERROR(MATCH(J425,'分け方の表'!$M$4:$M$53,0),0)))</f>
        <v/>
      </c>
      <c r="P425" s="39">
        <f>IF(L425&lt;&gt;1,"",IF(SUMPRODUCT((COUNTIFS(C425,"*"&amp;'分け方の表'!$F$4:$F$23&amp;"*")&gt;0)*('分け方の表'!$F$4:$F$23&lt;&gt;"")*'分け方の表'!$I$4:$I$23)=0,99,1+COUNTIFS('分け方の表'!$I$4:$I$23,"&gt;"&amp;SUMPRODUCT((COUNTIFS(C425,"*"&amp;'分け方の表'!$F$4:$F$23&amp;"*")&gt;0)*('分け方の表'!$F$4:$F$23&lt;&gt;"")*'分け方の表'!$I$4:$I$23))))</f>
        <v/>
      </c>
      <c r="Q425" s="39">
        <f>IF(L425&lt;&gt;1,"",IF(P425&gt;=99,"",INDEX('分け方の表'!$G$4:$G$23,P425)&amp;""))</f>
        <v/>
      </c>
      <c r="R425" s="39">
        <f>IF(L425&lt;&gt;1,"",IF((F425="収入")*(G425="給与")*(E425&lt;&gt;"")*(COUNTIFS('分け方の表'!$J$4:$J$13,E425)&gt;0),INDEX('分け方の表'!$K$4:$K$13,MATCH(E425,'分け方の表'!$J$4:$J$13,0))&amp;"",IFERROR(INDEX('分け方の表'!$C$4:$C$103,MATCH(F425&amp;"|"&amp;G425,'分け方の表'!$D$4:$D$103,0))&amp;"",IFERROR(INDEX('分け方の表'!$C$4:$C$103,MATCH(F425&amp;"|（ほか全部）",'分け方の表'!$D$4:$D$103,0))&amp;"","未分類"))))</f>
        <v/>
      </c>
      <c r="S425" s="39">
        <f>IF(L425&lt;&gt;1,"",IF(N425=1,"",IF(IF(O425&gt;0,INDEX('分け方の表'!$N$4:$N$53,O425)&amp;"","")&lt;&gt;"",IF(INDEX('分け方の表'!$N$4:$N$53,O425)="（数えない）","",INDEX('分け方の表'!$N$4:$N$53,O425)&amp;""),IF(I425&amp;""="1",IF((Q425&lt;&gt;"")*(D425&lt;0)*(IFERROR(INDEX('入力'!$E$30:$E$88,MATCH(Q425,'入力'!$A$30:$A$88,0)),"")="貯める・増やす"),Q425,""),IF(A425&amp;""="0","",IF(Q425&lt;&gt;"",Q425,R425))))))</f>
        <v/>
      </c>
      <c r="T425" s="56">
        <f>IF(S425="","",IF(IFERROR(INDEX('入力'!$E$30:$E$88,MATCH(S425,'入力'!$A$30:$A$88,0)),"")="入るお金",D425,-D425))</f>
        <v/>
      </c>
      <c r="U425" s="39">
        <f>IF(L425="","",IF(L425&lt;&gt;1,"見出しなど",IF(N425=1,"重なり",IF(S425="",IF(O425&gt;0,"数えない（直した）",IF(I425&amp;""="1","振替",IF(A425&amp;""="0","計算対象外","数えない"))),IF(COUNTIFS('入力'!$A$30:$A$88,S425)=0,"一覧にない費目",IF(O425&gt;0,"直した",IF(S425="未分類","未分類","OK")))))))</f>
        <v/>
      </c>
    </row>
    <row r="426">
      <c r="A426" s="40" t="n"/>
      <c r="B426" s="34" t="n"/>
      <c r="C426" s="35" t="n"/>
      <c r="D426" s="36" t="n"/>
      <c r="E426" s="35" t="n"/>
      <c r="F426" s="35" t="n"/>
      <c r="G426" s="35" t="n"/>
      <c r="H426" s="35" t="n"/>
      <c r="I426" s="40" t="n"/>
      <c r="J426" s="35" t="n"/>
      <c r="L426" s="39">
        <f>IF(B426="","",IFERROR(YEAR(B426)*0+D426*0+1,0))</f>
        <v/>
      </c>
      <c r="M426" s="55">
        <f>IF(L426&lt;&gt;1,"",IF(O426&gt;0,IF(INDEX('分け方の表'!$O$4:$O$53,O426)&lt;&gt;"",DATE(YEAR(INDEX('分け方の表'!$O$4:$O$53,O426)),MONTH(INDEX('分け方の表'!$O$4:$O$53,O426)),1),DATE(YEAR(B426),MONTH(B426),1)),DATE(YEAR(B426),MONTH(B426),1)))</f>
        <v/>
      </c>
      <c r="N426" s="39">
        <f>IF(L426&lt;&gt;1,"",IF(J426="",0,IF(COUNTIFS($J$4:J426,J426)&gt;1,1,0)))</f>
        <v/>
      </c>
      <c r="O426" s="39">
        <f>IF(L426&lt;&gt;1,"",IF(J426="",0,IFERROR(MATCH(J426,'分け方の表'!$M$4:$M$53,0),0)))</f>
        <v/>
      </c>
      <c r="P426" s="39">
        <f>IF(L426&lt;&gt;1,"",IF(SUMPRODUCT((COUNTIFS(C426,"*"&amp;'分け方の表'!$F$4:$F$23&amp;"*")&gt;0)*('分け方の表'!$F$4:$F$23&lt;&gt;"")*'分け方の表'!$I$4:$I$23)=0,99,1+COUNTIFS('分け方の表'!$I$4:$I$23,"&gt;"&amp;SUMPRODUCT((COUNTIFS(C426,"*"&amp;'分け方の表'!$F$4:$F$23&amp;"*")&gt;0)*('分け方の表'!$F$4:$F$23&lt;&gt;"")*'分け方の表'!$I$4:$I$23))))</f>
        <v/>
      </c>
      <c r="Q426" s="39">
        <f>IF(L426&lt;&gt;1,"",IF(P426&gt;=99,"",INDEX('分け方の表'!$G$4:$G$23,P426)&amp;""))</f>
        <v/>
      </c>
      <c r="R426" s="39">
        <f>IF(L426&lt;&gt;1,"",IF((F426="収入")*(G426="給与")*(E426&lt;&gt;"")*(COUNTIFS('分け方の表'!$J$4:$J$13,E426)&gt;0),INDEX('分け方の表'!$K$4:$K$13,MATCH(E426,'分け方の表'!$J$4:$J$13,0))&amp;"",IFERROR(INDEX('分け方の表'!$C$4:$C$103,MATCH(F426&amp;"|"&amp;G426,'分け方の表'!$D$4:$D$103,0))&amp;"",IFERROR(INDEX('分け方の表'!$C$4:$C$103,MATCH(F426&amp;"|（ほか全部）",'分け方の表'!$D$4:$D$103,0))&amp;"","未分類"))))</f>
        <v/>
      </c>
      <c r="S426" s="39">
        <f>IF(L426&lt;&gt;1,"",IF(N426=1,"",IF(IF(O426&gt;0,INDEX('分け方の表'!$N$4:$N$53,O426)&amp;"","")&lt;&gt;"",IF(INDEX('分け方の表'!$N$4:$N$53,O426)="（数えない）","",INDEX('分け方の表'!$N$4:$N$53,O426)&amp;""),IF(I426&amp;""="1",IF((Q426&lt;&gt;"")*(D426&lt;0)*(IFERROR(INDEX('入力'!$E$30:$E$88,MATCH(Q426,'入力'!$A$30:$A$88,0)),"")="貯める・増やす"),Q426,""),IF(A426&amp;""="0","",IF(Q426&lt;&gt;"",Q426,R426))))))</f>
        <v/>
      </c>
      <c r="T426" s="56">
        <f>IF(S426="","",IF(IFERROR(INDEX('入力'!$E$30:$E$88,MATCH(S426,'入力'!$A$30:$A$88,0)),"")="入るお金",D426,-D426))</f>
        <v/>
      </c>
      <c r="U426" s="39">
        <f>IF(L426="","",IF(L426&lt;&gt;1,"見出しなど",IF(N426=1,"重なり",IF(S426="",IF(O426&gt;0,"数えない（直した）",IF(I426&amp;""="1","振替",IF(A426&amp;""="0","計算対象外","数えない"))),IF(COUNTIFS('入力'!$A$30:$A$88,S426)=0,"一覧にない費目",IF(O426&gt;0,"直した",IF(S426="未分類","未分類","OK")))))))</f>
        <v/>
      </c>
    </row>
    <row r="427">
      <c r="A427" s="40" t="n"/>
      <c r="B427" s="34" t="n"/>
      <c r="C427" s="35" t="n"/>
      <c r="D427" s="36" t="n"/>
      <c r="E427" s="35" t="n"/>
      <c r="F427" s="35" t="n"/>
      <c r="G427" s="35" t="n"/>
      <c r="H427" s="35" t="n"/>
      <c r="I427" s="40" t="n"/>
      <c r="J427" s="35" t="n"/>
      <c r="L427" s="39">
        <f>IF(B427="","",IFERROR(YEAR(B427)*0+D427*0+1,0))</f>
        <v/>
      </c>
      <c r="M427" s="55">
        <f>IF(L427&lt;&gt;1,"",IF(O427&gt;0,IF(INDEX('分け方の表'!$O$4:$O$53,O427)&lt;&gt;"",DATE(YEAR(INDEX('分け方の表'!$O$4:$O$53,O427)),MONTH(INDEX('分け方の表'!$O$4:$O$53,O427)),1),DATE(YEAR(B427),MONTH(B427),1)),DATE(YEAR(B427),MONTH(B427),1)))</f>
        <v/>
      </c>
      <c r="N427" s="39">
        <f>IF(L427&lt;&gt;1,"",IF(J427="",0,IF(COUNTIFS($J$4:J427,J427)&gt;1,1,0)))</f>
        <v/>
      </c>
      <c r="O427" s="39">
        <f>IF(L427&lt;&gt;1,"",IF(J427="",0,IFERROR(MATCH(J427,'分け方の表'!$M$4:$M$53,0),0)))</f>
        <v/>
      </c>
      <c r="P427" s="39">
        <f>IF(L427&lt;&gt;1,"",IF(SUMPRODUCT((COUNTIFS(C427,"*"&amp;'分け方の表'!$F$4:$F$23&amp;"*")&gt;0)*('分け方の表'!$F$4:$F$23&lt;&gt;"")*'分け方の表'!$I$4:$I$23)=0,99,1+COUNTIFS('分け方の表'!$I$4:$I$23,"&gt;"&amp;SUMPRODUCT((COUNTIFS(C427,"*"&amp;'分け方の表'!$F$4:$F$23&amp;"*")&gt;0)*('分け方の表'!$F$4:$F$23&lt;&gt;"")*'分け方の表'!$I$4:$I$23))))</f>
        <v/>
      </c>
      <c r="Q427" s="39">
        <f>IF(L427&lt;&gt;1,"",IF(P427&gt;=99,"",INDEX('分け方の表'!$G$4:$G$23,P427)&amp;""))</f>
        <v/>
      </c>
      <c r="R427" s="39">
        <f>IF(L427&lt;&gt;1,"",IF((F427="収入")*(G427="給与")*(E427&lt;&gt;"")*(COUNTIFS('分け方の表'!$J$4:$J$13,E427)&gt;0),INDEX('分け方の表'!$K$4:$K$13,MATCH(E427,'分け方の表'!$J$4:$J$13,0))&amp;"",IFERROR(INDEX('分け方の表'!$C$4:$C$103,MATCH(F427&amp;"|"&amp;G427,'分け方の表'!$D$4:$D$103,0))&amp;"",IFERROR(INDEX('分け方の表'!$C$4:$C$103,MATCH(F427&amp;"|（ほか全部）",'分け方の表'!$D$4:$D$103,0))&amp;"","未分類"))))</f>
        <v/>
      </c>
      <c r="S427" s="39">
        <f>IF(L427&lt;&gt;1,"",IF(N427=1,"",IF(IF(O427&gt;0,INDEX('分け方の表'!$N$4:$N$53,O427)&amp;"","")&lt;&gt;"",IF(INDEX('分け方の表'!$N$4:$N$53,O427)="（数えない）","",INDEX('分け方の表'!$N$4:$N$53,O427)&amp;""),IF(I427&amp;""="1",IF((Q427&lt;&gt;"")*(D427&lt;0)*(IFERROR(INDEX('入力'!$E$30:$E$88,MATCH(Q427,'入力'!$A$30:$A$88,0)),"")="貯める・増やす"),Q427,""),IF(A427&amp;""="0","",IF(Q427&lt;&gt;"",Q427,R427))))))</f>
        <v/>
      </c>
      <c r="T427" s="56">
        <f>IF(S427="","",IF(IFERROR(INDEX('入力'!$E$30:$E$88,MATCH(S427,'入力'!$A$30:$A$88,0)),"")="入るお金",D427,-D427))</f>
        <v/>
      </c>
      <c r="U427" s="39">
        <f>IF(L427="","",IF(L427&lt;&gt;1,"見出しなど",IF(N427=1,"重なり",IF(S427="",IF(O427&gt;0,"数えない（直した）",IF(I427&amp;""="1","振替",IF(A427&amp;""="0","計算対象外","数えない"))),IF(COUNTIFS('入力'!$A$30:$A$88,S427)=0,"一覧にない費目",IF(O427&gt;0,"直した",IF(S427="未分類","未分類","OK")))))))</f>
        <v/>
      </c>
    </row>
    <row r="428">
      <c r="A428" s="40" t="n"/>
      <c r="B428" s="34" t="n"/>
      <c r="C428" s="35" t="n"/>
      <c r="D428" s="36" t="n"/>
      <c r="E428" s="35" t="n"/>
      <c r="F428" s="35" t="n"/>
      <c r="G428" s="35" t="n"/>
      <c r="H428" s="35" t="n"/>
      <c r="I428" s="40" t="n"/>
      <c r="J428" s="35" t="n"/>
      <c r="L428" s="39">
        <f>IF(B428="","",IFERROR(YEAR(B428)*0+D428*0+1,0))</f>
        <v/>
      </c>
      <c r="M428" s="55">
        <f>IF(L428&lt;&gt;1,"",IF(O428&gt;0,IF(INDEX('分け方の表'!$O$4:$O$53,O428)&lt;&gt;"",DATE(YEAR(INDEX('分け方の表'!$O$4:$O$53,O428)),MONTH(INDEX('分け方の表'!$O$4:$O$53,O428)),1),DATE(YEAR(B428),MONTH(B428),1)),DATE(YEAR(B428),MONTH(B428),1)))</f>
        <v/>
      </c>
      <c r="N428" s="39">
        <f>IF(L428&lt;&gt;1,"",IF(J428="",0,IF(COUNTIFS($J$4:J428,J428)&gt;1,1,0)))</f>
        <v/>
      </c>
      <c r="O428" s="39">
        <f>IF(L428&lt;&gt;1,"",IF(J428="",0,IFERROR(MATCH(J428,'分け方の表'!$M$4:$M$53,0),0)))</f>
        <v/>
      </c>
      <c r="P428" s="39">
        <f>IF(L428&lt;&gt;1,"",IF(SUMPRODUCT((COUNTIFS(C428,"*"&amp;'分け方の表'!$F$4:$F$23&amp;"*")&gt;0)*('分け方の表'!$F$4:$F$23&lt;&gt;"")*'分け方の表'!$I$4:$I$23)=0,99,1+COUNTIFS('分け方の表'!$I$4:$I$23,"&gt;"&amp;SUMPRODUCT((COUNTIFS(C428,"*"&amp;'分け方の表'!$F$4:$F$23&amp;"*")&gt;0)*('分け方の表'!$F$4:$F$23&lt;&gt;"")*'分け方の表'!$I$4:$I$23))))</f>
        <v/>
      </c>
      <c r="Q428" s="39">
        <f>IF(L428&lt;&gt;1,"",IF(P428&gt;=99,"",INDEX('分け方の表'!$G$4:$G$23,P428)&amp;""))</f>
        <v/>
      </c>
      <c r="R428" s="39">
        <f>IF(L428&lt;&gt;1,"",IF((F428="収入")*(G428="給与")*(E428&lt;&gt;"")*(COUNTIFS('分け方の表'!$J$4:$J$13,E428)&gt;0),INDEX('分け方の表'!$K$4:$K$13,MATCH(E428,'分け方の表'!$J$4:$J$13,0))&amp;"",IFERROR(INDEX('分け方の表'!$C$4:$C$103,MATCH(F428&amp;"|"&amp;G428,'分け方の表'!$D$4:$D$103,0))&amp;"",IFERROR(INDEX('分け方の表'!$C$4:$C$103,MATCH(F428&amp;"|（ほか全部）",'分け方の表'!$D$4:$D$103,0))&amp;"","未分類"))))</f>
        <v/>
      </c>
      <c r="S428" s="39">
        <f>IF(L428&lt;&gt;1,"",IF(N428=1,"",IF(IF(O428&gt;0,INDEX('分け方の表'!$N$4:$N$53,O428)&amp;"","")&lt;&gt;"",IF(INDEX('分け方の表'!$N$4:$N$53,O428)="（数えない）","",INDEX('分け方の表'!$N$4:$N$53,O428)&amp;""),IF(I428&amp;""="1",IF((Q428&lt;&gt;"")*(D428&lt;0)*(IFERROR(INDEX('入力'!$E$30:$E$88,MATCH(Q428,'入力'!$A$30:$A$88,0)),"")="貯める・増やす"),Q428,""),IF(A428&amp;""="0","",IF(Q428&lt;&gt;"",Q428,R428))))))</f>
        <v/>
      </c>
      <c r="T428" s="56">
        <f>IF(S428="","",IF(IFERROR(INDEX('入力'!$E$30:$E$88,MATCH(S428,'入力'!$A$30:$A$88,0)),"")="入るお金",D428,-D428))</f>
        <v/>
      </c>
      <c r="U428" s="39">
        <f>IF(L428="","",IF(L428&lt;&gt;1,"見出しなど",IF(N428=1,"重なり",IF(S428="",IF(O428&gt;0,"数えない（直した）",IF(I428&amp;""="1","振替",IF(A428&amp;""="0","計算対象外","数えない"))),IF(COUNTIFS('入力'!$A$30:$A$88,S428)=0,"一覧にない費目",IF(O428&gt;0,"直した",IF(S428="未分類","未分類","OK")))))))</f>
        <v/>
      </c>
    </row>
    <row r="429">
      <c r="A429" s="40" t="n"/>
      <c r="B429" s="34" t="n"/>
      <c r="C429" s="35" t="n"/>
      <c r="D429" s="36" t="n"/>
      <c r="E429" s="35" t="n"/>
      <c r="F429" s="35" t="n"/>
      <c r="G429" s="35" t="n"/>
      <c r="H429" s="35" t="n"/>
      <c r="I429" s="40" t="n"/>
      <c r="J429" s="35" t="n"/>
      <c r="L429" s="39">
        <f>IF(B429="","",IFERROR(YEAR(B429)*0+D429*0+1,0))</f>
        <v/>
      </c>
      <c r="M429" s="55">
        <f>IF(L429&lt;&gt;1,"",IF(O429&gt;0,IF(INDEX('分け方の表'!$O$4:$O$53,O429)&lt;&gt;"",DATE(YEAR(INDEX('分け方の表'!$O$4:$O$53,O429)),MONTH(INDEX('分け方の表'!$O$4:$O$53,O429)),1),DATE(YEAR(B429),MONTH(B429),1)),DATE(YEAR(B429),MONTH(B429),1)))</f>
        <v/>
      </c>
      <c r="N429" s="39">
        <f>IF(L429&lt;&gt;1,"",IF(J429="",0,IF(COUNTIFS($J$4:J429,J429)&gt;1,1,0)))</f>
        <v/>
      </c>
      <c r="O429" s="39">
        <f>IF(L429&lt;&gt;1,"",IF(J429="",0,IFERROR(MATCH(J429,'分け方の表'!$M$4:$M$53,0),0)))</f>
        <v/>
      </c>
      <c r="P429" s="39">
        <f>IF(L429&lt;&gt;1,"",IF(SUMPRODUCT((COUNTIFS(C429,"*"&amp;'分け方の表'!$F$4:$F$23&amp;"*")&gt;0)*('分け方の表'!$F$4:$F$23&lt;&gt;"")*'分け方の表'!$I$4:$I$23)=0,99,1+COUNTIFS('分け方の表'!$I$4:$I$23,"&gt;"&amp;SUMPRODUCT((COUNTIFS(C429,"*"&amp;'分け方の表'!$F$4:$F$23&amp;"*")&gt;0)*('分け方の表'!$F$4:$F$23&lt;&gt;"")*'分け方の表'!$I$4:$I$23))))</f>
        <v/>
      </c>
      <c r="Q429" s="39">
        <f>IF(L429&lt;&gt;1,"",IF(P429&gt;=99,"",INDEX('分け方の表'!$G$4:$G$23,P429)&amp;""))</f>
        <v/>
      </c>
      <c r="R429" s="39">
        <f>IF(L429&lt;&gt;1,"",IF((F429="収入")*(G429="給与")*(E429&lt;&gt;"")*(COUNTIFS('分け方の表'!$J$4:$J$13,E429)&gt;0),INDEX('分け方の表'!$K$4:$K$13,MATCH(E429,'分け方の表'!$J$4:$J$13,0))&amp;"",IFERROR(INDEX('分け方の表'!$C$4:$C$103,MATCH(F429&amp;"|"&amp;G429,'分け方の表'!$D$4:$D$103,0))&amp;"",IFERROR(INDEX('分け方の表'!$C$4:$C$103,MATCH(F429&amp;"|（ほか全部）",'分け方の表'!$D$4:$D$103,0))&amp;"","未分類"))))</f>
        <v/>
      </c>
      <c r="S429" s="39">
        <f>IF(L429&lt;&gt;1,"",IF(N429=1,"",IF(IF(O429&gt;0,INDEX('分け方の表'!$N$4:$N$53,O429)&amp;"","")&lt;&gt;"",IF(INDEX('分け方の表'!$N$4:$N$53,O429)="（数えない）","",INDEX('分け方の表'!$N$4:$N$53,O429)&amp;""),IF(I429&amp;""="1",IF((Q429&lt;&gt;"")*(D429&lt;0)*(IFERROR(INDEX('入力'!$E$30:$E$88,MATCH(Q429,'入力'!$A$30:$A$88,0)),"")="貯める・増やす"),Q429,""),IF(A429&amp;""="0","",IF(Q429&lt;&gt;"",Q429,R429))))))</f>
        <v/>
      </c>
      <c r="T429" s="56">
        <f>IF(S429="","",IF(IFERROR(INDEX('入力'!$E$30:$E$88,MATCH(S429,'入力'!$A$30:$A$88,0)),"")="入るお金",D429,-D429))</f>
        <v/>
      </c>
      <c r="U429" s="39">
        <f>IF(L429="","",IF(L429&lt;&gt;1,"見出しなど",IF(N429=1,"重なり",IF(S429="",IF(O429&gt;0,"数えない（直した）",IF(I429&amp;""="1","振替",IF(A429&amp;""="0","計算対象外","数えない"))),IF(COUNTIFS('入力'!$A$30:$A$88,S429)=0,"一覧にない費目",IF(O429&gt;0,"直した",IF(S429="未分類","未分類","OK")))))))</f>
        <v/>
      </c>
    </row>
    <row r="430">
      <c r="A430" s="40" t="n"/>
      <c r="B430" s="34" t="n"/>
      <c r="C430" s="35" t="n"/>
      <c r="D430" s="36" t="n"/>
      <c r="E430" s="35" t="n"/>
      <c r="F430" s="35" t="n"/>
      <c r="G430" s="35" t="n"/>
      <c r="H430" s="35" t="n"/>
      <c r="I430" s="40" t="n"/>
      <c r="J430" s="35" t="n"/>
      <c r="L430" s="39">
        <f>IF(B430="","",IFERROR(YEAR(B430)*0+D430*0+1,0))</f>
        <v/>
      </c>
      <c r="M430" s="55">
        <f>IF(L430&lt;&gt;1,"",IF(O430&gt;0,IF(INDEX('分け方の表'!$O$4:$O$53,O430)&lt;&gt;"",DATE(YEAR(INDEX('分け方の表'!$O$4:$O$53,O430)),MONTH(INDEX('分け方の表'!$O$4:$O$53,O430)),1),DATE(YEAR(B430),MONTH(B430),1)),DATE(YEAR(B430),MONTH(B430),1)))</f>
        <v/>
      </c>
      <c r="N430" s="39">
        <f>IF(L430&lt;&gt;1,"",IF(J430="",0,IF(COUNTIFS($J$4:J430,J430)&gt;1,1,0)))</f>
        <v/>
      </c>
      <c r="O430" s="39">
        <f>IF(L430&lt;&gt;1,"",IF(J430="",0,IFERROR(MATCH(J430,'分け方の表'!$M$4:$M$53,0),0)))</f>
        <v/>
      </c>
      <c r="P430" s="39">
        <f>IF(L430&lt;&gt;1,"",IF(SUMPRODUCT((COUNTIFS(C430,"*"&amp;'分け方の表'!$F$4:$F$23&amp;"*")&gt;0)*('分け方の表'!$F$4:$F$23&lt;&gt;"")*'分け方の表'!$I$4:$I$23)=0,99,1+COUNTIFS('分け方の表'!$I$4:$I$23,"&gt;"&amp;SUMPRODUCT((COUNTIFS(C430,"*"&amp;'分け方の表'!$F$4:$F$23&amp;"*")&gt;0)*('分け方の表'!$F$4:$F$23&lt;&gt;"")*'分け方の表'!$I$4:$I$23))))</f>
        <v/>
      </c>
      <c r="Q430" s="39">
        <f>IF(L430&lt;&gt;1,"",IF(P430&gt;=99,"",INDEX('分け方の表'!$G$4:$G$23,P430)&amp;""))</f>
        <v/>
      </c>
      <c r="R430" s="39">
        <f>IF(L430&lt;&gt;1,"",IF((F430="収入")*(G430="給与")*(E430&lt;&gt;"")*(COUNTIFS('分け方の表'!$J$4:$J$13,E430)&gt;0),INDEX('分け方の表'!$K$4:$K$13,MATCH(E430,'分け方の表'!$J$4:$J$13,0))&amp;"",IFERROR(INDEX('分け方の表'!$C$4:$C$103,MATCH(F430&amp;"|"&amp;G430,'分け方の表'!$D$4:$D$103,0))&amp;"",IFERROR(INDEX('分け方の表'!$C$4:$C$103,MATCH(F430&amp;"|（ほか全部）",'分け方の表'!$D$4:$D$103,0))&amp;"","未分類"))))</f>
        <v/>
      </c>
      <c r="S430" s="39">
        <f>IF(L430&lt;&gt;1,"",IF(N430=1,"",IF(IF(O430&gt;0,INDEX('分け方の表'!$N$4:$N$53,O430)&amp;"","")&lt;&gt;"",IF(INDEX('分け方の表'!$N$4:$N$53,O430)="（数えない）","",INDEX('分け方の表'!$N$4:$N$53,O430)&amp;""),IF(I430&amp;""="1",IF((Q430&lt;&gt;"")*(D430&lt;0)*(IFERROR(INDEX('入力'!$E$30:$E$88,MATCH(Q430,'入力'!$A$30:$A$88,0)),"")="貯める・増やす"),Q430,""),IF(A430&amp;""="0","",IF(Q430&lt;&gt;"",Q430,R430))))))</f>
        <v/>
      </c>
      <c r="T430" s="56">
        <f>IF(S430="","",IF(IFERROR(INDEX('入力'!$E$30:$E$88,MATCH(S430,'入力'!$A$30:$A$88,0)),"")="入るお金",D430,-D430))</f>
        <v/>
      </c>
      <c r="U430" s="39">
        <f>IF(L430="","",IF(L430&lt;&gt;1,"見出しなど",IF(N430=1,"重なり",IF(S430="",IF(O430&gt;0,"数えない（直した）",IF(I430&amp;""="1","振替",IF(A430&amp;""="0","計算対象外","数えない"))),IF(COUNTIFS('入力'!$A$30:$A$88,S430)=0,"一覧にない費目",IF(O430&gt;0,"直した",IF(S430="未分類","未分類","OK")))))))</f>
        <v/>
      </c>
    </row>
    <row r="431">
      <c r="A431" s="40" t="n"/>
      <c r="B431" s="34" t="n"/>
      <c r="C431" s="35" t="n"/>
      <c r="D431" s="36" t="n"/>
      <c r="E431" s="35" t="n"/>
      <c r="F431" s="35" t="n"/>
      <c r="G431" s="35" t="n"/>
      <c r="H431" s="35" t="n"/>
      <c r="I431" s="40" t="n"/>
      <c r="J431" s="35" t="n"/>
      <c r="L431" s="39">
        <f>IF(B431="","",IFERROR(YEAR(B431)*0+D431*0+1,0))</f>
        <v/>
      </c>
      <c r="M431" s="55">
        <f>IF(L431&lt;&gt;1,"",IF(O431&gt;0,IF(INDEX('分け方の表'!$O$4:$O$53,O431)&lt;&gt;"",DATE(YEAR(INDEX('分け方の表'!$O$4:$O$53,O431)),MONTH(INDEX('分け方の表'!$O$4:$O$53,O431)),1),DATE(YEAR(B431),MONTH(B431),1)),DATE(YEAR(B431),MONTH(B431),1)))</f>
        <v/>
      </c>
      <c r="N431" s="39">
        <f>IF(L431&lt;&gt;1,"",IF(J431="",0,IF(COUNTIFS($J$4:J431,J431)&gt;1,1,0)))</f>
        <v/>
      </c>
      <c r="O431" s="39">
        <f>IF(L431&lt;&gt;1,"",IF(J431="",0,IFERROR(MATCH(J431,'分け方の表'!$M$4:$M$53,0),0)))</f>
        <v/>
      </c>
      <c r="P431" s="39">
        <f>IF(L431&lt;&gt;1,"",IF(SUMPRODUCT((COUNTIFS(C431,"*"&amp;'分け方の表'!$F$4:$F$23&amp;"*")&gt;0)*('分け方の表'!$F$4:$F$23&lt;&gt;"")*'分け方の表'!$I$4:$I$23)=0,99,1+COUNTIFS('分け方の表'!$I$4:$I$23,"&gt;"&amp;SUMPRODUCT((COUNTIFS(C431,"*"&amp;'分け方の表'!$F$4:$F$23&amp;"*")&gt;0)*('分け方の表'!$F$4:$F$23&lt;&gt;"")*'分け方の表'!$I$4:$I$23))))</f>
        <v/>
      </c>
      <c r="Q431" s="39">
        <f>IF(L431&lt;&gt;1,"",IF(P431&gt;=99,"",INDEX('分け方の表'!$G$4:$G$23,P431)&amp;""))</f>
        <v/>
      </c>
      <c r="R431" s="39">
        <f>IF(L431&lt;&gt;1,"",IF((F431="収入")*(G431="給与")*(E431&lt;&gt;"")*(COUNTIFS('分け方の表'!$J$4:$J$13,E431)&gt;0),INDEX('分け方の表'!$K$4:$K$13,MATCH(E431,'分け方の表'!$J$4:$J$13,0))&amp;"",IFERROR(INDEX('分け方の表'!$C$4:$C$103,MATCH(F431&amp;"|"&amp;G431,'分け方の表'!$D$4:$D$103,0))&amp;"",IFERROR(INDEX('分け方の表'!$C$4:$C$103,MATCH(F431&amp;"|（ほか全部）",'分け方の表'!$D$4:$D$103,0))&amp;"","未分類"))))</f>
        <v/>
      </c>
      <c r="S431" s="39">
        <f>IF(L431&lt;&gt;1,"",IF(N431=1,"",IF(IF(O431&gt;0,INDEX('分け方の表'!$N$4:$N$53,O431)&amp;"","")&lt;&gt;"",IF(INDEX('分け方の表'!$N$4:$N$53,O431)="（数えない）","",INDEX('分け方の表'!$N$4:$N$53,O431)&amp;""),IF(I431&amp;""="1",IF((Q431&lt;&gt;"")*(D431&lt;0)*(IFERROR(INDEX('入力'!$E$30:$E$88,MATCH(Q431,'入力'!$A$30:$A$88,0)),"")="貯める・増やす"),Q431,""),IF(A431&amp;""="0","",IF(Q431&lt;&gt;"",Q431,R431))))))</f>
        <v/>
      </c>
      <c r="T431" s="56">
        <f>IF(S431="","",IF(IFERROR(INDEX('入力'!$E$30:$E$88,MATCH(S431,'入力'!$A$30:$A$88,0)),"")="入るお金",D431,-D431))</f>
        <v/>
      </c>
      <c r="U431" s="39">
        <f>IF(L431="","",IF(L431&lt;&gt;1,"見出しなど",IF(N431=1,"重なり",IF(S431="",IF(O431&gt;0,"数えない（直した）",IF(I431&amp;""="1","振替",IF(A431&amp;""="0","計算対象外","数えない"))),IF(COUNTIFS('入力'!$A$30:$A$88,S431)=0,"一覧にない費目",IF(O431&gt;0,"直した",IF(S431="未分類","未分類","OK")))))))</f>
        <v/>
      </c>
    </row>
    <row r="432">
      <c r="A432" s="40" t="n"/>
      <c r="B432" s="34" t="n"/>
      <c r="C432" s="35" t="n"/>
      <c r="D432" s="36" t="n"/>
      <c r="E432" s="35" t="n"/>
      <c r="F432" s="35" t="n"/>
      <c r="G432" s="35" t="n"/>
      <c r="H432" s="35" t="n"/>
      <c r="I432" s="40" t="n"/>
      <c r="J432" s="35" t="n"/>
      <c r="L432" s="39">
        <f>IF(B432="","",IFERROR(YEAR(B432)*0+D432*0+1,0))</f>
        <v/>
      </c>
      <c r="M432" s="55">
        <f>IF(L432&lt;&gt;1,"",IF(O432&gt;0,IF(INDEX('分け方の表'!$O$4:$O$53,O432)&lt;&gt;"",DATE(YEAR(INDEX('分け方の表'!$O$4:$O$53,O432)),MONTH(INDEX('分け方の表'!$O$4:$O$53,O432)),1),DATE(YEAR(B432),MONTH(B432),1)),DATE(YEAR(B432),MONTH(B432),1)))</f>
        <v/>
      </c>
      <c r="N432" s="39">
        <f>IF(L432&lt;&gt;1,"",IF(J432="",0,IF(COUNTIFS($J$4:J432,J432)&gt;1,1,0)))</f>
        <v/>
      </c>
      <c r="O432" s="39">
        <f>IF(L432&lt;&gt;1,"",IF(J432="",0,IFERROR(MATCH(J432,'分け方の表'!$M$4:$M$53,0),0)))</f>
        <v/>
      </c>
      <c r="P432" s="39">
        <f>IF(L432&lt;&gt;1,"",IF(SUMPRODUCT((COUNTIFS(C432,"*"&amp;'分け方の表'!$F$4:$F$23&amp;"*")&gt;0)*('分け方の表'!$F$4:$F$23&lt;&gt;"")*'分け方の表'!$I$4:$I$23)=0,99,1+COUNTIFS('分け方の表'!$I$4:$I$23,"&gt;"&amp;SUMPRODUCT((COUNTIFS(C432,"*"&amp;'分け方の表'!$F$4:$F$23&amp;"*")&gt;0)*('分け方の表'!$F$4:$F$23&lt;&gt;"")*'分け方の表'!$I$4:$I$23))))</f>
        <v/>
      </c>
      <c r="Q432" s="39">
        <f>IF(L432&lt;&gt;1,"",IF(P432&gt;=99,"",INDEX('分け方の表'!$G$4:$G$23,P432)&amp;""))</f>
        <v/>
      </c>
      <c r="R432" s="39">
        <f>IF(L432&lt;&gt;1,"",IF((F432="収入")*(G432="給与")*(E432&lt;&gt;"")*(COUNTIFS('分け方の表'!$J$4:$J$13,E432)&gt;0),INDEX('分け方の表'!$K$4:$K$13,MATCH(E432,'分け方の表'!$J$4:$J$13,0))&amp;"",IFERROR(INDEX('分け方の表'!$C$4:$C$103,MATCH(F432&amp;"|"&amp;G432,'分け方の表'!$D$4:$D$103,0))&amp;"",IFERROR(INDEX('分け方の表'!$C$4:$C$103,MATCH(F432&amp;"|（ほか全部）",'分け方の表'!$D$4:$D$103,0))&amp;"","未分類"))))</f>
        <v/>
      </c>
      <c r="S432" s="39">
        <f>IF(L432&lt;&gt;1,"",IF(N432=1,"",IF(IF(O432&gt;0,INDEX('分け方の表'!$N$4:$N$53,O432)&amp;"","")&lt;&gt;"",IF(INDEX('分け方の表'!$N$4:$N$53,O432)="（数えない）","",INDEX('分け方の表'!$N$4:$N$53,O432)&amp;""),IF(I432&amp;""="1",IF((Q432&lt;&gt;"")*(D432&lt;0)*(IFERROR(INDEX('入力'!$E$30:$E$88,MATCH(Q432,'入力'!$A$30:$A$88,0)),"")="貯める・増やす"),Q432,""),IF(A432&amp;""="0","",IF(Q432&lt;&gt;"",Q432,R432))))))</f>
        <v/>
      </c>
      <c r="T432" s="56">
        <f>IF(S432="","",IF(IFERROR(INDEX('入力'!$E$30:$E$88,MATCH(S432,'入力'!$A$30:$A$88,0)),"")="入るお金",D432,-D432))</f>
        <v/>
      </c>
      <c r="U432" s="39">
        <f>IF(L432="","",IF(L432&lt;&gt;1,"見出しなど",IF(N432=1,"重なり",IF(S432="",IF(O432&gt;0,"数えない（直した）",IF(I432&amp;""="1","振替",IF(A432&amp;""="0","計算対象外","数えない"))),IF(COUNTIFS('入力'!$A$30:$A$88,S432)=0,"一覧にない費目",IF(O432&gt;0,"直した",IF(S432="未分類","未分類","OK")))))))</f>
        <v/>
      </c>
    </row>
    <row r="433">
      <c r="A433" s="40" t="n"/>
      <c r="B433" s="34" t="n"/>
      <c r="C433" s="35" t="n"/>
      <c r="D433" s="36" t="n"/>
      <c r="E433" s="35" t="n"/>
      <c r="F433" s="35" t="n"/>
      <c r="G433" s="35" t="n"/>
      <c r="H433" s="35" t="n"/>
      <c r="I433" s="40" t="n"/>
      <c r="J433" s="35" t="n"/>
      <c r="L433" s="39">
        <f>IF(B433="","",IFERROR(YEAR(B433)*0+D433*0+1,0))</f>
        <v/>
      </c>
      <c r="M433" s="55">
        <f>IF(L433&lt;&gt;1,"",IF(O433&gt;0,IF(INDEX('分け方の表'!$O$4:$O$53,O433)&lt;&gt;"",DATE(YEAR(INDEX('分け方の表'!$O$4:$O$53,O433)),MONTH(INDEX('分け方の表'!$O$4:$O$53,O433)),1),DATE(YEAR(B433),MONTH(B433),1)),DATE(YEAR(B433),MONTH(B433),1)))</f>
        <v/>
      </c>
      <c r="N433" s="39">
        <f>IF(L433&lt;&gt;1,"",IF(J433="",0,IF(COUNTIFS($J$4:J433,J433)&gt;1,1,0)))</f>
        <v/>
      </c>
      <c r="O433" s="39">
        <f>IF(L433&lt;&gt;1,"",IF(J433="",0,IFERROR(MATCH(J433,'分け方の表'!$M$4:$M$53,0),0)))</f>
        <v/>
      </c>
      <c r="P433" s="39">
        <f>IF(L433&lt;&gt;1,"",IF(SUMPRODUCT((COUNTIFS(C433,"*"&amp;'分け方の表'!$F$4:$F$23&amp;"*")&gt;0)*('分け方の表'!$F$4:$F$23&lt;&gt;"")*'分け方の表'!$I$4:$I$23)=0,99,1+COUNTIFS('分け方の表'!$I$4:$I$23,"&gt;"&amp;SUMPRODUCT((COUNTIFS(C433,"*"&amp;'分け方の表'!$F$4:$F$23&amp;"*")&gt;0)*('分け方の表'!$F$4:$F$23&lt;&gt;"")*'分け方の表'!$I$4:$I$23))))</f>
        <v/>
      </c>
      <c r="Q433" s="39">
        <f>IF(L433&lt;&gt;1,"",IF(P433&gt;=99,"",INDEX('分け方の表'!$G$4:$G$23,P433)&amp;""))</f>
        <v/>
      </c>
      <c r="R433" s="39">
        <f>IF(L433&lt;&gt;1,"",IF((F433="収入")*(G433="給与")*(E433&lt;&gt;"")*(COUNTIFS('分け方の表'!$J$4:$J$13,E433)&gt;0),INDEX('分け方の表'!$K$4:$K$13,MATCH(E433,'分け方の表'!$J$4:$J$13,0))&amp;"",IFERROR(INDEX('分け方の表'!$C$4:$C$103,MATCH(F433&amp;"|"&amp;G433,'分け方の表'!$D$4:$D$103,0))&amp;"",IFERROR(INDEX('分け方の表'!$C$4:$C$103,MATCH(F433&amp;"|（ほか全部）",'分け方の表'!$D$4:$D$103,0))&amp;"","未分類"))))</f>
        <v/>
      </c>
      <c r="S433" s="39">
        <f>IF(L433&lt;&gt;1,"",IF(N433=1,"",IF(IF(O433&gt;0,INDEX('分け方の表'!$N$4:$N$53,O433)&amp;"","")&lt;&gt;"",IF(INDEX('分け方の表'!$N$4:$N$53,O433)="（数えない）","",INDEX('分け方の表'!$N$4:$N$53,O433)&amp;""),IF(I433&amp;""="1",IF((Q433&lt;&gt;"")*(D433&lt;0)*(IFERROR(INDEX('入力'!$E$30:$E$88,MATCH(Q433,'入力'!$A$30:$A$88,0)),"")="貯める・増やす"),Q433,""),IF(A433&amp;""="0","",IF(Q433&lt;&gt;"",Q433,R433))))))</f>
        <v/>
      </c>
      <c r="T433" s="56">
        <f>IF(S433="","",IF(IFERROR(INDEX('入力'!$E$30:$E$88,MATCH(S433,'入力'!$A$30:$A$88,0)),"")="入るお金",D433,-D433))</f>
        <v/>
      </c>
      <c r="U433" s="39">
        <f>IF(L433="","",IF(L433&lt;&gt;1,"見出しなど",IF(N433=1,"重なり",IF(S433="",IF(O433&gt;0,"数えない（直した）",IF(I433&amp;""="1","振替",IF(A433&amp;""="0","計算対象外","数えない"))),IF(COUNTIFS('入力'!$A$30:$A$88,S433)=0,"一覧にない費目",IF(O433&gt;0,"直した",IF(S433="未分類","未分類","OK")))))))</f>
        <v/>
      </c>
    </row>
    <row r="434">
      <c r="A434" s="40" t="n"/>
      <c r="B434" s="34" t="n"/>
      <c r="C434" s="35" t="n"/>
      <c r="D434" s="36" t="n"/>
      <c r="E434" s="35" t="n"/>
      <c r="F434" s="35" t="n"/>
      <c r="G434" s="35" t="n"/>
      <c r="H434" s="35" t="n"/>
      <c r="I434" s="40" t="n"/>
      <c r="J434" s="35" t="n"/>
      <c r="L434" s="39">
        <f>IF(B434="","",IFERROR(YEAR(B434)*0+D434*0+1,0))</f>
        <v/>
      </c>
      <c r="M434" s="55">
        <f>IF(L434&lt;&gt;1,"",IF(O434&gt;0,IF(INDEX('分け方の表'!$O$4:$O$53,O434)&lt;&gt;"",DATE(YEAR(INDEX('分け方の表'!$O$4:$O$53,O434)),MONTH(INDEX('分け方の表'!$O$4:$O$53,O434)),1),DATE(YEAR(B434),MONTH(B434),1)),DATE(YEAR(B434),MONTH(B434),1)))</f>
        <v/>
      </c>
      <c r="N434" s="39">
        <f>IF(L434&lt;&gt;1,"",IF(J434="",0,IF(COUNTIFS($J$4:J434,J434)&gt;1,1,0)))</f>
        <v/>
      </c>
      <c r="O434" s="39">
        <f>IF(L434&lt;&gt;1,"",IF(J434="",0,IFERROR(MATCH(J434,'分け方の表'!$M$4:$M$53,0),0)))</f>
        <v/>
      </c>
      <c r="P434" s="39">
        <f>IF(L434&lt;&gt;1,"",IF(SUMPRODUCT((COUNTIFS(C434,"*"&amp;'分け方の表'!$F$4:$F$23&amp;"*")&gt;0)*('分け方の表'!$F$4:$F$23&lt;&gt;"")*'分け方の表'!$I$4:$I$23)=0,99,1+COUNTIFS('分け方の表'!$I$4:$I$23,"&gt;"&amp;SUMPRODUCT((COUNTIFS(C434,"*"&amp;'分け方の表'!$F$4:$F$23&amp;"*")&gt;0)*('分け方の表'!$F$4:$F$23&lt;&gt;"")*'分け方の表'!$I$4:$I$23))))</f>
        <v/>
      </c>
      <c r="Q434" s="39">
        <f>IF(L434&lt;&gt;1,"",IF(P434&gt;=99,"",INDEX('分け方の表'!$G$4:$G$23,P434)&amp;""))</f>
        <v/>
      </c>
      <c r="R434" s="39">
        <f>IF(L434&lt;&gt;1,"",IF((F434="収入")*(G434="給与")*(E434&lt;&gt;"")*(COUNTIFS('分け方の表'!$J$4:$J$13,E434)&gt;0),INDEX('分け方の表'!$K$4:$K$13,MATCH(E434,'分け方の表'!$J$4:$J$13,0))&amp;"",IFERROR(INDEX('分け方の表'!$C$4:$C$103,MATCH(F434&amp;"|"&amp;G434,'分け方の表'!$D$4:$D$103,0))&amp;"",IFERROR(INDEX('分け方の表'!$C$4:$C$103,MATCH(F434&amp;"|（ほか全部）",'分け方の表'!$D$4:$D$103,0))&amp;"","未分類"))))</f>
        <v/>
      </c>
      <c r="S434" s="39">
        <f>IF(L434&lt;&gt;1,"",IF(N434=1,"",IF(IF(O434&gt;0,INDEX('分け方の表'!$N$4:$N$53,O434)&amp;"","")&lt;&gt;"",IF(INDEX('分け方の表'!$N$4:$N$53,O434)="（数えない）","",INDEX('分け方の表'!$N$4:$N$53,O434)&amp;""),IF(I434&amp;""="1",IF((Q434&lt;&gt;"")*(D434&lt;0)*(IFERROR(INDEX('入力'!$E$30:$E$88,MATCH(Q434,'入力'!$A$30:$A$88,0)),"")="貯める・増やす"),Q434,""),IF(A434&amp;""="0","",IF(Q434&lt;&gt;"",Q434,R434))))))</f>
        <v/>
      </c>
      <c r="T434" s="56">
        <f>IF(S434="","",IF(IFERROR(INDEX('入力'!$E$30:$E$88,MATCH(S434,'入力'!$A$30:$A$88,0)),"")="入るお金",D434,-D434))</f>
        <v/>
      </c>
      <c r="U434" s="39">
        <f>IF(L434="","",IF(L434&lt;&gt;1,"見出しなど",IF(N434=1,"重なり",IF(S434="",IF(O434&gt;0,"数えない（直した）",IF(I434&amp;""="1","振替",IF(A434&amp;""="0","計算対象外","数えない"))),IF(COUNTIFS('入力'!$A$30:$A$88,S434)=0,"一覧にない費目",IF(O434&gt;0,"直した",IF(S434="未分類","未分類","OK")))))))</f>
        <v/>
      </c>
    </row>
    <row r="435">
      <c r="A435" s="40" t="n"/>
      <c r="B435" s="34" t="n"/>
      <c r="C435" s="35" t="n"/>
      <c r="D435" s="36" t="n"/>
      <c r="E435" s="35" t="n"/>
      <c r="F435" s="35" t="n"/>
      <c r="G435" s="35" t="n"/>
      <c r="H435" s="35" t="n"/>
      <c r="I435" s="40" t="n"/>
      <c r="J435" s="35" t="n"/>
      <c r="L435" s="39">
        <f>IF(B435="","",IFERROR(YEAR(B435)*0+D435*0+1,0))</f>
        <v/>
      </c>
      <c r="M435" s="55">
        <f>IF(L435&lt;&gt;1,"",IF(O435&gt;0,IF(INDEX('分け方の表'!$O$4:$O$53,O435)&lt;&gt;"",DATE(YEAR(INDEX('分け方の表'!$O$4:$O$53,O435)),MONTH(INDEX('分け方の表'!$O$4:$O$53,O435)),1),DATE(YEAR(B435),MONTH(B435),1)),DATE(YEAR(B435),MONTH(B435),1)))</f>
        <v/>
      </c>
      <c r="N435" s="39">
        <f>IF(L435&lt;&gt;1,"",IF(J435="",0,IF(COUNTIFS($J$4:J435,J435)&gt;1,1,0)))</f>
        <v/>
      </c>
      <c r="O435" s="39">
        <f>IF(L435&lt;&gt;1,"",IF(J435="",0,IFERROR(MATCH(J435,'分け方の表'!$M$4:$M$53,0),0)))</f>
        <v/>
      </c>
      <c r="P435" s="39">
        <f>IF(L435&lt;&gt;1,"",IF(SUMPRODUCT((COUNTIFS(C435,"*"&amp;'分け方の表'!$F$4:$F$23&amp;"*")&gt;0)*('分け方の表'!$F$4:$F$23&lt;&gt;"")*'分け方の表'!$I$4:$I$23)=0,99,1+COUNTIFS('分け方の表'!$I$4:$I$23,"&gt;"&amp;SUMPRODUCT((COUNTIFS(C435,"*"&amp;'分け方の表'!$F$4:$F$23&amp;"*")&gt;0)*('分け方の表'!$F$4:$F$23&lt;&gt;"")*'分け方の表'!$I$4:$I$23))))</f>
        <v/>
      </c>
      <c r="Q435" s="39">
        <f>IF(L435&lt;&gt;1,"",IF(P435&gt;=99,"",INDEX('分け方の表'!$G$4:$G$23,P435)&amp;""))</f>
        <v/>
      </c>
      <c r="R435" s="39">
        <f>IF(L435&lt;&gt;1,"",IF((F435="収入")*(G435="給与")*(E435&lt;&gt;"")*(COUNTIFS('分け方の表'!$J$4:$J$13,E435)&gt;0),INDEX('分け方の表'!$K$4:$K$13,MATCH(E435,'分け方の表'!$J$4:$J$13,0))&amp;"",IFERROR(INDEX('分け方の表'!$C$4:$C$103,MATCH(F435&amp;"|"&amp;G435,'分け方の表'!$D$4:$D$103,0))&amp;"",IFERROR(INDEX('分け方の表'!$C$4:$C$103,MATCH(F435&amp;"|（ほか全部）",'分け方の表'!$D$4:$D$103,0))&amp;"","未分類"))))</f>
        <v/>
      </c>
      <c r="S435" s="39">
        <f>IF(L435&lt;&gt;1,"",IF(N435=1,"",IF(IF(O435&gt;0,INDEX('分け方の表'!$N$4:$N$53,O435)&amp;"","")&lt;&gt;"",IF(INDEX('分け方の表'!$N$4:$N$53,O435)="（数えない）","",INDEX('分け方の表'!$N$4:$N$53,O435)&amp;""),IF(I435&amp;""="1",IF((Q435&lt;&gt;"")*(D435&lt;0)*(IFERROR(INDEX('入力'!$E$30:$E$88,MATCH(Q435,'入力'!$A$30:$A$88,0)),"")="貯める・増やす"),Q435,""),IF(A435&amp;""="0","",IF(Q435&lt;&gt;"",Q435,R435))))))</f>
        <v/>
      </c>
      <c r="T435" s="56">
        <f>IF(S435="","",IF(IFERROR(INDEX('入力'!$E$30:$E$88,MATCH(S435,'入力'!$A$30:$A$88,0)),"")="入るお金",D435,-D435))</f>
        <v/>
      </c>
      <c r="U435" s="39">
        <f>IF(L435="","",IF(L435&lt;&gt;1,"見出しなど",IF(N435=1,"重なり",IF(S435="",IF(O435&gt;0,"数えない（直した）",IF(I435&amp;""="1","振替",IF(A435&amp;""="0","計算対象外","数えない"))),IF(COUNTIFS('入力'!$A$30:$A$88,S435)=0,"一覧にない費目",IF(O435&gt;0,"直した",IF(S435="未分類","未分類","OK")))))))</f>
        <v/>
      </c>
    </row>
    <row r="436">
      <c r="A436" s="40" t="n"/>
      <c r="B436" s="34" t="n"/>
      <c r="C436" s="35" t="n"/>
      <c r="D436" s="36" t="n"/>
      <c r="E436" s="35" t="n"/>
      <c r="F436" s="35" t="n"/>
      <c r="G436" s="35" t="n"/>
      <c r="H436" s="35" t="n"/>
      <c r="I436" s="40" t="n"/>
      <c r="J436" s="35" t="n"/>
      <c r="L436" s="39">
        <f>IF(B436="","",IFERROR(YEAR(B436)*0+D436*0+1,0))</f>
        <v/>
      </c>
      <c r="M436" s="55">
        <f>IF(L436&lt;&gt;1,"",IF(O436&gt;0,IF(INDEX('分け方の表'!$O$4:$O$53,O436)&lt;&gt;"",DATE(YEAR(INDEX('分け方の表'!$O$4:$O$53,O436)),MONTH(INDEX('分け方の表'!$O$4:$O$53,O436)),1),DATE(YEAR(B436),MONTH(B436),1)),DATE(YEAR(B436),MONTH(B436),1)))</f>
        <v/>
      </c>
      <c r="N436" s="39">
        <f>IF(L436&lt;&gt;1,"",IF(J436="",0,IF(COUNTIFS($J$4:J436,J436)&gt;1,1,0)))</f>
        <v/>
      </c>
      <c r="O436" s="39">
        <f>IF(L436&lt;&gt;1,"",IF(J436="",0,IFERROR(MATCH(J436,'分け方の表'!$M$4:$M$53,0),0)))</f>
        <v/>
      </c>
      <c r="P436" s="39">
        <f>IF(L436&lt;&gt;1,"",IF(SUMPRODUCT((COUNTIFS(C436,"*"&amp;'分け方の表'!$F$4:$F$23&amp;"*")&gt;0)*('分け方の表'!$F$4:$F$23&lt;&gt;"")*'分け方の表'!$I$4:$I$23)=0,99,1+COUNTIFS('分け方の表'!$I$4:$I$23,"&gt;"&amp;SUMPRODUCT((COUNTIFS(C436,"*"&amp;'分け方の表'!$F$4:$F$23&amp;"*")&gt;0)*('分け方の表'!$F$4:$F$23&lt;&gt;"")*'分け方の表'!$I$4:$I$23))))</f>
        <v/>
      </c>
      <c r="Q436" s="39">
        <f>IF(L436&lt;&gt;1,"",IF(P436&gt;=99,"",INDEX('分け方の表'!$G$4:$G$23,P436)&amp;""))</f>
        <v/>
      </c>
      <c r="R436" s="39">
        <f>IF(L436&lt;&gt;1,"",IF((F436="収入")*(G436="給与")*(E436&lt;&gt;"")*(COUNTIFS('分け方の表'!$J$4:$J$13,E436)&gt;0),INDEX('分け方の表'!$K$4:$K$13,MATCH(E436,'分け方の表'!$J$4:$J$13,0))&amp;"",IFERROR(INDEX('分け方の表'!$C$4:$C$103,MATCH(F436&amp;"|"&amp;G436,'分け方の表'!$D$4:$D$103,0))&amp;"",IFERROR(INDEX('分け方の表'!$C$4:$C$103,MATCH(F436&amp;"|（ほか全部）",'分け方の表'!$D$4:$D$103,0))&amp;"","未分類"))))</f>
        <v/>
      </c>
      <c r="S436" s="39">
        <f>IF(L436&lt;&gt;1,"",IF(N436=1,"",IF(IF(O436&gt;0,INDEX('分け方の表'!$N$4:$N$53,O436)&amp;"","")&lt;&gt;"",IF(INDEX('分け方の表'!$N$4:$N$53,O436)="（数えない）","",INDEX('分け方の表'!$N$4:$N$53,O436)&amp;""),IF(I436&amp;""="1",IF((Q436&lt;&gt;"")*(D436&lt;0)*(IFERROR(INDEX('入力'!$E$30:$E$88,MATCH(Q436,'入力'!$A$30:$A$88,0)),"")="貯める・増やす"),Q436,""),IF(A436&amp;""="0","",IF(Q436&lt;&gt;"",Q436,R436))))))</f>
        <v/>
      </c>
      <c r="T436" s="56">
        <f>IF(S436="","",IF(IFERROR(INDEX('入力'!$E$30:$E$88,MATCH(S436,'入力'!$A$30:$A$88,0)),"")="入るお金",D436,-D436))</f>
        <v/>
      </c>
      <c r="U436" s="39">
        <f>IF(L436="","",IF(L436&lt;&gt;1,"見出しなど",IF(N436=1,"重なり",IF(S436="",IF(O436&gt;0,"数えない（直した）",IF(I436&amp;""="1","振替",IF(A436&amp;""="0","計算対象外","数えない"))),IF(COUNTIFS('入力'!$A$30:$A$88,S436)=0,"一覧にない費目",IF(O436&gt;0,"直した",IF(S436="未分類","未分類","OK")))))))</f>
        <v/>
      </c>
    </row>
    <row r="437">
      <c r="A437" s="40" t="n"/>
      <c r="B437" s="34" t="n"/>
      <c r="C437" s="35" t="n"/>
      <c r="D437" s="36" t="n"/>
      <c r="E437" s="35" t="n"/>
      <c r="F437" s="35" t="n"/>
      <c r="G437" s="35" t="n"/>
      <c r="H437" s="35" t="n"/>
      <c r="I437" s="40" t="n"/>
      <c r="J437" s="35" t="n"/>
      <c r="L437" s="39">
        <f>IF(B437="","",IFERROR(YEAR(B437)*0+D437*0+1,0))</f>
        <v/>
      </c>
      <c r="M437" s="55">
        <f>IF(L437&lt;&gt;1,"",IF(O437&gt;0,IF(INDEX('分け方の表'!$O$4:$O$53,O437)&lt;&gt;"",DATE(YEAR(INDEX('分け方の表'!$O$4:$O$53,O437)),MONTH(INDEX('分け方の表'!$O$4:$O$53,O437)),1),DATE(YEAR(B437),MONTH(B437),1)),DATE(YEAR(B437),MONTH(B437),1)))</f>
        <v/>
      </c>
      <c r="N437" s="39">
        <f>IF(L437&lt;&gt;1,"",IF(J437="",0,IF(COUNTIFS($J$4:J437,J437)&gt;1,1,0)))</f>
        <v/>
      </c>
      <c r="O437" s="39">
        <f>IF(L437&lt;&gt;1,"",IF(J437="",0,IFERROR(MATCH(J437,'分け方の表'!$M$4:$M$53,0),0)))</f>
        <v/>
      </c>
      <c r="P437" s="39">
        <f>IF(L437&lt;&gt;1,"",IF(SUMPRODUCT((COUNTIFS(C437,"*"&amp;'分け方の表'!$F$4:$F$23&amp;"*")&gt;0)*('分け方の表'!$F$4:$F$23&lt;&gt;"")*'分け方の表'!$I$4:$I$23)=0,99,1+COUNTIFS('分け方の表'!$I$4:$I$23,"&gt;"&amp;SUMPRODUCT((COUNTIFS(C437,"*"&amp;'分け方の表'!$F$4:$F$23&amp;"*")&gt;0)*('分け方の表'!$F$4:$F$23&lt;&gt;"")*'分け方の表'!$I$4:$I$23))))</f>
        <v/>
      </c>
      <c r="Q437" s="39">
        <f>IF(L437&lt;&gt;1,"",IF(P437&gt;=99,"",INDEX('分け方の表'!$G$4:$G$23,P437)&amp;""))</f>
        <v/>
      </c>
      <c r="R437" s="39">
        <f>IF(L437&lt;&gt;1,"",IF((F437="収入")*(G437="給与")*(E437&lt;&gt;"")*(COUNTIFS('分け方の表'!$J$4:$J$13,E437)&gt;0),INDEX('分け方の表'!$K$4:$K$13,MATCH(E437,'分け方の表'!$J$4:$J$13,0))&amp;"",IFERROR(INDEX('分け方の表'!$C$4:$C$103,MATCH(F437&amp;"|"&amp;G437,'分け方の表'!$D$4:$D$103,0))&amp;"",IFERROR(INDEX('分け方の表'!$C$4:$C$103,MATCH(F437&amp;"|（ほか全部）",'分け方の表'!$D$4:$D$103,0))&amp;"","未分類"))))</f>
        <v/>
      </c>
      <c r="S437" s="39">
        <f>IF(L437&lt;&gt;1,"",IF(N437=1,"",IF(IF(O437&gt;0,INDEX('分け方の表'!$N$4:$N$53,O437)&amp;"","")&lt;&gt;"",IF(INDEX('分け方の表'!$N$4:$N$53,O437)="（数えない）","",INDEX('分け方の表'!$N$4:$N$53,O437)&amp;""),IF(I437&amp;""="1",IF((Q437&lt;&gt;"")*(D437&lt;0)*(IFERROR(INDEX('入力'!$E$30:$E$88,MATCH(Q437,'入力'!$A$30:$A$88,0)),"")="貯める・増やす"),Q437,""),IF(A437&amp;""="0","",IF(Q437&lt;&gt;"",Q437,R437))))))</f>
        <v/>
      </c>
      <c r="T437" s="56">
        <f>IF(S437="","",IF(IFERROR(INDEX('入力'!$E$30:$E$88,MATCH(S437,'入力'!$A$30:$A$88,0)),"")="入るお金",D437,-D437))</f>
        <v/>
      </c>
      <c r="U437" s="39">
        <f>IF(L437="","",IF(L437&lt;&gt;1,"見出しなど",IF(N437=1,"重なり",IF(S437="",IF(O437&gt;0,"数えない（直した）",IF(I437&amp;""="1","振替",IF(A437&amp;""="0","計算対象外","数えない"))),IF(COUNTIFS('入力'!$A$30:$A$88,S437)=0,"一覧にない費目",IF(O437&gt;0,"直した",IF(S437="未分類","未分類","OK")))))))</f>
        <v/>
      </c>
    </row>
    <row r="438">
      <c r="A438" s="40" t="n"/>
      <c r="B438" s="34" t="n"/>
      <c r="C438" s="35" t="n"/>
      <c r="D438" s="36" t="n"/>
      <c r="E438" s="35" t="n"/>
      <c r="F438" s="35" t="n"/>
      <c r="G438" s="35" t="n"/>
      <c r="H438" s="35" t="n"/>
      <c r="I438" s="40" t="n"/>
      <c r="J438" s="35" t="n"/>
      <c r="L438" s="39">
        <f>IF(B438="","",IFERROR(YEAR(B438)*0+D438*0+1,0))</f>
        <v/>
      </c>
      <c r="M438" s="55">
        <f>IF(L438&lt;&gt;1,"",IF(O438&gt;0,IF(INDEX('分け方の表'!$O$4:$O$53,O438)&lt;&gt;"",DATE(YEAR(INDEX('分け方の表'!$O$4:$O$53,O438)),MONTH(INDEX('分け方の表'!$O$4:$O$53,O438)),1),DATE(YEAR(B438),MONTH(B438),1)),DATE(YEAR(B438),MONTH(B438),1)))</f>
        <v/>
      </c>
      <c r="N438" s="39">
        <f>IF(L438&lt;&gt;1,"",IF(J438="",0,IF(COUNTIFS($J$4:J438,J438)&gt;1,1,0)))</f>
        <v/>
      </c>
      <c r="O438" s="39">
        <f>IF(L438&lt;&gt;1,"",IF(J438="",0,IFERROR(MATCH(J438,'分け方の表'!$M$4:$M$53,0),0)))</f>
        <v/>
      </c>
      <c r="P438" s="39">
        <f>IF(L438&lt;&gt;1,"",IF(SUMPRODUCT((COUNTIFS(C438,"*"&amp;'分け方の表'!$F$4:$F$23&amp;"*")&gt;0)*('分け方の表'!$F$4:$F$23&lt;&gt;"")*'分け方の表'!$I$4:$I$23)=0,99,1+COUNTIFS('分け方の表'!$I$4:$I$23,"&gt;"&amp;SUMPRODUCT((COUNTIFS(C438,"*"&amp;'分け方の表'!$F$4:$F$23&amp;"*")&gt;0)*('分け方の表'!$F$4:$F$23&lt;&gt;"")*'分け方の表'!$I$4:$I$23))))</f>
        <v/>
      </c>
      <c r="Q438" s="39">
        <f>IF(L438&lt;&gt;1,"",IF(P438&gt;=99,"",INDEX('分け方の表'!$G$4:$G$23,P438)&amp;""))</f>
        <v/>
      </c>
      <c r="R438" s="39">
        <f>IF(L438&lt;&gt;1,"",IF((F438="収入")*(G438="給与")*(E438&lt;&gt;"")*(COUNTIFS('分け方の表'!$J$4:$J$13,E438)&gt;0),INDEX('分け方の表'!$K$4:$K$13,MATCH(E438,'分け方の表'!$J$4:$J$13,0))&amp;"",IFERROR(INDEX('分け方の表'!$C$4:$C$103,MATCH(F438&amp;"|"&amp;G438,'分け方の表'!$D$4:$D$103,0))&amp;"",IFERROR(INDEX('分け方の表'!$C$4:$C$103,MATCH(F438&amp;"|（ほか全部）",'分け方の表'!$D$4:$D$103,0))&amp;"","未分類"))))</f>
        <v/>
      </c>
      <c r="S438" s="39">
        <f>IF(L438&lt;&gt;1,"",IF(N438=1,"",IF(IF(O438&gt;0,INDEX('分け方の表'!$N$4:$N$53,O438)&amp;"","")&lt;&gt;"",IF(INDEX('分け方の表'!$N$4:$N$53,O438)="（数えない）","",INDEX('分け方の表'!$N$4:$N$53,O438)&amp;""),IF(I438&amp;""="1",IF((Q438&lt;&gt;"")*(D438&lt;0)*(IFERROR(INDEX('入力'!$E$30:$E$88,MATCH(Q438,'入力'!$A$30:$A$88,0)),"")="貯める・増やす"),Q438,""),IF(A438&amp;""="0","",IF(Q438&lt;&gt;"",Q438,R438))))))</f>
        <v/>
      </c>
      <c r="T438" s="56">
        <f>IF(S438="","",IF(IFERROR(INDEX('入力'!$E$30:$E$88,MATCH(S438,'入力'!$A$30:$A$88,0)),"")="入るお金",D438,-D438))</f>
        <v/>
      </c>
      <c r="U438" s="39">
        <f>IF(L438="","",IF(L438&lt;&gt;1,"見出しなど",IF(N438=1,"重なり",IF(S438="",IF(O438&gt;0,"数えない（直した）",IF(I438&amp;""="1","振替",IF(A438&amp;""="0","計算対象外","数えない"))),IF(COUNTIFS('入力'!$A$30:$A$88,S438)=0,"一覧にない費目",IF(O438&gt;0,"直した",IF(S438="未分類","未分類","OK")))))))</f>
        <v/>
      </c>
    </row>
    <row r="439">
      <c r="A439" s="40" t="n"/>
      <c r="B439" s="34" t="n"/>
      <c r="C439" s="35" t="n"/>
      <c r="D439" s="36" t="n"/>
      <c r="E439" s="35" t="n"/>
      <c r="F439" s="35" t="n"/>
      <c r="G439" s="35" t="n"/>
      <c r="H439" s="35" t="n"/>
      <c r="I439" s="40" t="n"/>
      <c r="J439" s="35" t="n"/>
      <c r="L439" s="39">
        <f>IF(B439="","",IFERROR(YEAR(B439)*0+D439*0+1,0))</f>
        <v/>
      </c>
      <c r="M439" s="55">
        <f>IF(L439&lt;&gt;1,"",IF(O439&gt;0,IF(INDEX('分け方の表'!$O$4:$O$53,O439)&lt;&gt;"",DATE(YEAR(INDEX('分け方の表'!$O$4:$O$53,O439)),MONTH(INDEX('分け方の表'!$O$4:$O$53,O439)),1),DATE(YEAR(B439),MONTH(B439),1)),DATE(YEAR(B439),MONTH(B439),1)))</f>
        <v/>
      </c>
      <c r="N439" s="39">
        <f>IF(L439&lt;&gt;1,"",IF(J439="",0,IF(COUNTIFS($J$4:J439,J439)&gt;1,1,0)))</f>
        <v/>
      </c>
      <c r="O439" s="39">
        <f>IF(L439&lt;&gt;1,"",IF(J439="",0,IFERROR(MATCH(J439,'分け方の表'!$M$4:$M$53,0),0)))</f>
        <v/>
      </c>
      <c r="P439" s="39">
        <f>IF(L439&lt;&gt;1,"",IF(SUMPRODUCT((COUNTIFS(C439,"*"&amp;'分け方の表'!$F$4:$F$23&amp;"*")&gt;0)*('分け方の表'!$F$4:$F$23&lt;&gt;"")*'分け方の表'!$I$4:$I$23)=0,99,1+COUNTIFS('分け方の表'!$I$4:$I$23,"&gt;"&amp;SUMPRODUCT((COUNTIFS(C439,"*"&amp;'分け方の表'!$F$4:$F$23&amp;"*")&gt;0)*('分け方の表'!$F$4:$F$23&lt;&gt;"")*'分け方の表'!$I$4:$I$23))))</f>
        <v/>
      </c>
      <c r="Q439" s="39">
        <f>IF(L439&lt;&gt;1,"",IF(P439&gt;=99,"",INDEX('分け方の表'!$G$4:$G$23,P439)&amp;""))</f>
        <v/>
      </c>
      <c r="R439" s="39">
        <f>IF(L439&lt;&gt;1,"",IF((F439="収入")*(G439="給与")*(E439&lt;&gt;"")*(COUNTIFS('分け方の表'!$J$4:$J$13,E439)&gt;0),INDEX('分け方の表'!$K$4:$K$13,MATCH(E439,'分け方の表'!$J$4:$J$13,0))&amp;"",IFERROR(INDEX('分け方の表'!$C$4:$C$103,MATCH(F439&amp;"|"&amp;G439,'分け方の表'!$D$4:$D$103,0))&amp;"",IFERROR(INDEX('分け方の表'!$C$4:$C$103,MATCH(F439&amp;"|（ほか全部）",'分け方の表'!$D$4:$D$103,0))&amp;"","未分類"))))</f>
        <v/>
      </c>
      <c r="S439" s="39">
        <f>IF(L439&lt;&gt;1,"",IF(N439=1,"",IF(IF(O439&gt;0,INDEX('分け方の表'!$N$4:$N$53,O439)&amp;"","")&lt;&gt;"",IF(INDEX('分け方の表'!$N$4:$N$53,O439)="（数えない）","",INDEX('分け方の表'!$N$4:$N$53,O439)&amp;""),IF(I439&amp;""="1",IF((Q439&lt;&gt;"")*(D439&lt;0)*(IFERROR(INDEX('入力'!$E$30:$E$88,MATCH(Q439,'入力'!$A$30:$A$88,0)),"")="貯める・増やす"),Q439,""),IF(A439&amp;""="0","",IF(Q439&lt;&gt;"",Q439,R439))))))</f>
        <v/>
      </c>
      <c r="T439" s="56">
        <f>IF(S439="","",IF(IFERROR(INDEX('入力'!$E$30:$E$88,MATCH(S439,'入力'!$A$30:$A$88,0)),"")="入るお金",D439,-D439))</f>
        <v/>
      </c>
      <c r="U439" s="39">
        <f>IF(L439="","",IF(L439&lt;&gt;1,"見出しなど",IF(N439=1,"重なり",IF(S439="",IF(O439&gt;0,"数えない（直した）",IF(I439&amp;""="1","振替",IF(A439&amp;""="0","計算対象外","数えない"))),IF(COUNTIFS('入力'!$A$30:$A$88,S439)=0,"一覧にない費目",IF(O439&gt;0,"直した",IF(S439="未分類","未分類","OK")))))))</f>
        <v/>
      </c>
    </row>
    <row r="440">
      <c r="A440" s="40" t="n"/>
      <c r="B440" s="34" t="n"/>
      <c r="C440" s="35" t="n"/>
      <c r="D440" s="36" t="n"/>
      <c r="E440" s="35" t="n"/>
      <c r="F440" s="35" t="n"/>
      <c r="G440" s="35" t="n"/>
      <c r="H440" s="35" t="n"/>
      <c r="I440" s="40" t="n"/>
      <c r="J440" s="35" t="n"/>
      <c r="L440" s="39">
        <f>IF(B440="","",IFERROR(YEAR(B440)*0+D440*0+1,0))</f>
        <v/>
      </c>
      <c r="M440" s="55">
        <f>IF(L440&lt;&gt;1,"",IF(O440&gt;0,IF(INDEX('分け方の表'!$O$4:$O$53,O440)&lt;&gt;"",DATE(YEAR(INDEX('分け方の表'!$O$4:$O$53,O440)),MONTH(INDEX('分け方の表'!$O$4:$O$53,O440)),1),DATE(YEAR(B440),MONTH(B440),1)),DATE(YEAR(B440),MONTH(B440),1)))</f>
        <v/>
      </c>
      <c r="N440" s="39">
        <f>IF(L440&lt;&gt;1,"",IF(J440="",0,IF(COUNTIFS($J$4:J440,J440)&gt;1,1,0)))</f>
        <v/>
      </c>
      <c r="O440" s="39">
        <f>IF(L440&lt;&gt;1,"",IF(J440="",0,IFERROR(MATCH(J440,'分け方の表'!$M$4:$M$53,0),0)))</f>
        <v/>
      </c>
      <c r="P440" s="39">
        <f>IF(L440&lt;&gt;1,"",IF(SUMPRODUCT((COUNTIFS(C440,"*"&amp;'分け方の表'!$F$4:$F$23&amp;"*")&gt;0)*('分け方の表'!$F$4:$F$23&lt;&gt;"")*'分け方の表'!$I$4:$I$23)=0,99,1+COUNTIFS('分け方の表'!$I$4:$I$23,"&gt;"&amp;SUMPRODUCT((COUNTIFS(C440,"*"&amp;'分け方の表'!$F$4:$F$23&amp;"*")&gt;0)*('分け方の表'!$F$4:$F$23&lt;&gt;"")*'分け方の表'!$I$4:$I$23))))</f>
        <v/>
      </c>
      <c r="Q440" s="39">
        <f>IF(L440&lt;&gt;1,"",IF(P440&gt;=99,"",INDEX('分け方の表'!$G$4:$G$23,P440)&amp;""))</f>
        <v/>
      </c>
      <c r="R440" s="39">
        <f>IF(L440&lt;&gt;1,"",IF((F440="収入")*(G440="給与")*(E440&lt;&gt;"")*(COUNTIFS('分け方の表'!$J$4:$J$13,E440)&gt;0),INDEX('分け方の表'!$K$4:$K$13,MATCH(E440,'分け方の表'!$J$4:$J$13,0))&amp;"",IFERROR(INDEX('分け方の表'!$C$4:$C$103,MATCH(F440&amp;"|"&amp;G440,'分け方の表'!$D$4:$D$103,0))&amp;"",IFERROR(INDEX('分け方の表'!$C$4:$C$103,MATCH(F440&amp;"|（ほか全部）",'分け方の表'!$D$4:$D$103,0))&amp;"","未分類"))))</f>
        <v/>
      </c>
      <c r="S440" s="39">
        <f>IF(L440&lt;&gt;1,"",IF(N440=1,"",IF(IF(O440&gt;0,INDEX('分け方の表'!$N$4:$N$53,O440)&amp;"","")&lt;&gt;"",IF(INDEX('分け方の表'!$N$4:$N$53,O440)="（数えない）","",INDEX('分け方の表'!$N$4:$N$53,O440)&amp;""),IF(I440&amp;""="1",IF((Q440&lt;&gt;"")*(D440&lt;0)*(IFERROR(INDEX('入力'!$E$30:$E$88,MATCH(Q440,'入力'!$A$30:$A$88,0)),"")="貯める・増やす"),Q440,""),IF(A440&amp;""="0","",IF(Q440&lt;&gt;"",Q440,R440))))))</f>
        <v/>
      </c>
      <c r="T440" s="56">
        <f>IF(S440="","",IF(IFERROR(INDEX('入力'!$E$30:$E$88,MATCH(S440,'入力'!$A$30:$A$88,0)),"")="入るお金",D440,-D440))</f>
        <v/>
      </c>
      <c r="U440" s="39">
        <f>IF(L440="","",IF(L440&lt;&gt;1,"見出しなど",IF(N440=1,"重なり",IF(S440="",IF(O440&gt;0,"数えない（直した）",IF(I440&amp;""="1","振替",IF(A440&amp;""="0","計算対象外","数えない"))),IF(COUNTIFS('入力'!$A$30:$A$88,S440)=0,"一覧にない費目",IF(O440&gt;0,"直した",IF(S440="未分類","未分類","OK")))))))</f>
        <v/>
      </c>
    </row>
    <row r="441">
      <c r="A441" s="40" t="n"/>
      <c r="B441" s="34" t="n"/>
      <c r="C441" s="35" t="n"/>
      <c r="D441" s="36" t="n"/>
      <c r="E441" s="35" t="n"/>
      <c r="F441" s="35" t="n"/>
      <c r="G441" s="35" t="n"/>
      <c r="H441" s="35" t="n"/>
      <c r="I441" s="40" t="n"/>
      <c r="J441" s="35" t="n"/>
      <c r="L441" s="39">
        <f>IF(B441="","",IFERROR(YEAR(B441)*0+D441*0+1,0))</f>
        <v/>
      </c>
      <c r="M441" s="55">
        <f>IF(L441&lt;&gt;1,"",IF(O441&gt;0,IF(INDEX('分け方の表'!$O$4:$O$53,O441)&lt;&gt;"",DATE(YEAR(INDEX('分け方の表'!$O$4:$O$53,O441)),MONTH(INDEX('分け方の表'!$O$4:$O$53,O441)),1),DATE(YEAR(B441),MONTH(B441),1)),DATE(YEAR(B441),MONTH(B441),1)))</f>
        <v/>
      </c>
      <c r="N441" s="39">
        <f>IF(L441&lt;&gt;1,"",IF(J441="",0,IF(COUNTIFS($J$4:J441,J441)&gt;1,1,0)))</f>
        <v/>
      </c>
      <c r="O441" s="39">
        <f>IF(L441&lt;&gt;1,"",IF(J441="",0,IFERROR(MATCH(J441,'分け方の表'!$M$4:$M$53,0),0)))</f>
        <v/>
      </c>
      <c r="P441" s="39">
        <f>IF(L441&lt;&gt;1,"",IF(SUMPRODUCT((COUNTIFS(C441,"*"&amp;'分け方の表'!$F$4:$F$23&amp;"*")&gt;0)*('分け方の表'!$F$4:$F$23&lt;&gt;"")*'分け方の表'!$I$4:$I$23)=0,99,1+COUNTIFS('分け方の表'!$I$4:$I$23,"&gt;"&amp;SUMPRODUCT((COUNTIFS(C441,"*"&amp;'分け方の表'!$F$4:$F$23&amp;"*")&gt;0)*('分け方の表'!$F$4:$F$23&lt;&gt;"")*'分け方の表'!$I$4:$I$23))))</f>
        <v/>
      </c>
      <c r="Q441" s="39">
        <f>IF(L441&lt;&gt;1,"",IF(P441&gt;=99,"",INDEX('分け方の表'!$G$4:$G$23,P441)&amp;""))</f>
        <v/>
      </c>
      <c r="R441" s="39">
        <f>IF(L441&lt;&gt;1,"",IF((F441="収入")*(G441="給与")*(E441&lt;&gt;"")*(COUNTIFS('分け方の表'!$J$4:$J$13,E441)&gt;0),INDEX('分け方の表'!$K$4:$K$13,MATCH(E441,'分け方の表'!$J$4:$J$13,0))&amp;"",IFERROR(INDEX('分け方の表'!$C$4:$C$103,MATCH(F441&amp;"|"&amp;G441,'分け方の表'!$D$4:$D$103,0))&amp;"",IFERROR(INDEX('分け方の表'!$C$4:$C$103,MATCH(F441&amp;"|（ほか全部）",'分け方の表'!$D$4:$D$103,0))&amp;"","未分類"))))</f>
        <v/>
      </c>
      <c r="S441" s="39">
        <f>IF(L441&lt;&gt;1,"",IF(N441=1,"",IF(IF(O441&gt;0,INDEX('分け方の表'!$N$4:$N$53,O441)&amp;"","")&lt;&gt;"",IF(INDEX('分け方の表'!$N$4:$N$53,O441)="（数えない）","",INDEX('分け方の表'!$N$4:$N$53,O441)&amp;""),IF(I441&amp;""="1",IF((Q441&lt;&gt;"")*(D441&lt;0)*(IFERROR(INDEX('入力'!$E$30:$E$88,MATCH(Q441,'入力'!$A$30:$A$88,0)),"")="貯める・増やす"),Q441,""),IF(A441&amp;""="0","",IF(Q441&lt;&gt;"",Q441,R441))))))</f>
        <v/>
      </c>
      <c r="T441" s="56">
        <f>IF(S441="","",IF(IFERROR(INDEX('入力'!$E$30:$E$88,MATCH(S441,'入力'!$A$30:$A$88,0)),"")="入るお金",D441,-D441))</f>
        <v/>
      </c>
      <c r="U441" s="39">
        <f>IF(L441="","",IF(L441&lt;&gt;1,"見出しなど",IF(N441=1,"重なり",IF(S441="",IF(O441&gt;0,"数えない（直した）",IF(I441&amp;""="1","振替",IF(A441&amp;""="0","計算対象外","数えない"))),IF(COUNTIFS('入力'!$A$30:$A$88,S441)=0,"一覧にない費目",IF(O441&gt;0,"直した",IF(S441="未分類","未分類","OK")))))))</f>
        <v/>
      </c>
    </row>
    <row r="442">
      <c r="A442" s="40" t="n"/>
      <c r="B442" s="34" t="n"/>
      <c r="C442" s="35" t="n"/>
      <c r="D442" s="36" t="n"/>
      <c r="E442" s="35" t="n"/>
      <c r="F442" s="35" t="n"/>
      <c r="G442" s="35" t="n"/>
      <c r="H442" s="35" t="n"/>
      <c r="I442" s="40" t="n"/>
      <c r="J442" s="35" t="n"/>
      <c r="L442" s="39">
        <f>IF(B442="","",IFERROR(YEAR(B442)*0+D442*0+1,0))</f>
        <v/>
      </c>
      <c r="M442" s="55">
        <f>IF(L442&lt;&gt;1,"",IF(O442&gt;0,IF(INDEX('分け方の表'!$O$4:$O$53,O442)&lt;&gt;"",DATE(YEAR(INDEX('分け方の表'!$O$4:$O$53,O442)),MONTH(INDEX('分け方の表'!$O$4:$O$53,O442)),1),DATE(YEAR(B442),MONTH(B442),1)),DATE(YEAR(B442),MONTH(B442),1)))</f>
        <v/>
      </c>
      <c r="N442" s="39">
        <f>IF(L442&lt;&gt;1,"",IF(J442="",0,IF(COUNTIFS($J$4:J442,J442)&gt;1,1,0)))</f>
        <v/>
      </c>
      <c r="O442" s="39">
        <f>IF(L442&lt;&gt;1,"",IF(J442="",0,IFERROR(MATCH(J442,'分け方の表'!$M$4:$M$53,0),0)))</f>
        <v/>
      </c>
      <c r="P442" s="39">
        <f>IF(L442&lt;&gt;1,"",IF(SUMPRODUCT((COUNTIFS(C442,"*"&amp;'分け方の表'!$F$4:$F$23&amp;"*")&gt;0)*('分け方の表'!$F$4:$F$23&lt;&gt;"")*'分け方の表'!$I$4:$I$23)=0,99,1+COUNTIFS('分け方の表'!$I$4:$I$23,"&gt;"&amp;SUMPRODUCT((COUNTIFS(C442,"*"&amp;'分け方の表'!$F$4:$F$23&amp;"*")&gt;0)*('分け方の表'!$F$4:$F$23&lt;&gt;"")*'分け方の表'!$I$4:$I$23))))</f>
        <v/>
      </c>
      <c r="Q442" s="39">
        <f>IF(L442&lt;&gt;1,"",IF(P442&gt;=99,"",INDEX('分け方の表'!$G$4:$G$23,P442)&amp;""))</f>
        <v/>
      </c>
      <c r="R442" s="39">
        <f>IF(L442&lt;&gt;1,"",IF((F442="収入")*(G442="給与")*(E442&lt;&gt;"")*(COUNTIFS('分け方の表'!$J$4:$J$13,E442)&gt;0),INDEX('分け方の表'!$K$4:$K$13,MATCH(E442,'分け方の表'!$J$4:$J$13,0))&amp;"",IFERROR(INDEX('分け方の表'!$C$4:$C$103,MATCH(F442&amp;"|"&amp;G442,'分け方の表'!$D$4:$D$103,0))&amp;"",IFERROR(INDEX('分け方の表'!$C$4:$C$103,MATCH(F442&amp;"|（ほか全部）",'分け方の表'!$D$4:$D$103,0))&amp;"","未分類"))))</f>
        <v/>
      </c>
      <c r="S442" s="39">
        <f>IF(L442&lt;&gt;1,"",IF(N442=1,"",IF(IF(O442&gt;0,INDEX('分け方の表'!$N$4:$N$53,O442)&amp;"","")&lt;&gt;"",IF(INDEX('分け方の表'!$N$4:$N$53,O442)="（数えない）","",INDEX('分け方の表'!$N$4:$N$53,O442)&amp;""),IF(I442&amp;""="1",IF((Q442&lt;&gt;"")*(D442&lt;0)*(IFERROR(INDEX('入力'!$E$30:$E$88,MATCH(Q442,'入力'!$A$30:$A$88,0)),"")="貯める・増やす"),Q442,""),IF(A442&amp;""="0","",IF(Q442&lt;&gt;"",Q442,R442))))))</f>
        <v/>
      </c>
      <c r="T442" s="56">
        <f>IF(S442="","",IF(IFERROR(INDEX('入力'!$E$30:$E$88,MATCH(S442,'入力'!$A$30:$A$88,0)),"")="入るお金",D442,-D442))</f>
        <v/>
      </c>
      <c r="U442" s="39">
        <f>IF(L442="","",IF(L442&lt;&gt;1,"見出しなど",IF(N442=1,"重なり",IF(S442="",IF(O442&gt;0,"数えない（直した）",IF(I442&amp;""="1","振替",IF(A442&amp;""="0","計算対象外","数えない"))),IF(COUNTIFS('入力'!$A$30:$A$88,S442)=0,"一覧にない費目",IF(O442&gt;0,"直した",IF(S442="未分類","未分類","OK")))))))</f>
        <v/>
      </c>
    </row>
    <row r="443">
      <c r="A443" s="40" t="n"/>
      <c r="B443" s="34" t="n"/>
      <c r="C443" s="35" t="n"/>
      <c r="D443" s="36" t="n"/>
      <c r="E443" s="35" t="n"/>
      <c r="F443" s="35" t="n"/>
      <c r="G443" s="35" t="n"/>
      <c r="H443" s="35" t="n"/>
      <c r="I443" s="40" t="n"/>
      <c r="J443" s="35" t="n"/>
      <c r="L443" s="39">
        <f>IF(B443="","",IFERROR(YEAR(B443)*0+D443*0+1,0))</f>
        <v/>
      </c>
      <c r="M443" s="55">
        <f>IF(L443&lt;&gt;1,"",IF(O443&gt;0,IF(INDEX('分け方の表'!$O$4:$O$53,O443)&lt;&gt;"",DATE(YEAR(INDEX('分け方の表'!$O$4:$O$53,O443)),MONTH(INDEX('分け方の表'!$O$4:$O$53,O443)),1),DATE(YEAR(B443),MONTH(B443),1)),DATE(YEAR(B443),MONTH(B443),1)))</f>
        <v/>
      </c>
      <c r="N443" s="39">
        <f>IF(L443&lt;&gt;1,"",IF(J443="",0,IF(COUNTIFS($J$4:J443,J443)&gt;1,1,0)))</f>
        <v/>
      </c>
      <c r="O443" s="39">
        <f>IF(L443&lt;&gt;1,"",IF(J443="",0,IFERROR(MATCH(J443,'分け方の表'!$M$4:$M$53,0),0)))</f>
        <v/>
      </c>
      <c r="P443" s="39">
        <f>IF(L443&lt;&gt;1,"",IF(SUMPRODUCT((COUNTIFS(C443,"*"&amp;'分け方の表'!$F$4:$F$23&amp;"*")&gt;0)*('分け方の表'!$F$4:$F$23&lt;&gt;"")*'分け方の表'!$I$4:$I$23)=0,99,1+COUNTIFS('分け方の表'!$I$4:$I$23,"&gt;"&amp;SUMPRODUCT((COUNTIFS(C443,"*"&amp;'分け方の表'!$F$4:$F$23&amp;"*")&gt;0)*('分け方の表'!$F$4:$F$23&lt;&gt;"")*'分け方の表'!$I$4:$I$23))))</f>
        <v/>
      </c>
      <c r="Q443" s="39">
        <f>IF(L443&lt;&gt;1,"",IF(P443&gt;=99,"",INDEX('分け方の表'!$G$4:$G$23,P443)&amp;""))</f>
        <v/>
      </c>
      <c r="R443" s="39">
        <f>IF(L443&lt;&gt;1,"",IF((F443="収入")*(G443="給与")*(E443&lt;&gt;"")*(COUNTIFS('分け方の表'!$J$4:$J$13,E443)&gt;0),INDEX('分け方の表'!$K$4:$K$13,MATCH(E443,'分け方の表'!$J$4:$J$13,0))&amp;"",IFERROR(INDEX('分け方の表'!$C$4:$C$103,MATCH(F443&amp;"|"&amp;G443,'分け方の表'!$D$4:$D$103,0))&amp;"",IFERROR(INDEX('分け方の表'!$C$4:$C$103,MATCH(F443&amp;"|（ほか全部）",'分け方の表'!$D$4:$D$103,0))&amp;"","未分類"))))</f>
        <v/>
      </c>
      <c r="S443" s="39">
        <f>IF(L443&lt;&gt;1,"",IF(N443=1,"",IF(IF(O443&gt;0,INDEX('分け方の表'!$N$4:$N$53,O443)&amp;"","")&lt;&gt;"",IF(INDEX('分け方の表'!$N$4:$N$53,O443)="（数えない）","",INDEX('分け方の表'!$N$4:$N$53,O443)&amp;""),IF(I443&amp;""="1",IF((Q443&lt;&gt;"")*(D443&lt;0)*(IFERROR(INDEX('入力'!$E$30:$E$88,MATCH(Q443,'入力'!$A$30:$A$88,0)),"")="貯める・増やす"),Q443,""),IF(A443&amp;""="0","",IF(Q443&lt;&gt;"",Q443,R443))))))</f>
        <v/>
      </c>
      <c r="T443" s="56">
        <f>IF(S443="","",IF(IFERROR(INDEX('入力'!$E$30:$E$88,MATCH(S443,'入力'!$A$30:$A$88,0)),"")="入るお金",D443,-D443))</f>
        <v/>
      </c>
      <c r="U443" s="39">
        <f>IF(L443="","",IF(L443&lt;&gt;1,"見出しなど",IF(N443=1,"重なり",IF(S443="",IF(O443&gt;0,"数えない（直した）",IF(I443&amp;""="1","振替",IF(A443&amp;""="0","計算対象外","数えない"))),IF(COUNTIFS('入力'!$A$30:$A$88,S443)=0,"一覧にない費目",IF(O443&gt;0,"直した",IF(S443="未分類","未分類","OK")))))))</f>
        <v/>
      </c>
    </row>
    <row r="444">
      <c r="A444" s="40" t="n"/>
      <c r="B444" s="34" t="n"/>
      <c r="C444" s="35" t="n"/>
      <c r="D444" s="36" t="n"/>
      <c r="E444" s="35" t="n"/>
      <c r="F444" s="35" t="n"/>
      <c r="G444" s="35" t="n"/>
      <c r="H444" s="35" t="n"/>
      <c r="I444" s="40" t="n"/>
      <c r="J444" s="35" t="n"/>
      <c r="L444" s="39">
        <f>IF(B444="","",IFERROR(YEAR(B444)*0+D444*0+1,0))</f>
        <v/>
      </c>
      <c r="M444" s="55">
        <f>IF(L444&lt;&gt;1,"",IF(O444&gt;0,IF(INDEX('分け方の表'!$O$4:$O$53,O444)&lt;&gt;"",DATE(YEAR(INDEX('分け方の表'!$O$4:$O$53,O444)),MONTH(INDEX('分け方の表'!$O$4:$O$53,O444)),1),DATE(YEAR(B444),MONTH(B444),1)),DATE(YEAR(B444),MONTH(B444),1)))</f>
        <v/>
      </c>
      <c r="N444" s="39">
        <f>IF(L444&lt;&gt;1,"",IF(J444="",0,IF(COUNTIFS($J$4:J444,J444)&gt;1,1,0)))</f>
        <v/>
      </c>
      <c r="O444" s="39">
        <f>IF(L444&lt;&gt;1,"",IF(J444="",0,IFERROR(MATCH(J444,'分け方の表'!$M$4:$M$53,0),0)))</f>
        <v/>
      </c>
      <c r="P444" s="39">
        <f>IF(L444&lt;&gt;1,"",IF(SUMPRODUCT((COUNTIFS(C444,"*"&amp;'分け方の表'!$F$4:$F$23&amp;"*")&gt;0)*('分け方の表'!$F$4:$F$23&lt;&gt;"")*'分け方の表'!$I$4:$I$23)=0,99,1+COUNTIFS('分け方の表'!$I$4:$I$23,"&gt;"&amp;SUMPRODUCT((COUNTIFS(C444,"*"&amp;'分け方の表'!$F$4:$F$23&amp;"*")&gt;0)*('分け方の表'!$F$4:$F$23&lt;&gt;"")*'分け方の表'!$I$4:$I$23))))</f>
        <v/>
      </c>
      <c r="Q444" s="39">
        <f>IF(L444&lt;&gt;1,"",IF(P444&gt;=99,"",INDEX('分け方の表'!$G$4:$G$23,P444)&amp;""))</f>
        <v/>
      </c>
      <c r="R444" s="39">
        <f>IF(L444&lt;&gt;1,"",IF((F444="収入")*(G444="給与")*(E444&lt;&gt;"")*(COUNTIFS('分け方の表'!$J$4:$J$13,E444)&gt;0),INDEX('分け方の表'!$K$4:$K$13,MATCH(E444,'分け方の表'!$J$4:$J$13,0))&amp;"",IFERROR(INDEX('分け方の表'!$C$4:$C$103,MATCH(F444&amp;"|"&amp;G444,'分け方の表'!$D$4:$D$103,0))&amp;"",IFERROR(INDEX('分け方の表'!$C$4:$C$103,MATCH(F444&amp;"|（ほか全部）",'分け方の表'!$D$4:$D$103,0))&amp;"","未分類"))))</f>
        <v/>
      </c>
      <c r="S444" s="39">
        <f>IF(L444&lt;&gt;1,"",IF(N444=1,"",IF(IF(O444&gt;0,INDEX('分け方の表'!$N$4:$N$53,O444)&amp;"","")&lt;&gt;"",IF(INDEX('分け方の表'!$N$4:$N$53,O444)="（数えない）","",INDEX('分け方の表'!$N$4:$N$53,O444)&amp;""),IF(I444&amp;""="1",IF((Q444&lt;&gt;"")*(D444&lt;0)*(IFERROR(INDEX('入力'!$E$30:$E$88,MATCH(Q444,'入力'!$A$30:$A$88,0)),"")="貯める・増やす"),Q444,""),IF(A444&amp;""="0","",IF(Q444&lt;&gt;"",Q444,R444))))))</f>
        <v/>
      </c>
      <c r="T444" s="56">
        <f>IF(S444="","",IF(IFERROR(INDEX('入力'!$E$30:$E$88,MATCH(S444,'入力'!$A$30:$A$88,0)),"")="入るお金",D444,-D444))</f>
        <v/>
      </c>
      <c r="U444" s="39">
        <f>IF(L444="","",IF(L444&lt;&gt;1,"見出しなど",IF(N444=1,"重なり",IF(S444="",IF(O444&gt;0,"数えない（直した）",IF(I444&amp;""="1","振替",IF(A444&amp;""="0","計算対象外","数えない"))),IF(COUNTIFS('入力'!$A$30:$A$88,S444)=0,"一覧にない費目",IF(O444&gt;0,"直した",IF(S444="未分類","未分類","OK")))))))</f>
        <v/>
      </c>
    </row>
    <row r="445">
      <c r="A445" s="40" t="n"/>
      <c r="B445" s="34" t="n"/>
      <c r="C445" s="35" t="n"/>
      <c r="D445" s="36" t="n"/>
      <c r="E445" s="35" t="n"/>
      <c r="F445" s="35" t="n"/>
      <c r="G445" s="35" t="n"/>
      <c r="H445" s="35" t="n"/>
      <c r="I445" s="40" t="n"/>
      <c r="J445" s="35" t="n"/>
      <c r="L445" s="39">
        <f>IF(B445="","",IFERROR(YEAR(B445)*0+D445*0+1,0))</f>
        <v/>
      </c>
      <c r="M445" s="55">
        <f>IF(L445&lt;&gt;1,"",IF(O445&gt;0,IF(INDEX('分け方の表'!$O$4:$O$53,O445)&lt;&gt;"",DATE(YEAR(INDEX('分け方の表'!$O$4:$O$53,O445)),MONTH(INDEX('分け方の表'!$O$4:$O$53,O445)),1),DATE(YEAR(B445),MONTH(B445),1)),DATE(YEAR(B445),MONTH(B445),1)))</f>
        <v/>
      </c>
      <c r="N445" s="39">
        <f>IF(L445&lt;&gt;1,"",IF(J445="",0,IF(COUNTIFS($J$4:J445,J445)&gt;1,1,0)))</f>
        <v/>
      </c>
      <c r="O445" s="39">
        <f>IF(L445&lt;&gt;1,"",IF(J445="",0,IFERROR(MATCH(J445,'分け方の表'!$M$4:$M$53,0),0)))</f>
        <v/>
      </c>
      <c r="P445" s="39">
        <f>IF(L445&lt;&gt;1,"",IF(SUMPRODUCT((COUNTIFS(C445,"*"&amp;'分け方の表'!$F$4:$F$23&amp;"*")&gt;0)*('分け方の表'!$F$4:$F$23&lt;&gt;"")*'分け方の表'!$I$4:$I$23)=0,99,1+COUNTIFS('分け方の表'!$I$4:$I$23,"&gt;"&amp;SUMPRODUCT((COUNTIFS(C445,"*"&amp;'分け方の表'!$F$4:$F$23&amp;"*")&gt;0)*('分け方の表'!$F$4:$F$23&lt;&gt;"")*'分け方の表'!$I$4:$I$23))))</f>
        <v/>
      </c>
      <c r="Q445" s="39">
        <f>IF(L445&lt;&gt;1,"",IF(P445&gt;=99,"",INDEX('分け方の表'!$G$4:$G$23,P445)&amp;""))</f>
        <v/>
      </c>
      <c r="R445" s="39">
        <f>IF(L445&lt;&gt;1,"",IF((F445="収入")*(G445="給与")*(E445&lt;&gt;"")*(COUNTIFS('分け方の表'!$J$4:$J$13,E445)&gt;0),INDEX('分け方の表'!$K$4:$K$13,MATCH(E445,'分け方の表'!$J$4:$J$13,0))&amp;"",IFERROR(INDEX('分け方の表'!$C$4:$C$103,MATCH(F445&amp;"|"&amp;G445,'分け方の表'!$D$4:$D$103,0))&amp;"",IFERROR(INDEX('分け方の表'!$C$4:$C$103,MATCH(F445&amp;"|（ほか全部）",'分け方の表'!$D$4:$D$103,0))&amp;"","未分類"))))</f>
        <v/>
      </c>
      <c r="S445" s="39">
        <f>IF(L445&lt;&gt;1,"",IF(N445=1,"",IF(IF(O445&gt;0,INDEX('分け方の表'!$N$4:$N$53,O445)&amp;"","")&lt;&gt;"",IF(INDEX('分け方の表'!$N$4:$N$53,O445)="（数えない）","",INDEX('分け方の表'!$N$4:$N$53,O445)&amp;""),IF(I445&amp;""="1",IF((Q445&lt;&gt;"")*(D445&lt;0)*(IFERROR(INDEX('入力'!$E$30:$E$88,MATCH(Q445,'入力'!$A$30:$A$88,0)),"")="貯める・増やす"),Q445,""),IF(A445&amp;""="0","",IF(Q445&lt;&gt;"",Q445,R445))))))</f>
        <v/>
      </c>
      <c r="T445" s="56">
        <f>IF(S445="","",IF(IFERROR(INDEX('入力'!$E$30:$E$88,MATCH(S445,'入力'!$A$30:$A$88,0)),"")="入るお金",D445,-D445))</f>
        <v/>
      </c>
      <c r="U445" s="39">
        <f>IF(L445="","",IF(L445&lt;&gt;1,"見出しなど",IF(N445=1,"重なり",IF(S445="",IF(O445&gt;0,"数えない（直した）",IF(I445&amp;""="1","振替",IF(A445&amp;""="0","計算対象外","数えない"))),IF(COUNTIFS('入力'!$A$30:$A$88,S445)=0,"一覧にない費目",IF(O445&gt;0,"直した",IF(S445="未分類","未分類","OK")))))))</f>
        <v/>
      </c>
    </row>
    <row r="446">
      <c r="A446" s="40" t="n"/>
      <c r="B446" s="34" t="n"/>
      <c r="C446" s="35" t="n"/>
      <c r="D446" s="36" t="n"/>
      <c r="E446" s="35" t="n"/>
      <c r="F446" s="35" t="n"/>
      <c r="G446" s="35" t="n"/>
      <c r="H446" s="35" t="n"/>
      <c r="I446" s="40" t="n"/>
      <c r="J446" s="35" t="n"/>
      <c r="L446" s="39">
        <f>IF(B446="","",IFERROR(YEAR(B446)*0+D446*0+1,0))</f>
        <v/>
      </c>
      <c r="M446" s="55">
        <f>IF(L446&lt;&gt;1,"",IF(O446&gt;0,IF(INDEX('分け方の表'!$O$4:$O$53,O446)&lt;&gt;"",DATE(YEAR(INDEX('分け方の表'!$O$4:$O$53,O446)),MONTH(INDEX('分け方の表'!$O$4:$O$53,O446)),1),DATE(YEAR(B446),MONTH(B446),1)),DATE(YEAR(B446),MONTH(B446),1)))</f>
        <v/>
      </c>
      <c r="N446" s="39">
        <f>IF(L446&lt;&gt;1,"",IF(J446="",0,IF(COUNTIFS($J$4:J446,J446)&gt;1,1,0)))</f>
        <v/>
      </c>
      <c r="O446" s="39">
        <f>IF(L446&lt;&gt;1,"",IF(J446="",0,IFERROR(MATCH(J446,'分け方の表'!$M$4:$M$53,0),0)))</f>
        <v/>
      </c>
      <c r="P446" s="39">
        <f>IF(L446&lt;&gt;1,"",IF(SUMPRODUCT((COUNTIFS(C446,"*"&amp;'分け方の表'!$F$4:$F$23&amp;"*")&gt;0)*('分け方の表'!$F$4:$F$23&lt;&gt;"")*'分け方の表'!$I$4:$I$23)=0,99,1+COUNTIFS('分け方の表'!$I$4:$I$23,"&gt;"&amp;SUMPRODUCT((COUNTIFS(C446,"*"&amp;'分け方の表'!$F$4:$F$23&amp;"*")&gt;0)*('分け方の表'!$F$4:$F$23&lt;&gt;"")*'分け方の表'!$I$4:$I$23))))</f>
        <v/>
      </c>
      <c r="Q446" s="39">
        <f>IF(L446&lt;&gt;1,"",IF(P446&gt;=99,"",INDEX('分け方の表'!$G$4:$G$23,P446)&amp;""))</f>
        <v/>
      </c>
      <c r="R446" s="39">
        <f>IF(L446&lt;&gt;1,"",IF((F446="収入")*(G446="給与")*(E446&lt;&gt;"")*(COUNTIFS('分け方の表'!$J$4:$J$13,E446)&gt;0),INDEX('分け方の表'!$K$4:$K$13,MATCH(E446,'分け方の表'!$J$4:$J$13,0))&amp;"",IFERROR(INDEX('分け方の表'!$C$4:$C$103,MATCH(F446&amp;"|"&amp;G446,'分け方の表'!$D$4:$D$103,0))&amp;"",IFERROR(INDEX('分け方の表'!$C$4:$C$103,MATCH(F446&amp;"|（ほか全部）",'分け方の表'!$D$4:$D$103,0))&amp;"","未分類"))))</f>
        <v/>
      </c>
      <c r="S446" s="39">
        <f>IF(L446&lt;&gt;1,"",IF(N446=1,"",IF(IF(O446&gt;0,INDEX('分け方の表'!$N$4:$N$53,O446)&amp;"","")&lt;&gt;"",IF(INDEX('分け方の表'!$N$4:$N$53,O446)="（数えない）","",INDEX('分け方の表'!$N$4:$N$53,O446)&amp;""),IF(I446&amp;""="1",IF((Q446&lt;&gt;"")*(D446&lt;0)*(IFERROR(INDEX('入力'!$E$30:$E$88,MATCH(Q446,'入力'!$A$30:$A$88,0)),"")="貯める・増やす"),Q446,""),IF(A446&amp;""="0","",IF(Q446&lt;&gt;"",Q446,R446))))))</f>
        <v/>
      </c>
      <c r="T446" s="56">
        <f>IF(S446="","",IF(IFERROR(INDEX('入力'!$E$30:$E$88,MATCH(S446,'入力'!$A$30:$A$88,0)),"")="入るお金",D446,-D446))</f>
        <v/>
      </c>
      <c r="U446" s="39">
        <f>IF(L446="","",IF(L446&lt;&gt;1,"見出しなど",IF(N446=1,"重なり",IF(S446="",IF(O446&gt;0,"数えない（直した）",IF(I446&amp;""="1","振替",IF(A446&amp;""="0","計算対象外","数えない"))),IF(COUNTIFS('入力'!$A$30:$A$88,S446)=0,"一覧にない費目",IF(O446&gt;0,"直した",IF(S446="未分類","未分類","OK")))))))</f>
        <v/>
      </c>
    </row>
    <row r="447">
      <c r="A447" s="40" t="n"/>
      <c r="B447" s="34" t="n"/>
      <c r="C447" s="35" t="n"/>
      <c r="D447" s="36" t="n"/>
      <c r="E447" s="35" t="n"/>
      <c r="F447" s="35" t="n"/>
      <c r="G447" s="35" t="n"/>
      <c r="H447" s="35" t="n"/>
      <c r="I447" s="40" t="n"/>
      <c r="J447" s="35" t="n"/>
      <c r="L447" s="39">
        <f>IF(B447="","",IFERROR(YEAR(B447)*0+D447*0+1,0))</f>
        <v/>
      </c>
      <c r="M447" s="55">
        <f>IF(L447&lt;&gt;1,"",IF(O447&gt;0,IF(INDEX('分け方の表'!$O$4:$O$53,O447)&lt;&gt;"",DATE(YEAR(INDEX('分け方の表'!$O$4:$O$53,O447)),MONTH(INDEX('分け方の表'!$O$4:$O$53,O447)),1),DATE(YEAR(B447),MONTH(B447),1)),DATE(YEAR(B447),MONTH(B447),1)))</f>
        <v/>
      </c>
      <c r="N447" s="39">
        <f>IF(L447&lt;&gt;1,"",IF(J447="",0,IF(COUNTIFS($J$4:J447,J447)&gt;1,1,0)))</f>
        <v/>
      </c>
      <c r="O447" s="39">
        <f>IF(L447&lt;&gt;1,"",IF(J447="",0,IFERROR(MATCH(J447,'分け方の表'!$M$4:$M$53,0),0)))</f>
        <v/>
      </c>
      <c r="P447" s="39">
        <f>IF(L447&lt;&gt;1,"",IF(SUMPRODUCT((COUNTIFS(C447,"*"&amp;'分け方の表'!$F$4:$F$23&amp;"*")&gt;0)*('分け方の表'!$F$4:$F$23&lt;&gt;"")*'分け方の表'!$I$4:$I$23)=0,99,1+COUNTIFS('分け方の表'!$I$4:$I$23,"&gt;"&amp;SUMPRODUCT((COUNTIFS(C447,"*"&amp;'分け方の表'!$F$4:$F$23&amp;"*")&gt;0)*('分け方の表'!$F$4:$F$23&lt;&gt;"")*'分け方の表'!$I$4:$I$23))))</f>
        <v/>
      </c>
      <c r="Q447" s="39">
        <f>IF(L447&lt;&gt;1,"",IF(P447&gt;=99,"",INDEX('分け方の表'!$G$4:$G$23,P447)&amp;""))</f>
        <v/>
      </c>
      <c r="R447" s="39">
        <f>IF(L447&lt;&gt;1,"",IF((F447="収入")*(G447="給与")*(E447&lt;&gt;"")*(COUNTIFS('分け方の表'!$J$4:$J$13,E447)&gt;0),INDEX('分け方の表'!$K$4:$K$13,MATCH(E447,'分け方の表'!$J$4:$J$13,0))&amp;"",IFERROR(INDEX('分け方の表'!$C$4:$C$103,MATCH(F447&amp;"|"&amp;G447,'分け方の表'!$D$4:$D$103,0))&amp;"",IFERROR(INDEX('分け方の表'!$C$4:$C$103,MATCH(F447&amp;"|（ほか全部）",'分け方の表'!$D$4:$D$103,0))&amp;"","未分類"))))</f>
        <v/>
      </c>
      <c r="S447" s="39">
        <f>IF(L447&lt;&gt;1,"",IF(N447=1,"",IF(IF(O447&gt;0,INDEX('分け方の表'!$N$4:$N$53,O447)&amp;"","")&lt;&gt;"",IF(INDEX('分け方の表'!$N$4:$N$53,O447)="（数えない）","",INDEX('分け方の表'!$N$4:$N$53,O447)&amp;""),IF(I447&amp;""="1",IF((Q447&lt;&gt;"")*(D447&lt;0)*(IFERROR(INDEX('入力'!$E$30:$E$88,MATCH(Q447,'入力'!$A$30:$A$88,0)),"")="貯める・増やす"),Q447,""),IF(A447&amp;""="0","",IF(Q447&lt;&gt;"",Q447,R447))))))</f>
        <v/>
      </c>
      <c r="T447" s="56">
        <f>IF(S447="","",IF(IFERROR(INDEX('入力'!$E$30:$E$88,MATCH(S447,'入力'!$A$30:$A$88,0)),"")="入るお金",D447,-D447))</f>
        <v/>
      </c>
      <c r="U447" s="39">
        <f>IF(L447="","",IF(L447&lt;&gt;1,"見出しなど",IF(N447=1,"重なり",IF(S447="",IF(O447&gt;0,"数えない（直した）",IF(I447&amp;""="1","振替",IF(A447&amp;""="0","計算対象外","数えない"))),IF(COUNTIFS('入力'!$A$30:$A$88,S447)=0,"一覧にない費目",IF(O447&gt;0,"直した",IF(S447="未分類","未分類","OK")))))))</f>
        <v/>
      </c>
    </row>
    <row r="448">
      <c r="A448" s="40" t="n"/>
      <c r="B448" s="34" t="n"/>
      <c r="C448" s="35" t="n"/>
      <c r="D448" s="36" t="n"/>
      <c r="E448" s="35" t="n"/>
      <c r="F448" s="35" t="n"/>
      <c r="G448" s="35" t="n"/>
      <c r="H448" s="35" t="n"/>
      <c r="I448" s="40" t="n"/>
      <c r="J448" s="35" t="n"/>
      <c r="L448" s="39">
        <f>IF(B448="","",IFERROR(YEAR(B448)*0+D448*0+1,0))</f>
        <v/>
      </c>
      <c r="M448" s="55">
        <f>IF(L448&lt;&gt;1,"",IF(O448&gt;0,IF(INDEX('分け方の表'!$O$4:$O$53,O448)&lt;&gt;"",DATE(YEAR(INDEX('分け方の表'!$O$4:$O$53,O448)),MONTH(INDEX('分け方の表'!$O$4:$O$53,O448)),1),DATE(YEAR(B448),MONTH(B448),1)),DATE(YEAR(B448),MONTH(B448),1)))</f>
        <v/>
      </c>
      <c r="N448" s="39">
        <f>IF(L448&lt;&gt;1,"",IF(J448="",0,IF(COUNTIFS($J$4:J448,J448)&gt;1,1,0)))</f>
        <v/>
      </c>
      <c r="O448" s="39">
        <f>IF(L448&lt;&gt;1,"",IF(J448="",0,IFERROR(MATCH(J448,'分け方の表'!$M$4:$M$53,0),0)))</f>
        <v/>
      </c>
      <c r="P448" s="39">
        <f>IF(L448&lt;&gt;1,"",IF(SUMPRODUCT((COUNTIFS(C448,"*"&amp;'分け方の表'!$F$4:$F$23&amp;"*")&gt;0)*('分け方の表'!$F$4:$F$23&lt;&gt;"")*'分け方の表'!$I$4:$I$23)=0,99,1+COUNTIFS('分け方の表'!$I$4:$I$23,"&gt;"&amp;SUMPRODUCT((COUNTIFS(C448,"*"&amp;'分け方の表'!$F$4:$F$23&amp;"*")&gt;0)*('分け方の表'!$F$4:$F$23&lt;&gt;"")*'分け方の表'!$I$4:$I$23))))</f>
        <v/>
      </c>
      <c r="Q448" s="39">
        <f>IF(L448&lt;&gt;1,"",IF(P448&gt;=99,"",INDEX('分け方の表'!$G$4:$G$23,P448)&amp;""))</f>
        <v/>
      </c>
      <c r="R448" s="39">
        <f>IF(L448&lt;&gt;1,"",IF((F448="収入")*(G448="給与")*(E448&lt;&gt;"")*(COUNTIFS('分け方の表'!$J$4:$J$13,E448)&gt;0),INDEX('分け方の表'!$K$4:$K$13,MATCH(E448,'分け方の表'!$J$4:$J$13,0))&amp;"",IFERROR(INDEX('分け方の表'!$C$4:$C$103,MATCH(F448&amp;"|"&amp;G448,'分け方の表'!$D$4:$D$103,0))&amp;"",IFERROR(INDEX('分け方の表'!$C$4:$C$103,MATCH(F448&amp;"|（ほか全部）",'分け方の表'!$D$4:$D$103,0))&amp;"","未分類"))))</f>
        <v/>
      </c>
      <c r="S448" s="39">
        <f>IF(L448&lt;&gt;1,"",IF(N448=1,"",IF(IF(O448&gt;0,INDEX('分け方の表'!$N$4:$N$53,O448)&amp;"","")&lt;&gt;"",IF(INDEX('分け方の表'!$N$4:$N$53,O448)="（数えない）","",INDEX('分け方の表'!$N$4:$N$53,O448)&amp;""),IF(I448&amp;""="1",IF((Q448&lt;&gt;"")*(D448&lt;0)*(IFERROR(INDEX('入力'!$E$30:$E$88,MATCH(Q448,'入力'!$A$30:$A$88,0)),"")="貯める・増やす"),Q448,""),IF(A448&amp;""="0","",IF(Q448&lt;&gt;"",Q448,R448))))))</f>
        <v/>
      </c>
      <c r="T448" s="56">
        <f>IF(S448="","",IF(IFERROR(INDEX('入力'!$E$30:$E$88,MATCH(S448,'入力'!$A$30:$A$88,0)),"")="入るお金",D448,-D448))</f>
        <v/>
      </c>
      <c r="U448" s="39">
        <f>IF(L448="","",IF(L448&lt;&gt;1,"見出しなど",IF(N448=1,"重なり",IF(S448="",IF(O448&gt;0,"数えない（直した）",IF(I448&amp;""="1","振替",IF(A448&amp;""="0","計算対象外","数えない"))),IF(COUNTIFS('入力'!$A$30:$A$88,S448)=0,"一覧にない費目",IF(O448&gt;0,"直した",IF(S448="未分類","未分類","OK")))))))</f>
        <v/>
      </c>
    </row>
    <row r="449">
      <c r="A449" s="40" t="n"/>
      <c r="B449" s="34" t="n"/>
      <c r="C449" s="35" t="n"/>
      <c r="D449" s="36" t="n"/>
      <c r="E449" s="35" t="n"/>
      <c r="F449" s="35" t="n"/>
      <c r="G449" s="35" t="n"/>
      <c r="H449" s="35" t="n"/>
      <c r="I449" s="40" t="n"/>
      <c r="J449" s="35" t="n"/>
      <c r="L449" s="39">
        <f>IF(B449="","",IFERROR(YEAR(B449)*0+D449*0+1,0))</f>
        <v/>
      </c>
      <c r="M449" s="55">
        <f>IF(L449&lt;&gt;1,"",IF(O449&gt;0,IF(INDEX('分け方の表'!$O$4:$O$53,O449)&lt;&gt;"",DATE(YEAR(INDEX('分け方の表'!$O$4:$O$53,O449)),MONTH(INDEX('分け方の表'!$O$4:$O$53,O449)),1),DATE(YEAR(B449),MONTH(B449),1)),DATE(YEAR(B449),MONTH(B449),1)))</f>
        <v/>
      </c>
      <c r="N449" s="39">
        <f>IF(L449&lt;&gt;1,"",IF(J449="",0,IF(COUNTIFS($J$4:J449,J449)&gt;1,1,0)))</f>
        <v/>
      </c>
      <c r="O449" s="39">
        <f>IF(L449&lt;&gt;1,"",IF(J449="",0,IFERROR(MATCH(J449,'分け方の表'!$M$4:$M$53,0),0)))</f>
        <v/>
      </c>
      <c r="P449" s="39">
        <f>IF(L449&lt;&gt;1,"",IF(SUMPRODUCT((COUNTIFS(C449,"*"&amp;'分け方の表'!$F$4:$F$23&amp;"*")&gt;0)*('分け方の表'!$F$4:$F$23&lt;&gt;"")*'分け方の表'!$I$4:$I$23)=0,99,1+COUNTIFS('分け方の表'!$I$4:$I$23,"&gt;"&amp;SUMPRODUCT((COUNTIFS(C449,"*"&amp;'分け方の表'!$F$4:$F$23&amp;"*")&gt;0)*('分け方の表'!$F$4:$F$23&lt;&gt;"")*'分け方の表'!$I$4:$I$23))))</f>
        <v/>
      </c>
      <c r="Q449" s="39">
        <f>IF(L449&lt;&gt;1,"",IF(P449&gt;=99,"",INDEX('分け方の表'!$G$4:$G$23,P449)&amp;""))</f>
        <v/>
      </c>
      <c r="R449" s="39">
        <f>IF(L449&lt;&gt;1,"",IF((F449="収入")*(G449="給与")*(E449&lt;&gt;"")*(COUNTIFS('分け方の表'!$J$4:$J$13,E449)&gt;0),INDEX('分け方の表'!$K$4:$K$13,MATCH(E449,'分け方の表'!$J$4:$J$13,0))&amp;"",IFERROR(INDEX('分け方の表'!$C$4:$C$103,MATCH(F449&amp;"|"&amp;G449,'分け方の表'!$D$4:$D$103,0))&amp;"",IFERROR(INDEX('分け方の表'!$C$4:$C$103,MATCH(F449&amp;"|（ほか全部）",'分け方の表'!$D$4:$D$103,0))&amp;"","未分類"))))</f>
        <v/>
      </c>
      <c r="S449" s="39">
        <f>IF(L449&lt;&gt;1,"",IF(N449=1,"",IF(IF(O449&gt;0,INDEX('分け方の表'!$N$4:$N$53,O449)&amp;"","")&lt;&gt;"",IF(INDEX('分け方の表'!$N$4:$N$53,O449)="（数えない）","",INDEX('分け方の表'!$N$4:$N$53,O449)&amp;""),IF(I449&amp;""="1",IF((Q449&lt;&gt;"")*(D449&lt;0)*(IFERROR(INDEX('入力'!$E$30:$E$88,MATCH(Q449,'入力'!$A$30:$A$88,0)),"")="貯める・増やす"),Q449,""),IF(A449&amp;""="0","",IF(Q449&lt;&gt;"",Q449,R449))))))</f>
        <v/>
      </c>
      <c r="T449" s="56">
        <f>IF(S449="","",IF(IFERROR(INDEX('入力'!$E$30:$E$88,MATCH(S449,'入力'!$A$30:$A$88,0)),"")="入るお金",D449,-D449))</f>
        <v/>
      </c>
      <c r="U449" s="39">
        <f>IF(L449="","",IF(L449&lt;&gt;1,"見出しなど",IF(N449=1,"重なり",IF(S449="",IF(O449&gt;0,"数えない（直した）",IF(I449&amp;""="1","振替",IF(A449&amp;""="0","計算対象外","数えない"))),IF(COUNTIFS('入力'!$A$30:$A$88,S449)=0,"一覧にない費目",IF(O449&gt;0,"直した",IF(S449="未分類","未分類","OK")))))))</f>
        <v/>
      </c>
    </row>
    <row r="450">
      <c r="A450" s="40" t="n"/>
      <c r="B450" s="34" t="n"/>
      <c r="C450" s="35" t="n"/>
      <c r="D450" s="36" t="n"/>
      <c r="E450" s="35" t="n"/>
      <c r="F450" s="35" t="n"/>
      <c r="G450" s="35" t="n"/>
      <c r="H450" s="35" t="n"/>
      <c r="I450" s="40" t="n"/>
      <c r="J450" s="35" t="n"/>
      <c r="L450" s="39">
        <f>IF(B450="","",IFERROR(YEAR(B450)*0+D450*0+1,0))</f>
        <v/>
      </c>
      <c r="M450" s="55">
        <f>IF(L450&lt;&gt;1,"",IF(O450&gt;0,IF(INDEX('分け方の表'!$O$4:$O$53,O450)&lt;&gt;"",DATE(YEAR(INDEX('分け方の表'!$O$4:$O$53,O450)),MONTH(INDEX('分け方の表'!$O$4:$O$53,O450)),1),DATE(YEAR(B450),MONTH(B450),1)),DATE(YEAR(B450),MONTH(B450),1)))</f>
        <v/>
      </c>
      <c r="N450" s="39">
        <f>IF(L450&lt;&gt;1,"",IF(J450="",0,IF(COUNTIFS($J$4:J450,J450)&gt;1,1,0)))</f>
        <v/>
      </c>
      <c r="O450" s="39">
        <f>IF(L450&lt;&gt;1,"",IF(J450="",0,IFERROR(MATCH(J450,'分け方の表'!$M$4:$M$53,0),0)))</f>
        <v/>
      </c>
      <c r="P450" s="39">
        <f>IF(L450&lt;&gt;1,"",IF(SUMPRODUCT((COUNTIFS(C450,"*"&amp;'分け方の表'!$F$4:$F$23&amp;"*")&gt;0)*('分け方の表'!$F$4:$F$23&lt;&gt;"")*'分け方の表'!$I$4:$I$23)=0,99,1+COUNTIFS('分け方の表'!$I$4:$I$23,"&gt;"&amp;SUMPRODUCT((COUNTIFS(C450,"*"&amp;'分け方の表'!$F$4:$F$23&amp;"*")&gt;0)*('分け方の表'!$F$4:$F$23&lt;&gt;"")*'分け方の表'!$I$4:$I$23))))</f>
        <v/>
      </c>
      <c r="Q450" s="39">
        <f>IF(L450&lt;&gt;1,"",IF(P450&gt;=99,"",INDEX('分け方の表'!$G$4:$G$23,P450)&amp;""))</f>
        <v/>
      </c>
      <c r="R450" s="39">
        <f>IF(L450&lt;&gt;1,"",IF((F450="収入")*(G450="給与")*(E450&lt;&gt;"")*(COUNTIFS('分け方の表'!$J$4:$J$13,E450)&gt;0),INDEX('分け方の表'!$K$4:$K$13,MATCH(E450,'分け方の表'!$J$4:$J$13,0))&amp;"",IFERROR(INDEX('分け方の表'!$C$4:$C$103,MATCH(F450&amp;"|"&amp;G450,'分け方の表'!$D$4:$D$103,0))&amp;"",IFERROR(INDEX('分け方の表'!$C$4:$C$103,MATCH(F450&amp;"|（ほか全部）",'分け方の表'!$D$4:$D$103,0))&amp;"","未分類"))))</f>
        <v/>
      </c>
      <c r="S450" s="39">
        <f>IF(L450&lt;&gt;1,"",IF(N450=1,"",IF(IF(O450&gt;0,INDEX('分け方の表'!$N$4:$N$53,O450)&amp;"","")&lt;&gt;"",IF(INDEX('分け方の表'!$N$4:$N$53,O450)="（数えない）","",INDEX('分け方の表'!$N$4:$N$53,O450)&amp;""),IF(I450&amp;""="1",IF((Q450&lt;&gt;"")*(D450&lt;0)*(IFERROR(INDEX('入力'!$E$30:$E$88,MATCH(Q450,'入力'!$A$30:$A$88,0)),"")="貯める・増やす"),Q450,""),IF(A450&amp;""="0","",IF(Q450&lt;&gt;"",Q450,R450))))))</f>
        <v/>
      </c>
      <c r="T450" s="56">
        <f>IF(S450="","",IF(IFERROR(INDEX('入力'!$E$30:$E$88,MATCH(S450,'入力'!$A$30:$A$88,0)),"")="入るお金",D450,-D450))</f>
        <v/>
      </c>
      <c r="U450" s="39">
        <f>IF(L450="","",IF(L450&lt;&gt;1,"見出しなど",IF(N450=1,"重なり",IF(S450="",IF(O450&gt;0,"数えない（直した）",IF(I450&amp;""="1","振替",IF(A450&amp;""="0","計算対象外","数えない"))),IF(COUNTIFS('入力'!$A$30:$A$88,S450)=0,"一覧にない費目",IF(O450&gt;0,"直した",IF(S450="未分類","未分類","OK")))))))</f>
        <v/>
      </c>
    </row>
    <row r="451">
      <c r="A451" s="40" t="n"/>
      <c r="B451" s="34" t="n"/>
      <c r="C451" s="35" t="n"/>
      <c r="D451" s="36" t="n"/>
      <c r="E451" s="35" t="n"/>
      <c r="F451" s="35" t="n"/>
      <c r="G451" s="35" t="n"/>
      <c r="H451" s="35" t="n"/>
      <c r="I451" s="40" t="n"/>
      <c r="J451" s="35" t="n"/>
      <c r="L451" s="39">
        <f>IF(B451="","",IFERROR(YEAR(B451)*0+D451*0+1,0))</f>
        <v/>
      </c>
      <c r="M451" s="55">
        <f>IF(L451&lt;&gt;1,"",IF(O451&gt;0,IF(INDEX('分け方の表'!$O$4:$O$53,O451)&lt;&gt;"",DATE(YEAR(INDEX('分け方の表'!$O$4:$O$53,O451)),MONTH(INDEX('分け方の表'!$O$4:$O$53,O451)),1),DATE(YEAR(B451),MONTH(B451),1)),DATE(YEAR(B451),MONTH(B451),1)))</f>
        <v/>
      </c>
      <c r="N451" s="39">
        <f>IF(L451&lt;&gt;1,"",IF(J451="",0,IF(COUNTIFS($J$4:J451,J451)&gt;1,1,0)))</f>
        <v/>
      </c>
      <c r="O451" s="39">
        <f>IF(L451&lt;&gt;1,"",IF(J451="",0,IFERROR(MATCH(J451,'分け方の表'!$M$4:$M$53,0),0)))</f>
        <v/>
      </c>
      <c r="P451" s="39">
        <f>IF(L451&lt;&gt;1,"",IF(SUMPRODUCT((COUNTIFS(C451,"*"&amp;'分け方の表'!$F$4:$F$23&amp;"*")&gt;0)*('分け方の表'!$F$4:$F$23&lt;&gt;"")*'分け方の表'!$I$4:$I$23)=0,99,1+COUNTIFS('分け方の表'!$I$4:$I$23,"&gt;"&amp;SUMPRODUCT((COUNTIFS(C451,"*"&amp;'分け方の表'!$F$4:$F$23&amp;"*")&gt;0)*('分け方の表'!$F$4:$F$23&lt;&gt;"")*'分け方の表'!$I$4:$I$23))))</f>
        <v/>
      </c>
      <c r="Q451" s="39">
        <f>IF(L451&lt;&gt;1,"",IF(P451&gt;=99,"",INDEX('分け方の表'!$G$4:$G$23,P451)&amp;""))</f>
        <v/>
      </c>
      <c r="R451" s="39">
        <f>IF(L451&lt;&gt;1,"",IF((F451="収入")*(G451="給与")*(E451&lt;&gt;"")*(COUNTIFS('分け方の表'!$J$4:$J$13,E451)&gt;0),INDEX('分け方の表'!$K$4:$K$13,MATCH(E451,'分け方の表'!$J$4:$J$13,0))&amp;"",IFERROR(INDEX('分け方の表'!$C$4:$C$103,MATCH(F451&amp;"|"&amp;G451,'分け方の表'!$D$4:$D$103,0))&amp;"",IFERROR(INDEX('分け方の表'!$C$4:$C$103,MATCH(F451&amp;"|（ほか全部）",'分け方の表'!$D$4:$D$103,0))&amp;"","未分類"))))</f>
        <v/>
      </c>
      <c r="S451" s="39">
        <f>IF(L451&lt;&gt;1,"",IF(N451=1,"",IF(IF(O451&gt;0,INDEX('分け方の表'!$N$4:$N$53,O451)&amp;"","")&lt;&gt;"",IF(INDEX('分け方の表'!$N$4:$N$53,O451)="（数えない）","",INDEX('分け方の表'!$N$4:$N$53,O451)&amp;""),IF(I451&amp;""="1",IF((Q451&lt;&gt;"")*(D451&lt;0)*(IFERROR(INDEX('入力'!$E$30:$E$88,MATCH(Q451,'入力'!$A$30:$A$88,0)),"")="貯める・増やす"),Q451,""),IF(A451&amp;""="0","",IF(Q451&lt;&gt;"",Q451,R451))))))</f>
        <v/>
      </c>
      <c r="T451" s="56">
        <f>IF(S451="","",IF(IFERROR(INDEX('入力'!$E$30:$E$88,MATCH(S451,'入力'!$A$30:$A$88,0)),"")="入るお金",D451,-D451))</f>
        <v/>
      </c>
      <c r="U451" s="39">
        <f>IF(L451="","",IF(L451&lt;&gt;1,"見出しなど",IF(N451=1,"重なり",IF(S451="",IF(O451&gt;0,"数えない（直した）",IF(I451&amp;""="1","振替",IF(A451&amp;""="0","計算対象外","数えない"))),IF(COUNTIFS('入力'!$A$30:$A$88,S451)=0,"一覧にない費目",IF(O451&gt;0,"直した",IF(S451="未分類","未分類","OK")))))))</f>
        <v/>
      </c>
    </row>
    <row r="452">
      <c r="A452" s="40" t="n"/>
      <c r="B452" s="34" t="n"/>
      <c r="C452" s="35" t="n"/>
      <c r="D452" s="36" t="n"/>
      <c r="E452" s="35" t="n"/>
      <c r="F452" s="35" t="n"/>
      <c r="G452" s="35" t="n"/>
      <c r="H452" s="35" t="n"/>
      <c r="I452" s="40" t="n"/>
      <c r="J452" s="35" t="n"/>
      <c r="L452" s="39">
        <f>IF(B452="","",IFERROR(YEAR(B452)*0+D452*0+1,0))</f>
        <v/>
      </c>
      <c r="M452" s="55">
        <f>IF(L452&lt;&gt;1,"",IF(O452&gt;0,IF(INDEX('分け方の表'!$O$4:$O$53,O452)&lt;&gt;"",DATE(YEAR(INDEX('分け方の表'!$O$4:$O$53,O452)),MONTH(INDEX('分け方の表'!$O$4:$O$53,O452)),1),DATE(YEAR(B452),MONTH(B452),1)),DATE(YEAR(B452),MONTH(B452),1)))</f>
        <v/>
      </c>
      <c r="N452" s="39">
        <f>IF(L452&lt;&gt;1,"",IF(J452="",0,IF(COUNTIFS($J$4:J452,J452)&gt;1,1,0)))</f>
        <v/>
      </c>
      <c r="O452" s="39">
        <f>IF(L452&lt;&gt;1,"",IF(J452="",0,IFERROR(MATCH(J452,'分け方の表'!$M$4:$M$53,0),0)))</f>
        <v/>
      </c>
      <c r="P452" s="39">
        <f>IF(L452&lt;&gt;1,"",IF(SUMPRODUCT((COUNTIFS(C452,"*"&amp;'分け方の表'!$F$4:$F$23&amp;"*")&gt;0)*('分け方の表'!$F$4:$F$23&lt;&gt;"")*'分け方の表'!$I$4:$I$23)=0,99,1+COUNTIFS('分け方の表'!$I$4:$I$23,"&gt;"&amp;SUMPRODUCT((COUNTIFS(C452,"*"&amp;'分け方の表'!$F$4:$F$23&amp;"*")&gt;0)*('分け方の表'!$F$4:$F$23&lt;&gt;"")*'分け方の表'!$I$4:$I$23))))</f>
        <v/>
      </c>
      <c r="Q452" s="39">
        <f>IF(L452&lt;&gt;1,"",IF(P452&gt;=99,"",INDEX('分け方の表'!$G$4:$G$23,P452)&amp;""))</f>
        <v/>
      </c>
      <c r="R452" s="39">
        <f>IF(L452&lt;&gt;1,"",IF((F452="収入")*(G452="給与")*(E452&lt;&gt;"")*(COUNTIFS('分け方の表'!$J$4:$J$13,E452)&gt;0),INDEX('分け方の表'!$K$4:$K$13,MATCH(E452,'分け方の表'!$J$4:$J$13,0))&amp;"",IFERROR(INDEX('分け方の表'!$C$4:$C$103,MATCH(F452&amp;"|"&amp;G452,'分け方の表'!$D$4:$D$103,0))&amp;"",IFERROR(INDEX('分け方の表'!$C$4:$C$103,MATCH(F452&amp;"|（ほか全部）",'分け方の表'!$D$4:$D$103,0))&amp;"","未分類"))))</f>
        <v/>
      </c>
      <c r="S452" s="39">
        <f>IF(L452&lt;&gt;1,"",IF(N452=1,"",IF(IF(O452&gt;0,INDEX('分け方の表'!$N$4:$N$53,O452)&amp;"","")&lt;&gt;"",IF(INDEX('分け方の表'!$N$4:$N$53,O452)="（数えない）","",INDEX('分け方の表'!$N$4:$N$53,O452)&amp;""),IF(I452&amp;""="1",IF((Q452&lt;&gt;"")*(D452&lt;0)*(IFERROR(INDEX('入力'!$E$30:$E$88,MATCH(Q452,'入力'!$A$30:$A$88,0)),"")="貯める・増やす"),Q452,""),IF(A452&amp;""="0","",IF(Q452&lt;&gt;"",Q452,R452))))))</f>
        <v/>
      </c>
      <c r="T452" s="56">
        <f>IF(S452="","",IF(IFERROR(INDEX('入力'!$E$30:$E$88,MATCH(S452,'入力'!$A$30:$A$88,0)),"")="入るお金",D452,-D452))</f>
        <v/>
      </c>
      <c r="U452" s="39">
        <f>IF(L452="","",IF(L452&lt;&gt;1,"見出しなど",IF(N452=1,"重なり",IF(S452="",IF(O452&gt;0,"数えない（直した）",IF(I452&amp;""="1","振替",IF(A452&amp;""="0","計算対象外","数えない"))),IF(COUNTIFS('入力'!$A$30:$A$88,S452)=0,"一覧にない費目",IF(O452&gt;0,"直した",IF(S452="未分類","未分類","OK")))))))</f>
        <v/>
      </c>
    </row>
    <row r="453">
      <c r="A453" s="40" t="n"/>
      <c r="B453" s="34" t="n"/>
      <c r="C453" s="35" t="n"/>
      <c r="D453" s="36" t="n"/>
      <c r="E453" s="35" t="n"/>
      <c r="F453" s="35" t="n"/>
      <c r="G453" s="35" t="n"/>
      <c r="H453" s="35" t="n"/>
      <c r="I453" s="40" t="n"/>
      <c r="J453" s="35" t="n"/>
      <c r="L453" s="39">
        <f>IF(B453="","",IFERROR(YEAR(B453)*0+D453*0+1,0))</f>
        <v/>
      </c>
      <c r="M453" s="55">
        <f>IF(L453&lt;&gt;1,"",IF(O453&gt;0,IF(INDEX('分け方の表'!$O$4:$O$53,O453)&lt;&gt;"",DATE(YEAR(INDEX('分け方の表'!$O$4:$O$53,O453)),MONTH(INDEX('分け方の表'!$O$4:$O$53,O453)),1),DATE(YEAR(B453),MONTH(B453),1)),DATE(YEAR(B453),MONTH(B453),1)))</f>
        <v/>
      </c>
      <c r="N453" s="39">
        <f>IF(L453&lt;&gt;1,"",IF(J453="",0,IF(COUNTIFS($J$4:J453,J453)&gt;1,1,0)))</f>
        <v/>
      </c>
      <c r="O453" s="39">
        <f>IF(L453&lt;&gt;1,"",IF(J453="",0,IFERROR(MATCH(J453,'分け方の表'!$M$4:$M$53,0),0)))</f>
        <v/>
      </c>
      <c r="P453" s="39">
        <f>IF(L453&lt;&gt;1,"",IF(SUMPRODUCT((COUNTIFS(C453,"*"&amp;'分け方の表'!$F$4:$F$23&amp;"*")&gt;0)*('分け方の表'!$F$4:$F$23&lt;&gt;"")*'分け方の表'!$I$4:$I$23)=0,99,1+COUNTIFS('分け方の表'!$I$4:$I$23,"&gt;"&amp;SUMPRODUCT((COUNTIFS(C453,"*"&amp;'分け方の表'!$F$4:$F$23&amp;"*")&gt;0)*('分け方の表'!$F$4:$F$23&lt;&gt;"")*'分け方の表'!$I$4:$I$23))))</f>
        <v/>
      </c>
      <c r="Q453" s="39">
        <f>IF(L453&lt;&gt;1,"",IF(P453&gt;=99,"",INDEX('分け方の表'!$G$4:$G$23,P453)&amp;""))</f>
        <v/>
      </c>
      <c r="R453" s="39">
        <f>IF(L453&lt;&gt;1,"",IF((F453="収入")*(G453="給与")*(E453&lt;&gt;"")*(COUNTIFS('分け方の表'!$J$4:$J$13,E453)&gt;0),INDEX('分け方の表'!$K$4:$K$13,MATCH(E453,'分け方の表'!$J$4:$J$13,0))&amp;"",IFERROR(INDEX('分け方の表'!$C$4:$C$103,MATCH(F453&amp;"|"&amp;G453,'分け方の表'!$D$4:$D$103,0))&amp;"",IFERROR(INDEX('分け方の表'!$C$4:$C$103,MATCH(F453&amp;"|（ほか全部）",'分け方の表'!$D$4:$D$103,0))&amp;"","未分類"))))</f>
        <v/>
      </c>
      <c r="S453" s="39">
        <f>IF(L453&lt;&gt;1,"",IF(N453=1,"",IF(IF(O453&gt;0,INDEX('分け方の表'!$N$4:$N$53,O453)&amp;"","")&lt;&gt;"",IF(INDEX('分け方の表'!$N$4:$N$53,O453)="（数えない）","",INDEX('分け方の表'!$N$4:$N$53,O453)&amp;""),IF(I453&amp;""="1",IF((Q453&lt;&gt;"")*(D453&lt;0)*(IFERROR(INDEX('入力'!$E$30:$E$88,MATCH(Q453,'入力'!$A$30:$A$88,0)),"")="貯める・増やす"),Q453,""),IF(A453&amp;""="0","",IF(Q453&lt;&gt;"",Q453,R453))))))</f>
        <v/>
      </c>
      <c r="T453" s="56">
        <f>IF(S453="","",IF(IFERROR(INDEX('入力'!$E$30:$E$88,MATCH(S453,'入力'!$A$30:$A$88,0)),"")="入るお金",D453,-D453))</f>
        <v/>
      </c>
      <c r="U453" s="39">
        <f>IF(L453="","",IF(L453&lt;&gt;1,"見出しなど",IF(N453=1,"重なり",IF(S453="",IF(O453&gt;0,"数えない（直した）",IF(I453&amp;""="1","振替",IF(A453&amp;""="0","計算対象外","数えない"))),IF(COUNTIFS('入力'!$A$30:$A$88,S453)=0,"一覧にない費目",IF(O453&gt;0,"直した",IF(S453="未分類","未分類","OK")))))))</f>
        <v/>
      </c>
    </row>
    <row r="454">
      <c r="A454" s="40" t="n"/>
      <c r="B454" s="34" t="n"/>
      <c r="C454" s="35" t="n"/>
      <c r="D454" s="36" t="n"/>
      <c r="E454" s="35" t="n"/>
      <c r="F454" s="35" t="n"/>
      <c r="G454" s="35" t="n"/>
      <c r="H454" s="35" t="n"/>
      <c r="I454" s="40" t="n"/>
      <c r="J454" s="35" t="n"/>
      <c r="L454" s="39">
        <f>IF(B454="","",IFERROR(YEAR(B454)*0+D454*0+1,0))</f>
        <v/>
      </c>
      <c r="M454" s="55">
        <f>IF(L454&lt;&gt;1,"",IF(O454&gt;0,IF(INDEX('分け方の表'!$O$4:$O$53,O454)&lt;&gt;"",DATE(YEAR(INDEX('分け方の表'!$O$4:$O$53,O454)),MONTH(INDEX('分け方の表'!$O$4:$O$53,O454)),1),DATE(YEAR(B454),MONTH(B454),1)),DATE(YEAR(B454),MONTH(B454),1)))</f>
        <v/>
      </c>
      <c r="N454" s="39">
        <f>IF(L454&lt;&gt;1,"",IF(J454="",0,IF(COUNTIFS($J$4:J454,J454)&gt;1,1,0)))</f>
        <v/>
      </c>
      <c r="O454" s="39">
        <f>IF(L454&lt;&gt;1,"",IF(J454="",0,IFERROR(MATCH(J454,'分け方の表'!$M$4:$M$53,0),0)))</f>
        <v/>
      </c>
      <c r="P454" s="39">
        <f>IF(L454&lt;&gt;1,"",IF(SUMPRODUCT((COUNTIFS(C454,"*"&amp;'分け方の表'!$F$4:$F$23&amp;"*")&gt;0)*('分け方の表'!$F$4:$F$23&lt;&gt;"")*'分け方の表'!$I$4:$I$23)=0,99,1+COUNTIFS('分け方の表'!$I$4:$I$23,"&gt;"&amp;SUMPRODUCT((COUNTIFS(C454,"*"&amp;'分け方の表'!$F$4:$F$23&amp;"*")&gt;0)*('分け方の表'!$F$4:$F$23&lt;&gt;"")*'分け方の表'!$I$4:$I$23))))</f>
        <v/>
      </c>
      <c r="Q454" s="39">
        <f>IF(L454&lt;&gt;1,"",IF(P454&gt;=99,"",INDEX('分け方の表'!$G$4:$G$23,P454)&amp;""))</f>
        <v/>
      </c>
      <c r="R454" s="39">
        <f>IF(L454&lt;&gt;1,"",IF((F454="収入")*(G454="給与")*(E454&lt;&gt;"")*(COUNTIFS('分け方の表'!$J$4:$J$13,E454)&gt;0),INDEX('分け方の表'!$K$4:$K$13,MATCH(E454,'分け方の表'!$J$4:$J$13,0))&amp;"",IFERROR(INDEX('分け方の表'!$C$4:$C$103,MATCH(F454&amp;"|"&amp;G454,'分け方の表'!$D$4:$D$103,0))&amp;"",IFERROR(INDEX('分け方の表'!$C$4:$C$103,MATCH(F454&amp;"|（ほか全部）",'分け方の表'!$D$4:$D$103,0))&amp;"","未分類"))))</f>
        <v/>
      </c>
      <c r="S454" s="39">
        <f>IF(L454&lt;&gt;1,"",IF(N454=1,"",IF(IF(O454&gt;0,INDEX('分け方の表'!$N$4:$N$53,O454)&amp;"","")&lt;&gt;"",IF(INDEX('分け方の表'!$N$4:$N$53,O454)="（数えない）","",INDEX('分け方の表'!$N$4:$N$53,O454)&amp;""),IF(I454&amp;""="1",IF((Q454&lt;&gt;"")*(D454&lt;0)*(IFERROR(INDEX('入力'!$E$30:$E$88,MATCH(Q454,'入力'!$A$30:$A$88,0)),"")="貯める・増やす"),Q454,""),IF(A454&amp;""="0","",IF(Q454&lt;&gt;"",Q454,R454))))))</f>
        <v/>
      </c>
      <c r="T454" s="56">
        <f>IF(S454="","",IF(IFERROR(INDEX('入力'!$E$30:$E$88,MATCH(S454,'入力'!$A$30:$A$88,0)),"")="入るお金",D454,-D454))</f>
        <v/>
      </c>
      <c r="U454" s="39">
        <f>IF(L454="","",IF(L454&lt;&gt;1,"見出しなど",IF(N454=1,"重なり",IF(S454="",IF(O454&gt;0,"数えない（直した）",IF(I454&amp;""="1","振替",IF(A454&amp;""="0","計算対象外","数えない"))),IF(COUNTIFS('入力'!$A$30:$A$88,S454)=0,"一覧にない費目",IF(O454&gt;0,"直した",IF(S454="未分類","未分類","OK")))))))</f>
        <v/>
      </c>
    </row>
    <row r="455">
      <c r="A455" s="40" t="n"/>
      <c r="B455" s="34" t="n"/>
      <c r="C455" s="35" t="n"/>
      <c r="D455" s="36" t="n"/>
      <c r="E455" s="35" t="n"/>
      <c r="F455" s="35" t="n"/>
      <c r="G455" s="35" t="n"/>
      <c r="H455" s="35" t="n"/>
      <c r="I455" s="40" t="n"/>
      <c r="J455" s="35" t="n"/>
      <c r="L455" s="39">
        <f>IF(B455="","",IFERROR(YEAR(B455)*0+D455*0+1,0))</f>
        <v/>
      </c>
      <c r="M455" s="55">
        <f>IF(L455&lt;&gt;1,"",IF(O455&gt;0,IF(INDEX('分け方の表'!$O$4:$O$53,O455)&lt;&gt;"",DATE(YEAR(INDEX('分け方の表'!$O$4:$O$53,O455)),MONTH(INDEX('分け方の表'!$O$4:$O$53,O455)),1),DATE(YEAR(B455),MONTH(B455),1)),DATE(YEAR(B455),MONTH(B455),1)))</f>
        <v/>
      </c>
      <c r="N455" s="39">
        <f>IF(L455&lt;&gt;1,"",IF(J455="",0,IF(COUNTIFS($J$4:J455,J455)&gt;1,1,0)))</f>
        <v/>
      </c>
      <c r="O455" s="39">
        <f>IF(L455&lt;&gt;1,"",IF(J455="",0,IFERROR(MATCH(J455,'分け方の表'!$M$4:$M$53,0),0)))</f>
        <v/>
      </c>
      <c r="P455" s="39">
        <f>IF(L455&lt;&gt;1,"",IF(SUMPRODUCT((COUNTIFS(C455,"*"&amp;'分け方の表'!$F$4:$F$23&amp;"*")&gt;0)*('分け方の表'!$F$4:$F$23&lt;&gt;"")*'分け方の表'!$I$4:$I$23)=0,99,1+COUNTIFS('分け方の表'!$I$4:$I$23,"&gt;"&amp;SUMPRODUCT((COUNTIFS(C455,"*"&amp;'分け方の表'!$F$4:$F$23&amp;"*")&gt;0)*('分け方の表'!$F$4:$F$23&lt;&gt;"")*'分け方の表'!$I$4:$I$23))))</f>
        <v/>
      </c>
      <c r="Q455" s="39">
        <f>IF(L455&lt;&gt;1,"",IF(P455&gt;=99,"",INDEX('分け方の表'!$G$4:$G$23,P455)&amp;""))</f>
        <v/>
      </c>
      <c r="R455" s="39">
        <f>IF(L455&lt;&gt;1,"",IF((F455="収入")*(G455="給与")*(E455&lt;&gt;"")*(COUNTIFS('分け方の表'!$J$4:$J$13,E455)&gt;0),INDEX('分け方の表'!$K$4:$K$13,MATCH(E455,'分け方の表'!$J$4:$J$13,0))&amp;"",IFERROR(INDEX('分け方の表'!$C$4:$C$103,MATCH(F455&amp;"|"&amp;G455,'分け方の表'!$D$4:$D$103,0))&amp;"",IFERROR(INDEX('分け方の表'!$C$4:$C$103,MATCH(F455&amp;"|（ほか全部）",'分け方の表'!$D$4:$D$103,0))&amp;"","未分類"))))</f>
        <v/>
      </c>
      <c r="S455" s="39">
        <f>IF(L455&lt;&gt;1,"",IF(N455=1,"",IF(IF(O455&gt;0,INDEX('分け方の表'!$N$4:$N$53,O455)&amp;"","")&lt;&gt;"",IF(INDEX('分け方の表'!$N$4:$N$53,O455)="（数えない）","",INDEX('分け方の表'!$N$4:$N$53,O455)&amp;""),IF(I455&amp;""="1",IF((Q455&lt;&gt;"")*(D455&lt;0)*(IFERROR(INDEX('入力'!$E$30:$E$88,MATCH(Q455,'入力'!$A$30:$A$88,0)),"")="貯める・増やす"),Q455,""),IF(A455&amp;""="0","",IF(Q455&lt;&gt;"",Q455,R455))))))</f>
        <v/>
      </c>
      <c r="T455" s="56">
        <f>IF(S455="","",IF(IFERROR(INDEX('入力'!$E$30:$E$88,MATCH(S455,'入力'!$A$30:$A$88,0)),"")="入るお金",D455,-D455))</f>
        <v/>
      </c>
      <c r="U455" s="39">
        <f>IF(L455="","",IF(L455&lt;&gt;1,"見出しなど",IF(N455=1,"重なり",IF(S455="",IF(O455&gt;0,"数えない（直した）",IF(I455&amp;""="1","振替",IF(A455&amp;""="0","計算対象外","数えない"))),IF(COUNTIFS('入力'!$A$30:$A$88,S455)=0,"一覧にない費目",IF(O455&gt;0,"直した",IF(S455="未分類","未分類","OK")))))))</f>
        <v/>
      </c>
    </row>
    <row r="456">
      <c r="A456" s="40" t="n"/>
      <c r="B456" s="34" t="n"/>
      <c r="C456" s="35" t="n"/>
      <c r="D456" s="36" t="n"/>
      <c r="E456" s="35" t="n"/>
      <c r="F456" s="35" t="n"/>
      <c r="G456" s="35" t="n"/>
      <c r="H456" s="35" t="n"/>
      <c r="I456" s="40" t="n"/>
      <c r="J456" s="35" t="n"/>
      <c r="L456" s="39">
        <f>IF(B456="","",IFERROR(YEAR(B456)*0+D456*0+1,0))</f>
        <v/>
      </c>
      <c r="M456" s="55">
        <f>IF(L456&lt;&gt;1,"",IF(O456&gt;0,IF(INDEX('分け方の表'!$O$4:$O$53,O456)&lt;&gt;"",DATE(YEAR(INDEX('分け方の表'!$O$4:$O$53,O456)),MONTH(INDEX('分け方の表'!$O$4:$O$53,O456)),1),DATE(YEAR(B456),MONTH(B456),1)),DATE(YEAR(B456),MONTH(B456),1)))</f>
        <v/>
      </c>
      <c r="N456" s="39">
        <f>IF(L456&lt;&gt;1,"",IF(J456="",0,IF(COUNTIFS($J$4:J456,J456)&gt;1,1,0)))</f>
        <v/>
      </c>
      <c r="O456" s="39">
        <f>IF(L456&lt;&gt;1,"",IF(J456="",0,IFERROR(MATCH(J456,'分け方の表'!$M$4:$M$53,0),0)))</f>
        <v/>
      </c>
      <c r="P456" s="39">
        <f>IF(L456&lt;&gt;1,"",IF(SUMPRODUCT((COUNTIFS(C456,"*"&amp;'分け方の表'!$F$4:$F$23&amp;"*")&gt;0)*('分け方の表'!$F$4:$F$23&lt;&gt;"")*'分け方の表'!$I$4:$I$23)=0,99,1+COUNTIFS('分け方の表'!$I$4:$I$23,"&gt;"&amp;SUMPRODUCT((COUNTIFS(C456,"*"&amp;'分け方の表'!$F$4:$F$23&amp;"*")&gt;0)*('分け方の表'!$F$4:$F$23&lt;&gt;"")*'分け方の表'!$I$4:$I$23))))</f>
        <v/>
      </c>
      <c r="Q456" s="39">
        <f>IF(L456&lt;&gt;1,"",IF(P456&gt;=99,"",INDEX('分け方の表'!$G$4:$G$23,P456)&amp;""))</f>
        <v/>
      </c>
      <c r="R456" s="39">
        <f>IF(L456&lt;&gt;1,"",IF((F456="収入")*(G456="給与")*(E456&lt;&gt;"")*(COUNTIFS('分け方の表'!$J$4:$J$13,E456)&gt;0),INDEX('分け方の表'!$K$4:$K$13,MATCH(E456,'分け方の表'!$J$4:$J$13,0))&amp;"",IFERROR(INDEX('分け方の表'!$C$4:$C$103,MATCH(F456&amp;"|"&amp;G456,'分け方の表'!$D$4:$D$103,0))&amp;"",IFERROR(INDEX('分け方の表'!$C$4:$C$103,MATCH(F456&amp;"|（ほか全部）",'分け方の表'!$D$4:$D$103,0))&amp;"","未分類"))))</f>
        <v/>
      </c>
      <c r="S456" s="39">
        <f>IF(L456&lt;&gt;1,"",IF(N456=1,"",IF(IF(O456&gt;0,INDEX('分け方の表'!$N$4:$N$53,O456)&amp;"","")&lt;&gt;"",IF(INDEX('分け方の表'!$N$4:$N$53,O456)="（数えない）","",INDEX('分け方の表'!$N$4:$N$53,O456)&amp;""),IF(I456&amp;""="1",IF((Q456&lt;&gt;"")*(D456&lt;0)*(IFERROR(INDEX('入力'!$E$30:$E$88,MATCH(Q456,'入力'!$A$30:$A$88,0)),"")="貯める・増やす"),Q456,""),IF(A456&amp;""="0","",IF(Q456&lt;&gt;"",Q456,R456))))))</f>
        <v/>
      </c>
      <c r="T456" s="56">
        <f>IF(S456="","",IF(IFERROR(INDEX('入力'!$E$30:$E$88,MATCH(S456,'入力'!$A$30:$A$88,0)),"")="入るお金",D456,-D456))</f>
        <v/>
      </c>
      <c r="U456" s="39">
        <f>IF(L456="","",IF(L456&lt;&gt;1,"見出しなど",IF(N456=1,"重なり",IF(S456="",IF(O456&gt;0,"数えない（直した）",IF(I456&amp;""="1","振替",IF(A456&amp;""="0","計算対象外","数えない"))),IF(COUNTIFS('入力'!$A$30:$A$88,S456)=0,"一覧にない費目",IF(O456&gt;0,"直した",IF(S456="未分類","未分類","OK")))))))</f>
        <v/>
      </c>
    </row>
    <row r="457">
      <c r="A457" s="40" t="n"/>
      <c r="B457" s="34" t="n"/>
      <c r="C457" s="35" t="n"/>
      <c r="D457" s="36" t="n"/>
      <c r="E457" s="35" t="n"/>
      <c r="F457" s="35" t="n"/>
      <c r="G457" s="35" t="n"/>
      <c r="H457" s="35" t="n"/>
      <c r="I457" s="40" t="n"/>
      <c r="J457" s="35" t="n"/>
      <c r="L457" s="39">
        <f>IF(B457="","",IFERROR(YEAR(B457)*0+D457*0+1,0))</f>
        <v/>
      </c>
      <c r="M457" s="55">
        <f>IF(L457&lt;&gt;1,"",IF(O457&gt;0,IF(INDEX('分け方の表'!$O$4:$O$53,O457)&lt;&gt;"",DATE(YEAR(INDEX('分け方の表'!$O$4:$O$53,O457)),MONTH(INDEX('分け方の表'!$O$4:$O$53,O457)),1),DATE(YEAR(B457),MONTH(B457),1)),DATE(YEAR(B457),MONTH(B457),1)))</f>
        <v/>
      </c>
      <c r="N457" s="39">
        <f>IF(L457&lt;&gt;1,"",IF(J457="",0,IF(COUNTIFS($J$4:J457,J457)&gt;1,1,0)))</f>
        <v/>
      </c>
      <c r="O457" s="39">
        <f>IF(L457&lt;&gt;1,"",IF(J457="",0,IFERROR(MATCH(J457,'分け方の表'!$M$4:$M$53,0),0)))</f>
        <v/>
      </c>
      <c r="P457" s="39">
        <f>IF(L457&lt;&gt;1,"",IF(SUMPRODUCT((COUNTIFS(C457,"*"&amp;'分け方の表'!$F$4:$F$23&amp;"*")&gt;0)*('分け方の表'!$F$4:$F$23&lt;&gt;"")*'分け方の表'!$I$4:$I$23)=0,99,1+COUNTIFS('分け方の表'!$I$4:$I$23,"&gt;"&amp;SUMPRODUCT((COUNTIFS(C457,"*"&amp;'分け方の表'!$F$4:$F$23&amp;"*")&gt;0)*('分け方の表'!$F$4:$F$23&lt;&gt;"")*'分け方の表'!$I$4:$I$23))))</f>
        <v/>
      </c>
      <c r="Q457" s="39">
        <f>IF(L457&lt;&gt;1,"",IF(P457&gt;=99,"",INDEX('分け方の表'!$G$4:$G$23,P457)&amp;""))</f>
        <v/>
      </c>
      <c r="R457" s="39">
        <f>IF(L457&lt;&gt;1,"",IF((F457="収入")*(G457="給与")*(E457&lt;&gt;"")*(COUNTIFS('分け方の表'!$J$4:$J$13,E457)&gt;0),INDEX('分け方の表'!$K$4:$K$13,MATCH(E457,'分け方の表'!$J$4:$J$13,0))&amp;"",IFERROR(INDEX('分け方の表'!$C$4:$C$103,MATCH(F457&amp;"|"&amp;G457,'分け方の表'!$D$4:$D$103,0))&amp;"",IFERROR(INDEX('分け方の表'!$C$4:$C$103,MATCH(F457&amp;"|（ほか全部）",'分け方の表'!$D$4:$D$103,0))&amp;"","未分類"))))</f>
        <v/>
      </c>
      <c r="S457" s="39">
        <f>IF(L457&lt;&gt;1,"",IF(N457=1,"",IF(IF(O457&gt;0,INDEX('分け方の表'!$N$4:$N$53,O457)&amp;"","")&lt;&gt;"",IF(INDEX('分け方の表'!$N$4:$N$53,O457)="（数えない）","",INDEX('分け方の表'!$N$4:$N$53,O457)&amp;""),IF(I457&amp;""="1",IF((Q457&lt;&gt;"")*(D457&lt;0)*(IFERROR(INDEX('入力'!$E$30:$E$88,MATCH(Q457,'入力'!$A$30:$A$88,0)),"")="貯める・増やす"),Q457,""),IF(A457&amp;""="0","",IF(Q457&lt;&gt;"",Q457,R457))))))</f>
        <v/>
      </c>
      <c r="T457" s="56">
        <f>IF(S457="","",IF(IFERROR(INDEX('入力'!$E$30:$E$88,MATCH(S457,'入力'!$A$30:$A$88,0)),"")="入るお金",D457,-D457))</f>
        <v/>
      </c>
      <c r="U457" s="39">
        <f>IF(L457="","",IF(L457&lt;&gt;1,"見出しなど",IF(N457=1,"重なり",IF(S457="",IF(O457&gt;0,"数えない（直した）",IF(I457&amp;""="1","振替",IF(A457&amp;""="0","計算対象外","数えない"))),IF(COUNTIFS('入力'!$A$30:$A$88,S457)=0,"一覧にない費目",IF(O457&gt;0,"直した",IF(S457="未分類","未分類","OK")))))))</f>
        <v/>
      </c>
    </row>
    <row r="458">
      <c r="A458" s="40" t="n"/>
      <c r="B458" s="34" t="n"/>
      <c r="C458" s="35" t="n"/>
      <c r="D458" s="36" t="n"/>
      <c r="E458" s="35" t="n"/>
      <c r="F458" s="35" t="n"/>
      <c r="G458" s="35" t="n"/>
      <c r="H458" s="35" t="n"/>
      <c r="I458" s="40" t="n"/>
      <c r="J458" s="35" t="n"/>
      <c r="L458" s="39">
        <f>IF(B458="","",IFERROR(YEAR(B458)*0+D458*0+1,0))</f>
        <v/>
      </c>
      <c r="M458" s="55">
        <f>IF(L458&lt;&gt;1,"",IF(O458&gt;0,IF(INDEX('分け方の表'!$O$4:$O$53,O458)&lt;&gt;"",DATE(YEAR(INDEX('分け方の表'!$O$4:$O$53,O458)),MONTH(INDEX('分け方の表'!$O$4:$O$53,O458)),1),DATE(YEAR(B458),MONTH(B458),1)),DATE(YEAR(B458),MONTH(B458),1)))</f>
        <v/>
      </c>
      <c r="N458" s="39">
        <f>IF(L458&lt;&gt;1,"",IF(J458="",0,IF(COUNTIFS($J$4:J458,J458)&gt;1,1,0)))</f>
        <v/>
      </c>
      <c r="O458" s="39">
        <f>IF(L458&lt;&gt;1,"",IF(J458="",0,IFERROR(MATCH(J458,'分け方の表'!$M$4:$M$53,0),0)))</f>
        <v/>
      </c>
      <c r="P458" s="39">
        <f>IF(L458&lt;&gt;1,"",IF(SUMPRODUCT((COUNTIFS(C458,"*"&amp;'分け方の表'!$F$4:$F$23&amp;"*")&gt;0)*('分け方の表'!$F$4:$F$23&lt;&gt;"")*'分け方の表'!$I$4:$I$23)=0,99,1+COUNTIFS('分け方の表'!$I$4:$I$23,"&gt;"&amp;SUMPRODUCT((COUNTIFS(C458,"*"&amp;'分け方の表'!$F$4:$F$23&amp;"*")&gt;0)*('分け方の表'!$F$4:$F$23&lt;&gt;"")*'分け方の表'!$I$4:$I$23))))</f>
        <v/>
      </c>
      <c r="Q458" s="39">
        <f>IF(L458&lt;&gt;1,"",IF(P458&gt;=99,"",INDEX('分け方の表'!$G$4:$G$23,P458)&amp;""))</f>
        <v/>
      </c>
      <c r="R458" s="39">
        <f>IF(L458&lt;&gt;1,"",IF((F458="収入")*(G458="給与")*(E458&lt;&gt;"")*(COUNTIFS('分け方の表'!$J$4:$J$13,E458)&gt;0),INDEX('分け方の表'!$K$4:$K$13,MATCH(E458,'分け方の表'!$J$4:$J$13,0))&amp;"",IFERROR(INDEX('分け方の表'!$C$4:$C$103,MATCH(F458&amp;"|"&amp;G458,'分け方の表'!$D$4:$D$103,0))&amp;"",IFERROR(INDEX('分け方の表'!$C$4:$C$103,MATCH(F458&amp;"|（ほか全部）",'分け方の表'!$D$4:$D$103,0))&amp;"","未分類"))))</f>
        <v/>
      </c>
      <c r="S458" s="39">
        <f>IF(L458&lt;&gt;1,"",IF(N458=1,"",IF(IF(O458&gt;0,INDEX('分け方の表'!$N$4:$N$53,O458)&amp;"","")&lt;&gt;"",IF(INDEX('分け方の表'!$N$4:$N$53,O458)="（数えない）","",INDEX('分け方の表'!$N$4:$N$53,O458)&amp;""),IF(I458&amp;""="1",IF((Q458&lt;&gt;"")*(D458&lt;0)*(IFERROR(INDEX('入力'!$E$30:$E$88,MATCH(Q458,'入力'!$A$30:$A$88,0)),"")="貯める・増やす"),Q458,""),IF(A458&amp;""="0","",IF(Q458&lt;&gt;"",Q458,R458))))))</f>
        <v/>
      </c>
      <c r="T458" s="56">
        <f>IF(S458="","",IF(IFERROR(INDEX('入力'!$E$30:$E$88,MATCH(S458,'入力'!$A$30:$A$88,0)),"")="入るお金",D458,-D458))</f>
        <v/>
      </c>
      <c r="U458" s="39">
        <f>IF(L458="","",IF(L458&lt;&gt;1,"見出しなど",IF(N458=1,"重なり",IF(S458="",IF(O458&gt;0,"数えない（直した）",IF(I458&amp;""="1","振替",IF(A458&amp;""="0","計算対象外","数えない"))),IF(COUNTIFS('入力'!$A$30:$A$88,S458)=0,"一覧にない費目",IF(O458&gt;0,"直した",IF(S458="未分類","未分類","OK")))))))</f>
        <v/>
      </c>
    </row>
    <row r="459">
      <c r="A459" s="40" t="n"/>
      <c r="B459" s="34" t="n"/>
      <c r="C459" s="35" t="n"/>
      <c r="D459" s="36" t="n"/>
      <c r="E459" s="35" t="n"/>
      <c r="F459" s="35" t="n"/>
      <c r="G459" s="35" t="n"/>
      <c r="H459" s="35" t="n"/>
      <c r="I459" s="40" t="n"/>
      <c r="J459" s="35" t="n"/>
      <c r="L459" s="39">
        <f>IF(B459="","",IFERROR(YEAR(B459)*0+D459*0+1,0))</f>
        <v/>
      </c>
      <c r="M459" s="55">
        <f>IF(L459&lt;&gt;1,"",IF(O459&gt;0,IF(INDEX('分け方の表'!$O$4:$O$53,O459)&lt;&gt;"",DATE(YEAR(INDEX('分け方の表'!$O$4:$O$53,O459)),MONTH(INDEX('分け方の表'!$O$4:$O$53,O459)),1),DATE(YEAR(B459),MONTH(B459),1)),DATE(YEAR(B459),MONTH(B459),1)))</f>
        <v/>
      </c>
      <c r="N459" s="39">
        <f>IF(L459&lt;&gt;1,"",IF(J459="",0,IF(COUNTIFS($J$4:J459,J459)&gt;1,1,0)))</f>
        <v/>
      </c>
      <c r="O459" s="39">
        <f>IF(L459&lt;&gt;1,"",IF(J459="",0,IFERROR(MATCH(J459,'分け方の表'!$M$4:$M$53,0),0)))</f>
        <v/>
      </c>
      <c r="P459" s="39">
        <f>IF(L459&lt;&gt;1,"",IF(SUMPRODUCT((COUNTIFS(C459,"*"&amp;'分け方の表'!$F$4:$F$23&amp;"*")&gt;0)*('分け方の表'!$F$4:$F$23&lt;&gt;"")*'分け方の表'!$I$4:$I$23)=0,99,1+COUNTIFS('分け方の表'!$I$4:$I$23,"&gt;"&amp;SUMPRODUCT((COUNTIFS(C459,"*"&amp;'分け方の表'!$F$4:$F$23&amp;"*")&gt;0)*('分け方の表'!$F$4:$F$23&lt;&gt;"")*'分け方の表'!$I$4:$I$23))))</f>
        <v/>
      </c>
      <c r="Q459" s="39">
        <f>IF(L459&lt;&gt;1,"",IF(P459&gt;=99,"",INDEX('分け方の表'!$G$4:$G$23,P459)&amp;""))</f>
        <v/>
      </c>
      <c r="R459" s="39">
        <f>IF(L459&lt;&gt;1,"",IF((F459="収入")*(G459="給与")*(E459&lt;&gt;"")*(COUNTIFS('分け方の表'!$J$4:$J$13,E459)&gt;0),INDEX('分け方の表'!$K$4:$K$13,MATCH(E459,'分け方の表'!$J$4:$J$13,0))&amp;"",IFERROR(INDEX('分け方の表'!$C$4:$C$103,MATCH(F459&amp;"|"&amp;G459,'分け方の表'!$D$4:$D$103,0))&amp;"",IFERROR(INDEX('分け方の表'!$C$4:$C$103,MATCH(F459&amp;"|（ほか全部）",'分け方の表'!$D$4:$D$103,0))&amp;"","未分類"))))</f>
        <v/>
      </c>
      <c r="S459" s="39">
        <f>IF(L459&lt;&gt;1,"",IF(N459=1,"",IF(IF(O459&gt;0,INDEX('分け方の表'!$N$4:$N$53,O459)&amp;"","")&lt;&gt;"",IF(INDEX('分け方の表'!$N$4:$N$53,O459)="（数えない）","",INDEX('分け方の表'!$N$4:$N$53,O459)&amp;""),IF(I459&amp;""="1",IF((Q459&lt;&gt;"")*(D459&lt;0)*(IFERROR(INDEX('入力'!$E$30:$E$88,MATCH(Q459,'入力'!$A$30:$A$88,0)),"")="貯める・増やす"),Q459,""),IF(A459&amp;""="0","",IF(Q459&lt;&gt;"",Q459,R459))))))</f>
        <v/>
      </c>
      <c r="T459" s="56">
        <f>IF(S459="","",IF(IFERROR(INDEX('入力'!$E$30:$E$88,MATCH(S459,'入力'!$A$30:$A$88,0)),"")="入るお金",D459,-D459))</f>
        <v/>
      </c>
      <c r="U459" s="39">
        <f>IF(L459="","",IF(L459&lt;&gt;1,"見出しなど",IF(N459=1,"重なり",IF(S459="",IF(O459&gt;0,"数えない（直した）",IF(I459&amp;""="1","振替",IF(A459&amp;""="0","計算対象外","数えない"))),IF(COUNTIFS('入力'!$A$30:$A$88,S459)=0,"一覧にない費目",IF(O459&gt;0,"直した",IF(S459="未分類","未分類","OK")))))))</f>
        <v/>
      </c>
    </row>
    <row r="460">
      <c r="A460" s="40" t="n"/>
      <c r="B460" s="34" t="n"/>
      <c r="C460" s="35" t="n"/>
      <c r="D460" s="36" t="n"/>
      <c r="E460" s="35" t="n"/>
      <c r="F460" s="35" t="n"/>
      <c r="G460" s="35" t="n"/>
      <c r="H460" s="35" t="n"/>
      <c r="I460" s="40" t="n"/>
      <c r="J460" s="35" t="n"/>
      <c r="L460" s="39">
        <f>IF(B460="","",IFERROR(YEAR(B460)*0+D460*0+1,0))</f>
        <v/>
      </c>
      <c r="M460" s="55">
        <f>IF(L460&lt;&gt;1,"",IF(O460&gt;0,IF(INDEX('分け方の表'!$O$4:$O$53,O460)&lt;&gt;"",DATE(YEAR(INDEX('分け方の表'!$O$4:$O$53,O460)),MONTH(INDEX('分け方の表'!$O$4:$O$53,O460)),1),DATE(YEAR(B460),MONTH(B460),1)),DATE(YEAR(B460),MONTH(B460),1)))</f>
        <v/>
      </c>
      <c r="N460" s="39">
        <f>IF(L460&lt;&gt;1,"",IF(J460="",0,IF(COUNTIFS($J$4:J460,J460)&gt;1,1,0)))</f>
        <v/>
      </c>
      <c r="O460" s="39">
        <f>IF(L460&lt;&gt;1,"",IF(J460="",0,IFERROR(MATCH(J460,'分け方の表'!$M$4:$M$53,0),0)))</f>
        <v/>
      </c>
      <c r="P460" s="39">
        <f>IF(L460&lt;&gt;1,"",IF(SUMPRODUCT((COUNTIFS(C460,"*"&amp;'分け方の表'!$F$4:$F$23&amp;"*")&gt;0)*('分け方の表'!$F$4:$F$23&lt;&gt;"")*'分け方の表'!$I$4:$I$23)=0,99,1+COUNTIFS('分け方の表'!$I$4:$I$23,"&gt;"&amp;SUMPRODUCT((COUNTIFS(C460,"*"&amp;'分け方の表'!$F$4:$F$23&amp;"*")&gt;0)*('分け方の表'!$F$4:$F$23&lt;&gt;"")*'分け方の表'!$I$4:$I$23))))</f>
        <v/>
      </c>
      <c r="Q460" s="39">
        <f>IF(L460&lt;&gt;1,"",IF(P460&gt;=99,"",INDEX('分け方の表'!$G$4:$G$23,P460)&amp;""))</f>
        <v/>
      </c>
      <c r="R460" s="39">
        <f>IF(L460&lt;&gt;1,"",IF((F460="収入")*(G460="給与")*(E460&lt;&gt;"")*(COUNTIFS('分け方の表'!$J$4:$J$13,E460)&gt;0),INDEX('分け方の表'!$K$4:$K$13,MATCH(E460,'分け方の表'!$J$4:$J$13,0))&amp;"",IFERROR(INDEX('分け方の表'!$C$4:$C$103,MATCH(F460&amp;"|"&amp;G460,'分け方の表'!$D$4:$D$103,0))&amp;"",IFERROR(INDEX('分け方の表'!$C$4:$C$103,MATCH(F460&amp;"|（ほか全部）",'分け方の表'!$D$4:$D$103,0))&amp;"","未分類"))))</f>
        <v/>
      </c>
      <c r="S460" s="39">
        <f>IF(L460&lt;&gt;1,"",IF(N460=1,"",IF(IF(O460&gt;0,INDEX('分け方の表'!$N$4:$N$53,O460)&amp;"","")&lt;&gt;"",IF(INDEX('分け方の表'!$N$4:$N$53,O460)="（数えない）","",INDEX('分け方の表'!$N$4:$N$53,O460)&amp;""),IF(I460&amp;""="1",IF((Q460&lt;&gt;"")*(D460&lt;0)*(IFERROR(INDEX('入力'!$E$30:$E$88,MATCH(Q460,'入力'!$A$30:$A$88,0)),"")="貯める・増やす"),Q460,""),IF(A460&amp;""="0","",IF(Q460&lt;&gt;"",Q460,R460))))))</f>
        <v/>
      </c>
      <c r="T460" s="56">
        <f>IF(S460="","",IF(IFERROR(INDEX('入力'!$E$30:$E$88,MATCH(S460,'入力'!$A$30:$A$88,0)),"")="入るお金",D460,-D460))</f>
        <v/>
      </c>
      <c r="U460" s="39">
        <f>IF(L460="","",IF(L460&lt;&gt;1,"見出しなど",IF(N460=1,"重なり",IF(S460="",IF(O460&gt;0,"数えない（直した）",IF(I460&amp;""="1","振替",IF(A460&amp;""="0","計算対象外","数えない"))),IF(COUNTIFS('入力'!$A$30:$A$88,S460)=0,"一覧にない費目",IF(O460&gt;0,"直した",IF(S460="未分類","未分類","OK")))))))</f>
        <v/>
      </c>
    </row>
    <row r="461">
      <c r="A461" s="40" t="n"/>
      <c r="B461" s="34" t="n"/>
      <c r="C461" s="35" t="n"/>
      <c r="D461" s="36" t="n"/>
      <c r="E461" s="35" t="n"/>
      <c r="F461" s="35" t="n"/>
      <c r="G461" s="35" t="n"/>
      <c r="H461" s="35" t="n"/>
      <c r="I461" s="40" t="n"/>
      <c r="J461" s="35" t="n"/>
      <c r="L461" s="39">
        <f>IF(B461="","",IFERROR(YEAR(B461)*0+D461*0+1,0))</f>
        <v/>
      </c>
      <c r="M461" s="55">
        <f>IF(L461&lt;&gt;1,"",IF(O461&gt;0,IF(INDEX('分け方の表'!$O$4:$O$53,O461)&lt;&gt;"",DATE(YEAR(INDEX('分け方の表'!$O$4:$O$53,O461)),MONTH(INDEX('分け方の表'!$O$4:$O$53,O461)),1),DATE(YEAR(B461),MONTH(B461),1)),DATE(YEAR(B461),MONTH(B461),1)))</f>
        <v/>
      </c>
      <c r="N461" s="39">
        <f>IF(L461&lt;&gt;1,"",IF(J461="",0,IF(COUNTIFS($J$4:J461,J461)&gt;1,1,0)))</f>
        <v/>
      </c>
      <c r="O461" s="39">
        <f>IF(L461&lt;&gt;1,"",IF(J461="",0,IFERROR(MATCH(J461,'分け方の表'!$M$4:$M$53,0),0)))</f>
        <v/>
      </c>
      <c r="P461" s="39">
        <f>IF(L461&lt;&gt;1,"",IF(SUMPRODUCT((COUNTIFS(C461,"*"&amp;'分け方の表'!$F$4:$F$23&amp;"*")&gt;0)*('分け方の表'!$F$4:$F$23&lt;&gt;"")*'分け方の表'!$I$4:$I$23)=0,99,1+COUNTIFS('分け方の表'!$I$4:$I$23,"&gt;"&amp;SUMPRODUCT((COUNTIFS(C461,"*"&amp;'分け方の表'!$F$4:$F$23&amp;"*")&gt;0)*('分け方の表'!$F$4:$F$23&lt;&gt;"")*'分け方の表'!$I$4:$I$23))))</f>
        <v/>
      </c>
      <c r="Q461" s="39">
        <f>IF(L461&lt;&gt;1,"",IF(P461&gt;=99,"",INDEX('分け方の表'!$G$4:$G$23,P461)&amp;""))</f>
        <v/>
      </c>
      <c r="R461" s="39">
        <f>IF(L461&lt;&gt;1,"",IF((F461="収入")*(G461="給与")*(E461&lt;&gt;"")*(COUNTIFS('分け方の表'!$J$4:$J$13,E461)&gt;0),INDEX('分け方の表'!$K$4:$K$13,MATCH(E461,'分け方の表'!$J$4:$J$13,0))&amp;"",IFERROR(INDEX('分け方の表'!$C$4:$C$103,MATCH(F461&amp;"|"&amp;G461,'分け方の表'!$D$4:$D$103,0))&amp;"",IFERROR(INDEX('分け方の表'!$C$4:$C$103,MATCH(F461&amp;"|（ほか全部）",'分け方の表'!$D$4:$D$103,0))&amp;"","未分類"))))</f>
        <v/>
      </c>
      <c r="S461" s="39">
        <f>IF(L461&lt;&gt;1,"",IF(N461=1,"",IF(IF(O461&gt;0,INDEX('分け方の表'!$N$4:$N$53,O461)&amp;"","")&lt;&gt;"",IF(INDEX('分け方の表'!$N$4:$N$53,O461)="（数えない）","",INDEX('分け方の表'!$N$4:$N$53,O461)&amp;""),IF(I461&amp;""="1",IF((Q461&lt;&gt;"")*(D461&lt;0)*(IFERROR(INDEX('入力'!$E$30:$E$88,MATCH(Q461,'入力'!$A$30:$A$88,0)),"")="貯める・増やす"),Q461,""),IF(A461&amp;""="0","",IF(Q461&lt;&gt;"",Q461,R461))))))</f>
        <v/>
      </c>
      <c r="T461" s="56">
        <f>IF(S461="","",IF(IFERROR(INDEX('入力'!$E$30:$E$88,MATCH(S461,'入力'!$A$30:$A$88,0)),"")="入るお金",D461,-D461))</f>
        <v/>
      </c>
      <c r="U461" s="39">
        <f>IF(L461="","",IF(L461&lt;&gt;1,"見出しなど",IF(N461=1,"重なり",IF(S461="",IF(O461&gt;0,"数えない（直した）",IF(I461&amp;""="1","振替",IF(A461&amp;""="0","計算対象外","数えない"))),IF(COUNTIFS('入力'!$A$30:$A$88,S461)=0,"一覧にない費目",IF(O461&gt;0,"直した",IF(S461="未分類","未分類","OK")))))))</f>
        <v/>
      </c>
    </row>
    <row r="462">
      <c r="A462" s="40" t="n"/>
      <c r="B462" s="34" t="n"/>
      <c r="C462" s="35" t="n"/>
      <c r="D462" s="36" t="n"/>
      <c r="E462" s="35" t="n"/>
      <c r="F462" s="35" t="n"/>
      <c r="G462" s="35" t="n"/>
      <c r="H462" s="35" t="n"/>
      <c r="I462" s="40" t="n"/>
      <c r="J462" s="35" t="n"/>
      <c r="L462" s="39">
        <f>IF(B462="","",IFERROR(YEAR(B462)*0+D462*0+1,0))</f>
        <v/>
      </c>
      <c r="M462" s="55">
        <f>IF(L462&lt;&gt;1,"",IF(O462&gt;0,IF(INDEX('分け方の表'!$O$4:$O$53,O462)&lt;&gt;"",DATE(YEAR(INDEX('分け方の表'!$O$4:$O$53,O462)),MONTH(INDEX('分け方の表'!$O$4:$O$53,O462)),1),DATE(YEAR(B462),MONTH(B462),1)),DATE(YEAR(B462),MONTH(B462),1)))</f>
        <v/>
      </c>
      <c r="N462" s="39">
        <f>IF(L462&lt;&gt;1,"",IF(J462="",0,IF(COUNTIFS($J$4:J462,J462)&gt;1,1,0)))</f>
        <v/>
      </c>
      <c r="O462" s="39">
        <f>IF(L462&lt;&gt;1,"",IF(J462="",0,IFERROR(MATCH(J462,'分け方の表'!$M$4:$M$53,0),0)))</f>
        <v/>
      </c>
      <c r="P462" s="39">
        <f>IF(L462&lt;&gt;1,"",IF(SUMPRODUCT((COUNTIFS(C462,"*"&amp;'分け方の表'!$F$4:$F$23&amp;"*")&gt;0)*('分け方の表'!$F$4:$F$23&lt;&gt;"")*'分け方の表'!$I$4:$I$23)=0,99,1+COUNTIFS('分け方の表'!$I$4:$I$23,"&gt;"&amp;SUMPRODUCT((COUNTIFS(C462,"*"&amp;'分け方の表'!$F$4:$F$23&amp;"*")&gt;0)*('分け方の表'!$F$4:$F$23&lt;&gt;"")*'分け方の表'!$I$4:$I$23))))</f>
        <v/>
      </c>
      <c r="Q462" s="39">
        <f>IF(L462&lt;&gt;1,"",IF(P462&gt;=99,"",INDEX('分け方の表'!$G$4:$G$23,P462)&amp;""))</f>
        <v/>
      </c>
      <c r="R462" s="39">
        <f>IF(L462&lt;&gt;1,"",IF((F462="収入")*(G462="給与")*(E462&lt;&gt;"")*(COUNTIFS('分け方の表'!$J$4:$J$13,E462)&gt;0),INDEX('分け方の表'!$K$4:$K$13,MATCH(E462,'分け方の表'!$J$4:$J$13,0))&amp;"",IFERROR(INDEX('分け方の表'!$C$4:$C$103,MATCH(F462&amp;"|"&amp;G462,'分け方の表'!$D$4:$D$103,0))&amp;"",IFERROR(INDEX('分け方の表'!$C$4:$C$103,MATCH(F462&amp;"|（ほか全部）",'分け方の表'!$D$4:$D$103,0))&amp;"","未分類"))))</f>
        <v/>
      </c>
      <c r="S462" s="39">
        <f>IF(L462&lt;&gt;1,"",IF(N462=1,"",IF(IF(O462&gt;0,INDEX('分け方の表'!$N$4:$N$53,O462)&amp;"","")&lt;&gt;"",IF(INDEX('分け方の表'!$N$4:$N$53,O462)="（数えない）","",INDEX('分け方の表'!$N$4:$N$53,O462)&amp;""),IF(I462&amp;""="1",IF((Q462&lt;&gt;"")*(D462&lt;0)*(IFERROR(INDEX('入力'!$E$30:$E$88,MATCH(Q462,'入力'!$A$30:$A$88,0)),"")="貯める・増やす"),Q462,""),IF(A462&amp;""="0","",IF(Q462&lt;&gt;"",Q462,R462))))))</f>
        <v/>
      </c>
      <c r="T462" s="56">
        <f>IF(S462="","",IF(IFERROR(INDEX('入力'!$E$30:$E$88,MATCH(S462,'入力'!$A$30:$A$88,0)),"")="入るお金",D462,-D462))</f>
        <v/>
      </c>
      <c r="U462" s="39">
        <f>IF(L462="","",IF(L462&lt;&gt;1,"見出しなど",IF(N462=1,"重なり",IF(S462="",IF(O462&gt;0,"数えない（直した）",IF(I462&amp;""="1","振替",IF(A462&amp;""="0","計算対象外","数えない"))),IF(COUNTIFS('入力'!$A$30:$A$88,S462)=0,"一覧にない費目",IF(O462&gt;0,"直した",IF(S462="未分類","未分類","OK")))))))</f>
        <v/>
      </c>
    </row>
    <row r="463">
      <c r="A463" s="40" t="n"/>
      <c r="B463" s="34" t="n"/>
      <c r="C463" s="35" t="n"/>
      <c r="D463" s="36" t="n"/>
      <c r="E463" s="35" t="n"/>
      <c r="F463" s="35" t="n"/>
      <c r="G463" s="35" t="n"/>
      <c r="H463" s="35" t="n"/>
      <c r="I463" s="40" t="n"/>
      <c r="J463" s="35" t="n"/>
      <c r="L463" s="39">
        <f>IF(B463="","",IFERROR(YEAR(B463)*0+D463*0+1,0))</f>
        <v/>
      </c>
      <c r="M463" s="55">
        <f>IF(L463&lt;&gt;1,"",IF(O463&gt;0,IF(INDEX('分け方の表'!$O$4:$O$53,O463)&lt;&gt;"",DATE(YEAR(INDEX('分け方の表'!$O$4:$O$53,O463)),MONTH(INDEX('分け方の表'!$O$4:$O$53,O463)),1),DATE(YEAR(B463),MONTH(B463),1)),DATE(YEAR(B463),MONTH(B463),1)))</f>
        <v/>
      </c>
      <c r="N463" s="39">
        <f>IF(L463&lt;&gt;1,"",IF(J463="",0,IF(COUNTIFS($J$4:J463,J463)&gt;1,1,0)))</f>
        <v/>
      </c>
      <c r="O463" s="39">
        <f>IF(L463&lt;&gt;1,"",IF(J463="",0,IFERROR(MATCH(J463,'分け方の表'!$M$4:$M$53,0),0)))</f>
        <v/>
      </c>
      <c r="P463" s="39">
        <f>IF(L463&lt;&gt;1,"",IF(SUMPRODUCT((COUNTIFS(C463,"*"&amp;'分け方の表'!$F$4:$F$23&amp;"*")&gt;0)*('分け方の表'!$F$4:$F$23&lt;&gt;"")*'分け方の表'!$I$4:$I$23)=0,99,1+COUNTIFS('分け方の表'!$I$4:$I$23,"&gt;"&amp;SUMPRODUCT((COUNTIFS(C463,"*"&amp;'分け方の表'!$F$4:$F$23&amp;"*")&gt;0)*('分け方の表'!$F$4:$F$23&lt;&gt;"")*'分け方の表'!$I$4:$I$23))))</f>
        <v/>
      </c>
      <c r="Q463" s="39">
        <f>IF(L463&lt;&gt;1,"",IF(P463&gt;=99,"",INDEX('分け方の表'!$G$4:$G$23,P463)&amp;""))</f>
        <v/>
      </c>
      <c r="R463" s="39">
        <f>IF(L463&lt;&gt;1,"",IF((F463="収入")*(G463="給与")*(E463&lt;&gt;"")*(COUNTIFS('分け方の表'!$J$4:$J$13,E463)&gt;0),INDEX('分け方の表'!$K$4:$K$13,MATCH(E463,'分け方の表'!$J$4:$J$13,0))&amp;"",IFERROR(INDEX('分け方の表'!$C$4:$C$103,MATCH(F463&amp;"|"&amp;G463,'分け方の表'!$D$4:$D$103,0))&amp;"",IFERROR(INDEX('分け方の表'!$C$4:$C$103,MATCH(F463&amp;"|（ほか全部）",'分け方の表'!$D$4:$D$103,0))&amp;"","未分類"))))</f>
        <v/>
      </c>
      <c r="S463" s="39">
        <f>IF(L463&lt;&gt;1,"",IF(N463=1,"",IF(IF(O463&gt;0,INDEX('分け方の表'!$N$4:$N$53,O463)&amp;"","")&lt;&gt;"",IF(INDEX('分け方の表'!$N$4:$N$53,O463)="（数えない）","",INDEX('分け方の表'!$N$4:$N$53,O463)&amp;""),IF(I463&amp;""="1",IF((Q463&lt;&gt;"")*(D463&lt;0)*(IFERROR(INDEX('入力'!$E$30:$E$88,MATCH(Q463,'入力'!$A$30:$A$88,0)),"")="貯める・増やす"),Q463,""),IF(A463&amp;""="0","",IF(Q463&lt;&gt;"",Q463,R463))))))</f>
        <v/>
      </c>
      <c r="T463" s="56">
        <f>IF(S463="","",IF(IFERROR(INDEX('入力'!$E$30:$E$88,MATCH(S463,'入力'!$A$30:$A$88,0)),"")="入るお金",D463,-D463))</f>
        <v/>
      </c>
      <c r="U463" s="39">
        <f>IF(L463="","",IF(L463&lt;&gt;1,"見出しなど",IF(N463=1,"重なり",IF(S463="",IF(O463&gt;0,"数えない（直した）",IF(I463&amp;""="1","振替",IF(A463&amp;""="0","計算対象外","数えない"))),IF(COUNTIFS('入力'!$A$30:$A$88,S463)=0,"一覧にない費目",IF(O463&gt;0,"直した",IF(S463="未分類","未分類","OK")))))))</f>
        <v/>
      </c>
    </row>
    <row r="464">
      <c r="A464" s="40" t="n"/>
      <c r="B464" s="34" t="n"/>
      <c r="C464" s="35" t="n"/>
      <c r="D464" s="36" t="n"/>
      <c r="E464" s="35" t="n"/>
      <c r="F464" s="35" t="n"/>
      <c r="G464" s="35" t="n"/>
      <c r="H464" s="35" t="n"/>
      <c r="I464" s="40" t="n"/>
      <c r="J464" s="35" t="n"/>
      <c r="L464" s="39">
        <f>IF(B464="","",IFERROR(YEAR(B464)*0+D464*0+1,0))</f>
        <v/>
      </c>
      <c r="M464" s="55">
        <f>IF(L464&lt;&gt;1,"",IF(O464&gt;0,IF(INDEX('分け方の表'!$O$4:$O$53,O464)&lt;&gt;"",DATE(YEAR(INDEX('分け方の表'!$O$4:$O$53,O464)),MONTH(INDEX('分け方の表'!$O$4:$O$53,O464)),1),DATE(YEAR(B464),MONTH(B464),1)),DATE(YEAR(B464),MONTH(B464),1)))</f>
        <v/>
      </c>
      <c r="N464" s="39">
        <f>IF(L464&lt;&gt;1,"",IF(J464="",0,IF(COUNTIFS($J$4:J464,J464)&gt;1,1,0)))</f>
        <v/>
      </c>
      <c r="O464" s="39">
        <f>IF(L464&lt;&gt;1,"",IF(J464="",0,IFERROR(MATCH(J464,'分け方の表'!$M$4:$M$53,0),0)))</f>
        <v/>
      </c>
      <c r="P464" s="39">
        <f>IF(L464&lt;&gt;1,"",IF(SUMPRODUCT((COUNTIFS(C464,"*"&amp;'分け方の表'!$F$4:$F$23&amp;"*")&gt;0)*('分け方の表'!$F$4:$F$23&lt;&gt;"")*'分け方の表'!$I$4:$I$23)=0,99,1+COUNTIFS('分け方の表'!$I$4:$I$23,"&gt;"&amp;SUMPRODUCT((COUNTIFS(C464,"*"&amp;'分け方の表'!$F$4:$F$23&amp;"*")&gt;0)*('分け方の表'!$F$4:$F$23&lt;&gt;"")*'分け方の表'!$I$4:$I$23))))</f>
        <v/>
      </c>
      <c r="Q464" s="39">
        <f>IF(L464&lt;&gt;1,"",IF(P464&gt;=99,"",INDEX('分け方の表'!$G$4:$G$23,P464)&amp;""))</f>
        <v/>
      </c>
      <c r="R464" s="39">
        <f>IF(L464&lt;&gt;1,"",IF((F464="収入")*(G464="給与")*(E464&lt;&gt;"")*(COUNTIFS('分け方の表'!$J$4:$J$13,E464)&gt;0),INDEX('分け方の表'!$K$4:$K$13,MATCH(E464,'分け方の表'!$J$4:$J$13,0))&amp;"",IFERROR(INDEX('分け方の表'!$C$4:$C$103,MATCH(F464&amp;"|"&amp;G464,'分け方の表'!$D$4:$D$103,0))&amp;"",IFERROR(INDEX('分け方の表'!$C$4:$C$103,MATCH(F464&amp;"|（ほか全部）",'分け方の表'!$D$4:$D$103,0))&amp;"","未分類"))))</f>
        <v/>
      </c>
      <c r="S464" s="39">
        <f>IF(L464&lt;&gt;1,"",IF(N464=1,"",IF(IF(O464&gt;0,INDEX('分け方の表'!$N$4:$N$53,O464)&amp;"","")&lt;&gt;"",IF(INDEX('分け方の表'!$N$4:$N$53,O464)="（数えない）","",INDEX('分け方の表'!$N$4:$N$53,O464)&amp;""),IF(I464&amp;""="1",IF((Q464&lt;&gt;"")*(D464&lt;0)*(IFERROR(INDEX('入力'!$E$30:$E$88,MATCH(Q464,'入力'!$A$30:$A$88,0)),"")="貯める・増やす"),Q464,""),IF(A464&amp;""="0","",IF(Q464&lt;&gt;"",Q464,R464))))))</f>
        <v/>
      </c>
      <c r="T464" s="56">
        <f>IF(S464="","",IF(IFERROR(INDEX('入力'!$E$30:$E$88,MATCH(S464,'入力'!$A$30:$A$88,0)),"")="入るお金",D464,-D464))</f>
        <v/>
      </c>
      <c r="U464" s="39">
        <f>IF(L464="","",IF(L464&lt;&gt;1,"見出しなど",IF(N464=1,"重なり",IF(S464="",IF(O464&gt;0,"数えない（直した）",IF(I464&amp;""="1","振替",IF(A464&amp;""="0","計算対象外","数えない"))),IF(COUNTIFS('入力'!$A$30:$A$88,S464)=0,"一覧にない費目",IF(O464&gt;0,"直した",IF(S464="未分類","未分類","OK")))))))</f>
        <v/>
      </c>
    </row>
    <row r="465">
      <c r="A465" s="40" t="n"/>
      <c r="B465" s="34" t="n"/>
      <c r="C465" s="35" t="n"/>
      <c r="D465" s="36" t="n"/>
      <c r="E465" s="35" t="n"/>
      <c r="F465" s="35" t="n"/>
      <c r="G465" s="35" t="n"/>
      <c r="H465" s="35" t="n"/>
      <c r="I465" s="40" t="n"/>
      <c r="J465" s="35" t="n"/>
      <c r="L465" s="39">
        <f>IF(B465="","",IFERROR(YEAR(B465)*0+D465*0+1,0))</f>
        <v/>
      </c>
      <c r="M465" s="55">
        <f>IF(L465&lt;&gt;1,"",IF(O465&gt;0,IF(INDEX('分け方の表'!$O$4:$O$53,O465)&lt;&gt;"",DATE(YEAR(INDEX('分け方の表'!$O$4:$O$53,O465)),MONTH(INDEX('分け方の表'!$O$4:$O$53,O465)),1),DATE(YEAR(B465),MONTH(B465),1)),DATE(YEAR(B465),MONTH(B465),1)))</f>
        <v/>
      </c>
      <c r="N465" s="39">
        <f>IF(L465&lt;&gt;1,"",IF(J465="",0,IF(COUNTIFS($J$4:J465,J465)&gt;1,1,0)))</f>
        <v/>
      </c>
      <c r="O465" s="39">
        <f>IF(L465&lt;&gt;1,"",IF(J465="",0,IFERROR(MATCH(J465,'分け方の表'!$M$4:$M$53,0),0)))</f>
        <v/>
      </c>
      <c r="P465" s="39">
        <f>IF(L465&lt;&gt;1,"",IF(SUMPRODUCT((COUNTIFS(C465,"*"&amp;'分け方の表'!$F$4:$F$23&amp;"*")&gt;0)*('分け方の表'!$F$4:$F$23&lt;&gt;"")*'分け方の表'!$I$4:$I$23)=0,99,1+COUNTIFS('分け方の表'!$I$4:$I$23,"&gt;"&amp;SUMPRODUCT((COUNTIFS(C465,"*"&amp;'分け方の表'!$F$4:$F$23&amp;"*")&gt;0)*('分け方の表'!$F$4:$F$23&lt;&gt;"")*'分け方の表'!$I$4:$I$23))))</f>
        <v/>
      </c>
      <c r="Q465" s="39">
        <f>IF(L465&lt;&gt;1,"",IF(P465&gt;=99,"",INDEX('分け方の表'!$G$4:$G$23,P465)&amp;""))</f>
        <v/>
      </c>
      <c r="R465" s="39">
        <f>IF(L465&lt;&gt;1,"",IF((F465="収入")*(G465="給与")*(E465&lt;&gt;"")*(COUNTIFS('分け方の表'!$J$4:$J$13,E465)&gt;0),INDEX('分け方の表'!$K$4:$K$13,MATCH(E465,'分け方の表'!$J$4:$J$13,0))&amp;"",IFERROR(INDEX('分け方の表'!$C$4:$C$103,MATCH(F465&amp;"|"&amp;G465,'分け方の表'!$D$4:$D$103,0))&amp;"",IFERROR(INDEX('分け方の表'!$C$4:$C$103,MATCH(F465&amp;"|（ほか全部）",'分け方の表'!$D$4:$D$103,0))&amp;"","未分類"))))</f>
        <v/>
      </c>
      <c r="S465" s="39">
        <f>IF(L465&lt;&gt;1,"",IF(N465=1,"",IF(IF(O465&gt;0,INDEX('分け方の表'!$N$4:$N$53,O465)&amp;"","")&lt;&gt;"",IF(INDEX('分け方の表'!$N$4:$N$53,O465)="（数えない）","",INDEX('分け方の表'!$N$4:$N$53,O465)&amp;""),IF(I465&amp;""="1",IF((Q465&lt;&gt;"")*(D465&lt;0)*(IFERROR(INDEX('入力'!$E$30:$E$88,MATCH(Q465,'入力'!$A$30:$A$88,0)),"")="貯める・増やす"),Q465,""),IF(A465&amp;""="0","",IF(Q465&lt;&gt;"",Q465,R465))))))</f>
        <v/>
      </c>
      <c r="T465" s="56">
        <f>IF(S465="","",IF(IFERROR(INDEX('入力'!$E$30:$E$88,MATCH(S465,'入力'!$A$30:$A$88,0)),"")="入るお金",D465,-D465))</f>
        <v/>
      </c>
      <c r="U465" s="39">
        <f>IF(L465="","",IF(L465&lt;&gt;1,"見出しなど",IF(N465=1,"重なり",IF(S465="",IF(O465&gt;0,"数えない（直した）",IF(I465&amp;""="1","振替",IF(A465&amp;""="0","計算対象外","数えない"))),IF(COUNTIFS('入力'!$A$30:$A$88,S465)=0,"一覧にない費目",IF(O465&gt;0,"直した",IF(S465="未分類","未分類","OK")))))))</f>
        <v/>
      </c>
    </row>
    <row r="466">
      <c r="A466" s="40" t="n"/>
      <c r="B466" s="34" t="n"/>
      <c r="C466" s="35" t="n"/>
      <c r="D466" s="36" t="n"/>
      <c r="E466" s="35" t="n"/>
      <c r="F466" s="35" t="n"/>
      <c r="G466" s="35" t="n"/>
      <c r="H466" s="35" t="n"/>
      <c r="I466" s="40" t="n"/>
      <c r="J466" s="35" t="n"/>
      <c r="L466" s="39">
        <f>IF(B466="","",IFERROR(YEAR(B466)*0+D466*0+1,0))</f>
        <v/>
      </c>
      <c r="M466" s="55">
        <f>IF(L466&lt;&gt;1,"",IF(O466&gt;0,IF(INDEX('分け方の表'!$O$4:$O$53,O466)&lt;&gt;"",DATE(YEAR(INDEX('分け方の表'!$O$4:$O$53,O466)),MONTH(INDEX('分け方の表'!$O$4:$O$53,O466)),1),DATE(YEAR(B466),MONTH(B466),1)),DATE(YEAR(B466),MONTH(B466),1)))</f>
        <v/>
      </c>
      <c r="N466" s="39">
        <f>IF(L466&lt;&gt;1,"",IF(J466="",0,IF(COUNTIFS($J$4:J466,J466)&gt;1,1,0)))</f>
        <v/>
      </c>
      <c r="O466" s="39">
        <f>IF(L466&lt;&gt;1,"",IF(J466="",0,IFERROR(MATCH(J466,'分け方の表'!$M$4:$M$53,0),0)))</f>
        <v/>
      </c>
      <c r="P466" s="39">
        <f>IF(L466&lt;&gt;1,"",IF(SUMPRODUCT((COUNTIFS(C466,"*"&amp;'分け方の表'!$F$4:$F$23&amp;"*")&gt;0)*('分け方の表'!$F$4:$F$23&lt;&gt;"")*'分け方の表'!$I$4:$I$23)=0,99,1+COUNTIFS('分け方の表'!$I$4:$I$23,"&gt;"&amp;SUMPRODUCT((COUNTIFS(C466,"*"&amp;'分け方の表'!$F$4:$F$23&amp;"*")&gt;0)*('分け方の表'!$F$4:$F$23&lt;&gt;"")*'分け方の表'!$I$4:$I$23))))</f>
        <v/>
      </c>
      <c r="Q466" s="39">
        <f>IF(L466&lt;&gt;1,"",IF(P466&gt;=99,"",INDEX('分け方の表'!$G$4:$G$23,P466)&amp;""))</f>
        <v/>
      </c>
      <c r="R466" s="39">
        <f>IF(L466&lt;&gt;1,"",IF((F466="収入")*(G466="給与")*(E466&lt;&gt;"")*(COUNTIFS('分け方の表'!$J$4:$J$13,E466)&gt;0),INDEX('分け方の表'!$K$4:$K$13,MATCH(E466,'分け方の表'!$J$4:$J$13,0))&amp;"",IFERROR(INDEX('分け方の表'!$C$4:$C$103,MATCH(F466&amp;"|"&amp;G466,'分け方の表'!$D$4:$D$103,0))&amp;"",IFERROR(INDEX('分け方の表'!$C$4:$C$103,MATCH(F466&amp;"|（ほか全部）",'分け方の表'!$D$4:$D$103,0))&amp;"","未分類"))))</f>
        <v/>
      </c>
      <c r="S466" s="39">
        <f>IF(L466&lt;&gt;1,"",IF(N466=1,"",IF(IF(O466&gt;0,INDEX('分け方の表'!$N$4:$N$53,O466)&amp;"","")&lt;&gt;"",IF(INDEX('分け方の表'!$N$4:$N$53,O466)="（数えない）","",INDEX('分け方の表'!$N$4:$N$53,O466)&amp;""),IF(I466&amp;""="1",IF((Q466&lt;&gt;"")*(D466&lt;0)*(IFERROR(INDEX('入力'!$E$30:$E$88,MATCH(Q466,'入力'!$A$30:$A$88,0)),"")="貯める・増やす"),Q466,""),IF(A466&amp;""="0","",IF(Q466&lt;&gt;"",Q466,R466))))))</f>
        <v/>
      </c>
      <c r="T466" s="56">
        <f>IF(S466="","",IF(IFERROR(INDEX('入力'!$E$30:$E$88,MATCH(S466,'入力'!$A$30:$A$88,0)),"")="入るお金",D466,-D466))</f>
        <v/>
      </c>
      <c r="U466" s="39">
        <f>IF(L466="","",IF(L466&lt;&gt;1,"見出しなど",IF(N466=1,"重なり",IF(S466="",IF(O466&gt;0,"数えない（直した）",IF(I466&amp;""="1","振替",IF(A466&amp;""="0","計算対象外","数えない"))),IF(COUNTIFS('入力'!$A$30:$A$88,S466)=0,"一覧にない費目",IF(O466&gt;0,"直した",IF(S466="未分類","未分類","OK")))))))</f>
        <v/>
      </c>
    </row>
    <row r="467">
      <c r="A467" s="40" t="n"/>
      <c r="B467" s="34" t="n"/>
      <c r="C467" s="35" t="n"/>
      <c r="D467" s="36" t="n"/>
      <c r="E467" s="35" t="n"/>
      <c r="F467" s="35" t="n"/>
      <c r="G467" s="35" t="n"/>
      <c r="H467" s="35" t="n"/>
      <c r="I467" s="40" t="n"/>
      <c r="J467" s="35" t="n"/>
      <c r="L467" s="39">
        <f>IF(B467="","",IFERROR(YEAR(B467)*0+D467*0+1,0))</f>
        <v/>
      </c>
      <c r="M467" s="55">
        <f>IF(L467&lt;&gt;1,"",IF(O467&gt;0,IF(INDEX('分け方の表'!$O$4:$O$53,O467)&lt;&gt;"",DATE(YEAR(INDEX('分け方の表'!$O$4:$O$53,O467)),MONTH(INDEX('分け方の表'!$O$4:$O$53,O467)),1),DATE(YEAR(B467),MONTH(B467),1)),DATE(YEAR(B467),MONTH(B467),1)))</f>
        <v/>
      </c>
      <c r="N467" s="39">
        <f>IF(L467&lt;&gt;1,"",IF(J467="",0,IF(COUNTIFS($J$4:J467,J467)&gt;1,1,0)))</f>
        <v/>
      </c>
      <c r="O467" s="39">
        <f>IF(L467&lt;&gt;1,"",IF(J467="",0,IFERROR(MATCH(J467,'分け方の表'!$M$4:$M$53,0),0)))</f>
        <v/>
      </c>
      <c r="P467" s="39">
        <f>IF(L467&lt;&gt;1,"",IF(SUMPRODUCT((COUNTIFS(C467,"*"&amp;'分け方の表'!$F$4:$F$23&amp;"*")&gt;0)*('分け方の表'!$F$4:$F$23&lt;&gt;"")*'分け方の表'!$I$4:$I$23)=0,99,1+COUNTIFS('分け方の表'!$I$4:$I$23,"&gt;"&amp;SUMPRODUCT((COUNTIFS(C467,"*"&amp;'分け方の表'!$F$4:$F$23&amp;"*")&gt;0)*('分け方の表'!$F$4:$F$23&lt;&gt;"")*'分け方の表'!$I$4:$I$23))))</f>
        <v/>
      </c>
      <c r="Q467" s="39">
        <f>IF(L467&lt;&gt;1,"",IF(P467&gt;=99,"",INDEX('分け方の表'!$G$4:$G$23,P467)&amp;""))</f>
        <v/>
      </c>
      <c r="R467" s="39">
        <f>IF(L467&lt;&gt;1,"",IF((F467="収入")*(G467="給与")*(E467&lt;&gt;"")*(COUNTIFS('分け方の表'!$J$4:$J$13,E467)&gt;0),INDEX('分け方の表'!$K$4:$K$13,MATCH(E467,'分け方の表'!$J$4:$J$13,0))&amp;"",IFERROR(INDEX('分け方の表'!$C$4:$C$103,MATCH(F467&amp;"|"&amp;G467,'分け方の表'!$D$4:$D$103,0))&amp;"",IFERROR(INDEX('分け方の表'!$C$4:$C$103,MATCH(F467&amp;"|（ほか全部）",'分け方の表'!$D$4:$D$103,0))&amp;"","未分類"))))</f>
        <v/>
      </c>
      <c r="S467" s="39">
        <f>IF(L467&lt;&gt;1,"",IF(N467=1,"",IF(IF(O467&gt;0,INDEX('分け方の表'!$N$4:$N$53,O467)&amp;"","")&lt;&gt;"",IF(INDEX('分け方の表'!$N$4:$N$53,O467)="（数えない）","",INDEX('分け方の表'!$N$4:$N$53,O467)&amp;""),IF(I467&amp;""="1",IF((Q467&lt;&gt;"")*(D467&lt;0)*(IFERROR(INDEX('入力'!$E$30:$E$88,MATCH(Q467,'入力'!$A$30:$A$88,0)),"")="貯める・増やす"),Q467,""),IF(A467&amp;""="0","",IF(Q467&lt;&gt;"",Q467,R467))))))</f>
        <v/>
      </c>
      <c r="T467" s="56">
        <f>IF(S467="","",IF(IFERROR(INDEX('入力'!$E$30:$E$88,MATCH(S467,'入力'!$A$30:$A$88,0)),"")="入るお金",D467,-D467))</f>
        <v/>
      </c>
      <c r="U467" s="39">
        <f>IF(L467="","",IF(L467&lt;&gt;1,"見出しなど",IF(N467=1,"重なり",IF(S467="",IF(O467&gt;0,"数えない（直した）",IF(I467&amp;""="1","振替",IF(A467&amp;""="0","計算対象外","数えない"))),IF(COUNTIFS('入力'!$A$30:$A$88,S467)=0,"一覧にない費目",IF(O467&gt;0,"直した",IF(S467="未分類","未分類","OK")))))))</f>
        <v/>
      </c>
    </row>
    <row r="468">
      <c r="A468" s="40" t="n"/>
      <c r="B468" s="34" t="n"/>
      <c r="C468" s="35" t="n"/>
      <c r="D468" s="36" t="n"/>
      <c r="E468" s="35" t="n"/>
      <c r="F468" s="35" t="n"/>
      <c r="G468" s="35" t="n"/>
      <c r="H468" s="35" t="n"/>
      <c r="I468" s="40" t="n"/>
      <c r="J468" s="35" t="n"/>
      <c r="L468" s="39">
        <f>IF(B468="","",IFERROR(YEAR(B468)*0+D468*0+1,0))</f>
        <v/>
      </c>
      <c r="M468" s="55">
        <f>IF(L468&lt;&gt;1,"",IF(O468&gt;0,IF(INDEX('分け方の表'!$O$4:$O$53,O468)&lt;&gt;"",DATE(YEAR(INDEX('分け方の表'!$O$4:$O$53,O468)),MONTH(INDEX('分け方の表'!$O$4:$O$53,O468)),1),DATE(YEAR(B468),MONTH(B468),1)),DATE(YEAR(B468),MONTH(B468),1)))</f>
        <v/>
      </c>
      <c r="N468" s="39">
        <f>IF(L468&lt;&gt;1,"",IF(J468="",0,IF(COUNTIFS($J$4:J468,J468)&gt;1,1,0)))</f>
        <v/>
      </c>
      <c r="O468" s="39">
        <f>IF(L468&lt;&gt;1,"",IF(J468="",0,IFERROR(MATCH(J468,'分け方の表'!$M$4:$M$53,0),0)))</f>
        <v/>
      </c>
      <c r="P468" s="39">
        <f>IF(L468&lt;&gt;1,"",IF(SUMPRODUCT((COUNTIFS(C468,"*"&amp;'分け方の表'!$F$4:$F$23&amp;"*")&gt;0)*('分け方の表'!$F$4:$F$23&lt;&gt;"")*'分け方の表'!$I$4:$I$23)=0,99,1+COUNTIFS('分け方の表'!$I$4:$I$23,"&gt;"&amp;SUMPRODUCT((COUNTIFS(C468,"*"&amp;'分け方の表'!$F$4:$F$23&amp;"*")&gt;0)*('分け方の表'!$F$4:$F$23&lt;&gt;"")*'分け方の表'!$I$4:$I$23))))</f>
        <v/>
      </c>
      <c r="Q468" s="39">
        <f>IF(L468&lt;&gt;1,"",IF(P468&gt;=99,"",INDEX('分け方の表'!$G$4:$G$23,P468)&amp;""))</f>
        <v/>
      </c>
      <c r="R468" s="39">
        <f>IF(L468&lt;&gt;1,"",IF((F468="収入")*(G468="給与")*(E468&lt;&gt;"")*(COUNTIFS('分け方の表'!$J$4:$J$13,E468)&gt;0),INDEX('分け方の表'!$K$4:$K$13,MATCH(E468,'分け方の表'!$J$4:$J$13,0))&amp;"",IFERROR(INDEX('分け方の表'!$C$4:$C$103,MATCH(F468&amp;"|"&amp;G468,'分け方の表'!$D$4:$D$103,0))&amp;"",IFERROR(INDEX('分け方の表'!$C$4:$C$103,MATCH(F468&amp;"|（ほか全部）",'分け方の表'!$D$4:$D$103,0))&amp;"","未分類"))))</f>
        <v/>
      </c>
      <c r="S468" s="39">
        <f>IF(L468&lt;&gt;1,"",IF(N468=1,"",IF(IF(O468&gt;0,INDEX('分け方の表'!$N$4:$N$53,O468)&amp;"","")&lt;&gt;"",IF(INDEX('分け方の表'!$N$4:$N$53,O468)="（数えない）","",INDEX('分け方の表'!$N$4:$N$53,O468)&amp;""),IF(I468&amp;""="1",IF((Q468&lt;&gt;"")*(D468&lt;0)*(IFERROR(INDEX('入力'!$E$30:$E$88,MATCH(Q468,'入力'!$A$30:$A$88,0)),"")="貯める・増やす"),Q468,""),IF(A468&amp;""="0","",IF(Q468&lt;&gt;"",Q468,R468))))))</f>
        <v/>
      </c>
      <c r="T468" s="56">
        <f>IF(S468="","",IF(IFERROR(INDEX('入力'!$E$30:$E$88,MATCH(S468,'入力'!$A$30:$A$88,0)),"")="入るお金",D468,-D468))</f>
        <v/>
      </c>
      <c r="U468" s="39">
        <f>IF(L468="","",IF(L468&lt;&gt;1,"見出しなど",IF(N468=1,"重なり",IF(S468="",IF(O468&gt;0,"数えない（直した）",IF(I468&amp;""="1","振替",IF(A468&amp;""="0","計算対象外","数えない"))),IF(COUNTIFS('入力'!$A$30:$A$88,S468)=0,"一覧にない費目",IF(O468&gt;0,"直した",IF(S468="未分類","未分類","OK")))))))</f>
        <v/>
      </c>
    </row>
    <row r="469">
      <c r="A469" s="40" t="n"/>
      <c r="B469" s="34" t="n"/>
      <c r="C469" s="35" t="n"/>
      <c r="D469" s="36" t="n"/>
      <c r="E469" s="35" t="n"/>
      <c r="F469" s="35" t="n"/>
      <c r="G469" s="35" t="n"/>
      <c r="H469" s="35" t="n"/>
      <c r="I469" s="40" t="n"/>
      <c r="J469" s="35" t="n"/>
      <c r="L469" s="39">
        <f>IF(B469="","",IFERROR(YEAR(B469)*0+D469*0+1,0))</f>
        <v/>
      </c>
      <c r="M469" s="55">
        <f>IF(L469&lt;&gt;1,"",IF(O469&gt;0,IF(INDEX('分け方の表'!$O$4:$O$53,O469)&lt;&gt;"",DATE(YEAR(INDEX('分け方の表'!$O$4:$O$53,O469)),MONTH(INDEX('分け方の表'!$O$4:$O$53,O469)),1),DATE(YEAR(B469),MONTH(B469),1)),DATE(YEAR(B469),MONTH(B469),1)))</f>
        <v/>
      </c>
      <c r="N469" s="39">
        <f>IF(L469&lt;&gt;1,"",IF(J469="",0,IF(COUNTIFS($J$4:J469,J469)&gt;1,1,0)))</f>
        <v/>
      </c>
      <c r="O469" s="39">
        <f>IF(L469&lt;&gt;1,"",IF(J469="",0,IFERROR(MATCH(J469,'分け方の表'!$M$4:$M$53,0),0)))</f>
        <v/>
      </c>
      <c r="P469" s="39">
        <f>IF(L469&lt;&gt;1,"",IF(SUMPRODUCT((COUNTIFS(C469,"*"&amp;'分け方の表'!$F$4:$F$23&amp;"*")&gt;0)*('分け方の表'!$F$4:$F$23&lt;&gt;"")*'分け方の表'!$I$4:$I$23)=0,99,1+COUNTIFS('分け方の表'!$I$4:$I$23,"&gt;"&amp;SUMPRODUCT((COUNTIFS(C469,"*"&amp;'分け方の表'!$F$4:$F$23&amp;"*")&gt;0)*('分け方の表'!$F$4:$F$23&lt;&gt;"")*'分け方の表'!$I$4:$I$23))))</f>
        <v/>
      </c>
      <c r="Q469" s="39">
        <f>IF(L469&lt;&gt;1,"",IF(P469&gt;=99,"",INDEX('分け方の表'!$G$4:$G$23,P469)&amp;""))</f>
        <v/>
      </c>
      <c r="R469" s="39">
        <f>IF(L469&lt;&gt;1,"",IF((F469="収入")*(G469="給与")*(E469&lt;&gt;"")*(COUNTIFS('分け方の表'!$J$4:$J$13,E469)&gt;0),INDEX('分け方の表'!$K$4:$K$13,MATCH(E469,'分け方の表'!$J$4:$J$13,0))&amp;"",IFERROR(INDEX('分け方の表'!$C$4:$C$103,MATCH(F469&amp;"|"&amp;G469,'分け方の表'!$D$4:$D$103,0))&amp;"",IFERROR(INDEX('分け方の表'!$C$4:$C$103,MATCH(F469&amp;"|（ほか全部）",'分け方の表'!$D$4:$D$103,0))&amp;"","未分類"))))</f>
        <v/>
      </c>
      <c r="S469" s="39">
        <f>IF(L469&lt;&gt;1,"",IF(N469=1,"",IF(IF(O469&gt;0,INDEX('分け方の表'!$N$4:$N$53,O469)&amp;"","")&lt;&gt;"",IF(INDEX('分け方の表'!$N$4:$N$53,O469)="（数えない）","",INDEX('分け方の表'!$N$4:$N$53,O469)&amp;""),IF(I469&amp;""="1",IF((Q469&lt;&gt;"")*(D469&lt;0)*(IFERROR(INDEX('入力'!$E$30:$E$88,MATCH(Q469,'入力'!$A$30:$A$88,0)),"")="貯める・増やす"),Q469,""),IF(A469&amp;""="0","",IF(Q469&lt;&gt;"",Q469,R469))))))</f>
        <v/>
      </c>
      <c r="T469" s="56">
        <f>IF(S469="","",IF(IFERROR(INDEX('入力'!$E$30:$E$88,MATCH(S469,'入力'!$A$30:$A$88,0)),"")="入るお金",D469,-D469))</f>
        <v/>
      </c>
      <c r="U469" s="39">
        <f>IF(L469="","",IF(L469&lt;&gt;1,"見出しなど",IF(N469=1,"重なり",IF(S469="",IF(O469&gt;0,"数えない（直した）",IF(I469&amp;""="1","振替",IF(A469&amp;""="0","計算対象外","数えない"))),IF(COUNTIFS('入力'!$A$30:$A$88,S469)=0,"一覧にない費目",IF(O469&gt;0,"直した",IF(S469="未分類","未分類","OK")))))))</f>
        <v/>
      </c>
    </row>
    <row r="470">
      <c r="A470" s="40" t="n"/>
      <c r="B470" s="34" t="n"/>
      <c r="C470" s="35" t="n"/>
      <c r="D470" s="36" t="n"/>
      <c r="E470" s="35" t="n"/>
      <c r="F470" s="35" t="n"/>
      <c r="G470" s="35" t="n"/>
      <c r="H470" s="35" t="n"/>
      <c r="I470" s="40" t="n"/>
      <c r="J470" s="35" t="n"/>
      <c r="L470" s="39">
        <f>IF(B470="","",IFERROR(YEAR(B470)*0+D470*0+1,0))</f>
        <v/>
      </c>
      <c r="M470" s="55">
        <f>IF(L470&lt;&gt;1,"",IF(O470&gt;0,IF(INDEX('分け方の表'!$O$4:$O$53,O470)&lt;&gt;"",DATE(YEAR(INDEX('分け方の表'!$O$4:$O$53,O470)),MONTH(INDEX('分け方の表'!$O$4:$O$53,O470)),1),DATE(YEAR(B470),MONTH(B470),1)),DATE(YEAR(B470),MONTH(B470),1)))</f>
        <v/>
      </c>
      <c r="N470" s="39">
        <f>IF(L470&lt;&gt;1,"",IF(J470="",0,IF(COUNTIFS($J$4:J470,J470)&gt;1,1,0)))</f>
        <v/>
      </c>
      <c r="O470" s="39">
        <f>IF(L470&lt;&gt;1,"",IF(J470="",0,IFERROR(MATCH(J470,'分け方の表'!$M$4:$M$53,0),0)))</f>
        <v/>
      </c>
      <c r="P470" s="39">
        <f>IF(L470&lt;&gt;1,"",IF(SUMPRODUCT((COUNTIFS(C470,"*"&amp;'分け方の表'!$F$4:$F$23&amp;"*")&gt;0)*('分け方の表'!$F$4:$F$23&lt;&gt;"")*'分け方の表'!$I$4:$I$23)=0,99,1+COUNTIFS('分け方の表'!$I$4:$I$23,"&gt;"&amp;SUMPRODUCT((COUNTIFS(C470,"*"&amp;'分け方の表'!$F$4:$F$23&amp;"*")&gt;0)*('分け方の表'!$F$4:$F$23&lt;&gt;"")*'分け方の表'!$I$4:$I$23))))</f>
        <v/>
      </c>
      <c r="Q470" s="39">
        <f>IF(L470&lt;&gt;1,"",IF(P470&gt;=99,"",INDEX('分け方の表'!$G$4:$G$23,P470)&amp;""))</f>
        <v/>
      </c>
      <c r="R470" s="39">
        <f>IF(L470&lt;&gt;1,"",IF((F470="収入")*(G470="給与")*(E470&lt;&gt;"")*(COUNTIFS('分け方の表'!$J$4:$J$13,E470)&gt;0),INDEX('分け方の表'!$K$4:$K$13,MATCH(E470,'分け方の表'!$J$4:$J$13,0))&amp;"",IFERROR(INDEX('分け方の表'!$C$4:$C$103,MATCH(F470&amp;"|"&amp;G470,'分け方の表'!$D$4:$D$103,0))&amp;"",IFERROR(INDEX('分け方の表'!$C$4:$C$103,MATCH(F470&amp;"|（ほか全部）",'分け方の表'!$D$4:$D$103,0))&amp;"","未分類"))))</f>
        <v/>
      </c>
      <c r="S470" s="39">
        <f>IF(L470&lt;&gt;1,"",IF(N470=1,"",IF(IF(O470&gt;0,INDEX('分け方の表'!$N$4:$N$53,O470)&amp;"","")&lt;&gt;"",IF(INDEX('分け方の表'!$N$4:$N$53,O470)="（数えない）","",INDEX('分け方の表'!$N$4:$N$53,O470)&amp;""),IF(I470&amp;""="1",IF((Q470&lt;&gt;"")*(D470&lt;0)*(IFERROR(INDEX('入力'!$E$30:$E$88,MATCH(Q470,'入力'!$A$30:$A$88,0)),"")="貯める・増やす"),Q470,""),IF(A470&amp;""="0","",IF(Q470&lt;&gt;"",Q470,R470))))))</f>
        <v/>
      </c>
      <c r="T470" s="56">
        <f>IF(S470="","",IF(IFERROR(INDEX('入力'!$E$30:$E$88,MATCH(S470,'入力'!$A$30:$A$88,0)),"")="入るお金",D470,-D470))</f>
        <v/>
      </c>
      <c r="U470" s="39">
        <f>IF(L470="","",IF(L470&lt;&gt;1,"見出しなど",IF(N470=1,"重なり",IF(S470="",IF(O470&gt;0,"数えない（直した）",IF(I470&amp;""="1","振替",IF(A470&amp;""="0","計算対象外","数えない"))),IF(COUNTIFS('入力'!$A$30:$A$88,S470)=0,"一覧にない費目",IF(O470&gt;0,"直した",IF(S470="未分類","未分類","OK")))))))</f>
        <v/>
      </c>
    </row>
    <row r="471">
      <c r="A471" s="40" t="n"/>
      <c r="B471" s="34" t="n"/>
      <c r="C471" s="35" t="n"/>
      <c r="D471" s="36" t="n"/>
      <c r="E471" s="35" t="n"/>
      <c r="F471" s="35" t="n"/>
      <c r="G471" s="35" t="n"/>
      <c r="H471" s="35" t="n"/>
      <c r="I471" s="40" t="n"/>
      <c r="J471" s="35" t="n"/>
      <c r="L471" s="39">
        <f>IF(B471="","",IFERROR(YEAR(B471)*0+D471*0+1,0))</f>
        <v/>
      </c>
      <c r="M471" s="55">
        <f>IF(L471&lt;&gt;1,"",IF(O471&gt;0,IF(INDEX('分け方の表'!$O$4:$O$53,O471)&lt;&gt;"",DATE(YEAR(INDEX('分け方の表'!$O$4:$O$53,O471)),MONTH(INDEX('分け方の表'!$O$4:$O$53,O471)),1),DATE(YEAR(B471),MONTH(B471),1)),DATE(YEAR(B471),MONTH(B471),1)))</f>
        <v/>
      </c>
      <c r="N471" s="39">
        <f>IF(L471&lt;&gt;1,"",IF(J471="",0,IF(COUNTIFS($J$4:J471,J471)&gt;1,1,0)))</f>
        <v/>
      </c>
      <c r="O471" s="39">
        <f>IF(L471&lt;&gt;1,"",IF(J471="",0,IFERROR(MATCH(J471,'分け方の表'!$M$4:$M$53,0),0)))</f>
        <v/>
      </c>
      <c r="P471" s="39">
        <f>IF(L471&lt;&gt;1,"",IF(SUMPRODUCT((COUNTIFS(C471,"*"&amp;'分け方の表'!$F$4:$F$23&amp;"*")&gt;0)*('分け方の表'!$F$4:$F$23&lt;&gt;"")*'分け方の表'!$I$4:$I$23)=0,99,1+COUNTIFS('分け方の表'!$I$4:$I$23,"&gt;"&amp;SUMPRODUCT((COUNTIFS(C471,"*"&amp;'分け方の表'!$F$4:$F$23&amp;"*")&gt;0)*('分け方の表'!$F$4:$F$23&lt;&gt;"")*'分け方の表'!$I$4:$I$23))))</f>
        <v/>
      </c>
      <c r="Q471" s="39">
        <f>IF(L471&lt;&gt;1,"",IF(P471&gt;=99,"",INDEX('分け方の表'!$G$4:$G$23,P471)&amp;""))</f>
        <v/>
      </c>
      <c r="R471" s="39">
        <f>IF(L471&lt;&gt;1,"",IF((F471="収入")*(G471="給与")*(E471&lt;&gt;"")*(COUNTIFS('分け方の表'!$J$4:$J$13,E471)&gt;0),INDEX('分け方の表'!$K$4:$K$13,MATCH(E471,'分け方の表'!$J$4:$J$13,0))&amp;"",IFERROR(INDEX('分け方の表'!$C$4:$C$103,MATCH(F471&amp;"|"&amp;G471,'分け方の表'!$D$4:$D$103,0))&amp;"",IFERROR(INDEX('分け方の表'!$C$4:$C$103,MATCH(F471&amp;"|（ほか全部）",'分け方の表'!$D$4:$D$103,0))&amp;"","未分類"))))</f>
        <v/>
      </c>
      <c r="S471" s="39">
        <f>IF(L471&lt;&gt;1,"",IF(N471=1,"",IF(IF(O471&gt;0,INDEX('分け方の表'!$N$4:$N$53,O471)&amp;"","")&lt;&gt;"",IF(INDEX('分け方の表'!$N$4:$N$53,O471)="（数えない）","",INDEX('分け方の表'!$N$4:$N$53,O471)&amp;""),IF(I471&amp;""="1",IF((Q471&lt;&gt;"")*(D471&lt;0)*(IFERROR(INDEX('入力'!$E$30:$E$88,MATCH(Q471,'入力'!$A$30:$A$88,0)),"")="貯める・増やす"),Q471,""),IF(A471&amp;""="0","",IF(Q471&lt;&gt;"",Q471,R471))))))</f>
        <v/>
      </c>
      <c r="T471" s="56">
        <f>IF(S471="","",IF(IFERROR(INDEX('入力'!$E$30:$E$88,MATCH(S471,'入力'!$A$30:$A$88,0)),"")="入るお金",D471,-D471))</f>
        <v/>
      </c>
      <c r="U471" s="39">
        <f>IF(L471="","",IF(L471&lt;&gt;1,"見出しなど",IF(N471=1,"重なり",IF(S471="",IF(O471&gt;0,"数えない（直した）",IF(I471&amp;""="1","振替",IF(A471&amp;""="0","計算対象外","数えない"))),IF(COUNTIFS('入力'!$A$30:$A$88,S471)=0,"一覧にない費目",IF(O471&gt;0,"直した",IF(S471="未分類","未分類","OK")))))))</f>
        <v/>
      </c>
    </row>
    <row r="472">
      <c r="A472" s="40" t="n"/>
      <c r="B472" s="34" t="n"/>
      <c r="C472" s="35" t="n"/>
      <c r="D472" s="36" t="n"/>
      <c r="E472" s="35" t="n"/>
      <c r="F472" s="35" t="n"/>
      <c r="G472" s="35" t="n"/>
      <c r="H472" s="35" t="n"/>
      <c r="I472" s="40" t="n"/>
      <c r="J472" s="35" t="n"/>
      <c r="L472" s="39">
        <f>IF(B472="","",IFERROR(YEAR(B472)*0+D472*0+1,0))</f>
        <v/>
      </c>
      <c r="M472" s="55">
        <f>IF(L472&lt;&gt;1,"",IF(O472&gt;0,IF(INDEX('分け方の表'!$O$4:$O$53,O472)&lt;&gt;"",DATE(YEAR(INDEX('分け方の表'!$O$4:$O$53,O472)),MONTH(INDEX('分け方の表'!$O$4:$O$53,O472)),1),DATE(YEAR(B472),MONTH(B472),1)),DATE(YEAR(B472),MONTH(B472),1)))</f>
        <v/>
      </c>
      <c r="N472" s="39">
        <f>IF(L472&lt;&gt;1,"",IF(J472="",0,IF(COUNTIFS($J$4:J472,J472)&gt;1,1,0)))</f>
        <v/>
      </c>
      <c r="O472" s="39">
        <f>IF(L472&lt;&gt;1,"",IF(J472="",0,IFERROR(MATCH(J472,'分け方の表'!$M$4:$M$53,0),0)))</f>
        <v/>
      </c>
      <c r="P472" s="39">
        <f>IF(L472&lt;&gt;1,"",IF(SUMPRODUCT((COUNTIFS(C472,"*"&amp;'分け方の表'!$F$4:$F$23&amp;"*")&gt;0)*('分け方の表'!$F$4:$F$23&lt;&gt;"")*'分け方の表'!$I$4:$I$23)=0,99,1+COUNTIFS('分け方の表'!$I$4:$I$23,"&gt;"&amp;SUMPRODUCT((COUNTIFS(C472,"*"&amp;'分け方の表'!$F$4:$F$23&amp;"*")&gt;0)*('分け方の表'!$F$4:$F$23&lt;&gt;"")*'分け方の表'!$I$4:$I$23))))</f>
        <v/>
      </c>
      <c r="Q472" s="39">
        <f>IF(L472&lt;&gt;1,"",IF(P472&gt;=99,"",INDEX('分け方の表'!$G$4:$G$23,P472)&amp;""))</f>
        <v/>
      </c>
      <c r="R472" s="39">
        <f>IF(L472&lt;&gt;1,"",IF((F472="収入")*(G472="給与")*(E472&lt;&gt;"")*(COUNTIFS('分け方の表'!$J$4:$J$13,E472)&gt;0),INDEX('分け方の表'!$K$4:$K$13,MATCH(E472,'分け方の表'!$J$4:$J$13,0))&amp;"",IFERROR(INDEX('分け方の表'!$C$4:$C$103,MATCH(F472&amp;"|"&amp;G472,'分け方の表'!$D$4:$D$103,0))&amp;"",IFERROR(INDEX('分け方の表'!$C$4:$C$103,MATCH(F472&amp;"|（ほか全部）",'分け方の表'!$D$4:$D$103,0))&amp;"","未分類"))))</f>
        <v/>
      </c>
      <c r="S472" s="39">
        <f>IF(L472&lt;&gt;1,"",IF(N472=1,"",IF(IF(O472&gt;0,INDEX('分け方の表'!$N$4:$N$53,O472)&amp;"","")&lt;&gt;"",IF(INDEX('分け方の表'!$N$4:$N$53,O472)="（数えない）","",INDEX('分け方の表'!$N$4:$N$53,O472)&amp;""),IF(I472&amp;""="1",IF((Q472&lt;&gt;"")*(D472&lt;0)*(IFERROR(INDEX('入力'!$E$30:$E$88,MATCH(Q472,'入力'!$A$30:$A$88,0)),"")="貯める・増やす"),Q472,""),IF(A472&amp;""="0","",IF(Q472&lt;&gt;"",Q472,R472))))))</f>
        <v/>
      </c>
      <c r="T472" s="56">
        <f>IF(S472="","",IF(IFERROR(INDEX('入力'!$E$30:$E$88,MATCH(S472,'入力'!$A$30:$A$88,0)),"")="入るお金",D472,-D472))</f>
        <v/>
      </c>
      <c r="U472" s="39">
        <f>IF(L472="","",IF(L472&lt;&gt;1,"見出しなど",IF(N472=1,"重なり",IF(S472="",IF(O472&gt;0,"数えない（直した）",IF(I472&amp;""="1","振替",IF(A472&amp;""="0","計算対象外","数えない"))),IF(COUNTIFS('入力'!$A$30:$A$88,S472)=0,"一覧にない費目",IF(O472&gt;0,"直した",IF(S472="未分類","未分類","OK")))))))</f>
        <v/>
      </c>
    </row>
    <row r="473">
      <c r="A473" s="40" t="n"/>
      <c r="B473" s="34" t="n"/>
      <c r="C473" s="35" t="n"/>
      <c r="D473" s="36" t="n"/>
      <c r="E473" s="35" t="n"/>
      <c r="F473" s="35" t="n"/>
      <c r="G473" s="35" t="n"/>
      <c r="H473" s="35" t="n"/>
      <c r="I473" s="40" t="n"/>
      <c r="J473" s="35" t="n"/>
      <c r="L473" s="39">
        <f>IF(B473="","",IFERROR(YEAR(B473)*0+D473*0+1,0))</f>
        <v/>
      </c>
      <c r="M473" s="55">
        <f>IF(L473&lt;&gt;1,"",IF(O473&gt;0,IF(INDEX('分け方の表'!$O$4:$O$53,O473)&lt;&gt;"",DATE(YEAR(INDEX('分け方の表'!$O$4:$O$53,O473)),MONTH(INDEX('分け方の表'!$O$4:$O$53,O473)),1),DATE(YEAR(B473),MONTH(B473),1)),DATE(YEAR(B473),MONTH(B473),1)))</f>
        <v/>
      </c>
      <c r="N473" s="39">
        <f>IF(L473&lt;&gt;1,"",IF(J473="",0,IF(COUNTIFS($J$4:J473,J473)&gt;1,1,0)))</f>
        <v/>
      </c>
      <c r="O473" s="39">
        <f>IF(L473&lt;&gt;1,"",IF(J473="",0,IFERROR(MATCH(J473,'分け方の表'!$M$4:$M$53,0),0)))</f>
        <v/>
      </c>
      <c r="P473" s="39">
        <f>IF(L473&lt;&gt;1,"",IF(SUMPRODUCT((COUNTIFS(C473,"*"&amp;'分け方の表'!$F$4:$F$23&amp;"*")&gt;0)*('分け方の表'!$F$4:$F$23&lt;&gt;"")*'分け方の表'!$I$4:$I$23)=0,99,1+COUNTIFS('分け方の表'!$I$4:$I$23,"&gt;"&amp;SUMPRODUCT((COUNTIFS(C473,"*"&amp;'分け方の表'!$F$4:$F$23&amp;"*")&gt;0)*('分け方の表'!$F$4:$F$23&lt;&gt;"")*'分け方の表'!$I$4:$I$23))))</f>
        <v/>
      </c>
      <c r="Q473" s="39">
        <f>IF(L473&lt;&gt;1,"",IF(P473&gt;=99,"",INDEX('分け方の表'!$G$4:$G$23,P473)&amp;""))</f>
        <v/>
      </c>
      <c r="R473" s="39">
        <f>IF(L473&lt;&gt;1,"",IF((F473="収入")*(G473="給与")*(E473&lt;&gt;"")*(COUNTIFS('分け方の表'!$J$4:$J$13,E473)&gt;0),INDEX('分け方の表'!$K$4:$K$13,MATCH(E473,'分け方の表'!$J$4:$J$13,0))&amp;"",IFERROR(INDEX('分け方の表'!$C$4:$C$103,MATCH(F473&amp;"|"&amp;G473,'分け方の表'!$D$4:$D$103,0))&amp;"",IFERROR(INDEX('分け方の表'!$C$4:$C$103,MATCH(F473&amp;"|（ほか全部）",'分け方の表'!$D$4:$D$103,0))&amp;"","未分類"))))</f>
        <v/>
      </c>
      <c r="S473" s="39">
        <f>IF(L473&lt;&gt;1,"",IF(N473=1,"",IF(IF(O473&gt;0,INDEX('分け方の表'!$N$4:$N$53,O473)&amp;"","")&lt;&gt;"",IF(INDEX('分け方の表'!$N$4:$N$53,O473)="（数えない）","",INDEX('分け方の表'!$N$4:$N$53,O473)&amp;""),IF(I473&amp;""="1",IF((Q473&lt;&gt;"")*(D473&lt;0)*(IFERROR(INDEX('入力'!$E$30:$E$88,MATCH(Q473,'入力'!$A$30:$A$88,0)),"")="貯める・増やす"),Q473,""),IF(A473&amp;""="0","",IF(Q473&lt;&gt;"",Q473,R473))))))</f>
        <v/>
      </c>
      <c r="T473" s="56">
        <f>IF(S473="","",IF(IFERROR(INDEX('入力'!$E$30:$E$88,MATCH(S473,'入力'!$A$30:$A$88,0)),"")="入るお金",D473,-D473))</f>
        <v/>
      </c>
      <c r="U473" s="39">
        <f>IF(L473="","",IF(L473&lt;&gt;1,"見出しなど",IF(N473=1,"重なり",IF(S473="",IF(O473&gt;0,"数えない（直した）",IF(I473&amp;""="1","振替",IF(A473&amp;""="0","計算対象外","数えない"))),IF(COUNTIFS('入力'!$A$30:$A$88,S473)=0,"一覧にない費目",IF(O473&gt;0,"直した",IF(S473="未分類","未分類","OK")))))))</f>
        <v/>
      </c>
    </row>
    <row r="474">
      <c r="A474" s="40" t="n"/>
      <c r="B474" s="34" t="n"/>
      <c r="C474" s="35" t="n"/>
      <c r="D474" s="36" t="n"/>
      <c r="E474" s="35" t="n"/>
      <c r="F474" s="35" t="n"/>
      <c r="G474" s="35" t="n"/>
      <c r="H474" s="35" t="n"/>
      <c r="I474" s="40" t="n"/>
      <c r="J474" s="35" t="n"/>
      <c r="L474" s="39">
        <f>IF(B474="","",IFERROR(YEAR(B474)*0+D474*0+1,0))</f>
        <v/>
      </c>
      <c r="M474" s="55">
        <f>IF(L474&lt;&gt;1,"",IF(O474&gt;0,IF(INDEX('分け方の表'!$O$4:$O$53,O474)&lt;&gt;"",DATE(YEAR(INDEX('分け方の表'!$O$4:$O$53,O474)),MONTH(INDEX('分け方の表'!$O$4:$O$53,O474)),1),DATE(YEAR(B474),MONTH(B474),1)),DATE(YEAR(B474),MONTH(B474),1)))</f>
        <v/>
      </c>
      <c r="N474" s="39">
        <f>IF(L474&lt;&gt;1,"",IF(J474="",0,IF(COUNTIFS($J$4:J474,J474)&gt;1,1,0)))</f>
        <v/>
      </c>
      <c r="O474" s="39">
        <f>IF(L474&lt;&gt;1,"",IF(J474="",0,IFERROR(MATCH(J474,'分け方の表'!$M$4:$M$53,0),0)))</f>
        <v/>
      </c>
      <c r="P474" s="39">
        <f>IF(L474&lt;&gt;1,"",IF(SUMPRODUCT((COUNTIFS(C474,"*"&amp;'分け方の表'!$F$4:$F$23&amp;"*")&gt;0)*('分け方の表'!$F$4:$F$23&lt;&gt;"")*'分け方の表'!$I$4:$I$23)=0,99,1+COUNTIFS('分け方の表'!$I$4:$I$23,"&gt;"&amp;SUMPRODUCT((COUNTIFS(C474,"*"&amp;'分け方の表'!$F$4:$F$23&amp;"*")&gt;0)*('分け方の表'!$F$4:$F$23&lt;&gt;"")*'分け方の表'!$I$4:$I$23))))</f>
        <v/>
      </c>
      <c r="Q474" s="39">
        <f>IF(L474&lt;&gt;1,"",IF(P474&gt;=99,"",INDEX('分け方の表'!$G$4:$G$23,P474)&amp;""))</f>
        <v/>
      </c>
      <c r="R474" s="39">
        <f>IF(L474&lt;&gt;1,"",IF((F474="収入")*(G474="給与")*(E474&lt;&gt;"")*(COUNTIFS('分け方の表'!$J$4:$J$13,E474)&gt;0),INDEX('分け方の表'!$K$4:$K$13,MATCH(E474,'分け方の表'!$J$4:$J$13,0))&amp;"",IFERROR(INDEX('分け方の表'!$C$4:$C$103,MATCH(F474&amp;"|"&amp;G474,'分け方の表'!$D$4:$D$103,0))&amp;"",IFERROR(INDEX('分け方の表'!$C$4:$C$103,MATCH(F474&amp;"|（ほか全部）",'分け方の表'!$D$4:$D$103,0))&amp;"","未分類"))))</f>
        <v/>
      </c>
      <c r="S474" s="39">
        <f>IF(L474&lt;&gt;1,"",IF(N474=1,"",IF(IF(O474&gt;0,INDEX('分け方の表'!$N$4:$N$53,O474)&amp;"","")&lt;&gt;"",IF(INDEX('分け方の表'!$N$4:$N$53,O474)="（数えない）","",INDEX('分け方の表'!$N$4:$N$53,O474)&amp;""),IF(I474&amp;""="1",IF((Q474&lt;&gt;"")*(D474&lt;0)*(IFERROR(INDEX('入力'!$E$30:$E$88,MATCH(Q474,'入力'!$A$30:$A$88,0)),"")="貯める・増やす"),Q474,""),IF(A474&amp;""="0","",IF(Q474&lt;&gt;"",Q474,R474))))))</f>
        <v/>
      </c>
      <c r="T474" s="56">
        <f>IF(S474="","",IF(IFERROR(INDEX('入力'!$E$30:$E$88,MATCH(S474,'入力'!$A$30:$A$88,0)),"")="入るお金",D474,-D474))</f>
        <v/>
      </c>
      <c r="U474" s="39">
        <f>IF(L474="","",IF(L474&lt;&gt;1,"見出しなど",IF(N474=1,"重なり",IF(S474="",IF(O474&gt;0,"数えない（直した）",IF(I474&amp;""="1","振替",IF(A474&amp;""="0","計算対象外","数えない"))),IF(COUNTIFS('入力'!$A$30:$A$88,S474)=0,"一覧にない費目",IF(O474&gt;0,"直した",IF(S474="未分類","未分類","OK")))))))</f>
        <v/>
      </c>
    </row>
    <row r="475">
      <c r="A475" s="40" t="n"/>
      <c r="B475" s="34" t="n"/>
      <c r="C475" s="35" t="n"/>
      <c r="D475" s="36" t="n"/>
      <c r="E475" s="35" t="n"/>
      <c r="F475" s="35" t="n"/>
      <c r="G475" s="35" t="n"/>
      <c r="H475" s="35" t="n"/>
      <c r="I475" s="40" t="n"/>
      <c r="J475" s="35" t="n"/>
      <c r="L475" s="39">
        <f>IF(B475="","",IFERROR(YEAR(B475)*0+D475*0+1,0))</f>
        <v/>
      </c>
      <c r="M475" s="55">
        <f>IF(L475&lt;&gt;1,"",IF(O475&gt;0,IF(INDEX('分け方の表'!$O$4:$O$53,O475)&lt;&gt;"",DATE(YEAR(INDEX('分け方の表'!$O$4:$O$53,O475)),MONTH(INDEX('分け方の表'!$O$4:$O$53,O475)),1),DATE(YEAR(B475),MONTH(B475),1)),DATE(YEAR(B475),MONTH(B475),1)))</f>
        <v/>
      </c>
      <c r="N475" s="39">
        <f>IF(L475&lt;&gt;1,"",IF(J475="",0,IF(COUNTIFS($J$4:J475,J475)&gt;1,1,0)))</f>
        <v/>
      </c>
      <c r="O475" s="39">
        <f>IF(L475&lt;&gt;1,"",IF(J475="",0,IFERROR(MATCH(J475,'分け方の表'!$M$4:$M$53,0),0)))</f>
        <v/>
      </c>
      <c r="P475" s="39">
        <f>IF(L475&lt;&gt;1,"",IF(SUMPRODUCT((COUNTIFS(C475,"*"&amp;'分け方の表'!$F$4:$F$23&amp;"*")&gt;0)*('分け方の表'!$F$4:$F$23&lt;&gt;"")*'分け方の表'!$I$4:$I$23)=0,99,1+COUNTIFS('分け方の表'!$I$4:$I$23,"&gt;"&amp;SUMPRODUCT((COUNTIFS(C475,"*"&amp;'分け方の表'!$F$4:$F$23&amp;"*")&gt;0)*('分け方の表'!$F$4:$F$23&lt;&gt;"")*'分け方の表'!$I$4:$I$23))))</f>
        <v/>
      </c>
      <c r="Q475" s="39">
        <f>IF(L475&lt;&gt;1,"",IF(P475&gt;=99,"",INDEX('分け方の表'!$G$4:$G$23,P475)&amp;""))</f>
        <v/>
      </c>
      <c r="R475" s="39">
        <f>IF(L475&lt;&gt;1,"",IF((F475="収入")*(G475="給与")*(E475&lt;&gt;"")*(COUNTIFS('分け方の表'!$J$4:$J$13,E475)&gt;0),INDEX('分け方の表'!$K$4:$K$13,MATCH(E475,'分け方の表'!$J$4:$J$13,0))&amp;"",IFERROR(INDEX('分け方の表'!$C$4:$C$103,MATCH(F475&amp;"|"&amp;G475,'分け方の表'!$D$4:$D$103,0))&amp;"",IFERROR(INDEX('分け方の表'!$C$4:$C$103,MATCH(F475&amp;"|（ほか全部）",'分け方の表'!$D$4:$D$103,0))&amp;"","未分類"))))</f>
        <v/>
      </c>
      <c r="S475" s="39">
        <f>IF(L475&lt;&gt;1,"",IF(N475=1,"",IF(IF(O475&gt;0,INDEX('分け方の表'!$N$4:$N$53,O475)&amp;"","")&lt;&gt;"",IF(INDEX('分け方の表'!$N$4:$N$53,O475)="（数えない）","",INDEX('分け方の表'!$N$4:$N$53,O475)&amp;""),IF(I475&amp;""="1",IF((Q475&lt;&gt;"")*(D475&lt;0)*(IFERROR(INDEX('入力'!$E$30:$E$88,MATCH(Q475,'入力'!$A$30:$A$88,0)),"")="貯める・増やす"),Q475,""),IF(A475&amp;""="0","",IF(Q475&lt;&gt;"",Q475,R475))))))</f>
        <v/>
      </c>
      <c r="T475" s="56">
        <f>IF(S475="","",IF(IFERROR(INDEX('入力'!$E$30:$E$88,MATCH(S475,'入力'!$A$30:$A$88,0)),"")="入るお金",D475,-D475))</f>
        <v/>
      </c>
      <c r="U475" s="39">
        <f>IF(L475="","",IF(L475&lt;&gt;1,"見出しなど",IF(N475=1,"重なり",IF(S475="",IF(O475&gt;0,"数えない（直した）",IF(I475&amp;""="1","振替",IF(A475&amp;""="0","計算対象外","数えない"))),IF(COUNTIFS('入力'!$A$30:$A$88,S475)=0,"一覧にない費目",IF(O475&gt;0,"直した",IF(S475="未分類","未分類","OK")))))))</f>
        <v/>
      </c>
    </row>
    <row r="476">
      <c r="A476" s="40" t="n"/>
      <c r="B476" s="34" t="n"/>
      <c r="C476" s="35" t="n"/>
      <c r="D476" s="36" t="n"/>
      <c r="E476" s="35" t="n"/>
      <c r="F476" s="35" t="n"/>
      <c r="G476" s="35" t="n"/>
      <c r="H476" s="35" t="n"/>
      <c r="I476" s="40" t="n"/>
      <c r="J476" s="35" t="n"/>
      <c r="L476" s="39">
        <f>IF(B476="","",IFERROR(YEAR(B476)*0+D476*0+1,0))</f>
        <v/>
      </c>
      <c r="M476" s="55">
        <f>IF(L476&lt;&gt;1,"",IF(O476&gt;0,IF(INDEX('分け方の表'!$O$4:$O$53,O476)&lt;&gt;"",DATE(YEAR(INDEX('分け方の表'!$O$4:$O$53,O476)),MONTH(INDEX('分け方の表'!$O$4:$O$53,O476)),1),DATE(YEAR(B476),MONTH(B476),1)),DATE(YEAR(B476),MONTH(B476),1)))</f>
        <v/>
      </c>
      <c r="N476" s="39">
        <f>IF(L476&lt;&gt;1,"",IF(J476="",0,IF(COUNTIFS($J$4:J476,J476)&gt;1,1,0)))</f>
        <v/>
      </c>
      <c r="O476" s="39">
        <f>IF(L476&lt;&gt;1,"",IF(J476="",0,IFERROR(MATCH(J476,'分け方の表'!$M$4:$M$53,0),0)))</f>
        <v/>
      </c>
      <c r="P476" s="39">
        <f>IF(L476&lt;&gt;1,"",IF(SUMPRODUCT((COUNTIFS(C476,"*"&amp;'分け方の表'!$F$4:$F$23&amp;"*")&gt;0)*('分け方の表'!$F$4:$F$23&lt;&gt;"")*'分け方の表'!$I$4:$I$23)=0,99,1+COUNTIFS('分け方の表'!$I$4:$I$23,"&gt;"&amp;SUMPRODUCT((COUNTIFS(C476,"*"&amp;'分け方の表'!$F$4:$F$23&amp;"*")&gt;0)*('分け方の表'!$F$4:$F$23&lt;&gt;"")*'分け方の表'!$I$4:$I$23))))</f>
        <v/>
      </c>
      <c r="Q476" s="39">
        <f>IF(L476&lt;&gt;1,"",IF(P476&gt;=99,"",INDEX('分け方の表'!$G$4:$G$23,P476)&amp;""))</f>
        <v/>
      </c>
      <c r="R476" s="39">
        <f>IF(L476&lt;&gt;1,"",IF((F476="収入")*(G476="給与")*(E476&lt;&gt;"")*(COUNTIFS('分け方の表'!$J$4:$J$13,E476)&gt;0),INDEX('分け方の表'!$K$4:$K$13,MATCH(E476,'分け方の表'!$J$4:$J$13,0))&amp;"",IFERROR(INDEX('分け方の表'!$C$4:$C$103,MATCH(F476&amp;"|"&amp;G476,'分け方の表'!$D$4:$D$103,0))&amp;"",IFERROR(INDEX('分け方の表'!$C$4:$C$103,MATCH(F476&amp;"|（ほか全部）",'分け方の表'!$D$4:$D$103,0))&amp;"","未分類"))))</f>
        <v/>
      </c>
      <c r="S476" s="39">
        <f>IF(L476&lt;&gt;1,"",IF(N476=1,"",IF(IF(O476&gt;0,INDEX('分け方の表'!$N$4:$N$53,O476)&amp;"","")&lt;&gt;"",IF(INDEX('分け方の表'!$N$4:$N$53,O476)="（数えない）","",INDEX('分け方の表'!$N$4:$N$53,O476)&amp;""),IF(I476&amp;""="1",IF((Q476&lt;&gt;"")*(D476&lt;0)*(IFERROR(INDEX('入力'!$E$30:$E$88,MATCH(Q476,'入力'!$A$30:$A$88,0)),"")="貯める・増やす"),Q476,""),IF(A476&amp;""="0","",IF(Q476&lt;&gt;"",Q476,R476))))))</f>
        <v/>
      </c>
      <c r="T476" s="56">
        <f>IF(S476="","",IF(IFERROR(INDEX('入力'!$E$30:$E$88,MATCH(S476,'入力'!$A$30:$A$88,0)),"")="入るお金",D476,-D476))</f>
        <v/>
      </c>
      <c r="U476" s="39">
        <f>IF(L476="","",IF(L476&lt;&gt;1,"見出しなど",IF(N476=1,"重なり",IF(S476="",IF(O476&gt;0,"数えない（直した）",IF(I476&amp;""="1","振替",IF(A476&amp;""="0","計算対象外","数えない"))),IF(COUNTIFS('入力'!$A$30:$A$88,S476)=0,"一覧にない費目",IF(O476&gt;0,"直した",IF(S476="未分類","未分類","OK")))))))</f>
        <v/>
      </c>
    </row>
    <row r="477">
      <c r="A477" s="40" t="n"/>
      <c r="B477" s="34" t="n"/>
      <c r="C477" s="35" t="n"/>
      <c r="D477" s="36" t="n"/>
      <c r="E477" s="35" t="n"/>
      <c r="F477" s="35" t="n"/>
      <c r="G477" s="35" t="n"/>
      <c r="H477" s="35" t="n"/>
      <c r="I477" s="40" t="n"/>
      <c r="J477" s="35" t="n"/>
      <c r="L477" s="39">
        <f>IF(B477="","",IFERROR(YEAR(B477)*0+D477*0+1,0))</f>
        <v/>
      </c>
      <c r="M477" s="55">
        <f>IF(L477&lt;&gt;1,"",IF(O477&gt;0,IF(INDEX('分け方の表'!$O$4:$O$53,O477)&lt;&gt;"",DATE(YEAR(INDEX('分け方の表'!$O$4:$O$53,O477)),MONTH(INDEX('分け方の表'!$O$4:$O$53,O477)),1),DATE(YEAR(B477),MONTH(B477),1)),DATE(YEAR(B477),MONTH(B477),1)))</f>
        <v/>
      </c>
      <c r="N477" s="39">
        <f>IF(L477&lt;&gt;1,"",IF(J477="",0,IF(COUNTIFS($J$4:J477,J477)&gt;1,1,0)))</f>
        <v/>
      </c>
      <c r="O477" s="39">
        <f>IF(L477&lt;&gt;1,"",IF(J477="",0,IFERROR(MATCH(J477,'分け方の表'!$M$4:$M$53,0),0)))</f>
        <v/>
      </c>
      <c r="P477" s="39">
        <f>IF(L477&lt;&gt;1,"",IF(SUMPRODUCT((COUNTIFS(C477,"*"&amp;'分け方の表'!$F$4:$F$23&amp;"*")&gt;0)*('分け方の表'!$F$4:$F$23&lt;&gt;"")*'分け方の表'!$I$4:$I$23)=0,99,1+COUNTIFS('分け方の表'!$I$4:$I$23,"&gt;"&amp;SUMPRODUCT((COUNTIFS(C477,"*"&amp;'分け方の表'!$F$4:$F$23&amp;"*")&gt;0)*('分け方の表'!$F$4:$F$23&lt;&gt;"")*'分け方の表'!$I$4:$I$23))))</f>
        <v/>
      </c>
      <c r="Q477" s="39">
        <f>IF(L477&lt;&gt;1,"",IF(P477&gt;=99,"",INDEX('分け方の表'!$G$4:$G$23,P477)&amp;""))</f>
        <v/>
      </c>
      <c r="R477" s="39">
        <f>IF(L477&lt;&gt;1,"",IF((F477="収入")*(G477="給与")*(E477&lt;&gt;"")*(COUNTIFS('分け方の表'!$J$4:$J$13,E477)&gt;0),INDEX('分け方の表'!$K$4:$K$13,MATCH(E477,'分け方の表'!$J$4:$J$13,0))&amp;"",IFERROR(INDEX('分け方の表'!$C$4:$C$103,MATCH(F477&amp;"|"&amp;G477,'分け方の表'!$D$4:$D$103,0))&amp;"",IFERROR(INDEX('分け方の表'!$C$4:$C$103,MATCH(F477&amp;"|（ほか全部）",'分け方の表'!$D$4:$D$103,0))&amp;"","未分類"))))</f>
        <v/>
      </c>
      <c r="S477" s="39">
        <f>IF(L477&lt;&gt;1,"",IF(N477=1,"",IF(IF(O477&gt;0,INDEX('分け方の表'!$N$4:$N$53,O477)&amp;"","")&lt;&gt;"",IF(INDEX('分け方の表'!$N$4:$N$53,O477)="（数えない）","",INDEX('分け方の表'!$N$4:$N$53,O477)&amp;""),IF(I477&amp;""="1",IF((Q477&lt;&gt;"")*(D477&lt;0)*(IFERROR(INDEX('入力'!$E$30:$E$88,MATCH(Q477,'入力'!$A$30:$A$88,0)),"")="貯める・増やす"),Q477,""),IF(A477&amp;""="0","",IF(Q477&lt;&gt;"",Q477,R477))))))</f>
        <v/>
      </c>
      <c r="T477" s="56">
        <f>IF(S477="","",IF(IFERROR(INDEX('入力'!$E$30:$E$88,MATCH(S477,'入力'!$A$30:$A$88,0)),"")="入るお金",D477,-D477))</f>
        <v/>
      </c>
      <c r="U477" s="39">
        <f>IF(L477="","",IF(L477&lt;&gt;1,"見出しなど",IF(N477=1,"重なり",IF(S477="",IF(O477&gt;0,"数えない（直した）",IF(I477&amp;""="1","振替",IF(A477&amp;""="0","計算対象外","数えない"))),IF(COUNTIFS('入力'!$A$30:$A$88,S477)=0,"一覧にない費目",IF(O477&gt;0,"直した",IF(S477="未分類","未分類","OK")))))))</f>
        <v/>
      </c>
    </row>
    <row r="478">
      <c r="A478" s="40" t="n"/>
      <c r="B478" s="34" t="n"/>
      <c r="C478" s="35" t="n"/>
      <c r="D478" s="36" t="n"/>
      <c r="E478" s="35" t="n"/>
      <c r="F478" s="35" t="n"/>
      <c r="G478" s="35" t="n"/>
      <c r="H478" s="35" t="n"/>
      <c r="I478" s="40" t="n"/>
      <c r="J478" s="35" t="n"/>
      <c r="L478" s="39">
        <f>IF(B478="","",IFERROR(YEAR(B478)*0+D478*0+1,0))</f>
        <v/>
      </c>
      <c r="M478" s="55">
        <f>IF(L478&lt;&gt;1,"",IF(O478&gt;0,IF(INDEX('分け方の表'!$O$4:$O$53,O478)&lt;&gt;"",DATE(YEAR(INDEX('分け方の表'!$O$4:$O$53,O478)),MONTH(INDEX('分け方の表'!$O$4:$O$53,O478)),1),DATE(YEAR(B478),MONTH(B478),1)),DATE(YEAR(B478),MONTH(B478),1)))</f>
        <v/>
      </c>
      <c r="N478" s="39">
        <f>IF(L478&lt;&gt;1,"",IF(J478="",0,IF(COUNTIFS($J$4:J478,J478)&gt;1,1,0)))</f>
        <v/>
      </c>
      <c r="O478" s="39">
        <f>IF(L478&lt;&gt;1,"",IF(J478="",0,IFERROR(MATCH(J478,'分け方の表'!$M$4:$M$53,0),0)))</f>
        <v/>
      </c>
      <c r="P478" s="39">
        <f>IF(L478&lt;&gt;1,"",IF(SUMPRODUCT((COUNTIFS(C478,"*"&amp;'分け方の表'!$F$4:$F$23&amp;"*")&gt;0)*('分け方の表'!$F$4:$F$23&lt;&gt;"")*'分け方の表'!$I$4:$I$23)=0,99,1+COUNTIFS('分け方の表'!$I$4:$I$23,"&gt;"&amp;SUMPRODUCT((COUNTIFS(C478,"*"&amp;'分け方の表'!$F$4:$F$23&amp;"*")&gt;0)*('分け方の表'!$F$4:$F$23&lt;&gt;"")*'分け方の表'!$I$4:$I$23))))</f>
        <v/>
      </c>
      <c r="Q478" s="39">
        <f>IF(L478&lt;&gt;1,"",IF(P478&gt;=99,"",INDEX('分け方の表'!$G$4:$G$23,P478)&amp;""))</f>
        <v/>
      </c>
      <c r="R478" s="39">
        <f>IF(L478&lt;&gt;1,"",IF((F478="収入")*(G478="給与")*(E478&lt;&gt;"")*(COUNTIFS('分け方の表'!$J$4:$J$13,E478)&gt;0),INDEX('分け方の表'!$K$4:$K$13,MATCH(E478,'分け方の表'!$J$4:$J$13,0))&amp;"",IFERROR(INDEX('分け方の表'!$C$4:$C$103,MATCH(F478&amp;"|"&amp;G478,'分け方の表'!$D$4:$D$103,0))&amp;"",IFERROR(INDEX('分け方の表'!$C$4:$C$103,MATCH(F478&amp;"|（ほか全部）",'分け方の表'!$D$4:$D$103,0))&amp;"","未分類"))))</f>
        <v/>
      </c>
      <c r="S478" s="39">
        <f>IF(L478&lt;&gt;1,"",IF(N478=1,"",IF(IF(O478&gt;0,INDEX('分け方の表'!$N$4:$N$53,O478)&amp;"","")&lt;&gt;"",IF(INDEX('分け方の表'!$N$4:$N$53,O478)="（数えない）","",INDEX('分け方の表'!$N$4:$N$53,O478)&amp;""),IF(I478&amp;""="1",IF((Q478&lt;&gt;"")*(D478&lt;0)*(IFERROR(INDEX('入力'!$E$30:$E$88,MATCH(Q478,'入力'!$A$30:$A$88,0)),"")="貯める・増やす"),Q478,""),IF(A478&amp;""="0","",IF(Q478&lt;&gt;"",Q478,R478))))))</f>
        <v/>
      </c>
      <c r="T478" s="56">
        <f>IF(S478="","",IF(IFERROR(INDEX('入力'!$E$30:$E$88,MATCH(S478,'入力'!$A$30:$A$88,0)),"")="入るお金",D478,-D478))</f>
        <v/>
      </c>
      <c r="U478" s="39">
        <f>IF(L478="","",IF(L478&lt;&gt;1,"見出しなど",IF(N478=1,"重なり",IF(S478="",IF(O478&gt;0,"数えない（直した）",IF(I478&amp;""="1","振替",IF(A478&amp;""="0","計算対象外","数えない"))),IF(COUNTIFS('入力'!$A$30:$A$88,S478)=0,"一覧にない費目",IF(O478&gt;0,"直した",IF(S478="未分類","未分類","OK")))))))</f>
        <v/>
      </c>
    </row>
    <row r="479">
      <c r="A479" s="40" t="n"/>
      <c r="B479" s="34" t="n"/>
      <c r="C479" s="35" t="n"/>
      <c r="D479" s="36" t="n"/>
      <c r="E479" s="35" t="n"/>
      <c r="F479" s="35" t="n"/>
      <c r="G479" s="35" t="n"/>
      <c r="H479" s="35" t="n"/>
      <c r="I479" s="40" t="n"/>
      <c r="J479" s="35" t="n"/>
      <c r="L479" s="39">
        <f>IF(B479="","",IFERROR(YEAR(B479)*0+D479*0+1,0))</f>
        <v/>
      </c>
      <c r="M479" s="55">
        <f>IF(L479&lt;&gt;1,"",IF(O479&gt;0,IF(INDEX('分け方の表'!$O$4:$O$53,O479)&lt;&gt;"",DATE(YEAR(INDEX('分け方の表'!$O$4:$O$53,O479)),MONTH(INDEX('分け方の表'!$O$4:$O$53,O479)),1),DATE(YEAR(B479),MONTH(B479),1)),DATE(YEAR(B479),MONTH(B479),1)))</f>
        <v/>
      </c>
      <c r="N479" s="39">
        <f>IF(L479&lt;&gt;1,"",IF(J479="",0,IF(COUNTIFS($J$4:J479,J479)&gt;1,1,0)))</f>
        <v/>
      </c>
      <c r="O479" s="39">
        <f>IF(L479&lt;&gt;1,"",IF(J479="",0,IFERROR(MATCH(J479,'分け方の表'!$M$4:$M$53,0),0)))</f>
        <v/>
      </c>
      <c r="P479" s="39">
        <f>IF(L479&lt;&gt;1,"",IF(SUMPRODUCT((COUNTIFS(C479,"*"&amp;'分け方の表'!$F$4:$F$23&amp;"*")&gt;0)*('分け方の表'!$F$4:$F$23&lt;&gt;"")*'分け方の表'!$I$4:$I$23)=0,99,1+COUNTIFS('分け方の表'!$I$4:$I$23,"&gt;"&amp;SUMPRODUCT((COUNTIFS(C479,"*"&amp;'分け方の表'!$F$4:$F$23&amp;"*")&gt;0)*('分け方の表'!$F$4:$F$23&lt;&gt;"")*'分け方の表'!$I$4:$I$23))))</f>
        <v/>
      </c>
      <c r="Q479" s="39">
        <f>IF(L479&lt;&gt;1,"",IF(P479&gt;=99,"",INDEX('分け方の表'!$G$4:$G$23,P479)&amp;""))</f>
        <v/>
      </c>
      <c r="R479" s="39">
        <f>IF(L479&lt;&gt;1,"",IF((F479="収入")*(G479="給与")*(E479&lt;&gt;"")*(COUNTIFS('分け方の表'!$J$4:$J$13,E479)&gt;0),INDEX('分け方の表'!$K$4:$K$13,MATCH(E479,'分け方の表'!$J$4:$J$13,0))&amp;"",IFERROR(INDEX('分け方の表'!$C$4:$C$103,MATCH(F479&amp;"|"&amp;G479,'分け方の表'!$D$4:$D$103,0))&amp;"",IFERROR(INDEX('分け方の表'!$C$4:$C$103,MATCH(F479&amp;"|（ほか全部）",'分け方の表'!$D$4:$D$103,0))&amp;"","未分類"))))</f>
        <v/>
      </c>
      <c r="S479" s="39">
        <f>IF(L479&lt;&gt;1,"",IF(N479=1,"",IF(IF(O479&gt;0,INDEX('分け方の表'!$N$4:$N$53,O479)&amp;"","")&lt;&gt;"",IF(INDEX('分け方の表'!$N$4:$N$53,O479)="（数えない）","",INDEX('分け方の表'!$N$4:$N$53,O479)&amp;""),IF(I479&amp;""="1",IF((Q479&lt;&gt;"")*(D479&lt;0)*(IFERROR(INDEX('入力'!$E$30:$E$88,MATCH(Q479,'入力'!$A$30:$A$88,0)),"")="貯める・増やす"),Q479,""),IF(A479&amp;""="0","",IF(Q479&lt;&gt;"",Q479,R479))))))</f>
        <v/>
      </c>
      <c r="T479" s="56">
        <f>IF(S479="","",IF(IFERROR(INDEX('入力'!$E$30:$E$88,MATCH(S479,'入力'!$A$30:$A$88,0)),"")="入るお金",D479,-D479))</f>
        <v/>
      </c>
      <c r="U479" s="39">
        <f>IF(L479="","",IF(L479&lt;&gt;1,"見出しなど",IF(N479=1,"重なり",IF(S479="",IF(O479&gt;0,"数えない（直した）",IF(I479&amp;""="1","振替",IF(A479&amp;""="0","計算対象外","数えない"))),IF(COUNTIFS('入力'!$A$30:$A$88,S479)=0,"一覧にない費目",IF(O479&gt;0,"直した",IF(S479="未分類","未分類","OK")))))))</f>
        <v/>
      </c>
    </row>
    <row r="480">
      <c r="A480" s="40" t="n"/>
      <c r="B480" s="34" t="n"/>
      <c r="C480" s="35" t="n"/>
      <c r="D480" s="36" t="n"/>
      <c r="E480" s="35" t="n"/>
      <c r="F480" s="35" t="n"/>
      <c r="G480" s="35" t="n"/>
      <c r="H480" s="35" t="n"/>
      <c r="I480" s="40" t="n"/>
      <c r="J480" s="35" t="n"/>
      <c r="L480" s="39">
        <f>IF(B480="","",IFERROR(YEAR(B480)*0+D480*0+1,0))</f>
        <v/>
      </c>
      <c r="M480" s="55">
        <f>IF(L480&lt;&gt;1,"",IF(O480&gt;0,IF(INDEX('分け方の表'!$O$4:$O$53,O480)&lt;&gt;"",DATE(YEAR(INDEX('分け方の表'!$O$4:$O$53,O480)),MONTH(INDEX('分け方の表'!$O$4:$O$53,O480)),1),DATE(YEAR(B480),MONTH(B480),1)),DATE(YEAR(B480),MONTH(B480),1)))</f>
        <v/>
      </c>
      <c r="N480" s="39">
        <f>IF(L480&lt;&gt;1,"",IF(J480="",0,IF(COUNTIFS($J$4:J480,J480)&gt;1,1,0)))</f>
        <v/>
      </c>
      <c r="O480" s="39">
        <f>IF(L480&lt;&gt;1,"",IF(J480="",0,IFERROR(MATCH(J480,'分け方の表'!$M$4:$M$53,0),0)))</f>
        <v/>
      </c>
      <c r="P480" s="39">
        <f>IF(L480&lt;&gt;1,"",IF(SUMPRODUCT((COUNTIFS(C480,"*"&amp;'分け方の表'!$F$4:$F$23&amp;"*")&gt;0)*('分け方の表'!$F$4:$F$23&lt;&gt;"")*'分け方の表'!$I$4:$I$23)=0,99,1+COUNTIFS('分け方の表'!$I$4:$I$23,"&gt;"&amp;SUMPRODUCT((COUNTIFS(C480,"*"&amp;'分け方の表'!$F$4:$F$23&amp;"*")&gt;0)*('分け方の表'!$F$4:$F$23&lt;&gt;"")*'分け方の表'!$I$4:$I$23))))</f>
        <v/>
      </c>
      <c r="Q480" s="39">
        <f>IF(L480&lt;&gt;1,"",IF(P480&gt;=99,"",INDEX('分け方の表'!$G$4:$G$23,P480)&amp;""))</f>
        <v/>
      </c>
      <c r="R480" s="39">
        <f>IF(L480&lt;&gt;1,"",IF((F480="収入")*(G480="給与")*(E480&lt;&gt;"")*(COUNTIFS('分け方の表'!$J$4:$J$13,E480)&gt;0),INDEX('分け方の表'!$K$4:$K$13,MATCH(E480,'分け方の表'!$J$4:$J$13,0))&amp;"",IFERROR(INDEX('分け方の表'!$C$4:$C$103,MATCH(F480&amp;"|"&amp;G480,'分け方の表'!$D$4:$D$103,0))&amp;"",IFERROR(INDEX('分け方の表'!$C$4:$C$103,MATCH(F480&amp;"|（ほか全部）",'分け方の表'!$D$4:$D$103,0))&amp;"","未分類"))))</f>
        <v/>
      </c>
      <c r="S480" s="39">
        <f>IF(L480&lt;&gt;1,"",IF(N480=1,"",IF(IF(O480&gt;0,INDEX('分け方の表'!$N$4:$N$53,O480)&amp;"","")&lt;&gt;"",IF(INDEX('分け方の表'!$N$4:$N$53,O480)="（数えない）","",INDEX('分け方の表'!$N$4:$N$53,O480)&amp;""),IF(I480&amp;""="1",IF((Q480&lt;&gt;"")*(D480&lt;0)*(IFERROR(INDEX('入力'!$E$30:$E$88,MATCH(Q480,'入力'!$A$30:$A$88,0)),"")="貯める・増やす"),Q480,""),IF(A480&amp;""="0","",IF(Q480&lt;&gt;"",Q480,R480))))))</f>
        <v/>
      </c>
      <c r="T480" s="56">
        <f>IF(S480="","",IF(IFERROR(INDEX('入力'!$E$30:$E$88,MATCH(S480,'入力'!$A$30:$A$88,0)),"")="入るお金",D480,-D480))</f>
        <v/>
      </c>
      <c r="U480" s="39">
        <f>IF(L480="","",IF(L480&lt;&gt;1,"見出しなど",IF(N480=1,"重なり",IF(S480="",IF(O480&gt;0,"数えない（直した）",IF(I480&amp;""="1","振替",IF(A480&amp;""="0","計算対象外","数えない"))),IF(COUNTIFS('入力'!$A$30:$A$88,S480)=0,"一覧にない費目",IF(O480&gt;0,"直した",IF(S480="未分類","未分類","OK")))))))</f>
        <v/>
      </c>
    </row>
    <row r="481">
      <c r="A481" s="40" t="n"/>
      <c r="B481" s="34" t="n"/>
      <c r="C481" s="35" t="n"/>
      <c r="D481" s="36" t="n"/>
      <c r="E481" s="35" t="n"/>
      <c r="F481" s="35" t="n"/>
      <c r="G481" s="35" t="n"/>
      <c r="H481" s="35" t="n"/>
      <c r="I481" s="40" t="n"/>
      <c r="J481" s="35" t="n"/>
      <c r="L481" s="39">
        <f>IF(B481="","",IFERROR(YEAR(B481)*0+D481*0+1,0))</f>
        <v/>
      </c>
      <c r="M481" s="55">
        <f>IF(L481&lt;&gt;1,"",IF(O481&gt;0,IF(INDEX('分け方の表'!$O$4:$O$53,O481)&lt;&gt;"",DATE(YEAR(INDEX('分け方の表'!$O$4:$O$53,O481)),MONTH(INDEX('分け方の表'!$O$4:$O$53,O481)),1),DATE(YEAR(B481),MONTH(B481),1)),DATE(YEAR(B481),MONTH(B481),1)))</f>
        <v/>
      </c>
      <c r="N481" s="39">
        <f>IF(L481&lt;&gt;1,"",IF(J481="",0,IF(COUNTIFS($J$4:J481,J481)&gt;1,1,0)))</f>
        <v/>
      </c>
      <c r="O481" s="39">
        <f>IF(L481&lt;&gt;1,"",IF(J481="",0,IFERROR(MATCH(J481,'分け方の表'!$M$4:$M$53,0),0)))</f>
        <v/>
      </c>
      <c r="P481" s="39">
        <f>IF(L481&lt;&gt;1,"",IF(SUMPRODUCT((COUNTIFS(C481,"*"&amp;'分け方の表'!$F$4:$F$23&amp;"*")&gt;0)*('分け方の表'!$F$4:$F$23&lt;&gt;"")*'分け方の表'!$I$4:$I$23)=0,99,1+COUNTIFS('分け方の表'!$I$4:$I$23,"&gt;"&amp;SUMPRODUCT((COUNTIFS(C481,"*"&amp;'分け方の表'!$F$4:$F$23&amp;"*")&gt;0)*('分け方の表'!$F$4:$F$23&lt;&gt;"")*'分け方の表'!$I$4:$I$23))))</f>
        <v/>
      </c>
      <c r="Q481" s="39">
        <f>IF(L481&lt;&gt;1,"",IF(P481&gt;=99,"",INDEX('分け方の表'!$G$4:$G$23,P481)&amp;""))</f>
        <v/>
      </c>
      <c r="R481" s="39">
        <f>IF(L481&lt;&gt;1,"",IF((F481="収入")*(G481="給与")*(E481&lt;&gt;"")*(COUNTIFS('分け方の表'!$J$4:$J$13,E481)&gt;0),INDEX('分け方の表'!$K$4:$K$13,MATCH(E481,'分け方の表'!$J$4:$J$13,0))&amp;"",IFERROR(INDEX('分け方の表'!$C$4:$C$103,MATCH(F481&amp;"|"&amp;G481,'分け方の表'!$D$4:$D$103,0))&amp;"",IFERROR(INDEX('分け方の表'!$C$4:$C$103,MATCH(F481&amp;"|（ほか全部）",'分け方の表'!$D$4:$D$103,0))&amp;"","未分類"))))</f>
        <v/>
      </c>
      <c r="S481" s="39">
        <f>IF(L481&lt;&gt;1,"",IF(N481=1,"",IF(IF(O481&gt;0,INDEX('分け方の表'!$N$4:$N$53,O481)&amp;"","")&lt;&gt;"",IF(INDEX('分け方の表'!$N$4:$N$53,O481)="（数えない）","",INDEX('分け方の表'!$N$4:$N$53,O481)&amp;""),IF(I481&amp;""="1",IF((Q481&lt;&gt;"")*(D481&lt;0)*(IFERROR(INDEX('入力'!$E$30:$E$88,MATCH(Q481,'入力'!$A$30:$A$88,0)),"")="貯める・増やす"),Q481,""),IF(A481&amp;""="0","",IF(Q481&lt;&gt;"",Q481,R481))))))</f>
        <v/>
      </c>
      <c r="T481" s="56">
        <f>IF(S481="","",IF(IFERROR(INDEX('入力'!$E$30:$E$88,MATCH(S481,'入力'!$A$30:$A$88,0)),"")="入るお金",D481,-D481))</f>
        <v/>
      </c>
      <c r="U481" s="39">
        <f>IF(L481="","",IF(L481&lt;&gt;1,"見出しなど",IF(N481=1,"重なり",IF(S481="",IF(O481&gt;0,"数えない（直した）",IF(I481&amp;""="1","振替",IF(A481&amp;""="0","計算対象外","数えない"))),IF(COUNTIFS('入力'!$A$30:$A$88,S481)=0,"一覧にない費目",IF(O481&gt;0,"直した",IF(S481="未分類","未分類","OK")))))))</f>
        <v/>
      </c>
    </row>
    <row r="482">
      <c r="A482" s="40" t="n"/>
      <c r="B482" s="34" t="n"/>
      <c r="C482" s="35" t="n"/>
      <c r="D482" s="36" t="n"/>
      <c r="E482" s="35" t="n"/>
      <c r="F482" s="35" t="n"/>
      <c r="G482" s="35" t="n"/>
      <c r="H482" s="35" t="n"/>
      <c r="I482" s="40" t="n"/>
      <c r="J482" s="35" t="n"/>
      <c r="L482" s="39">
        <f>IF(B482="","",IFERROR(YEAR(B482)*0+D482*0+1,0))</f>
        <v/>
      </c>
      <c r="M482" s="55">
        <f>IF(L482&lt;&gt;1,"",IF(O482&gt;0,IF(INDEX('分け方の表'!$O$4:$O$53,O482)&lt;&gt;"",DATE(YEAR(INDEX('分け方の表'!$O$4:$O$53,O482)),MONTH(INDEX('分け方の表'!$O$4:$O$53,O482)),1),DATE(YEAR(B482),MONTH(B482),1)),DATE(YEAR(B482),MONTH(B482),1)))</f>
        <v/>
      </c>
      <c r="N482" s="39">
        <f>IF(L482&lt;&gt;1,"",IF(J482="",0,IF(COUNTIFS($J$4:J482,J482)&gt;1,1,0)))</f>
        <v/>
      </c>
      <c r="O482" s="39">
        <f>IF(L482&lt;&gt;1,"",IF(J482="",0,IFERROR(MATCH(J482,'分け方の表'!$M$4:$M$53,0),0)))</f>
        <v/>
      </c>
      <c r="P482" s="39">
        <f>IF(L482&lt;&gt;1,"",IF(SUMPRODUCT((COUNTIFS(C482,"*"&amp;'分け方の表'!$F$4:$F$23&amp;"*")&gt;0)*('分け方の表'!$F$4:$F$23&lt;&gt;"")*'分け方の表'!$I$4:$I$23)=0,99,1+COUNTIFS('分け方の表'!$I$4:$I$23,"&gt;"&amp;SUMPRODUCT((COUNTIFS(C482,"*"&amp;'分け方の表'!$F$4:$F$23&amp;"*")&gt;0)*('分け方の表'!$F$4:$F$23&lt;&gt;"")*'分け方の表'!$I$4:$I$23))))</f>
        <v/>
      </c>
      <c r="Q482" s="39">
        <f>IF(L482&lt;&gt;1,"",IF(P482&gt;=99,"",INDEX('分け方の表'!$G$4:$G$23,P482)&amp;""))</f>
        <v/>
      </c>
      <c r="R482" s="39">
        <f>IF(L482&lt;&gt;1,"",IF((F482="収入")*(G482="給与")*(E482&lt;&gt;"")*(COUNTIFS('分け方の表'!$J$4:$J$13,E482)&gt;0),INDEX('分け方の表'!$K$4:$K$13,MATCH(E482,'分け方の表'!$J$4:$J$13,0))&amp;"",IFERROR(INDEX('分け方の表'!$C$4:$C$103,MATCH(F482&amp;"|"&amp;G482,'分け方の表'!$D$4:$D$103,0))&amp;"",IFERROR(INDEX('分け方の表'!$C$4:$C$103,MATCH(F482&amp;"|（ほか全部）",'分け方の表'!$D$4:$D$103,0))&amp;"","未分類"))))</f>
        <v/>
      </c>
      <c r="S482" s="39">
        <f>IF(L482&lt;&gt;1,"",IF(N482=1,"",IF(IF(O482&gt;0,INDEX('分け方の表'!$N$4:$N$53,O482)&amp;"","")&lt;&gt;"",IF(INDEX('分け方の表'!$N$4:$N$53,O482)="（数えない）","",INDEX('分け方の表'!$N$4:$N$53,O482)&amp;""),IF(I482&amp;""="1",IF((Q482&lt;&gt;"")*(D482&lt;0)*(IFERROR(INDEX('入力'!$E$30:$E$88,MATCH(Q482,'入力'!$A$30:$A$88,0)),"")="貯める・増やす"),Q482,""),IF(A482&amp;""="0","",IF(Q482&lt;&gt;"",Q482,R482))))))</f>
        <v/>
      </c>
      <c r="T482" s="56">
        <f>IF(S482="","",IF(IFERROR(INDEX('入力'!$E$30:$E$88,MATCH(S482,'入力'!$A$30:$A$88,0)),"")="入るお金",D482,-D482))</f>
        <v/>
      </c>
      <c r="U482" s="39">
        <f>IF(L482="","",IF(L482&lt;&gt;1,"見出しなど",IF(N482=1,"重なり",IF(S482="",IF(O482&gt;0,"数えない（直した）",IF(I482&amp;""="1","振替",IF(A482&amp;""="0","計算対象外","数えない"))),IF(COUNTIFS('入力'!$A$30:$A$88,S482)=0,"一覧にない費目",IF(O482&gt;0,"直した",IF(S482="未分類","未分類","OK")))))))</f>
        <v/>
      </c>
    </row>
    <row r="483">
      <c r="A483" s="40" t="n"/>
      <c r="B483" s="34" t="n"/>
      <c r="C483" s="35" t="n"/>
      <c r="D483" s="36" t="n"/>
      <c r="E483" s="35" t="n"/>
      <c r="F483" s="35" t="n"/>
      <c r="G483" s="35" t="n"/>
      <c r="H483" s="35" t="n"/>
      <c r="I483" s="40" t="n"/>
      <c r="J483" s="35" t="n"/>
      <c r="L483" s="39">
        <f>IF(B483="","",IFERROR(YEAR(B483)*0+D483*0+1,0))</f>
        <v/>
      </c>
      <c r="M483" s="55">
        <f>IF(L483&lt;&gt;1,"",IF(O483&gt;0,IF(INDEX('分け方の表'!$O$4:$O$53,O483)&lt;&gt;"",DATE(YEAR(INDEX('分け方の表'!$O$4:$O$53,O483)),MONTH(INDEX('分け方の表'!$O$4:$O$53,O483)),1),DATE(YEAR(B483),MONTH(B483),1)),DATE(YEAR(B483),MONTH(B483),1)))</f>
        <v/>
      </c>
      <c r="N483" s="39">
        <f>IF(L483&lt;&gt;1,"",IF(J483="",0,IF(COUNTIFS($J$4:J483,J483)&gt;1,1,0)))</f>
        <v/>
      </c>
      <c r="O483" s="39">
        <f>IF(L483&lt;&gt;1,"",IF(J483="",0,IFERROR(MATCH(J483,'分け方の表'!$M$4:$M$53,0),0)))</f>
        <v/>
      </c>
      <c r="P483" s="39">
        <f>IF(L483&lt;&gt;1,"",IF(SUMPRODUCT((COUNTIFS(C483,"*"&amp;'分け方の表'!$F$4:$F$23&amp;"*")&gt;0)*('分け方の表'!$F$4:$F$23&lt;&gt;"")*'分け方の表'!$I$4:$I$23)=0,99,1+COUNTIFS('分け方の表'!$I$4:$I$23,"&gt;"&amp;SUMPRODUCT((COUNTIFS(C483,"*"&amp;'分け方の表'!$F$4:$F$23&amp;"*")&gt;0)*('分け方の表'!$F$4:$F$23&lt;&gt;"")*'分け方の表'!$I$4:$I$23))))</f>
        <v/>
      </c>
      <c r="Q483" s="39">
        <f>IF(L483&lt;&gt;1,"",IF(P483&gt;=99,"",INDEX('分け方の表'!$G$4:$G$23,P483)&amp;""))</f>
        <v/>
      </c>
      <c r="R483" s="39">
        <f>IF(L483&lt;&gt;1,"",IF((F483="収入")*(G483="給与")*(E483&lt;&gt;"")*(COUNTIFS('分け方の表'!$J$4:$J$13,E483)&gt;0),INDEX('分け方の表'!$K$4:$K$13,MATCH(E483,'分け方の表'!$J$4:$J$13,0))&amp;"",IFERROR(INDEX('分け方の表'!$C$4:$C$103,MATCH(F483&amp;"|"&amp;G483,'分け方の表'!$D$4:$D$103,0))&amp;"",IFERROR(INDEX('分け方の表'!$C$4:$C$103,MATCH(F483&amp;"|（ほか全部）",'分け方の表'!$D$4:$D$103,0))&amp;"","未分類"))))</f>
        <v/>
      </c>
      <c r="S483" s="39">
        <f>IF(L483&lt;&gt;1,"",IF(N483=1,"",IF(IF(O483&gt;0,INDEX('分け方の表'!$N$4:$N$53,O483)&amp;"","")&lt;&gt;"",IF(INDEX('分け方の表'!$N$4:$N$53,O483)="（数えない）","",INDEX('分け方の表'!$N$4:$N$53,O483)&amp;""),IF(I483&amp;""="1",IF((Q483&lt;&gt;"")*(D483&lt;0)*(IFERROR(INDEX('入力'!$E$30:$E$88,MATCH(Q483,'入力'!$A$30:$A$88,0)),"")="貯める・増やす"),Q483,""),IF(A483&amp;""="0","",IF(Q483&lt;&gt;"",Q483,R483))))))</f>
        <v/>
      </c>
      <c r="T483" s="56">
        <f>IF(S483="","",IF(IFERROR(INDEX('入力'!$E$30:$E$88,MATCH(S483,'入力'!$A$30:$A$88,0)),"")="入るお金",D483,-D483))</f>
        <v/>
      </c>
      <c r="U483" s="39">
        <f>IF(L483="","",IF(L483&lt;&gt;1,"見出しなど",IF(N483=1,"重なり",IF(S483="",IF(O483&gt;0,"数えない（直した）",IF(I483&amp;""="1","振替",IF(A483&amp;""="0","計算対象外","数えない"))),IF(COUNTIFS('入力'!$A$30:$A$88,S483)=0,"一覧にない費目",IF(O483&gt;0,"直した",IF(S483="未分類","未分類","OK")))))))</f>
        <v/>
      </c>
    </row>
    <row r="484">
      <c r="A484" s="40" t="n"/>
      <c r="B484" s="34" t="n"/>
      <c r="C484" s="35" t="n"/>
      <c r="D484" s="36" t="n"/>
      <c r="E484" s="35" t="n"/>
      <c r="F484" s="35" t="n"/>
      <c r="G484" s="35" t="n"/>
      <c r="H484" s="35" t="n"/>
      <c r="I484" s="40" t="n"/>
      <c r="J484" s="35" t="n"/>
      <c r="L484" s="39">
        <f>IF(B484="","",IFERROR(YEAR(B484)*0+D484*0+1,0))</f>
        <v/>
      </c>
      <c r="M484" s="55">
        <f>IF(L484&lt;&gt;1,"",IF(O484&gt;0,IF(INDEX('分け方の表'!$O$4:$O$53,O484)&lt;&gt;"",DATE(YEAR(INDEX('分け方の表'!$O$4:$O$53,O484)),MONTH(INDEX('分け方の表'!$O$4:$O$53,O484)),1),DATE(YEAR(B484),MONTH(B484),1)),DATE(YEAR(B484),MONTH(B484),1)))</f>
        <v/>
      </c>
      <c r="N484" s="39">
        <f>IF(L484&lt;&gt;1,"",IF(J484="",0,IF(COUNTIFS($J$4:J484,J484)&gt;1,1,0)))</f>
        <v/>
      </c>
      <c r="O484" s="39">
        <f>IF(L484&lt;&gt;1,"",IF(J484="",0,IFERROR(MATCH(J484,'分け方の表'!$M$4:$M$53,0),0)))</f>
        <v/>
      </c>
      <c r="P484" s="39">
        <f>IF(L484&lt;&gt;1,"",IF(SUMPRODUCT((COUNTIFS(C484,"*"&amp;'分け方の表'!$F$4:$F$23&amp;"*")&gt;0)*('分け方の表'!$F$4:$F$23&lt;&gt;"")*'分け方の表'!$I$4:$I$23)=0,99,1+COUNTIFS('分け方の表'!$I$4:$I$23,"&gt;"&amp;SUMPRODUCT((COUNTIFS(C484,"*"&amp;'分け方の表'!$F$4:$F$23&amp;"*")&gt;0)*('分け方の表'!$F$4:$F$23&lt;&gt;"")*'分け方の表'!$I$4:$I$23))))</f>
        <v/>
      </c>
      <c r="Q484" s="39">
        <f>IF(L484&lt;&gt;1,"",IF(P484&gt;=99,"",INDEX('分け方の表'!$G$4:$G$23,P484)&amp;""))</f>
        <v/>
      </c>
      <c r="R484" s="39">
        <f>IF(L484&lt;&gt;1,"",IF((F484="収入")*(G484="給与")*(E484&lt;&gt;"")*(COUNTIFS('分け方の表'!$J$4:$J$13,E484)&gt;0),INDEX('分け方の表'!$K$4:$K$13,MATCH(E484,'分け方の表'!$J$4:$J$13,0))&amp;"",IFERROR(INDEX('分け方の表'!$C$4:$C$103,MATCH(F484&amp;"|"&amp;G484,'分け方の表'!$D$4:$D$103,0))&amp;"",IFERROR(INDEX('分け方の表'!$C$4:$C$103,MATCH(F484&amp;"|（ほか全部）",'分け方の表'!$D$4:$D$103,0))&amp;"","未分類"))))</f>
        <v/>
      </c>
      <c r="S484" s="39">
        <f>IF(L484&lt;&gt;1,"",IF(N484=1,"",IF(IF(O484&gt;0,INDEX('分け方の表'!$N$4:$N$53,O484)&amp;"","")&lt;&gt;"",IF(INDEX('分け方の表'!$N$4:$N$53,O484)="（数えない）","",INDEX('分け方の表'!$N$4:$N$53,O484)&amp;""),IF(I484&amp;""="1",IF((Q484&lt;&gt;"")*(D484&lt;0)*(IFERROR(INDEX('入力'!$E$30:$E$88,MATCH(Q484,'入力'!$A$30:$A$88,0)),"")="貯める・増やす"),Q484,""),IF(A484&amp;""="0","",IF(Q484&lt;&gt;"",Q484,R484))))))</f>
        <v/>
      </c>
      <c r="T484" s="56">
        <f>IF(S484="","",IF(IFERROR(INDEX('入力'!$E$30:$E$88,MATCH(S484,'入力'!$A$30:$A$88,0)),"")="入るお金",D484,-D484))</f>
        <v/>
      </c>
      <c r="U484" s="39">
        <f>IF(L484="","",IF(L484&lt;&gt;1,"見出しなど",IF(N484=1,"重なり",IF(S484="",IF(O484&gt;0,"数えない（直した）",IF(I484&amp;""="1","振替",IF(A484&amp;""="0","計算対象外","数えない"))),IF(COUNTIFS('入力'!$A$30:$A$88,S484)=0,"一覧にない費目",IF(O484&gt;0,"直した",IF(S484="未分類","未分類","OK")))))))</f>
        <v/>
      </c>
    </row>
    <row r="485">
      <c r="A485" s="40" t="n"/>
      <c r="B485" s="34" t="n"/>
      <c r="C485" s="35" t="n"/>
      <c r="D485" s="36" t="n"/>
      <c r="E485" s="35" t="n"/>
      <c r="F485" s="35" t="n"/>
      <c r="G485" s="35" t="n"/>
      <c r="H485" s="35" t="n"/>
      <c r="I485" s="40" t="n"/>
      <c r="J485" s="35" t="n"/>
      <c r="L485" s="39">
        <f>IF(B485="","",IFERROR(YEAR(B485)*0+D485*0+1,0))</f>
        <v/>
      </c>
      <c r="M485" s="55">
        <f>IF(L485&lt;&gt;1,"",IF(O485&gt;0,IF(INDEX('分け方の表'!$O$4:$O$53,O485)&lt;&gt;"",DATE(YEAR(INDEX('分け方の表'!$O$4:$O$53,O485)),MONTH(INDEX('分け方の表'!$O$4:$O$53,O485)),1),DATE(YEAR(B485),MONTH(B485),1)),DATE(YEAR(B485),MONTH(B485),1)))</f>
        <v/>
      </c>
      <c r="N485" s="39">
        <f>IF(L485&lt;&gt;1,"",IF(J485="",0,IF(COUNTIFS($J$4:J485,J485)&gt;1,1,0)))</f>
        <v/>
      </c>
      <c r="O485" s="39">
        <f>IF(L485&lt;&gt;1,"",IF(J485="",0,IFERROR(MATCH(J485,'分け方の表'!$M$4:$M$53,0),0)))</f>
        <v/>
      </c>
      <c r="P485" s="39">
        <f>IF(L485&lt;&gt;1,"",IF(SUMPRODUCT((COUNTIFS(C485,"*"&amp;'分け方の表'!$F$4:$F$23&amp;"*")&gt;0)*('分け方の表'!$F$4:$F$23&lt;&gt;"")*'分け方の表'!$I$4:$I$23)=0,99,1+COUNTIFS('分け方の表'!$I$4:$I$23,"&gt;"&amp;SUMPRODUCT((COUNTIFS(C485,"*"&amp;'分け方の表'!$F$4:$F$23&amp;"*")&gt;0)*('分け方の表'!$F$4:$F$23&lt;&gt;"")*'分け方の表'!$I$4:$I$23))))</f>
        <v/>
      </c>
      <c r="Q485" s="39">
        <f>IF(L485&lt;&gt;1,"",IF(P485&gt;=99,"",INDEX('分け方の表'!$G$4:$G$23,P485)&amp;""))</f>
        <v/>
      </c>
      <c r="R485" s="39">
        <f>IF(L485&lt;&gt;1,"",IF((F485="収入")*(G485="給与")*(E485&lt;&gt;"")*(COUNTIFS('分け方の表'!$J$4:$J$13,E485)&gt;0),INDEX('分け方の表'!$K$4:$K$13,MATCH(E485,'分け方の表'!$J$4:$J$13,0))&amp;"",IFERROR(INDEX('分け方の表'!$C$4:$C$103,MATCH(F485&amp;"|"&amp;G485,'分け方の表'!$D$4:$D$103,0))&amp;"",IFERROR(INDEX('分け方の表'!$C$4:$C$103,MATCH(F485&amp;"|（ほか全部）",'分け方の表'!$D$4:$D$103,0))&amp;"","未分類"))))</f>
        <v/>
      </c>
      <c r="S485" s="39">
        <f>IF(L485&lt;&gt;1,"",IF(N485=1,"",IF(IF(O485&gt;0,INDEX('分け方の表'!$N$4:$N$53,O485)&amp;"","")&lt;&gt;"",IF(INDEX('分け方の表'!$N$4:$N$53,O485)="（数えない）","",INDEX('分け方の表'!$N$4:$N$53,O485)&amp;""),IF(I485&amp;""="1",IF((Q485&lt;&gt;"")*(D485&lt;0)*(IFERROR(INDEX('入力'!$E$30:$E$88,MATCH(Q485,'入力'!$A$30:$A$88,0)),"")="貯める・増やす"),Q485,""),IF(A485&amp;""="0","",IF(Q485&lt;&gt;"",Q485,R485))))))</f>
        <v/>
      </c>
      <c r="T485" s="56">
        <f>IF(S485="","",IF(IFERROR(INDEX('入力'!$E$30:$E$88,MATCH(S485,'入力'!$A$30:$A$88,0)),"")="入るお金",D485,-D485))</f>
        <v/>
      </c>
      <c r="U485" s="39">
        <f>IF(L485="","",IF(L485&lt;&gt;1,"見出しなど",IF(N485=1,"重なり",IF(S485="",IF(O485&gt;0,"数えない（直した）",IF(I485&amp;""="1","振替",IF(A485&amp;""="0","計算対象外","数えない"))),IF(COUNTIFS('入力'!$A$30:$A$88,S485)=0,"一覧にない費目",IF(O485&gt;0,"直した",IF(S485="未分類","未分類","OK")))))))</f>
        <v/>
      </c>
    </row>
    <row r="486">
      <c r="A486" s="40" t="n"/>
      <c r="B486" s="34" t="n"/>
      <c r="C486" s="35" t="n"/>
      <c r="D486" s="36" t="n"/>
      <c r="E486" s="35" t="n"/>
      <c r="F486" s="35" t="n"/>
      <c r="G486" s="35" t="n"/>
      <c r="H486" s="35" t="n"/>
      <c r="I486" s="40" t="n"/>
      <c r="J486" s="35" t="n"/>
      <c r="L486" s="39">
        <f>IF(B486="","",IFERROR(YEAR(B486)*0+D486*0+1,0))</f>
        <v/>
      </c>
      <c r="M486" s="55">
        <f>IF(L486&lt;&gt;1,"",IF(O486&gt;0,IF(INDEX('分け方の表'!$O$4:$O$53,O486)&lt;&gt;"",DATE(YEAR(INDEX('分け方の表'!$O$4:$O$53,O486)),MONTH(INDEX('分け方の表'!$O$4:$O$53,O486)),1),DATE(YEAR(B486),MONTH(B486),1)),DATE(YEAR(B486),MONTH(B486),1)))</f>
        <v/>
      </c>
      <c r="N486" s="39">
        <f>IF(L486&lt;&gt;1,"",IF(J486="",0,IF(COUNTIFS($J$4:J486,J486)&gt;1,1,0)))</f>
        <v/>
      </c>
      <c r="O486" s="39">
        <f>IF(L486&lt;&gt;1,"",IF(J486="",0,IFERROR(MATCH(J486,'分け方の表'!$M$4:$M$53,0),0)))</f>
        <v/>
      </c>
      <c r="P486" s="39">
        <f>IF(L486&lt;&gt;1,"",IF(SUMPRODUCT((COUNTIFS(C486,"*"&amp;'分け方の表'!$F$4:$F$23&amp;"*")&gt;0)*('分け方の表'!$F$4:$F$23&lt;&gt;"")*'分け方の表'!$I$4:$I$23)=0,99,1+COUNTIFS('分け方の表'!$I$4:$I$23,"&gt;"&amp;SUMPRODUCT((COUNTIFS(C486,"*"&amp;'分け方の表'!$F$4:$F$23&amp;"*")&gt;0)*('分け方の表'!$F$4:$F$23&lt;&gt;"")*'分け方の表'!$I$4:$I$23))))</f>
        <v/>
      </c>
      <c r="Q486" s="39">
        <f>IF(L486&lt;&gt;1,"",IF(P486&gt;=99,"",INDEX('分け方の表'!$G$4:$G$23,P486)&amp;""))</f>
        <v/>
      </c>
      <c r="R486" s="39">
        <f>IF(L486&lt;&gt;1,"",IF((F486="収入")*(G486="給与")*(E486&lt;&gt;"")*(COUNTIFS('分け方の表'!$J$4:$J$13,E486)&gt;0),INDEX('分け方の表'!$K$4:$K$13,MATCH(E486,'分け方の表'!$J$4:$J$13,0))&amp;"",IFERROR(INDEX('分け方の表'!$C$4:$C$103,MATCH(F486&amp;"|"&amp;G486,'分け方の表'!$D$4:$D$103,0))&amp;"",IFERROR(INDEX('分け方の表'!$C$4:$C$103,MATCH(F486&amp;"|（ほか全部）",'分け方の表'!$D$4:$D$103,0))&amp;"","未分類"))))</f>
        <v/>
      </c>
      <c r="S486" s="39">
        <f>IF(L486&lt;&gt;1,"",IF(N486=1,"",IF(IF(O486&gt;0,INDEX('分け方の表'!$N$4:$N$53,O486)&amp;"","")&lt;&gt;"",IF(INDEX('分け方の表'!$N$4:$N$53,O486)="（数えない）","",INDEX('分け方の表'!$N$4:$N$53,O486)&amp;""),IF(I486&amp;""="1",IF((Q486&lt;&gt;"")*(D486&lt;0)*(IFERROR(INDEX('入力'!$E$30:$E$88,MATCH(Q486,'入力'!$A$30:$A$88,0)),"")="貯める・増やす"),Q486,""),IF(A486&amp;""="0","",IF(Q486&lt;&gt;"",Q486,R486))))))</f>
        <v/>
      </c>
      <c r="T486" s="56">
        <f>IF(S486="","",IF(IFERROR(INDEX('入力'!$E$30:$E$88,MATCH(S486,'入力'!$A$30:$A$88,0)),"")="入るお金",D486,-D486))</f>
        <v/>
      </c>
      <c r="U486" s="39">
        <f>IF(L486="","",IF(L486&lt;&gt;1,"見出しなど",IF(N486=1,"重なり",IF(S486="",IF(O486&gt;0,"数えない（直した）",IF(I486&amp;""="1","振替",IF(A486&amp;""="0","計算対象外","数えない"))),IF(COUNTIFS('入力'!$A$30:$A$88,S486)=0,"一覧にない費目",IF(O486&gt;0,"直した",IF(S486="未分類","未分類","OK")))))))</f>
        <v/>
      </c>
    </row>
    <row r="487">
      <c r="A487" s="40" t="n"/>
      <c r="B487" s="34" t="n"/>
      <c r="C487" s="35" t="n"/>
      <c r="D487" s="36" t="n"/>
      <c r="E487" s="35" t="n"/>
      <c r="F487" s="35" t="n"/>
      <c r="G487" s="35" t="n"/>
      <c r="H487" s="35" t="n"/>
      <c r="I487" s="40" t="n"/>
      <c r="J487" s="35" t="n"/>
      <c r="L487" s="39">
        <f>IF(B487="","",IFERROR(YEAR(B487)*0+D487*0+1,0))</f>
        <v/>
      </c>
      <c r="M487" s="55">
        <f>IF(L487&lt;&gt;1,"",IF(O487&gt;0,IF(INDEX('分け方の表'!$O$4:$O$53,O487)&lt;&gt;"",DATE(YEAR(INDEX('分け方の表'!$O$4:$O$53,O487)),MONTH(INDEX('分け方の表'!$O$4:$O$53,O487)),1),DATE(YEAR(B487),MONTH(B487),1)),DATE(YEAR(B487),MONTH(B487),1)))</f>
        <v/>
      </c>
      <c r="N487" s="39">
        <f>IF(L487&lt;&gt;1,"",IF(J487="",0,IF(COUNTIFS($J$4:J487,J487)&gt;1,1,0)))</f>
        <v/>
      </c>
      <c r="O487" s="39">
        <f>IF(L487&lt;&gt;1,"",IF(J487="",0,IFERROR(MATCH(J487,'分け方の表'!$M$4:$M$53,0),0)))</f>
        <v/>
      </c>
      <c r="P487" s="39">
        <f>IF(L487&lt;&gt;1,"",IF(SUMPRODUCT((COUNTIFS(C487,"*"&amp;'分け方の表'!$F$4:$F$23&amp;"*")&gt;0)*('分け方の表'!$F$4:$F$23&lt;&gt;"")*'分け方の表'!$I$4:$I$23)=0,99,1+COUNTIFS('分け方の表'!$I$4:$I$23,"&gt;"&amp;SUMPRODUCT((COUNTIFS(C487,"*"&amp;'分け方の表'!$F$4:$F$23&amp;"*")&gt;0)*('分け方の表'!$F$4:$F$23&lt;&gt;"")*'分け方の表'!$I$4:$I$23))))</f>
        <v/>
      </c>
      <c r="Q487" s="39">
        <f>IF(L487&lt;&gt;1,"",IF(P487&gt;=99,"",INDEX('分け方の表'!$G$4:$G$23,P487)&amp;""))</f>
        <v/>
      </c>
      <c r="R487" s="39">
        <f>IF(L487&lt;&gt;1,"",IF((F487="収入")*(G487="給与")*(E487&lt;&gt;"")*(COUNTIFS('分け方の表'!$J$4:$J$13,E487)&gt;0),INDEX('分け方の表'!$K$4:$K$13,MATCH(E487,'分け方の表'!$J$4:$J$13,0))&amp;"",IFERROR(INDEX('分け方の表'!$C$4:$C$103,MATCH(F487&amp;"|"&amp;G487,'分け方の表'!$D$4:$D$103,0))&amp;"",IFERROR(INDEX('分け方の表'!$C$4:$C$103,MATCH(F487&amp;"|（ほか全部）",'分け方の表'!$D$4:$D$103,0))&amp;"","未分類"))))</f>
        <v/>
      </c>
      <c r="S487" s="39">
        <f>IF(L487&lt;&gt;1,"",IF(N487=1,"",IF(IF(O487&gt;0,INDEX('分け方の表'!$N$4:$N$53,O487)&amp;"","")&lt;&gt;"",IF(INDEX('分け方の表'!$N$4:$N$53,O487)="（数えない）","",INDEX('分け方の表'!$N$4:$N$53,O487)&amp;""),IF(I487&amp;""="1",IF((Q487&lt;&gt;"")*(D487&lt;0)*(IFERROR(INDEX('入力'!$E$30:$E$88,MATCH(Q487,'入力'!$A$30:$A$88,0)),"")="貯める・増やす"),Q487,""),IF(A487&amp;""="0","",IF(Q487&lt;&gt;"",Q487,R487))))))</f>
        <v/>
      </c>
      <c r="T487" s="56">
        <f>IF(S487="","",IF(IFERROR(INDEX('入力'!$E$30:$E$88,MATCH(S487,'入力'!$A$30:$A$88,0)),"")="入るお金",D487,-D487))</f>
        <v/>
      </c>
      <c r="U487" s="39">
        <f>IF(L487="","",IF(L487&lt;&gt;1,"見出しなど",IF(N487=1,"重なり",IF(S487="",IF(O487&gt;0,"数えない（直した）",IF(I487&amp;""="1","振替",IF(A487&amp;""="0","計算対象外","数えない"))),IF(COUNTIFS('入力'!$A$30:$A$88,S487)=0,"一覧にない費目",IF(O487&gt;0,"直した",IF(S487="未分類","未分類","OK")))))))</f>
        <v/>
      </c>
    </row>
    <row r="488">
      <c r="A488" s="40" t="n"/>
      <c r="B488" s="34" t="n"/>
      <c r="C488" s="35" t="n"/>
      <c r="D488" s="36" t="n"/>
      <c r="E488" s="35" t="n"/>
      <c r="F488" s="35" t="n"/>
      <c r="G488" s="35" t="n"/>
      <c r="H488" s="35" t="n"/>
      <c r="I488" s="40" t="n"/>
      <c r="J488" s="35" t="n"/>
      <c r="L488" s="39">
        <f>IF(B488="","",IFERROR(YEAR(B488)*0+D488*0+1,0))</f>
        <v/>
      </c>
      <c r="M488" s="55">
        <f>IF(L488&lt;&gt;1,"",IF(O488&gt;0,IF(INDEX('分け方の表'!$O$4:$O$53,O488)&lt;&gt;"",DATE(YEAR(INDEX('分け方の表'!$O$4:$O$53,O488)),MONTH(INDEX('分け方の表'!$O$4:$O$53,O488)),1),DATE(YEAR(B488),MONTH(B488),1)),DATE(YEAR(B488),MONTH(B488),1)))</f>
        <v/>
      </c>
      <c r="N488" s="39">
        <f>IF(L488&lt;&gt;1,"",IF(J488="",0,IF(COUNTIFS($J$4:J488,J488)&gt;1,1,0)))</f>
        <v/>
      </c>
      <c r="O488" s="39">
        <f>IF(L488&lt;&gt;1,"",IF(J488="",0,IFERROR(MATCH(J488,'分け方の表'!$M$4:$M$53,0),0)))</f>
        <v/>
      </c>
      <c r="P488" s="39">
        <f>IF(L488&lt;&gt;1,"",IF(SUMPRODUCT((COUNTIFS(C488,"*"&amp;'分け方の表'!$F$4:$F$23&amp;"*")&gt;0)*('分け方の表'!$F$4:$F$23&lt;&gt;"")*'分け方の表'!$I$4:$I$23)=0,99,1+COUNTIFS('分け方の表'!$I$4:$I$23,"&gt;"&amp;SUMPRODUCT((COUNTIFS(C488,"*"&amp;'分け方の表'!$F$4:$F$23&amp;"*")&gt;0)*('分け方の表'!$F$4:$F$23&lt;&gt;"")*'分け方の表'!$I$4:$I$23))))</f>
        <v/>
      </c>
      <c r="Q488" s="39">
        <f>IF(L488&lt;&gt;1,"",IF(P488&gt;=99,"",INDEX('分け方の表'!$G$4:$G$23,P488)&amp;""))</f>
        <v/>
      </c>
      <c r="R488" s="39">
        <f>IF(L488&lt;&gt;1,"",IF((F488="収入")*(G488="給与")*(E488&lt;&gt;"")*(COUNTIFS('分け方の表'!$J$4:$J$13,E488)&gt;0),INDEX('分け方の表'!$K$4:$K$13,MATCH(E488,'分け方の表'!$J$4:$J$13,0))&amp;"",IFERROR(INDEX('分け方の表'!$C$4:$C$103,MATCH(F488&amp;"|"&amp;G488,'分け方の表'!$D$4:$D$103,0))&amp;"",IFERROR(INDEX('分け方の表'!$C$4:$C$103,MATCH(F488&amp;"|（ほか全部）",'分け方の表'!$D$4:$D$103,0))&amp;"","未分類"))))</f>
        <v/>
      </c>
      <c r="S488" s="39">
        <f>IF(L488&lt;&gt;1,"",IF(N488=1,"",IF(IF(O488&gt;0,INDEX('分け方の表'!$N$4:$N$53,O488)&amp;"","")&lt;&gt;"",IF(INDEX('分け方の表'!$N$4:$N$53,O488)="（数えない）","",INDEX('分け方の表'!$N$4:$N$53,O488)&amp;""),IF(I488&amp;""="1",IF((Q488&lt;&gt;"")*(D488&lt;0)*(IFERROR(INDEX('入力'!$E$30:$E$88,MATCH(Q488,'入力'!$A$30:$A$88,0)),"")="貯める・増やす"),Q488,""),IF(A488&amp;""="0","",IF(Q488&lt;&gt;"",Q488,R488))))))</f>
        <v/>
      </c>
      <c r="T488" s="56">
        <f>IF(S488="","",IF(IFERROR(INDEX('入力'!$E$30:$E$88,MATCH(S488,'入力'!$A$30:$A$88,0)),"")="入るお金",D488,-D488))</f>
        <v/>
      </c>
      <c r="U488" s="39">
        <f>IF(L488="","",IF(L488&lt;&gt;1,"見出しなど",IF(N488=1,"重なり",IF(S488="",IF(O488&gt;0,"数えない（直した）",IF(I488&amp;""="1","振替",IF(A488&amp;""="0","計算対象外","数えない"))),IF(COUNTIFS('入力'!$A$30:$A$88,S488)=0,"一覧にない費目",IF(O488&gt;0,"直した",IF(S488="未分類","未分類","OK")))))))</f>
        <v/>
      </c>
    </row>
    <row r="489">
      <c r="A489" s="40" t="n"/>
      <c r="B489" s="34" t="n"/>
      <c r="C489" s="35" t="n"/>
      <c r="D489" s="36" t="n"/>
      <c r="E489" s="35" t="n"/>
      <c r="F489" s="35" t="n"/>
      <c r="G489" s="35" t="n"/>
      <c r="H489" s="35" t="n"/>
      <c r="I489" s="40" t="n"/>
      <c r="J489" s="35" t="n"/>
      <c r="L489" s="39">
        <f>IF(B489="","",IFERROR(YEAR(B489)*0+D489*0+1,0))</f>
        <v/>
      </c>
      <c r="M489" s="55">
        <f>IF(L489&lt;&gt;1,"",IF(O489&gt;0,IF(INDEX('分け方の表'!$O$4:$O$53,O489)&lt;&gt;"",DATE(YEAR(INDEX('分け方の表'!$O$4:$O$53,O489)),MONTH(INDEX('分け方の表'!$O$4:$O$53,O489)),1),DATE(YEAR(B489),MONTH(B489),1)),DATE(YEAR(B489),MONTH(B489),1)))</f>
        <v/>
      </c>
      <c r="N489" s="39">
        <f>IF(L489&lt;&gt;1,"",IF(J489="",0,IF(COUNTIFS($J$4:J489,J489)&gt;1,1,0)))</f>
        <v/>
      </c>
      <c r="O489" s="39">
        <f>IF(L489&lt;&gt;1,"",IF(J489="",0,IFERROR(MATCH(J489,'分け方の表'!$M$4:$M$53,0),0)))</f>
        <v/>
      </c>
      <c r="P489" s="39">
        <f>IF(L489&lt;&gt;1,"",IF(SUMPRODUCT((COUNTIFS(C489,"*"&amp;'分け方の表'!$F$4:$F$23&amp;"*")&gt;0)*('分け方の表'!$F$4:$F$23&lt;&gt;"")*'分け方の表'!$I$4:$I$23)=0,99,1+COUNTIFS('分け方の表'!$I$4:$I$23,"&gt;"&amp;SUMPRODUCT((COUNTIFS(C489,"*"&amp;'分け方の表'!$F$4:$F$23&amp;"*")&gt;0)*('分け方の表'!$F$4:$F$23&lt;&gt;"")*'分け方の表'!$I$4:$I$23))))</f>
        <v/>
      </c>
      <c r="Q489" s="39">
        <f>IF(L489&lt;&gt;1,"",IF(P489&gt;=99,"",INDEX('分け方の表'!$G$4:$G$23,P489)&amp;""))</f>
        <v/>
      </c>
      <c r="R489" s="39">
        <f>IF(L489&lt;&gt;1,"",IF((F489="収入")*(G489="給与")*(E489&lt;&gt;"")*(COUNTIFS('分け方の表'!$J$4:$J$13,E489)&gt;0),INDEX('分け方の表'!$K$4:$K$13,MATCH(E489,'分け方の表'!$J$4:$J$13,0))&amp;"",IFERROR(INDEX('分け方の表'!$C$4:$C$103,MATCH(F489&amp;"|"&amp;G489,'分け方の表'!$D$4:$D$103,0))&amp;"",IFERROR(INDEX('分け方の表'!$C$4:$C$103,MATCH(F489&amp;"|（ほか全部）",'分け方の表'!$D$4:$D$103,0))&amp;"","未分類"))))</f>
        <v/>
      </c>
      <c r="S489" s="39">
        <f>IF(L489&lt;&gt;1,"",IF(N489=1,"",IF(IF(O489&gt;0,INDEX('分け方の表'!$N$4:$N$53,O489)&amp;"","")&lt;&gt;"",IF(INDEX('分け方の表'!$N$4:$N$53,O489)="（数えない）","",INDEX('分け方の表'!$N$4:$N$53,O489)&amp;""),IF(I489&amp;""="1",IF((Q489&lt;&gt;"")*(D489&lt;0)*(IFERROR(INDEX('入力'!$E$30:$E$88,MATCH(Q489,'入力'!$A$30:$A$88,0)),"")="貯める・増やす"),Q489,""),IF(A489&amp;""="0","",IF(Q489&lt;&gt;"",Q489,R489))))))</f>
        <v/>
      </c>
      <c r="T489" s="56">
        <f>IF(S489="","",IF(IFERROR(INDEX('入力'!$E$30:$E$88,MATCH(S489,'入力'!$A$30:$A$88,0)),"")="入るお金",D489,-D489))</f>
        <v/>
      </c>
      <c r="U489" s="39">
        <f>IF(L489="","",IF(L489&lt;&gt;1,"見出しなど",IF(N489=1,"重なり",IF(S489="",IF(O489&gt;0,"数えない（直した）",IF(I489&amp;""="1","振替",IF(A489&amp;""="0","計算対象外","数えない"))),IF(COUNTIFS('入力'!$A$30:$A$88,S489)=0,"一覧にない費目",IF(O489&gt;0,"直した",IF(S489="未分類","未分類","OK")))))))</f>
        <v/>
      </c>
    </row>
    <row r="490">
      <c r="A490" s="40" t="n"/>
      <c r="B490" s="34" t="n"/>
      <c r="C490" s="35" t="n"/>
      <c r="D490" s="36" t="n"/>
      <c r="E490" s="35" t="n"/>
      <c r="F490" s="35" t="n"/>
      <c r="G490" s="35" t="n"/>
      <c r="H490" s="35" t="n"/>
      <c r="I490" s="40" t="n"/>
      <c r="J490" s="35" t="n"/>
      <c r="L490" s="39">
        <f>IF(B490="","",IFERROR(YEAR(B490)*0+D490*0+1,0))</f>
        <v/>
      </c>
      <c r="M490" s="55">
        <f>IF(L490&lt;&gt;1,"",IF(O490&gt;0,IF(INDEX('分け方の表'!$O$4:$O$53,O490)&lt;&gt;"",DATE(YEAR(INDEX('分け方の表'!$O$4:$O$53,O490)),MONTH(INDEX('分け方の表'!$O$4:$O$53,O490)),1),DATE(YEAR(B490),MONTH(B490),1)),DATE(YEAR(B490),MONTH(B490),1)))</f>
        <v/>
      </c>
      <c r="N490" s="39">
        <f>IF(L490&lt;&gt;1,"",IF(J490="",0,IF(COUNTIFS($J$4:J490,J490)&gt;1,1,0)))</f>
        <v/>
      </c>
      <c r="O490" s="39">
        <f>IF(L490&lt;&gt;1,"",IF(J490="",0,IFERROR(MATCH(J490,'分け方の表'!$M$4:$M$53,0),0)))</f>
        <v/>
      </c>
      <c r="P490" s="39">
        <f>IF(L490&lt;&gt;1,"",IF(SUMPRODUCT((COUNTIFS(C490,"*"&amp;'分け方の表'!$F$4:$F$23&amp;"*")&gt;0)*('分け方の表'!$F$4:$F$23&lt;&gt;"")*'分け方の表'!$I$4:$I$23)=0,99,1+COUNTIFS('分け方の表'!$I$4:$I$23,"&gt;"&amp;SUMPRODUCT((COUNTIFS(C490,"*"&amp;'分け方の表'!$F$4:$F$23&amp;"*")&gt;0)*('分け方の表'!$F$4:$F$23&lt;&gt;"")*'分け方の表'!$I$4:$I$23))))</f>
        <v/>
      </c>
      <c r="Q490" s="39">
        <f>IF(L490&lt;&gt;1,"",IF(P490&gt;=99,"",INDEX('分け方の表'!$G$4:$G$23,P490)&amp;""))</f>
        <v/>
      </c>
      <c r="R490" s="39">
        <f>IF(L490&lt;&gt;1,"",IF((F490="収入")*(G490="給与")*(E490&lt;&gt;"")*(COUNTIFS('分け方の表'!$J$4:$J$13,E490)&gt;0),INDEX('分け方の表'!$K$4:$K$13,MATCH(E490,'分け方の表'!$J$4:$J$13,0))&amp;"",IFERROR(INDEX('分け方の表'!$C$4:$C$103,MATCH(F490&amp;"|"&amp;G490,'分け方の表'!$D$4:$D$103,0))&amp;"",IFERROR(INDEX('分け方の表'!$C$4:$C$103,MATCH(F490&amp;"|（ほか全部）",'分け方の表'!$D$4:$D$103,0))&amp;"","未分類"))))</f>
        <v/>
      </c>
      <c r="S490" s="39">
        <f>IF(L490&lt;&gt;1,"",IF(N490=1,"",IF(IF(O490&gt;0,INDEX('分け方の表'!$N$4:$N$53,O490)&amp;"","")&lt;&gt;"",IF(INDEX('分け方の表'!$N$4:$N$53,O490)="（数えない）","",INDEX('分け方の表'!$N$4:$N$53,O490)&amp;""),IF(I490&amp;""="1",IF((Q490&lt;&gt;"")*(D490&lt;0)*(IFERROR(INDEX('入力'!$E$30:$E$88,MATCH(Q490,'入力'!$A$30:$A$88,0)),"")="貯める・増やす"),Q490,""),IF(A490&amp;""="0","",IF(Q490&lt;&gt;"",Q490,R490))))))</f>
        <v/>
      </c>
      <c r="T490" s="56">
        <f>IF(S490="","",IF(IFERROR(INDEX('入力'!$E$30:$E$88,MATCH(S490,'入力'!$A$30:$A$88,0)),"")="入るお金",D490,-D490))</f>
        <v/>
      </c>
      <c r="U490" s="39">
        <f>IF(L490="","",IF(L490&lt;&gt;1,"見出しなど",IF(N490=1,"重なり",IF(S490="",IF(O490&gt;0,"数えない（直した）",IF(I490&amp;""="1","振替",IF(A490&amp;""="0","計算対象外","数えない"))),IF(COUNTIFS('入力'!$A$30:$A$88,S490)=0,"一覧にない費目",IF(O490&gt;0,"直した",IF(S490="未分類","未分類","OK")))))))</f>
        <v/>
      </c>
    </row>
    <row r="491">
      <c r="A491" s="40" t="n"/>
      <c r="B491" s="34" t="n"/>
      <c r="C491" s="35" t="n"/>
      <c r="D491" s="36" t="n"/>
      <c r="E491" s="35" t="n"/>
      <c r="F491" s="35" t="n"/>
      <c r="G491" s="35" t="n"/>
      <c r="H491" s="35" t="n"/>
      <c r="I491" s="40" t="n"/>
      <c r="J491" s="35" t="n"/>
      <c r="L491" s="39">
        <f>IF(B491="","",IFERROR(YEAR(B491)*0+D491*0+1,0))</f>
        <v/>
      </c>
      <c r="M491" s="55">
        <f>IF(L491&lt;&gt;1,"",IF(O491&gt;0,IF(INDEX('分け方の表'!$O$4:$O$53,O491)&lt;&gt;"",DATE(YEAR(INDEX('分け方の表'!$O$4:$O$53,O491)),MONTH(INDEX('分け方の表'!$O$4:$O$53,O491)),1),DATE(YEAR(B491),MONTH(B491),1)),DATE(YEAR(B491),MONTH(B491),1)))</f>
        <v/>
      </c>
      <c r="N491" s="39">
        <f>IF(L491&lt;&gt;1,"",IF(J491="",0,IF(COUNTIFS($J$4:J491,J491)&gt;1,1,0)))</f>
        <v/>
      </c>
      <c r="O491" s="39">
        <f>IF(L491&lt;&gt;1,"",IF(J491="",0,IFERROR(MATCH(J491,'分け方の表'!$M$4:$M$53,0),0)))</f>
        <v/>
      </c>
      <c r="P491" s="39">
        <f>IF(L491&lt;&gt;1,"",IF(SUMPRODUCT((COUNTIFS(C491,"*"&amp;'分け方の表'!$F$4:$F$23&amp;"*")&gt;0)*('分け方の表'!$F$4:$F$23&lt;&gt;"")*'分け方の表'!$I$4:$I$23)=0,99,1+COUNTIFS('分け方の表'!$I$4:$I$23,"&gt;"&amp;SUMPRODUCT((COUNTIFS(C491,"*"&amp;'分け方の表'!$F$4:$F$23&amp;"*")&gt;0)*('分け方の表'!$F$4:$F$23&lt;&gt;"")*'分け方の表'!$I$4:$I$23))))</f>
        <v/>
      </c>
      <c r="Q491" s="39">
        <f>IF(L491&lt;&gt;1,"",IF(P491&gt;=99,"",INDEX('分け方の表'!$G$4:$G$23,P491)&amp;""))</f>
        <v/>
      </c>
      <c r="R491" s="39">
        <f>IF(L491&lt;&gt;1,"",IF((F491="収入")*(G491="給与")*(E491&lt;&gt;"")*(COUNTIFS('分け方の表'!$J$4:$J$13,E491)&gt;0),INDEX('分け方の表'!$K$4:$K$13,MATCH(E491,'分け方の表'!$J$4:$J$13,0))&amp;"",IFERROR(INDEX('分け方の表'!$C$4:$C$103,MATCH(F491&amp;"|"&amp;G491,'分け方の表'!$D$4:$D$103,0))&amp;"",IFERROR(INDEX('分け方の表'!$C$4:$C$103,MATCH(F491&amp;"|（ほか全部）",'分け方の表'!$D$4:$D$103,0))&amp;"","未分類"))))</f>
        <v/>
      </c>
      <c r="S491" s="39">
        <f>IF(L491&lt;&gt;1,"",IF(N491=1,"",IF(IF(O491&gt;0,INDEX('分け方の表'!$N$4:$N$53,O491)&amp;"","")&lt;&gt;"",IF(INDEX('分け方の表'!$N$4:$N$53,O491)="（数えない）","",INDEX('分け方の表'!$N$4:$N$53,O491)&amp;""),IF(I491&amp;""="1",IF((Q491&lt;&gt;"")*(D491&lt;0)*(IFERROR(INDEX('入力'!$E$30:$E$88,MATCH(Q491,'入力'!$A$30:$A$88,0)),"")="貯める・増やす"),Q491,""),IF(A491&amp;""="0","",IF(Q491&lt;&gt;"",Q491,R491))))))</f>
        <v/>
      </c>
      <c r="T491" s="56">
        <f>IF(S491="","",IF(IFERROR(INDEX('入力'!$E$30:$E$88,MATCH(S491,'入力'!$A$30:$A$88,0)),"")="入るお金",D491,-D491))</f>
        <v/>
      </c>
      <c r="U491" s="39">
        <f>IF(L491="","",IF(L491&lt;&gt;1,"見出しなど",IF(N491=1,"重なり",IF(S491="",IF(O491&gt;0,"数えない（直した）",IF(I491&amp;""="1","振替",IF(A491&amp;""="0","計算対象外","数えない"))),IF(COUNTIFS('入力'!$A$30:$A$88,S491)=0,"一覧にない費目",IF(O491&gt;0,"直した",IF(S491="未分類","未分類","OK")))))))</f>
        <v/>
      </c>
    </row>
    <row r="492">
      <c r="A492" s="40" t="n"/>
      <c r="B492" s="34" t="n"/>
      <c r="C492" s="35" t="n"/>
      <c r="D492" s="36" t="n"/>
      <c r="E492" s="35" t="n"/>
      <c r="F492" s="35" t="n"/>
      <c r="G492" s="35" t="n"/>
      <c r="H492" s="35" t="n"/>
      <c r="I492" s="40" t="n"/>
      <c r="J492" s="35" t="n"/>
      <c r="L492" s="39">
        <f>IF(B492="","",IFERROR(YEAR(B492)*0+D492*0+1,0))</f>
        <v/>
      </c>
      <c r="M492" s="55">
        <f>IF(L492&lt;&gt;1,"",IF(O492&gt;0,IF(INDEX('分け方の表'!$O$4:$O$53,O492)&lt;&gt;"",DATE(YEAR(INDEX('分け方の表'!$O$4:$O$53,O492)),MONTH(INDEX('分け方の表'!$O$4:$O$53,O492)),1),DATE(YEAR(B492),MONTH(B492),1)),DATE(YEAR(B492),MONTH(B492),1)))</f>
        <v/>
      </c>
      <c r="N492" s="39">
        <f>IF(L492&lt;&gt;1,"",IF(J492="",0,IF(COUNTIFS($J$4:J492,J492)&gt;1,1,0)))</f>
        <v/>
      </c>
      <c r="O492" s="39">
        <f>IF(L492&lt;&gt;1,"",IF(J492="",0,IFERROR(MATCH(J492,'分け方の表'!$M$4:$M$53,0),0)))</f>
        <v/>
      </c>
      <c r="P492" s="39">
        <f>IF(L492&lt;&gt;1,"",IF(SUMPRODUCT((COUNTIFS(C492,"*"&amp;'分け方の表'!$F$4:$F$23&amp;"*")&gt;0)*('分け方の表'!$F$4:$F$23&lt;&gt;"")*'分け方の表'!$I$4:$I$23)=0,99,1+COUNTIFS('分け方の表'!$I$4:$I$23,"&gt;"&amp;SUMPRODUCT((COUNTIFS(C492,"*"&amp;'分け方の表'!$F$4:$F$23&amp;"*")&gt;0)*('分け方の表'!$F$4:$F$23&lt;&gt;"")*'分け方の表'!$I$4:$I$23))))</f>
        <v/>
      </c>
      <c r="Q492" s="39">
        <f>IF(L492&lt;&gt;1,"",IF(P492&gt;=99,"",INDEX('分け方の表'!$G$4:$G$23,P492)&amp;""))</f>
        <v/>
      </c>
      <c r="R492" s="39">
        <f>IF(L492&lt;&gt;1,"",IF((F492="収入")*(G492="給与")*(E492&lt;&gt;"")*(COUNTIFS('分け方の表'!$J$4:$J$13,E492)&gt;0),INDEX('分け方の表'!$K$4:$K$13,MATCH(E492,'分け方の表'!$J$4:$J$13,0))&amp;"",IFERROR(INDEX('分け方の表'!$C$4:$C$103,MATCH(F492&amp;"|"&amp;G492,'分け方の表'!$D$4:$D$103,0))&amp;"",IFERROR(INDEX('分け方の表'!$C$4:$C$103,MATCH(F492&amp;"|（ほか全部）",'分け方の表'!$D$4:$D$103,0))&amp;"","未分類"))))</f>
        <v/>
      </c>
      <c r="S492" s="39">
        <f>IF(L492&lt;&gt;1,"",IF(N492=1,"",IF(IF(O492&gt;0,INDEX('分け方の表'!$N$4:$N$53,O492)&amp;"","")&lt;&gt;"",IF(INDEX('分け方の表'!$N$4:$N$53,O492)="（数えない）","",INDEX('分け方の表'!$N$4:$N$53,O492)&amp;""),IF(I492&amp;""="1",IF((Q492&lt;&gt;"")*(D492&lt;0)*(IFERROR(INDEX('入力'!$E$30:$E$88,MATCH(Q492,'入力'!$A$30:$A$88,0)),"")="貯める・増やす"),Q492,""),IF(A492&amp;""="0","",IF(Q492&lt;&gt;"",Q492,R492))))))</f>
        <v/>
      </c>
      <c r="T492" s="56">
        <f>IF(S492="","",IF(IFERROR(INDEX('入力'!$E$30:$E$88,MATCH(S492,'入力'!$A$30:$A$88,0)),"")="入るお金",D492,-D492))</f>
        <v/>
      </c>
      <c r="U492" s="39">
        <f>IF(L492="","",IF(L492&lt;&gt;1,"見出しなど",IF(N492=1,"重なり",IF(S492="",IF(O492&gt;0,"数えない（直した）",IF(I492&amp;""="1","振替",IF(A492&amp;""="0","計算対象外","数えない"))),IF(COUNTIFS('入力'!$A$30:$A$88,S492)=0,"一覧にない費目",IF(O492&gt;0,"直した",IF(S492="未分類","未分類","OK")))))))</f>
        <v/>
      </c>
    </row>
    <row r="493">
      <c r="A493" s="40" t="n"/>
      <c r="B493" s="34" t="n"/>
      <c r="C493" s="35" t="n"/>
      <c r="D493" s="36" t="n"/>
      <c r="E493" s="35" t="n"/>
      <c r="F493" s="35" t="n"/>
      <c r="G493" s="35" t="n"/>
      <c r="H493" s="35" t="n"/>
      <c r="I493" s="40" t="n"/>
      <c r="J493" s="35" t="n"/>
      <c r="L493" s="39">
        <f>IF(B493="","",IFERROR(YEAR(B493)*0+D493*0+1,0))</f>
        <v/>
      </c>
      <c r="M493" s="55">
        <f>IF(L493&lt;&gt;1,"",IF(O493&gt;0,IF(INDEX('分け方の表'!$O$4:$O$53,O493)&lt;&gt;"",DATE(YEAR(INDEX('分け方の表'!$O$4:$O$53,O493)),MONTH(INDEX('分け方の表'!$O$4:$O$53,O493)),1),DATE(YEAR(B493),MONTH(B493),1)),DATE(YEAR(B493),MONTH(B493),1)))</f>
        <v/>
      </c>
      <c r="N493" s="39">
        <f>IF(L493&lt;&gt;1,"",IF(J493="",0,IF(COUNTIFS($J$4:J493,J493)&gt;1,1,0)))</f>
        <v/>
      </c>
      <c r="O493" s="39">
        <f>IF(L493&lt;&gt;1,"",IF(J493="",0,IFERROR(MATCH(J493,'分け方の表'!$M$4:$M$53,0),0)))</f>
        <v/>
      </c>
      <c r="P493" s="39">
        <f>IF(L493&lt;&gt;1,"",IF(SUMPRODUCT((COUNTIFS(C493,"*"&amp;'分け方の表'!$F$4:$F$23&amp;"*")&gt;0)*('分け方の表'!$F$4:$F$23&lt;&gt;"")*'分け方の表'!$I$4:$I$23)=0,99,1+COUNTIFS('分け方の表'!$I$4:$I$23,"&gt;"&amp;SUMPRODUCT((COUNTIFS(C493,"*"&amp;'分け方の表'!$F$4:$F$23&amp;"*")&gt;0)*('分け方の表'!$F$4:$F$23&lt;&gt;"")*'分け方の表'!$I$4:$I$23))))</f>
        <v/>
      </c>
      <c r="Q493" s="39">
        <f>IF(L493&lt;&gt;1,"",IF(P493&gt;=99,"",INDEX('分け方の表'!$G$4:$G$23,P493)&amp;""))</f>
        <v/>
      </c>
      <c r="R493" s="39">
        <f>IF(L493&lt;&gt;1,"",IF((F493="収入")*(G493="給与")*(E493&lt;&gt;"")*(COUNTIFS('分け方の表'!$J$4:$J$13,E493)&gt;0),INDEX('分け方の表'!$K$4:$K$13,MATCH(E493,'分け方の表'!$J$4:$J$13,0))&amp;"",IFERROR(INDEX('分け方の表'!$C$4:$C$103,MATCH(F493&amp;"|"&amp;G493,'分け方の表'!$D$4:$D$103,0))&amp;"",IFERROR(INDEX('分け方の表'!$C$4:$C$103,MATCH(F493&amp;"|（ほか全部）",'分け方の表'!$D$4:$D$103,0))&amp;"","未分類"))))</f>
        <v/>
      </c>
      <c r="S493" s="39">
        <f>IF(L493&lt;&gt;1,"",IF(N493=1,"",IF(IF(O493&gt;0,INDEX('分け方の表'!$N$4:$N$53,O493)&amp;"","")&lt;&gt;"",IF(INDEX('分け方の表'!$N$4:$N$53,O493)="（数えない）","",INDEX('分け方の表'!$N$4:$N$53,O493)&amp;""),IF(I493&amp;""="1",IF((Q493&lt;&gt;"")*(D493&lt;0)*(IFERROR(INDEX('入力'!$E$30:$E$88,MATCH(Q493,'入力'!$A$30:$A$88,0)),"")="貯める・増やす"),Q493,""),IF(A493&amp;""="0","",IF(Q493&lt;&gt;"",Q493,R493))))))</f>
        <v/>
      </c>
      <c r="T493" s="56">
        <f>IF(S493="","",IF(IFERROR(INDEX('入力'!$E$30:$E$88,MATCH(S493,'入力'!$A$30:$A$88,0)),"")="入るお金",D493,-D493))</f>
        <v/>
      </c>
      <c r="U493" s="39">
        <f>IF(L493="","",IF(L493&lt;&gt;1,"見出しなど",IF(N493=1,"重なり",IF(S493="",IF(O493&gt;0,"数えない（直した）",IF(I493&amp;""="1","振替",IF(A493&amp;""="0","計算対象外","数えない"))),IF(COUNTIFS('入力'!$A$30:$A$88,S493)=0,"一覧にない費目",IF(O493&gt;0,"直した",IF(S493="未分類","未分類","OK")))))))</f>
        <v/>
      </c>
    </row>
    <row r="494">
      <c r="A494" s="40" t="n"/>
      <c r="B494" s="34" t="n"/>
      <c r="C494" s="35" t="n"/>
      <c r="D494" s="36" t="n"/>
      <c r="E494" s="35" t="n"/>
      <c r="F494" s="35" t="n"/>
      <c r="G494" s="35" t="n"/>
      <c r="H494" s="35" t="n"/>
      <c r="I494" s="40" t="n"/>
      <c r="J494" s="35" t="n"/>
      <c r="L494" s="39">
        <f>IF(B494="","",IFERROR(YEAR(B494)*0+D494*0+1,0))</f>
        <v/>
      </c>
      <c r="M494" s="55">
        <f>IF(L494&lt;&gt;1,"",IF(O494&gt;0,IF(INDEX('分け方の表'!$O$4:$O$53,O494)&lt;&gt;"",DATE(YEAR(INDEX('分け方の表'!$O$4:$O$53,O494)),MONTH(INDEX('分け方の表'!$O$4:$O$53,O494)),1),DATE(YEAR(B494),MONTH(B494),1)),DATE(YEAR(B494),MONTH(B494),1)))</f>
        <v/>
      </c>
      <c r="N494" s="39">
        <f>IF(L494&lt;&gt;1,"",IF(J494="",0,IF(COUNTIFS($J$4:J494,J494)&gt;1,1,0)))</f>
        <v/>
      </c>
      <c r="O494" s="39">
        <f>IF(L494&lt;&gt;1,"",IF(J494="",0,IFERROR(MATCH(J494,'分け方の表'!$M$4:$M$53,0),0)))</f>
        <v/>
      </c>
      <c r="P494" s="39">
        <f>IF(L494&lt;&gt;1,"",IF(SUMPRODUCT((COUNTIFS(C494,"*"&amp;'分け方の表'!$F$4:$F$23&amp;"*")&gt;0)*('分け方の表'!$F$4:$F$23&lt;&gt;"")*'分け方の表'!$I$4:$I$23)=0,99,1+COUNTIFS('分け方の表'!$I$4:$I$23,"&gt;"&amp;SUMPRODUCT((COUNTIFS(C494,"*"&amp;'分け方の表'!$F$4:$F$23&amp;"*")&gt;0)*('分け方の表'!$F$4:$F$23&lt;&gt;"")*'分け方の表'!$I$4:$I$23))))</f>
        <v/>
      </c>
      <c r="Q494" s="39">
        <f>IF(L494&lt;&gt;1,"",IF(P494&gt;=99,"",INDEX('分け方の表'!$G$4:$G$23,P494)&amp;""))</f>
        <v/>
      </c>
      <c r="R494" s="39">
        <f>IF(L494&lt;&gt;1,"",IF((F494="収入")*(G494="給与")*(E494&lt;&gt;"")*(COUNTIFS('分け方の表'!$J$4:$J$13,E494)&gt;0),INDEX('分け方の表'!$K$4:$K$13,MATCH(E494,'分け方の表'!$J$4:$J$13,0))&amp;"",IFERROR(INDEX('分け方の表'!$C$4:$C$103,MATCH(F494&amp;"|"&amp;G494,'分け方の表'!$D$4:$D$103,0))&amp;"",IFERROR(INDEX('分け方の表'!$C$4:$C$103,MATCH(F494&amp;"|（ほか全部）",'分け方の表'!$D$4:$D$103,0))&amp;"","未分類"))))</f>
        <v/>
      </c>
      <c r="S494" s="39">
        <f>IF(L494&lt;&gt;1,"",IF(N494=1,"",IF(IF(O494&gt;0,INDEX('分け方の表'!$N$4:$N$53,O494)&amp;"","")&lt;&gt;"",IF(INDEX('分け方の表'!$N$4:$N$53,O494)="（数えない）","",INDEX('分け方の表'!$N$4:$N$53,O494)&amp;""),IF(I494&amp;""="1",IF((Q494&lt;&gt;"")*(D494&lt;0)*(IFERROR(INDEX('入力'!$E$30:$E$88,MATCH(Q494,'入力'!$A$30:$A$88,0)),"")="貯める・増やす"),Q494,""),IF(A494&amp;""="0","",IF(Q494&lt;&gt;"",Q494,R494))))))</f>
        <v/>
      </c>
      <c r="T494" s="56">
        <f>IF(S494="","",IF(IFERROR(INDEX('入力'!$E$30:$E$88,MATCH(S494,'入力'!$A$30:$A$88,0)),"")="入るお金",D494,-D494))</f>
        <v/>
      </c>
      <c r="U494" s="39">
        <f>IF(L494="","",IF(L494&lt;&gt;1,"見出しなど",IF(N494=1,"重なり",IF(S494="",IF(O494&gt;0,"数えない（直した）",IF(I494&amp;""="1","振替",IF(A494&amp;""="0","計算対象外","数えない"))),IF(COUNTIFS('入力'!$A$30:$A$88,S494)=0,"一覧にない費目",IF(O494&gt;0,"直した",IF(S494="未分類","未分類","OK")))))))</f>
        <v/>
      </c>
    </row>
    <row r="495">
      <c r="A495" s="40" t="n"/>
      <c r="B495" s="34" t="n"/>
      <c r="C495" s="35" t="n"/>
      <c r="D495" s="36" t="n"/>
      <c r="E495" s="35" t="n"/>
      <c r="F495" s="35" t="n"/>
      <c r="G495" s="35" t="n"/>
      <c r="H495" s="35" t="n"/>
      <c r="I495" s="40" t="n"/>
      <c r="J495" s="35" t="n"/>
      <c r="L495" s="39">
        <f>IF(B495="","",IFERROR(YEAR(B495)*0+D495*0+1,0))</f>
        <v/>
      </c>
      <c r="M495" s="55">
        <f>IF(L495&lt;&gt;1,"",IF(O495&gt;0,IF(INDEX('分け方の表'!$O$4:$O$53,O495)&lt;&gt;"",DATE(YEAR(INDEX('分け方の表'!$O$4:$O$53,O495)),MONTH(INDEX('分け方の表'!$O$4:$O$53,O495)),1),DATE(YEAR(B495),MONTH(B495),1)),DATE(YEAR(B495),MONTH(B495),1)))</f>
        <v/>
      </c>
      <c r="N495" s="39">
        <f>IF(L495&lt;&gt;1,"",IF(J495="",0,IF(COUNTIFS($J$4:J495,J495)&gt;1,1,0)))</f>
        <v/>
      </c>
      <c r="O495" s="39">
        <f>IF(L495&lt;&gt;1,"",IF(J495="",0,IFERROR(MATCH(J495,'分け方の表'!$M$4:$M$53,0),0)))</f>
        <v/>
      </c>
      <c r="P495" s="39">
        <f>IF(L495&lt;&gt;1,"",IF(SUMPRODUCT((COUNTIFS(C495,"*"&amp;'分け方の表'!$F$4:$F$23&amp;"*")&gt;0)*('分け方の表'!$F$4:$F$23&lt;&gt;"")*'分け方の表'!$I$4:$I$23)=0,99,1+COUNTIFS('分け方の表'!$I$4:$I$23,"&gt;"&amp;SUMPRODUCT((COUNTIFS(C495,"*"&amp;'分け方の表'!$F$4:$F$23&amp;"*")&gt;0)*('分け方の表'!$F$4:$F$23&lt;&gt;"")*'分け方の表'!$I$4:$I$23))))</f>
        <v/>
      </c>
      <c r="Q495" s="39">
        <f>IF(L495&lt;&gt;1,"",IF(P495&gt;=99,"",INDEX('分け方の表'!$G$4:$G$23,P495)&amp;""))</f>
        <v/>
      </c>
      <c r="R495" s="39">
        <f>IF(L495&lt;&gt;1,"",IF((F495="収入")*(G495="給与")*(E495&lt;&gt;"")*(COUNTIFS('分け方の表'!$J$4:$J$13,E495)&gt;0),INDEX('分け方の表'!$K$4:$K$13,MATCH(E495,'分け方の表'!$J$4:$J$13,0))&amp;"",IFERROR(INDEX('分け方の表'!$C$4:$C$103,MATCH(F495&amp;"|"&amp;G495,'分け方の表'!$D$4:$D$103,0))&amp;"",IFERROR(INDEX('分け方の表'!$C$4:$C$103,MATCH(F495&amp;"|（ほか全部）",'分け方の表'!$D$4:$D$103,0))&amp;"","未分類"))))</f>
        <v/>
      </c>
      <c r="S495" s="39">
        <f>IF(L495&lt;&gt;1,"",IF(N495=1,"",IF(IF(O495&gt;0,INDEX('分け方の表'!$N$4:$N$53,O495)&amp;"","")&lt;&gt;"",IF(INDEX('分け方の表'!$N$4:$N$53,O495)="（数えない）","",INDEX('分け方の表'!$N$4:$N$53,O495)&amp;""),IF(I495&amp;""="1",IF((Q495&lt;&gt;"")*(D495&lt;0)*(IFERROR(INDEX('入力'!$E$30:$E$88,MATCH(Q495,'入力'!$A$30:$A$88,0)),"")="貯める・増やす"),Q495,""),IF(A495&amp;""="0","",IF(Q495&lt;&gt;"",Q495,R495))))))</f>
        <v/>
      </c>
      <c r="T495" s="56">
        <f>IF(S495="","",IF(IFERROR(INDEX('入力'!$E$30:$E$88,MATCH(S495,'入力'!$A$30:$A$88,0)),"")="入るお金",D495,-D495))</f>
        <v/>
      </c>
      <c r="U495" s="39">
        <f>IF(L495="","",IF(L495&lt;&gt;1,"見出しなど",IF(N495=1,"重なり",IF(S495="",IF(O495&gt;0,"数えない（直した）",IF(I495&amp;""="1","振替",IF(A495&amp;""="0","計算対象外","数えない"))),IF(COUNTIFS('入力'!$A$30:$A$88,S495)=0,"一覧にない費目",IF(O495&gt;0,"直した",IF(S495="未分類","未分類","OK")))))))</f>
        <v/>
      </c>
    </row>
    <row r="496">
      <c r="A496" s="40" t="n"/>
      <c r="B496" s="34" t="n"/>
      <c r="C496" s="35" t="n"/>
      <c r="D496" s="36" t="n"/>
      <c r="E496" s="35" t="n"/>
      <c r="F496" s="35" t="n"/>
      <c r="G496" s="35" t="n"/>
      <c r="H496" s="35" t="n"/>
      <c r="I496" s="40" t="n"/>
      <c r="J496" s="35" t="n"/>
      <c r="L496" s="39">
        <f>IF(B496="","",IFERROR(YEAR(B496)*0+D496*0+1,0))</f>
        <v/>
      </c>
      <c r="M496" s="55">
        <f>IF(L496&lt;&gt;1,"",IF(O496&gt;0,IF(INDEX('分け方の表'!$O$4:$O$53,O496)&lt;&gt;"",DATE(YEAR(INDEX('分け方の表'!$O$4:$O$53,O496)),MONTH(INDEX('分け方の表'!$O$4:$O$53,O496)),1),DATE(YEAR(B496),MONTH(B496),1)),DATE(YEAR(B496),MONTH(B496),1)))</f>
        <v/>
      </c>
      <c r="N496" s="39">
        <f>IF(L496&lt;&gt;1,"",IF(J496="",0,IF(COUNTIFS($J$4:J496,J496)&gt;1,1,0)))</f>
        <v/>
      </c>
      <c r="O496" s="39">
        <f>IF(L496&lt;&gt;1,"",IF(J496="",0,IFERROR(MATCH(J496,'分け方の表'!$M$4:$M$53,0),0)))</f>
        <v/>
      </c>
      <c r="P496" s="39">
        <f>IF(L496&lt;&gt;1,"",IF(SUMPRODUCT((COUNTIFS(C496,"*"&amp;'分け方の表'!$F$4:$F$23&amp;"*")&gt;0)*('分け方の表'!$F$4:$F$23&lt;&gt;"")*'分け方の表'!$I$4:$I$23)=0,99,1+COUNTIFS('分け方の表'!$I$4:$I$23,"&gt;"&amp;SUMPRODUCT((COUNTIFS(C496,"*"&amp;'分け方の表'!$F$4:$F$23&amp;"*")&gt;0)*('分け方の表'!$F$4:$F$23&lt;&gt;"")*'分け方の表'!$I$4:$I$23))))</f>
        <v/>
      </c>
      <c r="Q496" s="39">
        <f>IF(L496&lt;&gt;1,"",IF(P496&gt;=99,"",INDEX('分け方の表'!$G$4:$G$23,P496)&amp;""))</f>
        <v/>
      </c>
      <c r="R496" s="39">
        <f>IF(L496&lt;&gt;1,"",IF((F496="収入")*(G496="給与")*(E496&lt;&gt;"")*(COUNTIFS('分け方の表'!$J$4:$J$13,E496)&gt;0),INDEX('分け方の表'!$K$4:$K$13,MATCH(E496,'分け方の表'!$J$4:$J$13,0))&amp;"",IFERROR(INDEX('分け方の表'!$C$4:$C$103,MATCH(F496&amp;"|"&amp;G496,'分け方の表'!$D$4:$D$103,0))&amp;"",IFERROR(INDEX('分け方の表'!$C$4:$C$103,MATCH(F496&amp;"|（ほか全部）",'分け方の表'!$D$4:$D$103,0))&amp;"","未分類"))))</f>
        <v/>
      </c>
      <c r="S496" s="39">
        <f>IF(L496&lt;&gt;1,"",IF(N496=1,"",IF(IF(O496&gt;0,INDEX('分け方の表'!$N$4:$N$53,O496)&amp;"","")&lt;&gt;"",IF(INDEX('分け方の表'!$N$4:$N$53,O496)="（数えない）","",INDEX('分け方の表'!$N$4:$N$53,O496)&amp;""),IF(I496&amp;""="1",IF((Q496&lt;&gt;"")*(D496&lt;0)*(IFERROR(INDEX('入力'!$E$30:$E$88,MATCH(Q496,'入力'!$A$30:$A$88,0)),"")="貯める・増やす"),Q496,""),IF(A496&amp;""="0","",IF(Q496&lt;&gt;"",Q496,R496))))))</f>
        <v/>
      </c>
      <c r="T496" s="56">
        <f>IF(S496="","",IF(IFERROR(INDEX('入力'!$E$30:$E$88,MATCH(S496,'入力'!$A$30:$A$88,0)),"")="入るお金",D496,-D496))</f>
        <v/>
      </c>
      <c r="U496" s="39">
        <f>IF(L496="","",IF(L496&lt;&gt;1,"見出しなど",IF(N496=1,"重なり",IF(S496="",IF(O496&gt;0,"数えない（直した）",IF(I496&amp;""="1","振替",IF(A496&amp;""="0","計算対象外","数えない"))),IF(COUNTIFS('入力'!$A$30:$A$88,S496)=0,"一覧にない費目",IF(O496&gt;0,"直した",IF(S496="未分類","未分類","OK")))))))</f>
        <v/>
      </c>
    </row>
    <row r="497">
      <c r="A497" s="40" t="n"/>
      <c r="B497" s="34" t="n"/>
      <c r="C497" s="35" t="n"/>
      <c r="D497" s="36" t="n"/>
      <c r="E497" s="35" t="n"/>
      <c r="F497" s="35" t="n"/>
      <c r="G497" s="35" t="n"/>
      <c r="H497" s="35" t="n"/>
      <c r="I497" s="40" t="n"/>
      <c r="J497" s="35" t="n"/>
      <c r="L497" s="39">
        <f>IF(B497="","",IFERROR(YEAR(B497)*0+D497*0+1,0))</f>
        <v/>
      </c>
      <c r="M497" s="55">
        <f>IF(L497&lt;&gt;1,"",IF(O497&gt;0,IF(INDEX('分け方の表'!$O$4:$O$53,O497)&lt;&gt;"",DATE(YEAR(INDEX('分け方の表'!$O$4:$O$53,O497)),MONTH(INDEX('分け方の表'!$O$4:$O$53,O497)),1),DATE(YEAR(B497),MONTH(B497),1)),DATE(YEAR(B497),MONTH(B497),1)))</f>
        <v/>
      </c>
      <c r="N497" s="39">
        <f>IF(L497&lt;&gt;1,"",IF(J497="",0,IF(COUNTIFS($J$4:J497,J497)&gt;1,1,0)))</f>
        <v/>
      </c>
      <c r="O497" s="39">
        <f>IF(L497&lt;&gt;1,"",IF(J497="",0,IFERROR(MATCH(J497,'分け方の表'!$M$4:$M$53,0),0)))</f>
        <v/>
      </c>
      <c r="P497" s="39">
        <f>IF(L497&lt;&gt;1,"",IF(SUMPRODUCT((COUNTIFS(C497,"*"&amp;'分け方の表'!$F$4:$F$23&amp;"*")&gt;0)*('分け方の表'!$F$4:$F$23&lt;&gt;"")*'分け方の表'!$I$4:$I$23)=0,99,1+COUNTIFS('分け方の表'!$I$4:$I$23,"&gt;"&amp;SUMPRODUCT((COUNTIFS(C497,"*"&amp;'分け方の表'!$F$4:$F$23&amp;"*")&gt;0)*('分け方の表'!$F$4:$F$23&lt;&gt;"")*'分け方の表'!$I$4:$I$23))))</f>
        <v/>
      </c>
      <c r="Q497" s="39">
        <f>IF(L497&lt;&gt;1,"",IF(P497&gt;=99,"",INDEX('分け方の表'!$G$4:$G$23,P497)&amp;""))</f>
        <v/>
      </c>
      <c r="R497" s="39">
        <f>IF(L497&lt;&gt;1,"",IF((F497="収入")*(G497="給与")*(E497&lt;&gt;"")*(COUNTIFS('分け方の表'!$J$4:$J$13,E497)&gt;0),INDEX('分け方の表'!$K$4:$K$13,MATCH(E497,'分け方の表'!$J$4:$J$13,0))&amp;"",IFERROR(INDEX('分け方の表'!$C$4:$C$103,MATCH(F497&amp;"|"&amp;G497,'分け方の表'!$D$4:$D$103,0))&amp;"",IFERROR(INDEX('分け方の表'!$C$4:$C$103,MATCH(F497&amp;"|（ほか全部）",'分け方の表'!$D$4:$D$103,0))&amp;"","未分類"))))</f>
        <v/>
      </c>
      <c r="S497" s="39">
        <f>IF(L497&lt;&gt;1,"",IF(N497=1,"",IF(IF(O497&gt;0,INDEX('分け方の表'!$N$4:$N$53,O497)&amp;"","")&lt;&gt;"",IF(INDEX('分け方の表'!$N$4:$N$53,O497)="（数えない）","",INDEX('分け方の表'!$N$4:$N$53,O497)&amp;""),IF(I497&amp;""="1",IF((Q497&lt;&gt;"")*(D497&lt;0)*(IFERROR(INDEX('入力'!$E$30:$E$88,MATCH(Q497,'入力'!$A$30:$A$88,0)),"")="貯める・増やす"),Q497,""),IF(A497&amp;""="0","",IF(Q497&lt;&gt;"",Q497,R497))))))</f>
        <v/>
      </c>
      <c r="T497" s="56">
        <f>IF(S497="","",IF(IFERROR(INDEX('入力'!$E$30:$E$88,MATCH(S497,'入力'!$A$30:$A$88,0)),"")="入るお金",D497,-D497))</f>
        <v/>
      </c>
      <c r="U497" s="39">
        <f>IF(L497="","",IF(L497&lt;&gt;1,"見出しなど",IF(N497=1,"重なり",IF(S497="",IF(O497&gt;0,"数えない（直した）",IF(I497&amp;""="1","振替",IF(A497&amp;""="0","計算対象外","数えない"))),IF(COUNTIFS('入力'!$A$30:$A$88,S497)=0,"一覧にない費目",IF(O497&gt;0,"直した",IF(S497="未分類","未分類","OK")))))))</f>
        <v/>
      </c>
    </row>
    <row r="498">
      <c r="A498" s="40" t="n"/>
      <c r="B498" s="34" t="n"/>
      <c r="C498" s="35" t="n"/>
      <c r="D498" s="36" t="n"/>
      <c r="E498" s="35" t="n"/>
      <c r="F498" s="35" t="n"/>
      <c r="G498" s="35" t="n"/>
      <c r="H498" s="35" t="n"/>
      <c r="I498" s="40" t="n"/>
      <c r="J498" s="35" t="n"/>
      <c r="L498" s="39">
        <f>IF(B498="","",IFERROR(YEAR(B498)*0+D498*0+1,0))</f>
        <v/>
      </c>
      <c r="M498" s="55">
        <f>IF(L498&lt;&gt;1,"",IF(O498&gt;0,IF(INDEX('分け方の表'!$O$4:$O$53,O498)&lt;&gt;"",DATE(YEAR(INDEX('分け方の表'!$O$4:$O$53,O498)),MONTH(INDEX('分け方の表'!$O$4:$O$53,O498)),1),DATE(YEAR(B498),MONTH(B498),1)),DATE(YEAR(B498),MONTH(B498),1)))</f>
        <v/>
      </c>
      <c r="N498" s="39">
        <f>IF(L498&lt;&gt;1,"",IF(J498="",0,IF(COUNTIFS($J$4:J498,J498)&gt;1,1,0)))</f>
        <v/>
      </c>
      <c r="O498" s="39">
        <f>IF(L498&lt;&gt;1,"",IF(J498="",0,IFERROR(MATCH(J498,'分け方の表'!$M$4:$M$53,0),0)))</f>
        <v/>
      </c>
      <c r="P498" s="39">
        <f>IF(L498&lt;&gt;1,"",IF(SUMPRODUCT((COUNTIFS(C498,"*"&amp;'分け方の表'!$F$4:$F$23&amp;"*")&gt;0)*('分け方の表'!$F$4:$F$23&lt;&gt;"")*'分け方の表'!$I$4:$I$23)=0,99,1+COUNTIFS('分け方の表'!$I$4:$I$23,"&gt;"&amp;SUMPRODUCT((COUNTIFS(C498,"*"&amp;'分け方の表'!$F$4:$F$23&amp;"*")&gt;0)*('分け方の表'!$F$4:$F$23&lt;&gt;"")*'分け方の表'!$I$4:$I$23))))</f>
        <v/>
      </c>
      <c r="Q498" s="39">
        <f>IF(L498&lt;&gt;1,"",IF(P498&gt;=99,"",INDEX('分け方の表'!$G$4:$G$23,P498)&amp;""))</f>
        <v/>
      </c>
      <c r="R498" s="39">
        <f>IF(L498&lt;&gt;1,"",IF((F498="収入")*(G498="給与")*(E498&lt;&gt;"")*(COUNTIFS('分け方の表'!$J$4:$J$13,E498)&gt;0),INDEX('分け方の表'!$K$4:$K$13,MATCH(E498,'分け方の表'!$J$4:$J$13,0))&amp;"",IFERROR(INDEX('分け方の表'!$C$4:$C$103,MATCH(F498&amp;"|"&amp;G498,'分け方の表'!$D$4:$D$103,0))&amp;"",IFERROR(INDEX('分け方の表'!$C$4:$C$103,MATCH(F498&amp;"|（ほか全部）",'分け方の表'!$D$4:$D$103,0))&amp;"","未分類"))))</f>
        <v/>
      </c>
      <c r="S498" s="39">
        <f>IF(L498&lt;&gt;1,"",IF(N498=1,"",IF(IF(O498&gt;0,INDEX('分け方の表'!$N$4:$N$53,O498)&amp;"","")&lt;&gt;"",IF(INDEX('分け方の表'!$N$4:$N$53,O498)="（数えない）","",INDEX('分け方の表'!$N$4:$N$53,O498)&amp;""),IF(I498&amp;""="1",IF((Q498&lt;&gt;"")*(D498&lt;0)*(IFERROR(INDEX('入力'!$E$30:$E$88,MATCH(Q498,'入力'!$A$30:$A$88,0)),"")="貯める・増やす"),Q498,""),IF(A498&amp;""="0","",IF(Q498&lt;&gt;"",Q498,R498))))))</f>
        <v/>
      </c>
      <c r="T498" s="56">
        <f>IF(S498="","",IF(IFERROR(INDEX('入力'!$E$30:$E$88,MATCH(S498,'入力'!$A$30:$A$88,0)),"")="入るお金",D498,-D498))</f>
        <v/>
      </c>
      <c r="U498" s="39">
        <f>IF(L498="","",IF(L498&lt;&gt;1,"見出しなど",IF(N498=1,"重なり",IF(S498="",IF(O498&gt;0,"数えない（直した）",IF(I498&amp;""="1","振替",IF(A498&amp;""="0","計算対象外","数えない"))),IF(COUNTIFS('入力'!$A$30:$A$88,S498)=0,"一覧にない費目",IF(O498&gt;0,"直した",IF(S498="未分類","未分類","OK")))))))</f>
        <v/>
      </c>
    </row>
    <row r="499">
      <c r="A499" s="40" t="n"/>
      <c r="B499" s="34" t="n"/>
      <c r="C499" s="35" t="n"/>
      <c r="D499" s="36" t="n"/>
      <c r="E499" s="35" t="n"/>
      <c r="F499" s="35" t="n"/>
      <c r="G499" s="35" t="n"/>
      <c r="H499" s="35" t="n"/>
      <c r="I499" s="40" t="n"/>
      <c r="J499" s="35" t="n"/>
      <c r="L499" s="39">
        <f>IF(B499="","",IFERROR(YEAR(B499)*0+D499*0+1,0))</f>
        <v/>
      </c>
      <c r="M499" s="55">
        <f>IF(L499&lt;&gt;1,"",IF(O499&gt;0,IF(INDEX('分け方の表'!$O$4:$O$53,O499)&lt;&gt;"",DATE(YEAR(INDEX('分け方の表'!$O$4:$O$53,O499)),MONTH(INDEX('分け方の表'!$O$4:$O$53,O499)),1),DATE(YEAR(B499),MONTH(B499),1)),DATE(YEAR(B499),MONTH(B499),1)))</f>
        <v/>
      </c>
      <c r="N499" s="39">
        <f>IF(L499&lt;&gt;1,"",IF(J499="",0,IF(COUNTIFS($J$4:J499,J499)&gt;1,1,0)))</f>
        <v/>
      </c>
      <c r="O499" s="39">
        <f>IF(L499&lt;&gt;1,"",IF(J499="",0,IFERROR(MATCH(J499,'分け方の表'!$M$4:$M$53,0),0)))</f>
        <v/>
      </c>
      <c r="P499" s="39">
        <f>IF(L499&lt;&gt;1,"",IF(SUMPRODUCT((COUNTIFS(C499,"*"&amp;'分け方の表'!$F$4:$F$23&amp;"*")&gt;0)*('分け方の表'!$F$4:$F$23&lt;&gt;"")*'分け方の表'!$I$4:$I$23)=0,99,1+COUNTIFS('分け方の表'!$I$4:$I$23,"&gt;"&amp;SUMPRODUCT((COUNTIFS(C499,"*"&amp;'分け方の表'!$F$4:$F$23&amp;"*")&gt;0)*('分け方の表'!$F$4:$F$23&lt;&gt;"")*'分け方の表'!$I$4:$I$23))))</f>
        <v/>
      </c>
      <c r="Q499" s="39">
        <f>IF(L499&lt;&gt;1,"",IF(P499&gt;=99,"",INDEX('分け方の表'!$G$4:$G$23,P499)&amp;""))</f>
        <v/>
      </c>
      <c r="R499" s="39">
        <f>IF(L499&lt;&gt;1,"",IF((F499="収入")*(G499="給与")*(E499&lt;&gt;"")*(COUNTIFS('分け方の表'!$J$4:$J$13,E499)&gt;0),INDEX('分け方の表'!$K$4:$K$13,MATCH(E499,'分け方の表'!$J$4:$J$13,0))&amp;"",IFERROR(INDEX('分け方の表'!$C$4:$C$103,MATCH(F499&amp;"|"&amp;G499,'分け方の表'!$D$4:$D$103,0))&amp;"",IFERROR(INDEX('分け方の表'!$C$4:$C$103,MATCH(F499&amp;"|（ほか全部）",'分け方の表'!$D$4:$D$103,0))&amp;"","未分類"))))</f>
        <v/>
      </c>
      <c r="S499" s="39">
        <f>IF(L499&lt;&gt;1,"",IF(N499=1,"",IF(IF(O499&gt;0,INDEX('分け方の表'!$N$4:$N$53,O499)&amp;"","")&lt;&gt;"",IF(INDEX('分け方の表'!$N$4:$N$53,O499)="（数えない）","",INDEX('分け方の表'!$N$4:$N$53,O499)&amp;""),IF(I499&amp;""="1",IF((Q499&lt;&gt;"")*(D499&lt;0)*(IFERROR(INDEX('入力'!$E$30:$E$88,MATCH(Q499,'入力'!$A$30:$A$88,0)),"")="貯める・増やす"),Q499,""),IF(A499&amp;""="0","",IF(Q499&lt;&gt;"",Q499,R499))))))</f>
        <v/>
      </c>
      <c r="T499" s="56">
        <f>IF(S499="","",IF(IFERROR(INDEX('入力'!$E$30:$E$88,MATCH(S499,'入力'!$A$30:$A$88,0)),"")="入るお金",D499,-D499))</f>
        <v/>
      </c>
      <c r="U499" s="39">
        <f>IF(L499="","",IF(L499&lt;&gt;1,"見出しなど",IF(N499=1,"重なり",IF(S499="",IF(O499&gt;0,"数えない（直した）",IF(I499&amp;""="1","振替",IF(A499&amp;""="0","計算対象外","数えない"))),IF(COUNTIFS('入力'!$A$30:$A$88,S499)=0,"一覧にない費目",IF(O499&gt;0,"直した",IF(S499="未分類","未分類","OK")))))))</f>
        <v/>
      </c>
    </row>
    <row r="500">
      <c r="A500" s="40" t="n"/>
      <c r="B500" s="34" t="n"/>
      <c r="C500" s="35" t="n"/>
      <c r="D500" s="36" t="n"/>
      <c r="E500" s="35" t="n"/>
      <c r="F500" s="35" t="n"/>
      <c r="G500" s="35" t="n"/>
      <c r="H500" s="35" t="n"/>
      <c r="I500" s="40" t="n"/>
      <c r="J500" s="35" t="n"/>
      <c r="L500" s="39">
        <f>IF(B500="","",IFERROR(YEAR(B500)*0+D500*0+1,0))</f>
        <v/>
      </c>
      <c r="M500" s="55">
        <f>IF(L500&lt;&gt;1,"",IF(O500&gt;0,IF(INDEX('分け方の表'!$O$4:$O$53,O500)&lt;&gt;"",DATE(YEAR(INDEX('分け方の表'!$O$4:$O$53,O500)),MONTH(INDEX('分け方の表'!$O$4:$O$53,O500)),1),DATE(YEAR(B500),MONTH(B500),1)),DATE(YEAR(B500),MONTH(B500),1)))</f>
        <v/>
      </c>
      <c r="N500" s="39">
        <f>IF(L500&lt;&gt;1,"",IF(J500="",0,IF(COUNTIFS($J$4:J500,J500)&gt;1,1,0)))</f>
        <v/>
      </c>
      <c r="O500" s="39">
        <f>IF(L500&lt;&gt;1,"",IF(J500="",0,IFERROR(MATCH(J500,'分け方の表'!$M$4:$M$53,0),0)))</f>
        <v/>
      </c>
      <c r="P500" s="39">
        <f>IF(L500&lt;&gt;1,"",IF(SUMPRODUCT((COUNTIFS(C500,"*"&amp;'分け方の表'!$F$4:$F$23&amp;"*")&gt;0)*('分け方の表'!$F$4:$F$23&lt;&gt;"")*'分け方の表'!$I$4:$I$23)=0,99,1+COUNTIFS('分け方の表'!$I$4:$I$23,"&gt;"&amp;SUMPRODUCT((COUNTIFS(C500,"*"&amp;'分け方の表'!$F$4:$F$23&amp;"*")&gt;0)*('分け方の表'!$F$4:$F$23&lt;&gt;"")*'分け方の表'!$I$4:$I$23))))</f>
        <v/>
      </c>
      <c r="Q500" s="39">
        <f>IF(L500&lt;&gt;1,"",IF(P500&gt;=99,"",INDEX('分け方の表'!$G$4:$G$23,P500)&amp;""))</f>
        <v/>
      </c>
      <c r="R500" s="39">
        <f>IF(L500&lt;&gt;1,"",IF((F500="収入")*(G500="給与")*(E500&lt;&gt;"")*(COUNTIFS('分け方の表'!$J$4:$J$13,E500)&gt;0),INDEX('分け方の表'!$K$4:$K$13,MATCH(E500,'分け方の表'!$J$4:$J$13,0))&amp;"",IFERROR(INDEX('分け方の表'!$C$4:$C$103,MATCH(F500&amp;"|"&amp;G500,'分け方の表'!$D$4:$D$103,0))&amp;"",IFERROR(INDEX('分け方の表'!$C$4:$C$103,MATCH(F500&amp;"|（ほか全部）",'分け方の表'!$D$4:$D$103,0))&amp;"","未分類"))))</f>
        <v/>
      </c>
      <c r="S500" s="39">
        <f>IF(L500&lt;&gt;1,"",IF(N500=1,"",IF(IF(O500&gt;0,INDEX('分け方の表'!$N$4:$N$53,O500)&amp;"","")&lt;&gt;"",IF(INDEX('分け方の表'!$N$4:$N$53,O500)="（数えない）","",INDEX('分け方の表'!$N$4:$N$53,O500)&amp;""),IF(I500&amp;""="1",IF((Q500&lt;&gt;"")*(D500&lt;0)*(IFERROR(INDEX('入力'!$E$30:$E$88,MATCH(Q500,'入力'!$A$30:$A$88,0)),"")="貯める・増やす"),Q500,""),IF(A500&amp;""="0","",IF(Q500&lt;&gt;"",Q500,R500))))))</f>
        <v/>
      </c>
      <c r="T500" s="56">
        <f>IF(S500="","",IF(IFERROR(INDEX('入力'!$E$30:$E$88,MATCH(S500,'入力'!$A$30:$A$88,0)),"")="入るお金",D500,-D500))</f>
        <v/>
      </c>
      <c r="U500" s="39">
        <f>IF(L500="","",IF(L500&lt;&gt;1,"見出しなど",IF(N500=1,"重なり",IF(S500="",IF(O500&gt;0,"数えない（直した）",IF(I500&amp;""="1","振替",IF(A500&amp;""="0","計算対象外","数えない"))),IF(COUNTIFS('入力'!$A$30:$A$88,S500)=0,"一覧にない費目",IF(O500&gt;0,"直した",IF(S500="未分類","未分類","OK")))))))</f>
        <v/>
      </c>
    </row>
    <row r="501">
      <c r="A501" s="40" t="n"/>
      <c r="B501" s="34" t="n"/>
      <c r="C501" s="35" t="n"/>
      <c r="D501" s="36" t="n"/>
      <c r="E501" s="35" t="n"/>
      <c r="F501" s="35" t="n"/>
      <c r="G501" s="35" t="n"/>
      <c r="H501" s="35" t="n"/>
      <c r="I501" s="40" t="n"/>
      <c r="J501" s="35" t="n"/>
      <c r="L501" s="39">
        <f>IF(B501="","",IFERROR(YEAR(B501)*0+D501*0+1,0))</f>
        <v/>
      </c>
      <c r="M501" s="55">
        <f>IF(L501&lt;&gt;1,"",IF(O501&gt;0,IF(INDEX('分け方の表'!$O$4:$O$53,O501)&lt;&gt;"",DATE(YEAR(INDEX('分け方の表'!$O$4:$O$53,O501)),MONTH(INDEX('分け方の表'!$O$4:$O$53,O501)),1),DATE(YEAR(B501),MONTH(B501),1)),DATE(YEAR(B501),MONTH(B501),1)))</f>
        <v/>
      </c>
      <c r="N501" s="39">
        <f>IF(L501&lt;&gt;1,"",IF(J501="",0,IF(COUNTIFS($J$4:J501,J501)&gt;1,1,0)))</f>
        <v/>
      </c>
      <c r="O501" s="39">
        <f>IF(L501&lt;&gt;1,"",IF(J501="",0,IFERROR(MATCH(J501,'分け方の表'!$M$4:$M$53,0),0)))</f>
        <v/>
      </c>
      <c r="P501" s="39">
        <f>IF(L501&lt;&gt;1,"",IF(SUMPRODUCT((COUNTIFS(C501,"*"&amp;'分け方の表'!$F$4:$F$23&amp;"*")&gt;0)*('分け方の表'!$F$4:$F$23&lt;&gt;"")*'分け方の表'!$I$4:$I$23)=0,99,1+COUNTIFS('分け方の表'!$I$4:$I$23,"&gt;"&amp;SUMPRODUCT((COUNTIFS(C501,"*"&amp;'分け方の表'!$F$4:$F$23&amp;"*")&gt;0)*('分け方の表'!$F$4:$F$23&lt;&gt;"")*'分け方の表'!$I$4:$I$23))))</f>
        <v/>
      </c>
      <c r="Q501" s="39">
        <f>IF(L501&lt;&gt;1,"",IF(P501&gt;=99,"",INDEX('分け方の表'!$G$4:$G$23,P501)&amp;""))</f>
        <v/>
      </c>
      <c r="R501" s="39">
        <f>IF(L501&lt;&gt;1,"",IF((F501="収入")*(G501="給与")*(E501&lt;&gt;"")*(COUNTIFS('分け方の表'!$J$4:$J$13,E501)&gt;0),INDEX('分け方の表'!$K$4:$K$13,MATCH(E501,'分け方の表'!$J$4:$J$13,0))&amp;"",IFERROR(INDEX('分け方の表'!$C$4:$C$103,MATCH(F501&amp;"|"&amp;G501,'分け方の表'!$D$4:$D$103,0))&amp;"",IFERROR(INDEX('分け方の表'!$C$4:$C$103,MATCH(F501&amp;"|（ほか全部）",'分け方の表'!$D$4:$D$103,0))&amp;"","未分類"))))</f>
        <v/>
      </c>
      <c r="S501" s="39">
        <f>IF(L501&lt;&gt;1,"",IF(N501=1,"",IF(IF(O501&gt;0,INDEX('分け方の表'!$N$4:$N$53,O501)&amp;"","")&lt;&gt;"",IF(INDEX('分け方の表'!$N$4:$N$53,O501)="（数えない）","",INDEX('分け方の表'!$N$4:$N$53,O501)&amp;""),IF(I501&amp;""="1",IF((Q501&lt;&gt;"")*(D501&lt;0)*(IFERROR(INDEX('入力'!$E$30:$E$88,MATCH(Q501,'入力'!$A$30:$A$88,0)),"")="貯める・増やす"),Q501,""),IF(A501&amp;""="0","",IF(Q501&lt;&gt;"",Q501,R501))))))</f>
        <v/>
      </c>
      <c r="T501" s="56">
        <f>IF(S501="","",IF(IFERROR(INDEX('入力'!$E$30:$E$88,MATCH(S501,'入力'!$A$30:$A$88,0)),"")="入るお金",D501,-D501))</f>
        <v/>
      </c>
      <c r="U501" s="39">
        <f>IF(L501="","",IF(L501&lt;&gt;1,"見出しなど",IF(N501=1,"重なり",IF(S501="",IF(O501&gt;0,"数えない（直した）",IF(I501&amp;""="1","振替",IF(A501&amp;""="0","計算対象外","数えない"))),IF(COUNTIFS('入力'!$A$30:$A$88,S501)=0,"一覧にない費目",IF(O501&gt;0,"直した",IF(S501="未分類","未分類","OK")))))))</f>
        <v/>
      </c>
    </row>
    <row r="502">
      <c r="A502" s="40" t="n"/>
      <c r="B502" s="34" t="n"/>
      <c r="C502" s="35" t="n"/>
      <c r="D502" s="36" t="n"/>
      <c r="E502" s="35" t="n"/>
      <c r="F502" s="35" t="n"/>
      <c r="G502" s="35" t="n"/>
      <c r="H502" s="35" t="n"/>
      <c r="I502" s="40" t="n"/>
      <c r="J502" s="35" t="n"/>
      <c r="L502" s="39">
        <f>IF(B502="","",IFERROR(YEAR(B502)*0+D502*0+1,0))</f>
        <v/>
      </c>
      <c r="M502" s="55">
        <f>IF(L502&lt;&gt;1,"",IF(O502&gt;0,IF(INDEX('分け方の表'!$O$4:$O$53,O502)&lt;&gt;"",DATE(YEAR(INDEX('分け方の表'!$O$4:$O$53,O502)),MONTH(INDEX('分け方の表'!$O$4:$O$53,O502)),1),DATE(YEAR(B502),MONTH(B502),1)),DATE(YEAR(B502),MONTH(B502),1)))</f>
        <v/>
      </c>
      <c r="N502" s="39">
        <f>IF(L502&lt;&gt;1,"",IF(J502="",0,IF(COUNTIFS($J$4:J502,J502)&gt;1,1,0)))</f>
        <v/>
      </c>
      <c r="O502" s="39">
        <f>IF(L502&lt;&gt;1,"",IF(J502="",0,IFERROR(MATCH(J502,'分け方の表'!$M$4:$M$53,0),0)))</f>
        <v/>
      </c>
      <c r="P502" s="39">
        <f>IF(L502&lt;&gt;1,"",IF(SUMPRODUCT((COUNTIFS(C502,"*"&amp;'分け方の表'!$F$4:$F$23&amp;"*")&gt;0)*('分け方の表'!$F$4:$F$23&lt;&gt;"")*'分け方の表'!$I$4:$I$23)=0,99,1+COUNTIFS('分け方の表'!$I$4:$I$23,"&gt;"&amp;SUMPRODUCT((COUNTIFS(C502,"*"&amp;'分け方の表'!$F$4:$F$23&amp;"*")&gt;0)*('分け方の表'!$F$4:$F$23&lt;&gt;"")*'分け方の表'!$I$4:$I$23))))</f>
        <v/>
      </c>
      <c r="Q502" s="39">
        <f>IF(L502&lt;&gt;1,"",IF(P502&gt;=99,"",INDEX('分け方の表'!$G$4:$G$23,P502)&amp;""))</f>
        <v/>
      </c>
      <c r="R502" s="39">
        <f>IF(L502&lt;&gt;1,"",IF((F502="収入")*(G502="給与")*(E502&lt;&gt;"")*(COUNTIFS('分け方の表'!$J$4:$J$13,E502)&gt;0),INDEX('分け方の表'!$K$4:$K$13,MATCH(E502,'分け方の表'!$J$4:$J$13,0))&amp;"",IFERROR(INDEX('分け方の表'!$C$4:$C$103,MATCH(F502&amp;"|"&amp;G502,'分け方の表'!$D$4:$D$103,0))&amp;"",IFERROR(INDEX('分け方の表'!$C$4:$C$103,MATCH(F502&amp;"|（ほか全部）",'分け方の表'!$D$4:$D$103,0))&amp;"","未分類"))))</f>
        <v/>
      </c>
      <c r="S502" s="39">
        <f>IF(L502&lt;&gt;1,"",IF(N502=1,"",IF(IF(O502&gt;0,INDEX('分け方の表'!$N$4:$N$53,O502)&amp;"","")&lt;&gt;"",IF(INDEX('分け方の表'!$N$4:$N$53,O502)="（数えない）","",INDEX('分け方の表'!$N$4:$N$53,O502)&amp;""),IF(I502&amp;""="1",IF((Q502&lt;&gt;"")*(D502&lt;0)*(IFERROR(INDEX('入力'!$E$30:$E$88,MATCH(Q502,'入力'!$A$30:$A$88,0)),"")="貯める・増やす"),Q502,""),IF(A502&amp;""="0","",IF(Q502&lt;&gt;"",Q502,R502))))))</f>
        <v/>
      </c>
      <c r="T502" s="56">
        <f>IF(S502="","",IF(IFERROR(INDEX('入力'!$E$30:$E$88,MATCH(S502,'入力'!$A$30:$A$88,0)),"")="入るお金",D502,-D502))</f>
        <v/>
      </c>
      <c r="U502" s="39">
        <f>IF(L502="","",IF(L502&lt;&gt;1,"見出しなど",IF(N502=1,"重なり",IF(S502="",IF(O502&gt;0,"数えない（直した）",IF(I502&amp;""="1","振替",IF(A502&amp;""="0","計算対象外","数えない"))),IF(COUNTIFS('入力'!$A$30:$A$88,S502)=0,"一覧にない費目",IF(O502&gt;0,"直した",IF(S502="未分類","未分類","OK")))))))</f>
        <v/>
      </c>
    </row>
    <row r="503">
      <c r="A503" s="40" t="n"/>
      <c r="B503" s="34" t="n"/>
      <c r="C503" s="35" t="n"/>
      <c r="D503" s="36" t="n"/>
      <c r="E503" s="35" t="n"/>
      <c r="F503" s="35" t="n"/>
      <c r="G503" s="35" t="n"/>
      <c r="H503" s="35" t="n"/>
      <c r="I503" s="40" t="n"/>
      <c r="J503" s="35" t="n"/>
      <c r="L503" s="39">
        <f>IF(B503="","",IFERROR(YEAR(B503)*0+D503*0+1,0))</f>
        <v/>
      </c>
      <c r="M503" s="55">
        <f>IF(L503&lt;&gt;1,"",IF(O503&gt;0,IF(INDEX('分け方の表'!$O$4:$O$53,O503)&lt;&gt;"",DATE(YEAR(INDEX('分け方の表'!$O$4:$O$53,O503)),MONTH(INDEX('分け方の表'!$O$4:$O$53,O503)),1),DATE(YEAR(B503),MONTH(B503),1)),DATE(YEAR(B503),MONTH(B503),1)))</f>
        <v/>
      </c>
      <c r="N503" s="39">
        <f>IF(L503&lt;&gt;1,"",IF(J503="",0,IF(COUNTIFS($J$4:J503,J503)&gt;1,1,0)))</f>
        <v/>
      </c>
      <c r="O503" s="39">
        <f>IF(L503&lt;&gt;1,"",IF(J503="",0,IFERROR(MATCH(J503,'分け方の表'!$M$4:$M$53,0),0)))</f>
        <v/>
      </c>
      <c r="P503" s="39">
        <f>IF(L503&lt;&gt;1,"",IF(SUMPRODUCT((COUNTIFS(C503,"*"&amp;'分け方の表'!$F$4:$F$23&amp;"*")&gt;0)*('分け方の表'!$F$4:$F$23&lt;&gt;"")*'分け方の表'!$I$4:$I$23)=0,99,1+COUNTIFS('分け方の表'!$I$4:$I$23,"&gt;"&amp;SUMPRODUCT((COUNTIFS(C503,"*"&amp;'分け方の表'!$F$4:$F$23&amp;"*")&gt;0)*('分け方の表'!$F$4:$F$23&lt;&gt;"")*'分け方の表'!$I$4:$I$23))))</f>
        <v/>
      </c>
      <c r="Q503" s="39">
        <f>IF(L503&lt;&gt;1,"",IF(P503&gt;=99,"",INDEX('分け方の表'!$G$4:$G$23,P503)&amp;""))</f>
        <v/>
      </c>
      <c r="R503" s="39">
        <f>IF(L503&lt;&gt;1,"",IF((F503="収入")*(G503="給与")*(E503&lt;&gt;"")*(COUNTIFS('分け方の表'!$J$4:$J$13,E503)&gt;0),INDEX('分け方の表'!$K$4:$K$13,MATCH(E503,'分け方の表'!$J$4:$J$13,0))&amp;"",IFERROR(INDEX('分け方の表'!$C$4:$C$103,MATCH(F503&amp;"|"&amp;G503,'分け方の表'!$D$4:$D$103,0))&amp;"",IFERROR(INDEX('分け方の表'!$C$4:$C$103,MATCH(F503&amp;"|（ほか全部）",'分け方の表'!$D$4:$D$103,0))&amp;"","未分類"))))</f>
        <v/>
      </c>
      <c r="S503" s="39">
        <f>IF(L503&lt;&gt;1,"",IF(N503=1,"",IF(IF(O503&gt;0,INDEX('分け方の表'!$N$4:$N$53,O503)&amp;"","")&lt;&gt;"",IF(INDEX('分け方の表'!$N$4:$N$53,O503)="（数えない）","",INDEX('分け方の表'!$N$4:$N$53,O503)&amp;""),IF(I503&amp;""="1",IF((Q503&lt;&gt;"")*(D503&lt;0)*(IFERROR(INDEX('入力'!$E$30:$E$88,MATCH(Q503,'入力'!$A$30:$A$88,0)),"")="貯める・増やす"),Q503,""),IF(A503&amp;""="0","",IF(Q503&lt;&gt;"",Q503,R503))))))</f>
        <v/>
      </c>
      <c r="T503" s="56">
        <f>IF(S503="","",IF(IFERROR(INDEX('入力'!$E$30:$E$88,MATCH(S503,'入力'!$A$30:$A$88,0)),"")="入るお金",D503,-D503))</f>
        <v/>
      </c>
      <c r="U503" s="39">
        <f>IF(L503="","",IF(L503&lt;&gt;1,"見出しなど",IF(N503=1,"重なり",IF(S503="",IF(O503&gt;0,"数えない（直した）",IF(I503&amp;""="1","振替",IF(A503&amp;""="0","計算対象外","数えない"))),IF(COUNTIFS('入力'!$A$30:$A$88,S503)=0,"一覧にない費目",IF(O503&gt;0,"直した",IF(S503="未分類","未分類","OK")))))))</f>
        <v/>
      </c>
    </row>
    <row r="504">
      <c r="A504" s="40" t="n"/>
      <c r="B504" s="34" t="n"/>
      <c r="C504" s="35" t="n"/>
      <c r="D504" s="36" t="n"/>
      <c r="E504" s="35" t="n"/>
      <c r="F504" s="35" t="n"/>
      <c r="G504" s="35" t="n"/>
      <c r="H504" s="35" t="n"/>
      <c r="I504" s="40" t="n"/>
      <c r="J504" s="35" t="n"/>
      <c r="L504" s="39">
        <f>IF(B504="","",IFERROR(YEAR(B504)*0+D504*0+1,0))</f>
        <v/>
      </c>
      <c r="M504" s="55">
        <f>IF(L504&lt;&gt;1,"",IF(O504&gt;0,IF(INDEX('分け方の表'!$O$4:$O$53,O504)&lt;&gt;"",DATE(YEAR(INDEX('分け方の表'!$O$4:$O$53,O504)),MONTH(INDEX('分け方の表'!$O$4:$O$53,O504)),1),DATE(YEAR(B504),MONTH(B504),1)),DATE(YEAR(B504),MONTH(B504),1)))</f>
        <v/>
      </c>
      <c r="N504" s="39">
        <f>IF(L504&lt;&gt;1,"",IF(J504="",0,IF(COUNTIFS($J$4:J504,J504)&gt;1,1,0)))</f>
        <v/>
      </c>
      <c r="O504" s="39">
        <f>IF(L504&lt;&gt;1,"",IF(J504="",0,IFERROR(MATCH(J504,'分け方の表'!$M$4:$M$53,0),0)))</f>
        <v/>
      </c>
      <c r="P504" s="39">
        <f>IF(L504&lt;&gt;1,"",IF(SUMPRODUCT((COUNTIFS(C504,"*"&amp;'分け方の表'!$F$4:$F$23&amp;"*")&gt;0)*('分け方の表'!$F$4:$F$23&lt;&gt;"")*'分け方の表'!$I$4:$I$23)=0,99,1+COUNTIFS('分け方の表'!$I$4:$I$23,"&gt;"&amp;SUMPRODUCT((COUNTIFS(C504,"*"&amp;'分け方の表'!$F$4:$F$23&amp;"*")&gt;0)*('分け方の表'!$F$4:$F$23&lt;&gt;"")*'分け方の表'!$I$4:$I$23))))</f>
        <v/>
      </c>
      <c r="Q504" s="39">
        <f>IF(L504&lt;&gt;1,"",IF(P504&gt;=99,"",INDEX('分け方の表'!$G$4:$G$23,P504)&amp;""))</f>
        <v/>
      </c>
      <c r="R504" s="39">
        <f>IF(L504&lt;&gt;1,"",IF((F504="収入")*(G504="給与")*(E504&lt;&gt;"")*(COUNTIFS('分け方の表'!$J$4:$J$13,E504)&gt;0),INDEX('分け方の表'!$K$4:$K$13,MATCH(E504,'分け方の表'!$J$4:$J$13,0))&amp;"",IFERROR(INDEX('分け方の表'!$C$4:$C$103,MATCH(F504&amp;"|"&amp;G504,'分け方の表'!$D$4:$D$103,0))&amp;"",IFERROR(INDEX('分け方の表'!$C$4:$C$103,MATCH(F504&amp;"|（ほか全部）",'分け方の表'!$D$4:$D$103,0))&amp;"","未分類"))))</f>
        <v/>
      </c>
      <c r="S504" s="39">
        <f>IF(L504&lt;&gt;1,"",IF(N504=1,"",IF(IF(O504&gt;0,INDEX('分け方の表'!$N$4:$N$53,O504)&amp;"","")&lt;&gt;"",IF(INDEX('分け方の表'!$N$4:$N$53,O504)="（数えない）","",INDEX('分け方の表'!$N$4:$N$53,O504)&amp;""),IF(I504&amp;""="1",IF((Q504&lt;&gt;"")*(D504&lt;0)*(IFERROR(INDEX('入力'!$E$30:$E$88,MATCH(Q504,'入力'!$A$30:$A$88,0)),"")="貯める・増やす"),Q504,""),IF(A504&amp;""="0","",IF(Q504&lt;&gt;"",Q504,R504))))))</f>
        <v/>
      </c>
      <c r="T504" s="56">
        <f>IF(S504="","",IF(IFERROR(INDEX('入力'!$E$30:$E$88,MATCH(S504,'入力'!$A$30:$A$88,0)),"")="入るお金",D504,-D504))</f>
        <v/>
      </c>
      <c r="U504" s="39">
        <f>IF(L504="","",IF(L504&lt;&gt;1,"見出しなど",IF(N504=1,"重なり",IF(S504="",IF(O504&gt;0,"数えない（直した）",IF(I504&amp;""="1","振替",IF(A504&amp;""="0","計算対象外","数えない"))),IF(COUNTIFS('入力'!$A$30:$A$88,S504)=0,"一覧にない費目",IF(O504&gt;0,"直した",IF(S504="未分類","未分類","OK")))))))</f>
        <v/>
      </c>
    </row>
    <row r="505">
      <c r="A505" s="40" t="n"/>
      <c r="B505" s="34" t="n"/>
      <c r="C505" s="35" t="n"/>
      <c r="D505" s="36" t="n"/>
      <c r="E505" s="35" t="n"/>
      <c r="F505" s="35" t="n"/>
      <c r="G505" s="35" t="n"/>
      <c r="H505" s="35" t="n"/>
      <c r="I505" s="40" t="n"/>
      <c r="J505" s="35" t="n"/>
      <c r="L505" s="39">
        <f>IF(B505="","",IFERROR(YEAR(B505)*0+D505*0+1,0))</f>
        <v/>
      </c>
      <c r="M505" s="55">
        <f>IF(L505&lt;&gt;1,"",IF(O505&gt;0,IF(INDEX('分け方の表'!$O$4:$O$53,O505)&lt;&gt;"",DATE(YEAR(INDEX('分け方の表'!$O$4:$O$53,O505)),MONTH(INDEX('分け方の表'!$O$4:$O$53,O505)),1),DATE(YEAR(B505),MONTH(B505),1)),DATE(YEAR(B505),MONTH(B505),1)))</f>
        <v/>
      </c>
      <c r="N505" s="39">
        <f>IF(L505&lt;&gt;1,"",IF(J505="",0,IF(COUNTIFS($J$4:J505,J505)&gt;1,1,0)))</f>
        <v/>
      </c>
      <c r="O505" s="39">
        <f>IF(L505&lt;&gt;1,"",IF(J505="",0,IFERROR(MATCH(J505,'分け方の表'!$M$4:$M$53,0),0)))</f>
        <v/>
      </c>
      <c r="P505" s="39">
        <f>IF(L505&lt;&gt;1,"",IF(SUMPRODUCT((COUNTIFS(C505,"*"&amp;'分け方の表'!$F$4:$F$23&amp;"*")&gt;0)*('分け方の表'!$F$4:$F$23&lt;&gt;"")*'分け方の表'!$I$4:$I$23)=0,99,1+COUNTIFS('分け方の表'!$I$4:$I$23,"&gt;"&amp;SUMPRODUCT((COUNTIFS(C505,"*"&amp;'分け方の表'!$F$4:$F$23&amp;"*")&gt;0)*('分け方の表'!$F$4:$F$23&lt;&gt;"")*'分け方の表'!$I$4:$I$23))))</f>
        <v/>
      </c>
      <c r="Q505" s="39">
        <f>IF(L505&lt;&gt;1,"",IF(P505&gt;=99,"",INDEX('分け方の表'!$G$4:$G$23,P505)&amp;""))</f>
        <v/>
      </c>
      <c r="R505" s="39">
        <f>IF(L505&lt;&gt;1,"",IF((F505="収入")*(G505="給与")*(E505&lt;&gt;"")*(COUNTIFS('分け方の表'!$J$4:$J$13,E505)&gt;0),INDEX('分け方の表'!$K$4:$K$13,MATCH(E505,'分け方の表'!$J$4:$J$13,0))&amp;"",IFERROR(INDEX('分け方の表'!$C$4:$C$103,MATCH(F505&amp;"|"&amp;G505,'分け方の表'!$D$4:$D$103,0))&amp;"",IFERROR(INDEX('分け方の表'!$C$4:$C$103,MATCH(F505&amp;"|（ほか全部）",'分け方の表'!$D$4:$D$103,0))&amp;"","未分類"))))</f>
        <v/>
      </c>
      <c r="S505" s="39">
        <f>IF(L505&lt;&gt;1,"",IF(N505=1,"",IF(IF(O505&gt;0,INDEX('分け方の表'!$N$4:$N$53,O505)&amp;"","")&lt;&gt;"",IF(INDEX('分け方の表'!$N$4:$N$53,O505)="（数えない）","",INDEX('分け方の表'!$N$4:$N$53,O505)&amp;""),IF(I505&amp;""="1",IF((Q505&lt;&gt;"")*(D505&lt;0)*(IFERROR(INDEX('入力'!$E$30:$E$88,MATCH(Q505,'入力'!$A$30:$A$88,0)),"")="貯める・増やす"),Q505,""),IF(A505&amp;""="0","",IF(Q505&lt;&gt;"",Q505,R505))))))</f>
        <v/>
      </c>
      <c r="T505" s="56">
        <f>IF(S505="","",IF(IFERROR(INDEX('入力'!$E$30:$E$88,MATCH(S505,'入力'!$A$30:$A$88,0)),"")="入るお金",D505,-D505))</f>
        <v/>
      </c>
      <c r="U505" s="39">
        <f>IF(L505="","",IF(L505&lt;&gt;1,"見出しなど",IF(N505=1,"重なり",IF(S505="",IF(O505&gt;0,"数えない（直した）",IF(I505&amp;""="1","振替",IF(A505&amp;""="0","計算対象外","数えない"))),IF(COUNTIFS('入力'!$A$30:$A$88,S505)=0,"一覧にない費目",IF(O505&gt;0,"直した",IF(S505="未分類","未分類","OK")))))))</f>
        <v/>
      </c>
    </row>
    <row r="506">
      <c r="A506" s="40" t="n"/>
      <c r="B506" s="34" t="n"/>
      <c r="C506" s="35" t="n"/>
      <c r="D506" s="36" t="n"/>
      <c r="E506" s="35" t="n"/>
      <c r="F506" s="35" t="n"/>
      <c r="G506" s="35" t="n"/>
      <c r="H506" s="35" t="n"/>
      <c r="I506" s="40" t="n"/>
      <c r="J506" s="35" t="n"/>
      <c r="L506" s="39">
        <f>IF(B506="","",IFERROR(YEAR(B506)*0+D506*0+1,0))</f>
        <v/>
      </c>
      <c r="M506" s="55">
        <f>IF(L506&lt;&gt;1,"",IF(O506&gt;0,IF(INDEX('分け方の表'!$O$4:$O$53,O506)&lt;&gt;"",DATE(YEAR(INDEX('分け方の表'!$O$4:$O$53,O506)),MONTH(INDEX('分け方の表'!$O$4:$O$53,O506)),1),DATE(YEAR(B506),MONTH(B506),1)),DATE(YEAR(B506),MONTH(B506),1)))</f>
        <v/>
      </c>
      <c r="N506" s="39">
        <f>IF(L506&lt;&gt;1,"",IF(J506="",0,IF(COUNTIFS($J$4:J506,J506)&gt;1,1,0)))</f>
        <v/>
      </c>
      <c r="O506" s="39">
        <f>IF(L506&lt;&gt;1,"",IF(J506="",0,IFERROR(MATCH(J506,'分け方の表'!$M$4:$M$53,0),0)))</f>
        <v/>
      </c>
      <c r="P506" s="39">
        <f>IF(L506&lt;&gt;1,"",IF(SUMPRODUCT((COUNTIFS(C506,"*"&amp;'分け方の表'!$F$4:$F$23&amp;"*")&gt;0)*('分け方の表'!$F$4:$F$23&lt;&gt;"")*'分け方の表'!$I$4:$I$23)=0,99,1+COUNTIFS('分け方の表'!$I$4:$I$23,"&gt;"&amp;SUMPRODUCT((COUNTIFS(C506,"*"&amp;'分け方の表'!$F$4:$F$23&amp;"*")&gt;0)*('分け方の表'!$F$4:$F$23&lt;&gt;"")*'分け方の表'!$I$4:$I$23))))</f>
        <v/>
      </c>
      <c r="Q506" s="39">
        <f>IF(L506&lt;&gt;1,"",IF(P506&gt;=99,"",INDEX('分け方の表'!$G$4:$G$23,P506)&amp;""))</f>
        <v/>
      </c>
      <c r="R506" s="39">
        <f>IF(L506&lt;&gt;1,"",IF((F506="収入")*(G506="給与")*(E506&lt;&gt;"")*(COUNTIFS('分け方の表'!$J$4:$J$13,E506)&gt;0),INDEX('分け方の表'!$K$4:$K$13,MATCH(E506,'分け方の表'!$J$4:$J$13,0))&amp;"",IFERROR(INDEX('分け方の表'!$C$4:$C$103,MATCH(F506&amp;"|"&amp;G506,'分け方の表'!$D$4:$D$103,0))&amp;"",IFERROR(INDEX('分け方の表'!$C$4:$C$103,MATCH(F506&amp;"|（ほか全部）",'分け方の表'!$D$4:$D$103,0))&amp;"","未分類"))))</f>
        <v/>
      </c>
      <c r="S506" s="39">
        <f>IF(L506&lt;&gt;1,"",IF(N506=1,"",IF(IF(O506&gt;0,INDEX('分け方の表'!$N$4:$N$53,O506)&amp;"","")&lt;&gt;"",IF(INDEX('分け方の表'!$N$4:$N$53,O506)="（数えない）","",INDEX('分け方の表'!$N$4:$N$53,O506)&amp;""),IF(I506&amp;""="1",IF((Q506&lt;&gt;"")*(D506&lt;0)*(IFERROR(INDEX('入力'!$E$30:$E$88,MATCH(Q506,'入力'!$A$30:$A$88,0)),"")="貯める・増やす"),Q506,""),IF(A506&amp;""="0","",IF(Q506&lt;&gt;"",Q506,R506))))))</f>
        <v/>
      </c>
      <c r="T506" s="56">
        <f>IF(S506="","",IF(IFERROR(INDEX('入力'!$E$30:$E$88,MATCH(S506,'入力'!$A$30:$A$88,0)),"")="入るお金",D506,-D506))</f>
        <v/>
      </c>
      <c r="U506" s="39">
        <f>IF(L506="","",IF(L506&lt;&gt;1,"見出しなど",IF(N506=1,"重なり",IF(S506="",IF(O506&gt;0,"数えない（直した）",IF(I506&amp;""="1","振替",IF(A506&amp;""="0","計算対象外","数えない"))),IF(COUNTIFS('入力'!$A$30:$A$88,S506)=0,"一覧にない費目",IF(O506&gt;0,"直した",IF(S506="未分類","未分類","OK")))))))</f>
        <v/>
      </c>
    </row>
    <row r="507">
      <c r="A507" s="40" t="n"/>
      <c r="B507" s="34" t="n"/>
      <c r="C507" s="35" t="n"/>
      <c r="D507" s="36" t="n"/>
      <c r="E507" s="35" t="n"/>
      <c r="F507" s="35" t="n"/>
      <c r="G507" s="35" t="n"/>
      <c r="H507" s="35" t="n"/>
      <c r="I507" s="40" t="n"/>
      <c r="J507" s="35" t="n"/>
      <c r="L507" s="39">
        <f>IF(B507="","",IFERROR(YEAR(B507)*0+D507*0+1,0))</f>
        <v/>
      </c>
      <c r="M507" s="55">
        <f>IF(L507&lt;&gt;1,"",IF(O507&gt;0,IF(INDEX('分け方の表'!$O$4:$O$53,O507)&lt;&gt;"",DATE(YEAR(INDEX('分け方の表'!$O$4:$O$53,O507)),MONTH(INDEX('分け方の表'!$O$4:$O$53,O507)),1),DATE(YEAR(B507),MONTH(B507),1)),DATE(YEAR(B507),MONTH(B507),1)))</f>
        <v/>
      </c>
      <c r="N507" s="39">
        <f>IF(L507&lt;&gt;1,"",IF(J507="",0,IF(COUNTIFS($J$4:J507,J507)&gt;1,1,0)))</f>
        <v/>
      </c>
      <c r="O507" s="39">
        <f>IF(L507&lt;&gt;1,"",IF(J507="",0,IFERROR(MATCH(J507,'分け方の表'!$M$4:$M$53,0),0)))</f>
        <v/>
      </c>
      <c r="P507" s="39">
        <f>IF(L507&lt;&gt;1,"",IF(SUMPRODUCT((COUNTIFS(C507,"*"&amp;'分け方の表'!$F$4:$F$23&amp;"*")&gt;0)*('分け方の表'!$F$4:$F$23&lt;&gt;"")*'分け方の表'!$I$4:$I$23)=0,99,1+COUNTIFS('分け方の表'!$I$4:$I$23,"&gt;"&amp;SUMPRODUCT((COUNTIFS(C507,"*"&amp;'分け方の表'!$F$4:$F$23&amp;"*")&gt;0)*('分け方の表'!$F$4:$F$23&lt;&gt;"")*'分け方の表'!$I$4:$I$23))))</f>
        <v/>
      </c>
      <c r="Q507" s="39">
        <f>IF(L507&lt;&gt;1,"",IF(P507&gt;=99,"",INDEX('分け方の表'!$G$4:$G$23,P507)&amp;""))</f>
        <v/>
      </c>
      <c r="R507" s="39">
        <f>IF(L507&lt;&gt;1,"",IF((F507="収入")*(G507="給与")*(E507&lt;&gt;"")*(COUNTIFS('分け方の表'!$J$4:$J$13,E507)&gt;0),INDEX('分け方の表'!$K$4:$K$13,MATCH(E507,'分け方の表'!$J$4:$J$13,0))&amp;"",IFERROR(INDEX('分け方の表'!$C$4:$C$103,MATCH(F507&amp;"|"&amp;G507,'分け方の表'!$D$4:$D$103,0))&amp;"",IFERROR(INDEX('分け方の表'!$C$4:$C$103,MATCH(F507&amp;"|（ほか全部）",'分け方の表'!$D$4:$D$103,0))&amp;"","未分類"))))</f>
        <v/>
      </c>
      <c r="S507" s="39">
        <f>IF(L507&lt;&gt;1,"",IF(N507=1,"",IF(IF(O507&gt;0,INDEX('分け方の表'!$N$4:$N$53,O507)&amp;"","")&lt;&gt;"",IF(INDEX('分け方の表'!$N$4:$N$53,O507)="（数えない）","",INDEX('分け方の表'!$N$4:$N$53,O507)&amp;""),IF(I507&amp;""="1",IF((Q507&lt;&gt;"")*(D507&lt;0)*(IFERROR(INDEX('入力'!$E$30:$E$88,MATCH(Q507,'入力'!$A$30:$A$88,0)),"")="貯める・増やす"),Q507,""),IF(A507&amp;""="0","",IF(Q507&lt;&gt;"",Q507,R507))))))</f>
        <v/>
      </c>
      <c r="T507" s="56">
        <f>IF(S507="","",IF(IFERROR(INDEX('入力'!$E$30:$E$88,MATCH(S507,'入力'!$A$30:$A$88,0)),"")="入るお金",D507,-D507))</f>
        <v/>
      </c>
      <c r="U507" s="39">
        <f>IF(L507="","",IF(L507&lt;&gt;1,"見出しなど",IF(N507=1,"重なり",IF(S507="",IF(O507&gt;0,"数えない（直した）",IF(I507&amp;""="1","振替",IF(A507&amp;""="0","計算対象外","数えない"))),IF(COUNTIFS('入力'!$A$30:$A$88,S507)=0,"一覧にない費目",IF(O507&gt;0,"直した",IF(S507="未分類","未分類","OK")))))))</f>
        <v/>
      </c>
    </row>
    <row r="508">
      <c r="A508" s="40" t="n"/>
      <c r="B508" s="34" t="n"/>
      <c r="C508" s="35" t="n"/>
      <c r="D508" s="36" t="n"/>
      <c r="E508" s="35" t="n"/>
      <c r="F508" s="35" t="n"/>
      <c r="G508" s="35" t="n"/>
      <c r="H508" s="35" t="n"/>
      <c r="I508" s="40" t="n"/>
      <c r="J508" s="35" t="n"/>
      <c r="L508" s="39">
        <f>IF(B508="","",IFERROR(YEAR(B508)*0+D508*0+1,0))</f>
        <v/>
      </c>
      <c r="M508" s="55">
        <f>IF(L508&lt;&gt;1,"",IF(O508&gt;0,IF(INDEX('分け方の表'!$O$4:$O$53,O508)&lt;&gt;"",DATE(YEAR(INDEX('分け方の表'!$O$4:$O$53,O508)),MONTH(INDEX('分け方の表'!$O$4:$O$53,O508)),1),DATE(YEAR(B508),MONTH(B508),1)),DATE(YEAR(B508),MONTH(B508),1)))</f>
        <v/>
      </c>
      <c r="N508" s="39">
        <f>IF(L508&lt;&gt;1,"",IF(J508="",0,IF(COUNTIFS($J$4:J508,J508)&gt;1,1,0)))</f>
        <v/>
      </c>
      <c r="O508" s="39">
        <f>IF(L508&lt;&gt;1,"",IF(J508="",0,IFERROR(MATCH(J508,'分け方の表'!$M$4:$M$53,0),0)))</f>
        <v/>
      </c>
      <c r="P508" s="39">
        <f>IF(L508&lt;&gt;1,"",IF(SUMPRODUCT((COUNTIFS(C508,"*"&amp;'分け方の表'!$F$4:$F$23&amp;"*")&gt;0)*('分け方の表'!$F$4:$F$23&lt;&gt;"")*'分け方の表'!$I$4:$I$23)=0,99,1+COUNTIFS('分け方の表'!$I$4:$I$23,"&gt;"&amp;SUMPRODUCT((COUNTIFS(C508,"*"&amp;'分け方の表'!$F$4:$F$23&amp;"*")&gt;0)*('分け方の表'!$F$4:$F$23&lt;&gt;"")*'分け方の表'!$I$4:$I$23))))</f>
        <v/>
      </c>
      <c r="Q508" s="39">
        <f>IF(L508&lt;&gt;1,"",IF(P508&gt;=99,"",INDEX('分け方の表'!$G$4:$G$23,P508)&amp;""))</f>
        <v/>
      </c>
      <c r="R508" s="39">
        <f>IF(L508&lt;&gt;1,"",IF((F508="収入")*(G508="給与")*(E508&lt;&gt;"")*(COUNTIFS('分け方の表'!$J$4:$J$13,E508)&gt;0),INDEX('分け方の表'!$K$4:$K$13,MATCH(E508,'分け方の表'!$J$4:$J$13,0))&amp;"",IFERROR(INDEX('分け方の表'!$C$4:$C$103,MATCH(F508&amp;"|"&amp;G508,'分け方の表'!$D$4:$D$103,0))&amp;"",IFERROR(INDEX('分け方の表'!$C$4:$C$103,MATCH(F508&amp;"|（ほか全部）",'分け方の表'!$D$4:$D$103,0))&amp;"","未分類"))))</f>
        <v/>
      </c>
      <c r="S508" s="39">
        <f>IF(L508&lt;&gt;1,"",IF(N508=1,"",IF(IF(O508&gt;0,INDEX('分け方の表'!$N$4:$N$53,O508)&amp;"","")&lt;&gt;"",IF(INDEX('分け方の表'!$N$4:$N$53,O508)="（数えない）","",INDEX('分け方の表'!$N$4:$N$53,O508)&amp;""),IF(I508&amp;""="1",IF((Q508&lt;&gt;"")*(D508&lt;0)*(IFERROR(INDEX('入力'!$E$30:$E$88,MATCH(Q508,'入力'!$A$30:$A$88,0)),"")="貯める・増やす"),Q508,""),IF(A508&amp;""="0","",IF(Q508&lt;&gt;"",Q508,R508))))))</f>
        <v/>
      </c>
      <c r="T508" s="56">
        <f>IF(S508="","",IF(IFERROR(INDEX('入力'!$E$30:$E$88,MATCH(S508,'入力'!$A$30:$A$88,0)),"")="入るお金",D508,-D508))</f>
        <v/>
      </c>
      <c r="U508" s="39">
        <f>IF(L508="","",IF(L508&lt;&gt;1,"見出しなど",IF(N508=1,"重なり",IF(S508="",IF(O508&gt;0,"数えない（直した）",IF(I508&amp;""="1","振替",IF(A508&amp;""="0","計算対象外","数えない"))),IF(COUNTIFS('入力'!$A$30:$A$88,S508)=0,"一覧にない費目",IF(O508&gt;0,"直した",IF(S508="未分類","未分類","OK")))))))</f>
        <v/>
      </c>
    </row>
    <row r="509">
      <c r="A509" s="40" t="n"/>
      <c r="B509" s="34" t="n"/>
      <c r="C509" s="35" t="n"/>
      <c r="D509" s="36" t="n"/>
      <c r="E509" s="35" t="n"/>
      <c r="F509" s="35" t="n"/>
      <c r="G509" s="35" t="n"/>
      <c r="H509" s="35" t="n"/>
      <c r="I509" s="40" t="n"/>
      <c r="J509" s="35" t="n"/>
      <c r="L509" s="39">
        <f>IF(B509="","",IFERROR(YEAR(B509)*0+D509*0+1,0))</f>
        <v/>
      </c>
      <c r="M509" s="55">
        <f>IF(L509&lt;&gt;1,"",IF(O509&gt;0,IF(INDEX('分け方の表'!$O$4:$O$53,O509)&lt;&gt;"",DATE(YEAR(INDEX('分け方の表'!$O$4:$O$53,O509)),MONTH(INDEX('分け方の表'!$O$4:$O$53,O509)),1),DATE(YEAR(B509),MONTH(B509),1)),DATE(YEAR(B509),MONTH(B509),1)))</f>
        <v/>
      </c>
      <c r="N509" s="39">
        <f>IF(L509&lt;&gt;1,"",IF(J509="",0,IF(COUNTIFS($J$4:J509,J509)&gt;1,1,0)))</f>
        <v/>
      </c>
      <c r="O509" s="39">
        <f>IF(L509&lt;&gt;1,"",IF(J509="",0,IFERROR(MATCH(J509,'分け方の表'!$M$4:$M$53,0),0)))</f>
        <v/>
      </c>
      <c r="P509" s="39">
        <f>IF(L509&lt;&gt;1,"",IF(SUMPRODUCT((COUNTIFS(C509,"*"&amp;'分け方の表'!$F$4:$F$23&amp;"*")&gt;0)*('分け方の表'!$F$4:$F$23&lt;&gt;"")*'分け方の表'!$I$4:$I$23)=0,99,1+COUNTIFS('分け方の表'!$I$4:$I$23,"&gt;"&amp;SUMPRODUCT((COUNTIFS(C509,"*"&amp;'分け方の表'!$F$4:$F$23&amp;"*")&gt;0)*('分け方の表'!$F$4:$F$23&lt;&gt;"")*'分け方の表'!$I$4:$I$23))))</f>
        <v/>
      </c>
      <c r="Q509" s="39">
        <f>IF(L509&lt;&gt;1,"",IF(P509&gt;=99,"",INDEX('分け方の表'!$G$4:$G$23,P509)&amp;""))</f>
        <v/>
      </c>
      <c r="R509" s="39">
        <f>IF(L509&lt;&gt;1,"",IF((F509="収入")*(G509="給与")*(E509&lt;&gt;"")*(COUNTIFS('分け方の表'!$J$4:$J$13,E509)&gt;0),INDEX('分け方の表'!$K$4:$K$13,MATCH(E509,'分け方の表'!$J$4:$J$13,0))&amp;"",IFERROR(INDEX('分け方の表'!$C$4:$C$103,MATCH(F509&amp;"|"&amp;G509,'分け方の表'!$D$4:$D$103,0))&amp;"",IFERROR(INDEX('分け方の表'!$C$4:$C$103,MATCH(F509&amp;"|（ほか全部）",'分け方の表'!$D$4:$D$103,0))&amp;"","未分類"))))</f>
        <v/>
      </c>
      <c r="S509" s="39">
        <f>IF(L509&lt;&gt;1,"",IF(N509=1,"",IF(IF(O509&gt;0,INDEX('分け方の表'!$N$4:$N$53,O509)&amp;"","")&lt;&gt;"",IF(INDEX('分け方の表'!$N$4:$N$53,O509)="（数えない）","",INDEX('分け方の表'!$N$4:$N$53,O509)&amp;""),IF(I509&amp;""="1",IF((Q509&lt;&gt;"")*(D509&lt;0)*(IFERROR(INDEX('入力'!$E$30:$E$88,MATCH(Q509,'入力'!$A$30:$A$88,0)),"")="貯める・増やす"),Q509,""),IF(A509&amp;""="0","",IF(Q509&lt;&gt;"",Q509,R509))))))</f>
        <v/>
      </c>
      <c r="T509" s="56">
        <f>IF(S509="","",IF(IFERROR(INDEX('入力'!$E$30:$E$88,MATCH(S509,'入力'!$A$30:$A$88,0)),"")="入るお金",D509,-D509))</f>
        <v/>
      </c>
      <c r="U509" s="39">
        <f>IF(L509="","",IF(L509&lt;&gt;1,"見出しなど",IF(N509=1,"重なり",IF(S509="",IF(O509&gt;0,"数えない（直した）",IF(I509&amp;""="1","振替",IF(A509&amp;""="0","計算対象外","数えない"))),IF(COUNTIFS('入力'!$A$30:$A$88,S509)=0,"一覧にない費目",IF(O509&gt;0,"直した",IF(S509="未分類","未分類","OK")))))))</f>
        <v/>
      </c>
    </row>
    <row r="510">
      <c r="A510" s="40" t="n"/>
      <c r="B510" s="34" t="n"/>
      <c r="C510" s="35" t="n"/>
      <c r="D510" s="36" t="n"/>
      <c r="E510" s="35" t="n"/>
      <c r="F510" s="35" t="n"/>
      <c r="G510" s="35" t="n"/>
      <c r="H510" s="35" t="n"/>
      <c r="I510" s="40" t="n"/>
      <c r="J510" s="35" t="n"/>
      <c r="L510" s="39">
        <f>IF(B510="","",IFERROR(YEAR(B510)*0+D510*0+1,0))</f>
        <v/>
      </c>
      <c r="M510" s="55">
        <f>IF(L510&lt;&gt;1,"",IF(O510&gt;0,IF(INDEX('分け方の表'!$O$4:$O$53,O510)&lt;&gt;"",DATE(YEAR(INDEX('分け方の表'!$O$4:$O$53,O510)),MONTH(INDEX('分け方の表'!$O$4:$O$53,O510)),1),DATE(YEAR(B510),MONTH(B510),1)),DATE(YEAR(B510),MONTH(B510),1)))</f>
        <v/>
      </c>
      <c r="N510" s="39">
        <f>IF(L510&lt;&gt;1,"",IF(J510="",0,IF(COUNTIFS($J$4:J510,J510)&gt;1,1,0)))</f>
        <v/>
      </c>
      <c r="O510" s="39">
        <f>IF(L510&lt;&gt;1,"",IF(J510="",0,IFERROR(MATCH(J510,'分け方の表'!$M$4:$M$53,0),0)))</f>
        <v/>
      </c>
      <c r="P510" s="39">
        <f>IF(L510&lt;&gt;1,"",IF(SUMPRODUCT((COUNTIFS(C510,"*"&amp;'分け方の表'!$F$4:$F$23&amp;"*")&gt;0)*('分け方の表'!$F$4:$F$23&lt;&gt;"")*'分け方の表'!$I$4:$I$23)=0,99,1+COUNTIFS('分け方の表'!$I$4:$I$23,"&gt;"&amp;SUMPRODUCT((COUNTIFS(C510,"*"&amp;'分け方の表'!$F$4:$F$23&amp;"*")&gt;0)*('分け方の表'!$F$4:$F$23&lt;&gt;"")*'分け方の表'!$I$4:$I$23))))</f>
        <v/>
      </c>
      <c r="Q510" s="39">
        <f>IF(L510&lt;&gt;1,"",IF(P510&gt;=99,"",INDEX('分け方の表'!$G$4:$G$23,P510)&amp;""))</f>
        <v/>
      </c>
      <c r="R510" s="39">
        <f>IF(L510&lt;&gt;1,"",IF((F510="収入")*(G510="給与")*(E510&lt;&gt;"")*(COUNTIFS('分け方の表'!$J$4:$J$13,E510)&gt;0),INDEX('分け方の表'!$K$4:$K$13,MATCH(E510,'分け方の表'!$J$4:$J$13,0))&amp;"",IFERROR(INDEX('分け方の表'!$C$4:$C$103,MATCH(F510&amp;"|"&amp;G510,'分け方の表'!$D$4:$D$103,0))&amp;"",IFERROR(INDEX('分け方の表'!$C$4:$C$103,MATCH(F510&amp;"|（ほか全部）",'分け方の表'!$D$4:$D$103,0))&amp;"","未分類"))))</f>
        <v/>
      </c>
      <c r="S510" s="39">
        <f>IF(L510&lt;&gt;1,"",IF(N510=1,"",IF(IF(O510&gt;0,INDEX('分け方の表'!$N$4:$N$53,O510)&amp;"","")&lt;&gt;"",IF(INDEX('分け方の表'!$N$4:$N$53,O510)="（数えない）","",INDEX('分け方の表'!$N$4:$N$53,O510)&amp;""),IF(I510&amp;""="1",IF((Q510&lt;&gt;"")*(D510&lt;0)*(IFERROR(INDEX('入力'!$E$30:$E$88,MATCH(Q510,'入力'!$A$30:$A$88,0)),"")="貯める・増やす"),Q510,""),IF(A510&amp;""="0","",IF(Q510&lt;&gt;"",Q510,R510))))))</f>
        <v/>
      </c>
      <c r="T510" s="56">
        <f>IF(S510="","",IF(IFERROR(INDEX('入力'!$E$30:$E$88,MATCH(S510,'入力'!$A$30:$A$88,0)),"")="入るお金",D510,-D510))</f>
        <v/>
      </c>
      <c r="U510" s="39">
        <f>IF(L510="","",IF(L510&lt;&gt;1,"見出しなど",IF(N510=1,"重なり",IF(S510="",IF(O510&gt;0,"数えない（直した）",IF(I510&amp;""="1","振替",IF(A510&amp;""="0","計算対象外","数えない"))),IF(COUNTIFS('入力'!$A$30:$A$88,S510)=0,"一覧にない費目",IF(O510&gt;0,"直した",IF(S510="未分類","未分類","OK")))))))</f>
        <v/>
      </c>
    </row>
    <row r="511">
      <c r="A511" s="40" t="n"/>
      <c r="B511" s="34" t="n"/>
      <c r="C511" s="35" t="n"/>
      <c r="D511" s="36" t="n"/>
      <c r="E511" s="35" t="n"/>
      <c r="F511" s="35" t="n"/>
      <c r="G511" s="35" t="n"/>
      <c r="H511" s="35" t="n"/>
      <c r="I511" s="40" t="n"/>
      <c r="J511" s="35" t="n"/>
      <c r="L511" s="39">
        <f>IF(B511="","",IFERROR(YEAR(B511)*0+D511*0+1,0))</f>
        <v/>
      </c>
      <c r="M511" s="55">
        <f>IF(L511&lt;&gt;1,"",IF(O511&gt;0,IF(INDEX('分け方の表'!$O$4:$O$53,O511)&lt;&gt;"",DATE(YEAR(INDEX('分け方の表'!$O$4:$O$53,O511)),MONTH(INDEX('分け方の表'!$O$4:$O$53,O511)),1),DATE(YEAR(B511),MONTH(B511),1)),DATE(YEAR(B511),MONTH(B511),1)))</f>
        <v/>
      </c>
      <c r="N511" s="39">
        <f>IF(L511&lt;&gt;1,"",IF(J511="",0,IF(COUNTIFS($J$4:J511,J511)&gt;1,1,0)))</f>
        <v/>
      </c>
      <c r="O511" s="39">
        <f>IF(L511&lt;&gt;1,"",IF(J511="",0,IFERROR(MATCH(J511,'分け方の表'!$M$4:$M$53,0),0)))</f>
        <v/>
      </c>
      <c r="P511" s="39">
        <f>IF(L511&lt;&gt;1,"",IF(SUMPRODUCT((COUNTIFS(C511,"*"&amp;'分け方の表'!$F$4:$F$23&amp;"*")&gt;0)*('分け方の表'!$F$4:$F$23&lt;&gt;"")*'分け方の表'!$I$4:$I$23)=0,99,1+COUNTIFS('分け方の表'!$I$4:$I$23,"&gt;"&amp;SUMPRODUCT((COUNTIFS(C511,"*"&amp;'分け方の表'!$F$4:$F$23&amp;"*")&gt;0)*('分け方の表'!$F$4:$F$23&lt;&gt;"")*'分け方の表'!$I$4:$I$23))))</f>
        <v/>
      </c>
      <c r="Q511" s="39">
        <f>IF(L511&lt;&gt;1,"",IF(P511&gt;=99,"",INDEX('分け方の表'!$G$4:$G$23,P511)&amp;""))</f>
        <v/>
      </c>
      <c r="R511" s="39">
        <f>IF(L511&lt;&gt;1,"",IF((F511="収入")*(G511="給与")*(E511&lt;&gt;"")*(COUNTIFS('分け方の表'!$J$4:$J$13,E511)&gt;0),INDEX('分け方の表'!$K$4:$K$13,MATCH(E511,'分け方の表'!$J$4:$J$13,0))&amp;"",IFERROR(INDEX('分け方の表'!$C$4:$C$103,MATCH(F511&amp;"|"&amp;G511,'分け方の表'!$D$4:$D$103,0))&amp;"",IFERROR(INDEX('分け方の表'!$C$4:$C$103,MATCH(F511&amp;"|（ほか全部）",'分け方の表'!$D$4:$D$103,0))&amp;"","未分類"))))</f>
        <v/>
      </c>
      <c r="S511" s="39">
        <f>IF(L511&lt;&gt;1,"",IF(N511=1,"",IF(IF(O511&gt;0,INDEX('分け方の表'!$N$4:$N$53,O511)&amp;"","")&lt;&gt;"",IF(INDEX('分け方の表'!$N$4:$N$53,O511)="（数えない）","",INDEX('分け方の表'!$N$4:$N$53,O511)&amp;""),IF(I511&amp;""="1",IF((Q511&lt;&gt;"")*(D511&lt;0)*(IFERROR(INDEX('入力'!$E$30:$E$88,MATCH(Q511,'入力'!$A$30:$A$88,0)),"")="貯める・増やす"),Q511,""),IF(A511&amp;""="0","",IF(Q511&lt;&gt;"",Q511,R511))))))</f>
        <v/>
      </c>
      <c r="T511" s="56">
        <f>IF(S511="","",IF(IFERROR(INDEX('入力'!$E$30:$E$88,MATCH(S511,'入力'!$A$30:$A$88,0)),"")="入るお金",D511,-D511))</f>
        <v/>
      </c>
      <c r="U511" s="39">
        <f>IF(L511="","",IF(L511&lt;&gt;1,"見出しなど",IF(N511=1,"重なり",IF(S511="",IF(O511&gt;0,"数えない（直した）",IF(I511&amp;""="1","振替",IF(A511&amp;""="0","計算対象外","数えない"))),IF(COUNTIFS('入力'!$A$30:$A$88,S511)=0,"一覧にない費目",IF(O511&gt;0,"直した",IF(S511="未分類","未分類","OK")))))))</f>
        <v/>
      </c>
    </row>
    <row r="512">
      <c r="A512" s="40" t="n"/>
      <c r="B512" s="34" t="n"/>
      <c r="C512" s="35" t="n"/>
      <c r="D512" s="36" t="n"/>
      <c r="E512" s="35" t="n"/>
      <c r="F512" s="35" t="n"/>
      <c r="G512" s="35" t="n"/>
      <c r="H512" s="35" t="n"/>
      <c r="I512" s="40" t="n"/>
      <c r="J512" s="35" t="n"/>
      <c r="L512" s="39">
        <f>IF(B512="","",IFERROR(YEAR(B512)*0+D512*0+1,0))</f>
        <v/>
      </c>
      <c r="M512" s="55">
        <f>IF(L512&lt;&gt;1,"",IF(O512&gt;0,IF(INDEX('分け方の表'!$O$4:$O$53,O512)&lt;&gt;"",DATE(YEAR(INDEX('分け方の表'!$O$4:$O$53,O512)),MONTH(INDEX('分け方の表'!$O$4:$O$53,O512)),1),DATE(YEAR(B512),MONTH(B512),1)),DATE(YEAR(B512),MONTH(B512),1)))</f>
        <v/>
      </c>
      <c r="N512" s="39">
        <f>IF(L512&lt;&gt;1,"",IF(J512="",0,IF(COUNTIFS($J$4:J512,J512)&gt;1,1,0)))</f>
        <v/>
      </c>
      <c r="O512" s="39">
        <f>IF(L512&lt;&gt;1,"",IF(J512="",0,IFERROR(MATCH(J512,'分け方の表'!$M$4:$M$53,0),0)))</f>
        <v/>
      </c>
      <c r="P512" s="39">
        <f>IF(L512&lt;&gt;1,"",IF(SUMPRODUCT((COUNTIFS(C512,"*"&amp;'分け方の表'!$F$4:$F$23&amp;"*")&gt;0)*('分け方の表'!$F$4:$F$23&lt;&gt;"")*'分け方の表'!$I$4:$I$23)=0,99,1+COUNTIFS('分け方の表'!$I$4:$I$23,"&gt;"&amp;SUMPRODUCT((COUNTIFS(C512,"*"&amp;'分け方の表'!$F$4:$F$23&amp;"*")&gt;0)*('分け方の表'!$F$4:$F$23&lt;&gt;"")*'分け方の表'!$I$4:$I$23))))</f>
        <v/>
      </c>
      <c r="Q512" s="39">
        <f>IF(L512&lt;&gt;1,"",IF(P512&gt;=99,"",INDEX('分け方の表'!$G$4:$G$23,P512)&amp;""))</f>
        <v/>
      </c>
      <c r="R512" s="39">
        <f>IF(L512&lt;&gt;1,"",IF((F512="収入")*(G512="給与")*(E512&lt;&gt;"")*(COUNTIFS('分け方の表'!$J$4:$J$13,E512)&gt;0),INDEX('分け方の表'!$K$4:$K$13,MATCH(E512,'分け方の表'!$J$4:$J$13,0))&amp;"",IFERROR(INDEX('分け方の表'!$C$4:$C$103,MATCH(F512&amp;"|"&amp;G512,'分け方の表'!$D$4:$D$103,0))&amp;"",IFERROR(INDEX('分け方の表'!$C$4:$C$103,MATCH(F512&amp;"|（ほか全部）",'分け方の表'!$D$4:$D$103,0))&amp;"","未分類"))))</f>
        <v/>
      </c>
      <c r="S512" s="39">
        <f>IF(L512&lt;&gt;1,"",IF(N512=1,"",IF(IF(O512&gt;0,INDEX('分け方の表'!$N$4:$N$53,O512)&amp;"","")&lt;&gt;"",IF(INDEX('分け方の表'!$N$4:$N$53,O512)="（数えない）","",INDEX('分け方の表'!$N$4:$N$53,O512)&amp;""),IF(I512&amp;""="1",IF((Q512&lt;&gt;"")*(D512&lt;0)*(IFERROR(INDEX('入力'!$E$30:$E$88,MATCH(Q512,'入力'!$A$30:$A$88,0)),"")="貯める・増やす"),Q512,""),IF(A512&amp;""="0","",IF(Q512&lt;&gt;"",Q512,R512))))))</f>
        <v/>
      </c>
      <c r="T512" s="56">
        <f>IF(S512="","",IF(IFERROR(INDEX('入力'!$E$30:$E$88,MATCH(S512,'入力'!$A$30:$A$88,0)),"")="入るお金",D512,-D512))</f>
        <v/>
      </c>
      <c r="U512" s="39">
        <f>IF(L512="","",IF(L512&lt;&gt;1,"見出しなど",IF(N512=1,"重なり",IF(S512="",IF(O512&gt;0,"数えない（直した）",IF(I512&amp;""="1","振替",IF(A512&amp;""="0","計算対象外","数えない"))),IF(COUNTIFS('入力'!$A$30:$A$88,S512)=0,"一覧にない費目",IF(O512&gt;0,"直した",IF(S512="未分類","未分類","OK")))))))</f>
        <v/>
      </c>
    </row>
    <row r="513">
      <c r="A513" s="40" t="n"/>
      <c r="B513" s="34" t="n"/>
      <c r="C513" s="35" t="n"/>
      <c r="D513" s="36" t="n"/>
      <c r="E513" s="35" t="n"/>
      <c r="F513" s="35" t="n"/>
      <c r="G513" s="35" t="n"/>
      <c r="H513" s="35" t="n"/>
      <c r="I513" s="40" t="n"/>
      <c r="J513" s="35" t="n"/>
      <c r="L513" s="39">
        <f>IF(B513="","",IFERROR(YEAR(B513)*0+D513*0+1,0))</f>
        <v/>
      </c>
      <c r="M513" s="55">
        <f>IF(L513&lt;&gt;1,"",IF(O513&gt;0,IF(INDEX('分け方の表'!$O$4:$O$53,O513)&lt;&gt;"",DATE(YEAR(INDEX('分け方の表'!$O$4:$O$53,O513)),MONTH(INDEX('分け方の表'!$O$4:$O$53,O513)),1),DATE(YEAR(B513),MONTH(B513),1)),DATE(YEAR(B513),MONTH(B513),1)))</f>
        <v/>
      </c>
      <c r="N513" s="39">
        <f>IF(L513&lt;&gt;1,"",IF(J513="",0,IF(COUNTIFS($J$4:J513,J513)&gt;1,1,0)))</f>
        <v/>
      </c>
      <c r="O513" s="39">
        <f>IF(L513&lt;&gt;1,"",IF(J513="",0,IFERROR(MATCH(J513,'分け方の表'!$M$4:$M$53,0),0)))</f>
        <v/>
      </c>
      <c r="P513" s="39">
        <f>IF(L513&lt;&gt;1,"",IF(SUMPRODUCT((COUNTIFS(C513,"*"&amp;'分け方の表'!$F$4:$F$23&amp;"*")&gt;0)*('分け方の表'!$F$4:$F$23&lt;&gt;"")*'分け方の表'!$I$4:$I$23)=0,99,1+COUNTIFS('分け方の表'!$I$4:$I$23,"&gt;"&amp;SUMPRODUCT((COUNTIFS(C513,"*"&amp;'分け方の表'!$F$4:$F$23&amp;"*")&gt;0)*('分け方の表'!$F$4:$F$23&lt;&gt;"")*'分け方の表'!$I$4:$I$23))))</f>
        <v/>
      </c>
      <c r="Q513" s="39">
        <f>IF(L513&lt;&gt;1,"",IF(P513&gt;=99,"",INDEX('分け方の表'!$G$4:$G$23,P513)&amp;""))</f>
        <v/>
      </c>
      <c r="R513" s="39">
        <f>IF(L513&lt;&gt;1,"",IF((F513="収入")*(G513="給与")*(E513&lt;&gt;"")*(COUNTIFS('分け方の表'!$J$4:$J$13,E513)&gt;0),INDEX('分け方の表'!$K$4:$K$13,MATCH(E513,'分け方の表'!$J$4:$J$13,0))&amp;"",IFERROR(INDEX('分け方の表'!$C$4:$C$103,MATCH(F513&amp;"|"&amp;G513,'分け方の表'!$D$4:$D$103,0))&amp;"",IFERROR(INDEX('分け方の表'!$C$4:$C$103,MATCH(F513&amp;"|（ほか全部）",'分け方の表'!$D$4:$D$103,0))&amp;"","未分類"))))</f>
        <v/>
      </c>
      <c r="S513" s="39">
        <f>IF(L513&lt;&gt;1,"",IF(N513=1,"",IF(IF(O513&gt;0,INDEX('分け方の表'!$N$4:$N$53,O513)&amp;"","")&lt;&gt;"",IF(INDEX('分け方の表'!$N$4:$N$53,O513)="（数えない）","",INDEX('分け方の表'!$N$4:$N$53,O513)&amp;""),IF(I513&amp;""="1",IF((Q513&lt;&gt;"")*(D513&lt;0)*(IFERROR(INDEX('入力'!$E$30:$E$88,MATCH(Q513,'入力'!$A$30:$A$88,0)),"")="貯める・増やす"),Q513,""),IF(A513&amp;""="0","",IF(Q513&lt;&gt;"",Q513,R513))))))</f>
        <v/>
      </c>
      <c r="T513" s="56">
        <f>IF(S513="","",IF(IFERROR(INDEX('入力'!$E$30:$E$88,MATCH(S513,'入力'!$A$30:$A$88,0)),"")="入るお金",D513,-D513))</f>
        <v/>
      </c>
      <c r="U513" s="39">
        <f>IF(L513="","",IF(L513&lt;&gt;1,"見出しなど",IF(N513=1,"重なり",IF(S513="",IF(O513&gt;0,"数えない（直した）",IF(I513&amp;""="1","振替",IF(A513&amp;""="0","計算対象外","数えない"))),IF(COUNTIFS('入力'!$A$30:$A$88,S513)=0,"一覧にない費目",IF(O513&gt;0,"直した",IF(S513="未分類","未分類","OK")))))))</f>
        <v/>
      </c>
    </row>
    <row r="514">
      <c r="A514" s="40" t="n"/>
      <c r="B514" s="34" t="n"/>
      <c r="C514" s="35" t="n"/>
      <c r="D514" s="36" t="n"/>
      <c r="E514" s="35" t="n"/>
      <c r="F514" s="35" t="n"/>
      <c r="G514" s="35" t="n"/>
      <c r="H514" s="35" t="n"/>
      <c r="I514" s="40" t="n"/>
      <c r="J514" s="35" t="n"/>
      <c r="L514" s="39">
        <f>IF(B514="","",IFERROR(YEAR(B514)*0+D514*0+1,0))</f>
        <v/>
      </c>
      <c r="M514" s="55">
        <f>IF(L514&lt;&gt;1,"",IF(O514&gt;0,IF(INDEX('分け方の表'!$O$4:$O$53,O514)&lt;&gt;"",DATE(YEAR(INDEX('分け方の表'!$O$4:$O$53,O514)),MONTH(INDEX('分け方の表'!$O$4:$O$53,O514)),1),DATE(YEAR(B514),MONTH(B514),1)),DATE(YEAR(B514),MONTH(B514),1)))</f>
        <v/>
      </c>
      <c r="N514" s="39">
        <f>IF(L514&lt;&gt;1,"",IF(J514="",0,IF(COUNTIFS($J$4:J514,J514)&gt;1,1,0)))</f>
        <v/>
      </c>
      <c r="O514" s="39">
        <f>IF(L514&lt;&gt;1,"",IF(J514="",0,IFERROR(MATCH(J514,'分け方の表'!$M$4:$M$53,0),0)))</f>
        <v/>
      </c>
      <c r="P514" s="39">
        <f>IF(L514&lt;&gt;1,"",IF(SUMPRODUCT((COUNTIFS(C514,"*"&amp;'分け方の表'!$F$4:$F$23&amp;"*")&gt;0)*('分け方の表'!$F$4:$F$23&lt;&gt;"")*'分け方の表'!$I$4:$I$23)=0,99,1+COUNTIFS('分け方の表'!$I$4:$I$23,"&gt;"&amp;SUMPRODUCT((COUNTIFS(C514,"*"&amp;'分け方の表'!$F$4:$F$23&amp;"*")&gt;0)*('分け方の表'!$F$4:$F$23&lt;&gt;"")*'分け方の表'!$I$4:$I$23))))</f>
        <v/>
      </c>
      <c r="Q514" s="39">
        <f>IF(L514&lt;&gt;1,"",IF(P514&gt;=99,"",INDEX('分け方の表'!$G$4:$G$23,P514)&amp;""))</f>
        <v/>
      </c>
      <c r="R514" s="39">
        <f>IF(L514&lt;&gt;1,"",IF((F514="収入")*(G514="給与")*(E514&lt;&gt;"")*(COUNTIFS('分け方の表'!$J$4:$J$13,E514)&gt;0),INDEX('分け方の表'!$K$4:$K$13,MATCH(E514,'分け方の表'!$J$4:$J$13,0))&amp;"",IFERROR(INDEX('分け方の表'!$C$4:$C$103,MATCH(F514&amp;"|"&amp;G514,'分け方の表'!$D$4:$D$103,0))&amp;"",IFERROR(INDEX('分け方の表'!$C$4:$C$103,MATCH(F514&amp;"|（ほか全部）",'分け方の表'!$D$4:$D$103,0))&amp;"","未分類"))))</f>
        <v/>
      </c>
      <c r="S514" s="39">
        <f>IF(L514&lt;&gt;1,"",IF(N514=1,"",IF(IF(O514&gt;0,INDEX('分け方の表'!$N$4:$N$53,O514)&amp;"","")&lt;&gt;"",IF(INDEX('分け方の表'!$N$4:$N$53,O514)="（数えない）","",INDEX('分け方の表'!$N$4:$N$53,O514)&amp;""),IF(I514&amp;""="1",IF((Q514&lt;&gt;"")*(D514&lt;0)*(IFERROR(INDEX('入力'!$E$30:$E$88,MATCH(Q514,'入力'!$A$30:$A$88,0)),"")="貯める・増やす"),Q514,""),IF(A514&amp;""="0","",IF(Q514&lt;&gt;"",Q514,R514))))))</f>
        <v/>
      </c>
      <c r="T514" s="56">
        <f>IF(S514="","",IF(IFERROR(INDEX('入力'!$E$30:$E$88,MATCH(S514,'入力'!$A$30:$A$88,0)),"")="入るお金",D514,-D514))</f>
        <v/>
      </c>
      <c r="U514" s="39">
        <f>IF(L514="","",IF(L514&lt;&gt;1,"見出しなど",IF(N514=1,"重なり",IF(S514="",IF(O514&gt;0,"数えない（直した）",IF(I514&amp;""="1","振替",IF(A514&amp;""="0","計算対象外","数えない"))),IF(COUNTIFS('入力'!$A$30:$A$88,S514)=0,"一覧にない費目",IF(O514&gt;0,"直した",IF(S514="未分類","未分類","OK")))))))</f>
        <v/>
      </c>
    </row>
    <row r="515">
      <c r="A515" s="40" t="n"/>
      <c r="B515" s="34" t="n"/>
      <c r="C515" s="35" t="n"/>
      <c r="D515" s="36" t="n"/>
      <c r="E515" s="35" t="n"/>
      <c r="F515" s="35" t="n"/>
      <c r="G515" s="35" t="n"/>
      <c r="H515" s="35" t="n"/>
      <c r="I515" s="40" t="n"/>
      <c r="J515" s="35" t="n"/>
      <c r="L515" s="39">
        <f>IF(B515="","",IFERROR(YEAR(B515)*0+D515*0+1,0))</f>
        <v/>
      </c>
      <c r="M515" s="55">
        <f>IF(L515&lt;&gt;1,"",IF(O515&gt;0,IF(INDEX('分け方の表'!$O$4:$O$53,O515)&lt;&gt;"",DATE(YEAR(INDEX('分け方の表'!$O$4:$O$53,O515)),MONTH(INDEX('分け方の表'!$O$4:$O$53,O515)),1),DATE(YEAR(B515),MONTH(B515),1)),DATE(YEAR(B515),MONTH(B515),1)))</f>
        <v/>
      </c>
      <c r="N515" s="39">
        <f>IF(L515&lt;&gt;1,"",IF(J515="",0,IF(COUNTIFS($J$4:J515,J515)&gt;1,1,0)))</f>
        <v/>
      </c>
      <c r="O515" s="39">
        <f>IF(L515&lt;&gt;1,"",IF(J515="",0,IFERROR(MATCH(J515,'分け方の表'!$M$4:$M$53,0),0)))</f>
        <v/>
      </c>
      <c r="P515" s="39">
        <f>IF(L515&lt;&gt;1,"",IF(SUMPRODUCT((COUNTIFS(C515,"*"&amp;'分け方の表'!$F$4:$F$23&amp;"*")&gt;0)*('分け方の表'!$F$4:$F$23&lt;&gt;"")*'分け方の表'!$I$4:$I$23)=0,99,1+COUNTIFS('分け方の表'!$I$4:$I$23,"&gt;"&amp;SUMPRODUCT((COUNTIFS(C515,"*"&amp;'分け方の表'!$F$4:$F$23&amp;"*")&gt;0)*('分け方の表'!$F$4:$F$23&lt;&gt;"")*'分け方の表'!$I$4:$I$23))))</f>
        <v/>
      </c>
      <c r="Q515" s="39">
        <f>IF(L515&lt;&gt;1,"",IF(P515&gt;=99,"",INDEX('分け方の表'!$G$4:$G$23,P515)&amp;""))</f>
        <v/>
      </c>
      <c r="R515" s="39">
        <f>IF(L515&lt;&gt;1,"",IF((F515="収入")*(G515="給与")*(E515&lt;&gt;"")*(COUNTIFS('分け方の表'!$J$4:$J$13,E515)&gt;0),INDEX('分け方の表'!$K$4:$K$13,MATCH(E515,'分け方の表'!$J$4:$J$13,0))&amp;"",IFERROR(INDEX('分け方の表'!$C$4:$C$103,MATCH(F515&amp;"|"&amp;G515,'分け方の表'!$D$4:$D$103,0))&amp;"",IFERROR(INDEX('分け方の表'!$C$4:$C$103,MATCH(F515&amp;"|（ほか全部）",'分け方の表'!$D$4:$D$103,0))&amp;"","未分類"))))</f>
        <v/>
      </c>
      <c r="S515" s="39">
        <f>IF(L515&lt;&gt;1,"",IF(N515=1,"",IF(IF(O515&gt;0,INDEX('分け方の表'!$N$4:$N$53,O515)&amp;"","")&lt;&gt;"",IF(INDEX('分け方の表'!$N$4:$N$53,O515)="（数えない）","",INDEX('分け方の表'!$N$4:$N$53,O515)&amp;""),IF(I515&amp;""="1",IF((Q515&lt;&gt;"")*(D515&lt;0)*(IFERROR(INDEX('入力'!$E$30:$E$88,MATCH(Q515,'入力'!$A$30:$A$88,0)),"")="貯める・増やす"),Q515,""),IF(A515&amp;""="0","",IF(Q515&lt;&gt;"",Q515,R515))))))</f>
        <v/>
      </c>
      <c r="T515" s="56">
        <f>IF(S515="","",IF(IFERROR(INDEX('入力'!$E$30:$E$88,MATCH(S515,'入力'!$A$30:$A$88,0)),"")="入るお金",D515,-D515))</f>
        <v/>
      </c>
      <c r="U515" s="39">
        <f>IF(L515="","",IF(L515&lt;&gt;1,"見出しなど",IF(N515=1,"重なり",IF(S515="",IF(O515&gt;0,"数えない（直した）",IF(I515&amp;""="1","振替",IF(A515&amp;""="0","計算対象外","数えない"))),IF(COUNTIFS('入力'!$A$30:$A$88,S515)=0,"一覧にない費目",IF(O515&gt;0,"直した",IF(S515="未分類","未分類","OK")))))))</f>
        <v/>
      </c>
    </row>
    <row r="516">
      <c r="A516" s="40" t="n"/>
      <c r="B516" s="34" t="n"/>
      <c r="C516" s="35" t="n"/>
      <c r="D516" s="36" t="n"/>
      <c r="E516" s="35" t="n"/>
      <c r="F516" s="35" t="n"/>
      <c r="G516" s="35" t="n"/>
      <c r="H516" s="35" t="n"/>
      <c r="I516" s="40" t="n"/>
      <c r="J516" s="35" t="n"/>
      <c r="L516" s="39">
        <f>IF(B516="","",IFERROR(YEAR(B516)*0+D516*0+1,0))</f>
        <v/>
      </c>
      <c r="M516" s="55">
        <f>IF(L516&lt;&gt;1,"",IF(O516&gt;0,IF(INDEX('分け方の表'!$O$4:$O$53,O516)&lt;&gt;"",DATE(YEAR(INDEX('分け方の表'!$O$4:$O$53,O516)),MONTH(INDEX('分け方の表'!$O$4:$O$53,O516)),1),DATE(YEAR(B516),MONTH(B516),1)),DATE(YEAR(B516),MONTH(B516),1)))</f>
        <v/>
      </c>
      <c r="N516" s="39">
        <f>IF(L516&lt;&gt;1,"",IF(J516="",0,IF(COUNTIFS($J$4:J516,J516)&gt;1,1,0)))</f>
        <v/>
      </c>
      <c r="O516" s="39">
        <f>IF(L516&lt;&gt;1,"",IF(J516="",0,IFERROR(MATCH(J516,'分け方の表'!$M$4:$M$53,0),0)))</f>
        <v/>
      </c>
      <c r="P516" s="39">
        <f>IF(L516&lt;&gt;1,"",IF(SUMPRODUCT((COUNTIFS(C516,"*"&amp;'分け方の表'!$F$4:$F$23&amp;"*")&gt;0)*('分け方の表'!$F$4:$F$23&lt;&gt;"")*'分け方の表'!$I$4:$I$23)=0,99,1+COUNTIFS('分け方の表'!$I$4:$I$23,"&gt;"&amp;SUMPRODUCT((COUNTIFS(C516,"*"&amp;'分け方の表'!$F$4:$F$23&amp;"*")&gt;0)*('分け方の表'!$F$4:$F$23&lt;&gt;"")*'分け方の表'!$I$4:$I$23))))</f>
        <v/>
      </c>
      <c r="Q516" s="39">
        <f>IF(L516&lt;&gt;1,"",IF(P516&gt;=99,"",INDEX('分け方の表'!$G$4:$G$23,P516)&amp;""))</f>
        <v/>
      </c>
      <c r="R516" s="39">
        <f>IF(L516&lt;&gt;1,"",IF((F516="収入")*(G516="給与")*(E516&lt;&gt;"")*(COUNTIFS('分け方の表'!$J$4:$J$13,E516)&gt;0),INDEX('分け方の表'!$K$4:$K$13,MATCH(E516,'分け方の表'!$J$4:$J$13,0))&amp;"",IFERROR(INDEX('分け方の表'!$C$4:$C$103,MATCH(F516&amp;"|"&amp;G516,'分け方の表'!$D$4:$D$103,0))&amp;"",IFERROR(INDEX('分け方の表'!$C$4:$C$103,MATCH(F516&amp;"|（ほか全部）",'分け方の表'!$D$4:$D$103,0))&amp;"","未分類"))))</f>
        <v/>
      </c>
      <c r="S516" s="39">
        <f>IF(L516&lt;&gt;1,"",IF(N516=1,"",IF(IF(O516&gt;0,INDEX('分け方の表'!$N$4:$N$53,O516)&amp;"","")&lt;&gt;"",IF(INDEX('分け方の表'!$N$4:$N$53,O516)="（数えない）","",INDEX('分け方の表'!$N$4:$N$53,O516)&amp;""),IF(I516&amp;""="1",IF((Q516&lt;&gt;"")*(D516&lt;0)*(IFERROR(INDEX('入力'!$E$30:$E$88,MATCH(Q516,'入力'!$A$30:$A$88,0)),"")="貯める・増やす"),Q516,""),IF(A516&amp;""="0","",IF(Q516&lt;&gt;"",Q516,R516))))))</f>
        <v/>
      </c>
      <c r="T516" s="56">
        <f>IF(S516="","",IF(IFERROR(INDEX('入力'!$E$30:$E$88,MATCH(S516,'入力'!$A$30:$A$88,0)),"")="入るお金",D516,-D516))</f>
        <v/>
      </c>
      <c r="U516" s="39">
        <f>IF(L516="","",IF(L516&lt;&gt;1,"見出しなど",IF(N516=1,"重なり",IF(S516="",IF(O516&gt;0,"数えない（直した）",IF(I516&amp;""="1","振替",IF(A516&amp;""="0","計算対象外","数えない"))),IF(COUNTIFS('入力'!$A$30:$A$88,S516)=0,"一覧にない費目",IF(O516&gt;0,"直した",IF(S516="未分類","未分類","OK")))))))</f>
        <v/>
      </c>
    </row>
    <row r="517">
      <c r="A517" s="40" t="n"/>
      <c r="B517" s="34" t="n"/>
      <c r="C517" s="35" t="n"/>
      <c r="D517" s="36" t="n"/>
      <c r="E517" s="35" t="n"/>
      <c r="F517" s="35" t="n"/>
      <c r="G517" s="35" t="n"/>
      <c r="H517" s="35" t="n"/>
      <c r="I517" s="40" t="n"/>
      <c r="J517" s="35" t="n"/>
      <c r="L517" s="39">
        <f>IF(B517="","",IFERROR(YEAR(B517)*0+D517*0+1,0))</f>
        <v/>
      </c>
      <c r="M517" s="55">
        <f>IF(L517&lt;&gt;1,"",IF(O517&gt;0,IF(INDEX('分け方の表'!$O$4:$O$53,O517)&lt;&gt;"",DATE(YEAR(INDEX('分け方の表'!$O$4:$O$53,O517)),MONTH(INDEX('分け方の表'!$O$4:$O$53,O517)),1),DATE(YEAR(B517),MONTH(B517),1)),DATE(YEAR(B517),MONTH(B517),1)))</f>
        <v/>
      </c>
      <c r="N517" s="39">
        <f>IF(L517&lt;&gt;1,"",IF(J517="",0,IF(COUNTIFS($J$4:J517,J517)&gt;1,1,0)))</f>
        <v/>
      </c>
      <c r="O517" s="39">
        <f>IF(L517&lt;&gt;1,"",IF(J517="",0,IFERROR(MATCH(J517,'分け方の表'!$M$4:$M$53,0),0)))</f>
        <v/>
      </c>
      <c r="P517" s="39">
        <f>IF(L517&lt;&gt;1,"",IF(SUMPRODUCT((COUNTIFS(C517,"*"&amp;'分け方の表'!$F$4:$F$23&amp;"*")&gt;0)*('分け方の表'!$F$4:$F$23&lt;&gt;"")*'分け方の表'!$I$4:$I$23)=0,99,1+COUNTIFS('分け方の表'!$I$4:$I$23,"&gt;"&amp;SUMPRODUCT((COUNTIFS(C517,"*"&amp;'分け方の表'!$F$4:$F$23&amp;"*")&gt;0)*('分け方の表'!$F$4:$F$23&lt;&gt;"")*'分け方の表'!$I$4:$I$23))))</f>
        <v/>
      </c>
      <c r="Q517" s="39">
        <f>IF(L517&lt;&gt;1,"",IF(P517&gt;=99,"",INDEX('分け方の表'!$G$4:$G$23,P517)&amp;""))</f>
        <v/>
      </c>
      <c r="R517" s="39">
        <f>IF(L517&lt;&gt;1,"",IF((F517="収入")*(G517="給与")*(E517&lt;&gt;"")*(COUNTIFS('分け方の表'!$J$4:$J$13,E517)&gt;0),INDEX('分け方の表'!$K$4:$K$13,MATCH(E517,'分け方の表'!$J$4:$J$13,0))&amp;"",IFERROR(INDEX('分け方の表'!$C$4:$C$103,MATCH(F517&amp;"|"&amp;G517,'分け方の表'!$D$4:$D$103,0))&amp;"",IFERROR(INDEX('分け方の表'!$C$4:$C$103,MATCH(F517&amp;"|（ほか全部）",'分け方の表'!$D$4:$D$103,0))&amp;"","未分類"))))</f>
        <v/>
      </c>
      <c r="S517" s="39">
        <f>IF(L517&lt;&gt;1,"",IF(N517=1,"",IF(IF(O517&gt;0,INDEX('分け方の表'!$N$4:$N$53,O517)&amp;"","")&lt;&gt;"",IF(INDEX('分け方の表'!$N$4:$N$53,O517)="（数えない）","",INDEX('分け方の表'!$N$4:$N$53,O517)&amp;""),IF(I517&amp;""="1",IF((Q517&lt;&gt;"")*(D517&lt;0)*(IFERROR(INDEX('入力'!$E$30:$E$88,MATCH(Q517,'入力'!$A$30:$A$88,0)),"")="貯める・増やす"),Q517,""),IF(A517&amp;""="0","",IF(Q517&lt;&gt;"",Q517,R517))))))</f>
        <v/>
      </c>
      <c r="T517" s="56">
        <f>IF(S517="","",IF(IFERROR(INDEX('入力'!$E$30:$E$88,MATCH(S517,'入力'!$A$30:$A$88,0)),"")="入るお金",D517,-D517))</f>
        <v/>
      </c>
      <c r="U517" s="39">
        <f>IF(L517="","",IF(L517&lt;&gt;1,"見出しなど",IF(N517=1,"重なり",IF(S517="",IF(O517&gt;0,"数えない（直した）",IF(I517&amp;""="1","振替",IF(A517&amp;""="0","計算対象外","数えない"))),IF(COUNTIFS('入力'!$A$30:$A$88,S517)=0,"一覧にない費目",IF(O517&gt;0,"直した",IF(S517="未分類","未分類","OK")))))))</f>
        <v/>
      </c>
    </row>
    <row r="518">
      <c r="A518" s="40" t="n"/>
      <c r="B518" s="34" t="n"/>
      <c r="C518" s="35" t="n"/>
      <c r="D518" s="36" t="n"/>
      <c r="E518" s="35" t="n"/>
      <c r="F518" s="35" t="n"/>
      <c r="G518" s="35" t="n"/>
      <c r="H518" s="35" t="n"/>
      <c r="I518" s="40" t="n"/>
      <c r="J518" s="35" t="n"/>
      <c r="L518" s="39">
        <f>IF(B518="","",IFERROR(YEAR(B518)*0+D518*0+1,0))</f>
        <v/>
      </c>
      <c r="M518" s="55">
        <f>IF(L518&lt;&gt;1,"",IF(O518&gt;0,IF(INDEX('分け方の表'!$O$4:$O$53,O518)&lt;&gt;"",DATE(YEAR(INDEX('分け方の表'!$O$4:$O$53,O518)),MONTH(INDEX('分け方の表'!$O$4:$O$53,O518)),1),DATE(YEAR(B518),MONTH(B518),1)),DATE(YEAR(B518),MONTH(B518),1)))</f>
        <v/>
      </c>
      <c r="N518" s="39">
        <f>IF(L518&lt;&gt;1,"",IF(J518="",0,IF(COUNTIFS($J$4:J518,J518)&gt;1,1,0)))</f>
        <v/>
      </c>
      <c r="O518" s="39">
        <f>IF(L518&lt;&gt;1,"",IF(J518="",0,IFERROR(MATCH(J518,'分け方の表'!$M$4:$M$53,0),0)))</f>
        <v/>
      </c>
      <c r="P518" s="39">
        <f>IF(L518&lt;&gt;1,"",IF(SUMPRODUCT((COUNTIFS(C518,"*"&amp;'分け方の表'!$F$4:$F$23&amp;"*")&gt;0)*('分け方の表'!$F$4:$F$23&lt;&gt;"")*'分け方の表'!$I$4:$I$23)=0,99,1+COUNTIFS('分け方の表'!$I$4:$I$23,"&gt;"&amp;SUMPRODUCT((COUNTIFS(C518,"*"&amp;'分け方の表'!$F$4:$F$23&amp;"*")&gt;0)*('分け方の表'!$F$4:$F$23&lt;&gt;"")*'分け方の表'!$I$4:$I$23))))</f>
        <v/>
      </c>
      <c r="Q518" s="39">
        <f>IF(L518&lt;&gt;1,"",IF(P518&gt;=99,"",INDEX('分け方の表'!$G$4:$G$23,P518)&amp;""))</f>
        <v/>
      </c>
      <c r="R518" s="39">
        <f>IF(L518&lt;&gt;1,"",IF((F518="収入")*(G518="給与")*(E518&lt;&gt;"")*(COUNTIFS('分け方の表'!$J$4:$J$13,E518)&gt;0),INDEX('分け方の表'!$K$4:$K$13,MATCH(E518,'分け方の表'!$J$4:$J$13,0))&amp;"",IFERROR(INDEX('分け方の表'!$C$4:$C$103,MATCH(F518&amp;"|"&amp;G518,'分け方の表'!$D$4:$D$103,0))&amp;"",IFERROR(INDEX('分け方の表'!$C$4:$C$103,MATCH(F518&amp;"|（ほか全部）",'分け方の表'!$D$4:$D$103,0))&amp;"","未分類"))))</f>
        <v/>
      </c>
      <c r="S518" s="39">
        <f>IF(L518&lt;&gt;1,"",IF(N518=1,"",IF(IF(O518&gt;0,INDEX('分け方の表'!$N$4:$N$53,O518)&amp;"","")&lt;&gt;"",IF(INDEX('分け方の表'!$N$4:$N$53,O518)="（数えない）","",INDEX('分け方の表'!$N$4:$N$53,O518)&amp;""),IF(I518&amp;""="1",IF((Q518&lt;&gt;"")*(D518&lt;0)*(IFERROR(INDEX('入力'!$E$30:$E$88,MATCH(Q518,'入力'!$A$30:$A$88,0)),"")="貯める・増やす"),Q518,""),IF(A518&amp;""="0","",IF(Q518&lt;&gt;"",Q518,R518))))))</f>
        <v/>
      </c>
      <c r="T518" s="56">
        <f>IF(S518="","",IF(IFERROR(INDEX('入力'!$E$30:$E$88,MATCH(S518,'入力'!$A$30:$A$88,0)),"")="入るお金",D518,-D518))</f>
        <v/>
      </c>
      <c r="U518" s="39">
        <f>IF(L518="","",IF(L518&lt;&gt;1,"見出しなど",IF(N518=1,"重なり",IF(S518="",IF(O518&gt;0,"数えない（直した）",IF(I518&amp;""="1","振替",IF(A518&amp;""="0","計算対象外","数えない"))),IF(COUNTIFS('入力'!$A$30:$A$88,S518)=0,"一覧にない費目",IF(O518&gt;0,"直した",IF(S518="未分類","未分類","OK")))))))</f>
        <v/>
      </c>
    </row>
    <row r="519">
      <c r="A519" s="40" t="n"/>
      <c r="B519" s="34" t="n"/>
      <c r="C519" s="35" t="n"/>
      <c r="D519" s="36" t="n"/>
      <c r="E519" s="35" t="n"/>
      <c r="F519" s="35" t="n"/>
      <c r="G519" s="35" t="n"/>
      <c r="H519" s="35" t="n"/>
      <c r="I519" s="40" t="n"/>
      <c r="J519" s="35" t="n"/>
      <c r="L519" s="39">
        <f>IF(B519="","",IFERROR(YEAR(B519)*0+D519*0+1,0))</f>
        <v/>
      </c>
      <c r="M519" s="55">
        <f>IF(L519&lt;&gt;1,"",IF(O519&gt;0,IF(INDEX('分け方の表'!$O$4:$O$53,O519)&lt;&gt;"",DATE(YEAR(INDEX('分け方の表'!$O$4:$O$53,O519)),MONTH(INDEX('分け方の表'!$O$4:$O$53,O519)),1),DATE(YEAR(B519),MONTH(B519),1)),DATE(YEAR(B519),MONTH(B519),1)))</f>
        <v/>
      </c>
      <c r="N519" s="39">
        <f>IF(L519&lt;&gt;1,"",IF(J519="",0,IF(COUNTIFS($J$4:J519,J519)&gt;1,1,0)))</f>
        <v/>
      </c>
      <c r="O519" s="39">
        <f>IF(L519&lt;&gt;1,"",IF(J519="",0,IFERROR(MATCH(J519,'分け方の表'!$M$4:$M$53,0),0)))</f>
        <v/>
      </c>
      <c r="P519" s="39">
        <f>IF(L519&lt;&gt;1,"",IF(SUMPRODUCT((COUNTIFS(C519,"*"&amp;'分け方の表'!$F$4:$F$23&amp;"*")&gt;0)*('分け方の表'!$F$4:$F$23&lt;&gt;"")*'分け方の表'!$I$4:$I$23)=0,99,1+COUNTIFS('分け方の表'!$I$4:$I$23,"&gt;"&amp;SUMPRODUCT((COUNTIFS(C519,"*"&amp;'分け方の表'!$F$4:$F$23&amp;"*")&gt;0)*('分け方の表'!$F$4:$F$23&lt;&gt;"")*'分け方の表'!$I$4:$I$23))))</f>
        <v/>
      </c>
      <c r="Q519" s="39">
        <f>IF(L519&lt;&gt;1,"",IF(P519&gt;=99,"",INDEX('分け方の表'!$G$4:$G$23,P519)&amp;""))</f>
        <v/>
      </c>
      <c r="R519" s="39">
        <f>IF(L519&lt;&gt;1,"",IF((F519="収入")*(G519="給与")*(E519&lt;&gt;"")*(COUNTIFS('分け方の表'!$J$4:$J$13,E519)&gt;0),INDEX('分け方の表'!$K$4:$K$13,MATCH(E519,'分け方の表'!$J$4:$J$13,0))&amp;"",IFERROR(INDEX('分け方の表'!$C$4:$C$103,MATCH(F519&amp;"|"&amp;G519,'分け方の表'!$D$4:$D$103,0))&amp;"",IFERROR(INDEX('分け方の表'!$C$4:$C$103,MATCH(F519&amp;"|（ほか全部）",'分け方の表'!$D$4:$D$103,0))&amp;"","未分類"))))</f>
        <v/>
      </c>
      <c r="S519" s="39">
        <f>IF(L519&lt;&gt;1,"",IF(N519=1,"",IF(IF(O519&gt;0,INDEX('分け方の表'!$N$4:$N$53,O519)&amp;"","")&lt;&gt;"",IF(INDEX('分け方の表'!$N$4:$N$53,O519)="（数えない）","",INDEX('分け方の表'!$N$4:$N$53,O519)&amp;""),IF(I519&amp;""="1",IF((Q519&lt;&gt;"")*(D519&lt;0)*(IFERROR(INDEX('入力'!$E$30:$E$88,MATCH(Q519,'入力'!$A$30:$A$88,0)),"")="貯める・増やす"),Q519,""),IF(A519&amp;""="0","",IF(Q519&lt;&gt;"",Q519,R519))))))</f>
        <v/>
      </c>
      <c r="T519" s="56">
        <f>IF(S519="","",IF(IFERROR(INDEX('入力'!$E$30:$E$88,MATCH(S519,'入力'!$A$30:$A$88,0)),"")="入るお金",D519,-D519))</f>
        <v/>
      </c>
      <c r="U519" s="39">
        <f>IF(L519="","",IF(L519&lt;&gt;1,"見出しなど",IF(N519=1,"重なり",IF(S519="",IF(O519&gt;0,"数えない（直した）",IF(I519&amp;""="1","振替",IF(A519&amp;""="0","計算対象外","数えない"))),IF(COUNTIFS('入力'!$A$30:$A$88,S519)=0,"一覧にない費目",IF(O519&gt;0,"直した",IF(S519="未分類","未分類","OK")))))))</f>
        <v/>
      </c>
    </row>
    <row r="520">
      <c r="A520" s="40" t="n"/>
      <c r="B520" s="34" t="n"/>
      <c r="C520" s="35" t="n"/>
      <c r="D520" s="36" t="n"/>
      <c r="E520" s="35" t="n"/>
      <c r="F520" s="35" t="n"/>
      <c r="G520" s="35" t="n"/>
      <c r="H520" s="35" t="n"/>
      <c r="I520" s="40" t="n"/>
      <c r="J520" s="35" t="n"/>
      <c r="L520" s="39">
        <f>IF(B520="","",IFERROR(YEAR(B520)*0+D520*0+1,0))</f>
        <v/>
      </c>
      <c r="M520" s="55">
        <f>IF(L520&lt;&gt;1,"",IF(O520&gt;0,IF(INDEX('分け方の表'!$O$4:$O$53,O520)&lt;&gt;"",DATE(YEAR(INDEX('分け方の表'!$O$4:$O$53,O520)),MONTH(INDEX('分け方の表'!$O$4:$O$53,O520)),1),DATE(YEAR(B520),MONTH(B520),1)),DATE(YEAR(B520),MONTH(B520),1)))</f>
        <v/>
      </c>
      <c r="N520" s="39">
        <f>IF(L520&lt;&gt;1,"",IF(J520="",0,IF(COUNTIFS($J$4:J520,J520)&gt;1,1,0)))</f>
        <v/>
      </c>
      <c r="O520" s="39">
        <f>IF(L520&lt;&gt;1,"",IF(J520="",0,IFERROR(MATCH(J520,'分け方の表'!$M$4:$M$53,0),0)))</f>
        <v/>
      </c>
      <c r="P520" s="39">
        <f>IF(L520&lt;&gt;1,"",IF(SUMPRODUCT((COUNTIFS(C520,"*"&amp;'分け方の表'!$F$4:$F$23&amp;"*")&gt;0)*('分け方の表'!$F$4:$F$23&lt;&gt;"")*'分け方の表'!$I$4:$I$23)=0,99,1+COUNTIFS('分け方の表'!$I$4:$I$23,"&gt;"&amp;SUMPRODUCT((COUNTIFS(C520,"*"&amp;'分け方の表'!$F$4:$F$23&amp;"*")&gt;0)*('分け方の表'!$F$4:$F$23&lt;&gt;"")*'分け方の表'!$I$4:$I$23))))</f>
        <v/>
      </c>
      <c r="Q520" s="39">
        <f>IF(L520&lt;&gt;1,"",IF(P520&gt;=99,"",INDEX('分け方の表'!$G$4:$G$23,P520)&amp;""))</f>
        <v/>
      </c>
      <c r="R520" s="39">
        <f>IF(L520&lt;&gt;1,"",IF((F520="収入")*(G520="給与")*(E520&lt;&gt;"")*(COUNTIFS('分け方の表'!$J$4:$J$13,E520)&gt;0),INDEX('分け方の表'!$K$4:$K$13,MATCH(E520,'分け方の表'!$J$4:$J$13,0))&amp;"",IFERROR(INDEX('分け方の表'!$C$4:$C$103,MATCH(F520&amp;"|"&amp;G520,'分け方の表'!$D$4:$D$103,0))&amp;"",IFERROR(INDEX('分け方の表'!$C$4:$C$103,MATCH(F520&amp;"|（ほか全部）",'分け方の表'!$D$4:$D$103,0))&amp;"","未分類"))))</f>
        <v/>
      </c>
      <c r="S520" s="39">
        <f>IF(L520&lt;&gt;1,"",IF(N520=1,"",IF(IF(O520&gt;0,INDEX('分け方の表'!$N$4:$N$53,O520)&amp;"","")&lt;&gt;"",IF(INDEX('分け方の表'!$N$4:$N$53,O520)="（数えない）","",INDEX('分け方の表'!$N$4:$N$53,O520)&amp;""),IF(I520&amp;""="1",IF((Q520&lt;&gt;"")*(D520&lt;0)*(IFERROR(INDEX('入力'!$E$30:$E$88,MATCH(Q520,'入力'!$A$30:$A$88,0)),"")="貯める・増やす"),Q520,""),IF(A520&amp;""="0","",IF(Q520&lt;&gt;"",Q520,R520))))))</f>
        <v/>
      </c>
      <c r="T520" s="56">
        <f>IF(S520="","",IF(IFERROR(INDEX('入力'!$E$30:$E$88,MATCH(S520,'入力'!$A$30:$A$88,0)),"")="入るお金",D520,-D520))</f>
        <v/>
      </c>
      <c r="U520" s="39">
        <f>IF(L520="","",IF(L520&lt;&gt;1,"見出しなど",IF(N520=1,"重なり",IF(S520="",IF(O520&gt;0,"数えない（直した）",IF(I520&amp;""="1","振替",IF(A520&amp;""="0","計算対象外","数えない"))),IF(COUNTIFS('入力'!$A$30:$A$88,S520)=0,"一覧にない費目",IF(O520&gt;0,"直した",IF(S520="未分類","未分類","OK")))))))</f>
        <v/>
      </c>
    </row>
    <row r="521">
      <c r="A521" s="40" t="n"/>
      <c r="B521" s="34" t="n"/>
      <c r="C521" s="35" t="n"/>
      <c r="D521" s="36" t="n"/>
      <c r="E521" s="35" t="n"/>
      <c r="F521" s="35" t="n"/>
      <c r="G521" s="35" t="n"/>
      <c r="H521" s="35" t="n"/>
      <c r="I521" s="40" t="n"/>
      <c r="J521" s="35" t="n"/>
      <c r="L521" s="39">
        <f>IF(B521="","",IFERROR(YEAR(B521)*0+D521*0+1,0))</f>
        <v/>
      </c>
      <c r="M521" s="55">
        <f>IF(L521&lt;&gt;1,"",IF(O521&gt;0,IF(INDEX('分け方の表'!$O$4:$O$53,O521)&lt;&gt;"",DATE(YEAR(INDEX('分け方の表'!$O$4:$O$53,O521)),MONTH(INDEX('分け方の表'!$O$4:$O$53,O521)),1),DATE(YEAR(B521),MONTH(B521),1)),DATE(YEAR(B521),MONTH(B521),1)))</f>
        <v/>
      </c>
      <c r="N521" s="39">
        <f>IF(L521&lt;&gt;1,"",IF(J521="",0,IF(COUNTIFS($J$4:J521,J521)&gt;1,1,0)))</f>
        <v/>
      </c>
      <c r="O521" s="39">
        <f>IF(L521&lt;&gt;1,"",IF(J521="",0,IFERROR(MATCH(J521,'分け方の表'!$M$4:$M$53,0),0)))</f>
        <v/>
      </c>
      <c r="P521" s="39">
        <f>IF(L521&lt;&gt;1,"",IF(SUMPRODUCT((COUNTIFS(C521,"*"&amp;'分け方の表'!$F$4:$F$23&amp;"*")&gt;0)*('分け方の表'!$F$4:$F$23&lt;&gt;"")*'分け方の表'!$I$4:$I$23)=0,99,1+COUNTIFS('分け方の表'!$I$4:$I$23,"&gt;"&amp;SUMPRODUCT((COUNTIFS(C521,"*"&amp;'分け方の表'!$F$4:$F$23&amp;"*")&gt;0)*('分け方の表'!$F$4:$F$23&lt;&gt;"")*'分け方の表'!$I$4:$I$23))))</f>
        <v/>
      </c>
      <c r="Q521" s="39">
        <f>IF(L521&lt;&gt;1,"",IF(P521&gt;=99,"",INDEX('分け方の表'!$G$4:$G$23,P521)&amp;""))</f>
        <v/>
      </c>
      <c r="R521" s="39">
        <f>IF(L521&lt;&gt;1,"",IF((F521="収入")*(G521="給与")*(E521&lt;&gt;"")*(COUNTIFS('分け方の表'!$J$4:$J$13,E521)&gt;0),INDEX('分け方の表'!$K$4:$K$13,MATCH(E521,'分け方の表'!$J$4:$J$13,0))&amp;"",IFERROR(INDEX('分け方の表'!$C$4:$C$103,MATCH(F521&amp;"|"&amp;G521,'分け方の表'!$D$4:$D$103,0))&amp;"",IFERROR(INDEX('分け方の表'!$C$4:$C$103,MATCH(F521&amp;"|（ほか全部）",'分け方の表'!$D$4:$D$103,0))&amp;"","未分類"))))</f>
        <v/>
      </c>
      <c r="S521" s="39">
        <f>IF(L521&lt;&gt;1,"",IF(N521=1,"",IF(IF(O521&gt;0,INDEX('分け方の表'!$N$4:$N$53,O521)&amp;"","")&lt;&gt;"",IF(INDEX('分け方の表'!$N$4:$N$53,O521)="（数えない）","",INDEX('分け方の表'!$N$4:$N$53,O521)&amp;""),IF(I521&amp;""="1",IF((Q521&lt;&gt;"")*(D521&lt;0)*(IFERROR(INDEX('入力'!$E$30:$E$88,MATCH(Q521,'入力'!$A$30:$A$88,0)),"")="貯める・増やす"),Q521,""),IF(A521&amp;""="0","",IF(Q521&lt;&gt;"",Q521,R521))))))</f>
        <v/>
      </c>
      <c r="T521" s="56">
        <f>IF(S521="","",IF(IFERROR(INDEX('入力'!$E$30:$E$88,MATCH(S521,'入力'!$A$30:$A$88,0)),"")="入るお金",D521,-D521))</f>
        <v/>
      </c>
      <c r="U521" s="39">
        <f>IF(L521="","",IF(L521&lt;&gt;1,"見出しなど",IF(N521=1,"重なり",IF(S521="",IF(O521&gt;0,"数えない（直した）",IF(I521&amp;""="1","振替",IF(A521&amp;""="0","計算対象外","数えない"))),IF(COUNTIFS('入力'!$A$30:$A$88,S521)=0,"一覧にない費目",IF(O521&gt;0,"直した",IF(S521="未分類","未分類","OK")))))))</f>
        <v/>
      </c>
    </row>
    <row r="522">
      <c r="A522" s="40" t="n"/>
      <c r="B522" s="34" t="n"/>
      <c r="C522" s="35" t="n"/>
      <c r="D522" s="36" t="n"/>
      <c r="E522" s="35" t="n"/>
      <c r="F522" s="35" t="n"/>
      <c r="G522" s="35" t="n"/>
      <c r="H522" s="35" t="n"/>
      <c r="I522" s="40" t="n"/>
      <c r="J522" s="35" t="n"/>
      <c r="L522" s="39">
        <f>IF(B522="","",IFERROR(YEAR(B522)*0+D522*0+1,0))</f>
        <v/>
      </c>
      <c r="M522" s="55">
        <f>IF(L522&lt;&gt;1,"",IF(O522&gt;0,IF(INDEX('分け方の表'!$O$4:$O$53,O522)&lt;&gt;"",DATE(YEAR(INDEX('分け方の表'!$O$4:$O$53,O522)),MONTH(INDEX('分け方の表'!$O$4:$O$53,O522)),1),DATE(YEAR(B522),MONTH(B522),1)),DATE(YEAR(B522),MONTH(B522),1)))</f>
        <v/>
      </c>
      <c r="N522" s="39">
        <f>IF(L522&lt;&gt;1,"",IF(J522="",0,IF(COUNTIFS($J$4:J522,J522)&gt;1,1,0)))</f>
        <v/>
      </c>
      <c r="O522" s="39">
        <f>IF(L522&lt;&gt;1,"",IF(J522="",0,IFERROR(MATCH(J522,'分け方の表'!$M$4:$M$53,0),0)))</f>
        <v/>
      </c>
      <c r="P522" s="39">
        <f>IF(L522&lt;&gt;1,"",IF(SUMPRODUCT((COUNTIFS(C522,"*"&amp;'分け方の表'!$F$4:$F$23&amp;"*")&gt;0)*('分け方の表'!$F$4:$F$23&lt;&gt;"")*'分け方の表'!$I$4:$I$23)=0,99,1+COUNTIFS('分け方の表'!$I$4:$I$23,"&gt;"&amp;SUMPRODUCT((COUNTIFS(C522,"*"&amp;'分け方の表'!$F$4:$F$23&amp;"*")&gt;0)*('分け方の表'!$F$4:$F$23&lt;&gt;"")*'分け方の表'!$I$4:$I$23))))</f>
        <v/>
      </c>
      <c r="Q522" s="39">
        <f>IF(L522&lt;&gt;1,"",IF(P522&gt;=99,"",INDEX('分け方の表'!$G$4:$G$23,P522)&amp;""))</f>
        <v/>
      </c>
      <c r="R522" s="39">
        <f>IF(L522&lt;&gt;1,"",IF((F522="収入")*(G522="給与")*(E522&lt;&gt;"")*(COUNTIFS('分け方の表'!$J$4:$J$13,E522)&gt;0),INDEX('分け方の表'!$K$4:$K$13,MATCH(E522,'分け方の表'!$J$4:$J$13,0))&amp;"",IFERROR(INDEX('分け方の表'!$C$4:$C$103,MATCH(F522&amp;"|"&amp;G522,'分け方の表'!$D$4:$D$103,0))&amp;"",IFERROR(INDEX('分け方の表'!$C$4:$C$103,MATCH(F522&amp;"|（ほか全部）",'分け方の表'!$D$4:$D$103,0))&amp;"","未分類"))))</f>
        <v/>
      </c>
      <c r="S522" s="39">
        <f>IF(L522&lt;&gt;1,"",IF(N522=1,"",IF(IF(O522&gt;0,INDEX('分け方の表'!$N$4:$N$53,O522)&amp;"","")&lt;&gt;"",IF(INDEX('分け方の表'!$N$4:$N$53,O522)="（数えない）","",INDEX('分け方の表'!$N$4:$N$53,O522)&amp;""),IF(I522&amp;""="1",IF((Q522&lt;&gt;"")*(D522&lt;0)*(IFERROR(INDEX('入力'!$E$30:$E$88,MATCH(Q522,'入力'!$A$30:$A$88,0)),"")="貯める・増やす"),Q522,""),IF(A522&amp;""="0","",IF(Q522&lt;&gt;"",Q522,R522))))))</f>
        <v/>
      </c>
      <c r="T522" s="56">
        <f>IF(S522="","",IF(IFERROR(INDEX('入力'!$E$30:$E$88,MATCH(S522,'入力'!$A$30:$A$88,0)),"")="入るお金",D522,-D522))</f>
        <v/>
      </c>
      <c r="U522" s="39">
        <f>IF(L522="","",IF(L522&lt;&gt;1,"見出しなど",IF(N522=1,"重なり",IF(S522="",IF(O522&gt;0,"数えない（直した）",IF(I522&amp;""="1","振替",IF(A522&amp;""="0","計算対象外","数えない"))),IF(COUNTIFS('入力'!$A$30:$A$88,S522)=0,"一覧にない費目",IF(O522&gt;0,"直した",IF(S522="未分類","未分類","OK")))))))</f>
        <v/>
      </c>
    </row>
    <row r="523">
      <c r="A523" s="40" t="n"/>
      <c r="B523" s="34" t="n"/>
      <c r="C523" s="35" t="n"/>
      <c r="D523" s="36" t="n"/>
      <c r="E523" s="35" t="n"/>
      <c r="F523" s="35" t="n"/>
      <c r="G523" s="35" t="n"/>
      <c r="H523" s="35" t="n"/>
      <c r="I523" s="40" t="n"/>
      <c r="J523" s="35" t="n"/>
      <c r="L523" s="39">
        <f>IF(B523="","",IFERROR(YEAR(B523)*0+D523*0+1,0))</f>
        <v/>
      </c>
      <c r="M523" s="55">
        <f>IF(L523&lt;&gt;1,"",IF(O523&gt;0,IF(INDEX('分け方の表'!$O$4:$O$53,O523)&lt;&gt;"",DATE(YEAR(INDEX('分け方の表'!$O$4:$O$53,O523)),MONTH(INDEX('分け方の表'!$O$4:$O$53,O523)),1),DATE(YEAR(B523),MONTH(B523),1)),DATE(YEAR(B523),MONTH(B523),1)))</f>
        <v/>
      </c>
      <c r="N523" s="39">
        <f>IF(L523&lt;&gt;1,"",IF(J523="",0,IF(COUNTIFS($J$4:J523,J523)&gt;1,1,0)))</f>
        <v/>
      </c>
      <c r="O523" s="39">
        <f>IF(L523&lt;&gt;1,"",IF(J523="",0,IFERROR(MATCH(J523,'分け方の表'!$M$4:$M$53,0),0)))</f>
        <v/>
      </c>
      <c r="P523" s="39">
        <f>IF(L523&lt;&gt;1,"",IF(SUMPRODUCT((COUNTIFS(C523,"*"&amp;'分け方の表'!$F$4:$F$23&amp;"*")&gt;0)*('分け方の表'!$F$4:$F$23&lt;&gt;"")*'分け方の表'!$I$4:$I$23)=0,99,1+COUNTIFS('分け方の表'!$I$4:$I$23,"&gt;"&amp;SUMPRODUCT((COUNTIFS(C523,"*"&amp;'分け方の表'!$F$4:$F$23&amp;"*")&gt;0)*('分け方の表'!$F$4:$F$23&lt;&gt;"")*'分け方の表'!$I$4:$I$23))))</f>
        <v/>
      </c>
      <c r="Q523" s="39">
        <f>IF(L523&lt;&gt;1,"",IF(P523&gt;=99,"",INDEX('分け方の表'!$G$4:$G$23,P523)&amp;""))</f>
        <v/>
      </c>
      <c r="R523" s="39">
        <f>IF(L523&lt;&gt;1,"",IF((F523="収入")*(G523="給与")*(E523&lt;&gt;"")*(COUNTIFS('分け方の表'!$J$4:$J$13,E523)&gt;0),INDEX('分け方の表'!$K$4:$K$13,MATCH(E523,'分け方の表'!$J$4:$J$13,0))&amp;"",IFERROR(INDEX('分け方の表'!$C$4:$C$103,MATCH(F523&amp;"|"&amp;G523,'分け方の表'!$D$4:$D$103,0))&amp;"",IFERROR(INDEX('分け方の表'!$C$4:$C$103,MATCH(F523&amp;"|（ほか全部）",'分け方の表'!$D$4:$D$103,0))&amp;"","未分類"))))</f>
        <v/>
      </c>
      <c r="S523" s="39">
        <f>IF(L523&lt;&gt;1,"",IF(N523=1,"",IF(IF(O523&gt;0,INDEX('分け方の表'!$N$4:$N$53,O523)&amp;"","")&lt;&gt;"",IF(INDEX('分け方の表'!$N$4:$N$53,O523)="（数えない）","",INDEX('分け方の表'!$N$4:$N$53,O523)&amp;""),IF(I523&amp;""="1",IF((Q523&lt;&gt;"")*(D523&lt;0)*(IFERROR(INDEX('入力'!$E$30:$E$88,MATCH(Q523,'入力'!$A$30:$A$88,0)),"")="貯める・増やす"),Q523,""),IF(A523&amp;""="0","",IF(Q523&lt;&gt;"",Q523,R523))))))</f>
        <v/>
      </c>
      <c r="T523" s="56">
        <f>IF(S523="","",IF(IFERROR(INDEX('入力'!$E$30:$E$88,MATCH(S523,'入力'!$A$30:$A$88,0)),"")="入るお金",D523,-D523))</f>
        <v/>
      </c>
      <c r="U523" s="39">
        <f>IF(L523="","",IF(L523&lt;&gt;1,"見出しなど",IF(N523=1,"重なり",IF(S523="",IF(O523&gt;0,"数えない（直した）",IF(I523&amp;""="1","振替",IF(A523&amp;""="0","計算対象外","数えない"))),IF(COUNTIFS('入力'!$A$30:$A$88,S523)=0,"一覧にない費目",IF(O523&gt;0,"直した",IF(S523="未分類","未分類","OK")))))))</f>
        <v/>
      </c>
    </row>
    <row r="524">
      <c r="A524" s="40" t="n"/>
      <c r="B524" s="34" t="n"/>
      <c r="C524" s="35" t="n"/>
      <c r="D524" s="36" t="n"/>
      <c r="E524" s="35" t="n"/>
      <c r="F524" s="35" t="n"/>
      <c r="G524" s="35" t="n"/>
      <c r="H524" s="35" t="n"/>
      <c r="I524" s="40" t="n"/>
      <c r="J524" s="35" t="n"/>
      <c r="L524" s="39">
        <f>IF(B524="","",IFERROR(YEAR(B524)*0+D524*0+1,0))</f>
        <v/>
      </c>
      <c r="M524" s="55">
        <f>IF(L524&lt;&gt;1,"",IF(O524&gt;0,IF(INDEX('分け方の表'!$O$4:$O$53,O524)&lt;&gt;"",DATE(YEAR(INDEX('分け方の表'!$O$4:$O$53,O524)),MONTH(INDEX('分け方の表'!$O$4:$O$53,O524)),1),DATE(YEAR(B524),MONTH(B524),1)),DATE(YEAR(B524),MONTH(B524),1)))</f>
        <v/>
      </c>
      <c r="N524" s="39">
        <f>IF(L524&lt;&gt;1,"",IF(J524="",0,IF(COUNTIFS($J$4:J524,J524)&gt;1,1,0)))</f>
        <v/>
      </c>
      <c r="O524" s="39">
        <f>IF(L524&lt;&gt;1,"",IF(J524="",0,IFERROR(MATCH(J524,'分け方の表'!$M$4:$M$53,0),0)))</f>
        <v/>
      </c>
      <c r="P524" s="39">
        <f>IF(L524&lt;&gt;1,"",IF(SUMPRODUCT((COUNTIFS(C524,"*"&amp;'分け方の表'!$F$4:$F$23&amp;"*")&gt;0)*('分け方の表'!$F$4:$F$23&lt;&gt;"")*'分け方の表'!$I$4:$I$23)=0,99,1+COUNTIFS('分け方の表'!$I$4:$I$23,"&gt;"&amp;SUMPRODUCT((COUNTIFS(C524,"*"&amp;'分け方の表'!$F$4:$F$23&amp;"*")&gt;0)*('分け方の表'!$F$4:$F$23&lt;&gt;"")*'分け方の表'!$I$4:$I$23))))</f>
        <v/>
      </c>
      <c r="Q524" s="39">
        <f>IF(L524&lt;&gt;1,"",IF(P524&gt;=99,"",INDEX('分け方の表'!$G$4:$G$23,P524)&amp;""))</f>
        <v/>
      </c>
      <c r="R524" s="39">
        <f>IF(L524&lt;&gt;1,"",IF((F524="収入")*(G524="給与")*(E524&lt;&gt;"")*(COUNTIFS('分け方の表'!$J$4:$J$13,E524)&gt;0),INDEX('分け方の表'!$K$4:$K$13,MATCH(E524,'分け方の表'!$J$4:$J$13,0))&amp;"",IFERROR(INDEX('分け方の表'!$C$4:$C$103,MATCH(F524&amp;"|"&amp;G524,'分け方の表'!$D$4:$D$103,0))&amp;"",IFERROR(INDEX('分け方の表'!$C$4:$C$103,MATCH(F524&amp;"|（ほか全部）",'分け方の表'!$D$4:$D$103,0))&amp;"","未分類"))))</f>
        <v/>
      </c>
      <c r="S524" s="39">
        <f>IF(L524&lt;&gt;1,"",IF(N524=1,"",IF(IF(O524&gt;0,INDEX('分け方の表'!$N$4:$N$53,O524)&amp;"","")&lt;&gt;"",IF(INDEX('分け方の表'!$N$4:$N$53,O524)="（数えない）","",INDEX('分け方の表'!$N$4:$N$53,O524)&amp;""),IF(I524&amp;""="1",IF((Q524&lt;&gt;"")*(D524&lt;0)*(IFERROR(INDEX('入力'!$E$30:$E$88,MATCH(Q524,'入力'!$A$30:$A$88,0)),"")="貯める・増やす"),Q524,""),IF(A524&amp;""="0","",IF(Q524&lt;&gt;"",Q524,R524))))))</f>
        <v/>
      </c>
      <c r="T524" s="56">
        <f>IF(S524="","",IF(IFERROR(INDEX('入力'!$E$30:$E$88,MATCH(S524,'入力'!$A$30:$A$88,0)),"")="入るお金",D524,-D524))</f>
        <v/>
      </c>
      <c r="U524" s="39">
        <f>IF(L524="","",IF(L524&lt;&gt;1,"見出しなど",IF(N524=1,"重なり",IF(S524="",IF(O524&gt;0,"数えない（直した）",IF(I524&amp;""="1","振替",IF(A524&amp;""="0","計算対象外","数えない"))),IF(COUNTIFS('入力'!$A$30:$A$88,S524)=0,"一覧にない費目",IF(O524&gt;0,"直した",IF(S524="未分類","未分類","OK")))))))</f>
        <v/>
      </c>
    </row>
    <row r="525">
      <c r="A525" s="40" t="n"/>
      <c r="B525" s="34" t="n"/>
      <c r="C525" s="35" t="n"/>
      <c r="D525" s="36" t="n"/>
      <c r="E525" s="35" t="n"/>
      <c r="F525" s="35" t="n"/>
      <c r="G525" s="35" t="n"/>
      <c r="H525" s="35" t="n"/>
      <c r="I525" s="40" t="n"/>
      <c r="J525" s="35" t="n"/>
      <c r="L525" s="39">
        <f>IF(B525="","",IFERROR(YEAR(B525)*0+D525*0+1,0))</f>
        <v/>
      </c>
      <c r="M525" s="55">
        <f>IF(L525&lt;&gt;1,"",IF(O525&gt;0,IF(INDEX('分け方の表'!$O$4:$O$53,O525)&lt;&gt;"",DATE(YEAR(INDEX('分け方の表'!$O$4:$O$53,O525)),MONTH(INDEX('分け方の表'!$O$4:$O$53,O525)),1),DATE(YEAR(B525),MONTH(B525),1)),DATE(YEAR(B525),MONTH(B525),1)))</f>
        <v/>
      </c>
      <c r="N525" s="39">
        <f>IF(L525&lt;&gt;1,"",IF(J525="",0,IF(COUNTIFS($J$4:J525,J525)&gt;1,1,0)))</f>
        <v/>
      </c>
      <c r="O525" s="39">
        <f>IF(L525&lt;&gt;1,"",IF(J525="",0,IFERROR(MATCH(J525,'分け方の表'!$M$4:$M$53,0),0)))</f>
        <v/>
      </c>
      <c r="P525" s="39">
        <f>IF(L525&lt;&gt;1,"",IF(SUMPRODUCT((COUNTIFS(C525,"*"&amp;'分け方の表'!$F$4:$F$23&amp;"*")&gt;0)*('分け方の表'!$F$4:$F$23&lt;&gt;"")*'分け方の表'!$I$4:$I$23)=0,99,1+COUNTIFS('分け方の表'!$I$4:$I$23,"&gt;"&amp;SUMPRODUCT((COUNTIFS(C525,"*"&amp;'分け方の表'!$F$4:$F$23&amp;"*")&gt;0)*('分け方の表'!$F$4:$F$23&lt;&gt;"")*'分け方の表'!$I$4:$I$23))))</f>
        <v/>
      </c>
      <c r="Q525" s="39">
        <f>IF(L525&lt;&gt;1,"",IF(P525&gt;=99,"",INDEX('分け方の表'!$G$4:$G$23,P525)&amp;""))</f>
        <v/>
      </c>
      <c r="R525" s="39">
        <f>IF(L525&lt;&gt;1,"",IF((F525="収入")*(G525="給与")*(E525&lt;&gt;"")*(COUNTIFS('分け方の表'!$J$4:$J$13,E525)&gt;0),INDEX('分け方の表'!$K$4:$K$13,MATCH(E525,'分け方の表'!$J$4:$J$13,0))&amp;"",IFERROR(INDEX('分け方の表'!$C$4:$C$103,MATCH(F525&amp;"|"&amp;G525,'分け方の表'!$D$4:$D$103,0))&amp;"",IFERROR(INDEX('分け方の表'!$C$4:$C$103,MATCH(F525&amp;"|（ほか全部）",'分け方の表'!$D$4:$D$103,0))&amp;"","未分類"))))</f>
        <v/>
      </c>
      <c r="S525" s="39">
        <f>IF(L525&lt;&gt;1,"",IF(N525=1,"",IF(IF(O525&gt;0,INDEX('分け方の表'!$N$4:$N$53,O525)&amp;"","")&lt;&gt;"",IF(INDEX('分け方の表'!$N$4:$N$53,O525)="（数えない）","",INDEX('分け方の表'!$N$4:$N$53,O525)&amp;""),IF(I525&amp;""="1",IF((Q525&lt;&gt;"")*(D525&lt;0)*(IFERROR(INDEX('入力'!$E$30:$E$88,MATCH(Q525,'入力'!$A$30:$A$88,0)),"")="貯める・増やす"),Q525,""),IF(A525&amp;""="0","",IF(Q525&lt;&gt;"",Q525,R525))))))</f>
        <v/>
      </c>
      <c r="T525" s="56">
        <f>IF(S525="","",IF(IFERROR(INDEX('入力'!$E$30:$E$88,MATCH(S525,'入力'!$A$30:$A$88,0)),"")="入るお金",D525,-D525))</f>
        <v/>
      </c>
      <c r="U525" s="39">
        <f>IF(L525="","",IF(L525&lt;&gt;1,"見出しなど",IF(N525=1,"重なり",IF(S525="",IF(O525&gt;0,"数えない（直した）",IF(I525&amp;""="1","振替",IF(A525&amp;""="0","計算対象外","数えない"))),IF(COUNTIFS('入力'!$A$30:$A$88,S525)=0,"一覧にない費目",IF(O525&gt;0,"直した",IF(S525="未分類","未分類","OK")))))))</f>
        <v/>
      </c>
    </row>
    <row r="526">
      <c r="A526" s="40" t="n"/>
      <c r="B526" s="34" t="n"/>
      <c r="C526" s="35" t="n"/>
      <c r="D526" s="36" t="n"/>
      <c r="E526" s="35" t="n"/>
      <c r="F526" s="35" t="n"/>
      <c r="G526" s="35" t="n"/>
      <c r="H526" s="35" t="n"/>
      <c r="I526" s="40" t="n"/>
      <c r="J526" s="35" t="n"/>
      <c r="L526" s="39">
        <f>IF(B526="","",IFERROR(YEAR(B526)*0+D526*0+1,0))</f>
        <v/>
      </c>
      <c r="M526" s="55">
        <f>IF(L526&lt;&gt;1,"",IF(O526&gt;0,IF(INDEX('分け方の表'!$O$4:$O$53,O526)&lt;&gt;"",DATE(YEAR(INDEX('分け方の表'!$O$4:$O$53,O526)),MONTH(INDEX('分け方の表'!$O$4:$O$53,O526)),1),DATE(YEAR(B526),MONTH(B526),1)),DATE(YEAR(B526),MONTH(B526),1)))</f>
        <v/>
      </c>
      <c r="N526" s="39">
        <f>IF(L526&lt;&gt;1,"",IF(J526="",0,IF(COUNTIFS($J$4:J526,J526)&gt;1,1,0)))</f>
        <v/>
      </c>
      <c r="O526" s="39">
        <f>IF(L526&lt;&gt;1,"",IF(J526="",0,IFERROR(MATCH(J526,'分け方の表'!$M$4:$M$53,0),0)))</f>
        <v/>
      </c>
      <c r="P526" s="39">
        <f>IF(L526&lt;&gt;1,"",IF(SUMPRODUCT((COUNTIFS(C526,"*"&amp;'分け方の表'!$F$4:$F$23&amp;"*")&gt;0)*('分け方の表'!$F$4:$F$23&lt;&gt;"")*'分け方の表'!$I$4:$I$23)=0,99,1+COUNTIFS('分け方の表'!$I$4:$I$23,"&gt;"&amp;SUMPRODUCT((COUNTIFS(C526,"*"&amp;'分け方の表'!$F$4:$F$23&amp;"*")&gt;0)*('分け方の表'!$F$4:$F$23&lt;&gt;"")*'分け方の表'!$I$4:$I$23))))</f>
        <v/>
      </c>
      <c r="Q526" s="39">
        <f>IF(L526&lt;&gt;1,"",IF(P526&gt;=99,"",INDEX('分け方の表'!$G$4:$G$23,P526)&amp;""))</f>
        <v/>
      </c>
      <c r="R526" s="39">
        <f>IF(L526&lt;&gt;1,"",IF((F526="収入")*(G526="給与")*(E526&lt;&gt;"")*(COUNTIFS('分け方の表'!$J$4:$J$13,E526)&gt;0),INDEX('分け方の表'!$K$4:$K$13,MATCH(E526,'分け方の表'!$J$4:$J$13,0))&amp;"",IFERROR(INDEX('分け方の表'!$C$4:$C$103,MATCH(F526&amp;"|"&amp;G526,'分け方の表'!$D$4:$D$103,0))&amp;"",IFERROR(INDEX('分け方の表'!$C$4:$C$103,MATCH(F526&amp;"|（ほか全部）",'分け方の表'!$D$4:$D$103,0))&amp;"","未分類"))))</f>
        <v/>
      </c>
      <c r="S526" s="39">
        <f>IF(L526&lt;&gt;1,"",IF(N526=1,"",IF(IF(O526&gt;0,INDEX('分け方の表'!$N$4:$N$53,O526)&amp;"","")&lt;&gt;"",IF(INDEX('分け方の表'!$N$4:$N$53,O526)="（数えない）","",INDEX('分け方の表'!$N$4:$N$53,O526)&amp;""),IF(I526&amp;""="1",IF((Q526&lt;&gt;"")*(D526&lt;0)*(IFERROR(INDEX('入力'!$E$30:$E$88,MATCH(Q526,'入力'!$A$30:$A$88,0)),"")="貯める・増やす"),Q526,""),IF(A526&amp;""="0","",IF(Q526&lt;&gt;"",Q526,R526))))))</f>
        <v/>
      </c>
      <c r="T526" s="56">
        <f>IF(S526="","",IF(IFERROR(INDEX('入力'!$E$30:$E$88,MATCH(S526,'入力'!$A$30:$A$88,0)),"")="入るお金",D526,-D526))</f>
        <v/>
      </c>
      <c r="U526" s="39">
        <f>IF(L526="","",IF(L526&lt;&gt;1,"見出しなど",IF(N526=1,"重なり",IF(S526="",IF(O526&gt;0,"数えない（直した）",IF(I526&amp;""="1","振替",IF(A526&amp;""="0","計算対象外","数えない"))),IF(COUNTIFS('入力'!$A$30:$A$88,S526)=0,"一覧にない費目",IF(O526&gt;0,"直した",IF(S526="未分類","未分類","OK")))))))</f>
        <v/>
      </c>
    </row>
    <row r="527">
      <c r="A527" s="40" t="n"/>
      <c r="B527" s="34" t="n"/>
      <c r="C527" s="35" t="n"/>
      <c r="D527" s="36" t="n"/>
      <c r="E527" s="35" t="n"/>
      <c r="F527" s="35" t="n"/>
      <c r="G527" s="35" t="n"/>
      <c r="H527" s="35" t="n"/>
      <c r="I527" s="40" t="n"/>
      <c r="J527" s="35" t="n"/>
      <c r="L527" s="39">
        <f>IF(B527="","",IFERROR(YEAR(B527)*0+D527*0+1,0))</f>
        <v/>
      </c>
      <c r="M527" s="55">
        <f>IF(L527&lt;&gt;1,"",IF(O527&gt;0,IF(INDEX('分け方の表'!$O$4:$O$53,O527)&lt;&gt;"",DATE(YEAR(INDEX('分け方の表'!$O$4:$O$53,O527)),MONTH(INDEX('分け方の表'!$O$4:$O$53,O527)),1),DATE(YEAR(B527),MONTH(B527),1)),DATE(YEAR(B527),MONTH(B527),1)))</f>
        <v/>
      </c>
      <c r="N527" s="39">
        <f>IF(L527&lt;&gt;1,"",IF(J527="",0,IF(COUNTIFS($J$4:J527,J527)&gt;1,1,0)))</f>
        <v/>
      </c>
      <c r="O527" s="39">
        <f>IF(L527&lt;&gt;1,"",IF(J527="",0,IFERROR(MATCH(J527,'分け方の表'!$M$4:$M$53,0),0)))</f>
        <v/>
      </c>
      <c r="P527" s="39">
        <f>IF(L527&lt;&gt;1,"",IF(SUMPRODUCT((COUNTIFS(C527,"*"&amp;'分け方の表'!$F$4:$F$23&amp;"*")&gt;0)*('分け方の表'!$F$4:$F$23&lt;&gt;"")*'分け方の表'!$I$4:$I$23)=0,99,1+COUNTIFS('分け方の表'!$I$4:$I$23,"&gt;"&amp;SUMPRODUCT((COUNTIFS(C527,"*"&amp;'分け方の表'!$F$4:$F$23&amp;"*")&gt;0)*('分け方の表'!$F$4:$F$23&lt;&gt;"")*'分け方の表'!$I$4:$I$23))))</f>
        <v/>
      </c>
      <c r="Q527" s="39">
        <f>IF(L527&lt;&gt;1,"",IF(P527&gt;=99,"",INDEX('分け方の表'!$G$4:$G$23,P527)&amp;""))</f>
        <v/>
      </c>
      <c r="R527" s="39">
        <f>IF(L527&lt;&gt;1,"",IF((F527="収入")*(G527="給与")*(E527&lt;&gt;"")*(COUNTIFS('分け方の表'!$J$4:$J$13,E527)&gt;0),INDEX('分け方の表'!$K$4:$K$13,MATCH(E527,'分け方の表'!$J$4:$J$13,0))&amp;"",IFERROR(INDEX('分け方の表'!$C$4:$C$103,MATCH(F527&amp;"|"&amp;G527,'分け方の表'!$D$4:$D$103,0))&amp;"",IFERROR(INDEX('分け方の表'!$C$4:$C$103,MATCH(F527&amp;"|（ほか全部）",'分け方の表'!$D$4:$D$103,0))&amp;"","未分類"))))</f>
        <v/>
      </c>
      <c r="S527" s="39">
        <f>IF(L527&lt;&gt;1,"",IF(N527=1,"",IF(IF(O527&gt;0,INDEX('分け方の表'!$N$4:$N$53,O527)&amp;"","")&lt;&gt;"",IF(INDEX('分け方の表'!$N$4:$N$53,O527)="（数えない）","",INDEX('分け方の表'!$N$4:$N$53,O527)&amp;""),IF(I527&amp;""="1",IF((Q527&lt;&gt;"")*(D527&lt;0)*(IFERROR(INDEX('入力'!$E$30:$E$88,MATCH(Q527,'入力'!$A$30:$A$88,0)),"")="貯める・増やす"),Q527,""),IF(A527&amp;""="0","",IF(Q527&lt;&gt;"",Q527,R527))))))</f>
        <v/>
      </c>
      <c r="T527" s="56">
        <f>IF(S527="","",IF(IFERROR(INDEX('入力'!$E$30:$E$88,MATCH(S527,'入力'!$A$30:$A$88,0)),"")="入るお金",D527,-D527))</f>
        <v/>
      </c>
      <c r="U527" s="39">
        <f>IF(L527="","",IF(L527&lt;&gt;1,"見出しなど",IF(N527=1,"重なり",IF(S527="",IF(O527&gt;0,"数えない（直した）",IF(I527&amp;""="1","振替",IF(A527&amp;""="0","計算対象外","数えない"))),IF(COUNTIFS('入力'!$A$30:$A$88,S527)=0,"一覧にない費目",IF(O527&gt;0,"直した",IF(S527="未分類","未分類","OK")))))))</f>
        <v/>
      </c>
    </row>
    <row r="528">
      <c r="A528" s="40" t="n"/>
      <c r="B528" s="34" t="n"/>
      <c r="C528" s="35" t="n"/>
      <c r="D528" s="36" t="n"/>
      <c r="E528" s="35" t="n"/>
      <c r="F528" s="35" t="n"/>
      <c r="G528" s="35" t="n"/>
      <c r="H528" s="35" t="n"/>
      <c r="I528" s="40" t="n"/>
      <c r="J528" s="35" t="n"/>
      <c r="L528" s="39">
        <f>IF(B528="","",IFERROR(YEAR(B528)*0+D528*0+1,0))</f>
        <v/>
      </c>
      <c r="M528" s="55">
        <f>IF(L528&lt;&gt;1,"",IF(O528&gt;0,IF(INDEX('分け方の表'!$O$4:$O$53,O528)&lt;&gt;"",DATE(YEAR(INDEX('分け方の表'!$O$4:$O$53,O528)),MONTH(INDEX('分け方の表'!$O$4:$O$53,O528)),1),DATE(YEAR(B528),MONTH(B528),1)),DATE(YEAR(B528),MONTH(B528),1)))</f>
        <v/>
      </c>
      <c r="N528" s="39">
        <f>IF(L528&lt;&gt;1,"",IF(J528="",0,IF(COUNTIFS($J$4:J528,J528)&gt;1,1,0)))</f>
        <v/>
      </c>
      <c r="O528" s="39">
        <f>IF(L528&lt;&gt;1,"",IF(J528="",0,IFERROR(MATCH(J528,'分け方の表'!$M$4:$M$53,0),0)))</f>
        <v/>
      </c>
      <c r="P528" s="39">
        <f>IF(L528&lt;&gt;1,"",IF(SUMPRODUCT((COUNTIFS(C528,"*"&amp;'分け方の表'!$F$4:$F$23&amp;"*")&gt;0)*('分け方の表'!$F$4:$F$23&lt;&gt;"")*'分け方の表'!$I$4:$I$23)=0,99,1+COUNTIFS('分け方の表'!$I$4:$I$23,"&gt;"&amp;SUMPRODUCT((COUNTIFS(C528,"*"&amp;'分け方の表'!$F$4:$F$23&amp;"*")&gt;0)*('分け方の表'!$F$4:$F$23&lt;&gt;"")*'分け方の表'!$I$4:$I$23))))</f>
        <v/>
      </c>
      <c r="Q528" s="39">
        <f>IF(L528&lt;&gt;1,"",IF(P528&gt;=99,"",INDEX('分け方の表'!$G$4:$G$23,P528)&amp;""))</f>
        <v/>
      </c>
      <c r="R528" s="39">
        <f>IF(L528&lt;&gt;1,"",IF((F528="収入")*(G528="給与")*(E528&lt;&gt;"")*(COUNTIFS('分け方の表'!$J$4:$J$13,E528)&gt;0),INDEX('分け方の表'!$K$4:$K$13,MATCH(E528,'分け方の表'!$J$4:$J$13,0))&amp;"",IFERROR(INDEX('分け方の表'!$C$4:$C$103,MATCH(F528&amp;"|"&amp;G528,'分け方の表'!$D$4:$D$103,0))&amp;"",IFERROR(INDEX('分け方の表'!$C$4:$C$103,MATCH(F528&amp;"|（ほか全部）",'分け方の表'!$D$4:$D$103,0))&amp;"","未分類"))))</f>
        <v/>
      </c>
      <c r="S528" s="39">
        <f>IF(L528&lt;&gt;1,"",IF(N528=1,"",IF(IF(O528&gt;0,INDEX('分け方の表'!$N$4:$N$53,O528)&amp;"","")&lt;&gt;"",IF(INDEX('分け方の表'!$N$4:$N$53,O528)="（数えない）","",INDEX('分け方の表'!$N$4:$N$53,O528)&amp;""),IF(I528&amp;""="1",IF((Q528&lt;&gt;"")*(D528&lt;0)*(IFERROR(INDEX('入力'!$E$30:$E$88,MATCH(Q528,'入力'!$A$30:$A$88,0)),"")="貯める・増やす"),Q528,""),IF(A528&amp;""="0","",IF(Q528&lt;&gt;"",Q528,R528))))))</f>
        <v/>
      </c>
      <c r="T528" s="56">
        <f>IF(S528="","",IF(IFERROR(INDEX('入力'!$E$30:$E$88,MATCH(S528,'入力'!$A$30:$A$88,0)),"")="入るお金",D528,-D528))</f>
        <v/>
      </c>
      <c r="U528" s="39">
        <f>IF(L528="","",IF(L528&lt;&gt;1,"見出しなど",IF(N528=1,"重なり",IF(S528="",IF(O528&gt;0,"数えない（直した）",IF(I528&amp;""="1","振替",IF(A528&amp;""="0","計算対象外","数えない"))),IF(COUNTIFS('入力'!$A$30:$A$88,S528)=0,"一覧にない費目",IF(O528&gt;0,"直した",IF(S528="未分類","未分類","OK")))))))</f>
        <v/>
      </c>
    </row>
    <row r="529">
      <c r="A529" s="40" t="n"/>
      <c r="B529" s="34" t="n"/>
      <c r="C529" s="35" t="n"/>
      <c r="D529" s="36" t="n"/>
      <c r="E529" s="35" t="n"/>
      <c r="F529" s="35" t="n"/>
      <c r="G529" s="35" t="n"/>
      <c r="H529" s="35" t="n"/>
      <c r="I529" s="40" t="n"/>
      <c r="J529" s="35" t="n"/>
      <c r="L529" s="39">
        <f>IF(B529="","",IFERROR(YEAR(B529)*0+D529*0+1,0))</f>
        <v/>
      </c>
      <c r="M529" s="55">
        <f>IF(L529&lt;&gt;1,"",IF(O529&gt;0,IF(INDEX('分け方の表'!$O$4:$O$53,O529)&lt;&gt;"",DATE(YEAR(INDEX('分け方の表'!$O$4:$O$53,O529)),MONTH(INDEX('分け方の表'!$O$4:$O$53,O529)),1),DATE(YEAR(B529),MONTH(B529),1)),DATE(YEAR(B529),MONTH(B529),1)))</f>
        <v/>
      </c>
      <c r="N529" s="39">
        <f>IF(L529&lt;&gt;1,"",IF(J529="",0,IF(COUNTIFS($J$4:J529,J529)&gt;1,1,0)))</f>
        <v/>
      </c>
      <c r="O529" s="39">
        <f>IF(L529&lt;&gt;1,"",IF(J529="",0,IFERROR(MATCH(J529,'分け方の表'!$M$4:$M$53,0),0)))</f>
        <v/>
      </c>
      <c r="P529" s="39">
        <f>IF(L529&lt;&gt;1,"",IF(SUMPRODUCT((COUNTIFS(C529,"*"&amp;'分け方の表'!$F$4:$F$23&amp;"*")&gt;0)*('分け方の表'!$F$4:$F$23&lt;&gt;"")*'分け方の表'!$I$4:$I$23)=0,99,1+COUNTIFS('分け方の表'!$I$4:$I$23,"&gt;"&amp;SUMPRODUCT((COUNTIFS(C529,"*"&amp;'分け方の表'!$F$4:$F$23&amp;"*")&gt;0)*('分け方の表'!$F$4:$F$23&lt;&gt;"")*'分け方の表'!$I$4:$I$23))))</f>
        <v/>
      </c>
      <c r="Q529" s="39">
        <f>IF(L529&lt;&gt;1,"",IF(P529&gt;=99,"",INDEX('分け方の表'!$G$4:$G$23,P529)&amp;""))</f>
        <v/>
      </c>
      <c r="R529" s="39">
        <f>IF(L529&lt;&gt;1,"",IF((F529="収入")*(G529="給与")*(E529&lt;&gt;"")*(COUNTIFS('分け方の表'!$J$4:$J$13,E529)&gt;0),INDEX('分け方の表'!$K$4:$K$13,MATCH(E529,'分け方の表'!$J$4:$J$13,0))&amp;"",IFERROR(INDEX('分け方の表'!$C$4:$C$103,MATCH(F529&amp;"|"&amp;G529,'分け方の表'!$D$4:$D$103,0))&amp;"",IFERROR(INDEX('分け方の表'!$C$4:$C$103,MATCH(F529&amp;"|（ほか全部）",'分け方の表'!$D$4:$D$103,0))&amp;"","未分類"))))</f>
        <v/>
      </c>
      <c r="S529" s="39">
        <f>IF(L529&lt;&gt;1,"",IF(N529=1,"",IF(IF(O529&gt;0,INDEX('分け方の表'!$N$4:$N$53,O529)&amp;"","")&lt;&gt;"",IF(INDEX('分け方の表'!$N$4:$N$53,O529)="（数えない）","",INDEX('分け方の表'!$N$4:$N$53,O529)&amp;""),IF(I529&amp;""="1",IF((Q529&lt;&gt;"")*(D529&lt;0)*(IFERROR(INDEX('入力'!$E$30:$E$88,MATCH(Q529,'入力'!$A$30:$A$88,0)),"")="貯める・増やす"),Q529,""),IF(A529&amp;""="0","",IF(Q529&lt;&gt;"",Q529,R529))))))</f>
        <v/>
      </c>
      <c r="T529" s="56">
        <f>IF(S529="","",IF(IFERROR(INDEX('入力'!$E$30:$E$88,MATCH(S529,'入力'!$A$30:$A$88,0)),"")="入るお金",D529,-D529))</f>
        <v/>
      </c>
      <c r="U529" s="39">
        <f>IF(L529="","",IF(L529&lt;&gt;1,"見出しなど",IF(N529=1,"重なり",IF(S529="",IF(O529&gt;0,"数えない（直した）",IF(I529&amp;""="1","振替",IF(A529&amp;""="0","計算対象外","数えない"))),IF(COUNTIFS('入力'!$A$30:$A$88,S529)=0,"一覧にない費目",IF(O529&gt;0,"直した",IF(S529="未分類","未分類","OK")))))))</f>
        <v/>
      </c>
    </row>
    <row r="530">
      <c r="A530" s="40" t="n"/>
      <c r="B530" s="34" t="n"/>
      <c r="C530" s="35" t="n"/>
      <c r="D530" s="36" t="n"/>
      <c r="E530" s="35" t="n"/>
      <c r="F530" s="35" t="n"/>
      <c r="G530" s="35" t="n"/>
      <c r="H530" s="35" t="n"/>
      <c r="I530" s="40" t="n"/>
      <c r="J530" s="35" t="n"/>
      <c r="L530" s="39">
        <f>IF(B530="","",IFERROR(YEAR(B530)*0+D530*0+1,0))</f>
        <v/>
      </c>
      <c r="M530" s="55">
        <f>IF(L530&lt;&gt;1,"",IF(O530&gt;0,IF(INDEX('分け方の表'!$O$4:$O$53,O530)&lt;&gt;"",DATE(YEAR(INDEX('分け方の表'!$O$4:$O$53,O530)),MONTH(INDEX('分け方の表'!$O$4:$O$53,O530)),1),DATE(YEAR(B530),MONTH(B530),1)),DATE(YEAR(B530),MONTH(B530),1)))</f>
        <v/>
      </c>
      <c r="N530" s="39">
        <f>IF(L530&lt;&gt;1,"",IF(J530="",0,IF(COUNTIFS($J$4:J530,J530)&gt;1,1,0)))</f>
        <v/>
      </c>
      <c r="O530" s="39">
        <f>IF(L530&lt;&gt;1,"",IF(J530="",0,IFERROR(MATCH(J530,'分け方の表'!$M$4:$M$53,0),0)))</f>
        <v/>
      </c>
      <c r="P530" s="39">
        <f>IF(L530&lt;&gt;1,"",IF(SUMPRODUCT((COUNTIFS(C530,"*"&amp;'分け方の表'!$F$4:$F$23&amp;"*")&gt;0)*('分け方の表'!$F$4:$F$23&lt;&gt;"")*'分け方の表'!$I$4:$I$23)=0,99,1+COUNTIFS('分け方の表'!$I$4:$I$23,"&gt;"&amp;SUMPRODUCT((COUNTIFS(C530,"*"&amp;'分け方の表'!$F$4:$F$23&amp;"*")&gt;0)*('分け方の表'!$F$4:$F$23&lt;&gt;"")*'分け方の表'!$I$4:$I$23))))</f>
        <v/>
      </c>
      <c r="Q530" s="39">
        <f>IF(L530&lt;&gt;1,"",IF(P530&gt;=99,"",INDEX('分け方の表'!$G$4:$G$23,P530)&amp;""))</f>
        <v/>
      </c>
      <c r="R530" s="39">
        <f>IF(L530&lt;&gt;1,"",IF((F530="収入")*(G530="給与")*(E530&lt;&gt;"")*(COUNTIFS('分け方の表'!$J$4:$J$13,E530)&gt;0),INDEX('分け方の表'!$K$4:$K$13,MATCH(E530,'分け方の表'!$J$4:$J$13,0))&amp;"",IFERROR(INDEX('分け方の表'!$C$4:$C$103,MATCH(F530&amp;"|"&amp;G530,'分け方の表'!$D$4:$D$103,0))&amp;"",IFERROR(INDEX('分け方の表'!$C$4:$C$103,MATCH(F530&amp;"|（ほか全部）",'分け方の表'!$D$4:$D$103,0))&amp;"","未分類"))))</f>
        <v/>
      </c>
      <c r="S530" s="39">
        <f>IF(L530&lt;&gt;1,"",IF(N530=1,"",IF(IF(O530&gt;0,INDEX('分け方の表'!$N$4:$N$53,O530)&amp;"","")&lt;&gt;"",IF(INDEX('分け方の表'!$N$4:$N$53,O530)="（数えない）","",INDEX('分け方の表'!$N$4:$N$53,O530)&amp;""),IF(I530&amp;""="1",IF((Q530&lt;&gt;"")*(D530&lt;0)*(IFERROR(INDEX('入力'!$E$30:$E$88,MATCH(Q530,'入力'!$A$30:$A$88,0)),"")="貯める・増やす"),Q530,""),IF(A530&amp;""="0","",IF(Q530&lt;&gt;"",Q530,R530))))))</f>
        <v/>
      </c>
      <c r="T530" s="56">
        <f>IF(S530="","",IF(IFERROR(INDEX('入力'!$E$30:$E$88,MATCH(S530,'入力'!$A$30:$A$88,0)),"")="入るお金",D530,-D530))</f>
        <v/>
      </c>
      <c r="U530" s="39">
        <f>IF(L530="","",IF(L530&lt;&gt;1,"見出しなど",IF(N530=1,"重なり",IF(S530="",IF(O530&gt;0,"数えない（直した）",IF(I530&amp;""="1","振替",IF(A530&amp;""="0","計算対象外","数えない"))),IF(COUNTIFS('入力'!$A$30:$A$88,S530)=0,"一覧にない費目",IF(O530&gt;0,"直した",IF(S530="未分類","未分類","OK")))))))</f>
        <v/>
      </c>
    </row>
    <row r="531">
      <c r="A531" s="40" t="n"/>
      <c r="B531" s="34" t="n"/>
      <c r="C531" s="35" t="n"/>
      <c r="D531" s="36" t="n"/>
      <c r="E531" s="35" t="n"/>
      <c r="F531" s="35" t="n"/>
      <c r="G531" s="35" t="n"/>
      <c r="H531" s="35" t="n"/>
      <c r="I531" s="40" t="n"/>
      <c r="J531" s="35" t="n"/>
      <c r="L531" s="39">
        <f>IF(B531="","",IFERROR(YEAR(B531)*0+D531*0+1,0))</f>
        <v/>
      </c>
      <c r="M531" s="55">
        <f>IF(L531&lt;&gt;1,"",IF(O531&gt;0,IF(INDEX('分け方の表'!$O$4:$O$53,O531)&lt;&gt;"",DATE(YEAR(INDEX('分け方の表'!$O$4:$O$53,O531)),MONTH(INDEX('分け方の表'!$O$4:$O$53,O531)),1),DATE(YEAR(B531),MONTH(B531),1)),DATE(YEAR(B531),MONTH(B531),1)))</f>
        <v/>
      </c>
      <c r="N531" s="39">
        <f>IF(L531&lt;&gt;1,"",IF(J531="",0,IF(COUNTIFS($J$4:J531,J531)&gt;1,1,0)))</f>
        <v/>
      </c>
      <c r="O531" s="39">
        <f>IF(L531&lt;&gt;1,"",IF(J531="",0,IFERROR(MATCH(J531,'分け方の表'!$M$4:$M$53,0),0)))</f>
        <v/>
      </c>
      <c r="P531" s="39">
        <f>IF(L531&lt;&gt;1,"",IF(SUMPRODUCT((COUNTIFS(C531,"*"&amp;'分け方の表'!$F$4:$F$23&amp;"*")&gt;0)*('分け方の表'!$F$4:$F$23&lt;&gt;"")*'分け方の表'!$I$4:$I$23)=0,99,1+COUNTIFS('分け方の表'!$I$4:$I$23,"&gt;"&amp;SUMPRODUCT((COUNTIFS(C531,"*"&amp;'分け方の表'!$F$4:$F$23&amp;"*")&gt;0)*('分け方の表'!$F$4:$F$23&lt;&gt;"")*'分け方の表'!$I$4:$I$23))))</f>
        <v/>
      </c>
      <c r="Q531" s="39">
        <f>IF(L531&lt;&gt;1,"",IF(P531&gt;=99,"",INDEX('分け方の表'!$G$4:$G$23,P531)&amp;""))</f>
        <v/>
      </c>
      <c r="R531" s="39">
        <f>IF(L531&lt;&gt;1,"",IF((F531="収入")*(G531="給与")*(E531&lt;&gt;"")*(COUNTIFS('分け方の表'!$J$4:$J$13,E531)&gt;0),INDEX('分け方の表'!$K$4:$K$13,MATCH(E531,'分け方の表'!$J$4:$J$13,0))&amp;"",IFERROR(INDEX('分け方の表'!$C$4:$C$103,MATCH(F531&amp;"|"&amp;G531,'分け方の表'!$D$4:$D$103,0))&amp;"",IFERROR(INDEX('分け方の表'!$C$4:$C$103,MATCH(F531&amp;"|（ほか全部）",'分け方の表'!$D$4:$D$103,0))&amp;"","未分類"))))</f>
        <v/>
      </c>
      <c r="S531" s="39">
        <f>IF(L531&lt;&gt;1,"",IF(N531=1,"",IF(IF(O531&gt;0,INDEX('分け方の表'!$N$4:$N$53,O531)&amp;"","")&lt;&gt;"",IF(INDEX('分け方の表'!$N$4:$N$53,O531)="（数えない）","",INDEX('分け方の表'!$N$4:$N$53,O531)&amp;""),IF(I531&amp;""="1",IF((Q531&lt;&gt;"")*(D531&lt;0)*(IFERROR(INDEX('入力'!$E$30:$E$88,MATCH(Q531,'入力'!$A$30:$A$88,0)),"")="貯める・増やす"),Q531,""),IF(A531&amp;""="0","",IF(Q531&lt;&gt;"",Q531,R531))))))</f>
        <v/>
      </c>
      <c r="T531" s="56">
        <f>IF(S531="","",IF(IFERROR(INDEX('入力'!$E$30:$E$88,MATCH(S531,'入力'!$A$30:$A$88,0)),"")="入るお金",D531,-D531))</f>
        <v/>
      </c>
      <c r="U531" s="39">
        <f>IF(L531="","",IF(L531&lt;&gt;1,"見出しなど",IF(N531=1,"重なり",IF(S531="",IF(O531&gt;0,"数えない（直した）",IF(I531&amp;""="1","振替",IF(A531&amp;""="0","計算対象外","数えない"))),IF(COUNTIFS('入力'!$A$30:$A$88,S531)=0,"一覧にない費目",IF(O531&gt;0,"直した",IF(S531="未分類","未分類","OK")))))))</f>
        <v/>
      </c>
    </row>
    <row r="532">
      <c r="A532" s="40" t="n"/>
      <c r="B532" s="34" t="n"/>
      <c r="C532" s="35" t="n"/>
      <c r="D532" s="36" t="n"/>
      <c r="E532" s="35" t="n"/>
      <c r="F532" s="35" t="n"/>
      <c r="G532" s="35" t="n"/>
      <c r="H532" s="35" t="n"/>
      <c r="I532" s="40" t="n"/>
      <c r="J532" s="35" t="n"/>
      <c r="L532" s="39">
        <f>IF(B532="","",IFERROR(YEAR(B532)*0+D532*0+1,0))</f>
        <v/>
      </c>
      <c r="M532" s="55">
        <f>IF(L532&lt;&gt;1,"",IF(O532&gt;0,IF(INDEX('分け方の表'!$O$4:$O$53,O532)&lt;&gt;"",DATE(YEAR(INDEX('分け方の表'!$O$4:$O$53,O532)),MONTH(INDEX('分け方の表'!$O$4:$O$53,O532)),1),DATE(YEAR(B532),MONTH(B532),1)),DATE(YEAR(B532),MONTH(B532),1)))</f>
        <v/>
      </c>
      <c r="N532" s="39">
        <f>IF(L532&lt;&gt;1,"",IF(J532="",0,IF(COUNTIFS($J$4:J532,J532)&gt;1,1,0)))</f>
        <v/>
      </c>
      <c r="O532" s="39">
        <f>IF(L532&lt;&gt;1,"",IF(J532="",0,IFERROR(MATCH(J532,'分け方の表'!$M$4:$M$53,0),0)))</f>
        <v/>
      </c>
      <c r="P532" s="39">
        <f>IF(L532&lt;&gt;1,"",IF(SUMPRODUCT((COUNTIFS(C532,"*"&amp;'分け方の表'!$F$4:$F$23&amp;"*")&gt;0)*('分け方の表'!$F$4:$F$23&lt;&gt;"")*'分け方の表'!$I$4:$I$23)=0,99,1+COUNTIFS('分け方の表'!$I$4:$I$23,"&gt;"&amp;SUMPRODUCT((COUNTIFS(C532,"*"&amp;'分け方の表'!$F$4:$F$23&amp;"*")&gt;0)*('分け方の表'!$F$4:$F$23&lt;&gt;"")*'分け方の表'!$I$4:$I$23))))</f>
        <v/>
      </c>
      <c r="Q532" s="39">
        <f>IF(L532&lt;&gt;1,"",IF(P532&gt;=99,"",INDEX('分け方の表'!$G$4:$G$23,P532)&amp;""))</f>
        <v/>
      </c>
      <c r="R532" s="39">
        <f>IF(L532&lt;&gt;1,"",IF((F532="収入")*(G532="給与")*(E532&lt;&gt;"")*(COUNTIFS('分け方の表'!$J$4:$J$13,E532)&gt;0),INDEX('分け方の表'!$K$4:$K$13,MATCH(E532,'分け方の表'!$J$4:$J$13,0))&amp;"",IFERROR(INDEX('分け方の表'!$C$4:$C$103,MATCH(F532&amp;"|"&amp;G532,'分け方の表'!$D$4:$D$103,0))&amp;"",IFERROR(INDEX('分け方の表'!$C$4:$C$103,MATCH(F532&amp;"|（ほか全部）",'分け方の表'!$D$4:$D$103,0))&amp;"","未分類"))))</f>
        <v/>
      </c>
      <c r="S532" s="39">
        <f>IF(L532&lt;&gt;1,"",IF(N532=1,"",IF(IF(O532&gt;0,INDEX('分け方の表'!$N$4:$N$53,O532)&amp;"","")&lt;&gt;"",IF(INDEX('分け方の表'!$N$4:$N$53,O532)="（数えない）","",INDEX('分け方の表'!$N$4:$N$53,O532)&amp;""),IF(I532&amp;""="1",IF((Q532&lt;&gt;"")*(D532&lt;0)*(IFERROR(INDEX('入力'!$E$30:$E$88,MATCH(Q532,'入力'!$A$30:$A$88,0)),"")="貯める・増やす"),Q532,""),IF(A532&amp;""="0","",IF(Q532&lt;&gt;"",Q532,R532))))))</f>
        <v/>
      </c>
      <c r="T532" s="56">
        <f>IF(S532="","",IF(IFERROR(INDEX('入力'!$E$30:$E$88,MATCH(S532,'入力'!$A$30:$A$88,0)),"")="入るお金",D532,-D532))</f>
        <v/>
      </c>
      <c r="U532" s="39">
        <f>IF(L532="","",IF(L532&lt;&gt;1,"見出しなど",IF(N532=1,"重なり",IF(S532="",IF(O532&gt;0,"数えない（直した）",IF(I532&amp;""="1","振替",IF(A532&amp;""="0","計算対象外","数えない"))),IF(COUNTIFS('入力'!$A$30:$A$88,S532)=0,"一覧にない費目",IF(O532&gt;0,"直した",IF(S532="未分類","未分類","OK")))))))</f>
        <v/>
      </c>
    </row>
    <row r="533">
      <c r="A533" s="40" t="n"/>
      <c r="B533" s="34" t="n"/>
      <c r="C533" s="35" t="n"/>
      <c r="D533" s="36" t="n"/>
      <c r="E533" s="35" t="n"/>
      <c r="F533" s="35" t="n"/>
      <c r="G533" s="35" t="n"/>
      <c r="H533" s="35" t="n"/>
      <c r="I533" s="40" t="n"/>
      <c r="J533" s="35" t="n"/>
      <c r="L533" s="39">
        <f>IF(B533="","",IFERROR(YEAR(B533)*0+D533*0+1,0))</f>
        <v/>
      </c>
      <c r="M533" s="55">
        <f>IF(L533&lt;&gt;1,"",IF(O533&gt;0,IF(INDEX('分け方の表'!$O$4:$O$53,O533)&lt;&gt;"",DATE(YEAR(INDEX('分け方の表'!$O$4:$O$53,O533)),MONTH(INDEX('分け方の表'!$O$4:$O$53,O533)),1),DATE(YEAR(B533),MONTH(B533),1)),DATE(YEAR(B533),MONTH(B533),1)))</f>
        <v/>
      </c>
      <c r="N533" s="39">
        <f>IF(L533&lt;&gt;1,"",IF(J533="",0,IF(COUNTIFS($J$4:J533,J533)&gt;1,1,0)))</f>
        <v/>
      </c>
      <c r="O533" s="39">
        <f>IF(L533&lt;&gt;1,"",IF(J533="",0,IFERROR(MATCH(J533,'分け方の表'!$M$4:$M$53,0),0)))</f>
        <v/>
      </c>
      <c r="P533" s="39">
        <f>IF(L533&lt;&gt;1,"",IF(SUMPRODUCT((COUNTIFS(C533,"*"&amp;'分け方の表'!$F$4:$F$23&amp;"*")&gt;0)*('分け方の表'!$F$4:$F$23&lt;&gt;"")*'分け方の表'!$I$4:$I$23)=0,99,1+COUNTIFS('分け方の表'!$I$4:$I$23,"&gt;"&amp;SUMPRODUCT((COUNTIFS(C533,"*"&amp;'分け方の表'!$F$4:$F$23&amp;"*")&gt;0)*('分け方の表'!$F$4:$F$23&lt;&gt;"")*'分け方の表'!$I$4:$I$23))))</f>
        <v/>
      </c>
      <c r="Q533" s="39">
        <f>IF(L533&lt;&gt;1,"",IF(P533&gt;=99,"",INDEX('分け方の表'!$G$4:$G$23,P533)&amp;""))</f>
        <v/>
      </c>
      <c r="R533" s="39">
        <f>IF(L533&lt;&gt;1,"",IF((F533="収入")*(G533="給与")*(E533&lt;&gt;"")*(COUNTIFS('分け方の表'!$J$4:$J$13,E533)&gt;0),INDEX('分け方の表'!$K$4:$K$13,MATCH(E533,'分け方の表'!$J$4:$J$13,0))&amp;"",IFERROR(INDEX('分け方の表'!$C$4:$C$103,MATCH(F533&amp;"|"&amp;G533,'分け方の表'!$D$4:$D$103,0))&amp;"",IFERROR(INDEX('分け方の表'!$C$4:$C$103,MATCH(F533&amp;"|（ほか全部）",'分け方の表'!$D$4:$D$103,0))&amp;"","未分類"))))</f>
        <v/>
      </c>
      <c r="S533" s="39">
        <f>IF(L533&lt;&gt;1,"",IF(N533=1,"",IF(IF(O533&gt;0,INDEX('分け方の表'!$N$4:$N$53,O533)&amp;"","")&lt;&gt;"",IF(INDEX('分け方の表'!$N$4:$N$53,O533)="（数えない）","",INDEX('分け方の表'!$N$4:$N$53,O533)&amp;""),IF(I533&amp;""="1",IF((Q533&lt;&gt;"")*(D533&lt;0)*(IFERROR(INDEX('入力'!$E$30:$E$88,MATCH(Q533,'入力'!$A$30:$A$88,0)),"")="貯める・増やす"),Q533,""),IF(A533&amp;""="0","",IF(Q533&lt;&gt;"",Q533,R533))))))</f>
        <v/>
      </c>
      <c r="T533" s="56">
        <f>IF(S533="","",IF(IFERROR(INDEX('入力'!$E$30:$E$88,MATCH(S533,'入力'!$A$30:$A$88,0)),"")="入るお金",D533,-D533))</f>
        <v/>
      </c>
      <c r="U533" s="39">
        <f>IF(L533="","",IF(L533&lt;&gt;1,"見出しなど",IF(N533=1,"重なり",IF(S533="",IF(O533&gt;0,"数えない（直した）",IF(I533&amp;""="1","振替",IF(A533&amp;""="0","計算対象外","数えない"))),IF(COUNTIFS('入力'!$A$30:$A$88,S533)=0,"一覧にない費目",IF(O533&gt;0,"直した",IF(S533="未分類","未分類","OK")))))))</f>
        <v/>
      </c>
    </row>
    <row r="534">
      <c r="A534" s="40" t="n"/>
      <c r="B534" s="34" t="n"/>
      <c r="C534" s="35" t="n"/>
      <c r="D534" s="36" t="n"/>
      <c r="E534" s="35" t="n"/>
      <c r="F534" s="35" t="n"/>
      <c r="G534" s="35" t="n"/>
      <c r="H534" s="35" t="n"/>
      <c r="I534" s="40" t="n"/>
      <c r="J534" s="35" t="n"/>
      <c r="L534" s="39">
        <f>IF(B534="","",IFERROR(YEAR(B534)*0+D534*0+1,0))</f>
        <v/>
      </c>
      <c r="M534" s="55">
        <f>IF(L534&lt;&gt;1,"",IF(O534&gt;0,IF(INDEX('分け方の表'!$O$4:$O$53,O534)&lt;&gt;"",DATE(YEAR(INDEX('分け方の表'!$O$4:$O$53,O534)),MONTH(INDEX('分け方の表'!$O$4:$O$53,O534)),1),DATE(YEAR(B534),MONTH(B534),1)),DATE(YEAR(B534),MONTH(B534),1)))</f>
        <v/>
      </c>
      <c r="N534" s="39">
        <f>IF(L534&lt;&gt;1,"",IF(J534="",0,IF(COUNTIFS($J$4:J534,J534)&gt;1,1,0)))</f>
        <v/>
      </c>
      <c r="O534" s="39">
        <f>IF(L534&lt;&gt;1,"",IF(J534="",0,IFERROR(MATCH(J534,'分け方の表'!$M$4:$M$53,0),0)))</f>
        <v/>
      </c>
      <c r="P534" s="39">
        <f>IF(L534&lt;&gt;1,"",IF(SUMPRODUCT((COUNTIFS(C534,"*"&amp;'分け方の表'!$F$4:$F$23&amp;"*")&gt;0)*('分け方の表'!$F$4:$F$23&lt;&gt;"")*'分け方の表'!$I$4:$I$23)=0,99,1+COUNTIFS('分け方の表'!$I$4:$I$23,"&gt;"&amp;SUMPRODUCT((COUNTIFS(C534,"*"&amp;'分け方の表'!$F$4:$F$23&amp;"*")&gt;0)*('分け方の表'!$F$4:$F$23&lt;&gt;"")*'分け方の表'!$I$4:$I$23))))</f>
        <v/>
      </c>
      <c r="Q534" s="39">
        <f>IF(L534&lt;&gt;1,"",IF(P534&gt;=99,"",INDEX('分け方の表'!$G$4:$G$23,P534)&amp;""))</f>
        <v/>
      </c>
      <c r="R534" s="39">
        <f>IF(L534&lt;&gt;1,"",IF((F534="収入")*(G534="給与")*(E534&lt;&gt;"")*(COUNTIFS('分け方の表'!$J$4:$J$13,E534)&gt;0),INDEX('分け方の表'!$K$4:$K$13,MATCH(E534,'分け方の表'!$J$4:$J$13,0))&amp;"",IFERROR(INDEX('分け方の表'!$C$4:$C$103,MATCH(F534&amp;"|"&amp;G534,'分け方の表'!$D$4:$D$103,0))&amp;"",IFERROR(INDEX('分け方の表'!$C$4:$C$103,MATCH(F534&amp;"|（ほか全部）",'分け方の表'!$D$4:$D$103,0))&amp;"","未分類"))))</f>
        <v/>
      </c>
      <c r="S534" s="39">
        <f>IF(L534&lt;&gt;1,"",IF(N534=1,"",IF(IF(O534&gt;0,INDEX('分け方の表'!$N$4:$N$53,O534)&amp;"","")&lt;&gt;"",IF(INDEX('分け方の表'!$N$4:$N$53,O534)="（数えない）","",INDEX('分け方の表'!$N$4:$N$53,O534)&amp;""),IF(I534&amp;""="1",IF((Q534&lt;&gt;"")*(D534&lt;0)*(IFERROR(INDEX('入力'!$E$30:$E$88,MATCH(Q534,'入力'!$A$30:$A$88,0)),"")="貯める・増やす"),Q534,""),IF(A534&amp;""="0","",IF(Q534&lt;&gt;"",Q534,R534))))))</f>
        <v/>
      </c>
      <c r="T534" s="56">
        <f>IF(S534="","",IF(IFERROR(INDEX('入力'!$E$30:$E$88,MATCH(S534,'入力'!$A$30:$A$88,0)),"")="入るお金",D534,-D534))</f>
        <v/>
      </c>
      <c r="U534" s="39">
        <f>IF(L534="","",IF(L534&lt;&gt;1,"見出しなど",IF(N534=1,"重なり",IF(S534="",IF(O534&gt;0,"数えない（直した）",IF(I534&amp;""="1","振替",IF(A534&amp;""="0","計算対象外","数えない"))),IF(COUNTIFS('入力'!$A$30:$A$88,S534)=0,"一覧にない費目",IF(O534&gt;0,"直した",IF(S534="未分類","未分類","OK")))))))</f>
        <v/>
      </c>
    </row>
    <row r="535">
      <c r="A535" s="40" t="n"/>
      <c r="B535" s="34" t="n"/>
      <c r="C535" s="35" t="n"/>
      <c r="D535" s="36" t="n"/>
      <c r="E535" s="35" t="n"/>
      <c r="F535" s="35" t="n"/>
      <c r="G535" s="35" t="n"/>
      <c r="H535" s="35" t="n"/>
      <c r="I535" s="40" t="n"/>
      <c r="J535" s="35" t="n"/>
      <c r="L535" s="39">
        <f>IF(B535="","",IFERROR(YEAR(B535)*0+D535*0+1,0))</f>
        <v/>
      </c>
      <c r="M535" s="55">
        <f>IF(L535&lt;&gt;1,"",IF(O535&gt;0,IF(INDEX('分け方の表'!$O$4:$O$53,O535)&lt;&gt;"",DATE(YEAR(INDEX('分け方の表'!$O$4:$O$53,O535)),MONTH(INDEX('分け方の表'!$O$4:$O$53,O535)),1),DATE(YEAR(B535),MONTH(B535),1)),DATE(YEAR(B535),MONTH(B535),1)))</f>
        <v/>
      </c>
      <c r="N535" s="39">
        <f>IF(L535&lt;&gt;1,"",IF(J535="",0,IF(COUNTIFS($J$4:J535,J535)&gt;1,1,0)))</f>
        <v/>
      </c>
      <c r="O535" s="39">
        <f>IF(L535&lt;&gt;1,"",IF(J535="",0,IFERROR(MATCH(J535,'分け方の表'!$M$4:$M$53,0),0)))</f>
        <v/>
      </c>
      <c r="P535" s="39">
        <f>IF(L535&lt;&gt;1,"",IF(SUMPRODUCT((COUNTIFS(C535,"*"&amp;'分け方の表'!$F$4:$F$23&amp;"*")&gt;0)*('分け方の表'!$F$4:$F$23&lt;&gt;"")*'分け方の表'!$I$4:$I$23)=0,99,1+COUNTIFS('分け方の表'!$I$4:$I$23,"&gt;"&amp;SUMPRODUCT((COUNTIFS(C535,"*"&amp;'分け方の表'!$F$4:$F$23&amp;"*")&gt;0)*('分け方の表'!$F$4:$F$23&lt;&gt;"")*'分け方の表'!$I$4:$I$23))))</f>
        <v/>
      </c>
      <c r="Q535" s="39">
        <f>IF(L535&lt;&gt;1,"",IF(P535&gt;=99,"",INDEX('分け方の表'!$G$4:$G$23,P535)&amp;""))</f>
        <v/>
      </c>
      <c r="R535" s="39">
        <f>IF(L535&lt;&gt;1,"",IF((F535="収入")*(G535="給与")*(E535&lt;&gt;"")*(COUNTIFS('分け方の表'!$J$4:$J$13,E535)&gt;0),INDEX('分け方の表'!$K$4:$K$13,MATCH(E535,'分け方の表'!$J$4:$J$13,0))&amp;"",IFERROR(INDEX('分け方の表'!$C$4:$C$103,MATCH(F535&amp;"|"&amp;G535,'分け方の表'!$D$4:$D$103,0))&amp;"",IFERROR(INDEX('分け方の表'!$C$4:$C$103,MATCH(F535&amp;"|（ほか全部）",'分け方の表'!$D$4:$D$103,0))&amp;"","未分類"))))</f>
        <v/>
      </c>
      <c r="S535" s="39">
        <f>IF(L535&lt;&gt;1,"",IF(N535=1,"",IF(IF(O535&gt;0,INDEX('分け方の表'!$N$4:$N$53,O535)&amp;"","")&lt;&gt;"",IF(INDEX('分け方の表'!$N$4:$N$53,O535)="（数えない）","",INDEX('分け方の表'!$N$4:$N$53,O535)&amp;""),IF(I535&amp;""="1",IF((Q535&lt;&gt;"")*(D535&lt;0)*(IFERROR(INDEX('入力'!$E$30:$E$88,MATCH(Q535,'入力'!$A$30:$A$88,0)),"")="貯める・増やす"),Q535,""),IF(A535&amp;""="0","",IF(Q535&lt;&gt;"",Q535,R535))))))</f>
        <v/>
      </c>
      <c r="T535" s="56">
        <f>IF(S535="","",IF(IFERROR(INDEX('入力'!$E$30:$E$88,MATCH(S535,'入力'!$A$30:$A$88,0)),"")="入るお金",D535,-D535))</f>
        <v/>
      </c>
      <c r="U535" s="39">
        <f>IF(L535="","",IF(L535&lt;&gt;1,"見出しなど",IF(N535=1,"重なり",IF(S535="",IF(O535&gt;0,"数えない（直した）",IF(I535&amp;""="1","振替",IF(A535&amp;""="0","計算対象外","数えない"))),IF(COUNTIFS('入力'!$A$30:$A$88,S535)=0,"一覧にない費目",IF(O535&gt;0,"直した",IF(S535="未分類","未分類","OK")))))))</f>
        <v/>
      </c>
    </row>
    <row r="536">
      <c r="A536" s="40" t="n"/>
      <c r="B536" s="34" t="n"/>
      <c r="C536" s="35" t="n"/>
      <c r="D536" s="36" t="n"/>
      <c r="E536" s="35" t="n"/>
      <c r="F536" s="35" t="n"/>
      <c r="G536" s="35" t="n"/>
      <c r="H536" s="35" t="n"/>
      <c r="I536" s="40" t="n"/>
      <c r="J536" s="35" t="n"/>
      <c r="L536" s="39">
        <f>IF(B536="","",IFERROR(YEAR(B536)*0+D536*0+1,0))</f>
        <v/>
      </c>
      <c r="M536" s="55">
        <f>IF(L536&lt;&gt;1,"",IF(O536&gt;0,IF(INDEX('分け方の表'!$O$4:$O$53,O536)&lt;&gt;"",DATE(YEAR(INDEX('分け方の表'!$O$4:$O$53,O536)),MONTH(INDEX('分け方の表'!$O$4:$O$53,O536)),1),DATE(YEAR(B536),MONTH(B536),1)),DATE(YEAR(B536),MONTH(B536),1)))</f>
        <v/>
      </c>
      <c r="N536" s="39">
        <f>IF(L536&lt;&gt;1,"",IF(J536="",0,IF(COUNTIFS($J$4:J536,J536)&gt;1,1,0)))</f>
        <v/>
      </c>
      <c r="O536" s="39">
        <f>IF(L536&lt;&gt;1,"",IF(J536="",0,IFERROR(MATCH(J536,'分け方の表'!$M$4:$M$53,0),0)))</f>
        <v/>
      </c>
      <c r="P536" s="39">
        <f>IF(L536&lt;&gt;1,"",IF(SUMPRODUCT((COUNTIFS(C536,"*"&amp;'分け方の表'!$F$4:$F$23&amp;"*")&gt;0)*('分け方の表'!$F$4:$F$23&lt;&gt;"")*'分け方の表'!$I$4:$I$23)=0,99,1+COUNTIFS('分け方の表'!$I$4:$I$23,"&gt;"&amp;SUMPRODUCT((COUNTIFS(C536,"*"&amp;'分け方の表'!$F$4:$F$23&amp;"*")&gt;0)*('分け方の表'!$F$4:$F$23&lt;&gt;"")*'分け方の表'!$I$4:$I$23))))</f>
        <v/>
      </c>
      <c r="Q536" s="39">
        <f>IF(L536&lt;&gt;1,"",IF(P536&gt;=99,"",INDEX('分け方の表'!$G$4:$G$23,P536)&amp;""))</f>
        <v/>
      </c>
      <c r="R536" s="39">
        <f>IF(L536&lt;&gt;1,"",IF((F536="収入")*(G536="給与")*(E536&lt;&gt;"")*(COUNTIFS('分け方の表'!$J$4:$J$13,E536)&gt;0),INDEX('分け方の表'!$K$4:$K$13,MATCH(E536,'分け方の表'!$J$4:$J$13,0))&amp;"",IFERROR(INDEX('分け方の表'!$C$4:$C$103,MATCH(F536&amp;"|"&amp;G536,'分け方の表'!$D$4:$D$103,0))&amp;"",IFERROR(INDEX('分け方の表'!$C$4:$C$103,MATCH(F536&amp;"|（ほか全部）",'分け方の表'!$D$4:$D$103,0))&amp;"","未分類"))))</f>
        <v/>
      </c>
      <c r="S536" s="39">
        <f>IF(L536&lt;&gt;1,"",IF(N536=1,"",IF(IF(O536&gt;0,INDEX('分け方の表'!$N$4:$N$53,O536)&amp;"","")&lt;&gt;"",IF(INDEX('分け方の表'!$N$4:$N$53,O536)="（数えない）","",INDEX('分け方の表'!$N$4:$N$53,O536)&amp;""),IF(I536&amp;""="1",IF((Q536&lt;&gt;"")*(D536&lt;0)*(IFERROR(INDEX('入力'!$E$30:$E$88,MATCH(Q536,'入力'!$A$30:$A$88,0)),"")="貯める・増やす"),Q536,""),IF(A536&amp;""="0","",IF(Q536&lt;&gt;"",Q536,R536))))))</f>
        <v/>
      </c>
      <c r="T536" s="56">
        <f>IF(S536="","",IF(IFERROR(INDEX('入力'!$E$30:$E$88,MATCH(S536,'入力'!$A$30:$A$88,0)),"")="入るお金",D536,-D536))</f>
        <v/>
      </c>
      <c r="U536" s="39">
        <f>IF(L536="","",IF(L536&lt;&gt;1,"見出しなど",IF(N536=1,"重なり",IF(S536="",IF(O536&gt;0,"数えない（直した）",IF(I536&amp;""="1","振替",IF(A536&amp;""="0","計算対象外","数えない"))),IF(COUNTIFS('入力'!$A$30:$A$88,S536)=0,"一覧にない費目",IF(O536&gt;0,"直した",IF(S536="未分類","未分類","OK")))))))</f>
        <v/>
      </c>
    </row>
    <row r="537">
      <c r="A537" s="40" t="n"/>
      <c r="B537" s="34" t="n"/>
      <c r="C537" s="35" t="n"/>
      <c r="D537" s="36" t="n"/>
      <c r="E537" s="35" t="n"/>
      <c r="F537" s="35" t="n"/>
      <c r="G537" s="35" t="n"/>
      <c r="H537" s="35" t="n"/>
      <c r="I537" s="40" t="n"/>
      <c r="J537" s="35" t="n"/>
      <c r="L537" s="39">
        <f>IF(B537="","",IFERROR(YEAR(B537)*0+D537*0+1,0))</f>
        <v/>
      </c>
      <c r="M537" s="55">
        <f>IF(L537&lt;&gt;1,"",IF(O537&gt;0,IF(INDEX('分け方の表'!$O$4:$O$53,O537)&lt;&gt;"",DATE(YEAR(INDEX('分け方の表'!$O$4:$O$53,O537)),MONTH(INDEX('分け方の表'!$O$4:$O$53,O537)),1),DATE(YEAR(B537),MONTH(B537),1)),DATE(YEAR(B537),MONTH(B537),1)))</f>
        <v/>
      </c>
      <c r="N537" s="39">
        <f>IF(L537&lt;&gt;1,"",IF(J537="",0,IF(COUNTIFS($J$4:J537,J537)&gt;1,1,0)))</f>
        <v/>
      </c>
      <c r="O537" s="39">
        <f>IF(L537&lt;&gt;1,"",IF(J537="",0,IFERROR(MATCH(J537,'分け方の表'!$M$4:$M$53,0),0)))</f>
        <v/>
      </c>
      <c r="P537" s="39">
        <f>IF(L537&lt;&gt;1,"",IF(SUMPRODUCT((COUNTIFS(C537,"*"&amp;'分け方の表'!$F$4:$F$23&amp;"*")&gt;0)*('分け方の表'!$F$4:$F$23&lt;&gt;"")*'分け方の表'!$I$4:$I$23)=0,99,1+COUNTIFS('分け方の表'!$I$4:$I$23,"&gt;"&amp;SUMPRODUCT((COUNTIFS(C537,"*"&amp;'分け方の表'!$F$4:$F$23&amp;"*")&gt;0)*('分け方の表'!$F$4:$F$23&lt;&gt;"")*'分け方の表'!$I$4:$I$23))))</f>
        <v/>
      </c>
      <c r="Q537" s="39">
        <f>IF(L537&lt;&gt;1,"",IF(P537&gt;=99,"",INDEX('分け方の表'!$G$4:$G$23,P537)&amp;""))</f>
        <v/>
      </c>
      <c r="R537" s="39">
        <f>IF(L537&lt;&gt;1,"",IF((F537="収入")*(G537="給与")*(E537&lt;&gt;"")*(COUNTIFS('分け方の表'!$J$4:$J$13,E537)&gt;0),INDEX('分け方の表'!$K$4:$K$13,MATCH(E537,'分け方の表'!$J$4:$J$13,0))&amp;"",IFERROR(INDEX('分け方の表'!$C$4:$C$103,MATCH(F537&amp;"|"&amp;G537,'分け方の表'!$D$4:$D$103,0))&amp;"",IFERROR(INDEX('分け方の表'!$C$4:$C$103,MATCH(F537&amp;"|（ほか全部）",'分け方の表'!$D$4:$D$103,0))&amp;"","未分類"))))</f>
        <v/>
      </c>
      <c r="S537" s="39">
        <f>IF(L537&lt;&gt;1,"",IF(N537=1,"",IF(IF(O537&gt;0,INDEX('分け方の表'!$N$4:$N$53,O537)&amp;"","")&lt;&gt;"",IF(INDEX('分け方の表'!$N$4:$N$53,O537)="（数えない）","",INDEX('分け方の表'!$N$4:$N$53,O537)&amp;""),IF(I537&amp;""="1",IF((Q537&lt;&gt;"")*(D537&lt;0)*(IFERROR(INDEX('入力'!$E$30:$E$88,MATCH(Q537,'入力'!$A$30:$A$88,0)),"")="貯める・増やす"),Q537,""),IF(A537&amp;""="0","",IF(Q537&lt;&gt;"",Q537,R537))))))</f>
        <v/>
      </c>
      <c r="T537" s="56">
        <f>IF(S537="","",IF(IFERROR(INDEX('入力'!$E$30:$E$88,MATCH(S537,'入力'!$A$30:$A$88,0)),"")="入るお金",D537,-D537))</f>
        <v/>
      </c>
      <c r="U537" s="39">
        <f>IF(L537="","",IF(L537&lt;&gt;1,"見出しなど",IF(N537=1,"重なり",IF(S537="",IF(O537&gt;0,"数えない（直した）",IF(I537&amp;""="1","振替",IF(A537&amp;""="0","計算対象外","数えない"))),IF(COUNTIFS('入力'!$A$30:$A$88,S537)=0,"一覧にない費目",IF(O537&gt;0,"直した",IF(S537="未分類","未分類","OK")))))))</f>
        <v/>
      </c>
    </row>
    <row r="538">
      <c r="A538" s="40" t="n"/>
      <c r="B538" s="34" t="n"/>
      <c r="C538" s="35" t="n"/>
      <c r="D538" s="36" t="n"/>
      <c r="E538" s="35" t="n"/>
      <c r="F538" s="35" t="n"/>
      <c r="G538" s="35" t="n"/>
      <c r="H538" s="35" t="n"/>
      <c r="I538" s="40" t="n"/>
      <c r="J538" s="35" t="n"/>
      <c r="L538" s="39">
        <f>IF(B538="","",IFERROR(YEAR(B538)*0+D538*0+1,0))</f>
        <v/>
      </c>
      <c r="M538" s="55">
        <f>IF(L538&lt;&gt;1,"",IF(O538&gt;0,IF(INDEX('分け方の表'!$O$4:$O$53,O538)&lt;&gt;"",DATE(YEAR(INDEX('分け方の表'!$O$4:$O$53,O538)),MONTH(INDEX('分け方の表'!$O$4:$O$53,O538)),1),DATE(YEAR(B538),MONTH(B538),1)),DATE(YEAR(B538),MONTH(B538),1)))</f>
        <v/>
      </c>
      <c r="N538" s="39">
        <f>IF(L538&lt;&gt;1,"",IF(J538="",0,IF(COUNTIFS($J$4:J538,J538)&gt;1,1,0)))</f>
        <v/>
      </c>
      <c r="O538" s="39">
        <f>IF(L538&lt;&gt;1,"",IF(J538="",0,IFERROR(MATCH(J538,'分け方の表'!$M$4:$M$53,0),0)))</f>
        <v/>
      </c>
      <c r="P538" s="39">
        <f>IF(L538&lt;&gt;1,"",IF(SUMPRODUCT((COUNTIFS(C538,"*"&amp;'分け方の表'!$F$4:$F$23&amp;"*")&gt;0)*('分け方の表'!$F$4:$F$23&lt;&gt;"")*'分け方の表'!$I$4:$I$23)=0,99,1+COUNTIFS('分け方の表'!$I$4:$I$23,"&gt;"&amp;SUMPRODUCT((COUNTIFS(C538,"*"&amp;'分け方の表'!$F$4:$F$23&amp;"*")&gt;0)*('分け方の表'!$F$4:$F$23&lt;&gt;"")*'分け方の表'!$I$4:$I$23))))</f>
        <v/>
      </c>
      <c r="Q538" s="39">
        <f>IF(L538&lt;&gt;1,"",IF(P538&gt;=99,"",INDEX('分け方の表'!$G$4:$G$23,P538)&amp;""))</f>
        <v/>
      </c>
      <c r="R538" s="39">
        <f>IF(L538&lt;&gt;1,"",IF((F538="収入")*(G538="給与")*(E538&lt;&gt;"")*(COUNTIFS('分け方の表'!$J$4:$J$13,E538)&gt;0),INDEX('分け方の表'!$K$4:$K$13,MATCH(E538,'分け方の表'!$J$4:$J$13,0))&amp;"",IFERROR(INDEX('分け方の表'!$C$4:$C$103,MATCH(F538&amp;"|"&amp;G538,'分け方の表'!$D$4:$D$103,0))&amp;"",IFERROR(INDEX('分け方の表'!$C$4:$C$103,MATCH(F538&amp;"|（ほか全部）",'分け方の表'!$D$4:$D$103,0))&amp;"","未分類"))))</f>
        <v/>
      </c>
      <c r="S538" s="39">
        <f>IF(L538&lt;&gt;1,"",IF(N538=1,"",IF(IF(O538&gt;0,INDEX('分け方の表'!$N$4:$N$53,O538)&amp;"","")&lt;&gt;"",IF(INDEX('分け方の表'!$N$4:$N$53,O538)="（数えない）","",INDEX('分け方の表'!$N$4:$N$53,O538)&amp;""),IF(I538&amp;""="1",IF((Q538&lt;&gt;"")*(D538&lt;0)*(IFERROR(INDEX('入力'!$E$30:$E$88,MATCH(Q538,'入力'!$A$30:$A$88,0)),"")="貯める・増やす"),Q538,""),IF(A538&amp;""="0","",IF(Q538&lt;&gt;"",Q538,R538))))))</f>
        <v/>
      </c>
      <c r="T538" s="56">
        <f>IF(S538="","",IF(IFERROR(INDEX('入力'!$E$30:$E$88,MATCH(S538,'入力'!$A$30:$A$88,0)),"")="入るお金",D538,-D538))</f>
        <v/>
      </c>
      <c r="U538" s="39">
        <f>IF(L538="","",IF(L538&lt;&gt;1,"見出しなど",IF(N538=1,"重なり",IF(S538="",IF(O538&gt;0,"数えない（直した）",IF(I538&amp;""="1","振替",IF(A538&amp;""="0","計算対象外","数えない"))),IF(COUNTIFS('入力'!$A$30:$A$88,S538)=0,"一覧にない費目",IF(O538&gt;0,"直した",IF(S538="未分類","未分類","OK")))))))</f>
        <v/>
      </c>
    </row>
    <row r="539">
      <c r="A539" s="40" t="n"/>
      <c r="B539" s="34" t="n"/>
      <c r="C539" s="35" t="n"/>
      <c r="D539" s="36" t="n"/>
      <c r="E539" s="35" t="n"/>
      <c r="F539" s="35" t="n"/>
      <c r="G539" s="35" t="n"/>
      <c r="H539" s="35" t="n"/>
      <c r="I539" s="40" t="n"/>
      <c r="J539" s="35" t="n"/>
      <c r="L539" s="39">
        <f>IF(B539="","",IFERROR(YEAR(B539)*0+D539*0+1,0))</f>
        <v/>
      </c>
      <c r="M539" s="55">
        <f>IF(L539&lt;&gt;1,"",IF(O539&gt;0,IF(INDEX('分け方の表'!$O$4:$O$53,O539)&lt;&gt;"",DATE(YEAR(INDEX('分け方の表'!$O$4:$O$53,O539)),MONTH(INDEX('分け方の表'!$O$4:$O$53,O539)),1),DATE(YEAR(B539),MONTH(B539),1)),DATE(YEAR(B539),MONTH(B539),1)))</f>
        <v/>
      </c>
      <c r="N539" s="39">
        <f>IF(L539&lt;&gt;1,"",IF(J539="",0,IF(COUNTIFS($J$4:J539,J539)&gt;1,1,0)))</f>
        <v/>
      </c>
      <c r="O539" s="39">
        <f>IF(L539&lt;&gt;1,"",IF(J539="",0,IFERROR(MATCH(J539,'分け方の表'!$M$4:$M$53,0),0)))</f>
        <v/>
      </c>
      <c r="P539" s="39">
        <f>IF(L539&lt;&gt;1,"",IF(SUMPRODUCT((COUNTIFS(C539,"*"&amp;'分け方の表'!$F$4:$F$23&amp;"*")&gt;0)*('分け方の表'!$F$4:$F$23&lt;&gt;"")*'分け方の表'!$I$4:$I$23)=0,99,1+COUNTIFS('分け方の表'!$I$4:$I$23,"&gt;"&amp;SUMPRODUCT((COUNTIFS(C539,"*"&amp;'分け方の表'!$F$4:$F$23&amp;"*")&gt;0)*('分け方の表'!$F$4:$F$23&lt;&gt;"")*'分け方の表'!$I$4:$I$23))))</f>
        <v/>
      </c>
      <c r="Q539" s="39">
        <f>IF(L539&lt;&gt;1,"",IF(P539&gt;=99,"",INDEX('分け方の表'!$G$4:$G$23,P539)&amp;""))</f>
        <v/>
      </c>
      <c r="R539" s="39">
        <f>IF(L539&lt;&gt;1,"",IF((F539="収入")*(G539="給与")*(E539&lt;&gt;"")*(COUNTIFS('分け方の表'!$J$4:$J$13,E539)&gt;0),INDEX('分け方の表'!$K$4:$K$13,MATCH(E539,'分け方の表'!$J$4:$J$13,0))&amp;"",IFERROR(INDEX('分け方の表'!$C$4:$C$103,MATCH(F539&amp;"|"&amp;G539,'分け方の表'!$D$4:$D$103,0))&amp;"",IFERROR(INDEX('分け方の表'!$C$4:$C$103,MATCH(F539&amp;"|（ほか全部）",'分け方の表'!$D$4:$D$103,0))&amp;"","未分類"))))</f>
        <v/>
      </c>
      <c r="S539" s="39">
        <f>IF(L539&lt;&gt;1,"",IF(N539=1,"",IF(IF(O539&gt;0,INDEX('分け方の表'!$N$4:$N$53,O539)&amp;"","")&lt;&gt;"",IF(INDEX('分け方の表'!$N$4:$N$53,O539)="（数えない）","",INDEX('分け方の表'!$N$4:$N$53,O539)&amp;""),IF(I539&amp;""="1",IF((Q539&lt;&gt;"")*(D539&lt;0)*(IFERROR(INDEX('入力'!$E$30:$E$88,MATCH(Q539,'入力'!$A$30:$A$88,0)),"")="貯める・増やす"),Q539,""),IF(A539&amp;""="0","",IF(Q539&lt;&gt;"",Q539,R539))))))</f>
        <v/>
      </c>
      <c r="T539" s="56">
        <f>IF(S539="","",IF(IFERROR(INDEX('入力'!$E$30:$E$88,MATCH(S539,'入力'!$A$30:$A$88,0)),"")="入るお金",D539,-D539))</f>
        <v/>
      </c>
      <c r="U539" s="39">
        <f>IF(L539="","",IF(L539&lt;&gt;1,"見出しなど",IF(N539=1,"重なり",IF(S539="",IF(O539&gt;0,"数えない（直した）",IF(I539&amp;""="1","振替",IF(A539&amp;""="0","計算対象外","数えない"))),IF(COUNTIFS('入力'!$A$30:$A$88,S539)=0,"一覧にない費目",IF(O539&gt;0,"直した",IF(S539="未分類","未分類","OK")))))))</f>
        <v/>
      </c>
    </row>
    <row r="540">
      <c r="A540" s="40" t="n"/>
      <c r="B540" s="34" t="n"/>
      <c r="C540" s="35" t="n"/>
      <c r="D540" s="36" t="n"/>
      <c r="E540" s="35" t="n"/>
      <c r="F540" s="35" t="n"/>
      <c r="G540" s="35" t="n"/>
      <c r="H540" s="35" t="n"/>
      <c r="I540" s="40" t="n"/>
      <c r="J540" s="35" t="n"/>
      <c r="L540" s="39">
        <f>IF(B540="","",IFERROR(YEAR(B540)*0+D540*0+1,0))</f>
        <v/>
      </c>
      <c r="M540" s="55">
        <f>IF(L540&lt;&gt;1,"",IF(O540&gt;0,IF(INDEX('分け方の表'!$O$4:$O$53,O540)&lt;&gt;"",DATE(YEAR(INDEX('分け方の表'!$O$4:$O$53,O540)),MONTH(INDEX('分け方の表'!$O$4:$O$53,O540)),1),DATE(YEAR(B540),MONTH(B540),1)),DATE(YEAR(B540),MONTH(B540),1)))</f>
        <v/>
      </c>
      <c r="N540" s="39">
        <f>IF(L540&lt;&gt;1,"",IF(J540="",0,IF(COUNTIFS($J$4:J540,J540)&gt;1,1,0)))</f>
        <v/>
      </c>
      <c r="O540" s="39">
        <f>IF(L540&lt;&gt;1,"",IF(J540="",0,IFERROR(MATCH(J540,'分け方の表'!$M$4:$M$53,0),0)))</f>
        <v/>
      </c>
      <c r="P540" s="39">
        <f>IF(L540&lt;&gt;1,"",IF(SUMPRODUCT((COUNTIFS(C540,"*"&amp;'分け方の表'!$F$4:$F$23&amp;"*")&gt;0)*('分け方の表'!$F$4:$F$23&lt;&gt;"")*'分け方の表'!$I$4:$I$23)=0,99,1+COUNTIFS('分け方の表'!$I$4:$I$23,"&gt;"&amp;SUMPRODUCT((COUNTIFS(C540,"*"&amp;'分け方の表'!$F$4:$F$23&amp;"*")&gt;0)*('分け方の表'!$F$4:$F$23&lt;&gt;"")*'分け方の表'!$I$4:$I$23))))</f>
        <v/>
      </c>
      <c r="Q540" s="39">
        <f>IF(L540&lt;&gt;1,"",IF(P540&gt;=99,"",INDEX('分け方の表'!$G$4:$G$23,P540)&amp;""))</f>
        <v/>
      </c>
      <c r="R540" s="39">
        <f>IF(L540&lt;&gt;1,"",IF((F540="収入")*(G540="給与")*(E540&lt;&gt;"")*(COUNTIFS('分け方の表'!$J$4:$J$13,E540)&gt;0),INDEX('分け方の表'!$K$4:$K$13,MATCH(E540,'分け方の表'!$J$4:$J$13,0))&amp;"",IFERROR(INDEX('分け方の表'!$C$4:$C$103,MATCH(F540&amp;"|"&amp;G540,'分け方の表'!$D$4:$D$103,0))&amp;"",IFERROR(INDEX('分け方の表'!$C$4:$C$103,MATCH(F540&amp;"|（ほか全部）",'分け方の表'!$D$4:$D$103,0))&amp;"","未分類"))))</f>
        <v/>
      </c>
      <c r="S540" s="39">
        <f>IF(L540&lt;&gt;1,"",IF(N540=1,"",IF(IF(O540&gt;0,INDEX('分け方の表'!$N$4:$N$53,O540)&amp;"","")&lt;&gt;"",IF(INDEX('分け方の表'!$N$4:$N$53,O540)="（数えない）","",INDEX('分け方の表'!$N$4:$N$53,O540)&amp;""),IF(I540&amp;""="1",IF((Q540&lt;&gt;"")*(D540&lt;0)*(IFERROR(INDEX('入力'!$E$30:$E$88,MATCH(Q540,'入力'!$A$30:$A$88,0)),"")="貯める・増やす"),Q540,""),IF(A540&amp;""="0","",IF(Q540&lt;&gt;"",Q540,R540))))))</f>
        <v/>
      </c>
      <c r="T540" s="56">
        <f>IF(S540="","",IF(IFERROR(INDEX('入力'!$E$30:$E$88,MATCH(S540,'入力'!$A$30:$A$88,0)),"")="入るお金",D540,-D540))</f>
        <v/>
      </c>
      <c r="U540" s="39">
        <f>IF(L540="","",IF(L540&lt;&gt;1,"見出しなど",IF(N540=1,"重なり",IF(S540="",IF(O540&gt;0,"数えない（直した）",IF(I540&amp;""="1","振替",IF(A540&amp;""="0","計算対象外","数えない"))),IF(COUNTIFS('入力'!$A$30:$A$88,S540)=0,"一覧にない費目",IF(O540&gt;0,"直した",IF(S540="未分類","未分類","OK")))))))</f>
        <v/>
      </c>
    </row>
    <row r="541">
      <c r="A541" s="40" t="n"/>
      <c r="B541" s="34" t="n"/>
      <c r="C541" s="35" t="n"/>
      <c r="D541" s="36" t="n"/>
      <c r="E541" s="35" t="n"/>
      <c r="F541" s="35" t="n"/>
      <c r="G541" s="35" t="n"/>
      <c r="H541" s="35" t="n"/>
      <c r="I541" s="40" t="n"/>
      <c r="J541" s="35" t="n"/>
      <c r="L541" s="39">
        <f>IF(B541="","",IFERROR(YEAR(B541)*0+D541*0+1,0))</f>
        <v/>
      </c>
      <c r="M541" s="55">
        <f>IF(L541&lt;&gt;1,"",IF(O541&gt;0,IF(INDEX('分け方の表'!$O$4:$O$53,O541)&lt;&gt;"",DATE(YEAR(INDEX('分け方の表'!$O$4:$O$53,O541)),MONTH(INDEX('分け方の表'!$O$4:$O$53,O541)),1),DATE(YEAR(B541),MONTH(B541),1)),DATE(YEAR(B541),MONTH(B541),1)))</f>
        <v/>
      </c>
      <c r="N541" s="39">
        <f>IF(L541&lt;&gt;1,"",IF(J541="",0,IF(COUNTIFS($J$4:J541,J541)&gt;1,1,0)))</f>
        <v/>
      </c>
      <c r="O541" s="39">
        <f>IF(L541&lt;&gt;1,"",IF(J541="",0,IFERROR(MATCH(J541,'分け方の表'!$M$4:$M$53,0),0)))</f>
        <v/>
      </c>
      <c r="P541" s="39">
        <f>IF(L541&lt;&gt;1,"",IF(SUMPRODUCT((COUNTIFS(C541,"*"&amp;'分け方の表'!$F$4:$F$23&amp;"*")&gt;0)*('分け方の表'!$F$4:$F$23&lt;&gt;"")*'分け方の表'!$I$4:$I$23)=0,99,1+COUNTIFS('分け方の表'!$I$4:$I$23,"&gt;"&amp;SUMPRODUCT((COUNTIFS(C541,"*"&amp;'分け方の表'!$F$4:$F$23&amp;"*")&gt;0)*('分け方の表'!$F$4:$F$23&lt;&gt;"")*'分け方の表'!$I$4:$I$23))))</f>
        <v/>
      </c>
      <c r="Q541" s="39">
        <f>IF(L541&lt;&gt;1,"",IF(P541&gt;=99,"",INDEX('分け方の表'!$G$4:$G$23,P541)&amp;""))</f>
        <v/>
      </c>
      <c r="R541" s="39">
        <f>IF(L541&lt;&gt;1,"",IF((F541="収入")*(G541="給与")*(E541&lt;&gt;"")*(COUNTIFS('分け方の表'!$J$4:$J$13,E541)&gt;0),INDEX('分け方の表'!$K$4:$K$13,MATCH(E541,'分け方の表'!$J$4:$J$13,0))&amp;"",IFERROR(INDEX('分け方の表'!$C$4:$C$103,MATCH(F541&amp;"|"&amp;G541,'分け方の表'!$D$4:$D$103,0))&amp;"",IFERROR(INDEX('分け方の表'!$C$4:$C$103,MATCH(F541&amp;"|（ほか全部）",'分け方の表'!$D$4:$D$103,0))&amp;"","未分類"))))</f>
        <v/>
      </c>
      <c r="S541" s="39">
        <f>IF(L541&lt;&gt;1,"",IF(N541=1,"",IF(IF(O541&gt;0,INDEX('分け方の表'!$N$4:$N$53,O541)&amp;"","")&lt;&gt;"",IF(INDEX('分け方の表'!$N$4:$N$53,O541)="（数えない）","",INDEX('分け方の表'!$N$4:$N$53,O541)&amp;""),IF(I541&amp;""="1",IF((Q541&lt;&gt;"")*(D541&lt;0)*(IFERROR(INDEX('入力'!$E$30:$E$88,MATCH(Q541,'入力'!$A$30:$A$88,0)),"")="貯める・増やす"),Q541,""),IF(A541&amp;""="0","",IF(Q541&lt;&gt;"",Q541,R541))))))</f>
        <v/>
      </c>
      <c r="T541" s="56">
        <f>IF(S541="","",IF(IFERROR(INDEX('入力'!$E$30:$E$88,MATCH(S541,'入力'!$A$30:$A$88,0)),"")="入るお金",D541,-D541))</f>
        <v/>
      </c>
      <c r="U541" s="39">
        <f>IF(L541="","",IF(L541&lt;&gt;1,"見出しなど",IF(N541=1,"重なり",IF(S541="",IF(O541&gt;0,"数えない（直した）",IF(I541&amp;""="1","振替",IF(A541&amp;""="0","計算対象外","数えない"))),IF(COUNTIFS('入力'!$A$30:$A$88,S541)=0,"一覧にない費目",IF(O541&gt;0,"直した",IF(S541="未分類","未分類","OK")))))))</f>
        <v/>
      </c>
    </row>
    <row r="542">
      <c r="A542" s="40" t="n"/>
      <c r="B542" s="34" t="n"/>
      <c r="C542" s="35" t="n"/>
      <c r="D542" s="36" t="n"/>
      <c r="E542" s="35" t="n"/>
      <c r="F542" s="35" t="n"/>
      <c r="G542" s="35" t="n"/>
      <c r="H542" s="35" t="n"/>
      <c r="I542" s="40" t="n"/>
      <c r="J542" s="35" t="n"/>
      <c r="L542" s="39">
        <f>IF(B542="","",IFERROR(YEAR(B542)*0+D542*0+1,0))</f>
        <v/>
      </c>
      <c r="M542" s="55">
        <f>IF(L542&lt;&gt;1,"",IF(O542&gt;0,IF(INDEX('分け方の表'!$O$4:$O$53,O542)&lt;&gt;"",DATE(YEAR(INDEX('分け方の表'!$O$4:$O$53,O542)),MONTH(INDEX('分け方の表'!$O$4:$O$53,O542)),1),DATE(YEAR(B542),MONTH(B542),1)),DATE(YEAR(B542),MONTH(B542),1)))</f>
        <v/>
      </c>
      <c r="N542" s="39">
        <f>IF(L542&lt;&gt;1,"",IF(J542="",0,IF(COUNTIFS($J$4:J542,J542)&gt;1,1,0)))</f>
        <v/>
      </c>
      <c r="O542" s="39">
        <f>IF(L542&lt;&gt;1,"",IF(J542="",0,IFERROR(MATCH(J542,'分け方の表'!$M$4:$M$53,0),0)))</f>
        <v/>
      </c>
      <c r="P542" s="39">
        <f>IF(L542&lt;&gt;1,"",IF(SUMPRODUCT((COUNTIFS(C542,"*"&amp;'分け方の表'!$F$4:$F$23&amp;"*")&gt;0)*('分け方の表'!$F$4:$F$23&lt;&gt;"")*'分け方の表'!$I$4:$I$23)=0,99,1+COUNTIFS('分け方の表'!$I$4:$I$23,"&gt;"&amp;SUMPRODUCT((COUNTIFS(C542,"*"&amp;'分け方の表'!$F$4:$F$23&amp;"*")&gt;0)*('分け方の表'!$F$4:$F$23&lt;&gt;"")*'分け方の表'!$I$4:$I$23))))</f>
        <v/>
      </c>
      <c r="Q542" s="39">
        <f>IF(L542&lt;&gt;1,"",IF(P542&gt;=99,"",INDEX('分け方の表'!$G$4:$G$23,P542)&amp;""))</f>
        <v/>
      </c>
      <c r="R542" s="39">
        <f>IF(L542&lt;&gt;1,"",IF((F542="収入")*(G542="給与")*(E542&lt;&gt;"")*(COUNTIFS('分け方の表'!$J$4:$J$13,E542)&gt;0),INDEX('分け方の表'!$K$4:$K$13,MATCH(E542,'分け方の表'!$J$4:$J$13,0))&amp;"",IFERROR(INDEX('分け方の表'!$C$4:$C$103,MATCH(F542&amp;"|"&amp;G542,'分け方の表'!$D$4:$D$103,0))&amp;"",IFERROR(INDEX('分け方の表'!$C$4:$C$103,MATCH(F542&amp;"|（ほか全部）",'分け方の表'!$D$4:$D$103,0))&amp;"","未分類"))))</f>
        <v/>
      </c>
      <c r="S542" s="39">
        <f>IF(L542&lt;&gt;1,"",IF(N542=1,"",IF(IF(O542&gt;0,INDEX('分け方の表'!$N$4:$N$53,O542)&amp;"","")&lt;&gt;"",IF(INDEX('分け方の表'!$N$4:$N$53,O542)="（数えない）","",INDEX('分け方の表'!$N$4:$N$53,O542)&amp;""),IF(I542&amp;""="1",IF((Q542&lt;&gt;"")*(D542&lt;0)*(IFERROR(INDEX('入力'!$E$30:$E$88,MATCH(Q542,'入力'!$A$30:$A$88,0)),"")="貯める・増やす"),Q542,""),IF(A542&amp;""="0","",IF(Q542&lt;&gt;"",Q542,R542))))))</f>
        <v/>
      </c>
      <c r="T542" s="56">
        <f>IF(S542="","",IF(IFERROR(INDEX('入力'!$E$30:$E$88,MATCH(S542,'入力'!$A$30:$A$88,0)),"")="入るお金",D542,-D542))</f>
        <v/>
      </c>
      <c r="U542" s="39">
        <f>IF(L542="","",IF(L542&lt;&gt;1,"見出しなど",IF(N542=1,"重なり",IF(S542="",IF(O542&gt;0,"数えない（直した）",IF(I542&amp;""="1","振替",IF(A542&amp;""="0","計算対象外","数えない"))),IF(COUNTIFS('入力'!$A$30:$A$88,S542)=0,"一覧にない費目",IF(O542&gt;0,"直した",IF(S542="未分類","未分類","OK")))))))</f>
        <v/>
      </c>
    </row>
    <row r="543">
      <c r="A543" s="40" t="n"/>
      <c r="B543" s="34" t="n"/>
      <c r="C543" s="35" t="n"/>
      <c r="D543" s="36" t="n"/>
      <c r="E543" s="35" t="n"/>
      <c r="F543" s="35" t="n"/>
      <c r="G543" s="35" t="n"/>
      <c r="H543" s="35" t="n"/>
      <c r="I543" s="40" t="n"/>
      <c r="J543" s="35" t="n"/>
      <c r="L543" s="39">
        <f>IF(B543="","",IFERROR(YEAR(B543)*0+D543*0+1,0))</f>
        <v/>
      </c>
      <c r="M543" s="55">
        <f>IF(L543&lt;&gt;1,"",IF(O543&gt;0,IF(INDEX('分け方の表'!$O$4:$O$53,O543)&lt;&gt;"",DATE(YEAR(INDEX('分け方の表'!$O$4:$O$53,O543)),MONTH(INDEX('分け方の表'!$O$4:$O$53,O543)),1),DATE(YEAR(B543),MONTH(B543),1)),DATE(YEAR(B543),MONTH(B543),1)))</f>
        <v/>
      </c>
      <c r="N543" s="39">
        <f>IF(L543&lt;&gt;1,"",IF(J543="",0,IF(COUNTIFS($J$4:J543,J543)&gt;1,1,0)))</f>
        <v/>
      </c>
      <c r="O543" s="39">
        <f>IF(L543&lt;&gt;1,"",IF(J543="",0,IFERROR(MATCH(J543,'分け方の表'!$M$4:$M$53,0),0)))</f>
        <v/>
      </c>
      <c r="P543" s="39">
        <f>IF(L543&lt;&gt;1,"",IF(SUMPRODUCT((COUNTIFS(C543,"*"&amp;'分け方の表'!$F$4:$F$23&amp;"*")&gt;0)*('分け方の表'!$F$4:$F$23&lt;&gt;"")*'分け方の表'!$I$4:$I$23)=0,99,1+COUNTIFS('分け方の表'!$I$4:$I$23,"&gt;"&amp;SUMPRODUCT((COUNTIFS(C543,"*"&amp;'分け方の表'!$F$4:$F$23&amp;"*")&gt;0)*('分け方の表'!$F$4:$F$23&lt;&gt;"")*'分け方の表'!$I$4:$I$23))))</f>
        <v/>
      </c>
      <c r="Q543" s="39">
        <f>IF(L543&lt;&gt;1,"",IF(P543&gt;=99,"",INDEX('分け方の表'!$G$4:$G$23,P543)&amp;""))</f>
        <v/>
      </c>
      <c r="R543" s="39">
        <f>IF(L543&lt;&gt;1,"",IF((F543="収入")*(G543="給与")*(E543&lt;&gt;"")*(COUNTIFS('分け方の表'!$J$4:$J$13,E543)&gt;0),INDEX('分け方の表'!$K$4:$K$13,MATCH(E543,'分け方の表'!$J$4:$J$13,0))&amp;"",IFERROR(INDEX('分け方の表'!$C$4:$C$103,MATCH(F543&amp;"|"&amp;G543,'分け方の表'!$D$4:$D$103,0))&amp;"",IFERROR(INDEX('分け方の表'!$C$4:$C$103,MATCH(F543&amp;"|（ほか全部）",'分け方の表'!$D$4:$D$103,0))&amp;"","未分類"))))</f>
        <v/>
      </c>
      <c r="S543" s="39">
        <f>IF(L543&lt;&gt;1,"",IF(N543=1,"",IF(IF(O543&gt;0,INDEX('分け方の表'!$N$4:$N$53,O543)&amp;"","")&lt;&gt;"",IF(INDEX('分け方の表'!$N$4:$N$53,O543)="（数えない）","",INDEX('分け方の表'!$N$4:$N$53,O543)&amp;""),IF(I543&amp;""="1",IF((Q543&lt;&gt;"")*(D543&lt;0)*(IFERROR(INDEX('入力'!$E$30:$E$88,MATCH(Q543,'入力'!$A$30:$A$88,0)),"")="貯める・増やす"),Q543,""),IF(A543&amp;""="0","",IF(Q543&lt;&gt;"",Q543,R543))))))</f>
        <v/>
      </c>
      <c r="T543" s="56">
        <f>IF(S543="","",IF(IFERROR(INDEX('入力'!$E$30:$E$88,MATCH(S543,'入力'!$A$30:$A$88,0)),"")="入るお金",D543,-D543))</f>
        <v/>
      </c>
      <c r="U543" s="39">
        <f>IF(L543="","",IF(L543&lt;&gt;1,"見出しなど",IF(N543=1,"重なり",IF(S543="",IF(O543&gt;0,"数えない（直した）",IF(I543&amp;""="1","振替",IF(A543&amp;""="0","計算対象外","数えない"))),IF(COUNTIFS('入力'!$A$30:$A$88,S543)=0,"一覧にない費目",IF(O543&gt;0,"直した",IF(S543="未分類","未分類","OK")))))))</f>
        <v/>
      </c>
    </row>
    <row r="544">
      <c r="A544" s="40" t="n"/>
      <c r="B544" s="34" t="n"/>
      <c r="C544" s="35" t="n"/>
      <c r="D544" s="36" t="n"/>
      <c r="E544" s="35" t="n"/>
      <c r="F544" s="35" t="n"/>
      <c r="G544" s="35" t="n"/>
      <c r="H544" s="35" t="n"/>
      <c r="I544" s="40" t="n"/>
      <c r="J544" s="35" t="n"/>
      <c r="L544" s="39">
        <f>IF(B544="","",IFERROR(YEAR(B544)*0+D544*0+1,0))</f>
        <v/>
      </c>
      <c r="M544" s="55">
        <f>IF(L544&lt;&gt;1,"",IF(O544&gt;0,IF(INDEX('分け方の表'!$O$4:$O$53,O544)&lt;&gt;"",DATE(YEAR(INDEX('分け方の表'!$O$4:$O$53,O544)),MONTH(INDEX('分け方の表'!$O$4:$O$53,O544)),1),DATE(YEAR(B544),MONTH(B544),1)),DATE(YEAR(B544),MONTH(B544),1)))</f>
        <v/>
      </c>
      <c r="N544" s="39">
        <f>IF(L544&lt;&gt;1,"",IF(J544="",0,IF(COUNTIFS($J$4:J544,J544)&gt;1,1,0)))</f>
        <v/>
      </c>
      <c r="O544" s="39">
        <f>IF(L544&lt;&gt;1,"",IF(J544="",0,IFERROR(MATCH(J544,'分け方の表'!$M$4:$M$53,0),0)))</f>
        <v/>
      </c>
      <c r="P544" s="39">
        <f>IF(L544&lt;&gt;1,"",IF(SUMPRODUCT((COUNTIFS(C544,"*"&amp;'分け方の表'!$F$4:$F$23&amp;"*")&gt;0)*('分け方の表'!$F$4:$F$23&lt;&gt;"")*'分け方の表'!$I$4:$I$23)=0,99,1+COUNTIFS('分け方の表'!$I$4:$I$23,"&gt;"&amp;SUMPRODUCT((COUNTIFS(C544,"*"&amp;'分け方の表'!$F$4:$F$23&amp;"*")&gt;0)*('分け方の表'!$F$4:$F$23&lt;&gt;"")*'分け方の表'!$I$4:$I$23))))</f>
        <v/>
      </c>
      <c r="Q544" s="39">
        <f>IF(L544&lt;&gt;1,"",IF(P544&gt;=99,"",INDEX('分け方の表'!$G$4:$G$23,P544)&amp;""))</f>
        <v/>
      </c>
      <c r="R544" s="39">
        <f>IF(L544&lt;&gt;1,"",IF((F544="収入")*(G544="給与")*(E544&lt;&gt;"")*(COUNTIFS('分け方の表'!$J$4:$J$13,E544)&gt;0),INDEX('分け方の表'!$K$4:$K$13,MATCH(E544,'分け方の表'!$J$4:$J$13,0))&amp;"",IFERROR(INDEX('分け方の表'!$C$4:$C$103,MATCH(F544&amp;"|"&amp;G544,'分け方の表'!$D$4:$D$103,0))&amp;"",IFERROR(INDEX('分け方の表'!$C$4:$C$103,MATCH(F544&amp;"|（ほか全部）",'分け方の表'!$D$4:$D$103,0))&amp;"","未分類"))))</f>
        <v/>
      </c>
      <c r="S544" s="39">
        <f>IF(L544&lt;&gt;1,"",IF(N544=1,"",IF(IF(O544&gt;0,INDEX('分け方の表'!$N$4:$N$53,O544)&amp;"","")&lt;&gt;"",IF(INDEX('分け方の表'!$N$4:$N$53,O544)="（数えない）","",INDEX('分け方の表'!$N$4:$N$53,O544)&amp;""),IF(I544&amp;""="1",IF((Q544&lt;&gt;"")*(D544&lt;0)*(IFERROR(INDEX('入力'!$E$30:$E$88,MATCH(Q544,'入力'!$A$30:$A$88,0)),"")="貯める・増やす"),Q544,""),IF(A544&amp;""="0","",IF(Q544&lt;&gt;"",Q544,R544))))))</f>
        <v/>
      </c>
      <c r="T544" s="56">
        <f>IF(S544="","",IF(IFERROR(INDEX('入力'!$E$30:$E$88,MATCH(S544,'入力'!$A$30:$A$88,0)),"")="入るお金",D544,-D544))</f>
        <v/>
      </c>
      <c r="U544" s="39">
        <f>IF(L544="","",IF(L544&lt;&gt;1,"見出しなど",IF(N544=1,"重なり",IF(S544="",IF(O544&gt;0,"数えない（直した）",IF(I544&amp;""="1","振替",IF(A544&amp;""="0","計算対象外","数えない"))),IF(COUNTIFS('入力'!$A$30:$A$88,S544)=0,"一覧にない費目",IF(O544&gt;0,"直した",IF(S544="未分類","未分類","OK")))))))</f>
        <v/>
      </c>
    </row>
    <row r="545">
      <c r="A545" s="40" t="n"/>
      <c r="B545" s="34" t="n"/>
      <c r="C545" s="35" t="n"/>
      <c r="D545" s="36" t="n"/>
      <c r="E545" s="35" t="n"/>
      <c r="F545" s="35" t="n"/>
      <c r="G545" s="35" t="n"/>
      <c r="H545" s="35" t="n"/>
      <c r="I545" s="40" t="n"/>
      <c r="J545" s="35" t="n"/>
      <c r="L545" s="39">
        <f>IF(B545="","",IFERROR(YEAR(B545)*0+D545*0+1,0))</f>
        <v/>
      </c>
      <c r="M545" s="55">
        <f>IF(L545&lt;&gt;1,"",IF(O545&gt;0,IF(INDEX('分け方の表'!$O$4:$O$53,O545)&lt;&gt;"",DATE(YEAR(INDEX('分け方の表'!$O$4:$O$53,O545)),MONTH(INDEX('分け方の表'!$O$4:$O$53,O545)),1),DATE(YEAR(B545),MONTH(B545),1)),DATE(YEAR(B545),MONTH(B545),1)))</f>
        <v/>
      </c>
      <c r="N545" s="39">
        <f>IF(L545&lt;&gt;1,"",IF(J545="",0,IF(COUNTIFS($J$4:J545,J545)&gt;1,1,0)))</f>
        <v/>
      </c>
      <c r="O545" s="39">
        <f>IF(L545&lt;&gt;1,"",IF(J545="",0,IFERROR(MATCH(J545,'分け方の表'!$M$4:$M$53,0),0)))</f>
        <v/>
      </c>
      <c r="P545" s="39">
        <f>IF(L545&lt;&gt;1,"",IF(SUMPRODUCT((COUNTIFS(C545,"*"&amp;'分け方の表'!$F$4:$F$23&amp;"*")&gt;0)*('分け方の表'!$F$4:$F$23&lt;&gt;"")*'分け方の表'!$I$4:$I$23)=0,99,1+COUNTIFS('分け方の表'!$I$4:$I$23,"&gt;"&amp;SUMPRODUCT((COUNTIFS(C545,"*"&amp;'分け方の表'!$F$4:$F$23&amp;"*")&gt;0)*('分け方の表'!$F$4:$F$23&lt;&gt;"")*'分け方の表'!$I$4:$I$23))))</f>
        <v/>
      </c>
      <c r="Q545" s="39">
        <f>IF(L545&lt;&gt;1,"",IF(P545&gt;=99,"",INDEX('分け方の表'!$G$4:$G$23,P545)&amp;""))</f>
        <v/>
      </c>
      <c r="R545" s="39">
        <f>IF(L545&lt;&gt;1,"",IF((F545="収入")*(G545="給与")*(E545&lt;&gt;"")*(COUNTIFS('分け方の表'!$J$4:$J$13,E545)&gt;0),INDEX('分け方の表'!$K$4:$K$13,MATCH(E545,'分け方の表'!$J$4:$J$13,0))&amp;"",IFERROR(INDEX('分け方の表'!$C$4:$C$103,MATCH(F545&amp;"|"&amp;G545,'分け方の表'!$D$4:$D$103,0))&amp;"",IFERROR(INDEX('分け方の表'!$C$4:$C$103,MATCH(F545&amp;"|（ほか全部）",'分け方の表'!$D$4:$D$103,0))&amp;"","未分類"))))</f>
        <v/>
      </c>
      <c r="S545" s="39">
        <f>IF(L545&lt;&gt;1,"",IF(N545=1,"",IF(IF(O545&gt;0,INDEX('分け方の表'!$N$4:$N$53,O545)&amp;"","")&lt;&gt;"",IF(INDEX('分け方の表'!$N$4:$N$53,O545)="（数えない）","",INDEX('分け方の表'!$N$4:$N$53,O545)&amp;""),IF(I545&amp;""="1",IF((Q545&lt;&gt;"")*(D545&lt;0)*(IFERROR(INDEX('入力'!$E$30:$E$88,MATCH(Q545,'入力'!$A$30:$A$88,0)),"")="貯める・増やす"),Q545,""),IF(A545&amp;""="0","",IF(Q545&lt;&gt;"",Q545,R545))))))</f>
        <v/>
      </c>
      <c r="T545" s="56">
        <f>IF(S545="","",IF(IFERROR(INDEX('入力'!$E$30:$E$88,MATCH(S545,'入力'!$A$30:$A$88,0)),"")="入るお金",D545,-D545))</f>
        <v/>
      </c>
      <c r="U545" s="39">
        <f>IF(L545="","",IF(L545&lt;&gt;1,"見出しなど",IF(N545=1,"重なり",IF(S545="",IF(O545&gt;0,"数えない（直した）",IF(I545&amp;""="1","振替",IF(A545&amp;""="0","計算対象外","数えない"))),IF(COUNTIFS('入力'!$A$30:$A$88,S545)=0,"一覧にない費目",IF(O545&gt;0,"直した",IF(S545="未分類","未分類","OK")))))))</f>
        <v/>
      </c>
    </row>
    <row r="546">
      <c r="A546" s="40" t="n"/>
      <c r="B546" s="34" t="n"/>
      <c r="C546" s="35" t="n"/>
      <c r="D546" s="36" t="n"/>
      <c r="E546" s="35" t="n"/>
      <c r="F546" s="35" t="n"/>
      <c r="G546" s="35" t="n"/>
      <c r="H546" s="35" t="n"/>
      <c r="I546" s="40" t="n"/>
      <c r="J546" s="35" t="n"/>
      <c r="L546" s="39">
        <f>IF(B546="","",IFERROR(YEAR(B546)*0+D546*0+1,0))</f>
        <v/>
      </c>
      <c r="M546" s="55">
        <f>IF(L546&lt;&gt;1,"",IF(O546&gt;0,IF(INDEX('分け方の表'!$O$4:$O$53,O546)&lt;&gt;"",DATE(YEAR(INDEX('分け方の表'!$O$4:$O$53,O546)),MONTH(INDEX('分け方の表'!$O$4:$O$53,O546)),1),DATE(YEAR(B546),MONTH(B546),1)),DATE(YEAR(B546),MONTH(B546),1)))</f>
        <v/>
      </c>
      <c r="N546" s="39">
        <f>IF(L546&lt;&gt;1,"",IF(J546="",0,IF(COUNTIFS($J$4:J546,J546)&gt;1,1,0)))</f>
        <v/>
      </c>
      <c r="O546" s="39">
        <f>IF(L546&lt;&gt;1,"",IF(J546="",0,IFERROR(MATCH(J546,'分け方の表'!$M$4:$M$53,0),0)))</f>
        <v/>
      </c>
      <c r="P546" s="39">
        <f>IF(L546&lt;&gt;1,"",IF(SUMPRODUCT((COUNTIFS(C546,"*"&amp;'分け方の表'!$F$4:$F$23&amp;"*")&gt;0)*('分け方の表'!$F$4:$F$23&lt;&gt;"")*'分け方の表'!$I$4:$I$23)=0,99,1+COUNTIFS('分け方の表'!$I$4:$I$23,"&gt;"&amp;SUMPRODUCT((COUNTIFS(C546,"*"&amp;'分け方の表'!$F$4:$F$23&amp;"*")&gt;0)*('分け方の表'!$F$4:$F$23&lt;&gt;"")*'分け方の表'!$I$4:$I$23))))</f>
        <v/>
      </c>
      <c r="Q546" s="39">
        <f>IF(L546&lt;&gt;1,"",IF(P546&gt;=99,"",INDEX('分け方の表'!$G$4:$G$23,P546)&amp;""))</f>
        <v/>
      </c>
      <c r="R546" s="39">
        <f>IF(L546&lt;&gt;1,"",IF((F546="収入")*(G546="給与")*(E546&lt;&gt;"")*(COUNTIFS('分け方の表'!$J$4:$J$13,E546)&gt;0),INDEX('分け方の表'!$K$4:$K$13,MATCH(E546,'分け方の表'!$J$4:$J$13,0))&amp;"",IFERROR(INDEX('分け方の表'!$C$4:$C$103,MATCH(F546&amp;"|"&amp;G546,'分け方の表'!$D$4:$D$103,0))&amp;"",IFERROR(INDEX('分け方の表'!$C$4:$C$103,MATCH(F546&amp;"|（ほか全部）",'分け方の表'!$D$4:$D$103,0))&amp;"","未分類"))))</f>
        <v/>
      </c>
      <c r="S546" s="39">
        <f>IF(L546&lt;&gt;1,"",IF(N546=1,"",IF(IF(O546&gt;0,INDEX('分け方の表'!$N$4:$N$53,O546)&amp;"","")&lt;&gt;"",IF(INDEX('分け方の表'!$N$4:$N$53,O546)="（数えない）","",INDEX('分け方の表'!$N$4:$N$53,O546)&amp;""),IF(I546&amp;""="1",IF((Q546&lt;&gt;"")*(D546&lt;0)*(IFERROR(INDEX('入力'!$E$30:$E$88,MATCH(Q546,'入力'!$A$30:$A$88,0)),"")="貯める・増やす"),Q546,""),IF(A546&amp;""="0","",IF(Q546&lt;&gt;"",Q546,R546))))))</f>
        <v/>
      </c>
      <c r="T546" s="56">
        <f>IF(S546="","",IF(IFERROR(INDEX('入力'!$E$30:$E$88,MATCH(S546,'入力'!$A$30:$A$88,0)),"")="入るお金",D546,-D546))</f>
        <v/>
      </c>
      <c r="U546" s="39">
        <f>IF(L546="","",IF(L546&lt;&gt;1,"見出しなど",IF(N546=1,"重なり",IF(S546="",IF(O546&gt;0,"数えない（直した）",IF(I546&amp;""="1","振替",IF(A546&amp;""="0","計算対象外","数えない"))),IF(COUNTIFS('入力'!$A$30:$A$88,S546)=0,"一覧にない費目",IF(O546&gt;0,"直した",IF(S546="未分類","未分類","OK")))))))</f>
        <v/>
      </c>
    </row>
    <row r="547">
      <c r="A547" s="40" t="n"/>
      <c r="B547" s="34" t="n"/>
      <c r="C547" s="35" t="n"/>
      <c r="D547" s="36" t="n"/>
      <c r="E547" s="35" t="n"/>
      <c r="F547" s="35" t="n"/>
      <c r="G547" s="35" t="n"/>
      <c r="H547" s="35" t="n"/>
      <c r="I547" s="40" t="n"/>
      <c r="J547" s="35" t="n"/>
      <c r="L547" s="39">
        <f>IF(B547="","",IFERROR(YEAR(B547)*0+D547*0+1,0))</f>
        <v/>
      </c>
      <c r="M547" s="55">
        <f>IF(L547&lt;&gt;1,"",IF(O547&gt;0,IF(INDEX('分け方の表'!$O$4:$O$53,O547)&lt;&gt;"",DATE(YEAR(INDEX('分け方の表'!$O$4:$O$53,O547)),MONTH(INDEX('分け方の表'!$O$4:$O$53,O547)),1),DATE(YEAR(B547),MONTH(B547),1)),DATE(YEAR(B547),MONTH(B547),1)))</f>
        <v/>
      </c>
      <c r="N547" s="39">
        <f>IF(L547&lt;&gt;1,"",IF(J547="",0,IF(COUNTIFS($J$4:J547,J547)&gt;1,1,0)))</f>
        <v/>
      </c>
      <c r="O547" s="39">
        <f>IF(L547&lt;&gt;1,"",IF(J547="",0,IFERROR(MATCH(J547,'分け方の表'!$M$4:$M$53,0),0)))</f>
        <v/>
      </c>
      <c r="P547" s="39">
        <f>IF(L547&lt;&gt;1,"",IF(SUMPRODUCT((COUNTIFS(C547,"*"&amp;'分け方の表'!$F$4:$F$23&amp;"*")&gt;0)*('分け方の表'!$F$4:$F$23&lt;&gt;"")*'分け方の表'!$I$4:$I$23)=0,99,1+COUNTIFS('分け方の表'!$I$4:$I$23,"&gt;"&amp;SUMPRODUCT((COUNTIFS(C547,"*"&amp;'分け方の表'!$F$4:$F$23&amp;"*")&gt;0)*('分け方の表'!$F$4:$F$23&lt;&gt;"")*'分け方の表'!$I$4:$I$23))))</f>
        <v/>
      </c>
      <c r="Q547" s="39">
        <f>IF(L547&lt;&gt;1,"",IF(P547&gt;=99,"",INDEX('分け方の表'!$G$4:$G$23,P547)&amp;""))</f>
        <v/>
      </c>
      <c r="R547" s="39">
        <f>IF(L547&lt;&gt;1,"",IF((F547="収入")*(G547="給与")*(E547&lt;&gt;"")*(COUNTIFS('分け方の表'!$J$4:$J$13,E547)&gt;0),INDEX('分け方の表'!$K$4:$K$13,MATCH(E547,'分け方の表'!$J$4:$J$13,0))&amp;"",IFERROR(INDEX('分け方の表'!$C$4:$C$103,MATCH(F547&amp;"|"&amp;G547,'分け方の表'!$D$4:$D$103,0))&amp;"",IFERROR(INDEX('分け方の表'!$C$4:$C$103,MATCH(F547&amp;"|（ほか全部）",'分け方の表'!$D$4:$D$103,0))&amp;"","未分類"))))</f>
        <v/>
      </c>
      <c r="S547" s="39">
        <f>IF(L547&lt;&gt;1,"",IF(N547=1,"",IF(IF(O547&gt;0,INDEX('分け方の表'!$N$4:$N$53,O547)&amp;"","")&lt;&gt;"",IF(INDEX('分け方の表'!$N$4:$N$53,O547)="（数えない）","",INDEX('分け方の表'!$N$4:$N$53,O547)&amp;""),IF(I547&amp;""="1",IF((Q547&lt;&gt;"")*(D547&lt;0)*(IFERROR(INDEX('入力'!$E$30:$E$88,MATCH(Q547,'入力'!$A$30:$A$88,0)),"")="貯める・増やす"),Q547,""),IF(A547&amp;""="0","",IF(Q547&lt;&gt;"",Q547,R547))))))</f>
        <v/>
      </c>
      <c r="T547" s="56">
        <f>IF(S547="","",IF(IFERROR(INDEX('入力'!$E$30:$E$88,MATCH(S547,'入力'!$A$30:$A$88,0)),"")="入るお金",D547,-D547))</f>
        <v/>
      </c>
      <c r="U547" s="39">
        <f>IF(L547="","",IF(L547&lt;&gt;1,"見出しなど",IF(N547=1,"重なり",IF(S547="",IF(O547&gt;0,"数えない（直した）",IF(I547&amp;""="1","振替",IF(A547&amp;""="0","計算対象外","数えない"))),IF(COUNTIFS('入力'!$A$30:$A$88,S547)=0,"一覧にない費目",IF(O547&gt;0,"直した",IF(S547="未分類","未分類","OK")))))))</f>
        <v/>
      </c>
    </row>
    <row r="548">
      <c r="A548" s="40" t="n"/>
      <c r="B548" s="34" t="n"/>
      <c r="C548" s="35" t="n"/>
      <c r="D548" s="36" t="n"/>
      <c r="E548" s="35" t="n"/>
      <c r="F548" s="35" t="n"/>
      <c r="G548" s="35" t="n"/>
      <c r="H548" s="35" t="n"/>
      <c r="I548" s="40" t="n"/>
      <c r="J548" s="35" t="n"/>
      <c r="L548" s="39">
        <f>IF(B548="","",IFERROR(YEAR(B548)*0+D548*0+1,0))</f>
        <v/>
      </c>
      <c r="M548" s="55">
        <f>IF(L548&lt;&gt;1,"",IF(O548&gt;0,IF(INDEX('分け方の表'!$O$4:$O$53,O548)&lt;&gt;"",DATE(YEAR(INDEX('分け方の表'!$O$4:$O$53,O548)),MONTH(INDEX('分け方の表'!$O$4:$O$53,O548)),1),DATE(YEAR(B548),MONTH(B548),1)),DATE(YEAR(B548),MONTH(B548),1)))</f>
        <v/>
      </c>
      <c r="N548" s="39">
        <f>IF(L548&lt;&gt;1,"",IF(J548="",0,IF(COUNTIFS($J$4:J548,J548)&gt;1,1,0)))</f>
        <v/>
      </c>
      <c r="O548" s="39">
        <f>IF(L548&lt;&gt;1,"",IF(J548="",0,IFERROR(MATCH(J548,'分け方の表'!$M$4:$M$53,0),0)))</f>
        <v/>
      </c>
      <c r="P548" s="39">
        <f>IF(L548&lt;&gt;1,"",IF(SUMPRODUCT((COUNTIFS(C548,"*"&amp;'分け方の表'!$F$4:$F$23&amp;"*")&gt;0)*('分け方の表'!$F$4:$F$23&lt;&gt;"")*'分け方の表'!$I$4:$I$23)=0,99,1+COUNTIFS('分け方の表'!$I$4:$I$23,"&gt;"&amp;SUMPRODUCT((COUNTIFS(C548,"*"&amp;'分け方の表'!$F$4:$F$23&amp;"*")&gt;0)*('分け方の表'!$F$4:$F$23&lt;&gt;"")*'分け方の表'!$I$4:$I$23))))</f>
        <v/>
      </c>
      <c r="Q548" s="39">
        <f>IF(L548&lt;&gt;1,"",IF(P548&gt;=99,"",INDEX('分け方の表'!$G$4:$G$23,P548)&amp;""))</f>
        <v/>
      </c>
      <c r="R548" s="39">
        <f>IF(L548&lt;&gt;1,"",IF((F548="収入")*(G548="給与")*(E548&lt;&gt;"")*(COUNTIFS('分け方の表'!$J$4:$J$13,E548)&gt;0),INDEX('分け方の表'!$K$4:$K$13,MATCH(E548,'分け方の表'!$J$4:$J$13,0))&amp;"",IFERROR(INDEX('分け方の表'!$C$4:$C$103,MATCH(F548&amp;"|"&amp;G548,'分け方の表'!$D$4:$D$103,0))&amp;"",IFERROR(INDEX('分け方の表'!$C$4:$C$103,MATCH(F548&amp;"|（ほか全部）",'分け方の表'!$D$4:$D$103,0))&amp;"","未分類"))))</f>
        <v/>
      </c>
      <c r="S548" s="39">
        <f>IF(L548&lt;&gt;1,"",IF(N548=1,"",IF(IF(O548&gt;0,INDEX('分け方の表'!$N$4:$N$53,O548)&amp;"","")&lt;&gt;"",IF(INDEX('分け方の表'!$N$4:$N$53,O548)="（数えない）","",INDEX('分け方の表'!$N$4:$N$53,O548)&amp;""),IF(I548&amp;""="1",IF((Q548&lt;&gt;"")*(D548&lt;0)*(IFERROR(INDEX('入力'!$E$30:$E$88,MATCH(Q548,'入力'!$A$30:$A$88,0)),"")="貯める・増やす"),Q548,""),IF(A548&amp;""="0","",IF(Q548&lt;&gt;"",Q548,R548))))))</f>
        <v/>
      </c>
      <c r="T548" s="56">
        <f>IF(S548="","",IF(IFERROR(INDEX('入力'!$E$30:$E$88,MATCH(S548,'入力'!$A$30:$A$88,0)),"")="入るお金",D548,-D548))</f>
        <v/>
      </c>
      <c r="U548" s="39">
        <f>IF(L548="","",IF(L548&lt;&gt;1,"見出しなど",IF(N548=1,"重なり",IF(S548="",IF(O548&gt;0,"数えない（直した）",IF(I548&amp;""="1","振替",IF(A548&amp;""="0","計算対象外","数えない"))),IF(COUNTIFS('入力'!$A$30:$A$88,S548)=0,"一覧にない費目",IF(O548&gt;0,"直した",IF(S548="未分類","未分類","OK")))))))</f>
        <v/>
      </c>
    </row>
    <row r="549">
      <c r="A549" s="40" t="n"/>
      <c r="B549" s="34" t="n"/>
      <c r="C549" s="35" t="n"/>
      <c r="D549" s="36" t="n"/>
      <c r="E549" s="35" t="n"/>
      <c r="F549" s="35" t="n"/>
      <c r="G549" s="35" t="n"/>
      <c r="H549" s="35" t="n"/>
      <c r="I549" s="40" t="n"/>
      <c r="J549" s="35" t="n"/>
      <c r="L549" s="39">
        <f>IF(B549="","",IFERROR(YEAR(B549)*0+D549*0+1,0))</f>
        <v/>
      </c>
      <c r="M549" s="55">
        <f>IF(L549&lt;&gt;1,"",IF(O549&gt;0,IF(INDEX('分け方の表'!$O$4:$O$53,O549)&lt;&gt;"",DATE(YEAR(INDEX('分け方の表'!$O$4:$O$53,O549)),MONTH(INDEX('分け方の表'!$O$4:$O$53,O549)),1),DATE(YEAR(B549),MONTH(B549),1)),DATE(YEAR(B549),MONTH(B549),1)))</f>
        <v/>
      </c>
      <c r="N549" s="39">
        <f>IF(L549&lt;&gt;1,"",IF(J549="",0,IF(COUNTIFS($J$4:J549,J549)&gt;1,1,0)))</f>
        <v/>
      </c>
      <c r="O549" s="39">
        <f>IF(L549&lt;&gt;1,"",IF(J549="",0,IFERROR(MATCH(J549,'分け方の表'!$M$4:$M$53,0),0)))</f>
        <v/>
      </c>
      <c r="P549" s="39">
        <f>IF(L549&lt;&gt;1,"",IF(SUMPRODUCT((COUNTIFS(C549,"*"&amp;'分け方の表'!$F$4:$F$23&amp;"*")&gt;0)*('分け方の表'!$F$4:$F$23&lt;&gt;"")*'分け方の表'!$I$4:$I$23)=0,99,1+COUNTIFS('分け方の表'!$I$4:$I$23,"&gt;"&amp;SUMPRODUCT((COUNTIFS(C549,"*"&amp;'分け方の表'!$F$4:$F$23&amp;"*")&gt;0)*('分け方の表'!$F$4:$F$23&lt;&gt;"")*'分け方の表'!$I$4:$I$23))))</f>
        <v/>
      </c>
      <c r="Q549" s="39">
        <f>IF(L549&lt;&gt;1,"",IF(P549&gt;=99,"",INDEX('分け方の表'!$G$4:$G$23,P549)&amp;""))</f>
        <v/>
      </c>
      <c r="R549" s="39">
        <f>IF(L549&lt;&gt;1,"",IF((F549="収入")*(G549="給与")*(E549&lt;&gt;"")*(COUNTIFS('分け方の表'!$J$4:$J$13,E549)&gt;0),INDEX('分け方の表'!$K$4:$K$13,MATCH(E549,'分け方の表'!$J$4:$J$13,0))&amp;"",IFERROR(INDEX('分け方の表'!$C$4:$C$103,MATCH(F549&amp;"|"&amp;G549,'分け方の表'!$D$4:$D$103,0))&amp;"",IFERROR(INDEX('分け方の表'!$C$4:$C$103,MATCH(F549&amp;"|（ほか全部）",'分け方の表'!$D$4:$D$103,0))&amp;"","未分類"))))</f>
        <v/>
      </c>
      <c r="S549" s="39">
        <f>IF(L549&lt;&gt;1,"",IF(N549=1,"",IF(IF(O549&gt;0,INDEX('分け方の表'!$N$4:$N$53,O549)&amp;"","")&lt;&gt;"",IF(INDEX('分け方の表'!$N$4:$N$53,O549)="（数えない）","",INDEX('分け方の表'!$N$4:$N$53,O549)&amp;""),IF(I549&amp;""="1",IF((Q549&lt;&gt;"")*(D549&lt;0)*(IFERROR(INDEX('入力'!$E$30:$E$88,MATCH(Q549,'入力'!$A$30:$A$88,0)),"")="貯める・増やす"),Q549,""),IF(A549&amp;""="0","",IF(Q549&lt;&gt;"",Q549,R549))))))</f>
        <v/>
      </c>
      <c r="T549" s="56">
        <f>IF(S549="","",IF(IFERROR(INDEX('入力'!$E$30:$E$88,MATCH(S549,'入力'!$A$30:$A$88,0)),"")="入るお金",D549,-D549))</f>
        <v/>
      </c>
      <c r="U549" s="39">
        <f>IF(L549="","",IF(L549&lt;&gt;1,"見出しなど",IF(N549=1,"重なり",IF(S549="",IF(O549&gt;0,"数えない（直した）",IF(I549&amp;""="1","振替",IF(A549&amp;""="0","計算対象外","数えない"))),IF(COUNTIFS('入力'!$A$30:$A$88,S549)=0,"一覧にない費目",IF(O549&gt;0,"直した",IF(S549="未分類","未分類","OK")))))))</f>
        <v/>
      </c>
    </row>
    <row r="550">
      <c r="A550" s="40" t="n"/>
      <c r="B550" s="34" t="n"/>
      <c r="C550" s="35" t="n"/>
      <c r="D550" s="36" t="n"/>
      <c r="E550" s="35" t="n"/>
      <c r="F550" s="35" t="n"/>
      <c r="G550" s="35" t="n"/>
      <c r="H550" s="35" t="n"/>
      <c r="I550" s="40" t="n"/>
      <c r="J550" s="35" t="n"/>
      <c r="L550" s="39">
        <f>IF(B550="","",IFERROR(YEAR(B550)*0+D550*0+1,0))</f>
        <v/>
      </c>
      <c r="M550" s="55">
        <f>IF(L550&lt;&gt;1,"",IF(O550&gt;0,IF(INDEX('分け方の表'!$O$4:$O$53,O550)&lt;&gt;"",DATE(YEAR(INDEX('分け方の表'!$O$4:$O$53,O550)),MONTH(INDEX('分け方の表'!$O$4:$O$53,O550)),1),DATE(YEAR(B550),MONTH(B550),1)),DATE(YEAR(B550),MONTH(B550),1)))</f>
        <v/>
      </c>
      <c r="N550" s="39">
        <f>IF(L550&lt;&gt;1,"",IF(J550="",0,IF(COUNTIFS($J$4:J550,J550)&gt;1,1,0)))</f>
        <v/>
      </c>
      <c r="O550" s="39">
        <f>IF(L550&lt;&gt;1,"",IF(J550="",0,IFERROR(MATCH(J550,'分け方の表'!$M$4:$M$53,0),0)))</f>
        <v/>
      </c>
      <c r="P550" s="39">
        <f>IF(L550&lt;&gt;1,"",IF(SUMPRODUCT((COUNTIFS(C550,"*"&amp;'分け方の表'!$F$4:$F$23&amp;"*")&gt;0)*('分け方の表'!$F$4:$F$23&lt;&gt;"")*'分け方の表'!$I$4:$I$23)=0,99,1+COUNTIFS('分け方の表'!$I$4:$I$23,"&gt;"&amp;SUMPRODUCT((COUNTIFS(C550,"*"&amp;'分け方の表'!$F$4:$F$23&amp;"*")&gt;0)*('分け方の表'!$F$4:$F$23&lt;&gt;"")*'分け方の表'!$I$4:$I$23))))</f>
        <v/>
      </c>
      <c r="Q550" s="39">
        <f>IF(L550&lt;&gt;1,"",IF(P550&gt;=99,"",INDEX('分け方の表'!$G$4:$G$23,P550)&amp;""))</f>
        <v/>
      </c>
      <c r="R550" s="39">
        <f>IF(L550&lt;&gt;1,"",IF((F550="収入")*(G550="給与")*(E550&lt;&gt;"")*(COUNTIFS('分け方の表'!$J$4:$J$13,E550)&gt;0),INDEX('分け方の表'!$K$4:$K$13,MATCH(E550,'分け方の表'!$J$4:$J$13,0))&amp;"",IFERROR(INDEX('分け方の表'!$C$4:$C$103,MATCH(F550&amp;"|"&amp;G550,'分け方の表'!$D$4:$D$103,0))&amp;"",IFERROR(INDEX('分け方の表'!$C$4:$C$103,MATCH(F550&amp;"|（ほか全部）",'分け方の表'!$D$4:$D$103,0))&amp;"","未分類"))))</f>
        <v/>
      </c>
      <c r="S550" s="39">
        <f>IF(L550&lt;&gt;1,"",IF(N550=1,"",IF(IF(O550&gt;0,INDEX('分け方の表'!$N$4:$N$53,O550)&amp;"","")&lt;&gt;"",IF(INDEX('分け方の表'!$N$4:$N$53,O550)="（数えない）","",INDEX('分け方の表'!$N$4:$N$53,O550)&amp;""),IF(I550&amp;""="1",IF((Q550&lt;&gt;"")*(D550&lt;0)*(IFERROR(INDEX('入力'!$E$30:$E$88,MATCH(Q550,'入力'!$A$30:$A$88,0)),"")="貯める・増やす"),Q550,""),IF(A550&amp;""="0","",IF(Q550&lt;&gt;"",Q550,R550))))))</f>
        <v/>
      </c>
      <c r="T550" s="56">
        <f>IF(S550="","",IF(IFERROR(INDEX('入力'!$E$30:$E$88,MATCH(S550,'入力'!$A$30:$A$88,0)),"")="入るお金",D550,-D550))</f>
        <v/>
      </c>
      <c r="U550" s="39">
        <f>IF(L550="","",IF(L550&lt;&gt;1,"見出しなど",IF(N550=1,"重なり",IF(S550="",IF(O550&gt;0,"数えない（直した）",IF(I550&amp;""="1","振替",IF(A550&amp;""="0","計算対象外","数えない"))),IF(COUNTIFS('入力'!$A$30:$A$88,S550)=0,"一覧にない費目",IF(O550&gt;0,"直した",IF(S550="未分類","未分類","OK")))))))</f>
        <v/>
      </c>
    </row>
    <row r="551">
      <c r="A551" s="40" t="n"/>
      <c r="B551" s="34" t="n"/>
      <c r="C551" s="35" t="n"/>
      <c r="D551" s="36" t="n"/>
      <c r="E551" s="35" t="n"/>
      <c r="F551" s="35" t="n"/>
      <c r="G551" s="35" t="n"/>
      <c r="H551" s="35" t="n"/>
      <c r="I551" s="40" t="n"/>
      <c r="J551" s="35" t="n"/>
      <c r="L551" s="39">
        <f>IF(B551="","",IFERROR(YEAR(B551)*0+D551*0+1,0))</f>
        <v/>
      </c>
      <c r="M551" s="55">
        <f>IF(L551&lt;&gt;1,"",IF(O551&gt;0,IF(INDEX('分け方の表'!$O$4:$O$53,O551)&lt;&gt;"",DATE(YEAR(INDEX('分け方の表'!$O$4:$O$53,O551)),MONTH(INDEX('分け方の表'!$O$4:$O$53,O551)),1),DATE(YEAR(B551),MONTH(B551),1)),DATE(YEAR(B551),MONTH(B551),1)))</f>
        <v/>
      </c>
      <c r="N551" s="39">
        <f>IF(L551&lt;&gt;1,"",IF(J551="",0,IF(COUNTIFS($J$4:J551,J551)&gt;1,1,0)))</f>
        <v/>
      </c>
      <c r="O551" s="39">
        <f>IF(L551&lt;&gt;1,"",IF(J551="",0,IFERROR(MATCH(J551,'分け方の表'!$M$4:$M$53,0),0)))</f>
        <v/>
      </c>
      <c r="P551" s="39">
        <f>IF(L551&lt;&gt;1,"",IF(SUMPRODUCT((COUNTIFS(C551,"*"&amp;'分け方の表'!$F$4:$F$23&amp;"*")&gt;0)*('分け方の表'!$F$4:$F$23&lt;&gt;"")*'分け方の表'!$I$4:$I$23)=0,99,1+COUNTIFS('分け方の表'!$I$4:$I$23,"&gt;"&amp;SUMPRODUCT((COUNTIFS(C551,"*"&amp;'分け方の表'!$F$4:$F$23&amp;"*")&gt;0)*('分け方の表'!$F$4:$F$23&lt;&gt;"")*'分け方の表'!$I$4:$I$23))))</f>
        <v/>
      </c>
      <c r="Q551" s="39">
        <f>IF(L551&lt;&gt;1,"",IF(P551&gt;=99,"",INDEX('分け方の表'!$G$4:$G$23,P551)&amp;""))</f>
        <v/>
      </c>
      <c r="R551" s="39">
        <f>IF(L551&lt;&gt;1,"",IF((F551="収入")*(G551="給与")*(E551&lt;&gt;"")*(COUNTIFS('分け方の表'!$J$4:$J$13,E551)&gt;0),INDEX('分け方の表'!$K$4:$K$13,MATCH(E551,'分け方の表'!$J$4:$J$13,0))&amp;"",IFERROR(INDEX('分け方の表'!$C$4:$C$103,MATCH(F551&amp;"|"&amp;G551,'分け方の表'!$D$4:$D$103,0))&amp;"",IFERROR(INDEX('分け方の表'!$C$4:$C$103,MATCH(F551&amp;"|（ほか全部）",'分け方の表'!$D$4:$D$103,0))&amp;"","未分類"))))</f>
        <v/>
      </c>
      <c r="S551" s="39">
        <f>IF(L551&lt;&gt;1,"",IF(N551=1,"",IF(IF(O551&gt;0,INDEX('分け方の表'!$N$4:$N$53,O551)&amp;"","")&lt;&gt;"",IF(INDEX('分け方の表'!$N$4:$N$53,O551)="（数えない）","",INDEX('分け方の表'!$N$4:$N$53,O551)&amp;""),IF(I551&amp;""="1",IF((Q551&lt;&gt;"")*(D551&lt;0)*(IFERROR(INDEX('入力'!$E$30:$E$88,MATCH(Q551,'入力'!$A$30:$A$88,0)),"")="貯める・増やす"),Q551,""),IF(A551&amp;""="0","",IF(Q551&lt;&gt;"",Q551,R551))))))</f>
        <v/>
      </c>
      <c r="T551" s="56">
        <f>IF(S551="","",IF(IFERROR(INDEX('入力'!$E$30:$E$88,MATCH(S551,'入力'!$A$30:$A$88,0)),"")="入るお金",D551,-D551))</f>
        <v/>
      </c>
      <c r="U551" s="39">
        <f>IF(L551="","",IF(L551&lt;&gt;1,"見出しなど",IF(N551=1,"重なり",IF(S551="",IF(O551&gt;0,"数えない（直した）",IF(I551&amp;""="1","振替",IF(A551&amp;""="0","計算対象外","数えない"))),IF(COUNTIFS('入力'!$A$30:$A$88,S551)=0,"一覧にない費目",IF(O551&gt;0,"直した",IF(S551="未分類","未分類","OK")))))))</f>
        <v/>
      </c>
    </row>
    <row r="552">
      <c r="A552" s="40" t="n"/>
      <c r="B552" s="34" t="n"/>
      <c r="C552" s="35" t="n"/>
      <c r="D552" s="36" t="n"/>
      <c r="E552" s="35" t="n"/>
      <c r="F552" s="35" t="n"/>
      <c r="G552" s="35" t="n"/>
      <c r="H552" s="35" t="n"/>
      <c r="I552" s="40" t="n"/>
      <c r="J552" s="35" t="n"/>
      <c r="L552" s="39">
        <f>IF(B552="","",IFERROR(YEAR(B552)*0+D552*0+1,0))</f>
        <v/>
      </c>
      <c r="M552" s="55">
        <f>IF(L552&lt;&gt;1,"",IF(O552&gt;0,IF(INDEX('分け方の表'!$O$4:$O$53,O552)&lt;&gt;"",DATE(YEAR(INDEX('分け方の表'!$O$4:$O$53,O552)),MONTH(INDEX('分け方の表'!$O$4:$O$53,O552)),1),DATE(YEAR(B552),MONTH(B552),1)),DATE(YEAR(B552),MONTH(B552),1)))</f>
        <v/>
      </c>
      <c r="N552" s="39">
        <f>IF(L552&lt;&gt;1,"",IF(J552="",0,IF(COUNTIFS($J$4:J552,J552)&gt;1,1,0)))</f>
        <v/>
      </c>
      <c r="O552" s="39">
        <f>IF(L552&lt;&gt;1,"",IF(J552="",0,IFERROR(MATCH(J552,'分け方の表'!$M$4:$M$53,0),0)))</f>
        <v/>
      </c>
      <c r="P552" s="39">
        <f>IF(L552&lt;&gt;1,"",IF(SUMPRODUCT((COUNTIFS(C552,"*"&amp;'分け方の表'!$F$4:$F$23&amp;"*")&gt;0)*('分け方の表'!$F$4:$F$23&lt;&gt;"")*'分け方の表'!$I$4:$I$23)=0,99,1+COUNTIFS('分け方の表'!$I$4:$I$23,"&gt;"&amp;SUMPRODUCT((COUNTIFS(C552,"*"&amp;'分け方の表'!$F$4:$F$23&amp;"*")&gt;0)*('分け方の表'!$F$4:$F$23&lt;&gt;"")*'分け方の表'!$I$4:$I$23))))</f>
        <v/>
      </c>
      <c r="Q552" s="39">
        <f>IF(L552&lt;&gt;1,"",IF(P552&gt;=99,"",INDEX('分け方の表'!$G$4:$G$23,P552)&amp;""))</f>
        <v/>
      </c>
      <c r="R552" s="39">
        <f>IF(L552&lt;&gt;1,"",IF((F552="収入")*(G552="給与")*(E552&lt;&gt;"")*(COUNTIFS('分け方の表'!$J$4:$J$13,E552)&gt;0),INDEX('分け方の表'!$K$4:$K$13,MATCH(E552,'分け方の表'!$J$4:$J$13,0))&amp;"",IFERROR(INDEX('分け方の表'!$C$4:$C$103,MATCH(F552&amp;"|"&amp;G552,'分け方の表'!$D$4:$D$103,0))&amp;"",IFERROR(INDEX('分け方の表'!$C$4:$C$103,MATCH(F552&amp;"|（ほか全部）",'分け方の表'!$D$4:$D$103,0))&amp;"","未分類"))))</f>
        <v/>
      </c>
      <c r="S552" s="39">
        <f>IF(L552&lt;&gt;1,"",IF(N552=1,"",IF(IF(O552&gt;0,INDEX('分け方の表'!$N$4:$N$53,O552)&amp;"","")&lt;&gt;"",IF(INDEX('分け方の表'!$N$4:$N$53,O552)="（数えない）","",INDEX('分け方の表'!$N$4:$N$53,O552)&amp;""),IF(I552&amp;""="1",IF((Q552&lt;&gt;"")*(D552&lt;0)*(IFERROR(INDEX('入力'!$E$30:$E$88,MATCH(Q552,'入力'!$A$30:$A$88,0)),"")="貯める・増やす"),Q552,""),IF(A552&amp;""="0","",IF(Q552&lt;&gt;"",Q552,R552))))))</f>
        <v/>
      </c>
      <c r="T552" s="56">
        <f>IF(S552="","",IF(IFERROR(INDEX('入力'!$E$30:$E$88,MATCH(S552,'入力'!$A$30:$A$88,0)),"")="入るお金",D552,-D552))</f>
        <v/>
      </c>
      <c r="U552" s="39">
        <f>IF(L552="","",IF(L552&lt;&gt;1,"見出しなど",IF(N552=1,"重なり",IF(S552="",IF(O552&gt;0,"数えない（直した）",IF(I552&amp;""="1","振替",IF(A552&amp;""="0","計算対象外","数えない"))),IF(COUNTIFS('入力'!$A$30:$A$88,S552)=0,"一覧にない費目",IF(O552&gt;0,"直した",IF(S552="未分類","未分類","OK")))))))</f>
        <v/>
      </c>
    </row>
    <row r="553">
      <c r="A553" s="40" t="n"/>
      <c r="B553" s="34" t="n"/>
      <c r="C553" s="35" t="n"/>
      <c r="D553" s="36" t="n"/>
      <c r="E553" s="35" t="n"/>
      <c r="F553" s="35" t="n"/>
      <c r="G553" s="35" t="n"/>
      <c r="H553" s="35" t="n"/>
      <c r="I553" s="40" t="n"/>
      <c r="J553" s="35" t="n"/>
      <c r="L553" s="39">
        <f>IF(B553="","",IFERROR(YEAR(B553)*0+D553*0+1,0))</f>
        <v/>
      </c>
      <c r="M553" s="55">
        <f>IF(L553&lt;&gt;1,"",IF(O553&gt;0,IF(INDEX('分け方の表'!$O$4:$O$53,O553)&lt;&gt;"",DATE(YEAR(INDEX('分け方の表'!$O$4:$O$53,O553)),MONTH(INDEX('分け方の表'!$O$4:$O$53,O553)),1),DATE(YEAR(B553),MONTH(B553),1)),DATE(YEAR(B553),MONTH(B553),1)))</f>
        <v/>
      </c>
      <c r="N553" s="39">
        <f>IF(L553&lt;&gt;1,"",IF(J553="",0,IF(COUNTIFS($J$4:J553,J553)&gt;1,1,0)))</f>
        <v/>
      </c>
      <c r="O553" s="39">
        <f>IF(L553&lt;&gt;1,"",IF(J553="",0,IFERROR(MATCH(J553,'分け方の表'!$M$4:$M$53,0),0)))</f>
        <v/>
      </c>
      <c r="P553" s="39">
        <f>IF(L553&lt;&gt;1,"",IF(SUMPRODUCT((COUNTIFS(C553,"*"&amp;'分け方の表'!$F$4:$F$23&amp;"*")&gt;0)*('分け方の表'!$F$4:$F$23&lt;&gt;"")*'分け方の表'!$I$4:$I$23)=0,99,1+COUNTIFS('分け方の表'!$I$4:$I$23,"&gt;"&amp;SUMPRODUCT((COUNTIFS(C553,"*"&amp;'分け方の表'!$F$4:$F$23&amp;"*")&gt;0)*('分け方の表'!$F$4:$F$23&lt;&gt;"")*'分け方の表'!$I$4:$I$23))))</f>
        <v/>
      </c>
      <c r="Q553" s="39">
        <f>IF(L553&lt;&gt;1,"",IF(P553&gt;=99,"",INDEX('分け方の表'!$G$4:$G$23,P553)&amp;""))</f>
        <v/>
      </c>
      <c r="R553" s="39">
        <f>IF(L553&lt;&gt;1,"",IF((F553="収入")*(G553="給与")*(E553&lt;&gt;"")*(COUNTIFS('分け方の表'!$J$4:$J$13,E553)&gt;0),INDEX('分け方の表'!$K$4:$K$13,MATCH(E553,'分け方の表'!$J$4:$J$13,0))&amp;"",IFERROR(INDEX('分け方の表'!$C$4:$C$103,MATCH(F553&amp;"|"&amp;G553,'分け方の表'!$D$4:$D$103,0))&amp;"",IFERROR(INDEX('分け方の表'!$C$4:$C$103,MATCH(F553&amp;"|（ほか全部）",'分け方の表'!$D$4:$D$103,0))&amp;"","未分類"))))</f>
        <v/>
      </c>
      <c r="S553" s="39">
        <f>IF(L553&lt;&gt;1,"",IF(N553=1,"",IF(IF(O553&gt;0,INDEX('分け方の表'!$N$4:$N$53,O553)&amp;"","")&lt;&gt;"",IF(INDEX('分け方の表'!$N$4:$N$53,O553)="（数えない）","",INDEX('分け方の表'!$N$4:$N$53,O553)&amp;""),IF(I553&amp;""="1",IF((Q553&lt;&gt;"")*(D553&lt;0)*(IFERROR(INDEX('入力'!$E$30:$E$88,MATCH(Q553,'入力'!$A$30:$A$88,0)),"")="貯める・増やす"),Q553,""),IF(A553&amp;""="0","",IF(Q553&lt;&gt;"",Q553,R553))))))</f>
        <v/>
      </c>
      <c r="T553" s="56">
        <f>IF(S553="","",IF(IFERROR(INDEX('入力'!$E$30:$E$88,MATCH(S553,'入力'!$A$30:$A$88,0)),"")="入るお金",D553,-D553))</f>
        <v/>
      </c>
      <c r="U553" s="39">
        <f>IF(L553="","",IF(L553&lt;&gt;1,"見出しなど",IF(N553=1,"重なり",IF(S553="",IF(O553&gt;0,"数えない（直した）",IF(I553&amp;""="1","振替",IF(A553&amp;""="0","計算対象外","数えない"))),IF(COUNTIFS('入力'!$A$30:$A$88,S553)=0,"一覧にない費目",IF(O553&gt;0,"直した",IF(S553="未分類","未分類","OK")))))))</f>
        <v/>
      </c>
    </row>
    <row r="554">
      <c r="A554" s="40" t="n"/>
      <c r="B554" s="34" t="n"/>
      <c r="C554" s="35" t="n"/>
      <c r="D554" s="36" t="n"/>
      <c r="E554" s="35" t="n"/>
      <c r="F554" s="35" t="n"/>
      <c r="G554" s="35" t="n"/>
      <c r="H554" s="35" t="n"/>
      <c r="I554" s="40" t="n"/>
      <c r="J554" s="35" t="n"/>
      <c r="L554" s="39">
        <f>IF(B554="","",IFERROR(YEAR(B554)*0+D554*0+1,0))</f>
        <v/>
      </c>
      <c r="M554" s="55">
        <f>IF(L554&lt;&gt;1,"",IF(O554&gt;0,IF(INDEX('分け方の表'!$O$4:$O$53,O554)&lt;&gt;"",DATE(YEAR(INDEX('分け方の表'!$O$4:$O$53,O554)),MONTH(INDEX('分け方の表'!$O$4:$O$53,O554)),1),DATE(YEAR(B554),MONTH(B554),1)),DATE(YEAR(B554),MONTH(B554),1)))</f>
        <v/>
      </c>
      <c r="N554" s="39">
        <f>IF(L554&lt;&gt;1,"",IF(J554="",0,IF(COUNTIFS($J$4:J554,J554)&gt;1,1,0)))</f>
        <v/>
      </c>
      <c r="O554" s="39">
        <f>IF(L554&lt;&gt;1,"",IF(J554="",0,IFERROR(MATCH(J554,'分け方の表'!$M$4:$M$53,0),0)))</f>
        <v/>
      </c>
      <c r="P554" s="39">
        <f>IF(L554&lt;&gt;1,"",IF(SUMPRODUCT((COUNTIFS(C554,"*"&amp;'分け方の表'!$F$4:$F$23&amp;"*")&gt;0)*('分け方の表'!$F$4:$F$23&lt;&gt;"")*'分け方の表'!$I$4:$I$23)=0,99,1+COUNTIFS('分け方の表'!$I$4:$I$23,"&gt;"&amp;SUMPRODUCT((COUNTIFS(C554,"*"&amp;'分け方の表'!$F$4:$F$23&amp;"*")&gt;0)*('分け方の表'!$F$4:$F$23&lt;&gt;"")*'分け方の表'!$I$4:$I$23))))</f>
        <v/>
      </c>
      <c r="Q554" s="39">
        <f>IF(L554&lt;&gt;1,"",IF(P554&gt;=99,"",INDEX('分け方の表'!$G$4:$G$23,P554)&amp;""))</f>
        <v/>
      </c>
      <c r="R554" s="39">
        <f>IF(L554&lt;&gt;1,"",IF((F554="収入")*(G554="給与")*(E554&lt;&gt;"")*(COUNTIFS('分け方の表'!$J$4:$J$13,E554)&gt;0),INDEX('分け方の表'!$K$4:$K$13,MATCH(E554,'分け方の表'!$J$4:$J$13,0))&amp;"",IFERROR(INDEX('分け方の表'!$C$4:$C$103,MATCH(F554&amp;"|"&amp;G554,'分け方の表'!$D$4:$D$103,0))&amp;"",IFERROR(INDEX('分け方の表'!$C$4:$C$103,MATCH(F554&amp;"|（ほか全部）",'分け方の表'!$D$4:$D$103,0))&amp;"","未分類"))))</f>
        <v/>
      </c>
      <c r="S554" s="39">
        <f>IF(L554&lt;&gt;1,"",IF(N554=1,"",IF(IF(O554&gt;0,INDEX('分け方の表'!$N$4:$N$53,O554)&amp;"","")&lt;&gt;"",IF(INDEX('分け方の表'!$N$4:$N$53,O554)="（数えない）","",INDEX('分け方の表'!$N$4:$N$53,O554)&amp;""),IF(I554&amp;""="1",IF((Q554&lt;&gt;"")*(D554&lt;0)*(IFERROR(INDEX('入力'!$E$30:$E$88,MATCH(Q554,'入力'!$A$30:$A$88,0)),"")="貯める・増やす"),Q554,""),IF(A554&amp;""="0","",IF(Q554&lt;&gt;"",Q554,R554))))))</f>
        <v/>
      </c>
      <c r="T554" s="56">
        <f>IF(S554="","",IF(IFERROR(INDEX('入力'!$E$30:$E$88,MATCH(S554,'入力'!$A$30:$A$88,0)),"")="入るお金",D554,-D554))</f>
        <v/>
      </c>
      <c r="U554" s="39">
        <f>IF(L554="","",IF(L554&lt;&gt;1,"見出しなど",IF(N554=1,"重なり",IF(S554="",IF(O554&gt;0,"数えない（直した）",IF(I554&amp;""="1","振替",IF(A554&amp;""="0","計算対象外","数えない"))),IF(COUNTIFS('入力'!$A$30:$A$88,S554)=0,"一覧にない費目",IF(O554&gt;0,"直した",IF(S554="未分類","未分類","OK")))))))</f>
        <v/>
      </c>
    </row>
    <row r="555">
      <c r="A555" s="40" t="n"/>
      <c r="B555" s="34" t="n"/>
      <c r="C555" s="35" t="n"/>
      <c r="D555" s="36" t="n"/>
      <c r="E555" s="35" t="n"/>
      <c r="F555" s="35" t="n"/>
      <c r="G555" s="35" t="n"/>
      <c r="H555" s="35" t="n"/>
      <c r="I555" s="40" t="n"/>
      <c r="J555" s="35" t="n"/>
      <c r="L555" s="39">
        <f>IF(B555="","",IFERROR(YEAR(B555)*0+D555*0+1,0))</f>
        <v/>
      </c>
      <c r="M555" s="55">
        <f>IF(L555&lt;&gt;1,"",IF(O555&gt;0,IF(INDEX('分け方の表'!$O$4:$O$53,O555)&lt;&gt;"",DATE(YEAR(INDEX('分け方の表'!$O$4:$O$53,O555)),MONTH(INDEX('分け方の表'!$O$4:$O$53,O555)),1),DATE(YEAR(B555),MONTH(B555),1)),DATE(YEAR(B555),MONTH(B555),1)))</f>
        <v/>
      </c>
      <c r="N555" s="39">
        <f>IF(L555&lt;&gt;1,"",IF(J555="",0,IF(COUNTIFS($J$4:J555,J555)&gt;1,1,0)))</f>
        <v/>
      </c>
      <c r="O555" s="39">
        <f>IF(L555&lt;&gt;1,"",IF(J555="",0,IFERROR(MATCH(J555,'分け方の表'!$M$4:$M$53,0),0)))</f>
        <v/>
      </c>
      <c r="P555" s="39">
        <f>IF(L555&lt;&gt;1,"",IF(SUMPRODUCT((COUNTIFS(C555,"*"&amp;'分け方の表'!$F$4:$F$23&amp;"*")&gt;0)*('分け方の表'!$F$4:$F$23&lt;&gt;"")*'分け方の表'!$I$4:$I$23)=0,99,1+COUNTIFS('分け方の表'!$I$4:$I$23,"&gt;"&amp;SUMPRODUCT((COUNTIFS(C555,"*"&amp;'分け方の表'!$F$4:$F$23&amp;"*")&gt;0)*('分け方の表'!$F$4:$F$23&lt;&gt;"")*'分け方の表'!$I$4:$I$23))))</f>
        <v/>
      </c>
      <c r="Q555" s="39">
        <f>IF(L555&lt;&gt;1,"",IF(P555&gt;=99,"",INDEX('分け方の表'!$G$4:$G$23,P555)&amp;""))</f>
        <v/>
      </c>
      <c r="R555" s="39">
        <f>IF(L555&lt;&gt;1,"",IF((F555="収入")*(G555="給与")*(E555&lt;&gt;"")*(COUNTIFS('分け方の表'!$J$4:$J$13,E555)&gt;0),INDEX('分け方の表'!$K$4:$K$13,MATCH(E555,'分け方の表'!$J$4:$J$13,0))&amp;"",IFERROR(INDEX('分け方の表'!$C$4:$C$103,MATCH(F555&amp;"|"&amp;G555,'分け方の表'!$D$4:$D$103,0))&amp;"",IFERROR(INDEX('分け方の表'!$C$4:$C$103,MATCH(F555&amp;"|（ほか全部）",'分け方の表'!$D$4:$D$103,0))&amp;"","未分類"))))</f>
        <v/>
      </c>
      <c r="S555" s="39">
        <f>IF(L555&lt;&gt;1,"",IF(N555=1,"",IF(IF(O555&gt;0,INDEX('分け方の表'!$N$4:$N$53,O555)&amp;"","")&lt;&gt;"",IF(INDEX('分け方の表'!$N$4:$N$53,O555)="（数えない）","",INDEX('分け方の表'!$N$4:$N$53,O555)&amp;""),IF(I555&amp;""="1",IF((Q555&lt;&gt;"")*(D555&lt;0)*(IFERROR(INDEX('入力'!$E$30:$E$88,MATCH(Q555,'入力'!$A$30:$A$88,0)),"")="貯める・増やす"),Q555,""),IF(A555&amp;""="0","",IF(Q555&lt;&gt;"",Q555,R555))))))</f>
        <v/>
      </c>
      <c r="T555" s="56">
        <f>IF(S555="","",IF(IFERROR(INDEX('入力'!$E$30:$E$88,MATCH(S555,'入力'!$A$30:$A$88,0)),"")="入るお金",D555,-D555))</f>
        <v/>
      </c>
      <c r="U555" s="39">
        <f>IF(L555="","",IF(L555&lt;&gt;1,"見出しなど",IF(N555=1,"重なり",IF(S555="",IF(O555&gt;0,"数えない（直した）",IF(I555&amp;""="1","振替",IF(A555&amp;""="0","計算対象外","数えない"))),IF(COUNTIFS('入力'!$A$30:$A$88,S555)=0,"一覧にない費目",IF(O555&gt;0,"直した",IF(S555="未分類","未分類","OK")))))))</f>
        <v/>
      </c>
    </row>
    <row r="556">
      <c r="A556" s="40" t="n"/>
      <c r="B556" s="34" t="n"/>
      <c r="C556" s="35" t="n"/>
      <c r="D556" s="36" t="n"/>
      <c r="E556" s="35" t="n"/>
      <c r="F556" s="35" t="n"/>
      <c r="G556" s="35" t="n"/>
      <c r="H556" s="35" t="n"/>
      <c r="I556" s="40" t="n"/>
      <c r="J556" s="35" t="n"/>
      <c r="L556" s="39">
        <f>IF(B556="","",IFERROR(YEAR(B556)*0+D556*0+1,0))</f>
        <v/>
      </c>
      <c r="M556" s="55">
        <f>IF(L556&lt;&gt;1,"",IF(O556&gt;0,IF(INDEX('分け方の表'!$O$4:$O$53,O556)&lt;&gt;"",DATE(YEAR(INDEX('分け方の表'!$O$4:$O$53,O556)),MONTH(INDEX('分け方の表'!$O$4:$O$53,O556)),1),DATE(YEAR(B556),MONTH(B556),1)),DATE(YEAR(B556),MONTH(B556),1)))</f>
        <v/>
      </c>
      <c r="N556" s="39">
        <f>IF(L556&lt;&gt;1,"",IF(J556="",0,IF(COUNTIFS($J$4:J556,J556)&gt;1,1,0)))</f>
        <v/>
      </c>
      <c r="O556" s="39">
        <f>IF(L556&lt;&gt;1,"",IF(J556="",0,IFERROR(MATCH(J556,'分け方の表'!$M$4:$M$53,0),0)))</f>
        <v/>
      </c>
      <c r="P556" s="39">
        <f>IF(L556&lt;&gt;1,"",IF(SUMPRODUCT((COUNTIFS(C556,"*"&amp;'分け方の表'!$F$4:$F$23&amp;"*")&gt;0)*('分け方の表'!$F$4:$F$23&lt;&gt;"")*'分け方の表'!$I$4:$I$23)=0,99,1+COUNTIFS('分け方の表'!$I$4:$I$23,"&gt;"&amp;SUMPRODUCT((COUNTIFS(C556,"*"&amp;'分け方の表'!$F$4:$F$23&amp;"*")&gt;0)*('分け方の表'!$F$4:$F$23&lt;&gt;"")*'分け方の表'!$I$4:$I$23))))</f>
        <v/>
      </c>
      <c r="Q556" s="39">
        <f>IF(L556&lt;&gt;1,"",IF(P556&gt;=99,"",INDEX('分け方の表'!$G$4:$G$23,P556)&amp;""))</f>
        <v/>
      </c>
      <c r="R556" s="39">
        <f>IF(L556&lt;&gt;1,"",IF((F556="収入")*(G556="給与")*(E556&lt;&gt;"")*(COUNTIFS('分け方の表'!$J$4:$J$13,E556)&gt;0),INDEX('分け方の表'!$K$4:$K$13,MATCH(E556,'分け方の表'!$J$4:$J$13,0))&amp;"",IFERROR(INDEX('分け方の表'!$C$4:$C$103,MATCH(F556&amp;"|"&amp;G556,'分け方の表'!$D$4:$D$103,0))&amp;"",IFERROR(INDEX('分け方の表'!$C$4:$C$103,MATCH(F556&amp;"|（ほか全部）",'分け方の表'!$D$4:$D$103,0))&amp;"","未分類"))))</f>
        <v/>
      </c>
      <c r="S556" s="39">
        <f>IF(L556&lt;&gt;1,"",IF(N556=1,"",IF(IF(O556&gt;0,INDEX('分け方の表'!$N$4:$N$53,O556)&amp;"","")&lt;&gt;"",IF(INDEX('分け方の表'!$N$4:$N$53,O556)="（数えない）","",INDEX('分け方の表'!$N$4:$N$53,O556)&amp;""),IF(I556&amp;""="1",IF((Q556&lt;&gt;"")*(D556&lt;0)*(IFERROR(INDEX('入力'!$E$30:$E$88,MATCH(Q556,'入力'!$A$30:$A$88,0)),"")="貯める・増やす"),Q556,""),IF(A556&amp;""="0","",IF(Q556&lt;&gt;"",Q556,R556))))))</f>
        <v/>
      </c>
      <c r="T556" s="56">
        <f>IF(S556="","",IF(IFERROR(INDEX('入力'!$E$30:$E$88,MATCH(S556,'入力'!$A$30:$A$88,0)),"")="入るお金",D556,-D556))</f>
        <v/>
      </c>
      <c r="U556" s="39">
        <f>IF(L556="","",IF(L556&lt;&gt;1,"見出しなど",IF(N556=1,"重なり",IF(S556="",IF(O556&gt;0,"数えない（直した）",IF(I556&amp;""="1","振替",IF(A556&amp;""="0","計算対象外","数えない"))),IF(COUNTIFS('入力'!$A$30:$A$88,S556)=0,"一覧にない費目",IF(O556&gt;0,"直した",IF(S556="未分類","未分類","OK")))))))</f>
        <v/>
      </c>
    </row>
    <row r="557">
      <c r="A557" s="40" t="n"/>
      <c r="B557" s="34" t="n"/>
      <c r="C557" s="35" t="n"/>
      <c r="D557" s="36" t="n"/>
      <c r="E557" s="35" t="n"/>
      <c r="F557" s="35" t="n"/>
      <c r="G557" s="35" t="n"/>
      <c r="H557" s="35" t="n"/>
      <c r="I557" s="40" t="n"/>
      <c r="J557" s="35" t="n"/>
      <c r="L557" s="39">
        <f>IF(B557="","",IFERROR(YEAR(B557)*0+D557*0+1,0))</f>
        <v/>
      </c>
      <c r="M557" s="55">
        <f>IF(L557&lt;&gt;1,"",IF(O557&gt;0,IF(INDEX('分け方の表'!$O$4:$O$53,O557)&lt;&gt;"",DATE(YEAR(INDEX('分け方の表'!$O$4:$O$53,O557)),MONTH(INDEX('分け方の表'!$O$4:$O$53,O557)),1),DATE(YEAR(B557),MONTH(B557),1)),DATE(YEAR(B557),MONTH(B557),1)))</f>
        <v/>
      </c>
      <c r="N557" s="39">
        <f>IF(L557&lt;&gt;1,"",IF(J557="",0,IF(COUNTIFS($J$4:J557,J557)&gt;1,1,0)))</f>
        <v/>
      </c>
      <c r="O557" s="39">
        <f>IF(L557&lt;&gt;1,"",IF(J557="",0,IFERROR(MATCH(J557,'分け方の表'!$M$4:$M$53,0),0)))</f>
        <v/>
      </c>
      <c r="P557" s="39">
        <f>IF(L557&lt;&gt;1,"",IF(SUMPRODUCT((COUNTIFS(C557,"*"&amp;'分け方の表'!$F$4:$F$23&amp;"*")&gt;0)*('分け方の表'!$F$4:$F$23&lt;&gt;"")*'分け方の表'!$I$4:$I$23)=0,99,1+COUNTIFS('分け方の表'!$I$4:$I$23,"&gt;"&amp;SUMPRODUCT((COUNTIFS(C557,"*"&amp;'分け方の表'!$F$4:$F$23&amp;"*")&gt;0)*('分け方の表'!$F$4:$F$23&lt;&gt;"")*'分け方の表'!$I$4:$I$23))))</f>
        <v/>
      </c>
      <c r="Q557" s="39">
        <f>IF(L557&lt;&gt;1,"",IF(P557&gt;=99,"",INDEX('分け方の表'!$G$4:$G$23,P557)&amp;""))</f>
        <v/>
      </c>
      <c r="R557" s="39">
        <f>IF(L557&lt;&gt;1,"",IF((F557="収入")*(G557="給与")*(E557&lt;&gt;"")*(COUNTIFS('分け方の表'!$J$4:$J$13,E557)&gt;0),INDEX('分け方の表'!$K$4:$K$13,MATCH(E557,'分け方の表'!$J$4:$J$13,0))&amp;"",IFERROR(INDEX('分け方の表'!$C$4:$C$103,MATCH(F557&amp;"|"&amp;G557,'分け方の表'!$D$4:$D$103,0))&amp;"",IFERROR(INDEX('分け方の表'!$C$4:$C$103,MATCH(F557&amp;"|（ほか全部）",'分け方の表'!$D$4:$D$103,0))&amp;"","未分類"))))</f>
        <v/>
      </c>
      <c r="S557" s="39">
        <f>IF(L557&lt;&gt;1,"",IF(N557=1,"",IF(IF(O557&gt;0,INDEX('分け方の表'!$N$4:$N$53,O557)&amp;"","")&lt;&gt;"",IF(INDEX('分け方の表'!$N$4:$N$53,O557)="（数えない）","",INDEX('分け方の表'!$N$4:$N$53,O557)&amp;""),IF(I557&amp;""="1",IF((Q557&lt;&gt;"")*(D557&lt;0)*(IFERROR(INDEX('入力'!$E$30:$E$88,MATCH(Q557,'入力'!$A$30:$A$88,0)),"")="貯める・増やす"),Q557,""),IF(A557&amp;""="0","",IF(Q557&lt;&gt;"",Q557,R557))))))</f>
        <v/>
      </c>
      <c r="T557" s="56">
        <f>IF(S557="","",IF(IFERROR(INDEX('入力'!$E$30:$E$88,MATCH(S557,'入力'!$A$30:$A$88,0)),"")="入るお金",D557,-D557))</f>
        <v/>
      </c>
      <c r="U557" s="39">
        <f>IF(L557="","",IF(L557&lt;&gt;1,"見出しなど",IF(N557=1,"重なり",IF(S557="",IF(O557&gt;0,"数えない（直した）",IF(I557&amp;""="1","振替",IF(A557&amp;""="0","計算対象外","数えない"))),IF(COUNTIFS('入力'!$A$30:$A$88,S557)=0,"一覧にない費目",IF(O557&gt;0,"直した",IF(S557="未分類","未分類","OK")))))))</f>
        <v/>
      </c>
    </row>
    <row r="558">
      <c r="A558" s="40" t="n"/>
      <c r="B558" s="34" t="n"/>
      <c r="C558" s="35" t="n"/>
      <c r="D558" s="36" t="n"/>
      <c r="E558" s="35" t="n"/>
      <c r="F558" s="35" t="n"/>
      <c r="G558" s="35" t="n"/>
      <c r="H558" s="35" t="n"/>
      <c r="I558" s="40" t="n"/>
      <c r="J558" s="35" t="n"/>
      <c r="L558" s="39">
        <f>IF(B558="","",IFERROR(YEAR(B558)*0+D558*0+1,0))</f>
        <v/>
      </c>
      <c r="M558" s="55">
        <f>IF(L558&lt;&gt;1,"",IF(O558&gt;0,IF(INDEX('分け方の表'!$O$4:$O$53,O558)&lt;&gt;"",DATE(YEAR(INDEX('分け方の表'!$O$4:$O$53,O558)),MONTH(INDEX('分け方の表'!$O$4:$O$53,O558)),1),DATE(YEAR(B558),MONTH(B558),1)),DATE(YEAR(B558),MONTH(B558),1)))</f>
        <v/>
      </c>
      <c r="N558" s="39">
        <f>IF(L558&lt;&gt;1,"",IF(J558="",0,IF(COUNTIFS($J$4:J558,J558)&gt;1,1,0)))</f>
        <v/>
      </c>
      <c r="O558" s="39">
        <f>IF(L558&lt;&gt;1,"",IF(J558="",0,IFERROR(MATCH(J558,'分け方の表'!$M$4:$M$53,0),0)))</f>
        <v/>
      </c>
      <c r="P558" s="39">
        <f>IF(L558&lt;&gt;1,"",IF(SUMPRODUCT((COUNTIFS(C558,"*"&amp;'分け方の表'!$F$4:$F$23&amp;"*")&gt;0)*('分け方の表'!$F$4:$F$23&lt;&gt;"")*'分け方の表'!$I$4:$I$23)=0,99,1+COUNTIFS('分け方の表'!$I$4:$I$23,"&gt;"&amp;SUMPRODUCT((COUNTIFS(C558,"*"&amp;'分け方の表'!$F$4:$F$23&amp;"*")&gt;0)*('分け方の表'!$F$4:$F$23&lt;&gt;"")*'分け方の表'!$I$4:$I$23))))</f>
        <v/>
      </c>
      <c r="Q558" s="39">
        <f>IF(L558&lt;&gt;1,"",IF(P558&gt;=99,"",INDEX('分け方の表'!$G$4:$G$23,P558)&amp;""))</f>
        <v/>
      </c>
      <c r="R558" s="39">
        <f>IF(L558&lt;&gt;1,"",IF((F558="収入")*(G558="給与")*(E558&lt;&gt;"")*(COUNTIFS('分け方の表'!$J$4:$J$13,E558)&gt;0),INDEX('分け方の表'!$K$4:$K$13,MATCH(E558,'分け方の表'!$J$4:$J$13,0))&amp;"",IFERROR(INDEX('分け方の表'!$C$4:$C$103,MATCH(F558&amp;"|"&amp;G558,'分け方の表'!$D$4:$D$103,0))&amp;"",IFERROR(INDEX('分け方の表'!$C$4:$C$103,MATCH(F558&amp;"|（ほか全部）",'分け方の表'!$D$4:$D$103,0))&amp;"","未分類"))))</f>
        <v/>
      </c>
      <c r="S558" s="39">
        <f>IF(L558&lt;&gt;1,"",IF(N558=1,"",IF(IF(O558&gt;0,INDEX('分け方の表'!$N$4:$N$53,O558)&amp;"","")&lt;&gt;"",IF(INDEX('分け方の表'!$N$4:$N$53,O558)="（数えない）","",INDEX('分け方の表'!$N$4:$N$53,O558)&amp;""),IF(I558&amp;""="1",IF((Q558&lt;&gt;"")*(D558&lt;0)*(IFERROR(INDEX('入力'!$E$30:$E$88,MATCH(Q558,'入力'!$A$30:$A$88,0)),"")="貯める・増やす"),Q558,""),IF(A558&amp;""="0","",IF(Q558&lt;&gt;"",Q558,R558))))))</f>
        <v/>
      </c>
      <c r="T558" s="56">
        <f>IF(S558="","",IF(IFERROR(INDEX('入力'!$E$30:$E$88,MATCH(S558,'入力'!$A$30:$A$88,0)),"")="入るお金",D558,-D558))</f>
        <v/>
      </c>
      <c r="U558" s="39">
        <f>IF(L558="","",IF(L558&lt;&gt;1,"見出しなど",IF(N558=1,"重なり",IF(S558="",IF(O558&gt;0,"数えない（直した）",IF(I558&amp;""="1","振替",IF(A558&amp;""="0","計算対象外","数えない"))),IF(COUNTIFS('入力'!$A$30:$A$88,S558)=0,"一覧にない費目",IF(O558&gt;0,"直した",IF(S558="未分類","未分類","OK")))))))</f>
        <v/>
      </c>
    </row>
    <row r="559">
      <c r="A559" s="40" t="n"/>
      <c r="B559" s="34" t="n"/>
      <c r="C559" s="35" t="n"/>
      <c r="D559" s="36" t="n"/>
      <c r="E559" s="35" t="n"/>
      <c r="F559" s="35" t="n"/>
      <c r="G559" s="35" t="n"/>
      <c r="H559" s="35" t="n"/>
      <c r="I559" s="40" t="n"/>
      <c r="J559" s="35" t="n"/>
      <c r="L559" s="39">
        <f>IF(B559="","",IFERROR(YEAR(B559)*0+D559*0+1,0))</f>
        <v/>
      </c>
      <c r="M559" s="55">
        <f>IF(L559&lt;&gt;1,"",IF(O559&gt;0,IF(INDEX('分け方の表'!$O$4:$O$53,O559)&lt;&gt;"",DATE(YEAR(INDEX('分け方の表'!$O$4:$O$53,O559)),MONTH(INDEX('分け方の表'!$O$4:$O$53,O559)),1),DATE(YEAR(B559),MONTH(B559),1)),DATE(YEAR(B559),MONTH(B559),1)))</f>
        <v/>
      </c>
      <c r="N559" s="39">
        <f>IF(L559&lt;&gt;1,"",IF(J559="",0,IF(COUNTIFS($J$4:J559,J559)&gt;1,1,0)))</f>
        <v/>
      </c>
      <c r="O559" s="39">
        <f>IF(L559&lt;&gt;1,"",IF(J559="",0,IFERROR(MATCH(J559,'分け方の表'!$M$4:$M$53,0),0)))</f>
        <v/>
      </c>
      <c r="P559" s="39">
        <f>IF(L559&lt;&gt;1,"",IF(SUMPRODUCT((COUNTIFS(C559,"*"&amp;'分け方の表'!$F$4:$F$23&amp;"*")&gt;0)*('分け方の表'!$F$4:$F$23&lt;&gt;"")*'分け方の表'!$I$4:$I$23)=0,99,1+COUNTIFS('分け方の表'!$I$4:$I$23,"&gt;"&amp;SUMPRODUCT((COUNTIFS(C559,"*"&amp;'分け方の表'!$F$4:$F$23&amp;"*")&gt;0)*('分け方の表'!$F$4:$F$23&lt;&gt;"")*'分け方の表'!$I$4:$I$23))))</f>
        <v/>
      </c>
      <c r="Q559" s="39">
        <f>IF(L559&lt;&gt;1,"",IF(P559&gt;=99,"",INDEX('分け方の表'!$G$4:$G$23,P559)&amp;""))</f>
        <v/>
      </c>
      <c r="R559" s="39">
        <f>IF(L559&lt;&gt;1,"",IF((F559="収入")*(G559="給与")*(E559&lt;&gt;"")*(COUNTIFS('分け方の表'!$J$4:$J$13,E559)&gt;0),INDEX('分け方の表'!$K$4:$K$13,MATCH(E559,'分け方の表'!$J$4:$J$13,0))&amp;"",IFERROR(INDEX('分け方の表'!$C$4:$C$103,MATCH(F559&amp;"|"&amp;G559,'分け方の表'!$D$4:$D$103,0))&amp;"",IFERROR(INDEX('分け方の表'!$C$4:$C$103,MATCH(F559&amp;"|（ほか全部）",'分け方の表'!$D$4:$D$103,0))&amp;"","未分類"))))</f>
        <v/>
      </c>
      <c r="S559" s="39">
        <f>IF(L559&lt;&gt;1,"",IF(N559=1,"",IF(IF(O559&gt;0,INDEX('分け方の表'!$N$4:$N$53,O559)&amp;"","")&lt;&gt;"",IF(INDEX('分け方の表'!$N$4:$N$53,O559)="（数えない）","",INDEX('分け方の表'!$N$4:$N$53,O559)&amp;""),IF(I559&amp;""="1",IF((Q559&lt;&gt;"")*(D559&lt;0)*(IFERROR(INDEX('入力'!$E$30:$E$88,MATCH(Q559,'入力'!$A$30:$A$88,0)),"")="貯める・増やす"),Q559,""),IF(A559&amp;""="0","",IF(Q559&lt;&gt;"",Q559,R559))))))</f>
        <v/>
      </c>
      <c r="T559" s="56">
        <f>IF(S559="","",IF(IFERROR(INDEX('入力'!$E$30:$E$88,MATCH(S559,'入力'!$A$30:$A$88,0)),"")="入るお金",D559,-D559))</f>
        <v/>
      </c>
      <c r="U559" s="39">
        <f>IF(L559="","",IF(L559&lt;&gt;1,"見出しなど",IF(N559=1,"重なり",IF(S559="",IF(O559&gt;0,"数えない（直した）",IF(I559&amp;""="1","振替",IF(A559&amp;""="0","計算対象外","数えない"))),IF(COUNTIFS('入力'!$A$30:$A$88,S559)=0,"一覧にない費目",IF(O559&gt;0,"直した",IF(S559="未分類","未分類","OK")))))))</f>
        <v/>
      </c>
    </row>
    <row r="560">
      <c r="A560" s="40" t="n"/>
      <c r="B560" s="34" t="n"/>
      <c r="C560" s="35" t="n"/>
      <c r="D560" s="36" t="n"/>
      <c r="E560" s="35" t="n"/>
      <c r="F560" s="35" t="n"/>
      <c r="G560" s="35" t="n"/>
      <c r="H560" s="35" t="n"/>
      <c r="I560" s="40" t="n"/>
      <c r="J560" s="35" t="n"/>
      <c r="L560" s="39">
        <f>IF(B560="","",IFERROR(YEAR(B560)*0+D560*0+1,0))</f>
        <v/>
      </c>
      <c r="M560" s="55">
        <f>IF(L560&lt;&gt;1,"",IF(O560&gt;0,IF(INDEX('分け方の表'!$O$4:$O$53,O560)&lt;&gt;"",DATE(YEAR(INDEX('分け方の表'!$O$4:$O$53,O560)),MONTH(INDEX('分け方の表'!$O$4:$O$53,O560)),1),DATE(YEAR(B560),MONTH(B560),1)),DATE(YEAR(B560),MONTH(B560),1)))</f>
        <v/>
      </c>
      <c r="N560" s="39">
        <f>IF(L560&lt;&gt;1,"",IF(J560="",0,IF(COUNTIFS($J$4:J560,J560)&gt;1,1,0)))</f>
        <v/>
      </c>
      <c r="O560" s="39">
        <f>IF(L560&lt;&gt;1,"",IF(J560="",0,IFERROR(MATCH(J560,'分け方の表'!$M$4:$M$53,0),0)))</f>
        <v/>
      </c>
      <c r="P560" s="39">
        <f>IF(L560&lt;&gt;1,"",IF(SUMPRODUCT((COUNTIFS(C560,"*"&amp;'分け方の表'!$F$4:$F$23&amp;"*")&gt;0)*('分け方の表'!$F$4:$F$23&lt;&gt;"")*'分け方の表'!$I$4:$I$23)=0,99,1+COUNTIFS('分け方の表'!$I$4:$I$23,"&gt;"&amp;SUMPRODUCT((COUNTIFS(C560,"*"&amp;'分け方の表'!$F$4:$F$23&amp;"*")&gt;0)*('分け方の表'!$F$4:$F$23&lt;&gt;"")*'分け方の表'!$I$4:$I$23))))</f>
        <v/>
      </c>
      <c r="Q560" s="39">
        <f>IF(L560&lt;&gt;1,"",IF(P560&gt;=99,"",INDEX('分け方の表'!$G$4:$G$23,P560)&amp;""))</f>
        <v/>
      </c>
      <c r="R560" s="39">
        <f>IF(L560&lt;&gt;1,"",IF((F560="収入")*(G560="給与")*(E560&lt;&gt;"")*(COUNTIFS('分け方の表'!$J$4:$J$13,E560)&gt;0),INDEX('分け方の表'!$K$4:$K$13,MATCH(E560,'分け方の表'!$J$4:$J$13,0))&amp;"",IFERROR(INDEX('分け方の表'!$C$4:$C$103,MATCH(F560&amp;"|"&amp;G560,'分け方の表'!$D$4:$D$103,0))&amp;"",IFERROR(INDEX('分け方の表'!$C$4:$C$103,MATCH(F560&amp;"|（ほか全部）",'分け方の表'!$D$4:$D$103,0))&amp;"","未分類"))))</f>
        <v/>
      </c>
      <c r="S560" s="39">
        <f>IF(L560&lt;&gt;1,"",IF(N560=1,"",IF(IF(O560&gt;0,INDEX('分け方の表'!$N$4:$N$53,O560)&amp;"","")&lt;&gt;"",IF(INDEX('分け方の表'!$N$4:$N$53,O560)="（数えない）","",INDEX('分け方の表'!$N$4:$N$53,O560)&amp;""),IF(I560&amp;""="1",IF((Q560&lt;&gt;"")*(D560&lt;0)*(IFERROR(INDEX('入力'!$E$30:$E$88,MATCH(Q560,'入力'!$A$30:$A$88,0)),"")="貯める・増やす"),Q560,""),IF(A560&amp;""="0","",IF(Q560&lt;&gt;"",Q560,R560))))))</f>
        <v/>
      </c>
      <c r="T560" s="56">
        <f>IF(S560="","",IF(IFERROR(INDEX('入力'!$E$30:$E$88,MATCH(S560,'入力'!$A$30:$A$88,0)),"")="入るお金",D560,-D560))</f>
        <v/>
      </c>
      <c r="U560" s="39">
        <f>IF(L560="","",IF(L560&lt;&gt;1,"見出しなど",IF(N560=1,"重なり",IF(S560="",IF(O560&gt;0,"数えない（直した）",IF(I560&amp;""="1","振替",IF(A560&amp;""="0","計算対象外","数えない"))),IF(COUNTIFS('入力'!$A$30:$A$88,S560)=0,"一覧にない費目",IF(O560&gt;0,"直した",IF(S560="未分類","未分類","OK")))))))</f>
        <v/>
      </c>
    </row>
    <row r="561">
      <c r="A561" s="40" t="n"/>
      <c r="B561" s="34" t="n"/>
      <c r="C561" s="35" t="n"/>
      <c r="D561" s="36" t="n"/>
      <c r="E561" s="35" t="n"/>
      <c r="F561" s="35" t="n"/>
      <c r="G561" s="35" t="n"/>
      <c r="H561" s="35" t="n"/>
      <c r="I561" s="40" t="n"/>
      <c r="J561" s="35" t="n"/>
      <c r="L561" s="39">
        <f>IF(B561="","",IFERROR(YEAR(B561)*0+D561*0+1,0))</f>
        <v/>
      </c>
      <c r="M561" s="55">
        <f>IF(L561&lt;&gt;1,"",IF(O561&gt;0,IF(INDEX('分け方の表'!$O$4:$O$53,O561)&lt;&gt;"",DATE(YEAR(INDEX('分け方の表'!$O$4:$O$53,O561)),MONTH(INDEX('分け方の表'!$O$4:$O$53,O561)),1),DATE(YEAR(B561),MONTH(B561),1)),DATE(YEAR(B561),MONTH(B561),1)))</f>
        <v/>
      </c>
      <c r="N561" s="39">
        <f>IF(L561&lt;&gt;1,"",IF(J561="",0,IF(COUNTIFS($J$4:J561,J561)&gt;1,1,0)))</f>
        <v/>
      </c>
      <c r="O561" s="39">
        <f>IF(L561&lt;&gt;1,"",IF(J561="",0,IFERROR(MATCH(J561,'分け方の表'!$M$4:$M$53,0),0)))</f>
        <v/>
      </c>
      <c r="P561" s="39">
        <f>IF(L561&lt;&gt;1,"",IF(SUMPRODUCT((COUNTIFS(C561,"*"&amp;'分け方の表'!$F$4:$F$23&amp;"*")&gt;0)*('分け方の表'!$F$4:$F$23&lt;&gt;"")*'分け方の表'!$I$4:$I$23)=0,99,1+COUNTIFS('分け方の表'!$I$4:$I$23,"&gt;"&amp;SUMPRODUCT((COUNTIFS(C561,"*"&amp;'分け方の表'!$F$4:$F$23&amp;"*")&gt;0)*('分け方の表'!$F$4:$F$23&lt;&gt;"")*'分け方の表'!$I$4:$I$23))))</f>
        <v/>
      </c>
      <c r="Q561" s="39">
        <f>IF(L561&lt;&gt;1,"",IF(P561&gt;=99,"",INDEX('分け方の表'!$G$4:$G$23,P561)&amp;""))</f>
        <v/>
      </c>
      <c r="R561" s="39">
        <f>IF(L561&lt;&gt;1,"",IF((F561="収入")*(G561="給与")*(E561&lt;&gt;"")*(COUNTIFS('分け方の表'!$J$4:$J$13,E561)&gt;0),INDEX('分け方の表'!$K$4:$K$13,MATCH(E561,'分け方の表'!$J$4:$J$13,0))&amp;"",IFERROR(INDEX('分け方の表'!$C$4:$C$103,MATCH(F561&amp;"|"&amp;G561,'分け方の表'!$D$4:$D$103,0))&amp;"",IFERROR(INDEX('分け方の表'!$C$4:$C$103,MATCH(F561&amp;"|（ほか全部）",'分け方の表'!$D$4:$D$103,0))&amp;"","未分類"))))</f>
        <v/>
      </c>
      <c r="S561" s="39">
        <f>IF(L561&lt;&gt;1,"",IF(N561=1,"",IF(IF(O561&gt;0,INDEX('分け方の表'!$N$4:$N$53,O561)&amp;"","")&lt;&gt;"",IF(INDEX('分け方の表'!$N$4:$N$53,O561)="（数えない）","",INDEX('分け方の表'!$N$4:$N$53,O561)&amp;""),IF(I561&amp;""="1",IF((Q561&lt;&gt;"")*(D561&lt;0)*(IFERROR(INDEX('入力'!$E$30:$E$88,MATCH(Q561,'入力'!$A$30:$A$88,0)),"")="貯める・増やす"),Q561,""),IF(A561&amp;""="0","",IF(Q561&lt;&gt;"",Q561,R561))))))</f>
        <v/>
      </c>
      <c r="T561" s="56">
        <f>IF(S561="","",IF(IFERROR(INDEX('入力'!$E$30:$E$88,MATCH(S561,'入力'!$A$30:$A$88,0)),"")="入るお金",D561,-D561))</f>
        <v/>
      </c>
      <c r="U561" s="39">
        <f>IF(L561="","",IF(L561&lt;&gt;1,"見出しなど",IF(N561=1,"重なり",IF(S561="",IF(O561&gt;0,"数えない（直した）",IF(I561&amp;""="1","振替",IF(A561&amp;""="0","計算対象外","数えない"))),IF(COUNTIFS('入力'!$A$30:$A$88,S561)=0,"一覧にない費目",IF(O561&gt;0,"直した",IF(S561="未分類","未分類","OK")))))))</f>
        <v/>
      </c>
    </row>
    <row r="562">
      <c r="A562" s="40" t="n"/>
      <c r="B562" s="34" t="n"/>
      <c r="C562" s="35" t="n"/>
      <c r="D562" s="36" t="n"/>
      <c r="E562" s="35" t="n"/>
      <c r="F562" s="35" t="n"/>
      <c r="G562" s="35" t="n"/>
      <c r="H562" s="35" t="n"/>
      <c r="I562" s="40" t="n"/>
      <c r="J562" s="35" t="n"/>
      <c r="L562" s="39">
        <f>IF(B562="","",IFERROR(YEAR(B562)*0+D562*0+1,0))</f>
        <v/>
      </c>
      <c r="M562" s="55">
        <f>IF(L562&lt;&gt;1,"",IF(O562&gt;0,IF(INDEX('分け方の表'!$O$4:$O$53,O562)&lt;&gt;"",DATE(YEAR(INDEX('分け方の表'!$O$4:$O$53,O562)),MONTH(INDEX('分け方の表'!$O$4:$O$53,O562)),1),DATE(YEAR(B562),MONTH(B562),1)),DATE(YEAR(B562),MONTH(B562),1)))</f>
        <v/>
      </c>
      <c r="N562" s="39">
        <f>IF(L562&lt;&gt;1,"",IF(J562="",0,IF(COUNTIFS($J$4:J562,J562)&gt;1,1,0)))</f>
        <v/>
      </c>
      <c r="O562" s="39">
        <f>IF(L562&lt;&gt;1,"",IF(J562="",0,IFERROR(MATCH(J562,'分け方の表'!$M$4:$M$53,0),0)))</f>
        <v/>
      </c>
      <c r="P562" s="39">
        <f>IF(L562&lt;&gt;1,"",IF(SUMPRODUCT((COUNTIFS(C562,"*"&amp;'分け方の表'!$F$4:$F$23&amp;"*")&gt;0)*('分け方の表'!$F$4:$F$23&lt;&gt;"")*'分け方の表'!$I$4:$I$23)=0,99,1+COUNTIFS('分け方の表'!$I$4:$I$23,"&gt;"&amp;SUMPRODUCT((COUNTIFS(C562,"*"&amp;'分け方の表'!$F$4:$F$23&amp;"*")&gt;0)*('分け方の表'!$F$4:$F$23&lt;&gt;"")*'分け方の表'!$I$4:$I$23))))</f>
        <v/>
      </c>
      <c r="Q562" s="39">
        <f>IF(L562&lt;&gt;1,"",IF(P562&gt;=99,"",INDEX('分け方の表'!$G$4:$G$23,P562)&amp;""))</f>
        <v/>
      </c>
      <c r="R562" s="39">
        <f>IF(L562&lt;&gt;1,"",IF((F562="収入")*(G562="給与")*(E562&lt;&gt;"")*(COUNTIFS('分け方の表'!$J$4:$J$13,E562)&gt;0),INDEX('分け方の表'!$K$4:$K$13,MATCH(E562,'分け方の表'!$J$4:$J$13,0))&amp;"",IFERROR(INDEX('分け方の表'!$C$4:$C$103,MATCH(F562&amp;"|"&amp;G562,'分け方の表'!$D$4:$D$103,0))&amp;"",IFERROR(INDEX('分け方の表'!$C$4:$C$103,MATCH(F562&amp;"|（ほか全部）",'分け方の表'!$D$4:$D$103,0))&amp;"","未分類"))))</f>
        <v/>
      </c>
      <c r="S562" s="39">
        <f>IF(L562&lt;&gt;1,"",IF(N562=1,"",IF(IF(O562&gt;0,INDEX('分け方の表'!$N$4:$N$53,O562)&amp;"","")&lt;&gt;"",IF(INDEX('分け方の表'!$N$4:$N$53,O562)="（数えない）","",INDEX('分け方の表'!$N$4:$N$53,O562)&amp;""),IF(I562&amp;""="1",IF((Q562&lt;&gt;"")*(D562&lt;0)*(IFERROR(INDEX('入力'!$E$30:$E$88,MATCH(Q562,'入力'!$A$30:$A$88,0)),"")="貯める・増やす"),Q562,""),IF(A562&amp;""="0","",IF(Q562&lt;&gt;"",Q562,R562))))))</f>
        <v/>
      </c>
      <c r="T562" s="56">
        <f>IF(S562="","",IF(IFERROR(INDEX('入力'!$E$30:$E$88,MATCH(S562,'入力'!$A$30:$A$88,0)),"")="入るお金",D562,-D562))</f>
        <v/>
      </c>
      <c r="U562" s="39">
        <f>IF(L562="","",IF(L562&lt;&gt;1,"見出しなど",IF(N562=1,"重なり",IF(S562="",IF(O562&gt;0,"数えない（直した）",IF(I562&amp;""="1","振替",IF(A562&amp;""="0","計算対象外","数えない"))),IF(COUNTIFS('入力'!$A$30:$A$88,S562)=0,"一覧にない費目",IF(O562&gt;0,"直した",IF(S562="未分類","未分類","OK")))))))</f>
        <v/>
      </c>
    </row>
    <row r="563">
      <c r="A563" s="40" t="n"/>
      <c r="B563" s="34" t="n"/>
      <c r="C563" s="35" t="n"/>
      <c r="D563" s="36" t="n"/>
      <c r="E563" s="35" t="n"/>
      <c r="F563" s="35" t="n"/>
      <c r="G563" s="35" t="n"/>
      <c r="H563" s="35" t="n"/>
      <c r="I563" s="40" t="n"/>
      <c r="J563" s="35" t="n"/>
      <c r="L563" s="39">
        <f>IF(B563="","",IFERROR(YEAR(B563)*0+D563*0+1,0))</f>
        <v/>
      </c>
      <c r="M563" s="55">
        <f>IF(L563&lt;&gt;1,"",IF(O563&gt;0,IF(INDEX('分け方の表'!$O$4:$O$53,O563)&lt;&gt;"",DATE(YEAR(INDEX('分け方の表'!$O$4:$O$53,O563)),MONTH(INDEX('分け方の表'!$O$4:$O$53,O563)),1),DATE(YEAR(B563),MONTH(B563),1)),DATE(YEAR(B563),MONTH(B563),1)))</f>
        <v/>
      </c>
      <c r="N563" s="39">
        <f>IF(L563&lt;&gt;1,"",IF(J563="",0,IF(COUNTIFS($J$4:J563,J563)&gt;1,1,0)))</f>
        <v/>
      </c>
      <c r="O563" s="39">
        <f>IF(L563&lt;&gt;1,"",IF(J563="",0,IFERROR(MATCH(J563,'分け方の表'!$M$4:$M$53,0),0)))</f>
        <v/>
      </c>
      <c r="P563" s="39">
        <f>IF(L563&lt;&gt;1,"",IF(SUMPRODUCT((COUNTIFS(C563,"*"&amp;'分け方の表'!$F$4:$F$23&amp;"*")&gt;0)*('分け方の表'!$F$4:$F$23&lt;&gt;"")*'分け方の表'!$I$4:$I$23)=0,99,1+COUNTIFS('分け方の表'!$I$4:$I$23,"&gt;"&amp;SUMPRODUCT((COUNTIFS(C563,"*"&amp;'分け方の表'!$F$4:$F$23&amp;"*")&gt;0)*('分け方の表'!$F$4:$F$23&lt;&gt;"")*'分け方の表'!$I$4:$I$23))))</f>
        <v/>
      </c>
      <c r="Q563" s="39">
        <f>IF(L563&lt;&gt;1,"",IF(P563&gt;=99,"",INDEX('分け方の表'!$G$4:$G$23,P563)&amp;""))</f>
        <v/>
      </c>
      <c r="R563" s="39">
        <f>IF(L563&lt;&gt;1,"",IF((F563="収入")*(G563="給与")*(E563&lt;&gt;"")*(COUNTIFS('分け方の表'!$J$4:$J$13,E563)&gt;0),INDEX('分け方の表'!$K$4:$K$13,MATCH(E563,'分け方の表'!$J$4:$J$13,0))&amp;"",IFERROR(INDEX('分け方の表'!$C$4:$C$103,MATCH(F563&amp;"|"&amp;G563,'分け方の表'!$D$4:$D$103,0))&amp;"",IFERROR(INDEX('分け方の表'!$C$4:$C$103,MATCH(F563&amp;"|（ほか全部）",'分け方の表'!$D$4:$D$103,0))&amp;"","未分類"))))</f>
        <v/>
      </c>
      <c r="S563" s="39">
        <f>IF(L563&lt;&gt;1,"",IF(N563=1,"",IF(IF(O563&gt;0,INDEX('分け方の表'!$N$4:$N$53,O563)&amp;"","")&lt;&gt;"",IF(INDEX('分け方の表'!$N$4:$N$53,O563)="（数えない）","",INDEX('分け方の表'!$N$4:$N$53,O563)&amp;""),IF(I563&amp;""="1",IF((Q563&lt;&gt;"")*(D563&lt;0)*(IFERROR(INDEX('入力'!$E$30:$E$88,MATCH(Q563,'入力'!$A$30:$A$88,0)),"")="貯める・増やす"),Q563,""),IF(A563&amp;""="0","",IF(Q563&lt;&gt;"",Q563,R563))))))</f>
        <v/>
      </c>
      <c r="T563" s="56">
        <f>IF(S563="","",IF(IFERROR(INDEX('入力'!$E$30:$E$88,MATCH(S563,'入力'!$A$30:$A$88,0)),"")="入るお金",D563,-D563))</f>
        <v/>
      </c>
      <c r="U563" s="39">
        <f>IF(L563="","",IF(L563&lt;&gt;1,"見出しなど",IF(N563=1,"重なり",IF(S563="",IF(O563&gt;0,"数えない（直した）",IF(I563&amp;""="1","振替",IF(A563&amp;""="0","計算対象外","数えない"))),IF(COUNTIFS('入力'!$A$30:$A$88,S563)=0,"一覧にない費目",IF(O563&gt;0,"直した",IF(S563="未分類","未分類","OK")))))))</f>
        <v/>
      </c>
    </row>
    <row r="564">
      <c r="A564" s="40" t="n"/>
      <c r="B564" s="34" t="n"/>
      <c r="C564" s="35" t="n"/>
      <c r="D564" s="36" t="n"/>
      <c r="E564" s="35" t="n"/>
      <c r="F564" s="35" t="n"/>
      <c r="G564" s="35" t="n"/>
      <c r="H564" s="35" t="n"/>
      <c r="I564" s="40" t="n"/>
      <c r="J564" s="35" t="n"/>
      <c r="L564" s="39">
        <f>IF(B564="","",IFERROR(YEAR(B564)*0+D564*0+1,0))</f>
        <v/>
      </c>
      <c r="M564" s="55">
        <f>IF(L564&lt;&gt;1,"",IF(O564&gt;0,IF(INDEX('分け方の表'!$O$4:$O$53,O564)&lt;&gt;"",DATE(YEAR(INDEX('分け方の表'!$O$4:$O$53,O564)),MONTH(INDEX('分け方の表'!$O$4:$O$53,O564)),1),DATE(YEAR(B564),MONTH(B564),1)),DATE(YEAR(B564),MONTH(B564),1)))</f>
        <v/>
      </c>
      <c r="N564" s="39">
        <f>IF(L564&lt;&gt;1,"",IF(J564="",0,IF(COUNTIFS($J$4:J564,J564)&gt;1,1,0)))</f>
        <v/>
      </c>
      <c r="O564" s="39">
        <f>IF(L564&lt;&gt;1,"",IF(J564="",0,IFERROR(MATCH(J564,'分け方の表'!$M$4:$M$53,0),0)))</f>
        <v/>
      </c>
      <c r="P564" s="39">
        <f>IF(L564&lt;&gt;1,"",IF(SUMPRODUCT((COUNTIFS(C564,"*"&amp;'分け方の表'!$F$4:$F$23&amp;"*")&gt;0)*('分け方の表'!$F$4:$F$23&lt;&gt;"")*'分け方の表'!$I$4:$I$23)=0,99,1+COUNTIFS('分け方の表'!$I$4:$I$23,"&gt;"&amp;SUMPRODUCT((COUNTIFS(C564,"*"&amp;'分け方の表'!$F$4:$F$23&amp;"*")&gt;0)*('分け方の表'!$F$4:$F$23&lt;&gt;"")*'分け方の表'!$I$4:$I$23))))</f>
        <v/>
      </c>
      <c r="Q564" s="39">
        <f>IF(L564&lt;&gt;1,"",IF(P564&gt;=99,"",INDEX('分け方の表'!$G$4:$G$23,P564)&amp;""))</f>
        <v/>
      </c>
      <c r="R564" s="39">
        <f>IF(L564&lt;&gt;1,"",IF((F564="収入")*(G564="給与")*(E564&lt;&gt;"")*(COUNTIFS('分け方の表'!$J$4:$J$13,E564)&gt;0),INDEX('分け方の表'!$K$4:$K$13,MATCH(E564,'分け方の表'!$J$4:$J$13,0))&amp;"",IFERROR(INDEX('分け方の表'!$C$4:$C$103,MATCH(F564&amp;"|"&amp;G564,'分け方の表'!$D$4:$D$103,0))&amp;"",IFERROR(INDEX('分け方の表'!$C$4:$C$103,MATCH(F564&amp;"|（ほか全部）",'分け方の表'!$D$4:$D$103,0))&amp;"","未分類"))))</f>
        <v/>
      </c>
      <c r="S564" s="39">
        <f>IF(L564&lt;&gt;1,"",IF(N564=1,"",IF(IF(O564&gt;0,INDEX('分け方の表'!$N$4:$N$53,O564)&amp;"","")&lt;&gt;"",IF(INDEX('分け方の表'!$N$4:$N$53,O564)="（数えない）","",INDEX('分け方の表'!$N$4:$N$53,O564)&amp;""),IF(I564&amp;""="1",IF((Q564&lt;&gt;"")*(D564&lt;0)*(IFERROR(INDEX('入力'!$E$30:$E$88,MATCH(Q564,'入力'!$A$30:$A$88,0)),"")="貯める・増やす"),Q564,""),IF(A564&amp;""="0","",IF(Q564&lt;&gt;"",Q564,R564))))))</f>
        <v/>
      </c>
      <c r="T564" s="56">
        <f>IF(S564="","",IF(IFERROR(INDEX('入力'!$E$30:$E$88,MATCH(S564,'入力'!$A$30:$A$88,0)),"")="入るお金",D564,-D564))</f>
        <v/>
      </c>
      <c r="U564" s="39">
        <f>IF(L564="","",IF(L564&lt;&gt;1,"見出しなど",IF(N564=1,"重なり",IF(S564="",IF(O564&gt;0,"数えない（直した）",IF(I564&amp;""="1","振替",IF(A564&amp;""="0","計算対象外","数えない"))),IF(COUNTIFS('入力'!$A$30:$A$88,S564)=0,"一覧にない費目",IF(O564&gt;0,"直した",IF(S564="未分類","未分類","OK")))))))</f>
        <v/>
      </c>
    </row>
    <row r="565">
      <c r="A565" s="40" t="n"/>
      <c r="B565" s="34" t="n"/>
      <c r="C565" s="35" t="n"/>
      <c r="D565" s="36" t="n"/>
      <c r="E565" s="35" t="n"/>
      <c r="F565" s="35" t="n"/>
      <c r="G565" s="35" t="n"/>
      <c r="H565" s="35" t="n"/>
      <c r="I565" s="40" t="n"/>
      <c r="J565" s="35" t="n"/>
      <c r="L565" s="39">
        <f>IF(B565="","",IFERROR(YEAR(B565)*0+D565*0+1,0))</f>
        <v/>
      </c>
      <c r="M565" s="55">
        <f>IF(L565&lt;&gt;1,"",IF(O565&gt;0,IF(INDEX('分け方の表'!$O$4:$O$53,O565)&lt;&gt;"",DATE(YEAR(INDEX('分け方の表'!$O$4:$O$53,O565)),MONTH(INDEX('分け方の表'!$O$4:$O$53,O565)),1),DATE(YEAR(B565),MONTH(B565),1)),DATE(YEAR(B565),MONTH(B565),1)))</f>
        <v/>
      </c>
      <c r="N565" s="39">
        <f>IF(L565&lt;&gt;1,"",IF(J565="",0,IF(COUNTIFS($J$4:J565,J565)&gt;1,1,0)))</f>
        <v/>
      </c>
      <c r="O565" s="39">
        <f>IF(L565&lt;&gt;1,"",IF(J565="",0,IFERROR(MATCH(J565,'分け方の表'!$M$4:$M$53,0),0)))</f>
        <v/>
      </c>
      <c r="P565" s="39">
        <f>IF(L565&lt;&gt;1,"",IF(SUMPRODUCT((COUNTIFS(C565,"*"&amp;'分け方の表'!$F$4:$F$23&amp;"*")&gt;0)*('分け方の表'!$F$4:$F$23&lt;&gt;"")*'分け方の表'!$I$4:$I$23)=0,99,1+COUNTIFS('分け方の表'!$I$4:$I$23,"&gt;"&amp;SUMPRODUCT((COUNTIFS(C565,"*"&amp;'分け方の表'!$F$4:$F$23&amp;"*")&gt;0)*('分け方の表'!$F$4:$F$23&lt;&gt;"")*'分け方の表'!$I$4:$I$23))))</f>
        <v/>
      </c>
      <c r="Q565" s="39">
        <f>IF(L565&lt;&gt;1,"",IF(P565&gt;=99,"",INDEX('分け方の表'!$G$4:$G$23,P565)&amp;""))</f>
        <v/>
      </c>
      <c r="R565" s="39">
        <f>IF(L565&lt;&gt;1,"",IF((F565="収入")*(G565="給与")*(E565&lt;&gt;"")*(COUNTIFS('分け方の表'!$J$4:$J$13,E565)&gt;0),INDEX('分け方の表'!$K$4:$K$13,MATCH(E565,'分け方の表'!$J$4:$J$13,0))&amp;"",IFERROR(INDEX('分け方の表'!$C$4:$C$103,MATCH(F565&amp;"|"&amp;G565,'分け方の表'!$D$4:$D$103,0))&amp;"",IFERROR(INDEX('分け方の表'!$C$4:$C$103,MATCH(F565&amp;"|（ほか全部）",'分け方の表'!$D$4:$D$103,0))&amp;"","未分類"))))</f>
        <v/>
      </c>
      <c r="S565" s="39">
        <f>IF(L565&lt;&gt;1,"",IF(N565=1,"",IF(IF(O565&gt;0,INDEX('分け方の表'!$N$4:$N$53,O565)&amp;"","")&lt;&gt;"",IF(INDEX('分け方の表'!$N$4:$N$53,O565)="（数えない）","",INDEX('分け方の表'!$N$4:$N$53,O565)&amp;""),IF(I565&amp;""="1",IF((Q565&lt;&gt;"")*(D565&lt;0)*(IFERROR(INDEX('入力'!$E$30:$E$88,MATCH(Q565,'入力'!$A$30:$A$88,0)),"")="貯める・増やす"),Q565,""),IF(A565&amp;""="0","",IF(Q565&lt;&gt;"",Q565,R565))))))</f>
        <v/>
      </c>
      <c r="T565" s="56">
        <f>IF(S565="","",IF(IFERROR(INDEX('入力'!$E$30:$E$88,MATCH(S565,'入力'!$A$30:$A$88,0)),"")="入るお金",D565,-D565))</f>
        <v/>
      </c>
      <c r="U565" s="39">
        <f>IF(L565="","",IF(L565&lt;&gt;1,"見出しなど",IF(N565=1,"重なり",IF(S565="",IF(O565&gt;0,"数えない（直した）",IF(I565&amp;""="1","振替",IF(A565&amp;""="0","計算対象外","数えない"))),IF(COUNTIFS('入力'!$A$30:$A$88,S565)=0,"一覧にない費目",IF(O565&gt;0,"直した",IF(S565="未分類","未分類","OK")))))))</f>
        <v/>
      </c>
    </row>
    <row r="566">
      <c r="A566" s="40" t="n"/>
      <c r="B566" s="34" t="n"/>
      <c r="C566" s="35" t="n"/>
      <c r="D566" s="36" t="n"/>
      <c r="E566" s="35" t="n"/>
      <c r="F566" s="35" t="n"/>
      <c r="G566" s="35" t="n"/>
      <c r="H566" s="35" t="n"/>
      <c r="I566" s="40" t="n"/>
      <c r="J566" s="35" t="n"/>
      <c r="L566" s="39">
        <f>IF(B566="","",IFERROR(YEAR(B566)*0+D566*0+1,0))</f>
        <v/>
      </c>
      <c r="M566" s="55">
        <f>IF(L566&lt;&gt;1,"",IF(O566&gt;0,IF(INDEX('分け方の表'!$O$4:$O$53,O566)&lt;&gt;"",DATE(YEAR(INDEX('分け方の表'!$O$4:$O$53,O566)),MONTH(INDEX('分け方の表'!$O$4:$O$53,O566)),1),DATE(YEAR(B566),MONTH(B566),1)),DATE(YEAR(B566),MONTH(B566),1)))</f>
        <v/>
      </c>
      <c r="N566" s="39">
        <f>IF(L566&lt;&gt;1,"",IF(J566="",0,IF(COUNTIFS($J$4:J566,J566)&gt;1,1,0)))</f>
        <v/>
      </c>
      <c r="O566" s="39">
        <f>IF(L566&lt;&gt;1,"",IF(J566="",0,IFERROR(MATCH(J566,'分け方の表'!$M$4:$M$53,0),0)))</f>
        <v/>
      </c>
      <c r="P566" s="39">
        <f>IF(L566&lt;&gt;1,"",IF(SUMPRODUCT((COUNTIFS(C566,"*"&amp;'分け方の表'!$F$4:$F$23&amp;"*")&gt;0)*('分け方の表'!$F$4:$F$23&lt;&gt;"")*'分け方の表'!$I$4:$I$23)=0,99,1+COUNTIFS('分け方の表'!$I$4:$I$23,"&gt;"&amp;SUMPRODUCT((COUNTIFS(C566,"*"&amp;'分け方の表'!$F$4:$F$23&amp;"*")&gt;0)*('分け方の表'!$F$4:$F$23&lt;&gt;"")*'分け方の表'!$I$4:$I$23))))</f>
        <v/>
      </c>
      <c r="Q566" s="39">
        <f>IF(L566&lt;&gt;1,"",IF(P566&gt;=99,"",INDEX('分け方の表'!$G$4:$G$23,P566)&amp;""))</f>
        <v/>
      </c>
      <c r="R566" s="39">
        <f>IF(L566&lt;&gt;1,"",IF((F566="収入")*(G566="給与")*(E566&lt;&gt;"")*(COUNTIFS('分け方の表'!$J$4:$J$13,E566)&gt;0),INDEX('分け方の表'!$K$4:$K$13,MATCH(E566,'分け方の表'!$J$4:$J$13,0))&amp;"",IFERROR(INDEX('分け方の表'!$C$4:$C$103,MATCH(F566&amp;"|"&amp;G566,'分け方の表'!$D$4:$D$103,0))&amp;"",IFERROR(INDEX('分け方の表'!$C$4:$C$103,MATCH(F566&amp;"|（ほか全部）",'分け方の表'!$D$4:$D$103,0))&amp;"","未分類"))))</f>
        <v/>
      </c>
      <c r="S566" s="39">
        <f>IF(L566&lt;&gt;1,"",IF(N566=1,"",IF(IF(O566&gt;0,INDEX('分け方の表'!$N$4:$N$53,O566)&amp;"","")&lt;&gt;"",IF(INDEX('分け方の表'!$N$4:$N$53,O566)="（数えない）","",INDEX('分け方の表'!$N$4:$N$53,O566)&amp;""),IF(I566&amp;""="1",IF((Q566&lt;&gt;"")*(D566&lt;0)*(IFERROR(INDEX('入力'!$E$30:$E$88,MATCH(Q566,'入力'!$A$30:$A$88,0)),"")="貯める・増やす"),Q566,""),IF(A566&amp;""="0","",IF(Q566&lt;&gt;"",Q566,R566))))))</f>
        <v/>
      </c>
      <c r="T566" s="56">
        <f>IF(S566="","",IF(IFERROR(INDEX('入力'!$E$30:$E$88,MATCH(S566,'入力'!$A$30:$A$88,0)),"")="入るお金",D566,-D566))</f>
        <v/>
      </c>
      <c r="U566" s="39">
        <f>IF(L566="","",IF(L566&lt;&gt;1,"見出しなど",IF(N566=1,"重なり",IF(S566="",IF(O566&gt;0,"数えない（直した）",IF(I566&amp;""="1","振替",IF(A566&amp;""="0","計算対象外","数えない"))),IF(COUNTIFS('入力'!$A$30:$A$88,S566)=0,"一覧にない費目",IF(O566&gt;0,"直した",IF(S566="未分類","未分類","OK")))))))</f>
        <v/>
      </c>
    </row>
    <row r="567">
      <c r="A567" s="40" t="n"/>
      <c r="B567" s="34" t="n"/>
      <c r="C567" s="35" t="n"/>
      <c r="D567" s="36" t="n"/>
      <c r="E567" s="35" t="n"/>
      <c r="F567" s="35" t="n"/>
      <c r="G567" s="35" t="n"/>
      <c r="H567" s="35" t="n"/>
      <c r="I567" s="40" t="n"/>
      <c r="J567" s="35" t="n"/>
      <c r="L567" s="39">
        <f>IF(B567="","",IFERROR(YEAR(B567)*0+D567*0+1,0))</f>
        <v/>
      </c>
      <c r="M567" s="55">
        <f>IF(L567&lt;&gt;1,"",IF(O567&gt;0,IF(INDEX('分け方の表'!$O$4:$O$53,O567)&lt;&gt;"",DATE(YEAR(INDEX('分け方の表'!$O$4:$O$53,O567)),MONTH(INDEX('分け方の表'!$O$4:$O$53,O567)),1),DATE(YEAR(B567),MONTH(B567),1)),DATE(YEAR(B567),MONTH(B567),1)))</f>
        <v/>
      </c>
      <c r="N567" s="39">
        <f>IF(L567&lt;&gt;1,"",IF(J567="",0,IF(COUNTIFS($J$4:J567,J567)&gt;1,1,0)))</f>
        <v/>
      </c>
      <c r="O567" s="39">
        <f>IF(L567&lt;&gt;1,"",IF(J567="",0,IFERROR(MATCH(J567,'分け方の表'!$M$4:$M$53,0),0)))</f>
        <v/>
      </c>
      <c r="P567" s="39">
        <f>IF(L567&lt;&gt;1,"",IF(SUMPRODUCT((COUNTIFS(C567,"*"&amp;'分け方の表'!$F$4:$F$23&amp;"*")&gt;0)*('分け方の表'!$F$4:$F$23&lt;&gt;"")*'分け方の表'!$I$4:$I$23)=0,99,1+COUNTIFS('分け方の表'!$I$4:$I$23,"&gt;"&amp;SUMPRODUCT((COUNTIFS(C567,"*"&amp;'分け方の表'!$F$4:$F$23&amp;"*")&gt;0)*('分け方の表'!$F$4:$F$23&lt;&gt;"")*'分け方の表'!$I$4:$I$23))))</f>
        <v/>
      </c>
      <c r="Q567" s="39">
        <f>IF(L567&lt;&gt;1,"",IF(P567&gt;=99,"",INDEX('分け方の表'!$G$4:$G$23,P567)&amp;""))</f>
        <v/>
      </c>
      <c r="R567" s="39">
        <f>IF(L567&lt;&gt;1,"",IF((F567="収入")*(G567="給与")*(E567&lt;&gt;"")*(COUNTIFS('分け方の表'!$J$4:$J$13,E567)&gt;0),INDEX('分け方の表'!$K$4:$K$13,MATCH(E567,'分け方の表'!$J$4:$J$13,0))&amp;"",IFERROR(INDEX('分け方の表'!$C$4:$C$103,MATCH(F567&amp;"|"&amp;G567,'分け方の表'!$D$4:$D$103,0))&amp;"",IFERROR(INDEX('分け方の表'!$C$4:$C$103,MATCH(F567&amp;"|（ほか全部）",'分け方の表'!$D$4:$D$103,0))&amp;"","未分類"))))</f>
        <v/>
      </c>
      <c r="S567" s="39">
        <f>IF(L567&lt;&gt;1,"",IF(N567=1,"",IF(IF(O567&gt;0,INDEX('分け方の表'!$N$4:$N$53,O567)&amp;"","")&lt;&gt;"",IF(INDEX('分け方の表'!$N$4:$N$53,O567)="（数えない）","",INDEX('分け方の表'!$N$4:$N$53,O567)&amp;""),IF(I567&amp;""="1",IF((Q567&lt;&gt;"")*(D567&lt;0)*(IFERROR(INDEX('入力'!$E$30:$E$88,MATCH(Q567,'入力'!$A$30:$A$88,0)),"")="貯める・増やす"),Q567,""),IF(A567&amp;""="0","",IF(Q567&lt;&gt;"",Q567,R567))))))</f>
        <v/>
      </c>
      <c r="T567" s="56">
        <f>IF(S567="","",IF(IFERROR(INDEX('入力'!$E$30:$E$88,MATCH(S567,'入力'!$A$30:$A$88,0)),"")="入るお金",D567,-D567))</f>
        <v/>
      </c>
      <c r="U567" s="39">
        <f>IF(L567="","",IF(L567&lt;&gt;1,"見出しなど",IF(N567=1,"重なり",IF(S567="",IF(O567&gt;0,"数えない（直した）",IF(I567&amp;""="1","振替",IF(A567&amp;""="0","計算対象外","数えない"))),IF(COUNTIFS('入力'!$A$30:$A$88,S567)=0,"一覧にない費目",IF(O567&gt;0,"直した",IF(S567="未分類","未分類","OK")))))))</f>
        <v/>
      </c>
    </row>
    <row r="568">
      <c r="A568" s="40" t="n"/>
      <c r="B568" s="34" t="n"/>
      <c r="C568" s="35" t="n"/>
      <c r="D568" s="36" t="n"/>
      <c r="E568" s="35" t="n"/>
      <c r="F568" s="35" t="n"/>
      <c r="G568" s="35" t="n"/>
      <c r="H568" s="35" t="n"/>
      <c r="I568" s="40" t="n"/>
      <c r="J568" s="35" t="n"/>
      <c r="L568" s="39">
        <f>IF(B568="","",IFERROR(YEAR(B568)*0+D568*0+1,0))</f>
        <v/>
      </c>
      <c r="M568" s="55">
        <f>IF(L568&lt;&gt;1,"",IF(O568&gt;0,IF(INDEX('分け方の表'!$O$4:$O$53,O568)&lt;&gt;"",DATE(YEAR(INDEX('分け方の表'!$O$4:$O$53,O568)),MONTH(INDEX('分け方の表'!$O$4:$O$53,O568)),1),DATE(YEAR(B568),MONTH(B568),1)),DATE(YEAR(B568),MONTH(B568),1)))</f>
        <v/>
      </c>
      <c r="N568" s="39">
        <f>IF(L568&lt;&gt;1,"",IF(J568="",0,IF(COUNTIFS($J$4:J568,J568)&gt;1,1,0)))</f>
        <v/>
      </c>
      <c r="O568" s="39">
        <f>IF(L568&lt;&gt;1,"",IF(J568="",0,IFERROR(MATCH(J568,'分け方の表'!$M$4:$M$53,0),0)))</f>
        <v/>
      </c>
      <c r="P568" s="39">
        <f>IF(L568&lt;&gt;1,"",IF(SUMPRODUCT((COUNTIFS(C568,"*"&amp;'分け方の表'!$F$4:$F$23&amp;"*")&gt;0)*('分け方の表'!$F$4:$F$23&lt;&gt;"")*'分け方の表'!$I$4:$I$23)=0,99,1+COUNTIFS('分け方の表'!$I$4:$I$23,"&gt;"&amp;SUMPRODUCT((COUNTIFS(C568,"*"&amp;'分け方の表'!$F$4:$F$23&amp;"*")&gt;0)*('分け方の表'!$F$4:$F$23&lt;&gt;"")*'分け方の表'!$I$4:$I$23))))</f>
        <v/>
      </c>
      <c r="Q568" s="39">
        <f>IF(L568&lt;&gt;1,"",IF(P568&gt;=99,"",INDEX('分け方の表'!$G$4:$G$23,P568)&amp;""))</f>
        <v/>
      </c>
      <c r="R568" s="39">
        <f>IF(L568&lt;&gt;1,"",IF((F568="収入")*(G568="給与")*(E568&lt;&gt;"")*(COUNTIFS('分け方の表'!$J$4:$J$13,E568)&gt;0),INDEX('分け方の表'!$K$4:$K$13,MATCH(E568,'分け方の表'!$J$4:$J$13,0))&amp;"",IFERROR(INDEX('分け方の表'!$C$4:$C$103,MATCH(F568&amp;"|"&amp;G568,'分け方の表'!$D$4:$D$103,0))&amp;"",IFERROR(INDEX('分け方の表'!$C$4:$C$103,MATCH(F568&amp;"|（ほか全部）",'分け方の表'!$D$4:$D$103,0))&amp;"","未分類"))))</f>
        <v/>
      </c>
      <c r="S568" s="39">
        <f>IF(L568&lt;&gt;1,"",IF(N568=1,"",IF(IF(O568&gt;0,INDEX('分け方の表'!$N$4:$N$53,O568)&amp;"","")&lt;&gt;"",IF(INDEX('分け方の表'!$N$4:$N$53,O568)="（数えない）","",INDEX('分け方の表'!$N$4:$N$53,O568)&amp;""),IF(I568&amp;""="1",IF((Q568&lt;&gt;"")*(D568&lt;0)*(IFERROR(INDEX('入力'!$E$30:$E$88,MATCH(Q568,'入力'!$A$30:$A$88,0)),"")="貯める・増やす"),Q568,""),IF(A568&amp;""="0","",IF(Q568&lt;&gt;"",Q568,R568))))))</f>
        <v/>
      </c>
      <c r="T568" s="56">
        <f>IF(S568="","",IF(IFERROR(INDEX('入力'!$E$30:$E$88,MATCH(S568,'入力'!$A$30:$A$88,0)),"")="入るお金",D568,-D568))</f>
        <v/>
      </c>
      <c r="U568" s="39">
        <f>IF(L568="","",IF(L568&lt;&gt;1,"見出しなど",IF(N568=1,"重なり",IF(S568="",IF(O568&gt;0,"数えない（直した）",IF(I568&amp;""="1","振替",IF(A568&amp;""="0","計算対象外","数えない"))),IF(COUNTIFS('入力'!$A$30:$A$88,S568)=0,"一覧にない費目",IF(O568&gt;0,"直した",IF(S568="未分類","未分類","OK")))))))</f>
        <v/>
      </c>
    </row>
    <row r="569">
      <c r="A569" s="40" t="n"/>
      <c r="B569" s="34" t="n"/>
      <c r="C569" s="35" t="n"/>
      <c r="D569" s="36" t="n"/>
      <c r="E569" s="35" t="n"/>
      <c r="F569" s="35" t="n"/>
      <c r="G569" s="35" t="n"/>
      <c r="H569" s="35" t="n"/>
      <c r="I569" s="40" t="n"/>
      <c r="J569" s="35" t="n"/>
      <c r="L569" s="39">
        <f>IF(B569="","",IFERROR(YEAR(B569)*0+D569*0+1,0))</f>
        <v/>
      </c>
      <c r="M569" s="55">
        <f>IF(L569&lt;&gt;1,"",IF(O569&gt;0,IF(INDEX('分け方の表'!$O$4:$O$53,O569)&lt;&gt;"",DATE(YEAR(INDEX('分け方の表'!$O$4:$O$53,O569)),MONTH(INDEX('分け方の表'!$O$4:$O$53,O569)),1),DATE(YEAR(B569),MONTH(B569),1)),DATE(YEAR(B569),MONTH(B569),1)))</f>
        <v/>
      </c>
      <c r="N569" s="39">
        <f>IF(L569&lt;&gt;1,"",IF(J569="",0,IF(COUNTIFS($J$4:J569,J569)&gt;1,1,0)))</f>
        <v/>
      </c>
      <c r="O569" s="39">
        <f>IF(L569&lt;&gt;1,"",IF(J569="",0,IFERROR(MATCH(J569,'分け方の表'!$M$4:$M$53,0),0)))</f>
        <v/>
      </c>
      <c r="P569" s="39">
        <f>IF(L569&lt;&gt;1,"",IF(SUMPRODUCT((COUNTIFS(C569,"*"&amp;'分け方の表'!$F$4:$F$23&amp;"*")&gt;0)*('分け方の表'!$F$4:$F$23&lt;&gt;"")*'分け方の表'!$I$4:$I$23)=0,99,1+COUNTIFS('分け方の表'!$I$4:$I$23,"&gt;"&amp;SUMPRODUCT((COUNTIFS(C569,"*"&amp;'分け方の表'!$F$4:$F$23&amp;"*")&gt;0)*('分け方の表'!$F$4:$F$23&lt;&gt;"")*'分け方の表'!$I$4:$I$23))))</f>
        <v/>
      </c>
      <c r="Q569" s="39">
        <f>IF(L569&lt;&gt;1,"",IF(P569&gt;=99,"",INDEX('分け方の表'!$G$4:$G$23,P569)&amp;""))</f>
        <v/>
      </c>
      <c r="R569" s="39">
        <f>IF(L569&lt;&gt;1,"",IF((F569="収入")*(G569="給与")*(E569&lt;&gt;"")*(COUNTIFS('分け方の表'!$J$4:$J$13,E569)&gt;0),INDEX('分け方の表'!$K$4:$K$13,MATCH(E569,'分け方の表'!$J$4:$J$13,0))&amp;"",IFERROR(INDEX('分け方の表'!$C$4:$C$103,MATCH(F569&amp;"|"&amp;G569,'分け方の表'!$D$4:$D$103,0))&amp;"",IFERROR(INDEX('分け方の表'!$C$4:$C$103,MATCH(F569&amp;"|（ほか全部）",'分け方の表'!$D$4:$D$103,0))&amp;"","未分類"))))</f>
        <v/>
      </c>
      <c r="S569" s="39">
        <f>IF(L569&lt;&gt;1,"",IF(N569=1,"",IF(IF(O569&gt;0,INDEX('分け方の表'!$N$4:$N$53,O569)&amp;"","")&lt;&gt;"",IF(INDEX('分け方の表'!$N$4:$N$53,O569)="（数えない）","",INDEX('分け方の表'!$N$4:$N$53,O569)&amp;""),IF(I569&amp;""="1",IF((Q569&lt;&gt;"")*(D569&lt;0)*(IFERROR(INDEX('入力'!$E$30:$E$88,MATCH(Q569,'入力'!$A$30:$A$88,0)),"")="貯める・増やす"),Q569,""),IF(A569&amp;""="0","",IF(Q569&lt;&gt;"",Q569,R569))))))</f>
        <v/>
      </c>
      <c r="T569" s="56">
        <f>IF(S569="","",IF(IFERROR(INDEX('入力'!$E$30:$E$88,MATCH(S569,'入力'!$A$30:$A$88,0)),"")="入るお金",D569,-D569))</f>
        <v/>
      </c>
      <c r="U569" s="39">
        <f>IF(L569="","",IF(L569&lt;&gt;1,"見出しなど",IF(N569=1,"重なり",IF(S569="",IF(O569&gt;0,"数えない（直した）",IF(I569&amp;""="1","振替",IF(A569&amp;""="0","計算対象外","数えない"))),IF(COUNTIFS('入力'!$A$30:$A$88,S569)=0,"一覧にない費目",IF(O569&gt;0,"直した",IF(S569="未分類","未分類","OK")))))))</f>
        <v/>
      </c>
    </row>
    <row r="570">
      <c r="A570" s="40" t="n"/>
      <c r="B570" s="34" t="n"/>
      <c r="C570" s="35" t="n"/>
      <c r="D570" s="36" t="n"/>
      <c r="E570" s="35" t="n"/>
      <c r="F570" s="35" t="n"/>
      <c r="G570" s="35" t="n"/>
      <c r="H570" s="35" t="n"/>
      <c r="I570" s="40" t="n"/>
      <c r="J570" s="35" t="n"/>
      <c r="L570" s="39">
        <f>IF(B570="","",IFERROR(YEAR(B570)*0+D570*0+1,0))</f>
        <v/>
      </c>
      <c r="M570" s="55">
        <f>IF(L570&lt;&gt;1,"",IF(O570&gt;0,IF(INDEX('分け方の表'!$O$4:$O$53,O570)&lt;&gt;"",DATE(YEAR(INDEX('分け方の表'!$O$4:$O$53,O570)),MONTH(INDEX('分け方の表'!$O$4:$O$53,O570)),1),DATE(YEAR(B570),MONTH(B570),1)),DATE(YEAR(B570),MONTH(B570),1)))</f>
        <v/>
      </c>
      <c r="N570" s="39">
        <f>IF(L570&lt;&gt;1,"",IF(J570="",0,IF(COUNTIFS($J$4:J570,J570)&gt;1,1,0)))</f>
        <v/>
      </c>
      <c r="O570" s="39">
        <f>IF(L570&lt;&gt;1,"",IF(J570="",0,IFERROR(MATCH(J570,'分け方の表'!$M$4:$M$53,0),0)))</f>
        <v/>
      </c>
      <c r="P570" s="39">
        <f>IF(L570&lt;&gt;1,"",IF(SUMPRODUCT((COUNTIFS(C570,"*"&amp;'分け方の表'!$F$4:$F$23&amp;"*")&gt;0)*('分け方の表'!$F$4:$F$23&lt;&gt;"")*'分け方の表'!$I$4:$I$23)=0,99,1+COUNTIFS('分け方の表'!$I$4:$I$23,"&gt;"&amp;SUMPRODUCT((COUNTIFS(C570,"*"&amp;'分け方の表'!$F$4:$F$23&amp;"*")&gt;0)*('分け方の表'!$F$4:$F$23&lt;&gt;"")*'分け方の表'!$I$4:$I$23))))</f>
        <v/>
      </c>
      <c r="Q570" s="39">
        <f>IF(L570&lt;&gt;1,"",IF(P570&gt;=99,"",INDEX('分け方の表'!$G$4:$G$23,P570)&amp;""))</f>
        <v/>
      </c>
      <c r="R570" s="39">
        <f>IF(L570&lt;&gt;1,"",IF((F570="収入")*(G570="給与")*(E570&lt;&gt;"")*(COUNTIFS('分け方の表'!$J$4:$J$13,E570)&gt;0),INDEX('分け方の表'!$K$4:$K$13,MATCH(E570,'分け方の表'!$J$4:$J$13,0))&amp;"",IFERROR(INDEX('分け方の表'!$C$4:$C$103,MATCH(F570&amp;"|"&amp;G570,'分け方の表'!$D$4:$D$103,0))&amp;"",IFERROR(INDEX('分け方の表'!$C$4:$C$103,MATCH(F570&amp;"|（ほか全部）",'分け方の表'!$D$4:$D$103,0))&amp;"","未分類"))))</f>
        <v/>
      </c>
      <c r="S570" s="39">
        <f>IF(L570&lt;&gt;1,"",IF(N570=1,"",IF(IF(O570&gt;0,INDEX('分け方の表'!$N$4:$N$53,O570)&amp;"","")&lt;&gt;"",IF(INDEX('分け方の表'!$N$4:$N$53,O570)="（数えない）","",INDEX('分け方の表'!$N$4:$N$53,O570)&amp;""),IF(I570&amp;""="1",IF((Q570&lt;&gt;"")*(D570&lt;0)*(IFERROR(INDEX('入力'!$E$30:$E$88,MATCH(Q570,'入力'!$A$30:$A$88,0)),"")="貯める・増やす"),Q570,""),IF(A570&amp;""="0","",IF(Q570&lt;&gt;"",Q570,R570))))))</f>
        <v/>
      </c>
      <c r="T570" s="56">
        <f>IF(S570="","",IF(IFERROR(INDEX('入力'!$E$30:$E$88,MATCH(S570,'入力'!$A$30:$A$88,0)),"")="入るお金",D570,-D570))</f>
        <v/>
      </c>
      <c r="U570" s="39">
        <f>IF(L570="","",IF(L570&lt;&gt;1,"見出しなど",IF(N570=1,"重なり",IF(S570="",IF(O570&gt;0,"数えない（直した）",IF(I570&amp;""="1","振替",IF(A570&amp;""="0","計算対象外","数えない"))),IF(COUNTIFS('入力'!$A$30:$A$88,S570)=0,"一覧にない費目",IF(O570&gt;0,"直した",IF(S570="未分類","未分類","OK")))))))</f>
        <v/>
      </c>
    </row>
    <row r="571">
      <c r="A571" s="40" t="n"/>
      <c r="B571" s="34" t="n"/>
      <c r="C571" s="35" t="n"/>
      <c r="D571" s="36" t="n"/>
      <c r="E571" s="35" t="n"/>
      <c r="F571" s="35" t="n"/>
      <c r="G571" s="35" t="n"/>
      <c r="H571" s="35" t="n"/>
      <c r="I571" s="40" t="n"/>
      <c r="J571" s="35" t="n"/>
      <c r="L571" s="39">
        <f>IF(B571="","",IFERROR(YEAR(B571)*0+D571*0+1,0))</f>
        <v/>
      </c>
      <c r="M571" s="55">
        <f>IF(L571&lt;&gt;1,"",IF(O571&gt;0,IF(INDEX('分け方の表'!$O$4:$O$53,O571)&lt;&gt;"",DATE(YEAR(INDEX('分け方の表'!$O$4:$O$53,O571)),MONTH(INDEX('分け方の表'!$O$4:$O$53,O571)),1),DATE(YEAR(B571),MONTH(B571),1)),DATE(YEAR(B571),MONTH(B571),1)))</f>
        <v/>
      </c>
      <c r="N571" s="39">
        <f>IF(L571&lt;&gt;1,"",IF(J571="",0,IF(COUNTIFS($J$4:J571,J571)&gt;1,1,0)))</f>
        <v/>
      </c>
      <c r="O571" s="39">
        <f>IF(L571&lt;&gt;1,"",IF(J571="",0,IFERROR(MATCH(J571,'分け方の表'!$M$4:$M$53,0),0)))</f>
        <v/>
      </c>
      <c r="P571" s="39">
        <f>IF(L571&lt;&gt;1,"",IF(SUMPRODUCT((COUNTIFS(C571,"*"&amp;'分け方の表'!$F$4:$F$23&amp;"*")&gt;0)*('分け方の表'!$F$4:$F$23&lt;&gt;"")*'分け方の表'!$I$4:$I$23)=0,99,1+COUNTIFS('分け方の表'!$I$4:$I$23,"&gt;"&amp;SUMPRODUCT((COUNTIFS(C571,"*"&amp;'分け方の表'!$F$4:$F$23&amp;"*")&gt;0)*('分け方の表'!$F$4:$F$23&lt;&gt;"")*'分け方の表'!$I$4:$I$23))))</f>
        <v/>
      </c>
      <c r="Q571" s="39">
        <f>IF(L571&lt;&gt;1,"",IF(P571&gt;=99,"",INDEX('分け方の表'!$G$4:$G$23,P571)&amp;""))</f>
        <v/>
      </c>
      <c r="R571" s="39">
        <f>IF(L571&lt;&gt;1,"",IF((F571="収入")*(G571="給与")*(E571&lt;&gt;"")*(COUNTIFS('分け方の表'!$J$4:$J$13,E571)&gt;0),INDEX('分け方の表'!$K$4:$K$13,MATCH(E571,'分け方の表'!$J$4:$J$13,0))&amp;"",IFERROR(INDEX('分け方の表'!$C$4:$C$103,MATCH(F571&amp;"|"&amp;G571,'分け方の表'!$D$4:$D$103,0))&amp;"",IFERROR(INDEX('分け方の表'!$C$4:$C$103,MATCH(F571&amp;"|（ほか全部）",'分け方の表'!$D$4:$D$103,0))&amp;"","未分類"))))</f>
        <v/>
      </c>
      <c r="S571" s="39">
        <f>IF(L571&lt;&gt;1,"",IF(N571=1,"",IF(IF(O571&gt;0,INDEX('分け方の表'!$N$4:$N$53,O571)&amp;"","")&lt;&gt;"",IF(INDEX('分け方の表'!$N$4:$N$53,O571)="（数えない）","",INDEX('分け方の表'!$N$4:$N$53,O571)&amp;""),IF(I571&amp;""="1",IF((Q571&lt;&gt;"")*(D571&lt;0)*(IFERROR(INDEX('入力'!$E$30:$E$88,MATCH(Q571,'入力'!$A$30:$A$88,0)),"")="貯める・増やす"),Q571,""),IF(A571&amp;""="0","",IF(Q571&lt;&gt;"",Q571,R571))))))</f>
        <v/>
      </c>
      <c r="T571" s="56">
        <f>IF(S571="","",IF(IFERROR(INDEX('入力'!$E$30:$E$88,MATCH(S571,'入力'!$A$30:$A$88,0)),"")="入るお金",D571,-D571))</f>
        <v/>
      </c>
      <c r="U571" s="39">
        <f>IF(L571="","",IF(L571&lt;&gt;1,"見出しなど",IF(N571=1,"重なり",IF(S571="",IF(O571&gt;0,"数えない（直した）",IF(I571&amp;""="1","振替",IF(A571&amp;""="0","計算対象外","数えない"))),IF(COUNTIFS('入力'!$A$30:$A$88,S571)=0,"一覧にない費目",IF(O571&gt;0,"直した",IF(S571="未分類","未分類","OK")))))))</f>
        <v/>
      </c>
    </row>
    <row r="572">
      <c r="A572" s="40" t="n"/>
      <c r="B572" s="34" t="n"/>
      <c r="C572" s="35" t="n"/>
      <c r="D572" s="36" t="n"/>
      <c r="E572" s="35" t="n"/>
      <c r="F572" s="35" t="n"/>
      <c r="G572" s="35" t="n"/>
      <c r="H572" s="35" t="n"/>
      <c r="I572" s="40" t="n"/>
      <c r="J572" s="35" t="n"/>
      <c r="L572" s="39">
        <f>IF(B572="","",IFERROR(YEAR(B572)*0+D572*0+1,0))</f>
        <v/>
      </c>
      <c r="M572" s="55">
        <f>IF(L572&lt;&gt;1,"",IF(O572&gt;0,IF(INDEX('分け方の表'!$O$4:$O$53,O572)&lt;&gt;"",DATE(YEAR(INDEX('分け方の表'!$O$4:$O$53,O572)),MONTH(INDEX('分け方の表'!$O$4:$O$53,O572)),1),DATE(YEAR(B572),MONTH(B572),1)),DATE(YEAR(B572),MONTH(B572),1)))</f>
        <v/>
      </c>
      <c r="N572" s="39">
        <f>IF(L572&lt;&gt;1,"",IF(J572="",0,IF(COUNTIFS($J$4:J572,J572)&gt;1,1,0)))</f>
        <v/>
      </c>
      <c r="O572" s="39">
        <f>IF(L572&lt;&gt;1,"",IF(J572="",0,IFERROR(MATCH(J572,'分け方の表'!$M$4:$M$53,0),0)))</f>
        <v/>
      </c>
      <c r="P572" s="39">
        <f>IF(L572&lt;&gt;1,"",IF(SUMPRODUCT((COUNTIFS(C572,"*"&amp;'分け方の表'!$F$4:$F$23&amp;"*")&gt;0)*('分け方の表'!$F$4:$F$23&lt;&gt;"")*'分け方の表'!$I$4:$I$23)=0,99,1+COUNTIFS('分け方の表'!$I$4:$I$23,"&gt;"&amp;SUMPRODUCT((COUNTIFS(C572,"*"&amp;'分け方の表'!$F$4:$F$23&amp;"*")&gt;0)*('分け方の表'!$F$4:$F$23&lt;&gt;"")*'分け方の表'!$I$4:$I$23))))</f>
        <v/>
      </c>
      <c r="Q572" s="39">
        <f>IF(L572&lt;&gt;1,"",IF(P572&gt;=99,"",INDEX('分け方の表'!$G$4:$G$23,P572)&amp;""))</f>
        <v/>
      </c>
      <c r="R572" s="39">
        <f>IF(L572&lt;&gt;1,"",IF((F572="収入")*(G572="給与")*(E572&lt;&gt;"")*(COUNTIFS('分け方の表'!$J$4:$J$13,E572)&gt;0),INDEX('分け方の表'!$K$4:$K$13,MATCH(E572,'分け方の表'!$J$4:$J$13,0))&amp;"",IFERROR(INDEX('分け方の表'!$C$4:$C$103,MATCH(F572&amp;"|"&amp;G572,'分け方の表'!$D$4:$D$103,0))&amp;"",IFERROR(INDEX('分け方の表'!$C$4:$C$103,MATCH(F572&amp;"|（ほか全部）",'分け方の表'!$D$4:$D$103,0))&amp;"","未分類"))))</f>
        <v/>
      </c>
      <c r="S572" s="39">
        <f>IF(L572&lt;&gt;1,"",IF(N572=1,"",IF(IF(O572&gt;0,INDEX('分け方の表'!$N$4:$N$53,O572)&amp;"","")&lt;&gt;"",IF(INDEX('分け方の表'!$N$4:$N$53,O572)="（数えない）","",INDEX('分け方の表'!$N$4:$N$53,O572)&amp;""),IF(I572&amp;""="1",IF((Q572&lt;&gt;"")*(D572&lt;0)*(IFERROR(INDEX('入力'!$E$30:$E$88,MATCH(Q572,'入力'!$A$30:$A$88,0)),"")="貯める・増やす"),Q572,""),IF(A572&amp;""="0","",IF(Q572&lt;&gt;"",Q572,R572))))))</f>
        <v/>
      </c>
      <c r="T572" s="56">
        <f>IF(S572="","",IF(IFERROR(INDEX('入力'!$E$30:$E$88,MATCH(S572,'入力'!$A$30:$A$88,0)),"")="入るお金",D572,-D572))</f>
        <v/>
      </c>
      <c r="U572" s="39">
        <f>IF(L572="","",IF(L572&lt;&gt;1,"見出しなど",IF(N572=1,"重なり",IF(S572="",IF(O572&gt;0,"数えない（直した）",IF(I572&amp;""="1","振替",IF(A572&amp;""="0","計算対象外","数えない"))),IF(COUNTIFS('入力'!$A$30:$A$88,S572)=0,"一覧にない費目",IF(O572&gt;0,"直した",IF(S572="未分類","未分類","OK")))))))</f>
        <v/>
      </c>
    </row>
    <row r="573">
      <c r="A573" s="40" t="n"/>
      <c r="B573" s="34" t="n"/>
      <c r="C573" s="35" t="n"/>
      <c r="D573" s="36" t="n"/>
      <c r="E573" s="35" t="n"/>
      <c r="F573" s="35" t="n"/>
      <c r="G573" s="35" t="n"/>
      <c r="H573" s="35" t="n"/>
      <c r="I573" s="40" t="n"/>
      <c r="J573" s="35" t="n"/>
      <c r="L573" s="39">
        <f>IF(B573="","",IFERROR(YEAR(B573)*0+D573*0+1,0))</f>
        <v/>
      </c>
      <c r="M573" s="55">
        <f>IF(L573&lt;&gt;1,"",IF(O573&gt;0,IF(INDEX('分け方の表'!$O$4:$O$53,O573)&lt;&gt;"",DATE(YEAR(INDEX('分け方の表'!$O$4:$O$53,O573)),MONTH(INDEX('分け方の表'!$O$4:$O$53,O573)),1),DATE(YEAR(B573),MONTH(B573),1)),DATE(YEAR(B573),MONTH(B573),1)))</f>
        <v/>
      </c>
      <c r="N573" s="39">
        <f>IF(L573&lt;&gt;1,"",IF(J573="",0,IF(COUNTIFS($J$4:J573,J573)&gt;1,1,0)))</f>
        <v/>
      </c>
      <c r="O573" s="39">
        <f>IF(L573&lt;&gt;1,"",IF(J573="",0,IFERROR(MATCH(J573,'分け方の表'!$M$4:$M$53,0),0)))</f>
        <v/>
      </c>
      <c r="P573" s="39">
        <f>IF(L573&lt;&gt;1,"",IF(SUMPRODUCT((COUNTIFS(C573,"*"&amp;'分け方の表'!$F$4:$F$23&amp;"*")&gt;0)*('分け方の表'!$F$4:$F$23&lt;&gt;"")*'分け方の表'!$I$4:$I$23)=0,99,1+COUNTIFS('分け方の表'!$I$4:$I$23,"&gt;"&amp;SUMPRODUCT((COUNTIFS(C573,"*"&amp;'分け方の表'!$F$4:$F$23&amp;"*")&gt;0)*('分け方の表'!$F$4:$F$23&lt;&gt;"")*'分け方の表'!$I$4:$I$23))))</f>
        <v/>
      </c>
      <c r="Q573" s="39">
        <f>IF(L573&lt;&gt;1,"",IF(P573&gt;=99,"",INDEX('分け方の表'!$G$4:$G$23,P573)&amp;""))</f>
        <v/>
      </c>
      <c r="R573" s="39">
        <f>IF(L573&lt;&gt;1,"",IF((F573="収入")*(G573="給与")*(E573&lt;&gt;"")*(COUNTIFS('分け方の表'!$J$4:$J$13,E573)&gt;0),INDEX('分け方の表'!$K$4:$K$13,MATCH(E573,'分け方の表'!$J$4:$J$13,0))&amp;"",IFERROR(INDEX('分け方の表'!$C$4:$C$103,MATCH(F573&amp;"|"&amp;G573,'分け方の表'!$D$4:$D$103,0))&amp;"",IFERROR(INDEX('分け方の表'!$C$4:$C$103,MATCH(F573&amp;"|（ほか全部）",'分け方の表'!$D$4:$D$103,0))&amp;"","未分類"))))</f>
        <v/>
      </c>
      <c r="S573" s="39">
        <f>IF(L573&lt;&gt;1,"",IF(N573=1,"",IF(IF(O573&gt;0,INDEX('分け方の表'!$N$4:$N$53,O573)&amp;"","")&lt;&gt;"",IF(INDEX('分け方の表'!$N$4:$N$53,O573)="（数えない）","",INDEX('分け方の表'!$N$4:$N$53,O573)&amp;""),IF(I573&amp;""="1",IF((Q573&lt;&gt;"")*(D573&lt;0)*(IFERROR(INDEX('入力'!$E$30:$E$88,MATCH(Q573,'入力'!$A$30:$A$88,0)),"")="貯める・増やす"),Q573,""),IF(A573&amp;""="0","",IF(Q573&lt;&gt;"",Q573,R573))))))</f>
        <v/>
      </c>
      <c r="T573" s="56">
        <f>IF(S573="","",IF(IFERROR(INDEX('入力'!$E$30:$E$88,MATCH(S573,'入力'!$A$30:$A$88,0)),"")="入るお金",D573,-D573))</f>
        <v/>
      </c>
      <c r="U573" s="39">
        <f>IF(L573="","",IF(L573&lt;&gt;1,"見出しなど",IF(N573=1,"重なり",IF(S573="",IF(O573&gt;0,"数えない（直した）",IF(I573&amp;""="1","振替",IF(A573&amp;""="0","計算対象外","数えない"))),IF(COUNTIFS('入力'!$A$30:$A$88,S573)=0,"一覧にない費目",IF(O573&gt;0,"直した",IF(S573="未分類","未分類","OK")))))))</f>
        <v/>
      </c>
    </row>
    <row r="574">
      <c r="A574" s="40" t="n"/>
      <c r="B574" s="34" t="n"/>
      <c r="C574" s="35" t="n"/>
      <c r="D574" s="36" t="n"/>
      <c r="E574" s="35" t="n"/>
      <c r="F574" s="35" t="n"/>
      <c r="G574" s="35" t="n"/>
      <c r="H574" s="35" t="n"/>
      <c r="I574" s="40" t="n"/>
      <c r="J574" s="35" t="n"/>
      <c r="L574" s="39">
        <f>IF(B574="","",IFERROR(YEAR(B574)*0+D574*0+1,0))</f>
        <v/>
      </c>
      <c r="M574" s="55">
        <f>IF(L574&lt;&gt;1,"",IF(O574&gt;0,IF(INDEX('分け方の表'!$O$4:$O$53,O574)&lt;&gt;"",DATE(YEAR(INDEX('分け方の表'!$O$4:$O$53,O574)),MONTH(INDEX('分け方の表'!$O$4:$O$53,O574)),1),DATE(YEAR(B574),MONTH(B574),1)),DATE(YEAR(B574),MONTH(B574),1)))</f>
        <v/>
      </c>
      <c r="N574" s="39">
        <f>IF(L574&lt;&gt;1,"",IF(J574="",0,IF(COUNTIFS($J$4:J574,J574)&gt;1,1,0)))</f>
        <v/>
      </c>
      <c r="O574" s="39">
        <f>IF(L574&lt;&gt;1,"",IF(J574="",0,IFERROR(MATCH(J574,'分け方の表'!$M$4:$M$53,0),0)))</f>
        <v/>
      </c>
      <c r="P574" s="39">
        <f>IF(L574&lt;&gt;1,"",IF(SUMPRODUCT((COUNTIFS(C574,"*"&amp;'分け方の表'!$F$4:$F$23&amp;"*")&gt;0)*('分け方の表'!$F$4:$F$23&lt;&gt;"")*'分け方の表'!$I$4:$I$23)=0,99,1+COUNTIFS('分け方の表'!$I$4:$I$23,"&gt;"&amp;SUMPRODUCT((COUNTIFS(C574,"*"&amp;'分け方の表'!$F$4:$F$23&amp;"*")&gt;0)*('分け方の表'!$F$4:$F$23&lt;&gt;"")*'分け方の表'!$I$4:$I$23))))</f>
        <v/>
      </c>
      <c r="Q574" s="39">
        <f>IF(L574&lt;&gt;1,"",IF(P574&gt;=99,"",INDEX('分け方の表'!$G$4:$G$23,P574)&amp;""))</f>
        <v/>
      </c>
      <c r="R574" s="39">
        <f>IF(L574&lt;&gt;1,"",IF((F574="収入")*(G574="給与")*(E574&lt;&gt;"")*(COUNTIFS('分け方の表'!$J$4:$J$13,E574)&gt;0),INDEX('分け方の表'!$K$4:$K$13,MATCH(E574,'分け方の表'!$J$4:$J$13,0))&amp;"",IFERROR(INDEX('分け方の表'!$C$4:$C$103,MATCH(F574&amp;"|"&amp;G574,'分け方の表'!$D$4:$D$103,0))&amp;"",IFERROR(INDEX('分け方の表'!$C$4:$C$103,MATCH(F574&amp;"|（ほか全部）",'分け方の表'!$D$4:$D$103,0))&amp;"","未分類"))))</f>
        <v/>
      </c>
      <c r="S574" s="39">
        <f>IF(L574&lt;&gt;1,"",IF(N574=1,"",IF(IF(O574&gt;0,INDEX('分け方の表'!$N$4:$N$53,O574)&amp;"","")&lt;&gt;"",IF(INDEX('分け方の表'!$N$4:$N$53,O574)="（数えない）","",INDEX('分け方の表'!$N$4:$N$53,O574)&amp;""),IF(I574&amp;""="1",IF((Q574&lt;&gt;"")*(D574&lt;0)*(IFERROR(INDEX('入力'!$E$30:$E$88,MATCH(Q574,'入力'!$A$30:$A$88,0)),"")="貯める・増やす"),Q574,""),IF(A574&amp;""="0","",IF(Q574&lt;&gt;"",Q574,R574))))))</f>
        <v/>
      </c>
      <c r="T574" s="56">
        <f>IF(S574="","",IF(IFERROR(INDEX('入力'!$E$30:$E$88,MATCH(S574,'入力'!$A$30:$A$88,0)),"")="入るお金",D574,-D574))</f>
        <v/>
      </c>
      <c r="U574" s="39">
        <f>IF(L574="","",IF(L574&lt;&gt;1,"見出しなど",IF(N574=1,"重なり",IF(S574="",IF(O574&gt;0,"数えない（直した）",IF(I574&amp;""="1","振替",IF(A574&amp;""="0","計算対象外","数えない"))),IF(COUNTIFS('入力'!$A$30:$A$88,S574)=0,"一覧にない費目",IF(O574&gt;0,"直した",IF(S574="未分類","未分類","OK")))))))</f>
        <v/>
      </c>
    </row>
    <row r="575">
      <c r="A575" s="40" t="n"/>
      <c r="B575" s="34" t="n"/>
      <c r="C575" s="35" t="n"/>
      <c r="D575" s="36" t="n"/>
      <c r="E575" s="35" t="n"/>
      <c r="F575" s="35" t="n"/>
      <c r="G575" s="35" t="n"/>
      <c r="H575" s="35" t="n"/>
      <c r="I575" s="40" t="n"/>
      <c r="J575" s="35" t="n"/>
      <c r="L575" s="39">
        <f>IF(B575="","",IFERROR(YEAR(B575)*0+D575*0+1,0))</f>
        <v/>
      </c>
      <c r="M575" s="55">
        <f>IF(L575&lt;&gt;1,"",IF(O575&gt;0,IF(INDEX('分け方の表'!$O$4:$O$53,O575)&lt;&gt;"",DATE(YEAR(INDEX('分け方の表'!$O$4:$O$53,O575)),MONTH(INDEX('分け方の表'!$O$4:$O$53,O575)),1),DATE(YEAR(B575),MONTH(B575),1)),DATE(YEAR(B575),MONTH(B575),1)))</f>
        <v/>
      </c>
      <c r="N575" s="39">
        <f>IF(L575&lt;&gt;1,"",IF(J575="",0,IF(COUNTIFS($J$4:J575,J575)&gt;1,1,0)))</f>
        <v/>
      </c>
      <c r="O575" s="39">
        <f>IF(L575&lt;&gt;1,"",IF(J575="",0,IFERROR(MATCH(J575,'分け方の表'!$M$4:$M$53,0),0)))</f>
        <v/>
      </c>
      <c r="P575" s="39">
        <f>IF(L575&lt;&gt;1,"",IF(SUMPRODUCT((COUNTIFS(C575,"*"&amp;'分け方の表'!$F$4:$F$23&amp;"*")&gt;0)*('分け方の表'!$F$4:$F$23&lt;&gt;"")*'分け方の表'!$I$4:$I$23)=0,99,1+COUNTIFS('分け方の表'!$I$4:$I$23,"&gt;"&amp;SUMPRODUCT((COUNTIFS(C575,"*"&amp;'分け方の表'!$F$4:$F$23&amp;"*")&gt;0)*('分け方の表'!$F$4:$F$23&lt;&gt;"")*'分け方の表'!$I$4:$I$23))))</f>
        <v/>
      </c>
      <c r="Q575" s="39">
        <f>IF(L575&lt;&gt;1,"",IF(P575&gt;=99,"",INDEX('分け方の表'!$G$4:$G$23,P575)&amp;""))</f>
        <v/>
      </c>
      <c r="R575" s="39">
        <f>IF(L575&lt;&gt;1,"",IF((F575="収入")*(G575="給与")*(E575&lt;&gt;"")*(COUNTIFS('分け方の表'!$J$4:$J$13,E575)&gt;0),INDEX('分け方の表'!$K$4:$K$13,MATCH(E575,'分け方の表'!$J$4:$J$13,0))&amp;"",IFERROR(INDEX('分け方の表'!$C$4:$C$103,MATCH(F575&amp;"|"&amp;G575,'分け方の表'!$D$4:$D$103,0))&amp;"",IFERROR(INDEX('分け方の表'!$C$4:$C$103,MATCH(F575&amp;"|（ほか全部）",'分け方の表'!$D$4:$D$103,0))&amp;"","未分類"))))</f>
        <v/>
      </c>
      <c r="S575" s="39">
        <f>IF(L575&lt;&gt;1,"",IF(N575=1,"",IF(IF(O575&gt;0,INDEX('分け方の表'!$N$4:$N$53,O575)&amp;"","")&lt;&gt;"",IF(INDEX('分け方の表'!$N$4:$N$53,O575)="（数えない）","",INDEX('分け方の表'!$N$4:$N$53,O575)&amp;""),IF(I575&amp;""="1",IF((Q575&lt;&gt;"")*(D575&lt;0)*(IFERROR(INDEX('入力'!$E$30:$E$88,MATCH(Q575,'入力'!$A$30:$A$88,0)),"")="貯める・増やす"),Q575,""),IF(A575&amp;""="0","",IF(Q575&lt;&gt;"",Q575,R575))))))</f>
        <v/>
      </c>
      <c r="T575" s="56">
        <f>IF(S575="","",IF(IFERROR(INDEX('入力'!$E$30:$E$88,MATCH(S575,'入力'!$A$30:$A$88,0)),"")="入るお金",D575,-D575))</f>
        <v/>
      </c>
      <c r="U575" s="39">
        <f>IF(L575="","",IF(L575&lt;&gt;1,"見出しなど",IF(N575=1,"重なり",IF(S575="",IF(O575&gt;0,"数えない（直した）",IF(I575&amp;""="1","振替",IF(A575&amp;""="0","計算対象外","数えない"))),IF(COUNTIFS('入力'!$A$30:$A$88,S575)=0,"一覧にない費目",IF(O575&gt;0,"直した",IF(S575="未分類","未分類","OK")))))))</f>
        <v/>
      </c>
    </row>
    <row r="576">
      <c r="A576" s="40" t="n"/>
      <c r="B576" s="34" t="n"/>
      <c r="C576" s="35" t="n"/>
      <c r="D576" s="36" t="n"/>
      <c r="E576" s="35" t="n"/>
      <c r="F576" s="35" t="n"/>
      <c r="G576" s="35" t="n"/>
      <c r="H576" s="35" t="n"/>
      <c r="I576" s="40" t="n"/>
      <c r="J576" s="35" t="n"/>
      <c r="L576" s="39">
        <f>IF(B576="","",IFERROR(YEAR(B576)*0+D576*0+1,0))</f>
        <v/>
      </c>
      <c r="M576" s="55">
        <f>IF(L576&lt;&gt;1,"",IF(O576&gt;0,IF(INDEX('分け方の表'!$O$4:$O$53,O576)&lt;&gt;"",DATE(YEAR(INDEX('分け方の表'!$O$4:$O$53,O576)),MONTH(INDEX('分け方の表'!$O$4:$O$53,O576)),1),DATE(YEAR(B576),MONTH(B576),1)),DATE(YEAR(B576),MONTH(B576),1)))</f>
        <v/>
      </c>
      <c r="N576" s="39">
        <f>IF(L576&lt;&gt;1,"",IF(J576="",0,IF(COUNTIFS($J$4:J576,J576)&gt;1,1,0)))</f>
        <v/>
      </c>
      <c r="O576" s="39">
        <f>IF(L576&lt;&gt;1,"",IF(J576="",0,IFERROR(MATCH(J576,'分け方の表'!$M$4:$M$53,0),0)))</f>
        <v/>
      </c>
      <c r="P576" s="39">
        <f>IF(L576&lt;&gt;1,"",IF(SUMPRODUCT((COUNTIFS(C576,"*"&amp;'分け方の表'!$F$4:$F$23&amp;"*")&gt;0)*('分け方の表'!$F$4:$F$23&lt;&gt;"")*'分け方の表'!$I$4:$I$23)=0,99,1+COUNTIFS('分け方の表'!$I$4:$I$23,"&gt;"&amp;SUMPRODUCT((COUNTIFS(C576,"*"&amp;'分け方の表'!$F$4:$F$23&amp;"*")&gt;0)*('分け方の表'!$F$4:$F$23&lt;&gt;"")*'分け方の表'!$I$4:$I$23))))</f>
        <v/>
      </c>
      <c r="Q576" s="39">
        <f>IF(L576&lt;&gt;1,"",IF(P576&gt;=99,"",INDEX('分け方の表'!$G$4:$G$23,P576)&amp;""))</f>
        <v/>
      </c>
      <c r="R576" s="39">
        <f>IF(L576&lt;&gt;1,"",IF((F576="収入")*(G576="給与")*(E576&lt;&gt;"")*(COUNTIFS('分け方の表'!$J$4:$J$13,E576)&gt;0),INDEX('分け方の表'!$K$4:$K$13,MATCH(E576,'分け方の表'!$J$4:$J$13,0))&amp;"",IFERROR(INDEX('分け方の表'!$C$4:$C$103,MATCH(F576&amp;"|"&amp;G576,'分け方の表'!$D$4:$D$103,0))&amp;"",IFERROR(INDEX('分け方の表'!$C$4:$C$103,MATCH(F576&amp;"|（ほか全部）",'分け方の表'!$D$4:$D$103,0))&amp;"","未分類"))))</f>
        <v/>
      </c>
      <c r="S576" s="39">
        <f>IF(L576&lt;&gt;1,"",IF(N576=1,"",IF(IF(O576&gt;0,INDEX('分け方の表'!$N$4:$N$53,O576)&amp;"","")&lt;&gt;"",IF(INDEX('分け方の表'!$N$4:$N$53,O576)="（数えない）","",INDEX('分け方の表'!$N$4:$N$53,O576)&amp;""),IF(I576&amp;""="1",IF((Q576&lt;&gt;"")*(D576&lt;0)*(IFERROR(INDEX('入力'!$E$30:$E$88,MATCH(Q576,'入力'!$A$30:$A$88,0)),"")="貯める・増やす"),Q576,""),IF(A576&amp;""="0","",IF(Q576&lt;&gt;"",Q576,R576))))))</f>
        <v/>
      </c>
      <c r="T576" s="56">
        <f>IF(S576="","",IF(IFERROR(INDEX('入力'!$E$30:$E$88,MATCH(S576,'入力'!$A$30:$A$88,0)),"")="入るお金",D576,-D576))</f>
        <v/>
      </c>
      <c r="U576" s="39">
        <f>IF(L576="","",IF(L576&lt;&gt;1,"見出しなど",IF(N576=1,"重なり",IF(S576="",IF(O576&gt;0,"数えない（直した）",IF(I576&amp;""="1","振替",IF(A576&amp;""="0","計算対象外","数えない"))),IF(COUNTIFS('入力'!$A$30:$A$88,S576)=0,"一覧にない費目",IF(O576&gt;0,"直した",IF(S576="未分類","未分類","OK")))))))</f>
        <v/>
      </c>
    </row>
    <row r="577">
      <c r="A577" s="40" t="n"/>
      <c r="B577" s="34" t="n"/>
      <c r="C577" s="35" t="n"/>
      <c r="D577" s="36" t="n"/>
      <c r="E577" s="35" t="n"/>
      <c r="F577" s="35" t="n"/>
      <c r="G577" s="35" t="n"/>
      <c r="H577" s="35" t="n"/>
      <c r="I577" s="40" t="n"/>
      <c r="J577" s="35" t="n"/>
      <c r="L577" s="39">
        <f>IF(B577="","",IFERROR(YEAR(B577)*0+D577*0+1,0))</f>
        <v/>
      </c>
      <c r="M577" s="55">
        <f>IF(L577&lt;&gt;1,"",IF(O577&gt;0,IF(INDEX('分け方の表'!$O$4:$O$53,O577)&lt;&gt;"",DATE(YEAR(INDEX('分け方の表'!$O$4:$O$53,O577)),MONTH(INDEX('分け方の表'!$O$4:$O$53,O577)),1),DATE(YEAR(B577),MONTH(B577),1)),DATE(YEAR(B577),MONTH(B577),1)))</f>
        <v/>
      </c>
      <c r="N577" s="39">
        <f>IF(L577&lt;&gt;1,"",IF(J577="",0,IF(COUNTIFS($J$4:J577,J577)&gt;1,1,0)))</f>
        <v/>
      </c>
      <c r="O577" s="39">
        <f>IF(L577&lt;&gt;1,"",IF(J577="",0,IFERROR(MATCH(J577,'分け方の表'!$M$4:$M$53,0),0)))</f>
        <v/>
      </c>
      <c r="P577" s="39">
        <f>IF(L577&lt;&gt;1,"",IF(SUMPRODUCT((COUNTIFS(C577,"*"&amp;'分け方の表'!$F$4:$F$23&amp;"*")&gt;0)*('分け方の表'!$F$4:$F$23&lt;&gt;"")*'分け方の表'!$I$4:$I$23)=0,99,1+COUNTIFS('分け方の表'!$I$4:$I$23,"&gt;"&amp;SUMPRODUCT((COUNTIFS(C577,"*"&amp;'分け方の表'!$F$4:$F$23&amp;"*")&gt;0)*('分け方の表'!$F$4:$F$23&lt;&gt;"")*'分け方の表'!$I$4:$I$23))))</f>
        <v/>
      </c>
      <c r="Q577" s="39">
        <f>IF(L577&lt;&gt;1,"",IF(P577&gt;=99,"",INDEX('分け方の表'!$G$4:$G$23,P577)&amp;""))</f>
        <v/>
      </c>
      <c r="R577" s="39">
        <f>IF(L577&lt;&gt;1,"",IF((F577="収入")*(G577="給与")*(E577&lt;&gt;"")*(COUNTIFS('分け方の表'!$J$4:$J$13,E577)&gt;0),INDEX('分け方の表'!$K$4:$K$13,MATCH(E577,'分け方の表'!$J$4:$J$13,0))&amp;"",IFERROR(INDEX('分け方の表'!$C$4:$C$103,MATCH(F577&amp;"|"&amp;G577,'分け方の表'!$D$4:$D$103,0))&amp;"",IFERROR(INDEX('分け方の表'!$C$4:$C$103,MATCH(F577&amp;"|（ほか全部）",'分け方の表'!$D$4:$D$103,0))&amp;"","未分類"))))</f>
        <v/>
      </c>
      <c r="S577" s="39">
        <f>IF(L577&lt;&gt;1,"",IF(N577=1,"",IF(IF(O577&gt;0,INDEX('分け方の表'!$N$4:$N$53,O577)&amp;"","")&lt;&gt;"",IF(INDEX('分け方の表'!$N$4:$N$53,O577)="（数えない）","",INDEX('分け方の表'!$N$4:$N$53,O577)&amp;""),IF(I577&amp;""="1",IF((Q577&lt;&gt;"")*(D577&lt;0)*(IFERROR(INDEX('入力'!$E$30:$E$88,MATCH(Q577,'入力'!$A$30:$A$88,0)),"")="貯める・増やす"),Q577,""),IF(A577&amp;""="0","",IF(Q577&lt;&gt;"",Q577,R577))))))</f>
        <v/>
      </c>
      <c r="T577" s="56">
        <f>IF(S577="","",IF(IFERROR(INDEX('入力'!$E$30:$E$88,MATCH(S577,'入力'!$A$30:$A$88,0)),"")="入るお金",D577,-D577))</f>
        <v/>
      </c>
      <c r="U577" s="39">
        <f>IF(L577="","",IF(L577&lt;&gt;1,"見出しなど",IF(N577=1,"重なり",IF(S577="",IF(O577&gt;0,"数えない（直した）",IF(I577&amp;""="1","振替",IF(A577&amp;""="0","計算対象外","数えない"))),IF(COUNTIFS('入力'!$A$30:$A$88,S577)=0,"一覧にない費目",IF(O577&gt;0,"直した",IF(S577="未分類","未分類","OK")))))))</f>
        <v/>
      </c>
    </row>
    <row r="578">
      <c r="A578" s="40" t="n"/>
      <c r="B578" s="34" t="n"/>
      <c r="C578" s="35" t="n"/>
      <c r="D578" s="36" t="n"/>
      <c r="E578" s="35" t="n"/>
      <c r="F578" s="35" t="n"/>
      <c r="G578" s="35" t="n"/>
      <c r="H578" s="35" t="n"/>
      <c r="I578" s="40" t="n"/>
      <c r="J578" s="35" t="n"/>
      <c r="L578" s="39">
        <f>IF(B578="","",IFERROR(YEAR(B578)*0+D578*0+1,0))</f>
        <v/>
      </c>
      <c r="M578" s="55">
        <f>IF(L578&lt;&gt;1,"",IF(O578&gt;0,IF(INDEX('分け方の表'!$O$4:$O$53,O578)&lt;&gt;"",DATE(YEAR(INDEX('分け方の表'!$O$4:$O$53,O578)),MONTH(INDEX('分け方の表'!$O$4:$O$53,O578)),1),DATE(YEAR(B578),MONTH(B578),1)),DATE(YEAR(B578),MONTH(B578),1)))</f>
        <v/>
      </c>
      <c r="N578" s="39">
        <f>IF(L578&lt;&gt;1,"",IF(J578="",0,IF(COUNTIFS($J$4:J578,J578)&gt;1,1,0)))</f>
        <v/>
      </c>
      <c r="O578" s="39">
        <f>IF(L578&lt;&gt;1,"",IF(J578="",0,IFERROR(MATCH(J578,'分け方の表'!$M$4:$M$53,0),0)))</f>
        <v/>
      </c>
      <c r="P578" s="39">
        <f>IF(L578&lt;&gt;1,"",IF(SUMPRODUCT((COUNTIFS(C578,"*"&amp;'分け方の表'!$F$4:$F$23&amp;"*")&gt;0)*('分け方の表'!$F$4:$F$23&lt;&gt;"")*'分け方の表'!$I$4:$I$23)=0,99,1+COUNTIFS('分け方の表'!$I$4:$I$23,"&gt;"&amp;SUMPRODUCT((COUNTIFS(C578,"*"&amp;'分け方の表'!$F$4:$F$23&amp;"*")&gt;0)*('分け方の表'!$F$4:$F$23&lt;&gt;"")*'分け方の表'!$I$4:$I$23))))</f>
        <v/>
      </c>
      <c r="Q578" s="39">
        <f>IF(L578&lt;&gt;1,"",IF(P578&gt;=99,"",INDEX('分け方の表'!$G$4:$G$23,P578)&amp;""))</f>
        <v/>
      </c>
      <c r="R578" s="39">
        <f>IF(L578&lt;&gt;1,"",IF((F578="収入")*(G578="給与")*(E578&lt;&gt;"")*(COUNTIFS('分け方の表'!$J$4:$J$13,E578)&gt;0),INDEX('分け方の表'!$K$4:$K$13,MATCH(E578,'分け方の表'!$J$4:$J$13,0))&amp;"",IFERROR(INDEX('分け方の表'!$C$4:$C$103,MATCH(F578&amp;"|"&amp;G578,'分け方の表'!$D$4:$D$103,0))&amp;"",IFERROR(INDEX('分け方の表'!$C$4:$C$103,MATCH(F578&amp;"|（ほか全部）",'分け方の表'!$D$4:$D$103,0))&amp;"","未分類"))))</f>
        <v/>
      </c>
      <c r="S578" s="39">
        <f>IF(L578&lt;&gt;1,"",IF(N578=1,"",IF(IF(O578&gt;0,INDEX('分け方の表'!$N$4:$N$53,O578)&amp;"","")&lt;&gt;"",IF(INDEX('分け方の表'!$N$4:$N$53,O578)="（数えない）","",INDEX('分け方の表'!$N$4:$N$53,O578)&amp;""),IF(I578&amp;""="1",IF((Q578&lt;&gt;"")*(D578&lt;0)*(IFERROR(INDEX('入力'!$E$30:$E$88,MATCH(Q578,'入力'!$A$30:$A$88,0)),"")="貯める・増やす"),Q578,""),IF(A578&amp;""="0","",IF(Q578&lt;&gt;"",Q578,R578))))))</f>
        <v/>
      </c>
      <c r="T578" s="56">
        <f>IF(S578="","",IF(IFERROR(INDEX('入力'!$E$30:$E$88,MATCH(S578,'入力'!$A$30:$A$88,0)),"")="入るお金",D578,-D578))</f>
        <v/>
      </c>
      <c r="U578" s="39">
        <f>IF(L578="","",IF(L578&lt;&gt;1,"見出しなど",IF(N578=1,"重なり",IF(S578="",IF(O578&gt;0,"数えない（直した）",IF(I578&amp;""="1","振替",IF(A578&amp;""="0","計算対象外","数えない"))),IF(COUNTIFS('入力'!$A$30:$A$88,S578)=0,"一覧にない費目",IF(O578&gt;0,"直した",IF(S578="未分類","未分類","OK")))))))</f>
        <v/>
      </c>
    </row>
    <row r="579">
      <c r="A579" s="40" t="n"/>
      <c r="B579" s="34" t="n"/>
      <c r="C579" s="35" t="n"/>
      <c r="D579" s="36" t="n"/>
      <c r="E579" s="35" t="n"/>
      <c r="F579" s="35" t="n"/>
      <c r="G579" s="35" t="n"/>
      <c r="H579" s="35" t="n"/>
      <c r="I579" s="40" t="n"/>
      <c r="J579" s="35" t="n"/>
      <c r="L579" s="39">
        <f>IF(B579="","",IFERROR(YEAR(B579)*0+D579*0+1,0))</f>
        <v/>
      </c>
      <c r="M579" s="55">
        <f>IF(L579&lt;&gt;1,"",IF(O579&gt;0,IF(INDEX('分け方の表'!$O$4:$O$53,O579)&lt;&gt;"",DATE(YEAR(INDEX('分け方の表'!$O$4:$O$53,O579)),MONTH(INDEX('分け方の表'!$O$4:$O$53,O579)),1),DATE(YEAR(B579),MONTH(B579),1)),DATE(YEAR(B579),MONTH(B579),1)))</f>
        <v/>
      </c>
      <c r="N579" s="39">
        <f>IF(L579&lt;&gt;1,"",IF(J579="",0,IF(COUNTIFS($J$4:J579,J579)&gt;1,1,0)))</f>
        <v/>
      </c>
      <c r="O579" s="39">
        <f>IF(L579&lt;&gt;1,"",IF(J579="",0,IFERROR(MATCH(J579,'分け方の表'!$M$4:$M$53,0),0)))</f>
        <v/>
      </c>
      <c r="P579" s="39">
        <f>IF(L579&lt;&gt;1,"",IF(SUMPRODUCT((COUNTIFS(C579,"*"&amp;'分け方の表'!$F$4:$F$23&amp;"*")&gt;0)*('分け方の表'!$F$4:$F$23&lt;&gt;"")*'分け方の表'!$I$4:$I$23)=0,99,1+COUNTIFS('分け方の表'!$I$4:$I$23,"&gt;"&amp;SUMPRODUCT((COUNTIFS(C579,"*"&amp;'分け方の表'!$F$4:$F$23&amp;"*")&gt;0)*('分け方の表'!$F$4:$F$23&lt;&gt;"")*'分け方の表'!$I$4:$I$23))))</f>
        <v/>
      </c>
      <c r="Q579" s="39">
        <f>IF(L579&lt;&gt;1,"",IF(P579&gt;=99,"",INDEX('分け方の表'!$G$4:$G$23,P579)&amp;""))</f>
        <v/>
      </c>
      <c r="R579" s="39">
        <f>IF(L579&lt;&gt;1,"",IF((F579="収入")*(G579="給与")*(E579&lt;&gt;"")*(COUNTIFS('分け方の表'!$J$4:$J$13,E579)&gt;0),INDEX('分け方の表'!$K$4:$K$13,MATCH(E579,'分け方の表'!$J$4:$J$13,0))&amp;"",IFERROR(INDEX('分け方の表'!$C$4:$C$103,MATCH(F579&amp;"|"&amp;G579,'分け方の表'!$D$4:$D$103,0))&amp;"",IFERROR(INDEX('分け方の表'!$C$4:$C$103,MATCH(F579&amp;"|（ほか全部）",'分け方の表'!$D$4:$D$103,0))&amp;"","未分類"))))</f>
        <v/>
      </c>
      <c r="S579" s="39">
        <f>IF(L579&lt;&gt;1,"",IF(N579=1,"",IF(IF(O579&gt;0,INDEX('分け方の表'!$N$4:$N$53,O579)&amp;"","")&lt;&gt;"",IF(INDEX('分け方の表'!$N$4:$N$53,O579)="（数えない）","",INDEX('分け方の表'!$N$4:$N$53,O579)&amp;""),IF(I579&amp;""="1",IF((Q579&lt;&gt;"")*(D579&lt;0)*(IFERROR(INDEX('入力'!$E$30:$E$88,MATCH(Q579,'入力'!$A$30:$A$88,0)),"")="貯める・増やす"),Q579,""),IF(A579&amp;""="0","",IF(Q579&lt;&gt;"",Q579,R579))))))</f>
        <v/>
      </c>
      <c r="T579" s="56">
        <f>IF(S579="","",IF(IFERROR(INDEX('入力'!$E$30:$E$88,MATCH(S579,'入力'!$A$30:$A$88,0)),"")="入るお金",D579,-D579))</f>
        <v/>
      </c>
      <c r="U579" s="39">
        <f>IF(L579="","",IF(L579&lt;&gt;1,"見出しなど",IF(N579=1,"重なり",IF(S579="",IF(O579&gt;0,"数えない（直した）",IF(I579&amp;""="1","振替",IF(A579&amp;""="0","計算対象外","数えない"))),IF(COUNTIFS('入力'!$A$30:$A$88,S579)=0,"一覧にない費目",IF(O579&gt;0,"直した",IF(S579="未分類","未分類","OK")))))))</f>
        <v/>
      </c>
    </row>
    <row r="580">
      <c r="A580" s="40" t="n"/>
      <c r="B580" s="34" t="n"/>
      <c r="C580" s="35" t="n"/>
      <c r="D580" s="36" t="n"/>
      <c r="E580" s="35" t="n"/>
      <c r="F580" s="35" t="n"/>
      <c r="G580" s="35" t="n"/>
      <c r="H580" s="35" t="n"/>
      <c r="I580" s="40" t="n"/>
      <c r="J580" s="35" t="n"/>
      <c r="L580" s="39">
        <f>IF(B580="","",IFERROR(YEAR(B580)*0+D580*0+1,0))</f>
        <v/>
      </c>
      <c r="M580" s="55">
        <f>IF(L580&lt;&gt;1,"",IF(O580&gt;0,IF(INDEX('分け方の表'!$O$4:$O$53,O580)&lt;&gt;"",DATE(YEAR(INDEX('分け方の表'!$O$4:$O$53,O580)),MONTH(INDEX('分け方の表'!$O$4:$O$53,O580)),1),DATE(YEAR(B580),MONTH(B580),1)),DATE(YEAR(B580),MONTH(B580),1)))</f>
        <v/>
      </c>
      <c r="N580" s="39">
        <f>IF(L580&lt;&gt;1,"",IF(J580="",0,IF(COUNTIFS($J$4:J580,J580)&gt;1,1,0)))</f>
        <v/>
      </c>
      <c r="O580" s="39">
        <f>IF(L580&lt;&gt;1,"",IF(J580="",0,IFERROR(MATCH(J580,'分け方の表'!$M$4:$M$53,0),0)))</f>
        <v/>
      </c>
      <c r="P580" s="39">
        <f>IF(L580&lt;&gt;1,"",IF(SUMPRODUCT((COUNTIFS(C580,"*"&amp;'分け方の表'!$F$4:$F$23&amp;"*")&gt;0)*('分け方の表'!$F$4:$F$23&lt;&gt;"")*'分け方の表'!$I$4:$I$23)=0,99,1+COUNTIFS('分け方の表'!$I$4:$I$23,"&gt;"&amp;SUMPRODUCT((COUNTIFS(C580,"*"&amp;'分け方の表'!$F$4:$F$23&amp;"*")&gt;0)*('分け方の表'!$F$4:$F$23&lt;&gt;"")*'分け方の表'!$I$4:$I$23))))</f>
        <v/>
      </c>
      <c r="Q580" s="39">
        <f>IF(L580&lt;&gt;1,"",IF(P580&gt;=99,"",INDEX('分け方の表'!$G$4:$G$23,P580)&amp;""))</f>
        <v/>
      </c>
      <c r="R580" s="39">
        <f>IF(L580&lt;&gt;1,"",IF((F580="収入")*(G580="給与")*(E580&lt;&gt;"")*(COUNTIFS('分け方の表'!$J$4:$J$13,E580)&gt;0),INDEX('分け方の表'!$K$4:$K$13,MATCH(E580,'分け方の表'!$J$4:$J$13,0))&amp;"",IFERROR(INDEX('分け方の表'!$C$4:$C$103,MATCH(F580&amp;"|"&amp;G580,'分け方の表'!$D$4:$D$103,0))&amp;"",IFERROR(INDEX('分け方の表'!$C$4:$C$103,MATCH(F580&amp;"|（ほか全部）",'分け方の表'!$D$4:$D$103,0))&amp;"","未分類"))))</f>
        <v/>
      </c>
      <c r="S580" s="39">
        <f>IF(L580&lt;&gt;1,"",IF(N580=1,"",IF(IF(O580&gt;0,INDEX('分け方の表'!$N$4:$N$53,O580)&amp;"","")&lt;&gt;"",IF(INDEX('分け方の表'!$N$4:$N$53,O580)="（数えない）","",INDEX('分け方の表'!$N$4:$N$53,O580)&amp;""),IF(I580&amp;""="1",IF((Q580&lt;&gt;"")*(D580&lt;0)*(IFERROR(INDEX('入力'!$E$30:$E$88,MATCH(Q580,'入力'!$A$30:$A$88,0)),"")="貯める・増やす"),Q580,""),IF(A580&amp;""="0","",IF(Q580&lt;&gt;"",Q580,R580))))))</f>
        <v/>
      </c>
      <c r="T580" s="56">
        <f>IF(S580="","",IF(IFERROR(INDEX('入力'!$E$30:$E$88,MATCH(S580,'入力'!$A$30:$A$88,0)),"")="入るお金",D580,-D580))</f>
        <v/>
      </c>
      <c r="U580" s="39">
        <f>IF(L580="","",IF(L580&lt;&gt;1,"見出しなど",IF(N580=1,"重なり",IF(S580="",IF(O580&gt;0,"数えない（直した）",IF(I580&amp;""="1","振替",IF(A580&amp;""="0","計算対象外","数えない"))),IF(COUNTIFS('入力'!$A$30:$A$88,S580)=0,"一覧にない費目",IF(O580&gt;0,"直した",IF(S580="未分類","未分類","OK")))))))</f>
        <v/>
      </c>
    </row>
    <row r="581">
      <c r="A581" s="40" t="n"/>
      <c r="B581" s="34" t="n"/>
      <c r="C581" s="35" t="n"/>
      <c r="D581" s="36" t="n"/>
      <c r="E581" s="35" t="n"/>
      <c r="F581" s="35" t="n"/>
      <c r="G581" s="35" t="n"/>
      <c r="H581" s="35" t="n"/>
      <c r="I581" s="40" t="n"/>
      <c r="J581" s="35" t="n"/>
      <c r="L581" s="39">
        <f>IF(B581="","",IFERROR(YEAR(B581)*0+D581*0+1,0))</f>
        <v/>
      </c>
      <c r="M581" s="55">
        <f>IF(L581&lt;&gt;1,"",IF(O581&gt;0,IF(INDEX('分け方の表'!$O$4:$O$53,O581)&lt;&gt;"",DATE(YEAR(INDEX('分け方の表'!$O$4:$O$53,O581)),MONTH(INDEX('分け方の表'!$O$4:$O$53,O581)),1),DATE(YEAR(B581),MONTH(B581),1)),DATE(YEAR(B581),MONTH(B581),1)))</f>
        <v/>
      </c>
      <c r="N581" s="39">
        <f>IF(L581&lt;&gt;1,"",IF(J581="",0,IF(COUNTIFS($J$4:J581,J581)&gt;1,1,0)))</f>
        <v/>
      </c>
      <c r="O581" s="39">
        <f>IF(L581&lt;&gt;1,"",IF(J581="",0,IFERROR(MATCH(J581,'分け方の表'!$M$4:$M$53,0),0)))</f>
        <v/>
      </c>
      <c r="P581" s="39">
        <f>IF(L581&lt;&gt;1,"",IF(SUMPRODUCT((COUNTIFS(C581,"*"&amp;'分け方の表'!$F$4:$F$23&amp;"*")&gt;0)*('分け方の表'!$F$4:$F$23&lt;&gt;"")*'分け方の表'!$I$4:$I$23)=0,99,1+COUNTIFS('分け方の表'!$I$4:$I$23,"&gt;"&amp;SUMPRODUCT((COUNTIFS(C581,"*"&amp;'分け方の表'!$F$4:$F$23&amp;"*")&gt;0)*('分け方の表'!$F$4:$F$23&lt;&gt;"")*'分け方の表'!$I$4:$I$23))))</f>
        <v/>
      </c>
      <c r="Q581" s="39">
        <f>IF(L581&lt;&gt;1,"",IF(P581&gt;=99,"",INDEX('分け方の表'!$G$4:$G$23,P581)&amp;""))</f>
        <v/>
      </c>
      <c r="R581" s="39">
        <f>IF(L581&lt;&gt;1,"",IF((F581="収入")*(G581="給与")*(E581&lt;&gt;"")*(COUNTIFS('分け方の表'!$J$4:$J$13,E581)&gt;0),INDEX('分け方の表'!$K$4:$K$13,MATCH(E581,'分け方の表'!$J$4:$J$13,0))&amp;"",IFERROR(INDEX('分け方の表'!$C$4:$C$103,MATCH(F581&amp;"|"&amp;G581,'分け方の表'!$D$4:$D$103,0))&amp;"",IFERROR(INDEX('分け方の表'!$C$4:$C$103,MATCH(F581&amp;"|（ほか全部）",'分け方の表'!$D$4:$D$103,0))&amp;"","未分類"))))</f>
        <v/>
      </c>
      <c r="S581" s="39">
        <f>IF(L581&lt;&gt;1,"",IF(N581=1,"",IF(IF(O581&gt;0,INDEX('分け方の表'!$N$4:$N$53,O581)&amp;"","")&lt;&gt;"",IF(INDEX('分け方の表'!$N$4:$N$53,O581)="（数えない）","",INDEX('分け方の表'!$N$4:$N$53,O581)&amp;""),IF(I581&amp;""="1",IF((Q581&lt;&gt;"")*(D581&lt;0)*(IFERROR(INDEX('入力'!$E$30:$E$88,MATCH(Q581,'入力'!$A$30:$A$88,0)),"")="貯める・増やす"),Q581,""),IF(A581&amp;""="0","",IF(Q581&lt;&gt;"",Q581,R581))))))</f>
        <v/>
      </c>
      <c r="T581" s="56">
        <f>IF(S581="","",IF(IFERROR(INDEX('入力'!$E$30:$E$88,MATCH(S581,'入力'!$A$30:$A$88,0)),"")="入るお金",D581,-D581))</f>
        <v/>
      </c>
      <c r="U581" s="39">
        <f>IF(L581="","",IF(L581&lt;&gt;1,"見出しなど",IF(N581=1,"重なり",IF(S581="",IF(O581&gt;0,"数えない（直した）",IF(I581&amp;""="1","振替",IF(A581&amp;""="0","計算対象外","数えない"))),IF(COUNTIFS('入力'!$A$30:$A$88,S581)=0,"一覧にない費目",IF(O581&gt;0,"直した",IF(S581="未分類","未分類","OK")))))))</f>
        <v/>
      </c>
    </row>
    <row r="582">
      <c r="A582" s="40" t="n"/>
      <c r="B582" s="34" t="n"/>
      <c r="C582" s="35" t="n"/>
      <c r="D582" s="36" t="n"/>
      <c r="E582" s="35" t="n"/>
      <c r="F582" s="35" t="n"/>
      <c r="G582" s="35" t="n"/>
      <c r="H582" s="35" t="n"/>
      <c r="I582" s="40" t="n"/>
      <c r="J582" s="35" t="n"/>
      <c r="L582" s="39">
        <f>IF(B582="","",IFERROR(YEAR(B582)*0+D582*0+1,0))</f>
        <v/>
      </c>
      <c r="M582" s="55">
        <f>IF(L582&lt;&gt;1,"",IF(O582&gt;0,IF(INDEX('分け方の表'!$O$4:$O$53,O582)&lt;&gt;"",DATE(YEAR(INDEX('分け方の表'!$O$4:$O$53,O582)),MONTH(INDEX('分け方の表'!$O$4:$O$53,O582)),1),DATE(YEAR(B582),MONTH(B582),1)),DATE(YEAR(B582),MONTH(B582),1)))</f>
        <v/>
      </c>
      <c r="N582" s="39">
        <f>IF(L582&lt;&gt;1,"",IF(J582="",0,IF(COUNTIFS($J$4:J582,J582)&gt;1,1,0)))</f>
        <v/>
      </c>
      <c r="O582" s="39">
        <f>IF(L582&lt;&gt;1,"",IF(J582="",0,IFERROR(MATCH(J582,'分け方の表'!$M$4:$M$53,0),0)))</f>
        <v/>
      </c>
      <c r="P582" s="39">
        <f>IF(L582&lt;&gt;1,"",IF(SUMPRODUCT((COUNTIFS(C582,"*"&amp;'分け方の表'!$F$4:$F$23&amp;"*")&gt;0)*('分け方の表'!$F$4:$F$23&lt;&gt;"")*'分け方の表'!$I$4:$I$23)=0,99,1+COUNTIFS('分け方の表'!$I$4:$I$23,"&gt;"&amp;SUMPRODUCT((COUNTIFS(C582,"*"&amp;'分け方の表'!$F$4:$F$23&amp;"*")&gt;0)*('分け方の表'!$F$4:$F$23&lt;&gt;"")*'分け方の表'!$I$4:$I$23))))</f>
        <v/>
      </c>
      <c r="Q582" s="39">
        <f>IF(L582&lt;&gt;1,"",IF(P582&gt;=99,"",INDEX('分け方の表'!$G$4:$G$23,P582)&amp;""))</f>
        <v/>
      </c>
      <c r="R582" s="39">
        <f>IF(L582&lt;&gt;1,"",IF((F582="収入")*(G582="給与")*(E582&lt;&gt;"")*(COUNTIFS('分け方の表'!$J$4:$J$13,E582)&gt;0),INDEX('分け方の表'!$K$4:$K$13,MATCH(E582,'分け方の表'!$J$4:$J$13,0))&amp;"",IFERROR(INDEX('分け方の表'!$C$4:$C$103,MATCH(F582&amp;"|"&amp;G582,'分け方の表'!$D$4:$D$103,0))&amp;"",IFERROR(INDEX('分け方の表'!$C$4:$C$103,MATCH(F582&amp;"|（ほか全部）",'分け方の表'!$D$4:$D$103,0))&amp;"","未分類"))))</f>
        <v/>
      </c>
      <c r="S582" s="39">
        <f>IF(L582&lt;&gt;1,"",IF(N582=1,"",IF(IF(O582&gt;0,INDEX('分け方の表'!$N$4:$N$53,O582)&amp;"","")&lt;&gt;"",IF(INDEX('分け方の表'!$N$4:$N$53,O582)="（数えない）","",INDEX('分け方の表'!$N$4:$N$53,O582)&amp;""),IF(I582&amp;""="1",IF((Q582&lt;&gt;"")*(D582&lt;0)*(IFERROR(INDEX('入力'!$E$30:$E$88,MATCH(Q582,'入力'!$A$30:$A$88,0)),"")="貯める・増やす"),Q582,""),IF(A582&amp;""="0","",IF(Q582&lt;&gt;"",Q582,R582))))))</f>
        <v/>
      </c>
      <c r="T582" s="56">
        <f>IF(S582="","",IF(IFERROR(INDEX('入力'!$E$30:$E$88,MATCH(S582,'入力'!$A$30:$A$88,0)),"")="入るお金",D582,-D582))</f>
        <v/>
      </c>
      <c r="U582" s="39">
        <f>IF(L582="","",IF(L582&lt;&gt;1,"見出しなど",IF(N582=1,"重なり",IF(S582="",IF(O582&gt;0,"数えない（直した）",IF(I582&amp;""="1","振替",IF(A582&amp;""="0","計算対象外","数えない"))),IF(COUNTIFS('入力'!$A$30:$A$88,S582)=0,"一覧にない費目",IF(O582&gt;0,"直した",IF(S582="未分類","未分類","OK")))))))</f>
        <v/>
      </c>
    </row>
    <row r="583">
      <c r="A583" s="40" t="n"/>
      <c r="B583" s="34" t="n"/>
      <c r="C583" s="35" t="n"/>
      <c r="D583" s="36" t="n"/>
      <c r="E583" s="35" t="n"/>
      <c r="F583" s="35" t="n"/>
      <c r="G583" s="35" t="n"/>
      <c r="H583" s="35" t="n"/>
      <c r="I583" s="40" t="n"/>
      <c r="J583" s="35" t="n"/>
      <c r="L583" s="39">
        <f>IF(B583="","",IFERROR(YEAR(B583)*0+D583*0+1,0))</f>
        <v/>
      </c>
      <c r="M583" s="55">
        <f>IF(L583&lt;&gt;1,"",IF(O583&gt;0,IF(INDEX('分け方の表'!$O$4:$O$53,O583)&lt;&gt;"",DATE(YEAR(INDEX('分け方の表'!$O$4:$O$53,O583)),MONTH(INDEX('分け方の表'!$O$4:$O$53,O583)),1),DATE(YEAR(B583),MONTH(B583),1)),DATE(YEAR(B583),MONTH(B583),1)))</f>
        <v/>
      </c>
      <c r="N583" s="39">
        <f>IF(L583&lt;&gt;1,"",IF(J583="",0,IF(COUNTIFS($J$4:J583,J583)&gt;1,1,0)))</f>
        <v/>
      </c>
      <c r="O583" s="39">
        <f>IF(L583&lt;&gt;1,"",IF(J583="",0,IFERROR(MATCH(J583,'分け方の表'!$M$4:$M$53,0),0)))</f>
        <v/>
      </c>
      <c r="P583" s="39">
        <f>IF(L583&lt;&gt;1,"",IF(SUMPRODUCT((COUNTIFS(C583,"*"&amp;'分け方の表'!$F$4:$F$23&amp;"*")&gt;0)*('分け方の表'!$F$4:$F$23&lt;&gt;"")*'分け方の表'!$I$4:$I$23)=0,99,1+COUNTIFS('分け方の表'!$I$4:$I$23,"&gt;"&amp;SUMPRODUCT((COUNTIFS(C583,"*"&amp;'分け方の表'!$F$4:$F$23&amp;"*")&gt;0)*('分け方の表'!$F$4:$F$23&lt;&gt;"")*'分け方の表'!$I$4:$I$23))))</f>
        <v/>
      </c>
      <c r="Q583" s="39">
        <f>IF(L583&lt;&gt;1,"",IF(P583&gt;=99,"",INDEX('分け方の表'!$G$4:$G$23,P583)&amp;""))</f>
        <v/>
      </c>
      <c r="R583" s="39">
        <f>IF(L583&lt;&gt;1,"",IF((F583="収入")*(G583="給与")*(E583&lt;&gt;"")*(COUNTIFS('分け方の表'!$J$4:$J$13,E583)&gt;0),INDEX('分け方の表'!$K$4:$K$13,MATCH(E583,'分け方の表'!$J$4:$J$13,0))&amp;"",IFERROR(INDEX('分け方の表'!$C$4:$C$103,MATCH(F583&amp;"|"&amp;G583,'分け方の表'!$D$4:$D$103,0))&amp;"",IFERROR(INDEX('分け方の表'!$C$4:$C$103,MATCH(F583&amp;"|（ほか全部）",'分け方の表'!$D$4:$D$103,0))&amp;"","未分類"))))</f>
        <v/>
      </c>
      <c r="S583" s="39">
        <f>IF(L583&lt;&gt;1,"",IF(N583=1,"",IF(IF(O583&gt;0,INDEX('分け方の表'!$N$4:$N$53,O583)&amp;"","")&lt;&gt;"",IF(INDEX('分け方の表'!$N$4:$N$53,O583)="（数えない）","",INDEX('分け方の表'!$N$4:$N$53,O583)&amp;""),IF(I583&amp;""="1",IF((Q583&lt;&gt;"")*(D583&lt;0)*(IFERROR(INDEX('入力'!$E$30:$E$88,MATCH(Q583,'入力'!$A$30:$A$88,0)),"")="貯める・増やす"),Q583,""),IF(A583&amp;""="0","",IF(Q583&lt;&gt;"",Q583,R583))))))</f>
        <v/>
      </c>
      <c r="T583" s="56">
        <f>IF(S583="","",IF(IFERROR(INDEX('入力'!$E$30:$E$88,MATCH(S583,'入力'!$A$30:$A$88,0)),"")="入るお金",D583,-D583))</f>
        <v/>
      </c>
      <c r="U583" s="39">
        <f>IF(L583="","",IF(L583&lt;&gt;1,"見出しなど",IF(N583=1,"重なり",IF(S583="",IF(O583&gt;0,"数えない（直した）",IF(I583&amp;""="1","振替",IF(A583&amp;""="0","計算対象外","数えない"))),IF(COUNTIFS('入力'!$A$30:$A$88,S583)=0,"一覧にない費目",IF(O583&gt;0,"直した",IF(S583="未分類","未分類","OK")))))))</f>
        <v/>
      </c>
    </row>
    <row r="584">
      <c r="A584" s="40" t="n"/>
      <c r="B584" s="34" t="n"/>
      <c r="C584" s="35" t="n"/>
      <c r="D584" s="36" t="n"/>
      <c r="E584" s="35" t="n"/>
      <c r="F584" s="35" t="n"/>
      <c r="G584" s="35" t="n"/>
      <c r="H584" s="35" t="n"/>
      <c r="I584" s="40" t="n"/>
      <c r="J584" s="35" t="n"/>
      <c r="L584" s="39">
        <f>IF(B584="","",IFERROR(YEAR(B584)*0+D584*0+1,0))</f>
        <v/>
      </c>
      <c r="M584" s="55">
        <f>IF(L584&lt;&gt;1,"",IF(O584&gt;0,IF(INDEX('分け方の表'!$O$4:$O$53,O584)&lt;&gt;"",DATE(YEAR(INDEX('分け方の表'!$O$4:$O$53,O584)),MONTH(INDEX('分け方の表'!$O$4:$O$53,O584)),1),DATE(YEAR(B584),MONTH(B584),1)),DATE(YEAR(B584),MONTH(B584),1)))</f>
        <v/>
      </c>
      <c r="N584" s="39">
        <f>IF(L584&lt;&gt;1,"",IF(J584="",0,IF(COUNTIFS($J$4:J584,J584)&gt;1,1,0)))</f>
        <v/>
      </c>
      <c r="O584" s="39">
        <f>IF(L584&lt;&gt;1,"",IF(J584="",0,IFERROR(MATCH(J584,'分け方の表'!$M$4:$M$53,0),0)))</f>
        <v/>
      </c>
      <c r="P584" s="39">
        <f>IF(L584&lt;&gt;1,"",IF(SUMPRODUCT((COUNTIFS(C584,"*"&amp;'分け方の表'!$F$4:$F$23&amp;"*")&gt;0)*('分け方の表'!$F$4:$F$23&lt;&gt;"")*'分け方の表'!$I$4:$I$23)=0,99,1+COUNTIFS('分け方の表'!$I$4:$I$23,"&gt;"&amp;SUMPRODUCT((COUNTIFS(C584,"*"&amp;'分け方の表'!$F$4:$F$23&amp;"*")&gt;0)*('分け方の表'!$F$4:$F$23&lt;&gt;"")*'分け方の表'!$I$4:$I$23))))</f>
        <v/>
      </c>
      <c r="Q584" s="39">
        <f>IF(L584&lt;&gt;1,"",IF(P584&gt;=99,"",INDEX('分け方の表'!$G$4:$G$23,P584)&amp;""))</f>
        <v/>
      </c>
      <c r="R584" s="39">
        <f>IF(L584&lt;&gt;1,"",IF((F584="収入")*(G584="給与")*(E584&lt;&gt;"")*(COUNTIFS('分け方の表'!$J$4:$J$13,E584)&gt;0),INDEX('分け方の表'!$K$4:$K$13,MATCH(E584,'分け方の表'!$J$4:$J$13,0))&amp;"",IFERROR(INDEX('分け方の表'!$C$4:$C$103,MATCH(F584&amp;"|"&amp;G584,'分け方の表'!$D$4:$D$103,0))&amp;"",IFERROR(INDEX('分け方の表'!$C$4:$C$103,MATCH(F584&amp;"|（ほか全部）",'分け方の表'!$D$4:$D$103,0))&amp;"","未分類"))))</f>
        <v/>
      </c>
      <c r="S584" s="39">
        <f>IF(L584&lt;&gt;1,"",IF(N584=1,"",IF(IF(O584&gt;0,INDEX('分け方の表'!$N$4:$N$53,O584)&amp;"","")&lt;&gt;"",IF(INDEX('分け方の表'!$N$4:$N$53,O584)="（数えない）","",INDEX('分け方の表'!$N$4:$N$53,O584)&amp;""),IF(I584&amp;""="1",IF((Q584&lt;&gt;"")*(D584&lt;0)*(IFERROR(INDEX('入力'!$E$30:$E$88,MATCH(Q584,'入力'!$A$30:$A$88,0)),"")="貯める・増やす"),Q584,""),IF(A584&amp;""="0","",IF(Q584&lt;&gt;"",Q584,R584))))))</f>
        <v/>
      </c>
      <c r="T584" s="56">
        <f>IF(S584="","",IF(IFERROR(INDEX('入力'!$E$30:$E$88,MATCH(S584,'入力'!$A$30:$A$88,0)),"")="入るお金",D584,-D584))</f>
        <v/>
      </c>
      <c r="U584" s="39">
        <f>IF(L584="","",IF(L584&lt;&gt;1,"見出しなど",IF(N584=1,"重なり",IF(S584="",IF(O584&gt;0,"数えない（直した）",IF(I584&amp;""="1","振替",IF(A584&amp;""="0","計算対象外","数えない"))),IF(COUNTIFS('入力'!$A$30:$A$88,S584)=0,"一覧にない費目",IF(O584&gt;0,"直した",IF(S584="未分類","未分類","OK")))))))</f>
        <v/>
      </c>
    </row>
    <row r="585">
      <c r="A585" s="40" t="n"/>
      <c r="B585" s="34" t="n"/>
      <c r="C585" s="35" t="n"/>
      <c r="D585" s="36" t="n"/>
      <c r="E585" s="35" t="n"/>
      <c r="F585" s="35" t="n"/>
      <c r="G585" s="35" t="n"/>
      <c r="H585" s="35" t="n"/>
      <c r="I585" s="40" t="n"/>
      <c r="J585" s="35" t="n"/>
      <c r="L585" s="39">
        <f>IF(B585="","",IFERROR(YEAR(B585)*0+D585*0+1,0))</f>
        <v/>
      </c>
      <c r="M585" s="55">
        <f>IF(L585&lt;&gt;1,"",IF(O585&gt;0,IF(INDEX('分け方の表'!$O$4:$O$53,O585)&lt;&gt;"",DATE(YEAR(INDEX('分け方の表'!$O$4:$O$53,O585)),MONTH(INDEX('分け方の表'!$O$4:$O$53,O585)),1),DATE(YEAR(B585),MONTH(B585),1)),DATE(YEAR(B585),MONTH(B585),1)))</f>
        <v/>
      </c>
      <c r="N585" s="39">
        <f>IF(L585&lt;&gt;1,"",IF(J585="",0,IF(COUNTIFS($J$4:J585,J585)&gt;1,1,0)))</f>
        <v/>
      </c>
      <c r="O585" s="39">
        <f>IF(L585&lt;&gt;1,"",IF(J585="",0,IFERROR(MATCH(J585,'分け方の表'!$M$4:$M$53,0),0)))</f>
        <v/>
      </c>
      <c r="P585" s="39">
        <f>IF(L585&lt;&gt;1,"",IF(SUMPRODUCT((COUNTIFS(C585,"*"&amp;'分け方の表'!$F$4:$F$23&amp;"*")&gt;0)*('分け方の表'!$F$4:$F$23&lt;&gt;"")*'分け方の表'!$I$4:$I$23)=0,99,1+COUNTIFS('分け方の表'!$I$4:$I$23,"&gt;"&amp;SUMPRODUCT((COUNTIFS(C585,"*"&amp;'分け方の表'!$F$4:$F$23&amp;"*")&gt;0)*('分け方の表'!$F$4:$F$23&lt;&gt;"")*'分け方の表'!$I$4:$I$23))))</f>
        <v/>
      </c>
      <c r="Q585" s="39">
        <f>IF(L585&lt;&gt;1,"",IF(P585&gt;=99,"",INDEX('分け方の表'!$G$4:$G$23,P585)&amp;""))</f>
        <v/>
      </c>
      <c r="R585" s="39">
        <f>IF(L585&lt;&gt;1,"",IF((F585="収入")*(G585="給与")*(E585&lt;&gt;"")*(COUNTIFS('分け方の表'!$J$4:$J$13,E585)&gt;0),INDEX('分け方の表'!$K$4:$K$13,MATCH(E585,'分け方の表'!$J$4:$J$13,0))&amp;"",IFERROR(INDEX('分け方の表'!$C$4:$C$103,MATCH(F585&amp;"|"&amp;G585,'分け方の表'!$D$4:$D$103,0))&amp;"",IFERROR(INDEX('分け方の表'!$C$4:$C$103,MATCH(F585&amp;"|（ほか全部）",'分け方の表'!$D$4:$D$103,0))&amp;"","未分類"))))</f>
        <v/>
      </c>
      <c r="S585" s="39">
        <f>IF(L585&lt;&gt;1,"",IF(N585=1,"",IF(IF(O585&gt;0,INDEX('分け方の表'!$N$4:$N$53,O585)&amp;"","")&lt;&gt;"",IF(INDEX('分け方の表'!$N$4:$N$53,O585)="（数えない）","",INDEX('分け方の表'!$N$4:$N$53,O585)&amp;""),IF(I585&amp;""="1",IF((Q585&lt;&gt;"")*(D585&lt;0)*(IFERROR(INDEX('入力'!$E$30:$E$88,MATCH(Q585,'入力'!$A$30:$A$88,0)),"")="貯める・増やす"),Q585,""),IF(A585&amp;""="0","",IF(Q585&lt;&gt;"",Q585,R585))))))</f>
        <v/>
      </c>
      <c r="T585" s="56">
        <f>IF(S585="","",IF(IFERROR(INDEX('入力'!$E$30:$E$88,MATCH(S585,'入力'!$A$30:$A$88,0)),"")="入るお金",D585,-D585))</f>
        <v/>
      </c>
      <c r="U585" s="39">
        <f>IF(L585="","",IF(L585&lt;&gt;1,"見出しなど",IF(N585=1,"重なり",IF(S585="",IF(O585&gt;0,"数えない（直した）",IF(I585&amp;""="1","振替",IF(A585&amp;""="0","計算対象外","数えない"))),IF(COUNTIFS('入力'!$A$30:$A$88,S585)=0,"一覧にない費目",IF(O585&gt;0,"直した",IF(S585="未分類","未分類","OK")))))))</f>
        <v/>
      </c>
    </row>
    <row r="586">
      <c r="A586" s="40" t="n"/>
      <c r="B586" s="34" t="n"/>
      <c r="C586" s="35" t="n"/>
      <c r="D586" s="36" t="n"/>
      <c r="E586" s="35" t="n"/>
      <c r="F586" s="35" t="n"/>
      <c r="G586" s="35" t="n"/>
      <c r="H586" s="35" t="n"/>
      <c r="I586" s="40" t="n"/>
      <c r="J586" s="35" t="n"/>
      <c r="L586" s="39">
        <f>IF(B586="","",IFERROR(YEAR(B586)*0+D586*0+1,0))</f>
        <v/>
      </c>
      <c r="M586" s="55">
        <f>IF(L586&lt;&gt;1,"",IF(O586&gt;0,IF(INDEX('分け方の表'!$O$4:$O$53,O586)&lt;&gt;"",DATE(YEAR(INDEX('分け方の表'!$O$4:$O$53,O586)),MONTH(INDEX('分け方の表'!$O$4:$O$53,O586)),1),DATE(YEAR(B586),MONTH(B586),1)),DATE(YEAR(B586),MONTH(B586),1)))</f>
        <v/>
      </c>
      <c r="N586" s="39">
        <f>IF(L586&lt;&gt;1,"",IF(J586="",0,IF(COUNTIFS($J$4:J586,J586)&gt;1,1,0)))</f>
        <v/>
      </c>
      <c r="O586" s="39">
        <f>IF(L586&lt;&gt;1,"",IF(J586="",0,IFERROR(MATCH(J586,'分け方の表'!$M$4:$M$53,0),0)))</f>
        <v/>
      </c>
      <c r="P586" s="39">
        <f>IF(L586&lt;&gt;1,"",IF(SUMPRODUCT((COUNTIFS(C586,"*"&amp;'分け方の表'!$F$4:$F$23&amp;"*")&gt;0)*('分け方の表'!$F$4:$F$23&lt;&gt;"")*'分け方の表'!$I$4:$I$23)=0,99,1+COUNTIFS('分け方の表'!$I$4:$I$23,"&gt;"&amp;SUMPRODUCT((COUNTIFS(C586,"*"&amp;'分け方の表'!$F$4:$F$23&amp;"*")&gt;0)*('分け方の表'!$F$4:$F$23&lt;&gt;"")*'分け方の表'!$I$4:$I$23))))</f>
        <v/>
      </c>
      <c r="Q586" s="39">
        <f>IF(L586&lt;&gt;1,"",IF(P586&gt;=99,"",INDEX('分け方の表'!$G$4:$G$23,P586)&amp;""))</f>
        <v/>
      </c>
      <c r="R586" s="39">
        <f>IF(L586&lt;&gt;1,"",IF((F586="収入")*(G586="給与")*(E586&lt;&gt;"")*(COUNTIFS('分け方の表'!$J$4:$J$13,E586)&gt;0),INDEX('分け方の表'!$K$4:$K$13,MATCH(E586,'分け方の表'!$J$4:$J$13,0))&amp;"",IFERROR(INDEX('分け方の表'!$C$4:$C$103,MATCH(F586&amp;"|"&amp;G586,'分け方の表'!$D$4:$D$103,0))&amp;"",IFERROR(INDEX('分け方の表'!$C$4:$C$103,MATCH(F586&amp;"|（ほか全部）",'分け方の表'!$D$4:$D$103,0))&amp;"","未分類"))))</f>
        <v/>
      </c>
      <c r="S586" s="39">
        <f>IF(L586&lt;&gt;1,"",IF(N586=1,"",IF(IF(O586&gt;0,INDEX('分け方の表'!$N$4:$N$53,O586)&amp;"","")&lt;&gt;"",IF(INDEX('分け方の表'!$N$4:$N$53,O586)="（数えない）","",INDEX('分け方の表'!$N$4:$N$53,O586)&amp;""),IF(I586&amp;""="1",IF((Q586&lt;&gt;"")*(D586&lt;0)*(IFERROR(INDEX('入力'!$E$30:$E$88,MATCH(Q586,'入力'!$A$30:$A$88,0)),"")="貯める・増やす"),Q586,""),IF(A586&amp;""="0","",IF(Q586&lt;&gt;"",Q586,R586))))))</f>
        <v/>
      </c>
      <c r="T586" s="56">
        <f>IF(S586="","",IF(IFERROR(INDEX('入力'!$E$30:$E$88,MATCH(S586,'入力'!$A$30:$A$88,0)),"")="入るお金",D586,-D586))</f>
        <v/>
      </c>
      <c r="U586" s="39">
        <f>IF(L586="","",IF(L586&lt;&gt;1,"見出しなど",IF(N586=1,"重なり",IF(S586="",IF(O586&gt;0,"数えない（直した）",IF(I586&amp;""="1","振替",IF(A586&amp;""="0","計算対象外","数えない"))),IF(COUNTIFS('入力'!$A$30:$A$88,S586)=0,"一覧にない費目",IF(O586&gt;0,"直した",IF(S586="未分類","未分類","OK")))))))</f>
        <v/>
      </c>
    </row>
    <row r="587">
      <c r="A587" s="40" t="n"/>
      <c r="B587" s="34" t="n"/>
      <c r="C587" s="35" t="n"/>
      <c r="D587" s="36" t="n"/>
      <c r="E587" s="35" t="n"/>
      <c r="F587" s="35" t="n"/>
      <c r="G587" s="35" t="n"/>
      <c r="H587" s="35" t="n"/>
      <c r="I587" s="40" t="n"/>
      <c r="J587" s="35" t="n"/>
      <c r="L587" s="39">
        <f>IF(B587="","",IFERROR(YEAR(B587)*0+D587*0+1,0))</f>
        <v/>
      </c>
      <c r="M587" s="55">
        <f>IF(L587&lt;&gt;1,"",IF(O587&gt;0,IF(INDEX('分け方の表'!$O$4:$O$53,O587)&lt;&gt;"",DATE(YEAR(INDEX('分け方の表'!$O$4:$O$53,O587)),MONTH(INDEX('分け方の表'!$O$4:$O$53,O587)),1),DATE(YEAR(B587),MONTH(B587),1)),DATE(YEAR(B587),MONTH(B587),1)))</f>
        <v/>
      </c>
      <c r="N587" s="39">
        <f>IF(L587&lt;&gt;1,"",IF(J587="",0,IF(COUNTIFS($J$4:J587,J587)&gt;1,1,0)))</f>
        <v/>
      </c>
      <c r="O587" s="39">
        <f>IF(L587&lt;&gt;1,"",IF(J587="",0,IFERROR(MATCH(J587,'分け方の表'!$M$4:$M$53,0),0)))</f>
        <v/>
      </c>
      <c r="P587" s="39">
        <f>IF(L587&lt;&gt;1,"",IF(SUMPRODUCT((COUNTIFS(C587,"*"&amp;'分け方の表'!$F$4:$F$23&amp;"*")&gt;0)*('分け方の表'!$F$4:$F$23&lt;&gt;"")*'分け方の表'!$I$4:$I$23)=0,99,1+COUNTIFS('分け方の表'!$I$4:$I$23,"&gt;"&amp;SUMPRODUCT((COUNTIFS(C587,"*"&amp;'分け方の表'!$F$4:$F$23&amp;"*")&gt;0)*('分け方の表'!$F$4:$F$23&lt;&gt;"")*'分け方の表'!$I$4:$I$23))))</f>
        <v/>
      </c>
      <c r="Q587" s="39">
        <f>IF(L587&lt;&gt;1,"",IF(P587&gt;=99,"",INDEX('分け方の表'!$G$4:$G$23,P587)&amp;""))</f>
        <v/>
      </c>
      <c r="R587" s="39">
        <f>IF(L587&lt;&gt;1,"",IF((F587="収入")*(G587="給与")*(E587&lt;&gt;"")*(COUNTIFS('分け方の表'!$J$4:$J$13,E587)&gt;0),INDEX('分け方の表'!$K$4:$K$13,MATCH(E587,'分け方の表'!$J$4:$J$13,0))&amp;"",IFERROR(INDEX('分け方の表'!$C$4:$C$103,MATCH(F587&amp;"|"&amp;G587,'分け方の表'!$D$4:$D$103,0))&amp;"",IFERROR(INDEX('分け方の表'!$C$4:$C$103,MATCH(F587&amp;"|（ほか全部）",'分け方の表'!$D$4:$D$103,0))&amp;"","未分類"))))</f>
        <v/>
      </c>
      <c r="S587" s="39">
        <f>IF(L587&lt;&gt;1,"",IF(N587=1,"",IF(IF(O587&gt;0,INDEX('分け方の表'!$N$4:$N$53,O587)&amp;"","")&lt;&gt;"",IF(INDEX('分け方の表'!$N$4:$N$53,O587)="（数えない）","",INDEX('分け方の表'!$N$4:$N$53,O587)&amp;""),IF(I587&amp;""="1",IF((Q587&lt;&gt;"")*(D587&lt;0)*(IFERROR(INDEX('入力'!$E$30:$E$88,MATCH(Q587,'入力'!$A$30:$A$88,0)),"")="貯める・増やす"),Q587,""),IF(A587&amp;""="0","",IF(Q587&lt;&gt;"",Q587,R587))))))</f>
        <v/>
      </c>
      <c r="T587" s="56">
        <f>IF(S587="","",IF(IFERROR(INDEX('入力'!$E$30:$E$88,MATCH(S587,'入力'!$A$30:$A$88,0)),"")="入るお金",D587,-D587))</f>
        <v/>
      </c>
      <c r="U587" s="39">
        <f>IF(L587="","",IF(L587&lt;&gt;1,"見出しなど",IF(N587=1,"重なり",IF(S587="",IF(O587&gt;0,"数えない（直した）",IF(I587&amp;""="1","振替",IF(A587&amp;""="0","計算対象外","数えない"))),IF(COUNTIFS('入力'!$A$30:$A$88,S587)=0,"一覧にない費目",IF(O587&gt;0,"直した",IF(S587="未分類","未分類","OK")))))))</f>
        <v/>
      </c>
    </row>
    <row r="588">
      <c r="A588" s="40" t="n"/>
      <c r="B588" s="34" t="n"/>
      <c r="C588" s="35" t="n"/>
      <c r="D588" s="36" t="n"/>
      <c r="E588" s="35" t="n"/>
      <c r="F588" s="35" t="n"/>
      <c r="G588" s="35" t="n"/>
      <c r="H588" s="35" t="n"/>
      <c r="I588" s="40" t="n"/>
      <c r="J588" s="35" t="n"/>
      <c r="L588" s="39">
        <f>IF(B588="","",IFERROR(YEAR(B588)*0+D588*0+1,0))</f>
        <v/>
      </c>
      <c r="M588" s="55">
        <f>IF(L588&lt;&gt;1,"",IF(O588&gt;0,IF(INDEX('分け方の表'!$O$4:$O$53,O588)&lt;&gt;"",DATE(YEAR(INDEX('分け方の表'!$O$4:$O$53,O588)),MONTH(INDEX('分け方の表'!$O$4:$O$53,O588)),1),DATE(YEAR(B588),MONTH(B588),1)),DATE(YEAR(B588),MONTH(B588),1)))</f>
        <v/>
      </c>
      <c r="N588" s="39">
        <f>IF(L588&lt;&gt;1,"",IF(J588="",0,IF(COUNTIFS($J$4:J588,J588)&gt;1,1,0)))</f>
        <v/>
      </c>
      <c r="O588" s="39">
        <f>IF(L588&lt;&gt;1,"",IF(J588="",0,IFERROR(MATCH(J588,'分け方の表'!$M$4:$M$53,0),0)))</f>
        <v/>
      </c>
      <c r="P588" s="39">
        <f>IF(L588&lt;&gt;1,"",IF(SUMPRODUCT((COUNTIFS(C588,"*"&amp;'分け方の表'!$F$4:$F$23&amp;"*")&gt;0)*('分け方の表'!$F$4:$F$23&lt;&gt;"")*'分け方の表'!$I$4:$I$23)=0,99,1+COUNTIFS('分け方の表'!$I$4:$I$23,"&gt;"&amp;SUMPRODUCT((COUNTIFS(C588,"*"&amp;'分け方の表'!$F$4:$F$23&amp;"*")&gt;0)*('分け方の表'!$F$4:$F$23&lt;&gt;"")*'分け方の表'!$I$4:$I$23))))</f>
        <v/>
      </c>
      <c r="Q588" s="39">
        <f>IF(L588&lt;&gt;1,"",IF(P588&gt;=99,"",INDEX('分け方の表'!$G$4:$G$23,P588)&amp;""))</f>
        <v/>
      </c>
      <c r="R588" s="39">
        <f>IF(L588&lt;&gt;1,"",IF((F588="収入")*(G588="給与")*(E588&lt;&gt;"")*(COUNTIFS('分け方の表'!$J$4:$J$13,E588)&gt;0),INDEX('分け方の表'!$K$4:$K$13,MATCH(E588,'分け方の表'!$J$4:$J$13,0))&amp;"",IFERROR(INDEX('分け方の表'!$C$4:$C$103,MATCH(F588&amp;"|"&amp;G588,'分け方の表'!$D$4:$D$103,0))&amp;"",IFERROR(INDEX('分け方の表'!$C$4:$C$103,MATCH(F588&amp;"|（ほか全部）",'分け方の表'!$D$4:$D$103,0))&amp;"","未分類"))))</f>
        <v/>
      </c>
      <c r="S588" s="39">
        <f>IF(L588&lt;&gt;1,"",IF(N588=1,"",IF(IF(O588&gt;0,INDEX('分け方の表'!$N$4:$N$53,O588)&amp;"","")&lt;&gt;"",IF(INDEX('分け方の表'!$N$4:$N$53,O588)="（数えない）","",INDEX('分け方の表'!$N$4:$N$53,O588)&amp;""),IF(I588&amp;""="1",IF((Q588&lt;&gt;"")*(D588&lt;0)*(IFERROR(INDEX('入力'!$E$30:$E$88,MATCH(Q588,'入力'!$A$30:$A$88,0)),"")="貯める・増やす"),Q588,""),IF(A588&amp;""="0","",IF(Q588&lt;&gt;"",Q588,R588))))))</f>
        <v/>
      </c>
      <c r="T588" s="56">
        <f>IF(S588="","",IF(IFERROR(INDEX('入力'!$E$30:$E$88,MATCH(S588,'入力'!$A$30:$A$88,0)),"")="入るお金",D588,-D588))</f>
        <v/>
      </c>
      <c r="U588" s="39">
        <f>IF(L588="","",IF(L588&lt;&gt;1,"見出しなど",IF(N588=1,"重なり",IF(S588="",IF(O588&gt;0,"数えない（直した）",IF(I588&amp;""="1","振替",IF(A588&amp;""="0","計算対象外","数えない"))),IF(COUNTIFS('入力'!$A$30:$A$88,S588)=0,"一覧にない費目",IF(O588&gt;0,"直した",IF(S588="未分類","未分類","OK")))))))</f>
        <v/>
      </c>
    </row>
    <row r="589">
      <c r="A589" s="40" t="n"/>
      <c r="B589" s="34" t="n"/>
      <c r="C589" s="35" t="n"/>
      <c r="D589" s="36" t="n"/>
      <c r="E589" s="35" t="n"/>
      <c r="F589" s="35" t="n"/>
      <c r="G589" s="35" t="n"/>
      <c r="H589" s="35" t="n"/>
      <c r="I589" s="40" t="n"/>
      <c r="J589" s="35" t="n"/>
      <c r="L589" s="39">
        <f>IF(B589="","",IFERROR(YEAR(B589)*0+D589*0+1,0))</f>
        <v/>
      </c>
      <c r="M589" s="55">
        <f>IF(L589&lt;&gt;1,"",IF(O589&gt;0,IF(INDEX('分け方の表'!$O$4:$O$53,O589)&lt;&gt;"",DATE(YEAR(INDEX('分け方の表'!$O$4:$O$53,O589)),MONTH(INDEX('分け方の表'!$O$4:$O$53,O589)),1),DATE(YEAR(B589),MONTH(B589),1)),DATE(YEAR(B589),MONTH(B589),1)))</f>
        <v/>
      </c>
      <c r="N589" s="39">
        <f>IF(L589&lt;&gt;1,"",IF(J589="",0,IF(COUNTIFS($J$4:J589,J589)&gt;1,1,0)))</f>
        <v/>
      </c>
      <c r="O589" s="39">
        <f>IF(L589&lt;&gt;1,"",IF(J589="",0,IFERROR(MATCH(J589,'分け方の表'!$M$4:$M$53,0),0)))</f>
        <v/>
      </c>
      <c r="P589" s="39">
        <f>IF(L589&lt;&gt;1,"",IF(SUMPRODUCT((COUNTIFS(C589,"*"&amp;'分け方の表'!$F$4:$F$23&amp;"*")&gt;0)*('分け方の表'!$F$4:$F$23&lt;&gt;"")*'分け方の表'!$I$4:$I$23)=0,99,1+COUNTIFS('分け方の表'!$I$4:$I$23,"&gt;"&amp;SUMPRODUCT((COUNTIFS(C589,"*"&amp;'分け方の表'!$F$4:$F$23&amp;"*")&gt;0)*('分け方の表'!$F$4:$F$23&lt;&gt;"")*'分け方の表'!$I$4:$I$23))))</f>
        <v/>
      </c>
      <c r="Q589" s="39">
        <f>IF(L589&lt;&gt;1,"",IF(P589&gt;=99,"",INDEX('分け方の表'!$G$4:$G$23,P589)&amp;""))</f>
        <v/>
      </c>
      <c r="R589" s="39">
        <f>IF(L589&lt;&gt;1,"",IF((F589="収入")*(G589="給与")*(E589&lt;&gt;"")*(COUNTIFS('分け方の表'!$J$4:$J$13,E589)&gt;0),INDEX('分け方の表'!$K$4:$K$13,MATCH(E589,'分け方の表'!$J$4:$J$13,0))&amp;"",IFERROR(INDEX('分け方の表'!$C$4:$C$103,MATCH(F589&amp;"|"&amp;G589,'分け方の表'!$D$4:$D$103,0))&amp;"",IFERROR(INDEX('分け方の表'!$C$4:$C$103,MATCH(F589&amp;"|（ほか全部）",'分け方の表'!$D$4:$D$103,0))&amp;"","未分類"))))</f>
        <v/>
      </c>
      <c r="S589" s="39">
        <f>IF(L589&lt;&gt;1,"",IF(N589=1,"",IF(IF(O589&gt;0,INDEX('分け方の表'!$N$4:$N$53,O589)&amp;"","")&lt;&gt;"",IF(INDEX('分け方の表'!$N$4:$N$53,O589)="（数えない）","",INDEX('分け方の表'!$N$4:$N$53,O589)&amp;""),IF(I589&amp;""="1",IF((Q589&lt;&gt;"")*(D589&lt;0)*(IFERROR(INDEX('入力'!$E$30:$E$88,MATCH(Q589,'入力'!$A$30:$A$88,0)),"")="貯める・増やす"),Q589,""),IF(A589&amp;""="0","",IF(Q589&lt;&gt;"",Q589,R589))))))</f>
        <v/>
      </c>
      <c r="T589" s="56">
        <f>IF(S589="","",IF(IFERROR(INDEX('入力'!$E$30:$E$88,MATCH(S589,'入力'!$A$30:$A$88,0)),"")="入るお金",D589,-D589))</f>
        <v/>
      </c>
      <c r="U589" s="39">
        <f>IF(L589="","",IF(L589&lt;&gt;1,"見出しなど",IF(N589=1,"重なり",IF(S589="",IF(O589&gt;0,"数えない（直した）",IF(I589&amp;""="1","振替",IF(A589&amp;""="0","計算対象外","数えない"))),IF(COUNTIFS('入力'!$A$30:$A$88,S589)=0,"一覧にない費目",IF(O589&gt;0,"直した",IF(S589="未分類","未分類","OK")))))))</f>
        <v/>
      </c>
    </row>
    <row r="590">
      <c r="A590" s="40" t="n"/>
      <c r="B590" s="34" t="n"/>
      <c r="C590" s="35" t="n"/>
      <c r="D590" s="36" t="n"/>
      <c r="E590" s="35" t="n"/>
      <c r="F590" s="35" t="n"/>
      <c r="G590" s="35" t="n"/>
      <c r="H590" s="35" t="n"/>
      <c r="I590" s="40" t="n"/>
      <c r="J590" s="35" t="n"/>
      <c r="L590" s="39">
        <f>IF(B590="","",IFERROR(YEAR(B590)*0+D590*0+1,0))</f>
        <v/>
      </c>
      <c r="M590" s="55">
        <f>IF(L590&lt;&gt;1,"",IF(O590&gt;0,IF(INDEX('分け方の表'!$O$4:$O$53,O590)&lt;&gt;"",DATE(YEAR(INDEX('分け方の表'!$O$4:$O$53,O590)),MONTH(INDEX('分け方の表'!$O$4:$O$53,O590)),1),DATE(YEAR(B590),MONTH(B590),1)),DATE(YEAR(B590),MONTH(B590),1)))</f>
        <v/>
      </c>
      <c r="N590" s="39">
        <f>IF(L590&lt;&gt;1,"",IF(J590="",0,IF(COUNTIFS($J$4:J590,J590)&gt;1,1,0)))</f>
        <v/>
      </c>
      <c r="O590" s="39">
        <f>IF(L590&lt;&gt;1,"",IF(J590="",0,IFERROR(MATCH(J590,'分け方の表'!$M$4:$M$53,0),0)))</f>
        <v/>
      </c>
      <c r="P590" s="39">
        <f>IF(L590&lt;&gt;1,"",IF(SUMPRODUCT((COUNTIFS(C590,"*"&amp;'分け方の表'!$F$4:$F$23&amp;"*")&gt;0)*('分け方の表'!$F$4:$F$23&lt;&gt;"")*'分け方の表'!$I$4:$I$23)=0,99,1+COUNTIFS('分け方の表'!$I$4:$I$23,"&gt;"&amp;SUMPRODUCT((COUNTIFS(C590,"*"&amp;'分け方の表'!$F$4:$F$23&amp;"*")&gt;0)*('分け方の表'!$F$4:$F$23&lt;&gt;"")*'分け方の表'!$I$4:$I$23))))</f>
        <v/>
      </c>
      <c r="Q590" s="39">
        <f>IF(L590&lt;&gt;1,"",IF(P590&gt;=99,"",INDEX('分け方の表'!$G$4:$G$23,P590)&amp;""))</f>
        <v/>
      </c>
      <c r="R590" s="39">
        <f>IF(L590&lt;&gt;1,"",IF((F590="収入")*(G590="給与")*(E590&lt;&gt;"")*(COUNTIFS('分け方の表'!$J$4:$J$13,E590)&gt;0),INDEX('分け方の表'!$K$4:$K$13,MATCH(E590,'分け方の表'!$J$4:$J$13,0))&amp;"",IFERROR(INDEX('分け方の表'!$C$4:$C$103,MATCH(F590&amp;"|"&amp;G590,'分け方の表'!$D$4:$D$103,0))&amp;"",IFERROR(INDEX('分け方の表'!$C$4:$C$103,MATCH(F590&amp;"|（ほか全部）",'分け方の表'!$D$4:$D$103,0))&amp;"","未分類"))))</f>
        <v/>
      </c>
      <c r="S590" s="39">
        <f>IF(L590&lt;&gt;1,"",IF(N590=1,"",IF(IF(O590&gt;0,INDEX('分け方の表'!$N$4:$N$53,O590)&amp;"","")&lt;&gt;"",IF(INDEX('分け方の表'!$N$4:$N$53,O590)="（数えない）","",INDEX('分け方の表'!$N$4:$N$53,O590)&amp;""),IF(I590&amp;""="1",IF((Q590&lt;&gt;"")*(D590&lt;0)*(IFERROR(INDEX('入力'!$E$30:$E$88,MATCH(Q590,'入力'!$A$30:$A$88,0)),"")="貯める・増やす"),Q590,""),IF(A590&amp;""="0","",IF(Q590&lt;&gt;"",Q590,R590))))))</f>
        <v/>
      </c>
      <c r="T590" s="56">
        <f>IF(S590="","",IF(IFERROR(INDEX('入力'!$E$30:$E$88,MATCH(S590,'入力'!$A$30:$A$88,0)),"")="入るお金",D590,-D590))</f>
        <v/>
      </c>
      <c r="U590" s="39">
        <f>IF(L590="","",IF(L590&lt;&gt;1,"見出しなど",IF(N590=1,"重なり",IF(S590="",IF(O590&gt;0,"数えない（直した）",IF(I590&amp;""="1","振替",IF(A590&amp;""="0","計算対象外","数えない"))),IF(COUNTIFS('入力'!$A$30:$A$88,S590)=0,"一覧にない費目",IF(O590&gt;0,"直した",IF(S590="未分類","未分類","OK")))))))</f>
        <v/>
      </c>
    </row>
    <row r="591">
      <c r="A591" s="40" t="n"/>
      <c r="B591" s="34" t="n"/>
      <c r="C591" s="35" t="n"/>
      <c r="D591" s="36" t="n"/>
      <c r="E591" s="35" t="n"/>
      <c r="F591" s="35" t="n"/>
      <c r="G591" s="35" t="n"/>
      <c r="H591" s="35" t="n"/>
      <c r="I591" s="40" t="n"/>
      <c r="J591" s="35" t="n"/>
      <c r="L591" s="39">
        <f>IF(B591="","",IFERROR(YEAR(B591)*0+D591*0+1,0))</f>
        <v/>
      </c>
      <c r="M591" s="55">
        <f>IF(L591&lt;&gt;1,"",IF(O591&gt;0,IF(INDEX('分け方の表'!$O$4:$O$53,O591)&lt;&gt;"",DATE(YEAR(INDEX('分け方の表'!$O$4:$O$53,O591)),MONTH(INDEX('分け方の表'!$O$4:$O$53,O591)),1),DATE(YEAR(B591),MONTH(B591),1)),DATE(YEAR(B591),MONTH(B591),1)))</f>
        <v/>
      </c>
      <c r="N591" s="39">
        <f>IF(L591&lt;&gt;1,"",IF(J591="",0,IF(COUNTIFS($J$4:J591,J591)&gt;1,1,0)))</f>
        <v/>
      </c>
      <c r="O591" s="39">
        <f>IF(L591&lt;&gt;1,"",IF(J591="",0,IFERROR(MATCH(J591,'分け方の表'!$M$4:$M$53,0),0)))</f>
        <v/>
      </c>
      <c r="P591" s="39">
        <f>IF(L591&lt;&gt;1,"",IF(SUMPRODUCT((COUNTIFS(C591,"*"&amp;'分け方の表'!$F$4:$F$23&amp;"*")&gt;0)*('分け方の表'!$F$4:$F$23&lt;&gt;"")*'分け方の表'!$I$4:$I$23)=0,99,1+COUNTIFS('分け方の表'!$I$4:$I$23,"&gt;"&amp;SUMPRODUCT((COUNTIFS(C591,"*"&amp;'分け方の表'!$F$4:$F$23&amp;"*")&gt;0)*('分け方の表'!$F$4:$F$23&lt;&gt;"")*'分け方の表'!$I$4:$I$23))))</f>
        <v/>
      </c>
      <c r="Q591" s="39">
        <f>IF(L591&lt;&gt;1,"",IF(P591&gt;=99,"",INDEX('分け方の表'!$G$4:$G$23,P591)&amp;""))</f>
        <v/>
      </c>
      <c r="R591" s="39">
        <f>IF(L591&lt;&gt;1,"",IF((F591="収入")*(G591="給与")*(E591&lt;&gt;"")*(COUNTIFS('分け方の表'!$J$4:$J$13,E591)&gt;0),INDEX('分け方の表'!$K$4:$K$13,MATCH(E591,'分け方の表'!$J$4:$J$13,0))&amp;"",IFERROR(INDEX('分け方の表'!$C$4:$C$103,MATCH(F591&amp;"|"&amp;G591,'分け方の表'!$D$4:$D$103,0))&amp;"",IFERROR(INDEX('分け方の表'!$C$4:$C$103,MATCH(F591&amp;"|（ほか全部）",'分け方の表'!$D$4:$D$103,0))&amp;"","未分類"))))</f>
        <v/>
      </c>
      <c r="S591" s="39">
        <f>IF(L591&lt;&gt;1,"",IF(N591=1,"",IF(IF(O591&gt;0,INDEX('分け方の表'!$N$4:$N$53,O591)&amp;"","")&lt;&gt;"",IF(INDEX('分け方の表'!$N$4:$N$53,O591)="（数えない）","",INDEX('分け方の表'!$N$4:$N$53,O591)&amp;""),IF(I591&amp;""="1",IF((Q591&lt;&gt;"")*(D591&lt;0)*(IFERROR(INDEX('入力'!$E$30:$E$88,MATCH(Q591,'入力'!$A$30:$A$88,0)),"")="貯める・増やす"),Q591,""),IF(A591&amp;""="0","",IF(Q591&lt;&gt;"",Q591,R591))))))</f>
        <v/>
      </c>
      <c r="T591" s="56">
        <f>IF(S591="","",IF(IFERROR(INDEX('入力'!$E$30:$E$88,MATCH(S591,'入力'!$A$30:$A$88,0)),"")="入るお金",D591,-D591))</f>
        <v/>
      </c>
      <c r="U591" s="39">
        <f>IF(L591="","",IF(L591&lt;&gt;1,"見出しなど",IF(N591=1,"重なり",IF(S591="",IF(O591&gt;0,"数えない（直した）",IF(I591&amp;""="1","振替",IF(A591&amp;""="0","計算対象外","数えない"))),IF(COUNTIFS('入力'!$A$30:$A$88,S591)=0,"一覧にない費目",IF(O591&gt;0,"直した",IF(S591="未分類","未分類","OK")))))))</f>
        <v/>
      </c>
    </row>
    <row r="592">
      <c r="A592" s="40" t="n"/>
      <c r="B592" s="34" t="n"/>
      <c r="C592" s="35" t="n"/>
      <c r="D592" s="36" t="n"/>
      <c r="E592" s="35" t="n"/>
      <c r="F592" s="35" t="n"/>
      <c r="G592" s="35" t="n"/>
      <c r="H592" s="35" t="n"/>
      <c r="I592" s="40" t="n"/>
      <c r="J592" s="35" t="n"/>
      <c r="L592" s="39">
        <f>IF(B592="","",IFERROR(YEAR(B592)*0+D592*0+1,0))</f>
        <v/>
      </c>
      <c r="M592" s="55">
        <f>IF(L592&lt;&gt;1,"",IF(O592&gt;0,IF(INDEX('分け方の表'!$O$4:$O$53,O592)&lt;&gt;"",DATE(YEAR(INDEX('分け方の表'!$O$4:$O$53,O592)),MONTH(INDEX('分け方の表'!$O$4:$O$53,O592)),1),DATE(YEAR(B592),MONTH(B592),1)),DATE(YEAR(B592),MONTH(B592),1)))</f>
        <v/>
      </c>
      <c r="N592" s="39">
        <f>IF(L592&lt;&gt;1,"",IF(J592="",0,IF(COUNTIFS($J$4:J592,J592)&gt;1,1,0)))</f>
        <v/>
      </c>
      <c r="O592" s="39">
        <f>IF(L592&lt;&gt;1,"",IF(J592="",0,IFERROR(MATCH(J592,'分け方の表'!$M$4:$M$53,0),0)))</f>
        <v/>
      </c>
      <c r="P592" s="39">
        <f>IF(L592&lt;&gt;1,"",IF(SUMPRODUCT((COUNTIFS(C592,"*"&amp;'分け方の表'!$F$4:$F$23&amp;"*")&gt;0)*('分け方の表'!$F$4:$F$23&lt;&gt;"")*'分け方の表'!$I$4:$I$23)=0,99,1+COUNTIFS('分け方の表'!$I$4:$I$23,"&gt;"&amp;SUMPRODUCT((COUNTIFS(C592,"*"&amp;'分け方の表'!$F$4:$F$23&amp;"*")&gt;0)*('分け方の表'!$F$4:$F$23&lt;&gt;"")*'分け方の表'!$I$4:$I$23))))</f>
        <v/>
      </c>
      <c r="Q592" s="39">
        <f>IF(L592&lt;&gt;1,"",IF(P592&gt;=99,"",INDEX('分け方の表'!$G$4:$G$23,P592)&amp;""))</f>
        <v/>
      </c>
      <c r="R592" s="39">
        <f>IF(L592&lt;&gt;1,"",IF((F592="収入")*(G592="給与")*(E592&lt;&gt;"")*(COUNTIFS('分け方の表'!$J$4:$J$13,E592)&gt;0),INDEX('分け方の表'!$K$4:$K$13,MATCH(E592,'分け方の表'!$J$4:$J$13,0))&amp;"",IFERROR(INDEX('分け方の表'!$C$4:$C$103,MATCH(F592&amp;"|"&amp;G592,'分け方の表'!$D$4:$D$103,0))&amp;"",IFERROR(INDEX('分け方の表'!$C$4:$C$103,MATCH(F592&amp;"|（ほか全部）",'分け方の表'!$D$4:$D$103,0))&amp;"","未分類"))))</f>
        <v/>
      </c>
      <c r="S592" s="39">
        <f>IF(L592&lt;&gt;1,"",IF(N592=1,"",IF(IF(O592&gt;0,INDEX('分け方の表'!$N$4:$N$53,O592)&amp;"","")&lt;&gt;"",IF(INDEX('分け方の表'!$N$4:$N$53,O592)="（数えない）","",INDEX('分け方の表'!$N$4:$N$53,O592)&amp;""),IF(I592&amp;""="1",IF((Q592&lt;&gt;"")*(D592&lt;0)*(IFERROR(INDEX('入力'!$E$30:$E$88,MATCH(Q592,'入力'!$A$30:$A$88,0)),"")="貯める・増やす"),Q592,""),IF(A592&amp;""="0","",IF(Q592&lt;&gt;"",Q592,R592))))))</f>
        <v/>
      </c>
      <c r="T592" s="56">
        <f>IF(S592="","",IF(IFERROR(INDEX('入力'!$E$30:$E$88,MATCH(S592,'入力'!$A$30:$A$88,0)),"")="入るお金",D592,-D592))</f>
        <v/>
      </c>
      <c r="U592" s="39">
        <f>IF(L592="","",IF(L592&lt;&gt;1,"見出しなど",IF(N592=1,"重なり",IF(S592="",IF(O592&gt;0,"数えない（直した）",IF(I592&amp;""="1","振替",IF(A592&amp;""="0","計算対象外","数えない"))),IF(COUNTIFS('入力'!$A$30:$A$88,S592)=0,"一覧にない費目",IF(O592&gt;0,"直した",IF(S592="未分類","未分類","OK")))))))</f>
        <v/>
      </c>
    </row>
    <row r="593">
      <c r="A593" s="40" t="n"/>
      <c r="B593" s="34" t="n"/>
      <c r="C593" s="35" t="n"/>
      <c r="D593" s="36" t="n"/>
      <c r="E593" s="35" t="n"/>
      <c r="F593" s="35" t="n"/>
      <c r="G593" s="35" t="n"/>
      <c r="H593" s="35" t="n"/>
      <c r="I593" s="40" t="n"/>
      <c r="J593" s="35" t="n"/>
      <c r="L593" s="39">
        <f>IF(B593="","",IFERROR(YEAR(B593)*0+D593*0+1,0))</f>
        <v/>
      </c>
      <c r="M593" s="55">
        <f>IF(L593&lt;&gt;1,"",IF(O593&gt;0,IF(INDEX('分け方の表'!$O$4:$O$53,O593)&lt;&gt;"",DATE(YEAR(INDEX('分け方の表'!$O$4:$O$53,O593)),MONTH(INDEX('分け方の表'!$O$4:$O$53,O593)),1),DATE(YEAR(B593),MONTH(B593),1)),DATE(YEAR(B593),MONTH(B593),1)))</f>
        <v/>
      </c>
      <c r="N593" s="39">
        <f>IF(L593&lt;&gt;1,"",IF(J593="",0,IF(COUNTIFS($J$4:J593,J593)&gt;1,1,0)))</f>
        <v/>
      </c>
      <c r="O593" s="39">
        <f>IF(L593&lt;&gt;1,"",IF(J593="",0,IFERROR(MATCH(J593,'分け方の表'!$M$4:$M$53,0),0)))</f>
        <v/>
      </c>
      <c r="P593" s="39">
        <f>IF(L593&lt;&gt;1,"",IF(SUMPRODUCT((COUNTIFS(C593,"*"&amp;'分け方の表'!$F$4:$F$23&amp;"*")&gt;0)*('分け方の表'!$F$4:$F$23&lt;&gt;"")*'分け方の表'!$I$4:$I$23)=0,99,1+COUNTIFS('分け方の表'!$I$4:$I$23,"&gt;"&amp;SUMPRODUCT((COUNTIFS(C593,"*"&amp;'分け方の表'!$F$4:$F$23&amp;"*")&gt;0)*('分け方の表'!$F$4:$F$23&lt;&gt;"")*'分け方の表'!$I$4:$I$23))))</f>
        <v/>
      </c>
      <c r="Q593" s="39">
        <f>IF(L593&lt;&gt;1,"",IF(P593&gt;=99,"",INDEX('分け方の表'!$G$4:$G$23,P593)&amp;""))</f>
        <v/>
      </c>
      <c r="R593" s="39">
        <f>IF(L593&lt;&gt;1,"",IF((F593="収入")*(G593="給与")*(E593&lt;&gt;"")*(COUNTIFS('分け方の表'!$J$4:$J$13,E593)&gt;0),INDEX('分け方の表'!$K$4:$K$13,MATCH(E593,'分け方の表'!$J$4:$J$13,0))&amp;"",IFERROR(INDEX('分け方の表'!$C$4:$C$103,MATCH(F593&amp;"|"&amp;G593,'分け方の表'!$D$4:$D$103,0))&amp;"",IFERROR(INDEX('分け方の表'!$C$4:$C$103,MATCH(F593&amp;"|（ほか全部）",'分け方の表'!$D$4:$D$103,0))&amp;"","未分類"))))</f>
        <v/>
      </c>
      <c r="S593" s="39">
        <f>IF(L593&lt;&gt;1,"",IF(N593=1,"",IF(IF(O593&gt;0,INDEX('分け方の表'!$N$4:$N$53,O593)&amp;"","")&lt;&gt;"",IF(INDEX('分け方の表'!$N$4:$N$53,O593)="（数えない）","",INDEX('分け方の表'!$N$4:$N$53,O593)&amp;""),IF(I593&amp;""="1",IF((Q593&lt;&gt;"")*(D593&lt;0)*(IFERROR(INDEX('入力'!$E$30:$E$88,MATCH(Q593,'入力'!$A$30:$A$88,0)),"")="貯める・増やす"),Q593,""),IF(A593&amp;""="0","",IF(Q593&lt;&gt;"",Q593,R593))))))</f>
        <v/>
      </c>
      <c r="T593" s="56">
        <f>IF(S593="","",IF(IFERROR(INDEX('入力'!$E$30:$E$88,MATCH(S593,'入力'!$A$30:$A$88,0)),"")="入るお金",D593,-D593))</f>
        <v/>
      </c>
      <c r="U593" s="39">
        <f>IF(L593="","",IF(L593&lt;&gt;1,"見出しなど",IF(N593=1,"重なり",IF(S593="",IF(O593&gt;0,"数えない（直した）",IF(I593&amp;""="1","振替",IF(A593&amp;""="0","計算対象外","数えない"))),IF(COUNTIFS('入力'!$A$30:$A$88,S593)=0,"一覧にない費目",IF(O593&gt;0,"直した",IF(S593="未分類","未分類","OK")))))))</f>
        <v/>
      </c>
    </row>
    <row r="594">
      <c r="A594" s="40" t="n"/>
      <c r="B594" s="34" t="n"/>
      <c r="C594" s="35" t="n"/>
      <c r="D594" s="36" t="n"/>
      <c r="E594" s="35" t="n"/>
      <c r="F594" s="35" t="n"/>
      <c r="G594" s="35" t="n"/>
      <c r="H594" s="35" t="n"/>
      <c r="I594" s="40" t="n"/>
      <c r="J594" s="35" t="n"/>
      <c r="L594" s="39">
        <f>IF(B594="","",IFERROR(YEAR(B594)*0+D594*0+1,0))</f>
        <v/>
      </c>
      <c r="M594" s="55">
        <f>IF(L594&lt;&gt;1,"",IF(O594&gt;0,IF(INDEX('分け方の表'!$O$4:$O$53,O594)&lt;&gt;"",DATE(YEAR(INDEX('分け方の表'!$O$4:$O$53,O594)),MONTH(INDEX('分け方の表'!$O$4:$O$53,O594)),1),DATE(YEAR(B594),MONTH(B594),1)),DATE(YEAR(B594),MONTH(B594),1)))</f>
        <v/>
      </c>
      <c r="N594" s="39">
        <f>IF(L594&lt;&gt;1,"",IF(J594="",0,IF(COUNTIFS($J$4:J594,J594)&gt;1,1,0)))</f>
        <v/>
      </c>
      <c r="O594" s="39">
        <f>IF(L594&lt;&gt;1,"",IF(J594="",0,IFERROR(MATCH(J594,'分け方の表'!$M$4:$M$53,0),0)))</f>
        <v/>
      </c>
      <c r="P594" s="39">
        <f>IF(L594&lt;&gt;1,"",IF(SUMPRODUCT((COUNTIFS(C594,"*"&amp;'分け方の表'!$F$4:$F$23&amp;"*")&gt;0)*('分け方の表'!$F$4:$F$23&lt;&gt;"")*'分け方の表'!$I$4:$I$23)=0,99,1+COUNTIFS('分け方の表'!$I$4:$I$23,"&gt;"&amp;SUMPRODUCT((COUNTIFS(C594,"*"&amp;'分け方の表'!$F$4:$F$23&amp;"*")&gt;0)*('分け方の表'!$F$4:$F$23&lt;&gt;"")*'分け方の表'!$I$4:$I$23))))</f>
        <v/>
      </c>
      <c r="Q594" s="39">
        <f>IF(L594&lt;&gt;1,"",IF(P594&gt;=99,"",INDEX('分け方の表'!$G$4:$G$23,P594)&amp;""))</f>
        <v/>
      </c>
      <c r="R594" s="39">
        <f>IF(L594&lt;&gt;1,"",IF((F594="収入")*(G594="給与")*(E594&lt;&gt;"")*(COUNTIFS('分け方の表'!$J$4:$J$13,E594)&gt;0),INDEX('分け方の表'!$K$4:$K$13,MATCH(E594,'分け方の表'!$J$4:$J$13,0))&amp;"",IFERROR(INDEX('分け方の表'!$C$4:$C$103,MATCH(F594&amp;"|"&amp;G594,'分け方の表'!$D$4:$D$103,0))&amp;"",IFERROR(INDEX('分け方の表'!$C$4:$C$103,MATCH(F594&amp;"|（ほか全部）",'分け方の表'!$D$4:$D$103,0))&amp;"","未分類"))))</f>
        <v/>
      </c>
      <c r="S594" s="39">
        <f>IF(L594&lt;&gt;1,"",IF(N594=1,"",IF(IF(O594&gt;0,INDEX('分け方の表'!$N$4:$N$53,O594)&amp;"","")&lt;&gt;"",IF(INDEX('分け方の表'!$N$4:$N$53,O594)="（数えない）","",INDEX('分け方の表'!$N$4:$N$53,O594)&amp;""),IF(I594&amp;""="1",IF((Q594&lt;&gt;"")*(D594&lt;0)*(IFERROR(INDEX('入力'!$E$30:$E$88,MATCH(Q594,'入力'!$A$30:$A$88,0)),"")="貯める・増やす"),Q594,""),IF(A594&amp;""="0","",IF(Q594&lt;&gt;"",Q594,R594))))))</f>
        <v/>
      </c>
      <c r="T594" s="56">
        <f>IF(S594="","",IF(IFERROR(INDEX('入力'!$E$30:$E$88,MATCH(S594,'入力'!$A$30:$A$88,0)),"")="入るお金",D594,-D594))</f>
        <v/>
      </c>
      <c r="U594" s="39">
        <f>IF(L594="","",IF(L594&lt;&gt;1,"見出しなど",IF(N594=1,"重なり",IF(S594="",IF(O594&gt;0,"数えない（直した）",IF(I594&amp;""="1","振替",IF(A594&amp;""="0","計算対象外","数えない"))),IF(COUNTIFS('入力'!$A$30:$A$88,S594)=0,"一覧にない費目",IF(O594&gt;0,"直した",IF(S594="未分類","未分類","OK")))))))</f>
        <v/>
      </c>
    </row>
    <row r="595">
      <c r="A595" s="40" t="n"/>
      <c r="B595" s="34" t="n"/>
      <c r="C595" s="35" t="n"/>
      <c r="D595" s="36" t="n"/>
      <c r="E595" s="35" t="n"/>
      <c r="F595" s="35" t="n"/>
      <c r="G595" s="35" t="n"/>
      <c r="H595" s="35" t="n"/>
      <c r="I595" s="40" t="n"/>
      <c r="J595" s="35" t="n"/>
      <c r="L595" s="39">
        <f>IF(B595="","",IFERROR(YEAR(B595)*0+D595*0+1,0))</f>
        <v/>
      </c>
      <c r="M595" s="55">
        <f>IF(L595&lt;&gt;1,"",IF(O595&gt;0,IF(INDEX('分け方の表'!$O$4:$O$53,O595)&lt;&gt;"",DATE(YEAR(INDEX('分け方の表'!$O$4:$O$53,O595)),MONTH(INDEX('分け方の表'!$O$4:$O$53,O595)),1),DATE(YEAR(B595),MONTH(B595),1)),DATE(YEAR(B595),MONTH(B595),1)))</f>
        <v/>
      </c>
      <c r="N595" s="39">
        <f>IF(L595&lt;&gt;1,"",IF(J595="",0,IF(COUNTIFS($J$4:J595,J595)&gt;1,1,0)))</f>
        <v/>
      </c>
      <c r="O595" s="39">
        <f>IF(L595&lt;&gt;1,"",IF(J595="",0,IFERROR(MATCH(J595,'分け方の表'!$M$4:$M$53,0),0)))</f>
        <v/>
      </c>
      <c r="P595" s="39">
        <f>IF(L595&lt;&gt;1,"",IF(SUMPRODUCT((COUNTIFS(C595,"*"&amp;'分け方の表'!$F$4:$F$23&amp;"*")&gt;0)*('分け方の表'!$F$4:$F$23&lt;&gt;"")*'分け方の表'!$I$4:$I$23)=0,99,1+COUNTIFS('分け方の表'!$I$4:$I$23,"&gt;"&amp;SUMPRODUCT((COUNTIFS(C595,"*"&amp;'分け方の表'!$F$4:$F$23&amp;"*")&gt;0)*('分け方の表'!$F$4:$F$23&lt;&gt;"")*'分け方の表'!$I$4:$I$23))))</f>
        <v/>
      </c>
      <c r="Q595" s="39">
        <f>IF(L595&lt;&gt;1,"",IF(P595&gt;=99,"",INDEX('分け方の表'!$G$4:$G$23,P595)&amp;""))</f>
        <v/>
      </c>
      <c r="R595" s="39">
        <f>IF(L595&lt;&gt;1,"",IF((F595="収入")*(G595="給与")*(E595&lt;&gt;"")*(COUNTIFS('分け方の表'!$J$4:$J$13,E595)&gt;0),INDEX('分け方の表'!$K$4:$K$13,MATCH(E595,'分け方の表'!$J$4:$J$13,0))&amp;"",IFERROR(INDEX('分け方の表'!$C$4:$C$103,MATCH(F595&amp;"|"&amp;G595,'分け方の表'!$D$4:$D$103,0))&amp;"",IFERROR(INDEX('分け方の表'!$C$4:$C$103,MATCH(F595&amp;"|（ほか全部）",'分け方の表'!$D$4:$D$103,0))&amp;"","未分類"))))</f>
        <v/>
      </c>
      <c r="S595" s="39">
        <f>IF(L595&lt;&gt;1,"",IF(N595=1,"",IF(IF(O595&gt;0,INDEX('分け方の表'!$N$4:$N$53,O595)&amp;"","")&lt;&gt;"",IF(INDEX('分け方の表'!$N$4:$N$53,O595)="（数えない）","",INDEX('分け方の表'!$N$4:$N$53,O595)&amp;""),IF(I595&amp;""="1",IF((Q595&lt;&gt;"")*(D595&lt;0)*(IFERROR(INDEX('入力'!$E$30:$E$88,MATCH(Q595,'入力'!$A$30:$A$88,0)),"")="貯める・増やす"),Q595,""),IF(A595&amp;""="0","",IF(Q595&lt;&gt;"",Q595,R595))))))</f>
        <v/>
      </c>
      <c r="T595" s="56">
        <f>IF(S595="","",IF(IFERROR(INDEX('入力'!$E$30:$E$88,MATCH(S595,'入力'!$A$30:$A$88,0)),"")="入るお金",D595,-D595))</f>
        <v/>
      </c>
      <c r="U595" s="39">
        <f>IF(L595="","",IF(L595&lt;&gt;1,"見出しなど",IF(N595=1,"重なり",IF(S595="",IF(O595&gt;0,"数えない（直した）",IF(I595&amp;""="1","振替",IF(A595&amp;""="0","計算対象外","数えない"))),IF(COUNTIFS('入力'!$A$30:$A$88,S595)=0,"一覧にない費目",IF(O595&gt;0,"直した",IF(S595="未分類","未分類","OK")))))))</f>
        <v/>
      </c>
    </row>
    <row r="596">
      <c r="A596" s="40" t="n"/>
      <c r="B596" s="34" t="n"/>
      <c r="C596" s="35" t="n"/>
      <c r="D596" s="36" t="n"/>
      <c r="E596" s="35" t="n"/>
      <c r="F596" s="35" t="n"/>
      <c r="G596" s="35" t="n"/>
      <c r="H596" s="35" t="n"/>
      <c r="I596" s="40" t="n"/>
      <c r="J596" s="35" t="n"/>
      <c r="L596" s="39">
        <f>IF(B596="","",IFERROR(YEAR(B596)*0+D596*0+1,0))</f>
        <v/>
      </c>
      <c r="M596" s="55">
        <f>IF(L596&lt;&gt;1,"",IF(O596&gt;0,IF(INDEX('分け方の表'!$O$4:$O$53,O596)&lt;&gt;"",DATE(YEAR(INDEX('分け方の表'!$O$4:$O$53,O596)),MONTH(INDEX('分け方の表'!$O$4:$O$53,O596)),1),DATE(YEAR(B596),MONTH(B596),1)),DATE(YEAR(B596),MONTH(B596),1)))</f>
        <v/>
      </c>
      <c r="N596" s="39">
        <f>IF(L596&lt;&gt;1,"",IF(J596="",0,IF(COUNTIFS($J$4:J596,J596)&gt;1,1,0)))</f>
        <v/>
      </c>
      <c r="O596" s="39">
        <f>IF(L596&lt;&gt;1,"",IF(J596="",0,IFERROR(MATCH(J596,'分け方の表'!$M$4:$M$53,0),0)))</f>
        <v/>
      </c>
      <c r="P596" s="39">
        <f>IF(L596&lt;&gt;1,"",IF(SUMPRODUCT((COUNTIFS(C596,"*"&amp;'分け方の表'!$F$4:$F$23&amp;"*")&gt;0)*('分け方の表'!$F$4:$F$23&lt;&gt;"")*'分け方の表'!$I$4:$I$23)=0,99,1+COUNTIFS('分け方の表'!$I$4:$I$23,"&gt;"&amp;SUMPRODUCT((COUNTIFS(C596,"*"&amp;'分け方の表'!$F$4:$F$23&amp;"*")&gt;0)*('分け方の表'!$F$4:$F$23&lt;&gt;"")*'分け方の表'!$I$4:$I$23))))</f>
        <v/>
      </c>
      <c r="Q596" s="39">
        <f>IF(L596&lt;&gt;1,"",IF(P596&gt;=99,"",INDEX('分け方の表'!$G$4:$G$23,P596)&amp;""))</f>
        <v/>
      </c>
      <c r="R596" s="39">
        <f>IF(L596&lt;&gt;1,"",IF((F596="収入")*(G596="給与")*(E596&lt;&gt;"")*(COUNTIFS('分け方の表'!$J$4:$J$13,E596)&gt;0),INDEX('分け方の表'!$K$4:$K$13,MATCH(E596,'分け方の表'!$J$4:$J$13,0))&amp;"",IFERROR(INDEX('分け方の表'!$C$4:$C$103,MATCH(F596&amp;"|"&amp;G596,'分け方の表'!$D$4:$D$103,0))&amp;"",IFERROR(INDEX('分け方の表'!$C$4:$C$103,MATCH(F596&amp;"|（ほか全部）",'分け方の表'!$D$4:$D$103,0))&amp;"","未分類"))))</f>
        <v/>
      </c>
      <c r="S596" s="39">
        <f>IF(L596&lt;&gt;1,"",IF(N596=1,"",IF(IF(O596&gt;0,INDEX('分け方の表'!$N$4:$N$53,O596)&amp;"","")&lt;&gt;"",IF(INDEX('分け方の表'!$N$4:$N$53,O596)="（数えない）","",INDEX('分け方の表'!$N$4:$N$53,O596)&amp;""),IF(I596&amp;""="1",IF((Q596&lt;&gt;"")*(D596&lt;0)*(IFERROR(INDEX('入力'!$E$30:$E$88,MATCH(Q596,'入力'!$A$30:$A$88,0)),"")="貯める・増やす"),Q596,""),IF(A596&amp;""="0","",IF(Q596&lt;&gt;"",Q596,R596))))))</f>
        <v/>
      </c>
      <c r="T596" s="56">
        <f>IF(S596="","",IF(IFERROR(INDEX('入力'!$E$30:$E$88,MATCH(S596,'入力'!$A$30:$A$88,0)),"")="入るお金",D596,-D596))</f>
        <v/>
      </c>
      <c r="U596" s="39">
        <f>IF(L596="","",IF(L596&lt;&gt;1,"見出しなど",IF(N596=1,"重なり",IF(S596="",IF(O596&gt;0,"数えない（直した）",IF(I596&amp;""="1","振替",IF(A596&amp;""="0","計算対象外","数えない"))),IF(COUNTIFS('入力'!$A$30:$A$88,S596)=0,"一覧にない費目",IF(O596&gt;0,"直した",IF(S596="未分類","未分類","OK")))))))</f>
        <v/>
      </c>
    </row>
    <row r="597">
      <c r="A597" s="40" t="n"/>
      <c r="B597" s="34" t="n"/>
      <c r="C597" s="35" t="n"/>
      <c r="D597" s="36" t="n"/>
      <c r="E597" s="35" t="n"/>
      <c r="F597" s="35" t="n"/>
      <c r="G597" s="35" t="n"/>
      <c r="H597" s="35" t="n"/>
      <c r="I597" s="40" t="n"/>
      <c r="J597" s="35" t="n"/>
      <c r="L597" s="39">
        <f>IF(B597="","",IFERROR(YEAR(B597)*0+D597*0+1,0))</f>
        <v/>
      </c>
      <c r="M597" s="55">
        <f>IF(L597&lt;&gt;1,"",IF(O597&gt;0,IF(INDEX('分け方の表'!$O$4:$O$53,O597)&lt;&gt;"",DATE(YEAR(INDEX('分け方の表'!$O$4:$O$53,O597)),MONTH(INDEX('分け方の表'!$O$4:$O$53,O597)),1),DATE(YEAR(B597),MONTH(B597),1)),DATE(YEAR(B597),MONTH(B597),1)))</f>
        <v/>
      </c>
      <c r="N597" s="39">
        <f>IF(L597&lt;&gt;1,"",IF(J597="",0,IF(COUNTIFS($J$4:J597,J597)&gt;1,1,0)))</f>
        <v/>
      </c>
      <c r="O597" s="39">
        <f>IF(L597&lt;&gt;1,"",IF(J597="",0,IFERROR(MATCH(J597,'分け方の表'!$M$4:$M$53,0),0)))</f>
        <v/>
      </c>
      <c r="P597" s="39">
        <f>IF(L597&lt;&gt;1,"",IF(SUMPRODUCT((COUNTIFS(C597,"*"&amp;'分け方の表'!$F$4:$F$23&amp;"*")&gt;0)*('分け方の表'!$F$4:$F$23&lt;&gt;"")*'分け方の表'!$I$4:$I$23)=0,99,1+COUNTIFS('分け方の表'!$I$4:$I$23,"&gt;"&amp;SUMPRODUCT((COUNTIFS(C597,"*"&amp;'分け方の表'!$F$4:$F$23&amp;"*")&gt;0)*('分け方の表'!$F$4:$F$23&lt;&gt;"")*'分け方の表'!$I$4:$I$23))))</f>
        <v/>
      </c>
      <c r="Q597" s="39">
        <f>IF(L597&lt;&gt;1,"",IF(P597&gt;=99,"",INDEX('分け方の表'!$G$4:$G$23,P597)&amp;""))</f>
        <v/>
      </c>
      <c r="R597" s="39">
        <f>IF(L597&lt;&gt;1,"",IF((F597="収入")*(G597="給与")*(E597&lt;&gt;"")*(COUNTIFS('分け方の表'!$J$4:$J$13,E597)&gt;0),INDEX('分け方の表'!$K$4:$K$13,MATCH(E597,'分け方の表'!$J$4:$J$13,0))&amp;"",IFERROR(INDEX('分け方の表'!$C$4:$C$103,MATCH(F597&amp;"|"&amp;G597,'分け方の表'!$D$4:$D$103,0))&amp;"",IFERROR(INDEX('分け方の表'!$C$4:$C$103,MATCH(F597&amp;"|（ほか全部）",'分け方の表'!$D$4:$D$103,0))&amp;"","未分類"))))</f>
        <v/>
      </c>
      <c r="S597" s="39">
        <f>IF(L597&lt;&gt;1,"",IF(N597=1,"",IF(IF(O597&gt;0,INDEX('分け方の表'!$N$4:$N$53,O597)&amp;"","")&lt;&gt;"",IF(INDEX('分け方の表'!$N$4:$N$53,O597)="（数えない）","",INDEX('分け方の表'!$N$4:$N$53,O597)&amp;""),IF(I597&amp;""="1",IF((Q597&lt;&gt;"")*(D597&lt;0)*(IFERROR(INDEX('入力'!$E$30:$E$88,MATCH(Q597,'入力'!$A$30:$A$88,0)),"")="貯める・増やす"),Q597,""),IF(A597&amp;""="0","",IF(Q597&lt;&gt;"",Q597,R597))))))</f>
        <v/>
      </c>
      <c r="T597" s="56">
        <f>IF(S597="","",IF(IFERROR(INDEX('入力'!$E$30:$E$88,MATCH(S597,'入力'!$A$30:$A$88,0)),"")="入るお金",D597,-D597))</f>
        <v/>
      </c>
      <c r="U597" s="39">
        <f>IF(L597="","",IF(L597&lt;&gt;1,"見出しなど",IF(N597=1,"重なり",IF(S597="",IF(O597&gt;0,"数えない（直した）",IF(I597&amp;""="1","振替",IF(A597&amp;""="0","計算対象外","数えない"))),IF(COUNTIFS('入力'!$A$30:$A$88,S597)=0,"一覧にない費目",IF(O597&gt;0,"直した",IF(S597="未分類","未分類","OK")))))))</f>
        <v/>
      </c>
    </row>
    <row r="598">
      <c r="A598" s="40" t="n"/>
      <c r="B598" s="34" t="n"/>
      <c r="C598" s="35" t="n"/>
      <c r="D598" s="36" t="n"/>
      <c r="E598" s="35" t="n"/>
      <c r="F598" s="35" t="n"/>
      <c r="G598" s="35" t="n"/>
      <c r="H598" s="35" t="n"/>
      <c r="I598" s="40" t="n"/>
      <c r="J598" s="35" t="n"/>
      <c r="L598" s="39">
        <f>IF(B598="","",IFERROR(YEAR(B598)*0+D598*0+1,0))</f>
        <v/>
      </c>
      <c r="M598" s="55">
        <f>IF(L598&lt;&gt;1,"",IF(O598&gt;0,IF(INDEX('分け方の表'!$O$4:$O$53,O598)&lt;&gt;"",DATE(YEAR(INDEX('分け方の表'!$O$4:$O$53,O598)),MONTH(INDEX('分け方の表'!$O$4:$O$53,O598)),1),DATE(YEAR(B598),MONTH(B598),1)),DATE(YEAR(B598),MONTH(B598),1)))</f>
        <v/>
      </c>
      <c r="N598" s="39">
        <f>IF(L598&lt;&gt;1,"",IF(J598="",0,IF(COUNTIFS($J$4:J598,J598)&gt;1,1,0)))</f>
        <v/>
      </c>
      <c r="O598" s="39">
        <f>IF(L598&lt;&gt;1,"",IF(J598="",0,IFERROR(MATCH(J598,'分け方の表'!$M$4:$M$53,0),0)))</f>
        <v/>
      </c>
      <c r="P598" s="39">
        <f>IF(L598&lt;&gt;1,"",IF(SUMPRODUCT((COUNTIFS(C598,"*"&amp;'分け方の表'!$F$4:$F$23&amp;"*")&gt;0)*('分け方の表'!$F$4:$F$23&lt;&gt;"")*'分け方の表'!$I$4:$I$23)=0,99,1+COUNTIFS('分け方の表'!$I$4:$I$23,"&gt;"&amp;SUMPRODUCT((COUNTIFS(C598,"*"&amp;'分け方の表'!$F$4:$F$23&amp;"*")&gt;0)*('分け方の表'!$F$4:$F$23&lt;&gt;"")*'分け方の表'!$I$4:$I$23))))</f>
        <v/>
      </c>
      <c r="Q598" s="39">
        <f>IF(L598&lt;&gt;1,"",IF(P598&gt;=99,"",INDEX('分け方の表'!$G$4:$G$23,P598)&amp;""))</f>
        <v/>
      </c>
      <c r="R598" s="39">
        <f>IF(L598&lt;&gt;1,"",IF((F598="収入")*(G598="給与")*(E598&lt;&gt;"")*(COUNTIFS('分け方の表'!$J$4:$J$13,E598)&gt;0),INDEX('分け方の表'!$K$4:$K$13,MATCH(E598,'分け方の表'!$J$4:$J$13,0))&amp;"",IFERROR(INDEX('分け方の表'!$C$4:$C$103,MATCH(F598&amp;"|"&amp;G598,'分け方の表'!$D$4:$D$103,0))&amp;"",IFERROR(INDEX('分け方の表'!$C$4:$C$103,MATCH(F598&amp;"|（ほか全部）",'分け方の表'!$D$4:$D$103,0))&amp;"","未分類"))))</f>
        <v/>
      </c>
      <c r="S598" s="39">
        <f>IF(L598&lt;&gt;1,"",IF(N598=1,"",IF(IF(O598&gt;0,INDEX('分け方の表'!$N$4:$N$53,O598)&amp;"","")&lt;&gt;"",IF(INDEX('分け方の表'!$N$4:$N$53,O598)="（数えない）","",INDEX('分け方の表'!$N$4:$N$53,O598)&amp;""),IF(I598&amp;""="1",IF((Q598&lt;&gt;"")*(D598&lt;0)*(IFERROR(INDEX('入力'!$E$30:$E$88,MATCH(Q598,'入力'!$A$30:$A$88,0)),"")="貯める・増やす"),Q598,""),IF(A598&amp;""="0","",IF(Q598&lt;&gt;"",Q598,R598))))))</f>
        <v/>
      </c>
      <c r="T598" s="56">
        <f>IF(S598="","",IF(IFERROR(INDEX('入力'!$E$30:$E$88,MATCH(S598,'入力'!$A$30:$A$88,0)),"")="入るお金",D598,-D598))</f>
        <v/>
      </c>
      <c r="U598" s="39">
        <f>IF(L598="","",IF(L598&lt;&gt;1,"見出しなど",IF(N598=1,"重なり",IF(S598="",IF(O598&gt;0,"数えない（直した）",IF(I598&amp;""="1","振替",IF(A598&amp;""="0","計算対象外","数えない"))),IF(COUNTIFS('入力'!$A$30:$A$88,S598)=0,"一覧にない費目",IF(O598&gt;0,"直した",IF(S598="未分類","未分類","OK")))))))</f>
        <v/>
      </c>
    </row>
    <row r="599">
      <c r="A599" s="40" t="n"/>
      <c r="B599" s="34" t="n"/>
      <c r="C599" s="35" t="n"/>
      <c r="D599" s="36" t="n"/>
      <c r="E599" s="35" t="n"/>
      <c r="F599" s="35" t="n"/>
      <c r="G599" s="35" t="n"/>
      <c r="H599" s="35" t="n"/>
      <c r="I599" s="40" t="n"/>
      <c r="J599" s="35" t="n"/>
      <c r="L599" s="39">
        <f>IF(B599="","",IFERROR(YEAR(B599)*0+D599*0+1,0))</f>
        <v/>
      </c>
      <c r="M599" s="55">
        <f>IF(L599&lt;&gt;1,"",IF(O599&gt;0,IF(INDEX('分け方の表'!$O$4:$O$53,O599)&lt;&gt;"",DATE(YEAR(INDEX('分け方の表'!$O$4:$O$53,O599)),MONTH(INDEX('分け方の表'!$O$4:$O$53,O599)),1),DATE(YEAR(B599),MONTH(B599),1)),DATE(YEAR(B599),MONTH(B599),1)))</f>
        <v/>
      </c>
      <c r="N599" s="39">
        <f>IF(L599&lt;&gt;1,"",IF(J599="",0,IF(COUNTIFS($J$4:J599,J599)&gt;1,1,0)))</f>
        <v/>
      </c>
      <c r="O599" s="39">
        <f>IF(L599&lt;&gt;1,"",IF(J599="",0,IFERROR(MATCH(J599,'分け方の表'!$M$4:$M$53,0),0)))</f>
        <v/>
      </c>
      <c r="P599" s="39">
        <f>IF(L599&lt;&gt;1,"",IF(SUMPRODUCT((COUNTIFS(C599,"*"&amp;'分け方の表'!$F$4:$F$23&amp;"*")&gt;0)*('分け方の表'!$F$4:$F$23&lt;&gt;"")*'分け方の表'!$I$4:$I$23)=0,99,1+COUNTIFS('分け方の表'!$I$4:$I$23,"&gt;"&amp;SUMPRODUCT((COUNTIFS(C599,"*"&amp;'分け方の表'!$F$4:$F$23&amp;"*")&gt;0)*('分け方の表'!$F$4:$F$23&lt;&gt;"")*'分け方の表'!$I$4:$I$23))))</f>
        <v/>
      </c>
      <c r="Q599" s="39">
        <f>IF(L599&lt;&gt;1,"",IF(P599&gt;=99,"",INDEX('分け方の表'!$G$4:$G$23,P599)&amp;""))</f>
        <v/>
      </c>
      <c r="R599" s="39">
        <f>IF(L599&lt;&gt;1,"",IF((F599="収入")*(G599="給与")*(E599&lt;&gt;"")*(COUNTIFS('分け方の表'!$J$4:$J$13,E599)&gt;0),INDEX('分け方の表'!$K$4:$K$13,MATCH(E599,'分け方の表'!$J$4:$J$13,0))&amp;"",IFERROR(INDEX('分け方の表'!$C$4:$C$103,MATCH(F599&amp;"|"&amp;G599,'分け方の表'!$D$4:$D$103,0))&amp;"",IFERROR(INDEX('分け方の表'!$C$4:$C$103,MATCH(F599&amp;"|（ほか全部）",'分け方の表'!$D$4:$D$103,0))&amp;"","未分類"))))</f>
        <v/>
      </c>
      <c r="S599" s="39">
        <f>IF(L599&lt;&gt;1,"",IF(N599=1,"",IF(IF(O599&gt;0,INDEX('分け方の表'!$N$4:$N$53,O599)&amp;"","")&lt;&gt;"",IF(INDEX('分け方の表'!$N$4:$N$53,O599)="（数えない）","",INDEX('分け方の表'!$N$4:$N$53,O599)&amp;""),IF(I599&amp;""="1",IF((Q599&lt;&gt;"")*(D599&lt;0)*(IFERROR(INDEX('入力'!$E$30:$E$88,MATCH(Q599,'入力'!$A$30:$A$88,0)),"")="貯める・増やす"),Q599,""),IF(A599&amp;""="0","",IF(Q599&lt;&gt;"",Q599,R599))))))</f>
        <v/>
      </c>
      <c r="T599" s="56">
        <f>IF(S599="","",IF(IFERROR(INDEX('入力'!$E$30:$E$88,MATCH(S599,'入力'!$A$30:$A$88,0)),"")="入るお金",D599,-D599))</f>
        <v/>
      </c>
      <c r="U599" s="39">
        <f>IF(L599="","",IF(L599&lt;&gt;1,"見出しなど",IF(N599=1,"重なり",IF(S599="",IF(O599&gt;0,"数えない（直した）",IF(I599&amp;""="1","振替",IF(A599&amp;""="0","計算対象外","数えない"))),IF(COUNTIFS('入力'!$A$30:$A$88,S599)=0,"一覧にない費目",IF(O599&gt;0,"直した",IF(S599="未分類","未分類","OK")))))))</f>
        <v/>
      </c>
    </row>
    <row r="600">
      <c r="A600" s="40" t="n"/>
      <c r="B600" s="34" t="n"/>
      <c r="C600" s="35" t="n"/>
      <c r="D600" s="36" t="n"/>
      <c r="E600" s="35" t="n"/>
      <c r="F600" s="35" t="n"/>
      <c r="G600" s="35" t="n"/>
      <c r="H600" s="35" t="n"/>
      <c r="I600" s="40" t="n"/>
      <c r="J600" s="35" t="n"/>
      <c r="L600" s="39">
        <f>IF(B600="","",IFERROR(YEAR(B600)*0+D600*0+1,0))</f>
        <v/>
      </c>
      <c r="M600" s="55">
        <f>IF(L600&lt;&gt;1,"",IF(O600&gt;0,IF(INDEX('分け方の表'!$O$4:$O$53,O600)&lt;&gt;"",DATE(YEAR(INDEX('分け方の表'!$O$4:$O$53,O600)),MONTH(INDEX('分け方の表'!$O$4:$O$53,O600)),1),DATE(YEAR(B600),MONTH(B600),1)),DATE(YEAR(B600),MONTH(B600),1)))</f>
        <v/>
      </c>
      <c r="N600" s="39">
        <f>IF(L600&lt;&gt;1,"",IF(J600="",0,IF(COUNTIFS($J$4:J600,J600)&gt;1,1,0)))</f>
        <v/>
      </c>
      <c r="O600" s="39">
        <f>IF(L600&lt;&gt;1,"",IF(J600="",0,IFERROR(MATCH(J600,'分け方の表'!$M$4:$M$53,0),0)))</f>
        <v/>
      </c>
      <c r="P600" s="39">
        <f>IF(L600&lt;&gt;1,"",IF(SUMPRODUCT((COUNTIFS(C600,"*"&amp;'分け方の表'!$F$4:$F$23&amp;"*")&gt;0)*('分け方の表'!$F$4:$F$23&lt;&gt;"")*'分け方の表'!$I$4:$I$23)=0,99,1+COUNTIFS('分け方の表'!$I$4:$I$23,"&gt;"&amp;SUMPRODUCT((COUNTIFS(C600,"*"&amp;'分け方の表'!$F$4:$F$23&amp;"*")&gt;0)*('分け方の表'!$F$4:$F$23&lt;&gt;"")*'分け方の表'!$I$4:$I$23))))</f>
        <v/>
      </c>
      <c r="Q600" s="39">
        <f>IF(L600&lt;&gt;1,"",IF(P600&gt;=99,"",INDEX('分け方の表'!$G$4:$G$23,P600)&amp;""))</f>
        <v/>
      </c>
      <c r="R600" s="39">
        <f>IF(L600&lt;&gt;1,"",IF((F600="収入")*(G600="給与")*(E600&lt;&gt;"")*(COUNTIFS('分け方の表'!$J$4:$J$13,E600)&gt;0),INDEX('分け方の表'!$K$4:$K$13,MATCH(E600,'分け方の表'!$J$4:$J$13,0))&amp;"",IFERROR(INDEX('分け方の表'!$C$4:$C$103,MATCH(F600&amp;"|"&amp;G600,'分け方の表'!$D$4:$D$103,0))&amp;"",IFERROR(INDEX('分け方の表'!$C$4:$C$103,MATCH(F600&amp;"|（ほか全部）",'分け方の表'!$D$4:$D$103,0))&amp;"","未分類"))))</f>
        <v/>
      </c>
      <c r="S600" s="39">
        <f>IF(L600&lt;&gt;1,"",IF(N600=1,"",IF(IF(O600&gt;0,INDEX('分け方の表'!$N$4:$N$53,O600)&amp;"","")&lt;&gt;"",IF(INDEX('分け方の表'!$N$4:$N$53,O600)="（数えない）","",INDEX('分け方の表'!$N$4:$N$53,O600)&amp;""),IF(I600&amp;""="1",IF((Q600&lt;&gt;"")*(D600&lt;0)*(IFERROR(INDEX('入力'!$E$30:$E$88,MATCH(Q600,'入力'!$A$30:$A$88,0)),"")="貯める・増やす"),Q600,""),IF(A600&amp;""="0","",IF(Q600&lt;&gt;"",Q600,R600))))))</f>
        <v/>
      </c>
      <c r="T600" s="56">
        <f>IF(S600="","",IF(IFERROR(INDEX('入力'!$E$30:$E$88,MATCH(S600,'入力'!$A$30:$A$88,0)),"")="入るお金",D600,-D600))</f>
        <v/>
      </c>
      <c r="U600" s="39">
        <f>IF(L600="","",IF(L600&lt;&gt;1,"見出しなど",IF(N600=1,"重なり",IF(S600="",IF(O600&gt;0,"数えない（直した）",IF(I600&amp;""="1","振替",IF(A600&amp;""="0","計算対象外","数えない"))),IF(COUNTIFS('入力'!$A$30:$A$88,S600)=0,"一覧にない費目",IF(O600&gt;0,"直した",IF(S600="未分類","未分類","OK")))))))</f>
        <v/>
      </c>
    </row>
    <row r="601">
      <c r="A601" s="40" t="n"/>
      <c r="B601" s="34" t="n"/>
      <c r="C601" s="35" t="n"/>
      <c r="D601" s="36" t="n"/>
      <c r="E601" s="35" t="n"/>
      <c r="F601" s="35" t="n"/>
      <c r="G601" s="35" t="n"/>
      <c r="H601" s="35" t="n"/>
      <c r="I601" s="40" t="n"/>
      <c r="J601" s="35" t="n"/>
      <c r="L601" s="39">
        <f>IF(B601="","",IFERROR(YEAR(B601)*0+D601*0+1,0))</f>
        <v/>
      </c>
      <c r="M601" s="55">
        <f>IF(L601&lt;&gt;1,"",IF(O601&gt;0,IF(INDEX('分け方の表'!$O$4:$O$53,O601)&lt;&gt;"",DATE(YEAR(INDEX('分け方の表'!$O$4:$O$53,O601)),MONTH(INDEX('分け方の表'!$O$4:$O$53,O601)),1),DATE(YEAR(B601),MONTH(B601),1)),DATE(YEAR(B601),MONTH(B601),1)))</f>
        <v/>
      </c>
      <c r="N601" s="39">
        <f>IF(L601&lt;&gt;1,"",IF(J601="",0,IF(COUNTIFS($J$4:J601,J601)&gt;1,1,0)))</f>
        <v/>
      </c>
      <c r="O601" s="39">
        <f>IF(L601&lt;&gt;1,"",IF(J601="",0,IFERROR(MATCH(J601,'分け方の表'!$M$4:$M$53,0),0)))</f>
        <v/>
      </c>
      <c r="P601" s="39">
        <f>IF(L601&lt;&gt;1,"",IF(SUMPRODUCT((COUNTIFS(C601,"*"&amp;'分け方の表'!$F$4:$F$23&amp;"*")&gt;0)*('分け方の表'!$F$4:$F$23&lt;&gt;"")*'分け方の表'!$I$4:$I$23)=0,99,1+COUNTIFS('分け方の表'!$I$4:$I$23,"&gt;"&amp;SUMPRODUCT((COUNTIFS(C601,"*"&amp;'分け方の表'!$F$4:$F$23&amp;"*")&gt;0)*('分け方の表'!$F$4:$F$23&lt;&gt;"")*'分け方の表'!$I$4:$I$23))))</f>
        <v/>
      </c>
      <c r="Q601" s="39">
        <f>IF(L601&lt;&gt;1,"",IF(P601&gt;=99,"",INDEX('分け方の表'!$G$4:$G$23,P601)&amp;""))</f>
        <v/>
      </c>
      <c r="R601" s="39">
        <f>IF(L601&lt;&gt;1,"",IF((F601="収入")*(G601="給与")*(E601&lt;&gt;"")*(COUNTIFS('分け方の表'!$J$4:$J$13,E601)&gt;0),INDEX('分け方の表'!$K$4:$K$13,MATCH(E601,'分け方の表'!$J$4:$J$13,0))&amp;"",IFERROR(INDEX('分け方の表'!$C$4:$C$103,MATCH(F601&amp;"|"&amp;G601,'分け方の表'!$D$4:$D$103,0))&amp;"",IFERROR(INDEX('分け方の表'!$C$4:$C$103,MATCH(F601&amp;"|（ほか全部）",'分け方の表'!$D$4:$D$103,0))&amp;"","未分類"))))</f>
        <v/>
      </c>
      <c r="S601" s="39">
        <f>IF(L601&lt;&gt;1,"",IF(N601=1,"",IF(IF(O601&gt;0,INDEX('分け方の表'!$N$4:$N$53,O601)&amp;"","")&lt;&gt;"",IF(INDEX('分け方の表'!$N$4:$N$53,O601)="（数えない）","",INDEX('分け方の表'!$N$4:$N$53,O601)&amp;""),IF(I601&amp;""="1",IF((Q601&lt;&gt;"")*(D601&lt;0)*(IFERROR(INDEX('入力'!$E$30:$E$88,MATCH(Q601,'入力'!$A$30:$A$88,0)),"")="貯める・増やす"),Q601,""),IF(A601&amp;""="0","",IF(Q601&lt;&gt;"",Q601,R601))))))</f>
        <v/>
      </c>
      <c r="T601" s="56">
        <f>IF(S601="","",IF(IFERROR(INDEX('入力'!$E$30:$E$88,MATCH(S601,'入力'!$A$30:$A$88,0)),"")="入るお金",D601,-D601))</f>
        <v/>
      </c>
      <c r="U601" s="39">
        <f>IF(L601="","",IF(L601&lt;&gt;1,"見出しなど",IF(N601=1,"重なり",IF(S601="",IF(O601&gt;0,"数えない（直した）",IF(I601&amp;""="1","振替",IF(A601&amp;""="0","計算対象外","数えない"))),IF(COUNTIFS('入力'!$A$30:$A$88,S601)=0,"一覧にない費目",IF(O601&gt;0,"直した",IF(S601="未分類","未分類","OK")))))))</f>
        <v/>
      </c>
    </row>
    <row r="602">
      <c r="A602" s="40" t="n"/>
      <c r="B602" s="34" t="n"/>
      <c r="C602" s="35" t="n"/>
      <c r="D602" s="36" t="n"/>
      <c r="E602" s="35" t="n"/>
      <c r="F602" s="35" t="n"/>
      <c r="G602" s="35" t="n"/>
      <c r="H602" s="35" t="n"/>
      <c r="I602" s="40" t="n"/>
      <c r="J602" s="35" t="n"/>
      <c r="L602" s="39">
        <f>IF(B602="","",IFERROR(YEAR(B602)*0+D602*0+1,0))</f>
        <v/>
      </c>
      <c r="M602" s="55">
        <f>IF(L602&lt;&gt;1,"",IF(O602&gt;0,IF(INDEX('分け方の表'!$O$4:$O$53,O602)&lt;&gt;"",DATE(YEAR(INDEX('分け方の表'!$O$4:$O$53,O602)),MONTH(INDEX('分け方の表'!$O$4:$O$53,O602)),1),DATE(YEAR(B602),MONTH(B602),1)),DATE(YEAR(B602),MONTH(B602),1)))</f>
        <v/>
      </c>
      <c r="N602" s="39">
        <f>IF(L602&lt;&gt;1,"",IF(J602="",0,IF(COUNTIFS($J$4:J602,J602)&gt;1,1,0)))</f>
        <v/>
      </c>
      <c r="O602" s="39">
        <f>IF(L602&lt;&gt;1,"",IF(J602="",0,IFERROR(MATCH(J602,'分け方の表'!$M$4:$M$53,0),0)))</f>
        <v/>
      </c>
      <c r="P602" s="39">
        <f>IF(L602&lt;&gt;1,"",IF(SUMPRODUCT((COUNTIFS(C602,"*"&amp;'分け方の表'!$F$4:$F$23&amp;"*")&gt;0)*('分け方の表'!$F$4:$F$23&lt;&gt;"")*'分け方の表'!$I$4:$I$23)=0,99,1+COUNTIFS('分け方の表'!$I$4:$I$23,"&gt;"&amp;SUMPRODUCT((COUNTIFS(C602,"*"&amp;'分け方の表'!$F$4:$F$23&amp;"*")&gt;0)*('分け方の表'!$F$4:$F$23&lt;&gt;"")*'分け方の表'!$I$4:$I$23))))</f>
        <v/>
      </c>
      <c r="Q602" s="39">
        <f>IF(L602&lt;&gt;1,"",IF(P602&gt;=99,"",INDEX('分け方の表'!$G$4:$G$23,P602)&amp;""))</f>
        <v/>
      </c>
      <c r="R602" s="39">
        <f>IF(L602&lt;&gt;1,"",IF((F602="収入")*(G602="給与")*(E602&lt;&gt;"")*(COUNTIFS('分け方の表'!$J$4:$J$13,E602)&gt;0),INDEX('分け方の表'!$K$4:$K$13,MATCH(E602,'分け方の表'!$J$4:$J$13,0))&amp;"",IFERROR(INDEX('分け方の表'!$C$4:$C$103,MATCH(F602&amp;"|"&amp;G602,'分け方の表'!$D$4:$D$103,0))&amp;"",IFERROR(INDEX('分け方の表'!$C$4:$C$103,MATCH(F602&amp;"|（ほか全部）",'分け方の表'!$D$4:$D$103,0))&amp;"","未分類"))))</f>
        <v/>
      </c>
      <c r="S602" s="39">
        <f>IF(L602&lt;&gt;1,"",IF(N602=1,"",IF(IF(O602&gt;0,INDEX('分け方の表'!$N$4:$N$53,O602)&amp;"","")&lt;&gt;"",IF(INDEX('分け方の表'!$N$4:$N$53,O602)="（数えない）","",INDEX('分け方の表'!$N$4:$N$53,O602)&amp;""),IF(I602&amp;""="1",IF((Q602&lt;&gt;"")*(D602&lt;0)*(IFERROR(INDEX('入力'!$E$30:$E$88,MATCH(Q602,'入力'!$A$30:$A$88,0)),"")="貯める・増やす"),Q602,""),IF(A602&amp;""="0","",IF(Q602&lt;&gt;"",Q602,R602))))))</f>
        <v/>
      </c>
      <c r="T602" s="56">
        <f>IF(S602="","",IF(IFERROR(INDEX('入力'!$E$30:$E$88,MATCH(S602,'入力'!$A$30:$A$88,0)),"")="入るお金",D602,-D602))</f>
        <v/>
      </c>
      <c r="U602" s="39">
        <f>IF(L602="","",IF(L602&lt;&gt;1,"見出しなど",IF(N602=1,"重なり",IF(S602="",IF(O602&gt;0,"数えない（直した）",IF(I602&amp;""="1","振替",IF(A602&amp;""="0","計算対象外","数えない"))),IF(COUNTIFS('入力'!$A$30:$A$88,S602)=0,"一覧にない費目",IF(O602&gt;0,"直した",IF(S602="未分類","未分類","OK")))))))</f>
        <v/>
      </c>
    </row>
    <row r="603">
      <c r="A603" s="40" t="n"/>
      <c r="B603" s="34" t="n"/>
      <c r="C603" s="35" t="n"/>
      <c r="D603" s="36" t="n"/>
      <c r="E603" s="35" t="n"/>
      <c r="F603" s="35" t="n"/>
      <c r="G603" s="35" t="n"/>
      <c r="H603" s="35" t="n"/>
      <c r="I603" s="40" t="n"/>
      <c r="J603" s="35" t="n"/>
      <c r="L603" s="39">
        <f>IF(B603="","",IFERROR(YEAR(B603)*0+D603*0+1,0))</f>
        <v/>
      </c>
      <c r="M603" s="55">
        <f>IF(L603&lt;&gt;1,"",IF(O603&gt;0,IF(INDEX('分け方の表'!$O$4:$O$53,O603)&lt;&gt;"",DATE(YEAR(INDEX('分け方の表'!$O$4:$O$53,O603)),MONTH(INDEX('分け方の表'!$O$4:$O$53,O603)),1),DATE(YEAR(B603),MONTH(B603),1)),DATE(YEAR(B603),MONTH(B603),1)))</f>
        <v/>
      </c>
      <c r="N603" s="39">
        <f>IF(L603&lt;&gt;1,"",IF(J603="",0,IF(COUNTIFS($J$4:J603,J603)&gt;1,1,0)))</f>
        <v/>
      </c>
      <c r="O603" s="39">
        <f>IF(L603&lt;&gt;1,"",IF(J603="",0,IFERROR(MATCH(J603,'分け方の表'!$M$4:$M$53,0),0)))</f>
        <v/>
      </c>
      <c r="P603" s="39">
        <f>IF(L603&lt;&gt;1,"",IF(SUMPRODUCT((COUNTIFS(C603,"*"&amp;'分け方の表'!$F$4:$F$23&amp;"*")&gt;0)*('分け方の表'!$F$4:$F$23&lt;&gt;"")*'分け方の表'!$I$4:$I$23)=0,99,1+COUNTIFS('分け方の表'!$I$4:$I$23,"&gt;"&amp;SUMPRODUCT((COUNTIFS(C603,"*"&amp;'分け方の表'!$F$4:$F$23&amp;"*")&gt;0)*('分け方の表'!$F$4:$F$23&lt;&gt;"")*'分け方の表'!$I$4:$I$23))))</f>
        <v/>
      </c>
      <c r="Q603" s="39">
        <f>IF(L603&lt;&gt;1,"",IF(P603&gt;=99,"",INDEX('分け方の表'!$G$4:$G$23,P603)&amp;""))</f>
        <v/>
      </c>
      <c r="R603" s="39">
        <f>IF(L603&lt;&gt;1,"",IF((F603="収入")*(G603="給与")*(E603&lt;&gt;"")*(COUNTIFS('分け方の表'!$J$4:$J$13,E603)&gt;0),INDEX('分け方の表'!$K$4:$K$13,MATCH(E603,'分け方の表'!$J$4:$J$13,0))&amp;"",IFERROR(INDEX('分け方の表'!$C$4:$C$103,MATCH(F603&amp;"|"&amp;G603,'分け方の表'!$D$4:$D$103,0))&amp;"",IFERROR(INDEX('分け方の表'!$C$4:$C$103,MATCH(F603&amp;"|（ほか全部）",'分け方の表'!$D$4:$D$103,0))&amp;"","未分類"))))</f>
        <v/>
      </c>
      <c r="S603" s="39">
        <f>IF(L603&lt;&gt;1,"",IF(N603=1,"",IF(IF(O603&gt;0,INDEX('分け方の表'!$N$4:$N$53,O603)&amp;"","")&lt;&gt;"",IF(INDEX('分け方の表'!$N$4:$N$53,O603)="（数えない）","",INDEX('分け方の表'!$N$4:$N$53,O603)&amp;""),IF(I603&amp;""="1",IF((Q603&lt;&gt;"")*(D603&lt;0)*(IFERROR(INDEX('入力'!$E$30:$E$88,MATCH(Q603,'入力'!$A$30:$A$88,0)),"")="貯める・増やす"),Q603,""),IF(A603&amp;""="0","",IF(Q603&lt;&gt;"",Q603,R603))))))</f>
        <v/>
      </c>
      <c r="T603" s="56">
        <f>IF(S603="","",IF(IFERROR(INDEX('入力'!$E$30:$E$88,MATCH(S603,'入力'!$A$30:$A$88,0)),"")="入るお金",D603,-D603))</f>
        <v/>
      </c>
      <c r="U603" s="39">
        <f>IF(L603="","",IF(L603&lt;&gt;1,"見出しなど",IF(N603=1,"重なり",IF(S603="",IF(O603&gt;0,"数えない（直した）",IF(I603&amp;""="1","振替",IF(A603&amp;""="0","計算対象外","数えない"))),IF(COUNTIFS('入力'!$A$30:$A$88,S603)=0,"一覧にない費目",IF(O603&gt;0,"直した",IF(S603="未分類","未分類","OK")))))))</f>
        <v/>
      </c>
    </row>
    <row r="604">
      <c r="A604" s="40" t="n"/>
      <c r="B604" s="34" t="n"/>
      <c r="C604" s="35" t="n"/>
      <c r="D604" s="36" t="n"/>
      <c r="E604" s="35" t="n"/>
      <c r="F604" s="35" t="n"/>
      <c r="G604" s="35" t="n"/>
      <c r="H604" s="35" t="n"/>
      <c r="I604" s="40" t="n"/>
      <c r="J604" s="35" t="n"/>
      <c r="L604" s="39">
        <f>IF(B604="","",IFERROR(YEAR(B604)*0+D604*0+1,0))</f>
        <v/>
      </c>
      <c r="M604" s="55">
        <f>IF(L604&lt;&gt;1,"",IF(O604&gt;0,IF(INDEX('分け方の表'!$O$4:$O$53,O604)&lt;&gt;"",DATE(YEAR(INDEX('分け方の表'!$O$4:$O$53,O604)),MONTH(INDEX('分け方の表'!$O$4:$O$53,O604)),1),DATE(YEAR(B604),MONTH(B604),1)),DATE(YEAR(B604),MONTH(B604),1)))</f>
        <v/>
      </c>
      <c r="N604" s="39">
        <f>IF(L604&lt;&gt;1,"",IF(J604="",0,IF(COUNTIFS($J$4:J604,J604)&gt;1,1,0)))</f>
        <v/>
      </c>
      <c r="O604" s="39">
        <f>IF(L604&lt;&gt;1,"",IF(J604="",0,IFERROR(MATCH(J604,'分け方の表'!$M$4:$M$53,0),0)))</f>
        <v/>
      </c>
      <c r="P604" s="39">
        <f>IF(L604&lt;&gt;1,"",IF(SUMPRODUCT((COUNTIFS(C604,"*"&amp;'分け方の表'!$F$4:$F$23&amp;"*")&gt;0)*('分け方の表'!$F$4:$F$23&lt;&gt;"")*'分け方の表'!$I$4:$I$23)=0,99,1+COUNTIFS('分け方の表'!$I$4:$I$23,"&gt;"&amp;SUMPRODUCT((COUNTIFS(C604,"*"&amp;'分け方の表'!$F$4:$F$23&amp;"*")&gt;0)*('分け方の表'!$F$4:$F$23&lt;&gt;"")*'分け方の表'!$I$4:$I$23))))</f>
        <v/>
      </c>
      <c r="Q604" s="39">
        <f>IF(L604&lt;&gt;1,"",IF(P604&gt;=99,"",INDEX('分け方の表'!$G$4:$G$23,P604)&amp;""))</f>
        <v/>
      </c>
      <c r="R604" s="39">
        <f>IF(L604&lt;&gt;1,"",IF((F604="収入")*(G604="給与")*(E604&lt;&gt;"")*(COUNTIFS('分け方の表'!$J$4:$J$13,E604)&gt;0),INDEX('分け方の表'!$K$4:$K$13,MATCH(E604,'分け方の表'!$J$4:$J$13,0))&amp;"",IFERROR(INDEX('分け方の表'!$C$4:$C$103,MATCH(F604&amp;"|"&amp;G604,'分け方の表'!$D$4:$D$103,0))&amp;"",IFERROR(INDEX('分け方の表'!$C$4:$C$103,MATCH(F604&amp;"|（ほか全部）",'分け方の表'!$D$4:$D$103,0))&amp;"","未分類"))))</f>
        <v/>
      </c>
      <c r="S604" s="39">
        <f>IF(L604&lt;&gt;1,"",IF(N604=1,"",IF(IF(O604&gt;0,INDEX('分け方の表'!$N$4:$N$53,O604)&amp;"","")&lt;&gt;"",IF(INDEX('分け方の表'!$N$4:$N$53,O604)="（数えない）","",INDEX('分け方の表'!$N$4:$N$53,O604)&amp;""),IF(I604&amp;""="1",IF((Q604&lt;&gt;"")*(D604&lt;0)*(IFERROR(INDEX('入力'!$E$30:$E$88,MATCH(Q604,'入力'!$A$30:$A$88,0)),"")="貯める・増やす"),Q604,""),IF(A604&amp;""="0","",IF(Q604&lt;&gt;"",Q604,R604))))))</f>
        <v/>
      </c>
      <c r="T604" s="56">
        <f>IF(S604="","",IF(IFERROR(INDEX('入力'!$E$30:$E$88,MATCH(S604,'入力'!$A$30:$A$88,0)),"")="入るお金",D604,-D604))</f>
        <v/>
      </c>
      <c r="U604" s="39">
        <f>IF(L604="","",IF(L604&lt;&gt;1,"見出しなど",IF(N604=1,"重なり",IF(S604="",IF(O604&gt;0,"数えない（直した）",IF(I604&amp;""="1","振替",IF(A604&amp;""="0","計算対象外","数えない"))),IF(COUNTIFS('入力'!$A$30:$A$88,S604)=0,"一覧にない費目",IF(O604&gt;0,"直した",IF(S604="未分類","未分類","OK")))))))</f>
        <v/>
      </c>
    </row>
    <row r="605">
      <c r="A605" s="40" t="n"/>
      <c r="B605" s="34" t="n"/>
      <c r="C605" s="35" t="n"/>
      <c r="D605" s="36" t="n"/>
      <c r="E605" s="35" t="n"/>
      <c r="F605" s="35" t="n"/>
      <c r="G605" s="35" t="n"/>
      <c r="H605" s="35" t="n"/>
      <c r="I605" s="40" t="n"/>
      <c r="J605" s="35" t="n"/>
      <c r="L605" s="39">
        <f>IF(B605="","",IFERROR(YEAR(B605)*0+D605*0+1,0))</f>
        <v/>
      </c>
      <c r="M605" s="55">
        <f>IF(L605&lt;&gt;1,"",IF(O605&gt;0,IF(INDEX('分け方の表'!$O$4:$O$53,O605)&lt;&gt;"",DATE(YEAR(INDEX('分け方の表'!$O$4:$O$53,O605)),MONTH(INDEX('分け方の表'!$O$4:$O$53,O605)),1),DATE(YEAR(B605),MONTH(B605),1)),DATE(YEAR(B605),MONTH(B605),1)))</f>
        <v/>
      </c>
      <c r="N605" s="39">
        <f>IF(L605&lt;&gt;1,"",IF(J605="",0,IF(COUNTIFS($J$4:J605,J605)&gt;1,1,0)))</f>
        <v/>
      </c>
      <c r="O605" s="39">
        <f>IF(L605&lt;&gt;1,"",IF(J605="",0,IFERROR(MATCH(J605,'分け方の表'!$M$4:$M$53,0),0)))</f>
        <v/>
      </c>
      <c r="P605" s="39">
        <f>IF(L605&lt;&gt;1,"",IF(SUMPRODUCT((COUNTIFS(C605,"*"&amp;'分け方の表'!$F$4:$F$23&amp;"*")&gt;0)*('分け方の表'!$F$4:$F$23&lt;&gt;"")*'分け方の表'!$I$4:$I$23)=0,99,1+COUNTIFS('分け方の表'!$I$4:$I$23,"&gt;"&amp;SUMPRODUCT((COUNTIFS(C605,"*"&amp;'分け方の表'!$F$4:$F$23&amp;"*")&gt;0)*('分け方の表'!$F$4:$F$23&lt;&gt;"")*'分け方の表'!$I$4:$I$23))))</f>
        <v/>
      </c>
      <c r="Q605" s="39">
        <f>IF(L605&lt;&gt;1,"",IF(P605&gt;=99,"",INDEX('分け方の表'!$G$4:$G$23,P605)&amp;""))</f>
        <v/>
      </c>
      <c r="R605" s="39">
        <f>IF(L605&lt;&gt;1,"",IF((F605="収入")*(G605="給与")*(E605&lt;&gt;"")*(COUNTIFS('分け方の表'!$J$4:$J$13,E605)&gt;0),INDEX('分け方の表'!$K$4:$K$13,MATCH(E605,'分け方の表'!$J$4:$J$13,0))&amp;"",IFERROR(INDEX('分け方の表'!$C$4:$C$103,MATCH(F605&amp;"|"&amp;G605,'分け方の表'!$D$4:$D$103,0))&amp;"",IFERROR(INDEX('分け方の表'!$C$4:$C$103,MATCH(F605&amp;"|（ほか全部）",'分け方の表'!$D$4:$D$103,0))&amp;"","未分類"))))</f>
        <v/>
      </c>
      <c r="S605" s="39">
        <f>IF(L605&lt;&gt;1,"",IF(N605=1,"",IF(IF(O605&gt;0,INDEX('分け方の表'!$N$4:$N$53,O605)&amp;"","")&lt;&gt;"",IF(INDEX('分け方の表'!$N$4:$N$53,O605)="（数えない）","",INDEX('分け方の表'!$N$4:$N$53,O605)&amp;""),IF(I605&amp;""="1",IF((Q605&lt;&gt;"")*(D605&lt;0)*(IFERROR(INDEX('入力'!$E$30:$E$88,MATCH(Q605,'入力'!$A$30:$A$88,0)),"")="貯める・増やす"),Q605,""),IF(A605&amp;""="0","",IF(Q605&lt;&gt;"",Q605,R605))))))</f>
        <v/>
      </c>
      <c r="T605" s="56">
        <f>IF(S605="","",IF(IFERROR(INDEX('入力'!$E$30:$E$88,MATCH(S605,'入力'!$A$30:$A$88,0)),"")="入るお金",D605,-D605))</f>
        <v/>
      </c>
      <c r="U605" s="39">
        <f>IF(L605="","",IF(L605&lt;&gt;1,"見出しなど",IF(N605=1,"重なり",IF(S605="",IF(O605&gt;0,"数えない（直した）",IF(I605&amp;""="1","振替",IF(A605&amp;""="0","計算対象外","数えない"))),IF(COUNTIFS('入力'!$A$30:$A$88,S605)=0,"一覧にない費目",IF(O605&gt;0,"直した",IF(S605="未分類","未分類","OK")))))))</f>
        <v/>
      </c>
    </row>
    <row r="606">
      <c r="A606" s="40" t="n"/>
      <c r="B606" s="34" t="n"/>
      <c r="C606" s="35" t="n"/>
      <c r="D606" s="36" t="n"/>
      <c r="E606" s="35" t="n"/>
      <c r="F606" s="35" t="n"/>
      <c r="G606" s="35" t="n"/>
      <c r="H606" s="35" t="n"/>
      <c r="I606" s="40" t="n"/>
      <c r="J606" s="35" t="n"/>
      <c r="L606" s="39">
        <f>IF(B606="","",IFERROR(YEAR(B606)*0+D606*0+1,0))</f>
        <v/>
      </c>
      <c r="M606" s="55">
        <f>IF(L606&lt;&gt;1,"",IF(O606&gt;0,IF(INDEX('分け方の表'!$O$4:$O$53,O606)&lt;&gt;"",DATE(YEAR(INDEX('分け方の表'!$O$4:$O$53,O606)),MONTH(INDEX('分け方の表'!$O$4:$O$53,O606)),1),DATE(YEAR(B606),MONTH(B606),1)),DATE(YEAR(B606),MONTH(B606),1)))</f>
        <v/>
      </c>
      <c r="N606" s="39">
        <f>IF(L606&lt;&gt;1,"",IF(J606="",0,IF(COUNTIFS($J$4:J606,J606)&gt;1,1,0)))</f>
        <v/>
      </c>
      <c r="O606" s="39">
        <f>IF(L606&lt;&gt;1,"",IF(J606="",0,IFERROR(MATCH(J606,'分け方の表'!$M$4:$M$53,0),0)))</f>
        <v/>
      </c>
      <c r="P606" s="39">
        <f>IF(L606&lt;&gt;1,"",IF(SUMPRODUCT((COUNTIFS(C606,"*"&amp;'分け方の表'!$F$4:$F$23&amp;"*")&gt;0)*('分け方の表'!$F$4:$F$23&lt;&gt;"")*'分け方の表'!$I$4:$I$23)=0,99,1+COUNTIFS('分け方の表'!$I$4:$I$23,"&gt;"&amp;SUMPRODUCT((COUNTIFS(C606,"*"&amp;'分け方の表'!$F$4:$F$23&amp;"*")&gt;0)*('分け方の表'!$F$4:$F$23&lt;&gt;"")*'分け方の表'!$I$4:$I$23))))</f>
        <v/>
      </c>
      <c r="Q606" s="39">
        <f>IF(L606&lt;&gt;1,"",IF(P606&gt;=99,"",INDEX('分け方の表'!$G$4:$G$23,P606)&amp;""))</f>
        <v/>
      </c>
      <c r="R606" s="39">
        <f>IF(L606&lt;&gt;1,"",IF((F606="収入")*(G606="給与")*(E606&lt;&gt;"")*(COUNTIFS('分け方の表'!$J$4:$J$13,E606)&gt;0),INDEX('分け方の表'!$K$4:$K$13,MATCH(E606,'分け方の表'!$J$4:$J$13,0))&amp;"",IFERROR(INDEX('分け方の表'!$C$4:$C$103,MATCH(F606&amp;"|"&amp;G606,'分け方の表'!$D$4:$D$103,0))&amp;"",IFERROR(INDEX('分け方の表'!$C$4:$C$103,MATCH(F606&amp;"|（ほか全部）",'分け方の表'!$D$4:$D$103,0))&amp;"","未分類"))))</f>
        <v/>
      </c>
      <c r="S606" s="39">
        <f>IF(L606&lt;&gt;1,"",IF(N606=1,"",IF(IF(O606&gt;0,INDEX('分け方の表'!$N$4:$N$53,O606)&amp;"","")&lt;&gt;"",IF(INDEX('分け方の表'!$N$4:$N$53,O606)="（数えない）","",INDEX('分け方の表'!$N$4:$N$53,O606)&amp;""),IF(I606&amp;""="1",IF((Q606&lt;&gt;"")*(D606&lt;0)*(IFERROR(INDEX('入力'!$E$30:$E$88,MATCH(Q606,'入力'!$A$30:$A$88,0)),"")="貯める・増やす"),Q606,""),IF(A606&amp;""="0","",IF(Q606&lt;&gt;"",Q606,R606))))))</f>
        <v/>
      </c>
      <c r="T606" s="56">
        <f>IF(S606="","",IF(IFERROR(INDEX('入力'!$E$30:$E$88,MATCH(S606,'入力'!$A$30:$A$88,0)),"")="入るお金",D606,-D606))</f>
        <v/>
      </c>
      <c r="U606" s="39">
        <f>IF(L606="","",IF(L606&lt;&gt;1,"見出しなど",IF(N606=1,"重なり",IF(S606="",IF(O606&gt;0,"数えない（直した）",IF(I606&amp;""="1","振替",IF(A606&amp;""="0","計算対象外","数えない"))),IF(COUNTIFS('入力'!$A$30:$A$88,S606)=0,"一覧にない費目",IF(O606&gt;0,"直した",IF(S606="未分類","未分類","OK")))))))</f>
        <v/>
      </c>
    </row>
    <row r="607">
      <c r="A607" s="40" t="n"/>
      <c r="B607" s="34" t="n"/>
      <c r="C607" s="35" t="n"/>
      <c r="D607" s="36" t="n"/>
      <c r="E607" s="35" t="n"/>
      <c r="F607" s="35" t="n"/>
      <c r="G607" s="35" t="n"/>
      <c r="H607" s="35" t="n"/>
      <c r="I607" s="40" t="n"/>
      <c r="J607" s="35" t="n"/>
      <c r="L607" s="39">
        <f>IF(B607="","",IFERROR(YEAR(B607)*0+D607*0+1,0))</f>
        <v/>
      </c>
      <c r="M607" s="55">
        <f>IF(L607&lt;&gt;1,"",IF(O607&gt;0,IF(INDEX('分け方の表'!$O$4:$O$53,O607)&lt;&gt;"",DATE(YEAR(INDEX('分け方の表'!$O$4:$O$53,O607)),MONTH(INDEX('分け方の表'!$O$4:$O$53,O607)),1),DATE(YEAR(B607),MONTH(B607),1)),DATE(YEAR(B607),MONTH(B607),1)))</f>
        <v/>
      </c>
      <c r="N607" s="39">
        <f>IF(L607&lt;&gt;1,"",IF(J607="",0,IF(COUNTIFS($J$4:J607,J607)&gt;1,1,0)))</f>
        <v/>
      </c>
      <c r="O607" s="39">
        <f>IF(L607&lt;&gt;1,"",IF(J607="",0,IFERROR(MATCH(J607,'分け方の表'!$M$4:$M$53,0),0)))</f>
        <v/>
      </c>
      <c r="P607" s="39">
        <f>IF(L607&lt;&gt;1,"",IF(SUMPRODUCT((COUNTIFS(C607,"*"&amp;'分け方の表'!$F$4:$F$23&amp;"*")&gt;0)*('分け方の表'!$F$4:$F$23&lt;&gt;"")*'分け方の表'!$I$4:$I$23)=0,99,1+COUNTIFS('分け方の表'!$I$4:$I$23,"&gt;"&amp;SUMPRODUCT((COUNTIFS(C607,"*"&amp;'分け方の表'!$F$4:$F$23&amp;"*")&gt;0)*('分け方の表'!$F$4:$F$23&lt;&gt;"")*'分け方の表'!$I$4:$I$23))))</f>
        <v/>
      </c>
      <c r="Q607" s="39">
        <f>IF(L607&lt;&gt;1,"",IF(P607&gt;=99,"",INDEX('分け方の表'!$G$4:$G$23,P607)&amp;""))</f>
        <v/>
      </c>
      <c r="R607" s="39">
        <f>IF(L607&lt;&gt;1,"",IF((F607="収入")*(G607="給与")*(E607&lt;&gt;"")*(COUNTIFS('分け方の表'!$J$4:$J$13,E607)&gt;0),INDEX('分け方の表'!$K$4:$K$13,MATCH(E607,'分け方の表'!$J$4:$J$13,0))&amp;"",IFERROR(INDEX('分け方の表'!$C$4:$C$103,MATCH(F607&amp;"|"&amp;G607,'分け方の表'!$D$4:$D$103,0))&amp;"",IFERROR(INDEX('分け方の表'!$C$4:$C$103,MATCH(F607&amp;"|（ほか全部）",'分け方の表'!$D$4:$D$103,0))&amp;"","未分類"))))</f>
        <v/>
      </c>
      <c r="S607" s="39">
        <f>IF(L607&lt;&gt;1,"",IF(N607=1,"",IF(IF(O607&gt;0,INDEX('分け方の表'!$N$4:$N$53,O607)&amp;"","")&lt;&gt;"",IF(INDEX('分け方の表'!$N$4:$N$53,O607)="（数えない）","",INDEX('分け方の表'!$N$4:$N$53,O607)&amp;""),IF(I607&amp;""="1",IF((Q607&lt;&gt;"")*(D607&lt;0)*(IFERROR(INDEX('入力'!$E$30:$E$88,MATCH(Q607,'入力'!$A$30:$A$88,0)),"")="貯める・増やす"),Q607,""),IF(A607&amp;""="0","",IF(Q607&lt;&gt;"",Q607,R607))))))</f>
        <v/>
      </c>
      <c r="T607" s="56">
        <f>IF(S607="","",IF(IFERROR(INDEX('入力'!$E$30:$E$88,MATCH(S607,'入力'!$A$30:$A$88,0)),"")="入るお金",D607,-D607))</f>
        <v/>
      </c>
      <c r="U607" s="39">
        <f>IF(L607="","",IF(L607&lt;&gt;1,"見出しなど",IF(N607=1,"重なり",IF(S607="",IF(O607&gt;0,"数えない（直した）",IF(I607&amp;""="1","振替",IF(A607&amp;""="0","計算対象外","数えない"))),IF(COUNTIFS('入力'!$A$30:$A$88,S607)=0,"一覧にない費目",IF(O607&gt;0,"直した",IF(S607="未分類","未分類","OK")))))))</f>
        <v/>
      </c>
    </row>
    <row r="608">
      <c r="A608" s="40" t="n"/>
      <c r="B608" s="34" t="n"/>
      <c r="C608" s="35" t="n"/>
      <c r="D608" s="36" t="n"/>
      <c r="E608" s="35" t="n"/>
      <c r="F608" s="35" t="n"/>
      <c r="G608" s="35" t="n"/>
      <c r="H608" s="35" t="n"/>
      <c r="I608" s="40" t="n"/>
      <c r="J608" s="35" t="n"/>
      <c r="L608" s="39">
        <f>IF(B608="","",IFERROR(YEAR(B608)*0+D608*0+1,0))</f>
        <v/>
      </c>
      <c r="M608" s="55">
        <f>IF(L608&lt;&gt;1,"",IF(O608&gt;0,IF(INDEX('分け方の表'!$O$4:$O$53,O608)&lt;&gt;"",DATE(YEAR(INDEX('分け方の表'!$O$4:$O$53,O608)),MONTH(INDEX('分け方の表'!$O$4:$O$53,O608)),1),DATE(YEAR(B608),MONTH(B608),1)),DATE(YEAR(B608),MONTH(B608),1)))</f>
        <v/>
      </c>
      <c r="N608" s="39">
        <f>IF(L608&lt;&gt;1,"",IF(J608="",0,IF(COUNTIFS($J$4:J608,J608)&gt;1,1,0)))</f>
        <v/>
      </c>
      <c r="O608" s="39">
        <f>IF(L608&lt;&gt;1,"",IF(J608="",0,IFERROR(MATCH(J608,'分け方の表'!$M$4:$M$53,0),0)))</f>
        <v/>
      </c>
      <c r="P608" s="39">
        <f>IF(L608&lt;&gt;1,"",IF(SUMPRODUCT((COUNTIFS(C608,"*"&amp;'分け方の表'!$F$4:$F$23&amp;"*")&gt;0)*('分け方の表'!$F$4:$F$23&lt;&gt;"")*'分け方の表'!$I$4:$I$23)=0,99,1+COUNTIFS('分け方の表'!$I$4:$I$23,"&gt;"&amp;SUMPRODUCT((COUNTIFS(C608,"*"&amp;'分け方の表'!$F$4:$F$23&amp;"*")&gt;0)*('分け方の表'!$F$4:$F$23&lt;&gt;"")*'分け方の表'!$I$4:$I$23))))</f>
        <v/>
      </c>
      <c r="Q608" s="39">
        <f>IF(L608&lt;&gt;1,"",IF(P608&gt;=99,"",INDEX('分け方の表'!$G$4:$G$23,P608)&amp;""))</f>
        <v/>
      </c>
      <c r="R608" s="39">
        <f>IF(L608&lt;&gt;1,"",IF((F608="収入")*(G608="給与")*(E608&lt;&gt;"")*(COUNTIFS('分け方の表'!$J$4:$J$13,E608)&gt;0),INDEX('分け方の表'!$K$4:$K$13,MATCH(E608,'分け方の表'!$J$4:$J$13,0))&amp;"",IFERROR(INDEX('分け方の表'!$C$4:$C$103,MATCH(F608&amp;"|"&amp;G608,'分け方の表'!$D$4:$D$103,0))&amp;"",IFERROR(INDEX('分け方の表'!$C$4:$C$103,MATCH(F608&amp;"|（ほか全部）",'分け方の表'!$D$4:$D$103,0))&amp;"","未分類"))))</f>
        <v/>
      </c>
      <c r="S608" s="39">
        <f>IF(L608&lt;&gt;1,"",IF(N608=1,"",IF(IF(O608&gt;0,INDEX('分け方の表'!$N$4:$N$53,O608)&amp;"","")&lt;&gt;"",IF(INDEX('分け方の表'!$N$4:$N$53,O608)="（数えない）","",INDEX('分け方の表'!$N$4:$N$53,O608)&amp;""),IF(I608&amp;""="1",IF((Q608&lt;&gt;"")*(D608&lt;0)*(IFERROR(INDEX('入力'!$E$30:$E$88,MATCH(Q608,'入力'!$A$30:$A$88,0)),"")="貯める・増やす"),Q608,""),IF(A608&amp;""="0","",IF(Q608&lt;&gt;"",Q608,R608))))))</f>
        <v/>
      </c>
      <c r="T608" s="56">
        <f>IF(S608="","",IF(IFERROR(INDEX('入力'!$E$30:$E$88,MATCH(S608,'入力'!$A$30:$A$88,0)),"")="入るお金",D608,-D608))</f>
        <v/>
      </c>
      <c r="U608" s="39">
        <f>IF(L608="","",IF(L608&lt;&gt;1,"見出しなど",IF(N608=1,"重なり",IF(S608="",IF(O608&gt;0,"数えない（直した）",IF(I608&amp;""="1","振替",IF(A608&amp;""="0","計算対象外","数えない"))),IF(COUNTIFS('入力'!$A$30:$A$88,S608)=0,"一覧にない費目",IF(O608&gt;0,"直した",IF(S608="未分類","未分類","OK")))))))</f>
        <v/>
      </c>
    </row>
    <row r="609">
      <c r="A609" s="40" t="n"/>
      <c r="B609" s="34" t="n"/>
      <c r="C609" s="35" t="n"/>
      <c r="D609" s="36" t="n"/>
      <c r="E609" s="35" t="n"/>
      <c r="F609" s="35" t="n"/>
      <c r="G609" s="35" t="n"/>
      <c r="H609" s="35" t="n"/>
      <c r="I609" s="40" t="n"/>
      <c r="J609" s="35" t="n"/>
      <c r="L609" s="39">
        <f>IF(B609="","",IFERROR(YEAR(B609)*0+D609*0+1,0))</f>
        <v/>
      </c>
      <c r="M609" s="55">
        <f>IF(L609&lt;&gt;1,"",IF(O609&gt;0,IF(INDEX('分け方の表'!$O$4:$O$53,O609)&lt;&gt;"",DATE(YEAR(INDEX('分け方の表'!$O$4:$O$53,O609)),MONTH(INDEX('分け方の表'!$O$4:$O$53,O609)),1),DATE(YEAR(B609),MONTH(B609),1)),DATE(YEAR(B609),MONTH(B609),1)))</f>
        <v/>
      </c>
      <c r="N609" s="39">
        <f>IF(L609&lt;&gt;1,"",IF(J609="",0,IF(COUNTIFS($J$4:J609,J609)&gt;1,1,0)))</f>
        <v/>
      </c>
      <c r="O609" s="39">
        <f>IF(L609&lt;&gt;1,"",IF(J609="",0,IFERROR(MATCH(J609,'分け方の表'!$M$4:$M$53,0),0)))</f>
        <v/>
      </c>
      <c r="P609" s="39">
        <f>IF(L609&lt;&gt;1,"",IF(SUMPRODUCT((COUNTIFS(C609,"*"&amp;'分け方の表'!$F$4:$F$23&amp;"*")&gt;0)*('分け方の表'!$F$4:$F$23&lt;&gt;"")*'分け方の表'!$I$4:$I$23)=0,99,1+COUNTIFS('分け方の表'!$I$4:$I$23,"&gt;"&amp;SUMPRODUCT((COUNTIFS(C609,"*"&amp;'分け方の表'!$F$4:$F$23&amp;"*")&gt;0)*('分け方の表'!$F$4:$F$23&lt;&gt;"")*'分け方の表'!$I$4:$I$23))))</f>
        <v/>
      </c>
      <c r="Q609" s="39">
        <f>IF(L609&lt;&gt;1,"",IF(P609&gt;=99,"",INDEX('分け方の表'!$G$4:$G$23,P609)&amp;""))</f>
        <v/>
      </c>
      <c r="R609" s="39">
        <f>IF(L609&lt;&gt;1,"",IF((F609="収入")*(G609="給与")*(E609&lt;&gt;"")*(COUNTIFS('分け方の表'!$J$4:$J$13,E609)&gt;0),INDEX('分け方の表'!$K$4:$K$13,MATCH(E609,'分け方の表'!$J$4:$J$13,0))&amp;"",IFERROR(INDEX('分け方の表'!$C$4:$C$103,MATCH(F609&amp;"|"&amp;G609,'分け方の表'!$D$4:$D$103,0))&amp;"",IFERROR(INDEX('分け方の表'!$C$4:$C$103,MATCH(F609&amp;"|（ほか全部）",'分け方の表'!$D$4:$D$103,0))&amp;"","未分類"))))</f>
        <v/>
      </c>
      <c r="S609" s="39">
        <f>IF(L609&lt;&gt;1,"",IF(N609=1,"",IF(IF(O609&gt;0,INDEX('分け方の表'!$N$4:$N$53,O609)&amp;"","")&lt;&gt;"",IF(INDEX('分け方の表'!$N$4:$N$53,O609)="（数えない）","",INDEX('分け方の表'!$N$4:$N$53,O609)&amp;""),IF(I609&amp;""="1",IF((Q609&lt;&gt;"")*(D609&lt;0)*(IFERROR(INDEX('入力'!$E$30:$E$88,MATCH(Q609,'入力'!$A$30:$A$88,0)),"")="貯める・増やす"),Q609,""),IF(A609&amp;""="0","",IF(Q609&lt;&gt;"",Q609,R609))))))</f>
        <v/>
      </c>
      <c r="T609" s="56">
        <f>IF(S609="","",IF(IFERROR(INDEX('入力'!$E$30:$E$88,MATCH(S609,'入力'!$A$30:$A$88,0)),"")="入るお金",D609,-D609))</f>
        <v/>
      </c>
      <c r="U609" s="39">
        <f>IF(L609="","",IF(L609&lt;&gt;1,"見出しなど",IF(N609=1,"重なり",IF(S609="",IF(O609&gt;0,"数えない（直した）",IF(I609&amp;""="1","振替",IF(A609&amp;""="0","計算対象外","数えない"))),IF(COUNTIFS('入力'!$A$30:$A$88,S609)=0,"一覧にない費目",IF(O609&gt;0,"直した",IF(S609="未分類","未分類","OK")))))))</f>
        <v/>
      </c>
    </row>
    <row r="610">
      <c r="A610" s="40" t="n"/>
      <c r="B610" s="34" t="n"/>
      <c r="C610" s="35" t="n"/>
      <c r="D610" s="36" t="n"/>
      <c r="E610" s="35" t="n"/>
      <c r="F610" s="35" t="n"/>
      <c r="G610" s="35" t="n"/>
      <c r="H610" s="35" t="n"/>
      <c r="I610" s="40" t="n"/>
      <c r="J610" s="35" t="n"/>
      <c r="L610" s="39">
        <f>IF(B610="","",IFERROR(YEAR(B610)*0+D610*0+1,0))</f>
        <v/>
      </c>
      <c r="M610" s="55">
        <f>IF(L610&lt;&gt;1,"",IF(O610&gt;0,IF(INDEX('分け方の表'!$O$4:$O$53,O610)&lt;&gt;"",DATE(YEAR(INDEX('分け方の表'!$O$4:$O$53,O610)),MONTH(INDEX('分け方の表'!$O$4:$O$53,O610)),1),DATE(YEAR(B610),MONTH(B610),1)),DATE(YEAR(B610),MONTH(B610),1)))</f>
        <v/>
      </c>
      <c r="N610" s="39">
        <f>IF(L610&lt;&gt;1,"",IF(J610="",0,IF(COUNTIFS($J$4:J610,J610)&gt;1,1,0)))</f>
        <v/>
      </c>
      <c r="O610" s="39">
        <f>IF(L610&lt;&gt;1,"",IF(J610="",0,IFERROR(MATCH(J610,'分け方の表'!$M$4:$M$53,0),0)))</f>
        <v/>
      </c>
      <c r="P610" s="39">
        <f>IF(L610&lt;&gt;1,"",IF(SUMPRODUCT((COUNTIFS(C610,"*"&amp;'分け方の表'!$F$4:$F$23&amp;"*")&gt;0)*('分け方の表'!$F$4:$F$23&lt;&gt;"")*'分け方の表'!$I$4:$I$23)=0,99,1+COUNTIFS('分け方の表'!$I$4:$I$23,"&gt;"&amp;SUMPRODUCT((COUNTIFS(C610,"*"&amp;'分け方の表'!$F$4:$F$23&amp;"*")&gt;0)*('分け方の表'!$F$4:$F$23&lt;&gt;"")*'分け方の表'!$I$4:$I$23))))</f>
        <v/>
      </c>
      <c r="Q610" s="39">
        <f>IF(L610&lt;&gt;1,"",IF(P610&gt;=99,"",INDEX('分け方の表'!$G$4:$G$23,P610)&amp;""))</f>
        <v/>
      </c>
      <c r="R610" s="39">
        <f>IF(L610&lt;&gt;1,"",IF((F610="収入")*(G610="給与")*(E610&lt;&gt;"")*(COUNTIFS('分け方の表'!$J$4:$J$13,E610)&gt;0),INDEX('分け方の表'!$K$4:$K$13,MATCH(E610,'分け方の表'!$J$4:$J$13,0))&amp;"",IFERROR(INDEX('分け方の表'!$C$4:$C$103,MATCH(F610&amp;"|"&amp;G610,'分け方の表'!$D$4:$D$103,0))&amp;"",IFERROR(INDEX('分け方の表'!$C$4:$C$103,MATCH(F610&amp;"|（ほか全部）",'分け方の表'!$D$4:$D$103,0))&amp;"","未分類"))))</f>
        <v/>
      </c>
      <c r="S610" s="39">
        <f>IF(L610&lt;&gt;1,"",IF(N610=1,"",IF(IF(O610&gt;0,INDEX('分け方の表'!$N$4:$N$53,O610)&amp;"","")&lt;&gt;"",IF(INDEX('分け方の表'!$N$4:$N$53,O610)="（数えない）","",INDEX('分け方の表'!$N$4:$N$53,O610)&amp;""),IF(I610&amp;""="1",IF((Q610&lt;&gt;"")*(D610&lt;0)*(IFERROR(INDEX('入力'!$E$30:$E$88,MATCH(Q610,'入力'!$A$30:$A$88,0)),"")="貯める・増やす"),Q610,""),IF(A610&amp;""="0","",IF(Q610&lt;&gt;"",Q610,R610))))))</f>
        <v/>
      </c>
      <c r="T610" s="56">
        <f>IF(S610="","",IF(IFERROR(INDEX('入力'!$E$30:$E$88,MATCH(S610,'入力'!$A$30:$A$88,0)),"")="入るお金",D610,-D610))</f>
        <v/>
      </c>
      <c r="U610" s="39">
        <f>IF(L610="","",IF(L610&lt;&gt;1,"見出しなど",IF(N610=1,"重なり",IF(S610="",IF(O610&gt;0,"数えない（直した）",IF(I610&amp;""="1","振替",IF(A610&amp;""="0","計算対象外","数えない"))),IF(COUNTIFS('入力'!$A$30:$A$88,S610)=0,"一覧にない費目",IF(O610&gt;0,"直した",IF(S610="未分類","未分類","OK")))))))</f>
        <v/>
      </c>
    </row>
    <row r="611">
      <c r="A611" s="40" t="n"/>
      <c r="B611" s="34" t="n"/>
      <c r="C611" s="35" t="n"/>
      <c r="D611" s="36" t="n"/>
      <c r="E611" s="35" t="n"/>
      <c r="F611" s="35" t="n"/>
      <c r="G611" s="35" t="n"/>
      <c r="H611" s="35" t="n"/>
      <c r="I611" s="40" t="n"/>
      <c r="J611" s="35" t="n"/>
      <c r="L611" s="39">
        <f>IF(B611="","",IFERROR(YEAR(B611)*0+D611*0+1,0))</f>
        <v/>
      </c>
      <c r="M611" s="55">
        <f>IF(L611&lt;&gt;1,"",IF(O611&gt;0,IF(INDEX('分け方の表'!$O$4:$O$53,O611)&lt;&gt;"",DATE(YEAR(INDEX('分け方の表'!$O$4:$O$53,O611)),MONTH(INDEX('分け方の表'!$O$4:$O$53,O611)),1),DATE(YEAR(B611),MONTH(B611),1)),DATE(YEAR(B611),MONTH(B611),1)))</f>
        <v/>
      </c>
      <c r="N611" s="39">
        <f>IF(L611&lt;&gt;1,"",IF(J611="",0,IF(COUNTIFS($J$4:J611,J611)&gt;1,1,0)))</f>
        <v/>
      </c>
      <c r="O611" s="39">
        <f>IF(L611&lt;&gt;1,"",IF(J611="",0,IFERROR(MATCH(J611,'分け方の表'!$M$4:$M$53,0),0)))</f>
        <v/>
      </c>
      <c r="P611" s="39">
        <f>IF(L611&lt;&gt;1,"",IF(SUMPRODUCT((COUNTIFS(C611,"*"&amp;'分け方の表'!$F$4:$F$23&amp;"*")&gt;0)*('分け方の表'!$F$4:$F$23&lt;&gt;"")*'分け方の表'!$I$4:$I$23)=0,99,1+COUNTIFS('分け方の表'!$I$4:$I$23,"&gt;"&amp;SUMPRODUCT((COUNTIFS(C611,"*"&amp;'分け方の表'!$F$4:$F$23&amp;"*")&gt;0)*('分け方の表'!$F$4:$F$23&lt;&gt;"")*'分け方の表'!$I$4:$I$23))))</f>
        <v/>
      </c>
      <c r="Q611" s="39">
        <f>IF(L611&lt;&gt;1,"",IF(P611&gt;=99,"",INDEX('分け方の表'!$G$4:$G$23,P611)&amp;""))</f>
        <v/>
      </c>
      <c r="R611" s="39">
        <f>IF(L611&lt;&gt;1,"",IF((F611="収入")*(G611="給与")*(E611&lt;&gt;"")*(COUNTIFS('分け方の表'!$J$4:$J$13,E611)&gt;0),INDEX('分け方の表'!$K$4:$K$13,MATCH(E611,'分け方の表'!$J$4:$J$13,0))&amp;"",IFERROR(INDEX('分け方の表'!$C$4:$C$103,MATCH(F611&amp;"|"&amp;G611,'分け方の表'!$D$4:$D$103,0))&amp;"",IFERROR(INDEX('分け方の表'!$C$4:$C$103,MATCH(F611&amp;"|（ほか全部）",'分け方の表'!$D$4:$D$103,0))&amp;"","未分類"))))</f>
        <v/>
      </c>
      <c r="S611" s="39">
        <f>IF(L611&lt;&gt;1,"",IF(N611=1,"",IF(IF(O611&gt;0,INDEX('分け方の表'!$N$4:$N$53,O611)&amp;"","")&lt;&gt;"",IF(INDEX('分け方の表'!$N$4:$N$53,O611)="（数えない）","",INDEX('分け方の表'!$N$4:$N$53,O611)&amp;""),IF(I611&amp;""="1",IF((Q611&lt;&gt;"")*(D611&lt;0)*(IFERROR(INDEX('入力'!$E$30:$E$88,MATCH(Q611,'入力'!$A$30:$A$88,0)),"")="貯める・増やす"),Q611,""),IF(A611&amp;""="0","",IF(Q611&lt;&gt;"",Q611,R611))))))</f>
        <v/>
      </c>
      <c r="T611" s="56">
        <f>IF(S611="","",IF(IFERROR(INDEX('入力'!$E$30:$E$88,MATCH(S611,'入力'!$A$30:$A$88,0)),"")="入るお金",D611,-D611))</f>
        <v/>
      </c>
      <c r="U611" s="39">
        <f>IF(L611="","",IF(L611&lt;&gt;1,"見出しなど",IF(N611=1,"重なり",IF(S611="",IF(O611&gt;0,"数えない（直した）",IF(I611&amp;""="1","振替",IF(A611&amp;""="0","計算対象外","数えない"))),IF(COUNTIFS('入力'!$A$30:$A$88,S611)=0,"一覧にない費目",IF(O611&gt;0,"直した",IF(S611="未分類","未分類","OK")))))))</f>
        <v/>
      </c>
    </row>
    <row r="612">
      <c r="A612" s="40" t="n"/>
      <c r="B612" s="34" t="n"/>
      <c r="C612" s="35" t="n"/>
      <c r="D612" s="36" t="n"/>
      <c r="E612" s="35" t="n"/>
      <c r="F612" s="35" t="n"/>
      <c r="G612" s="35" t="n"/>
      <c r="H612" s="35" t="n"/>
      <c r="I612" s="40" t="n"/>
      <c r="J612" s="35" t="n"/>
      <c r="L612" s="39">
        <f>IF(B612="","",IFERROR(YEAR(B612)*0+D612*0+1,0))</f>
        <v/>
      </c>
      <c r="M612" s="55">
        <f>IF(L612&lt;&gt;1,"",IF(O612&gt;0,IF(INDEX('分け方の表'!$O$4:$O$53,O612)&lt;&gt;"",DATE(YEAR(INDEX('分け方の表'!$O$4:$O$53,O612)),MONTH(INDEX('分け方の表'!$O$4:$O$53,O612)),1),DATE(YEAR(B612),MONTH(B612),1)),DATE(YEAR(B612),MONTH(B612),1)))</f>
        <v/>
      </c>
      <c r="N612" s="39">
        <f>IF(L612&lt;&gt;1,"",IF(J612="",0,IF(COUNTIFS($J$4:J612,J612)&gt;1,1,0)))</f>
        <v/>
      </c>
      <c r="O612" s="39">
        <f>IF(L612&lt;&gt;1,"",IF(J612="",0,IFERROR(MATCH(J612,'分け方の表'!$M$4:$M$53,0),0)))</f>
        <v/>
      </c>
      <c r="P612" s="39">
        <f>IF(L612&lt;&gt;1,"",IF(SUMPRODUCT((COUNTIFS(C612,"*"&amp;'分け方の表'!$F$4:$F$23&amp;"*")&gt;0)*('分け方の表'!$F$4:$F$23&lt;&gt;"")*'分け方の表'!$I$4:$I$23)=0,99,1+COUNTIFS('分け方の表'!$I$4:$I$23,"&gt;"&amp;SUMPRODUCT((COUNTIFS(C612,"*"&amp;'分け方の表'!$F$4:$F$23&amp;"*")&gt;0)*('分け方の表'!$F$4:$F$23&lt;&gt;"")*'分け方の表'!$I$4:$I$23))))</f>
        <v/>
      </c>
      <c r="Q612" s="39">
        <f>IF(L612&lt;&gt;1,"",IF(P612&gt;=99,"",INDEX('分け方の表'!$G$4:$G$23,P612)&amp;""))</f>
        <v/>
      </c>
      <c r="R612" s="39">
        <f>IF(L612&lt;&gt;1,"",IF((F612="収入")*(G612="給与")*(E612&lt;&gt;"")*(COUNTIFS('分け方の表'!$J$4:$J$13,E612)&gt;0),INDEX('分け方の表'!$K$4:$K$13,MATCH(E612,'分け方の表'!$J$4:$J$13,0))&amp;"",IFERROR(INDEX('分け方の表'!$C$4:$C$103,MATCH(F612&amp;"|"&amp;G612,'分け方の表'!$D$4:$D$103,0))&amp;"",IFERROR(INDEX('分け方の表'!$C$4:$C$103,MATCH(F612&amp;"|（ほか全部）",'分け方の表'!$D$4:$D$103,0))&amp;"","未分類"))))</f>
        <v/>
      </c>
      <c r="S612" s="39">
        <f>IF(L612&lt;&gt;1,"",IF(N612=1,"",IF(IF(O612&gt;0,INDEX('分け方の表'!$N$4:$N$53,O612)&amp;"","")&lt;&gt;"",IF(INDEX('分け方の表'!$N$4:$N$53,O612)="（数えない）","",INDEX('分け方の表'!$N$4:$N$53,O612)&amp;""),IF(I612&amp;""="1",IF((Q612&lt;&gt;"")*(D612&lt;0)*(IFERROR(INDEX('入力'!$E$30:$E$88,MATCH(Q612,'入力'!$A$30:$A$88,0)),"")="貯める・増やす"),Q612,""),IF(A612&amp;""="0","",IF(Q612&lt;&gt;"",Q612,R612))))))</f>
        <v/>
      </c>
      <c r="T612" s="56">
        <f>IF(S612="","",IF(IFERROR(INDEX('入力'!$E$30:$E$88,MATCH(S612,'入力'!$A$30:$A$88,0)),"")="入るお金",D612,-D612))</f>
        <v/>
      </c>
      <c r="U612" s="39">
        <f>IF(L612="","",IF(L612&lt;&gt;1,"見出しなど",IF(N612=1,"重なり",IF(S612="",IF(O612&gt;0,"数えない（直した）",IF(I612&amp;""="1","振替",IF(A612&amp;""="0","計算対象外","数えない"))),IF(COUNTIFS('入力'!$A$30:$A$88,S612)=0,"一覧にない費目",IF(O612&gt;0,"直した",IF(S612="未分類","未分類","OK")))))))</f>
        <v/>
      </c>
    </row>
    <row r="613">
      <c r="A613" s="40" t="n"/>
      <c r="B613" s="34" t="n"/>
      <c r="C613" s="35" t="n"/>
      <c r="D613" s="36" t="n"/>
      <c r="E613" s="35" t="n"/>
      <c r="F613" s="35" t="n"/>
      <c r="G613" s="35" t="n"/>
      <c r="H613" s="35" t="n"/>
      <c r="I613" s="40" t="n"/>
      <c r="J613" s="35" t="n"/>
      <c r="L613" s="39">
        <f>IF(B613="","",IFERROR(YEAR(B613)*0+D613*0+1,0))</f>
        <v/>
      </c>
      <c r="M613" s="55">
        <f>IF(L613&lt;&gt;1,"",IF(O613&gt;0,IF(INDEX('分け方の表'!$O$4:$O$53,O613)&lt;&gt;"",DATE(YEAR(INDEX('分け方の表'!$O$4:$O$53,O613)),MONTH(INDEX('分け方の表'!$O$4:$O$53,O613)),1),DATE(YEAR(B613),MONTH(B613),1)),DATE(YEAR(B613),MONTH(B613),1)))</f>
        <v/>
      </c>
      <c r="N613" s="39">
        <f>IF(L613&lt;&gt;1,"",IF(J613="",0,IF(COUNTIFS($J$4:J613,J613)&gt;1,1,0)))</f>
        <v/>
      </c>
      <c r="O613" s="39">
        <f>IF(L613&lt;&gt;1,"",IF(J613="",0,IFERROR(MATCH(J613,'分け方の表'!$M$4:$M$53,0),0)))</f>
        <v/>
      </c>
      <c r="P613" s="39">
        <f>IF(L613&lt;&gt;1,"",IF(SUMPRODUCT((COUNTIFS(C613,"*"&amp;'分け方の表'!$F$4:$F$23&amp;"*")&gt;0)*('分け方の表'!$F$4:$F$23&lt;&gt;"")*'分け方の表'!$I$4:$I$23)=0,99,1+COUNTIFS('分け方の表'!$I$4:$I$23,"&gt;"&amp;SUMPRODUCT((COUNTIFS(C613,"*"&amp;'分け方の表'!$F$4:$F$23&amp;"*")&gt;0)*('分け方の表'!$F$4:$F$23&lt;&gt;"")*'分け方の表'!$I$4:$I$23))))</f>
        <v/>
      </c>
      <c r="Q613" s="39">
        <f>IF(L613&lt;&gt;1,"",IF(P613&gt;=99,"",INDEX('分け方の表'!$G$4:$G$23,P613)&amp;""))</f>
        <v/>
      </c>
      <c r="R613" s="39">
        <f>IF(L613&lt;&gt;1,"",IF((F613="収入")*(G613="給与")*(E613&lt;&gt;"")*(COUNTIFS('分け方の表'!$J$4:$J$13,E613)&gt;0),INDEX('分け方の表'!$K$4:$K$13,MATCH(E613,'分け方の表'!$J$4:$J$13,0))&amp;"",IFERROR(INDEX('分け方の表'!$C$4:$C$103,MATCH(F613&amp;"|"&amp;G613,'分け方の表'!$D$4:$D$103,0))&amp;"",IFERROR(INDEX('分け方の表'!$C$4:$C$103,MATCH(F613&amp;"|（ほか全部）",'分け方の表'!$D$4:$D$103,0))&amp;"","未分類"))))</f>
        <v/>
      </c>
      <c r="S613" s="39">
        <f>IF(L613&lt;&gt;1,"",IF(N613=1,"",IF(IF(O613&gt;0,INDEX('分け方の表'!$N$4:$N$53,O613)&amp;"","")&lt;&gt;"",IF(INDEX('分け方の表'!$N$4:$N$53,O613)="（数えない）","",INDEX('分け方の表'!$N$4:$N$53,O613)&amp;""),IF(I613&amp;""="1",IF((Q613&lt;&gt;"")*(D613&lt;0)*(IFERROR(INDEX('入力'!$E$30:$E$88,MATCH(Q613,'入力'!$A$30:$A$88,0)),"")="貯める・増やす"),Q613,""),IF(A613&amp;""="0","",IF(Q613&lt;&gt;"",Q613,R613))))))</f>
        <v/>
      </c>
      <c r="T613" s="56">
        <f>IF(S613="","",IF(IFERROR(INDEX('入力'!$E$30:$E$88,MATCH(S613,'入力'!$A$30:$A$88,0)),"")="入るお金",D613,-D613))</f>
        <v/>
      </c>
      <c r="U613" s="39">
        <f>IF(L613="","",IF(L613&lt;&gt;1,"見出しなど",IF(N613=1,"重なり",IF(S613="",IF(O613&gt;0,"数えない（直した）",IF(I613&amp;""="1","振替",IF(A613&amp;""="0","計算対象外","数えない"))),IF(COUNTIFS('入力'!$A$30:$A$88,S613)=0,"一覧にない費目",IF(O613&gt;0,"直した",IF(S613="未分類","未分類","OK")))))))</f>
        <v/>
      </c>
    </row>
    <row r="614">
      <c r="A614" s="40" t="n"/>
      <c r="B614" s="34" t="n"/>
      <c r="C614" s="35" t="n"/>
      <c r="D614" s="36" t="n"/>
      <c r="E614" s="35" t="n"/>
      <c r="F614" s="35" t="n"/>
      <c r="G614" s="35" t="n"/>
      <c r="H614" s="35" t="n"/>
      <c r="I614" s="40" t="n"/>
      <c r="J614" s="35" t="n"/>
      <c r="L614" s="39">
        <f>IF(B614="","",IFERROR(YEAR(B614)*0+D614*0+1,0))</f>
        <v/>
      </c>
      <c r="M614" s="55">
        <f>IF(L614&lt;&gt;1,"",IF(O614&gt;0,IF(INDEX('分け方の表'!$O$4:$O$53,O614)&lt;&gt;"",DATE(YEAR(INDEX('分け方の表'!$O$4:$O$53,O614)),MONTH(INDEX('分け方の表'!$O$4:$O$53,O614)),1),DATE(YEAR(B614),MONTH(B614),1)),DATE(YEAR(B614),MONTH(B614),1)))</f>
        <v/>
      </c>
      <c r="N614" s="39">
        <f>IF(L614&lt;&gt;1,"",IF(J614="",0,IF(COUNTIFS($J$4:J614,J614)&gt;1,1,0)))</f>
        <v/>
      </c>
      <c r="O614" s="39">
        <f>IF(L614&lt;&gt;1,"",IF(J614="",0,IFERROR(MATCH(J614,'分け方の表'!$M$4:$M$53,0),0)))</f>
        <v/>
      </c>
      <c r="P614" s="39">
        <f>IF(L614&lt;&gt;1,"",IF(SUMPRODUCT((COUNTIFS(C614,"*"&amp;'分け方の表'!$F$4:$F$23&amp;"*")&gt;0)*('分け方の表'!$F$4:$F$23&lt;&gt;"")*'分け方の表'!$I$4:$I$23)=0,99,1+COUNTIFS('分け方の表'!$I$4:$I$23,"&gt;"&amp;SUMPRODUCT((COUNTIFS(C614,"*"&amp;'分け方の表'!$F$4:$F$23&amp;"*")&gt;0)*('分け方の表'!$F$4:$F$23&lt;&gt;"")*'分け方の表'!$I$4:$I$23))))</f>
        <v/>
      </c>
      <c r="Q614" s="39">
        <f>IF(L614&lt;&gt;1,"",IF(P614&gt;=99,"",INDEX('分け方の表'!$G$4:$G$23,P614)&amp;""))</f>
        <v/>
      </c>
      <c r="R614" s="39">
        <f>IF(L614&lt;&gt;1,"",IF((F614="収入")*(G614="給与")*(E614&lt;&gt;"")*(COUNTIFS('分け方の表'!$J$4:$J$13,E614)&gt;0),INDEX('分け方の表'!$K$4:$K$13,MATCH(E614,'分け方の表'!$J$4:$J$13,0))&amp;"",IFERROR(INDEX('分け方の表'!$C$4:$C$103,MATCH(F614&amp;"|"&amp;G614,'分け方の表'!$D$4:$D$103,0))&amp;"",IFERROR(INDEX('分け方の表'!$C$4:$C$103,MATCH(F614&amp;"|（ほか全部）",'分け方の表'!$D$4:$D$103,0))&amp;"","未分類"))))</f>
        <v/>
      </c>
      <c r="S614" s="39">
        <f>IF(L614&lt;&gt;1,"",IF(N614=1,"",IF(IF(O614&gt;0,INDEX('分け方の表'!$N$4:$N$53,O614)&amp;"","")&lt;&gt;"",IF(INDEX('分け方の表'!$N$4:$N$53,O614)="（数えない）","",INDEX('分け方の表'!$N$4:$N$53,O614)&amp;""),IF(I614&amp;""="1",IF((Q614&lt;&gt;"")*(D614&lt;0)*(IFERROR(INDEX('入力'!$E$30:$E$88,MATCH(Q614,'入力'!$A$30:$A$88,0)),"")="貯める・増やす"),Q614,""),IF(A614&amp;""="0","",IF(Q614&lt;&gt;"",Q614,R614))))))</f>
        <v/>
      </c>
      <c r="T614" s="56">
        <f>IF(S614="","",IF(IFERROR(INDEX('入力'!$E$30:$E$88,MATCH(S614,'入力'!$A$30:$A$88,0)),"")="入るお金",D614,-D614))</f>
        <v/>
      </c>
      <c r="U614" s="39">
        <f>IF(L614="","",IF(L614&lt;&gt;1,"見出しなど",IF(N614=1,"重なり",IF(S614="",IF(O614&gt;0,"数えない（直した）",IF(I614&amp;""="1","振替",IF(A614&amp;""="0","計算対象外","数えない"))),IF(COUNTIFS('入力'!$A$30:$A$88,S614)=0,"一覧にない費目",IF(O614&gt;0,"直した",IF(S614="未分類","未分類","OK")))))))</f>
        <v/>
      </c>
    </row>
    <row r="615">
      <c r="A615" s="40" t="n"/>
      <c r="B615" s="34" t="n"/>
      <c r="C615" s="35" t="n"/>
      <c r="D615" s="36" t="n"/>
      <c r="E615" s="35" t="n"/>
      <c r="F615" s="35" t="n"/>
      <c r="G615" s="35" t="n"/>
      <c r="H615" s="35" t="n"/>
      <c r="I615" s="40" t="n"/>
      <c r="J615" s="35" t="n"/>
      <c r="L615" s="39">
        <f>IF(B615="","",IFERROR(YEAR(B615)*0+D615*0+1,0))</f>
        <v/>
      </c>
      <c r="M615" s="55">
        <f>IF(L615&lt;&gt;1,"",IF(O615&gt;0,IF(INDEX('分け方の表'!$O$4:$O$53,O615)&lt;&gt;"",DATE(YEAR(INDEX('分け方の表'!$O$4:$O$53,O615)),MONTH(INDEX('分け方の表'!$O$4:$O$53,O615)),1),DATE(YEAR(B615),MONTH(B615),1)),DATE(YEAR(B615),MONTH(B615),1)))</f>
        <v/>
      </c>
      <c r="N615" s="39">
        <f>IF(L615&lt;&gt;1,"",IF(J615="",0,IF(COUNTIFS($J$4:J615,J615)&gt;1,1,0)))</f>
        <v/>
      </c>
      <c r="O615" s="39">
        <f>IF(L615&lt;&gt;1,"",IF(J615="",0,IFERROR(MATCH(J615,'分け方の表'!$M$4:$M$53,0),0)))</f>
        <v/>
      </c>
      <c r="P615" s="39">
        <f>IF(L615&lt;&gt;1,"",IF(SUMPRODUCT((COUNTIFS(C615,"*"&amp;'分け方の表'!$F$4:$F$23&amp;"*")&gt;0)*('分け方の表'!$F$4:$F$23&lt;&gt;"")*'分け方の表'!$I$4:$I$23)=0,99,1+COUNTIFS('分け方の表'!$I$4:$I$23,"&gt;"&amp;SUMPRODUCT((COUNTIFS(C615,"*"&amp;'分け方の表'!$F$4:$F$23&amp;"*")&gt;0)*('分け方の表'!$F$4:$F$23&lt;&gt;"")*'分け方の表'!$I$4:$I$23))))</f>
        <v/>
      </c>
      <c r="Q615" s="39">
        <f>IF(L615&lt;&gt;1,"",IF(P615&gt;=99,"",INDEX('分け方の表'!$G$4:$G$23,P615)&amp;""))</f>
        <v/>
      </c>
      <c r="R615" s="39">
        <f>IF(L615&lt;&gt;1,"",IF((F615="収入")*(G615="給与")*(E615&lt;&gt;"")*(COUNTIFS('分け方の表'!$J$4:$J$13,E615)&gt;0),INDEX('分け方の表'!$K$4:$K$13,MATCH(E615,'分け方の表'!$J$4:$J$13,0))&amp;"",IFERROR(INDEX('分け方の表'!$C$4:$C$103,MATCH(F615&amp;"|"&amp;G615,'分け方の表'!$D$4:$D$103,0))&amp;"",IFERROR(INDEX('分け方の表'!$C$4:$C$103,MATCH(F615&amp;"|（ほか全部）",'分け方の表'!$D$4:$D$103,0))&amp;"","未分類"))))</f>
        <v/>
      </c>
      <c r="S615" s="39">
        <f>IF(L615&lt;&gt;1,"",IF(N615=1,"",IF(IF(O615&gt;0,INDEX('分け方の表'!$N$4:$N$53,O615)&amp;"","")&lt;&gt;"",IF(INDEX('分け方の表'!$N$4:$N$53,O615)="（数えない）","",INDEX('分け方の表'!$N$4:$N$53,O615)&amp;""),IF(I615&amp;""="1",IF((Q615&lt;&gt;"")*(D615&lt;0)*(IFERROR(INDEX('入力'!$E$30:$E$88,MATCH(Q615,'入力'!$A$30:$A$88,0)),"")="貯める・増やす"),Q615,""),IF(A615&amp;""="0","",IF(Q615&lt;&gt;"",Q615,R615))))))</f>
        <v/>
      </c>
      <c r="T615" s="56">
        <f>IF(S615="","",IF(IFERROR(INDEX('入力'!$E$30:$E$88,MATCH(S615,'入力'!$A$30:$A$88,0)),"")="入るお金",D615,-D615))</f>
        <v/>
      </c>
      <c r="U615" s="39">
        <f>IF(L615="","",IF(L615&lt;&gt;1,"見出しなど",IF(N615=1,"重なり",IF(S615="",IF(O615&gt;0,"数えない（直した）",IF(I615&amp;""="1","振替",IF(A615&amp;""="0","計算対象外","数えない"))),IF(COUNTIFS('入力'!$A$30:$A$88,S615)=0,"一覧にない費目",IF(O615&gt;0,"直した",IF(S615="未分類","未分類","OK")))))))</f>
        <v/>
      </c>
    </row>
    <row r="616">
      <c r="A616" s="40" t="n"/>
      <c r="B616" s="34" t="n"/>
      <c r="C616" s="35" t="n"/>
      <c r="D616" s="36" t="n"/>
      <c r="E616" s="35" t="n"/>
      <c r="F616" s="35" t="n"/>
      <c r="G616" s="35" t="n"/>
      <c r="H616" s="35" t="n"/>
      <c r="I616" s="40" t="n"/>
      <c r="J616" s="35" t="n"/>
      <c r="L616" s="39">
        <f>IF(B616="","",IFERROR(YEAR(B616)*0+D616*0+1,0))</f>
        <v/>
      </c>
      <c r="M616" s="55">
        <f>IF(L616&lt;&gt;1,"",IF(O616&gt;0,IF(INDEX('分け方の表'!$O$4:$O$53,O616)&lt;&gt;"",DATE(YEAR(INDEX('分け方の表'!$O$4:$O$53,O616)),MONTH(INDEX('分け方の表'!$O$4:$O$53,O616)),1),DATE(YEAR(B616),MONTH(B616),1)),DATE(YEAR(B616),MONTH(B616),1)))</f>
        <v/>
      </c>
      <c r="N616" s="39">
        <f>IF(L616&lt;&gt;1,"",IF(J616="",0,IF(COUNTIFS($J$4:J616,J616)&gt;1,1,0)))</f>
        <v/>
      </c>
      <c r="O616" s="39">
        <f>IF(L616&lt;&gt;1,"",IF(J616="",0,IFERROR(MATCH(J616,'分け方の表'!$M$4:$M$53,0),0)))</f>
        <v/>
      </c>
      <c r="P616" s="39">
        <f>IF(L616&lt;&gt;1,"",IF(SUMPRODUCT((COUNTIFS(C616,"*"&amp;'分け方の表'!$F$4:$F$23&amp;"*")&gt;0)*('分け方の表'!$F$4:$F$23&lt;&gt;"")*'分け方の表'!$I$4:$I$23)=0,99,1+COUNTIFS('分け方の表'!$I$4:$I$23,"&gt;"&amp;SUMPRODUCT((COUNTIFS(C616,"*"&amp;'分け方の表'!$F$4:$F$23&amp;"*")&gt;0)*('分け方の表'!$F$4:$F$23&lt;&gt;"")*'分け方の表'!$I$4:$I$23))))</f>
        <v/>
      </c>
      <c r="Q616" s="39">
        <f>IF(L616&lt;&gt;1,"",IF(P616&gt;=99,"",INDEX('分け方の表'!$G$4:$G$23,P616)&amp;""))</f>
        <v/>
      </c>
      <c r="R616" s="39">
        <f>IF(L616&lt;&gt;1,"",IF((F616="収入")*(G616="給与")*(E616&lt;&gt;"")*(COUNTIFS('分け方の表'!$J$4:$J$13,E616)&gt;0),INDEX('分け方の表'!$K$4:$K$13,MATCH(E616,'分け方の表'!$J$4:$J$13,0))&amp;"",IFERROR(INDEX('分け方の表'!$C$4:$C$103,MATCH(F616&amp;"|"&amp;G616,'分け方の表'!$D$4:$D$103,0))&amp;"",IFERROR(INDEX('分け方の表'!$C$4:$C$103,MATCH(F616&amp;"|（ほか全部）",'分け方の表'!$D$4:$D$103,0))&amp;"","未分類"))))</f>
        <v/>
      </c>
      <c r="S616" s="39">
        <f>IF(L616&lt;&gt;1,"",IF(N616=1,"",IF(IF(O616&gt;0,INDEX('分け方の表'!$N$4:$N$53,O616)&amp;"","")&lt;&gt;"",IF(INDEX('分け方の表'!$N$4:$N$53,O616)="（数えない）","",INDEX('分け方の表'!$N$4:$N$53,O616)&amp;""),IF(I616&amp;""="1",IF((Q616&lt;&gt;"")*(D616&lt;0)*(IFERROR(INDEX('入力'!$E$30:$E$88,MATCH(Q616,'入力'!$A$30:$A$88,0)),"")="貯める・増やす"),Q616,""),IF(A616&amp;""="0","",IF(Q616&lt;&gt;"",Q616,R616))))))</f>
        <v/>
      </c>
      <c r="T616" s="56">
        <f>IF(S616="","",IF(IFERROR(INDEX('入力'!$E$30:$E$88,MATCH(S616,'入力'!$A$30:$A$88,0)),"")="入るお金",D616,-D616))</f>
        <v/>
      </c>
      <c r="U616" s="39">
        <f>IF(L616="","",IF(L616&lt;&gt;1,"見出しなど",IF(N616=1,"重なり",IF(S616="",IF(O616&gt;0,"数えない（直した）",IF(I616&amp;""="1","振替",IF(A616&amp;""="0","計算対象外","数えない"))),IF(COUNTIFS('入力'!$A$30:$A$88,S616)=0,"一覧にない費目",IF(O616&gt;0,"直した",IF(S616="未分類","未分類","OK")))))))</f>
        <v/>
      </c>
    </row>
    <row r="617">
      <c r="A617" s="40" t="n"/>
      <c r="B617" s="34" t="n"/>
      <c r="C617" s="35" t="n"/>
      <c r="D617" s="36" t="n"/>
      <c r="E617" s="35" t="n"/>
      <c r="F617" s="35" t="n"/>
      <c r="G617" s="35" t="n"/>
      <c r="H617" s="35" t="n"/>
      <c r="I617" s="40" t="n"/>
      <c r="J617" s="35" t="n"/>
      <c r="L617" s="39">
        <f>IF(B617="","",IFERROR(YEAR(B617)*0+D617*0+1,0))</f>
        <v/>
      </c>
      <c r="M617" s="55">
        <f>IF(L617&lt;&gt;1,"",IF(O617&gt;0,IF(INDEX('分け方の表'!$O$4:$O$53,O617)&lt;&gt;"",DATE(YEAR(INDEX('分け方の表'!$O$4:$O$53,O617)),MONTH(INDEX('分け方の表'!$O$4:$O$53,O617)),1),DATE(YEAR(B617),MONTH(B617),1)),DATE(YEAR(B617),MONTH(B617),1)))</f>
        <v/>
      </c>
      <c r="N617" s="39">
        <f>IF(L617&lt;&gt;1,"",IF(J617="",0,IF(COUNTIFS($J$4:J617,J617)&gt;1,1,0)))</f>
        <v/>
      </c>
      <c r="O617" s="39">
        <f>IF(L617&lt;&gt;1,"",IF(J617="",0,IFERROR(MATCH(J617,'分け方の表'!$M$4:$M$53,0),0)))</f>
        <v/>
      </c>
      <c r="P617" s="39">
        <f>IF(L617&lt;&gt;1,"",IF(SUMPRODUCT((COUNTIFS(C617,"*"&amp;'分け方の表'!$F$4:$F$23&amp;"*")&gt;0)*('分け方の表'!$F$4:$F$23&lt;&gt;"")*'分け方の表'!$I$4:$I$23)=0,99,1+COUNTIFS('分け方の表'!$I$4:$I$23,"&gt;"&amp;SUMPRODUCT((COUNTIFS(C617,"*"&amp;'分け方の表'!$F$4:$F$23&amp;"*")&gt;0)*('分け方の表'!$F$4:$F$23&lt;&gt;"")*'分け方の表'!$I$4:$I$23))))</f>
        <v/>
      </c>
      <c r="Q617" s="39">
        <f>IF(L617&lt;&gt;1,"",IF(P617&gt;=99,"",INDEX('分け方の表'!$G$4:$G$23,P617)&amp;""))</f>
        <v/>
      </c>
      <c r="R617" s="39">
        <f>IF(L617&lt;&gt;1,"",IF((F617="収入")*(G617="給与")*(E617&lt;&gt;"")*(COUNTIFS('分け方の表'!$J$4:$J$13,E617)&gt;0),INDEX('分け方の表'!$K$4:$K$13,MATCH(E617,'分け方の表'!$J$4:$J$13,0))&amp;"",IFERROR(INDEX('分け方の表'!$C$4:$C$103,MATCH(F617&amp;"|"&amp;G617,'分け方の表'!$D$4:$D$103,0))&amp;"",IFERROR(INDEX('分け方の表'!$C$4:$C$103,MATCH(F617&amp;"|（ほか全部）",'分け方の表'!$D$4:$D$103,0))&amp;"","未分類"))))</f>
        <v/>
      </c>
      <c r="S617" s="39">
        <f>IF(L617&lt;&gt;1,"",IF(N617=1,"",IF(IF(O617&gt;0,INDEX('分け方の表'!$N$4:$N$53,O617)&amp;"","")&lt;&gt;"",IF(INDEX('分け方の表'!$N$4:$N$53,O617)="（数えない）","",INDEX('分け方の表'!$N$4:$N$53,O617)&amp;""),IF(I617&amp;""="1",IF((Q617&lt;&gt;"")*(D617&lt;0)*(IFERROR(INDEX('入力'!$E$30:$E$88,MATCH(Q617,'入力'!$A$30:$A$88,0)),"")="貯める・増やす"),Q617,""),IF(A617&amp;""="0","",IF(Q617&lt;&gt;"",Q617,R617))))))</f>
        <v/>
      </c>
      <c r="T617" s="56">
        <f>IF(S617="","",IF(IFERROR(INDEX('入力'!$E$30:$E$88,MATCH(S617,'入力'!$A$30:$A$88,0)),"")="入るお金",D617,-D617))</f>
        <v/>
      </c>
      <c r="U617" s="39">
        <f>IF(L617="","",IF(L617&lt;&gt;1,"見出しなど",IF(N617=1,"重なり",IF(S617="",IF(O617&gt;0,"数えない（直した）",IF(I617&amp;""="1","振替",IF(A617&amp;""="0","計算対象外","数えない"))),IF(COUNTIFS('入力'!$A$30:$A$88,S617)=0,"一覧にない費目",IF(O617&gt;0,"直した",IF(S617="未分類","未分類","OK")))))))</f>
        <v/>
      </c>
    </row>
    <row r="618">
      <c r="A618" s="40" t="n"/>
      <c r="B618" s="34" t="n"/>
      <c r="C618" s="35" t="n"/>
      <c r="D618" s="36" t="n"/>
      <c r="E618" s="35" t="n"/>
      <c r="F618" s="35" t="n"/>
      <c r="G618" s="35" t="n"/>
      <c r="H618" s="35" t="n"/>
      <c r="I618" s="40" t="n"/>
      <c r="J618" s="35" t="n"/>
      <c r="L618" s="39">
        <f>IF(B618="","",IFERROR(YEAR(B618)*0+D618*0+1,0))</f>
        <v/>
      </c>
      <c r="M618" s="55">
        <f>IF(L618&lt;&gt;1,"",IF(O618&gt;0,IF(INDEX('分け方の表'!$O$4:$O$53,O618)&lt;&gt;"",DATE(YEAR(INDEX('分け方の表'!$O$4:$O$53,O618)),MONTH(INDEX('分け方の表'!$O$4:$O$53,O618)),1),DATE(YEAR(B618),MONTH(B618),1)),DATE(YEAR(B618),MONTH(B618),1)))</f>
        <v/>
      </c>
      <c r="N618" s="39">
        <f>IF(L618&lt;&gt;1,"",IF(J618="",0,IF(COUNTIFS($J$4:J618,J618)&gt;1,1,0)))</f>
        <v/>
      </c>
      <c r="O618" s="39">
        <f>IF(L618&lt;&gt;1,"",IF(J618="",0,IFERROR(MATCH(J618,'分け方の表'!$M$4:$M$53,0),0)))</f>
        <v/>
      </c>
      <c r="P618" s="39">
        <f>IF(L618&lt;&gt;1,"",IF(SUMPRODUCT((COUNTIFS(C618,"*"&amp;'分け方の表'!$F$4:$F$23&amp;"*")&gt;0)*('分け方の表'!$F$4:$F$23&lt;&gt;"")*'分け方の表'!$I$4:$I$23)=0,99,1+COUNTIFS('分け方の表'!$I$4:$I$23,"&gt;"&amp;SUMPRODUCT((COUNTIFS(C618,"*"&amp;'分け方の表'!$F$4:$F$23&amp;"*")&gt;0)*('分け方の表'!$F$4:$F$23&lt;&gt;"")*'分け方の表'!$I$4:$I$23))))</f>
        <v/>
      </c>
      <c r="Q618" s="39">
        <f>IF(L618&lt;&gt;1,"",IF(P618&gt;=99,"",INDEX('分け方の表'!$G$4:$G$23,P618)&amp;""))</f>
        <v/>
      </c>
      <c r="R618" s="39">
        <f>IF(L618&lt;&gt;1,"",IF((F618="収入")*(G618="給与")*(E618&lt;&gt;"")*(COUNTIFS('分け方の表'!$J$4:$J$13,E618)&gt;0),INDEX('分け方の表'!$K$4:$K$13,MATCH(E618,'分け方の表'!$J$4:$J$13,0))&amp;"",IFERROR(INDEX('分け方の表'!$C$4:$C$103,MATCH(F618&amp;"|"&amp;G618,'分け方の表'!$D$4:$D$103,0))&amp;"",IFERROR(INDEX('分け方の表'!$C$4:$C$103,MATCH(F618&amp;"|（ほか全部）",'分け方の表'!$D$4:$D$103,0))&amp;"","未分類"))))</f>
        <v/>
      </c>
      <c r="S618" s="39">
        <f>IF(L618&lt;&gt;1,"",IF(N618=1,"",IF(IF(O618&gt;0,INDEX('分け方の表'!$N$4:$N$53,O618)&amp;"","")&lt;&gt;"",IF(INDEX('分け方の表'!$N$4:$N$53,O618)="（数えない）","",INDEX('分け方の表'!$N$4:$N$53,O618)&amp;""),IF(I618&amp;""="1",IF((Q618&lt;&gt;"")*(D618&lt;0)*(IFERROR(INDEX('入力'!$E$30:$E$88,MATCH(Q618,'入力'!$A$30:$A$88,0)),"")="貯める・増やす"),Q618,""),IF(A618&amp;""="0","",IF(Q618&lt;&gt;"",Q618,R618))))))</f>
        <v/>
      </c>
      <c r="T618" s="56">
        <f>IF(S618="","",IF(IFERROR(INDEX('入力'!$E$30:$E$88,MATCH(S618,'入力'!$A$30:$A$88,0)),"")="入るお金",D618,-D618))</f>
        <v/>
      </c>
      <c r="U618" s="39">
        <f>IF(L618="","",IF(L618&lt;&gt;1,"見出しなど",IF(N618=1,"重なり",IF(S618="",IF(O618&gt;0,"数えない（直した）",IF(I618&amp;""="1","振替",IF(A618&amp;""="0","計算対象外","数えない"))),IF(COUNTIFS('入力'!$A$30:$A$88,S618)=0,"一覧にない費目",IF(O618&gt;0,"直した",IF(S618="未分類","未分類","OK")))))))</f>
        <v/>
      </c>
    </row>
    <row r="619">
      <c r="A619" s="40" t="n"/>
      <c r="B619" s="34" t="n"/>
      <c r="C619" s="35" t="n"/>
      <c r="D619" s="36" t="n"/>
      <c r="E619" s="35" t="n"/>
      <c r="F619" s="35" t="n"/>
      <c r="G619" s="35" t="n"/>
      <c r="H619" s="35" t="n"/>
      <c r="I619" s="40" t="n"/>
      <c r="J619" s="35" t="n"/>
      <c r="L619" s="39">
        <f>IF(B619="","",IFERROR(YEAR(B619)*0+D619*0+1,0))</f>
        <v/>
      </c>
      <c r="M619" s="55">
        <f>IF(L619&lt;&gt;1,"",IF(O619&gt;0,IF(INDEX('分け方の表'!$O$4:$O$53,O619)&lt;&gt;"",DATE(YEAR(INDEX('分け方の表'!$O$4:$O$53,O619)),MONTH(INDEX('分け方の表'!$O$4:$O$53,O619)),1),DATE(YEAR(B619),MONTH(B619),1)),DATE(YEAR(B619),MONTH(B619),1)))</f>
        <v/>
      </c>
      <c r="N619" s="39">
        <f>IF(L619&lt;&gt;1,"",IF(J619="",0,IF(COUNTIFS($J$4:J619,J619)&gt;1,1,0)))</f>
        <v/>
      </c>
      <c r="O619" s="39">
        <f>IF(L619&lt;&gt;1,"",IF(J619="",0,IFERROR(MATCH(J619,'分け方の表'!$M$4:$M$53,0),0)))</f>
        <v/>
      </c>
      <c r="P619" s="39">
        <f>IF(L619&lt;&gt;1,"",IF(SUMPRODUCT((COUNTIFS(C619,"*"&amp;'分け方の表'!$F$4:$F$23&amp;"*")&gt;0)*('分け方の表'!$F$4:$F$23&lt;&gt;"")*'分け方の表'!$I$4:$I$23)=0,99,1+COUNTIFS('分け方の表'!$I$4:$I$23,"&gt;"&amp;SUMPRODUCT((COUNTIFS(C619,"*"&amp;'分け方の表'!$F$4:$F$23&amp;"*")&gt;0)*('分け方の表'!$F$4:$F$23&lt;&gt;"")*'分け方の表'!$I$4:$I$23))))</f>
        <v/>
      </c>
      <c r="Q619" s="39">
        <f>IF(L619&lt;&gt;1,"",IF(P619&gt;=99,"",INDEX('分け方の表'!$G$4:$G$23,P619)&amp;""))</f>
        <v/>
      </c>
      <c r="R619" s="39">
        <f>IF(L619&lt;&gt;1,"",IF((F619="収入")*(G619="給与")*(E619&lt;&gt;"")*(COUNTIFS('分け方の表'!$J$4:$J$13,E619)&gt;0),INDEX('分け方の表'!$K$4:$K$13,MATCH(E619,'分け方の表'!$J$4:$J$13,0))&amp;"",IFERROR(INDEX('分け方の表'!$C$4:$C$103,MATCH(F619&amp;"|"&amp;G619,'分け方の表'!$D$4:$D$103,0))&amp;"",IFERROR(INDEX('分け方の表'!$C$4:$C$103,MATCH(F619&amp;"|（ほか全部）",'分け方の表'!$D$4:$D$103,0))&amp;"","未分類"))))</f>
        <v/>
      </c>
      <c r="S619" s="39">
        <f>IF(L619&lt;&gt;1,"",IF(N619=1,"",IF(IF(O619&gt;0,INDEX('分け方の表'!$N$4:$N$53,O619)&amp;"","")&lt;&gt;"",IF(INDEX('分け方の表'!$N$4:$N$53,O619)="（数えない）","",INDEX('分け方の表'!$N$4:$N$53,O619)&amp;""),IF(I619&amp;""="1",IF((Q619&lt;&gt;"")*(D619&lt;0)*(IFERROR(INDEX('入力'!$E$30:$E$88,MATCH(Q619,'入力'!$A$30:$A$88,0)),"")="貯める・増やす"),Q619,""),IF(A619&amp;""="0","",IF(Q619&lt;&gt;"",Q619,R619))))))</f>
        <v/>
      </c>
      <c r="T619" s="56">
        <f>IF(S619="","",IF(IFERROR(INDEX('入力'!$E$30:$E$88,MATCH(S619,'入力'!$A$30:$A$88,0)),"")="入るお金",D619,-D619))</f>
        <v/>
      </c>
      <c r="U619" s="39">
        <f>IF(L619="","",IF(L619&lt;&gt;1,"見出しなど",IF(N619=1,"重なり",IF(S619="",IF(O619&gt;0,"数えない（直した）",IF(I619&amp;""="1","振替",IF(A619&amp;""="0","計算対象外","数えない"))),IF(COUNTIFS('入力'!$A$30:$A$88,S619)=0,"一覧にない費目",IF(O619&gt;0,"直した",IF(S619="未分類","未分類","OK")))))))</f>
        <v/>
      </c>
    </row>
    <row r="620">
      <c r="A620" s="40" t="n"/>
      <c r="B620" s="34" t="n"/>
      <c r="C620" s="35" t="n"/>
      <c r="D620" s="36" t="n"/>
      <c r="E620" s="35" t="n"/>
      <c r="F620" s="35" t="n"/>
      <c r="G620" s="35" t="n"/>
      <c r="H620" s="35" t="n"/>
      <c r="I620" s="40" t="n"/>
      <c r="J620" s="35" t="n"/>
      <c r="L620" s="39">
        <f>IF(B620="","",IFERROR(YEAR(B620)*0+D620*0+1,0))</f>
        <v/>
      </c>
      <c r="M620" s="55">
        <f>IF(L620&lt;&gt;1,"",IF(O620&gt;0,IF(INDEX('分け方の表'!$O$4:$O$53,O620)&lt;&gt;"",DATE(YEAR(INDEX('分け方の表'!$O$4:$O$53,O620)),MONTH(INDEX('分け方の表'!$O$4:$O$53,O620)),1),DATE(YEAR(B620),MONTH(B620),1)),DATE(YEAR(B620),MONTH(B620),1)))</f>
        <v/>
      </c>
      <c r="N620" s="39">
        <f>IF(L620&lt;&gt;1,"",IF(J620="",0,IF(COUNTIFS($J$4:J620,J620)&gt;1,1,0)))</f>
        <v/>
      </c>
      <c r="O620" s="39">
        <f>IF(L620&lt;&gt;1,"",IF(J620="",0,IFERROR(MATCH(J620,'分け方の表'!$M$4:$M$53,0),0)))</f>
        <v/>
      </c>
      <c r="P620" s="39">
        <f>IF(L620&lt;&gt;1,"",IF(SUMPRODUCT((COUNTIFS(C620,"*"&amp;'分け方の表'!$F$4:$F$23&amp;"*")&gt;0)*('分け方の表'!$F$4:$F$23&lt;&gt;"")*'分け方の表'!$I$4:$I$23)=0,99,1+COUNTIFS('分け方の表'!$I$4:$I$23,"&gt;"&amp;SUMPRODUCT((COUNTIFS(C620,"*"&amp;'分け方の表'!$F$4:$F$23&amp;"*")&gt;0)*('分け方の表'!$F$4:$F$23&lt;&gt;"")*'分け方の表'!$I$4:$I$23))))</f>
        <v/>
      </c>
      <c r="Q620" s="39">
        <f>IF(L620&lt;&gt;1,"",IF(P620&gt;=99,"",INDEX('分け方の表'!$G$4:$G$23,P620)&amp;""))</f>
        <v/>
      </c>
      <c r="R620" s="39">
        <f>IF(L620&lt;&gt;1,"",IF((F620="収入")*(G620="給与")*(E620&lt;&gt;"")*(COUNTIFS('分け方の表'!$J$4:$J$13,E620)&gt;0),INDEX('分け方の表'!$K$4:$K$13,MATCH(E620,'分け方の表'!$J$4:$J$13,0))&amp;"",IFERROR(INDEX('分け方の表'!$C$4:$C$103,MATCH(F620&amp;"|"&amp;G620,'分け方の表'!$D$4:$D$103,0))&amp;"",IFERROR(INDEX('分け方の表'!$C$4:$C$103,MATCH(F620&amp;"|（ほか全部）",'分け方の表'!$D$4:$D$103,0))&amp;"","未分類"))))</f>
        <v/>
      </c>
      <c r="S620" s="39">
        <f>IF(L620&lt;&gt;1,"",IF(N620=1,"",IF(IF(O620&gt;0,INDEX('分け方の表'!$N$4:$N$53,O620)&amp;"","")&lt;&gt;"",IF(INDEX('分け方の表'!$N$4:$N$53,O620)="（数えない）","",INDEX('分け方の表'!$N$4:$N$53,O620)&amp;""),IF(I620&amp;""="1",IF((Q620&lt;&gt;"")*(D620&lt;0)*(IFERROR(INDEX('入力'!$E$30:$E$88,MATCH(Q620,'入力'!$A$30:$A$88,0)),"")="貯める・増やす"),Q620,""),IF(A620&amp;""="0","",IF(Q620&lt;&gt;"",Q620,R620))))))</f>
        <v/>
      </c>
      <c r="T620" s="56">
        <f>IF(S620="","",IF(IFERROR(INDEX('入力'!$E$30:$E$88,MATCH(S620,'入力'!$A$30:$A$88,0)),"")="入るお金",D620,-D620))</f>
        <v/>
      </c>
      <c r="U620" s="39">
        <f>IF(L620="","",IF(L620&lt;&gt;1,"見出しなど",IF(N620=1,"重なり",IF(S620="",IF(O620&gt;0,"数えない（直した）",IF(I620&amp;""="1","振替",IF(A620&amp;""="0","計算対象外","数えない"))),IF(COUNTIFS('入力'!$A$30:$A$88,S620)=0,"一覧にない費目",IF(O620&gt;0,"直した",IF(S620="未分類","未分類","OK")))))))</f>
        <v/>
      </c>
    </row>
    <row r="621">
      <c r="A621" s="40" t="n"/>
      <c r="B621" s="34" t="n"/>
      <c r="C621" s="35" t="n"/>
      <c r="D621" s="36" t="n"/>
      <c r="E621" s="35" t="n"/>
      <c r="F621" s="35" t="n"/>
      <c r="G621" s="35" t="n"/>
      <c r="H621" s="35" t="n"/>
      <c r="I621" s="40" t="n"/>
      <c r="J621" s="35" t="n"/>
      <c r="L621" s="39">
        <f>IF(B621="","",IFERROR(YEAR(B621)*0+D621*0+1,0))</f>
        <v/>
      </c>
      <c r="M621" s="55">
        <f>IF(L621&lt;&gt;1,"",IF(O621&gt;0,IF(INDEX('分け方の表'!$O$4:$O$53,O621)&lt;&gt;"",DATE(YEAR(INDEX('分け方の表'!$O$4:$O$53,O621)),MONTH(INDEX('分け方の表'!$O$4:$O$53,O621)),1),DATE(YEAR(B621),MONTH(B621),1)),DATE(YEAR(B621),MONTH(B621),1)))</f>
        <v/>
      </c>
      <c r="N621" s="39">
        <f>IF(L621&lt;&gt;1,"",IF(J621="",0,IF(COUNTIFS($J$4:J621,J621)&gt;1,1,0)))</f>
        <v/>
      </c>
      <c r="O621" s="39">
        <f>IF(L621&lt;&gt;1,"",IF(J621="",0,IFERROR(MATCH(J621,'分け方の表'!$M$4:$M$53,0),0)))</f>
        <v/>
      </c>
      <c r="P621" s="39">
        <f>IF(L621&lt;&gt;1,"",IF(SUMPRODUCT((COUNTIFS(C621,"*"&amp;'分け方の表'!$F$4:$F$23&amp;"*")&gt;0)*('分け方の表'!$F$4:$F$23&lt;&gt;"")*'分け方の表'!$I$4:$I$23)=0,99,1+COUNTIFS('分け方の表'!$I$4:$I$23,"&gt;"&amp;SUMPRODUCT((COUNTIFS(C621,"*"&amp;'分け方の表'!$F$4:$F$23&amp;"*")&gt;0)*('分け方の表'!$F$4:$F$23&lt;&gt;"")*'分け方の表'!$I$4:$I$23))))</f>
        <v/>
      </c>
      <c r="Q621" s="39">
        <f>IF(L621&lt;&gt;1,"",IF(P621&gt;=99,"",INDEX('分け方の表'!$G$4:$G$23,P621)&amp;""))</f>
        <v/>
      </c>
      <c r="R621" s="39">
        <f>IF(L621&lt;&gt;1,"",IF((F621="収入")*(G621="給与")*(E621&lt;&gt;"")*(COUNTIFS('分け方の表'!$J$4:$J$13,E621)&gt;0),INDEX('分け方の表'!$K$4:$K$13,MATCH(E621,'分け方の表'!$J$4:$J$13,0))&amp;"",IFERROR(INDEX('分け方の表'!$C$4:$C$103,MATCH(F621&amp;"|"&amp;G621,'分け方の表'!$D$4:$D$103,0))&amp;"",IFERROR(INDEX('分け方の表'!$C$4:$C$103,MATCH(F621&amp;"|（ほか全部）",'分け方の表'!$D$4:$D$103,0))&amp;"","未分類"))))</f>
        <v/>
      </c>
      <c r="S621" s="39">
        <f>IF(L621&lt;&gt;1,"",IF(N621=1,"",IF(IF(O621&gt;0,INDEX('分け方の表'!$N$4:$N$53,O621)&amp;"","")&lt;&gt;"",IF(INDEX('分け方の表'!$N$4:$N$53,O621)="（数えない）","",INDEX('分け方の表'!$N$4:$N$53,O621)&amp;""),IF(I621&amp;""="1",IF((Q621&lt;&gt;"")*(D621&lt;0)*(IFERROR(INDEX('入力'!$E$30:$E$88,MATCH(Q621,'入力'!$A$30:$A$88,0)),"")="貯める・増やす"),Q621,""),IF(A621&amp;""="0","",IF(Q621&lt;&gt;"",Q621,R621))))))</f>
        <v/>
      </c>
      <c r="T621" s="56">
        <f>IF(S621="","",IF(IFERROR(INDEX('入力'!$E$30:$E$88,MATCH(S621,'入力'!$A$30:$A$88,0)),"")="入るお金",D621,-D621))</f>
        <v/>
      </c>
      <c r="U621" s="39">
        <f>IF(L621="","",IF(L621&lt;&gt;1,"見出しなど",IF(N621=1,"重なり",IF(S621="",IF(O621&gt;0,"数えない（直した）",IF(I621&amp;""="1","振替",IF(A621&amp;""="0","計算対象外","数えない"))),IF(COUNTIFS('入力'!$A$30:$A$88,S621)=0,"一覧にない費目",IF(O621&gt;0,"直した",IF(S621="未分類","未分類","OK")))))))</f>
        <v/>
      </c>
    </row>
    <row r="622">
      <c r="A622" s="40" t="n"/>
      <c r="B622" s="34" t="n"/>
      <c r="C622" s="35" t="n"/>
      <c r="D622" s="36" t="n"/>
      <c r="E622" s="35" t="n"/>
      <c r="F622" s="35" t="n"/>
      <c r="G622" s="35" t="n"/>
      <c r="H622" s="35" t="n"/>
      <c r="I622" s="40" t="n"/>
      <c r="J622" s="35" t="n"/>
      <c r="L622" s="39">
        <f>IF(B622="","",IFERROR(YEAR(B622)*0+D622*0+1,0))</f>
        <v/>
      </c>
      <c r="M622" s="55">
        <f>IF(L622&lt;&gt;1,"",IF(O622&gt;0,IF(INDEX('分け方の表'!$O$4:$O$53,O622)&lt;&gt;"",DATE(YEAR(INDEX('分け方の表'!$O$4:$O$53,O622)),MONTH(INDEX('分け方の表'!$O$4:$O$53,O622)),1),DATE(YEAR(B622),MONTH(B622),1)),DATE(YEAR(B622),MONTH(B622),1)))</f>
        <v/>
      </c>
      <c r="N622" s="39">
        <f>IF(L622&lt;&gt;1,"",IF(J622="",0,IF(COUNTIFS($J$4:J622,J622)&gt;1,1,0)))</f>
        <v/>
      </c>
      <c r="O622" s="39">
        <f>IF(L622&lt;&gt;1,"",IF(J622="",0,IFERROR(MATCH(J622,'分け方の表'!$M$4:$M$53,0),0)))</f>
        <v/>
      </c>
      <c r="P622" s="39">
        <f>IF(L622&lt;&gt;1,"",IF(SUMPRODUCT((COUNTIFS(C622,"*"&amp;'分け方の表'!$F$4:$F$23&amp;"*")&gt;0)*('分け方の表'!$F$4:$F$23&lt;&gt;"")*'分け方の表'!$I$4:$I$23)=0,99,1+COUNTIFS('分け方の表'!$I$4:$I$23,"&gt;"&amp;SUMPRODUCT((COUNTIFS(C622,"*"&amp;'分け方の表'!$F$4:$F$23&amp;"*")&gt;0)*('分け方の表'!$F$4:$F$23&lt;&gt;"")*'分け方の表'!$I$4:$I$23))))</f>
        <v/>
      </c>
      <c r="Q622" s="39">
        <f>IF(L622&lt;&gt;1,"",IF(P622&gt;=99,"",INDEX('分け方の表'!$G$4:$G$23,P622)&amp;""))</f>
        <v/>
      </c>
      <c r="R622" s="39">
        <f>IF(L622&lt;&gt;1,"",IF((F622="収入")*(G622="給与")*(E622&lt;&gt;"")*(COUNTIFS('分け方の表'!$J$4:$J$13,E622)&gt;0),INDEX('分け方の表'!$K$4:$K$13,MATCH(E622,'分け方の表'!$J$4:$J$13,0))&amp;"",IFERROR(INDEX('分け方の表'!$C$4:$C$103,MATCH(F622&amp;"|"&amp;G622,'分け方の表'!$D$4:$D$103,0))&amp;"",IFERROR(INDEX('分け方の表'!$C$4:$C$103,MATCH(F622&amp;"|（ほか全部）",'分け方の表'!$D$4:$D$103,0))&amp;"","未分類"))))</f>
        <v/>
      </c>
      <c r="S622" s="39">
        <f>IF(L622&lt;&gt;1,"",IF(N622=1,"",IF(IF(O622&gt;0,INDEX('分け方の表'!$N$4:$N$53,O622)&amp;"","")&lt;&gt;"",IF(INDEX('分け方の表'!$N$4:$N$53,O622)="（数えない）","",INDEX('分け方の表'!$N$4:$N$53,O622)&amp;""),IF(I622&amp;""="1",IF((Q622&lt;&gt;"")*(D622&lt;0)*(IFERROR(INDEX('入力'!$E$30:$E$88,MATCH(Q622,'入力'!$A$30:$A$88,0)),"")="貯める・増やす"),Q622,""),IF(A622&amp;""="0","",IF(Q622&lt;&gt;"",Q622,R622))))))</f>
        <v/>
      </c>
      <c r="T622" s="56">
        <f>IF(S622="","",IF(IFERROR(INDEX('入力'!$E$30:$E$88,MATCH(S622,'入力'!$A$30:$A$88,0)),"")="入るお金",D622,-D622))</f>
        <v/>
      </c>
      <c r="U622" s="39">
        <f>IF(L622="","",IF(L622&lt;&gt;1,"見出しなど",IF(N622=1,"重なり",IF(S622="",IF(O622&gt;0,"数えない（直した）",IF(I622&amp;""="1","振替",IF(A622&amp;""="0","計算対象外","数えない"))),IF(COUNTIFS('入力'!$A$30:$A$88,S622)=0,"一覧にない費目",IF(O622&gt;0,"直した",IF(S622="未分類","未分類","OK")))))))</f>
        <v/>
      </c>
    </row>
    <row r="623">
      <c r="A623" s="40" t="n"/>
      <c r="B623" s="34" t="n"/>
      <c r="C623" s="35" t="n"/>
      <c r="D623" s="36" t="n"/>
      <c r="E623" s="35" t="n"/>
      <c r="F623" s="35" t="n"/>
      <c r="G623" s="35" t="n"/>
      <c r="H623" s="35" t="n"/>
      <c r="I623" s="40" t="n"/>
      <c r="J623" s="35" t="n"/>
      <c r="L623" s="39">
        <f>IF(B623="","",IFERROR(YEAR(B623)*0+D623*0+1,0))</f>
        <v/>
      </c>
      <c r="M623" s="55">
        <f>IF(L623&lt;&gt;1,"",IF(O623&gt;0,IF(INDEX('分け方の表'!$O$4:$O$53,O623)&lt;&gt;"",DATE(YEAR(INDEX('分け方の表'!$O$4:$O$53,O623)),MONTH(INDEX('分け方の表'!$O$4:$O$53,O623)),1),DATE(YEAR(B623),MONTH(B623),1)),DATE(YEAR(B623),MONTH(B623),1)))</f>
        <v/>
      </c>
      <c r="N623" s="39">
        <f>IF(L623&lt;&gt;1,"",IF(J623="",0,IF(COUNTIFS($J$4:J623,J623)&gt;1,1,0)))</f>
        <v/>
      </c>
      <c r="O623" s="39">
        <f>IF(L623&lt;&gt;1,"",IF(J623="",0,IFERROR(MATCH(J623,'分け方の表'!$M$4:$M$53,0),0)))</f>
        <v/>
      </c>
      <c r="P623" s="39">
        <f>IF(L623&lt;&gt;1,"",IF(SUMPRODUCT((COUNTIFS(C623,"*"&amp;'分け方の表'!$F$4:$F$23&amp;"*")&gt;0)*('分け方の表'!$F$4:$F$23&lt;&gt;"")*'分け方の表'!$I$4:$I$23)=0,99,1+COUNTIFS('分け方の表'!$I$4:$I$23,"&gt;"&amp;SUMPRODUCT((COUNTIFS(C623,"*"&amp;'分け方の表'!$F$4:$F$23&amp;"*")&gt;0)*('分け方の表'!$F$4:$F$23&lt;&gt;"")*'分け方の表'!$I$4:$I$23))))</f>
        <v/>
      </c>
      <c r="Q623" s="39">
        <f>IF(L623&lt;&gt;1,"",IF(P623&gt;=99,"",INDEX('分け方の表'!$G$4:$G$23,P623)&amp;""))</f>
        <v/>
      </c>
      <c r="R623" s="39">
        <f>IF(L623&lt;&gt;1,"",IF((F623="収入")*(G623="給与")*(E623&lt;&gt;"")*(COUNTIFS('分け方の表'!$J$4:$J$13,E623)&gt;0),INDEX('分け方の表'!$K$4:$K$13,MATCH(E623,'分け方の表'!$J$4:$J$13,0))&amp;"",IFERROR(INDEX('分け方の表'!$C$4:$C$103,MATCH(F623&amp;"|"&amp;G623,'分け方の表'!$D$4:$D$103,0))&amp;"",IFERROR(INDEX('分け方の表'!$C$4:$C$103,MATCH(F623&amp;"|（ほか全部）",'分け方の表'!$D$4:$D$103,0))&amp;"","未分類"))))</f>
        <v/>
      </c>
      <c r="S623" s="39">
        <f>IF(L623&lt;&gt;1,"",IF(N623=1,"",IF(IF(O623&gt;0,INDEX('分け方の表'!$N$4:$N$53,O623)&amp;"","")&lt;&gt;"",IF(INDEX('分け方の表'!$N$4:$N$53,O623)="（数えない）","",INDEX('分け方の表'!$N$4:$N$53,O623)&amp;""),IF(I623&amp;""="1",IF((Q623&lt;&gt;"")*(D623&lt;0)*(IFERROR(INDEX('入力'!$E$30:$E$88,MATCH(Q623,'入力'!$A$30:$A$88,0)),"")="貯める・増やす"),Q623,""),IF(A623&amp;""="0","",IF(Q623&lt;&gt;"",Q623,R623))))))</f>
        <v/>
      </c>
      <c r="T623" s="56">
        <f>IF(S623="","",IF(IFERROR(INDEX('入力'!$E$30:$E$88,MATCH(S623,'入力'!$A$30:$A$88,0)),"")="入るお金",D623,-D623))</f>
        <v/>
      </c>
      <c r="U623" s="39">
        <f>IF(L623="","",IF(L623&lt;&gt;1,"見出しなど",IF(N623=1,"重なり",IF(S623="",IF(O623&gt;0,"数えない（直した）",IF(I623&amp;""="1","振替",IF(A623&amp;""="0","計算対象外","数えない"))),IF(COUNTIFS('入力'!$A$30:$A$88,S623)=0,"一覧にない費目",IF(O623&gt;0,"直した",IF(S623="未分類","未分類","OK")))))))</f>
        <v/>
      </c>
    </row>
    <row r="624">
      <c r="A624" s="40" t="n"/>
      <c r="B624" s="34" t="n"/>
      <c r="C624" s="35" t="n"/>
      <c r="D624" s="36" t="n"/>
      <c r="E624" s="35" t="n"/>
      <c r="F624" s="35" t="n"/>
      <c r="G624" s="35" t="n"/>
      <c r="H624" s="35" t="n"/>
      <c r="I624" s="40" t="n"/>
      <c r="J624" s="35" t="n"/>
      <c r="L624" s="39">
        <f>IF(B624="","",IFERROR(YEAR(B624)*0+D624*0+1,0))</f>
        <v/>
      </c>
      <c r="M624" s="55">
        <f>IF(L624&lt;&gt;1,"",IF(O624&gt;0,IF(INDEX('分け方の表'!$O$4:$O$53,O624)&lt;&gt;"",DATE(YEAR(INDEX('分け方の表'!$O$4:$O$53,O624)),MONTH(INDEX('分け方の表'!$O$4:$O$53,O624)),1),DATE(YEAR(B624),MONTH(B624),1)),DATE(YEAR(B624),MONTH(B624),1)))</f>
        <v/>
      </c>
      <c r="N624" s="39">
        <f>IF(L624&lt;&gt;1,"",IF(J624="",0,IF(COUNTIFS($J$4:J624,J624)&gt;1,1,0)))</f>
        <v/>
      </c>
      <c r="O624" s="39">
        <f>IF(L624&lt;&gt;1,"",IF(J624="",0,IFERROR(MATCH(J624,'分け方の表'!$M$4:$M$53,0),0)))</f>
        <v/>
      </c>
      <c r="P624" s="39">
        <f>IF(L624&lt;&gt;1,"",IF(SUMPRODUCT((COUNTIFS(C624,"*"&amp;'分け方の表'!$F$4:$F$23&amp;"*")&gt;0)*('分け方の表'!$F$4:$F$23&lt;&gt;"")*'分け方の表'!$I$4:$I$23)=0,99,1+COUNTIFS('分け方の表'!$I$4:$I$23,"&gt;"&amp;SUMPRODUCT((COUNTIFS(C624,"*"&amp;'分け方の表'!$F$4:$F$23&amp;"*")&gt;0)*('分け方の表'!$F$4:$F$23&lt;&gt;"")*'分け方の表'!$I$4:$I$23))))</f>
        <v/>
      </c>
      <c r="Q624" s="39">
        <f>IF(L624&lt;&gt;1,"",IF(P624&gt;=99,"",INDEX('分け方の表'!$G$4:$G$23,P624)&amp;""))</f>
        <v/>
      </c>
      <c r="R624" s="39">
        <f>IF(L624&lt;&gt;1,"",IF((F624="収入")*(G624="給与")*(E624&lt;&gt;"")*(COUNTIFS('分け方の表'!$J$4:$J$13,E624)&gt;0),INDEX('分け方の表'!$K$4:$K$13,MATCH(E624,'分け方の表'!$J$4:$J$13,0))&amp;"",IFERROR(INDEX('分け方の表'!$C$4:$C$103,MATCH(F624&amp;"|"&amp;G624,'分け方の表'!$D$4:$D$103,0))&amp;"",IFERROR(INDEX('分け方の表'!$C$4:$C$103,MATCH(F624&amp;"|（ほか全部）",'分け方の表'!$D$4:$D$103,0))&amp;"","未分類"))))</f>
        <v/>
      </c>
      <c r="S624" s="39">
        <f>IF(L624&lt;&gt;1,"",IF(N624=1,"",IF(IF(O624&gt;0,INDEX('分け方の表'!$N$4:$N$53,O624)&amp;"","")&lt;&gt;"",IF(INDEX('分け方の表'!$N$4:$N$53,O624)="（数えない）","",INDEX('分け方の表'!$N$4:$N$53,O624)&amp;""),IF(I624&amp;""="1",IF((Q624&lt;&gt;"")*(D624&lt;0)*(IFERROR(INDEX('入力'!$E$30:$E$88,MATCH(Q624,'入力'!$A$30:$A$88,0)),"")="貯める・増やす"),Q624,""),IF(A624&amp;""="0","",IF(Q624&lt;&gt;"",Q624,R624))))))</f>
        <v/>
      </c>
      <c r="T624" s="56">
        <f>IF(S624="","",IF(IFERROR(INDEX('入力'!$E$30:$E$88,MATCH(S624,'入力'!$A$30:$A$88,0)),"")="入るお金",D624,-D624))</f>
        <v/>
      </c>
      <c r="U624" s="39">
        <f>IF(L624="","",IF(L624&lt;&gt;1,"見出しなど",IF(N624=1,"重なり",IF(S624="",IF(O624&gt;0,"数えない（直した）",IF(I624&amp;""="1","振替",IF(A624&amp;""="0","計算対象外","数えない"))),IF(COUNTIFS('入力'!$A$30:$A$88,S624)=0,"一覧にない費目",IF(O624&gt;0,"直した",IF(S624="未分類","未分類","OK")))))))</f>
        <v/>
      </c>
    </row>
    <row r="625">
      <c r="A625" s="40" t="n"/>
      <c r="B625" s="34" t="n"/>
      <c r="C625" s="35" t="n"/>
      <c r="D625" s="36" t="n"/>
      <c r="E625" s="35" t="n"/>
      <c r="F625" s="35" t="n"/>
      <c r="G625" s="35" t="n"/>
      <c r="H625" s="35" t="n"/>
      <c r="I625" s="40" t="n"/>
      <c r="J625" s="35" t="n"/>
      <c r="L625" s="39">
        <f>IF(B625="","",IFERROR(YEAR(B625)*0+D625*0+1,0))</f>
        <v/>
      </c>
      <c r="M625" s="55">
        <f>IF(L625&lt;&gt;1,"",IF(O625&gt;0,IF(INDEX('分け方の表'!$O$4:$O$53,O625)&lt;&gt;"",DATE(YEAR(INDEX('分け方の表'!$O$4:$O$53,O625)),MONTH(INDEX('分け方の表'!$O$4:$O$53,O625)),1),DATE(YEAR(B625),MONTH(B625),1)),DATE(YEAR(B625),MONTH(B625),1)))</f>
        <v/>
      </c>
      <c r="N625" s="39">
        <f>IF(L625&lt;&gt;1,"",IF(J625="",0,IF(COUNTIFS($J$4:J625,J625)&gt;1,1,0)))</f>
        <v/>
      </c>
      <c r="O625" s="39">
        <f>IF(L625&lt;&gt;1,"",IF(J625="",0,IFERROR(MATCH(J625,'分け方の表'!$M$4:$M$53,0),0)))</f>
        <v/>
      </c>
      <c r="P625" s="39">
        <f>IF(L625&lt;&gt;1,"",IF(SUMPRODUCT((COUNTIFS(C625,"*"&amp;'分け方の表'!$F$4:$F$23&amp;"*")&gt;0)*('分け方の表'!$F$4:$F$23&lt;&gt;"")*'分け方の表'!$I$4:$I$23)=0,99,1+COUNTIFS('分け方の表'!$I$4:$I$23,"&gt;"&amp;SUMPRODUCT((COUNTIFS(C625,"*"&amp;'分け方の表'!$F$4:$F$23&amp;"*")&gt;0)*('分け方の表'!$F$4:$F$23&lt;&gt;"")*'分け方の表'!$I$4:$I$23))))</f>
        <v/>
      </c>
      <c r="Q625" s="39">
        <f>IF(L625&lt;&gt;1,"",IF(P625&gt;=99,"",INDEX('分け方の表'!$G$4:$G$23,P625)&amp;""))</f>
        <v/>
      </c>
      <c r="R625" s="39">
        <f>IF(L625&lt;&gt;1,"",IF((F625="収入")*(G625="給与")*(E625&lt;&gt;"")*(COUNTIFS('分け方の表'!$J$4:$J$13,E625)&gt;0),INDEX('分け方の表'!$K$4:$K$13,MATCH(E625,'分け方の表'!$J$4:$J$13,0))&amp;"",IFERROR(INDEX('分け方の表'!$C$4:$C$103,MATCH(F625&amp;"|"&amp;G625,'分け方の表'!$D$4:$D$103,0))&amp;"",IFERROR(INDEX('分け方の表'!$C$4:$C$103,MATCH(F625&amp;"|（ほか全部）",'分け方の表'!$D$4:$D$103,0))&amp;"","未分類"))))</f>
        <v/>
      </c>
      <c r="S625" s="39">
        <f>IF(L625&lt;&gt;1,"",IF(N625=1,"",IF(IF(O625&gt;0,INDEX('分け方の表'!$N$4:$N$53,O625)&amp;"","")&lt;&gt;"",IF(INDEX('分け方の表'!$N$4:$N$53,O625)="（数えない）","",INDEX('分け方の表'!$N$4:$N$53,O625)&amp;""),IF(I625&amp;""="1",IF((Q625&lt;&gt;"")*(D625&lt;0)*(IFERROR(INDEX('入力'!$E$30:$E$88,MATCH(Q625,'入力'!$A$30:$A$88,0)),"")="貯める・増やす"),Q625,""),IF(A625&amp;""="0","",IF(Q625&lt;&gt;"",Q625,R625))))))</f>
        <v/>
      </c>
      <c r="T625" s="56">
        <f>IF(S625="","",IF(IFERROR(INDEX('入力'!$E$30:$E$88,MATCH(S625,'入力'!$A$30:$A$88,0)),"")="入るお金",D625,-D625))</f>
        <v/>
      </c>
      <c r="U625" s="39">
        <f>IF(L625="","",IF(L625&lt;&gt;1,"見出しなど",IF(N625=1,"重なり",IF(S625="",IF(O625&gt;0,"数えない（直した）",IF(I625&amp;""="1","振替",IF(A625&amp;""="0","計算対象外","数えない"))),IF(COUNTIFS('入力'!$A$30:$A$88,S625)=0,"一覧にない費目",IF(O625&gt;0,"直した",IF(S625="未分類","未分類","OK")))))))</f>
        <v/>
      </c>
    </row>
    <row r="626">
      <c r="A626" s="40" t="n"/>
      <c r="B626" s="34" t="n"/>
      <c r="C626" s="35" t="n"/>
      <c r="D626" s="36" t="n"/>
      <c r="E626" s="35" t="n"/>
      <c r="F626" s="35" t="n"/>
      <c r="G626" s="35" t="n"/>
      <c r="H626" s="35" t="n"/>
      <c r="I626" s="40" t="n"/>
      <c r="J626" s="35" t="n"/>
      <c r="L626" s="39">
        <f>IF(B626="","",IFERROR(YEAR(B626)*0+D626*0+1,0))</f>
        <v/>
      </c>
      <c r="M626" s="55">
        <f>IF(L626&lt;&gt;1,"",IF(O626&gt;0,IF(INDEX('分け方の表'!$O$4:$O$53,O626)&lt;&gt;"",DATE(YEAR(INDEX('分け方の表'!$O$4:$O$53,O626)),MONTH(INDEX('分け方の表'!$O$4:$O$53,O626)),1),DATE(YEAR(B626),MONTH(B626),1)),DATE(YEAR(B626),MONTH(B626),1)))</f>
        <v/>
      </c>
      <c r="N626" s="39">
        <f>IF(L626&lt;&gt;1,"",IF(J626="",0,IF(COUNTIFS($J$4:J626,J626)&gt;1,1,0)))</f>
        <v/>
      </c>
      <c r="O626" s="39">
        <f>IF(L626&lt;&gt;1,"",IF(J626="",0,IFERROR(MATCH(J626,'分け方の表'!$M$4:$M$53,0),0)))</f>
        <v/>
      </c>
      <c r="P626" s="39">
        <f>IF(L626&lt;&gt;1,"",IF(SUMPRODUCT((COUNTIFS(C626,"*"&amp;'分け方の表'!$F$4:$F$23&amp;"*")&gt;0)*('分け方の表'!$F$4:$F$23&lt;&gt;"")*'分け方の表'!$I$4:$I$23)=0,99,1+COUNTIFS('分け方の表'!$I$4:$I$23,"&gt;"&amp;SUMPRODUCT((COUNTIFS(C626,"*"&amp;'分け方の表'!$F$4:$F$23&amp;"*")&gt;0)*('分け方の表'!$F$4:$F$23&lt;&gt;"")*'分け方の表'!$I$4:$I$23))))</f>
        <v/>
      </c>
      <c r="Q626" s="39">
        <f>IF(L626&lt;&gt;1,"",IF(P626&gt;=99,"",INDEX('分け方の表'!$G$4:$G$23,P626)&amp;""))</f>
        <v/>
      </c>
      <c r="R626" s="39">
        <f>IF(L626&lt;&gt;1,"",IF((F626="収入")*(G626="給与")*(E626&lt;&gt;"")*(COUNTIFS('分け方の表'!$J$4:$J$13,E626)&gt;0),INDEX('分け方の表'!$K$4:$K$13,MATCH(E626,'分け方の表'!$J$4:$J$13,0))&amp;"",IFERROR(INDEX('分け方の表'!$C$4:$C$103,MATCH(F626&amp;"|"&amp;G626,'分け方の表'!$D$4:$D$103,0))&amp;"",IFERROR(INDEX('分け方の表'!$C$4:$C$103,MATCH(F626&amp;"|（ほか全部）",'分け方の表'!$D$4:$D$103,0))&amp;"","未分類"))))</f>
        <v/>
      </c>
      <c r="S626" s="39">
        <f>IF(L626&lt;&gt;1,"",IF(N626=1,"",IF(IF(O626&gt;0,INDEX('分け方の表'!$N$4:$N$53,O626)&amp;"","")&lt;&gt;"",IF(INDEX('分け方の表'!$N$4:$N$53,O626)="（数えない）","",INDEX('分け方の表'!$N$4:$N$53,O626)&amp;""),IF(I626&amp;""="1",IF((Q626&lt;&gt;"")*(D626&lt;0)*(IFERROR(INDEX('入力'!$E$30:$E$88,MATCH(Q626,'入力'!$A$30:$A$88,0)),"")="貯める・増やす"),Q626,""),IF(A626&amp;""="0","",IF(Q626&lt;&gt;"",Q626,R626))))))</f>
        <v/>
      </c>
      <c r="T626" s="56">
        <f>IF(S626="","",IF(IFERROR(INDEX('入力'!$E$30:$E$88,MATCH(S626,'入力'!$A$30:$A$88,0)),"")="入るお金",D626,-D626))</f>
        <v/>
      </c>
      <c r="U626" s="39">
        <f>IF(L626="","",IF(L626&lt;&gt;1,"見出しなど",IF(N626=1,"重なり",IF(S626="",IF(O626&gt;0,"数えない（直した）",IF(I626&amp;""="1","振替",IF(A626&amp;""="0","計算対象外","数えない"))),IF(COUNTIFS('入力'!$A$30:$A$88,S626)=0,"一覧にない費目",IF(O626&gt;0,"直した",IF(S626="未分類","未分類","OK")))))))</f>
        <v/>
      </c>
    </row>
    <row r="627">
      <c r="A627" s="40" t="n"/>
      <c r="B627" s="34" t="n"/>
      <c r="C627" s="35" t="n"/>
      <c r="D627" s="36" t="n"/>
      <c r="E627" s="35" t="n"/>
      <c r="F627" s="35" t="n"/>
      <c r="G627" s="35" t="n"/>
      <c r="H627" s="35" t="n"/>
      <c r="I627" s="40" t="n"/>
      <c r="J627" s="35" t="n"/>
      <c r="L627" s="39">
        <f>IF(B627="","",IFERROR(YEAR(B627)*0+D627*0+1,0))</f>
        <v/>
      </c>
      <c r="M627" s="55">
        <f>IF(L627&lt;&gt;1,"",IF(O627&gt;0,IF(INDEX('分け方の表'!$O$4:$O$53,O627)&lt;&gt;"",DATE(YEAR(INDEX('分け方の表'!$O$4:$O$53,O627)),MONTH(INDEX('分け方の表'!$O$4:$O$53,O627)),1),DATE(YEAR(B627),MONTH(B627),1)),DATE(YEAR(B627),MONTH(B627),1)))</f>
        <v/>
      </c>
      <c r="N627" s="39">
        <f>IF(L627&lt;&gt;1,"",IF(J627="",0,IF(COUNTIFS($J$4:J627,J627)&gt;1,1,0)))</f>
        <v/>
      </c>
      <c r="O627" s="39">
        <f>IF(L627&lt;&gt;1,"",IF(J627="",0,IFERROR(MATCH(J627,'分け方の表'!$M$4:$M$53,0),0)))</f>
        <v/>
      </c>
      <c r="P627" s="39">
        <f>IF(L627&lt;&gt;1,"",IF(SUMPRODUCT((COUNTIFS(C627,"*"&amp;'分け方の表'!$F$4:$F$23&amp;"*")&gt;0)*('分け方の表'!$F$4:$F$23&lt;&gt;"")*'分け方の表'!$I$4:$I$23)=0,99,1+COUNTIFS('分け方の表'!$I$4:$I$23,"&gt;"&amp;SUMPRODUCT((COUNTIFS(C627,"*"&amp;'分け方の表'!$F$4:$F$23&amp;"*")&gt;0)*('分け方の表'!$F$4:$F$23&lt;&gt;"")*'分け方の表'!$I$4:$I$23))))</f>
        <v/>
      </c>
      <c r="Q627" s="39">
        <f>IF(L627&lt;&gt;1,"",IF(P627&gt;=99,"",INDEX('分け方の表'!$G$4:$G$23,P627)&amp;""))</f>
        <v/>
      </c>
      <c r="R627" s="39">
        <f>IF(L627&lt;&gt;1,"",IF((F627="収入")*(G627="給与")*(E627&lt;&gt;"")*(COUNTIFS('分け方の表'!$J$4:$J$13,E627)&gt;0),INDEX('分け方の表'!$K$4:$K$13,MATCH(E627,'分け方の表'!$J$4:$J$13,0))&amp;"",IFERROR(INDEX('分け方の表'!$C$4:$C$103,MATCH(F627&amp;"|"&amp;G627,'分け方の表'!$D$4:$D$103,0))&amp;"",IFERROR(INDEX('分け方の表'!$C$4:$C$103,MATCH(F627&amp;"|（ほか全部）",'分け方の表'!$D$4:$D$103,0))&amp;"","未分類"))))</f>
        <v/>
      </c>
      <c r="S627" s="39">
        <f>IF(L627&lt;&gt;1,"",IF(N627=1,"",IF(IF(O627&gt;0,INDEX('分け方の表'!$N$4:$N$53,O627)&amp;"","")&lt;&gt;"",IF(INDEX('分け方の表'!$N$4:$N$53,O627)="（数えない）","",INDEX('分け方の表'!$N$4:$N$53,O627)&amp;""),IF(I627&amp;""="1",IF((Q627&lt;&gt;"")*(D627&lt;0)*(IFERROR(INDEX('入力'!$E$30:$E$88,MATCH(Q627,'入力'!$A$30:$A$88,0)),"")="貯める・増やす"),Q627,""),IF(A627&amp;""="0","",IF(Q627&lt;&gt;"",Q627,R627))))))</f>
        <v/>
      </c>
      <c r="T627" s="56">
        <f>IF(S627="","",IF(IFERROR(INDEX('入力'!$E$30:$E$88,MATCH(S627,'入力'!$A$30:$A$88,0)),"")="入るお金",D627,-D627))</f>
        <v/>
      </c>
      <c r="U627" s="39">
        <f>IF(L627="","",IF(L627&lt;&gt;1,"見出しなど",IF(N627=1,"重なり",IF(S627="",IF(O627&gt;0,"数えない（直した）",IF(I627&amp;""="1","振替",IF(A627&amp;""="0","計算対象外","数えない"))),IF(COUNTIFS('入力'!$A$30:$A$88,S627)=0,"一覧にない費目",IF(O627&gt;0,"直した",IF(S627="未分類","未分類","OK")))))))</f>
        <v/>
      </c>
    </row>
    <row r="628">
      <c r="A628" s="40" t="n"/>
      <c r="B628" s="34" t="n"/>
      <c r="C628" s="35" t="n"/>
      <c r="D628" s="36" t="n"/>
      <c r="E628" s="35" t="n"/>
      <c r="F628" s="35" t="n"/>
      <c r="G628" s="35" t="n"/>
      <c r="H628" s="35" t="n"/>
      <c r="I628" s="40" t="n"/>
      <c r="J628" s="35" t="n"/>
      <c r="L628" s="39">
        <f>IF(B628="","",IFERROR(YEAR(B628)*0+D628*0+1,0))</f>
        <v/>
      </c>
      <c r="M628" s="55">
        <f>IF(L628&lt;&gt;1,"",IF(O628&gt;0,IF(INDEX('分け方の表'!$O$4:$O$53,O628)&lt;&gt;"",DATE(YEAR(INDEX('分け方の表'!$O$4:$O$53,O628)),MONTH(INDEX('分け方の表'!$O$4:$O$53,O628)),1),DATE(YEAR(B628),MONTH(B628),1)),DATE(YEAR(B628),MONTH(B628),1)))</f>
        <v/>
      </c>
      <c r="N628" s="39">
        <f>IF(L628&lt;&gt;1,"",IF(J628="",0,IF(COUNTIFS($J$4:J628,J628)&gt;1,1,0)))</f>
        <v/>
      </c>
      <c r="O628" s="39">
        <f>IF(L628&lt;&gt;1,"",IF(J628="",0,IFERROR(MATCH(J628,'分け方の表'!$M$4:$M$53,0),0)))</f>
        <v/>
      </c>
      <c r="P628" s="39">
        <f>IF(L628&lt;&gt;1,"",IF(SUMPRODUCT((COUNTIFS(C628,"*"&amp;'分け方の表'!$F$4:$F$23&amp;"*")&gt;0)*('分け方の表'!$F$4:$F$23&lt;&gt;"")*'分け方の表'!$I$4:$I$23)=0,99,1+COUNTIFS('分け方の表'!$I$4:$I$23,"&gt;"&amp;SUMPRODUCT((COUNTIFS(C628,"*"&amp;'分け方の表'!$F$4:$F$23&amp;"*")&gt;0)*('分け方の表'!$F$4:$F$23&lt;&gt;"")*'分け方の表'!$I$4:$I$23))))</f>
        <v/>
      </c>
      <c r="Q628" s="39">
        <f>IF(L628&lt;&gt;1,"",IF(P628&gt;=99,"",INDEX('分け方の表'!$G$4:$G$23,P628)&amp;""))</f>
        <v/>
      </c>
      <c r="R628" s="39">
        <f>IF(L628&lt;&gt;1,"",IF((F628="収入")*(G628="給与")*(E628&lt;&gt;"")*(COUNTIFS('分け方の表'!$J$4:$J$13,E628)&gt;0),INDEX('分け方の表'!$K$4:$K$13,MATCH(E628,'分け方の表'!$J$4:$J$13,0))&amp;"",IFERROR(INDEX('分け方の表'!$C$4:$C$103,MATCH(F628&amp;"|"&amp;G628,'分け方の表'!$D$4:$D$103,0))&amp;"",IFERROR(INDEX('分け方の表'!$C$4:$C$103,MATCH(F628&amp;"|（ほか全部）",'分け方の表'!$D$4:$D$103,0))&amp;"","未分類"))))</f>
        <v/>
      </c>
      <c r="S628" s="39">
        <f>IF(L628&lt;&gt;1,"",IF(N628=1,"",IF(IF(O628&gt;0,INDEX('分け方の表'!$N$4:$N$53,O628)&amp;"","")&lt;&gt;"",IF(INDEX('分け方の表'!$N$4:$N$53,O628)="（数えない）","",INDEX('分け方の表'!$N$4:$N$53,O628)&amp;""),IF(I628&amp;""="1",IF((Q628&lt;&gt;"")*(D628&lt;0)*(IFERROR(INDEX('入力'!$E$30:$E$88,MATCH(Q628,'入力'!$A$30:$A$88,0)),"")="貯める・増やす"),Q628,""),IF(A628&amp;""="0","",IF(Q628&lt;&gt;"",Q628,R628))))))</f>
        <v/>
      </c>
      <c r="T628" s="56">
        <f>IF(S628="","",IF(IFERROR(INDEX('入力'!$E$30:$E$88,MATCH(S628,'入力'!$A$30:$A$88,0)),"")="入るお金",D628,-D628))</f>
        <v/>
      </c>
      <c r="U628" s="39">
        <f>IF(L628="","",IF(L628&lt;&gt;1,"見出しなど",IF(N628=1,"重なり",IF(S628="",IF(O628&gt;0,"数えない（直した）",IF(I628&amp;""="1","振替",IF(A628&amp;""="0","計算対象外","数えない"))),IF(COUNTIFS('入力'!$A$30:$A$88,S628)=0,"一覧にない費目",IF(O628&gt;0,"直した",IF(S628="未分類","未分類","OK")))))))</f>
        <v/>
      </c>
    </row>
    <row r="629">
      <c r="A629" s="40" t="n"/>
      <c r="B629" s="34" t="n"/>
      <c r="C629" s="35" t="n"/>
      <c r="D629" s="36" t="n"/>
      <c r="E629" s="35" t="n"/>
      <c r="F629" s="35" t="n"/>
      <c r="G629" s="35" t="n"/>
      <c r="H629" s="35" t="n"/>
      <c r="I629" s="40" t="n"/>
      <c r="J629" s="35" t="n"/>
      <c r="L629" s="39">
        <f>IF(B629="","",IFERROR(YEAR(B629)*0+D629*0+1,0))</f>
        <v/>
      </c>
      <c r="M629" s="55">
        <f>IF(L629&lt;&gt;1,"",IF(O629&gt;0,IF(INDEX('分け方の表'!$O$4:$O$53,O629)&lt;&gt;"",DATE(YEAR(INDEX('分け方の表'!$O$4:$O$53,O629)),MONTH(INDEX('分け方の表'!$O$4:$O$53,O629)),1),DATE(YEAR(B629),MONTH(B629),1)),DATE(YEAR(B629),MONTH(B629),1)))</f>
        <v/>
      </c>
      <c r="N629" s="39">
        <f>IF(L629&lt;&gt;1,"",IF(J629="",0,IF(COUNTIFS($J$4:J629,J629)&gt;1,1,0)))</f>
        <v/>
      </c>
      <c r="O629" s="39">
        <f>IF(L629&lt;&gt;1,"",IF(J629="",0,IFERROR(MATCH(J629,'分け方の表'!$M$4:$M$53,0),0)))</f>
        <v/>
      </c>
      <c r="P629" s="39">
        <f>IF(L629&lt;&gt;1,"",IF(SUMPRODUCT((COUNTIFS(C629,"*"&amp;'分け方の表'!$F$4:$F$23&amp;"*")&gt;0)*('分け方の表'!$F$4:$F$23&lt;&gt;"")*'分け方の表'!$I$4:$I$23)=0,99,1+COUNTIFS('分け方の表'!$I$4:$I$23,"&gt;"&amp;SUMPRODUCT((COUNTIFS(C629,"*"&amp;'分け方の表'!$F$4:$F$23&amp;"*")&gt;0)*('分け方の表'!$F$4:$F$23&lt;&gt;"")*'分け方の表'!$I$4:$I$23))))</f>
        <v/>
      </c>
      <c r="Q629" s="39">
        <f>IF(L629&lt;&gt;1,"",IF(P629&gt;=99,"",INDEX('分け方の表'!$G$4:$G$23,P629)&amp;""))</f>
        <v/>
      </c>
      <c r="R629" s="39">
        <f>IF(L629&lt;&gt;1,"",IF((F629="収入")*(G629="給与")*(E629&lt;&gt;"")*(COUNTIFS('分け方の表'!$J$4:$J$13,E629)&gt;0),INDEX('分け方の表'!$K$4:$K$13,MATCH(E629,'分け方の表'!$J$4:$J$13,0))&amp;"",IFERROR(INDEX('分け方の表'!$C$4:$C$103,MATCH(F629&amp;"|"&amp;G629,'分け方の表'!$D$4:$D$103,0))&amp;"",IFERROR(INDEX('分け方の表'!$C$4:$C$103,MATCH(F629&amp;"|（ほか全部）",'分け方の表'!$D$4:$D$103,0))&amp;"","未分類"))))</f>
        <v/>
      </c>
      <c r="S629" s="39">
        <f>IF(L629&lt;&gt;1,"",IF(N629=1,"",IF(IF(O629&gt;0,INDEX('分け方の表'!$N$4:$N$53,O629)&amp;"","")&lt;&gt;"",IF(INDEX('分け方の表'!$N$4:$N$53,O629)="（数えない）","",INDEX('分け方の表'!$N$4:$N$53,O629)&amp;""),IF(I629&amp;""="1",IF((Q629&lt;&gt;"")*(D629&lt;0)*(IFERROR(INDEX('入力'!$E$30:$E$88,MATCH(Q629,'入力'!$A$30:$A$88,0)),"")="貯める・増やす"),Q629,""),IF(A629&amp;""="0","",IF(Q629&lt;&gt;"",Q629,R629))))))</f>
        <v/>
      </c>
      <c r="T629" s="56">
        <f>IF(S629="","",IF(IFERROR(INDEX('入力'!$E$30:$E$88,MATCH(S629,'入力'!$A$30:$A$88,0)),"")="入るお金",D629,-D629))</f>
        <v/>
      </c>
      <c r="U629" s="39">
        <f>IF(L629="","",IF(L629&lt;&gt;1,"見出しなど",IF(N629=1,"重なり",IF(S629="",IF(O629&gt;0,"数えない（直した）",IF(I629&amp;""="1","振替",IF(A629&amp;""="0","計算対象外","数えない"))),IF(COUNTIFS('入力'!$A$30:$A$88,S629)=0,"一覧にない費目",IF(O629&gt;0,"直した",IF(S629="未分類","未分類","OK")))))))</f>
        <v/>
      </c>
    </row>
    <row r="630">
      <c r="A630" s="40" t="n"/>
      <c r="B630" s="34" t="n"/>
      <c r="C630" s="35" t="n"/>
      <c r="D630" s="36" t="n"/>
      <c r="E630" s="35" t="n"/>
      <c r="F630" s="35" t="n"/>
      <c r="G630" s="35" t="n"/>
      <c r="H630" s="35" t="n"/>
      <c r="I630" s="40" t="n"/>
      <c r="J630" s="35" t="n"/>
      <c r="L630" s="39">
        <f>IF(B630="","",IFERROR(YEAR(B630)*0+D630*0+1,0))</f>
        <v/>
      </c>
      <c r="M630" s="55">
        <f>IF(L630&lt;&gt;1,"",IF(O630&gt;0,IF(INDEX('分け方の表'!$O$4:$O$53,O630)&lt;&gt;"",DATE(YEAR(INDEX('分け方の表'!$O$4:$O$53,O630)),MONTH(INDEX('分け方の表'!$O$4:$O$53,O630)),1),DATE(YEAR(B630),MONTH(B630),1)),DATE(YEAR(B630),MONTH(B630),1)))</f>
        <v/>
      </c>
      <c r="N630" s="39">
        <f>IF(L630&lt;&gt;1,"",IF(J630="",0,IF(COUNTIFS($J$4:J630,J630)&gt;1,1,0)))</f>
        <v/>
      </c>
      <c r="O630" s="39">
        <f>IF(L630&lt;&gt;1,"",IF(J630="",0,IFERROR(MATCH(J630,'分け方の表'!$M$4:$M$53,0),0)))</f>
        <v/>
      </c>
      <c r="P630" s="39">
        <f>IF(L630&lt;&gt;1,"",IF(SUMPRODUCT((COUNTIFS(C630,"*"&amp;'分け方の表'!$F$4:$F$23&amp;"*")&gt;0)*('分け方の表'!$F$4:$F$23&lt;&gt;"")*'分け方の表'!$I$4:$I$23)=0,99,1+COUNTIFS('分け方の表'!$I$4:$I$23,"&gt;"&amp;SUMPRODUCT((COUNTIFS(C630,"*"&amp;'分け方の表'!$F$4:$F$23&amp;"*")&gt;0)*('分け方の表'!$F$4:$F$23&lt;&gt;"")*'分け方の表'!$I$4:$I$23))))</f>
        <v/>
      </c>
      <c r="Q630" s="39">
        <f>IF(L630&lt;&gt;1,"",IF(P630&gt;=99,"",INDEX('分け方の表'!$G$4:$G$23,P630)&amp;""))</f>
        <v/>
      </c>
      <c r="R630" s="39">
        <f>IF(L630&lt;&gt;1,"",IF((F630="収入")*(G630="給与")*(E630&lt;&gt;"")*(COUNTIFS('分け方の表'!$J$4:$J$13,E630)&gt;0),INDEX('分け方の表'!$K$4:$K$13,MATCH(E630,'分け方の表'!$J$4:$J$13,0))&amp;"",IFERROR(INDEX('分け方の表'!$C$4:$C$103,MATCH(F630&amp;"|"&amp;G630,'分け方の表'!$D$4:$D$103,0))&amp;"",IFERROR(INDEX('分け方の表'!$C$4:$C$103,MATCH(F630&amp;"|（ほか全部）",'分け方の表'!$D$4:$D$103,0))&amp;"","未分類"))))</f>
        <v/>
      </c>
      <c r="S630" s="39">
        <f>IF(L630&lt;&gt;1,"",IF(N630=1,"",IF(IF(O630&gt;0,INDEX('分け方の表'!$N$4:$N$53,O630)&amp;"","")&lt;&gt;"",IF(INDEX('分け方の表'!$N$4:$N$53,O630)="（数えない）","",INDEX('分け方の表'!$N$4:$N$53,O630)&amp;""),IF(I630&amp;""="1",IF((Q630&lt;&gt;"")*(D630&lt;0)*(IFERROR(INDEX('入力'!$E$30:$E$88,MATCH(Q630,'入力'!$A$30:$A$88,0)),"")="貯める・増やす"),Q630,""),IF(A630&amp;""="0","",IF(Q630&lt;&gt;"",Q630,R630))))))</f>
        <v/>
      </c>
      <c r="T630" s="56">
        <f>IF(S630="","",IF(IFERROR(INDEX('入力'!$E$30:$E$88,MATCH(S630,'入力'!$A$30:$A$88,0)),"")="入るお金",D630,-D630))</f>
        <v/>
      </c>
      <c r="U630" s="39">
        <f>IF(L630="","",IF(L630&lt;&gt;1,"見出しなど",IF(N630=1,"重なり",IF(S630="",IF(O630&gt;0,"数えない（直した）",IF(I630&amp;""="1","振替",IF(A630&amp;""="0","計算対象外","数えない"))),IF(COUNTIFS('入力'!$A$30:$A$88,S630)=0,"一覧にない費目",IF(O630&gt;0,"直した",IF(S630="未分類","未分類","OK")))))))</f>
        <v/>
      </c>
    </row>
    <row r="631">
      <c r="A631" s="40" t="n"/>
      <c r="B631" s="34" t="n"/>
      <c r="C631" s="35" t="n"/>
      <c r="D631" s="36" t="n"/>
      <c r="E631" s="35" t="n"/>
      <c r="F631" s="35" t="n"/>
      <c r="G631" s="35" t="n"/>
      <c r="H631" s="35" t="n"/>
      <c r="I631" s="40" t="n"/>
      <c r="J631" s="35" t="n"/>
      <c r="L631" s="39">
        <f>IF(B631="","",IFERROR(YEAR(B631)*0+D631*0+1,0))</f>
        <v/>
      </c>
      <c r="M631" s="55">
        <f>IF(L631&lt;&gt;1,"",IF(O631&gt;0,IF(INDEX('分け方の表'!$O$4:$O$53,O631)&lt;&gt;"",DATE(YEAR(INDEX('分け方の表'!$O$4:$O$53,O631)),MONTH(INDEX('分け方の表'!$O$4:$O$53,O631)),1),DATE(YEAR(B631),MONTH(B631),1)),DATE(YEAR(B631),MONTH(B631),1)))</f>
        <v/>
      </c>
      <c r="N631" s="39">
        <f>IF(L631&lt;&gt;1,"",IF(J631="",0,IF(COUNTIFS($J$4:J631,J631)&gt;1,1,0)))</f>
        <v/>
      </c>
      <c r="O631" s="39">
        <f>IF(L631&lt;&gt;1,"",IF(J631="",0,IFERROR(MATCH(J631,'分け方の表'!$M$4:$M$53,0),0)))</f>
        <v/>
      </c>
      <c r="P631" s="39">
        <f>IF(L631&lt;&gt;1,"",IF(SUMPRODUCT((COUNTIFS(C631,"*"&amp;'分け方の表'!$F$4:$F$23&amp;"*")&gt;0)*('分け方の表'!$F$4:$F$23&lt;&gt;"")*'分け方の表'!$I$4:$I$23)=0,99,1+COUNTIFS('分け方の表'!$I$4:$I$23,"&gt;"&amp;SUMPRODUCT((COUNTIFS(C631,"*"&amp;'分け方の表'!$F$4:$F$23&amp;"*")&gt;0)*('分け方の表'!$F$4:$F$23&lt;&gt;"")*'分け方の表'!$I$4:$I$23))))</f>
        <v/>
      </c>
      <c r="Q631" s="39">
        <f>IF(L631&lt;&gt;1,"",IF(P631&gt;=99,"",INDEX('分け方の表'!$G$4:$G$23,P631)&amp;""))</f>
        <v/>
      </c>
      <c r="R631" s="39">
        <f>IF(L631&lt;&gt;1,"",IF((F631="収入")*(G631="給与")*(E631&lt;&gt;"")*(COUNTIFS('分け方の表'!$J$4:$J$13,E631)&gt;0),INDEX('分け方の表'!$K$4:$K$13,MATCH(E631,'分け方の表'!$J$4:$J$13,0))&amp;"",IFERROR(INDEX('分け方の表'!$C$4:$C$103,MATCH(F631&amp;"|"&amp;G631,'分け方の表'!$D$4:$D$103,0))&amp;"",IFERROR(INDEX('分け方の表'!$C$4:$C$103,MATCH(F631&amp;"|（ほか全部）",'分け方の表'!$D$4:$D$103,0))&amp;"","未分類"))))</f>
        <v/>
      </c>
      <c r="S631" s="39">
        <f>IF(L631&lt;&gt;1,"",IF(N631=1,"",IF(IF(O631&gt;0,INDEX('分け方の表'!$N$4:$N$53,O631)&amp;"","")&lt;&gt;"",IF(INDEX('分け方の表'!$N$4:$N$53,O631)="（数えない）","",INDEX('分け方の表'!$N$4:$N$53,O631)&amp;""),IF(I631&amp;""="1",IF((Q631&lt;&gt;"")*(D631&lt;0)*(IFERROR(INDEX('入力'!$E$30:$E$88,MATCH(Q631,'入力'!$A$30:$A$88,0)),"")="貯める・増やす"),Q631,""),IF(A631&amp;""="0","",IF(Q631&lt;&gt;"",Q631,R631))))))</f>
        <v/>
      </c>
      <c r="T631" s="56">
        <f>IF(S631="","",IF(IFERROR(INDEX('入力'!$E$30:$E$88,MATCH(S631,'入力'!$A$30:$A$88,0)),"")="入るお金",D631,-D631))</f>
        <v/>
      </c>
      <c r="U631" s="39">
        <f>IF(L631="","",IF(L631&lt;&gt;1,"見出しなど",IF(N631=1,"重なり",IF(S631="",IF(O631&gt;0,"数えない（直した）",IF(I631&amp;""="1","振替",IF(A631&amp;""="0","計算対象外","数えない"))),IF(COUNTIFS('入力'!$A$30:$A$88,S631)=0,"一覧にない費目",IF(O631&gt;0,"直した",IF(S631="未分類","未分類","OK")))))))</f>
        <v/>
      </c>
    </row>
    <row r="632">
      <c r="A632" s="40" t="n"/>
      <c r="B632" s="34" t="n"/>
      <c r="C632" s="35" t="n"/>
      <c r="D632" s="36" t="n"/>
      <c r="E632" s="35" t="n"/>
      <c r="F632" s="35" t="n"/>
      <c r="G632" s="35" t="n"/>
      <c r="H632" s="35" t="n"/>
      <c r="I632" s="40" t="n"/>
      <c r="J632" s="35" t="n"/>
      <c r="L632" s="39">
        <f>IF(B632="","",IFERROR(YEAR(B632)*0+D632*0+1,0))</f>
        <v/>
      </c>
      <c r="M632" s="55">
        <f>IF(L632&lt;&gt;1,"",IF(O632&gt;0,IF(INDEX('分け方の表'!$O$4:$O$53,O632)&lt;&gt;"",DATE(YEAR(INDEX('分け方の表'!$O$4:$O$53,O632)),MONTH(INDEX('分け方の表'!$O$4:$O$53,O632)),1),DATE(YEAR(B632),MONTH(B632),1)),DATE(YEAR(B632),MONTH(B632),1)))</f>
        <v/>
      </c>
      <c r="N632" s="39">
        <f>IF(L632&lt;&gt;1,"",IF(J632="",0,IF(COUNTIFS($J$4:J632,J632)&gt;1,1,0)))</f>
        <v/>
      </c>
      <c r="O632" s="39">
        <f>IF(L632&lt;&gt;1,"",IF(J632="",0,IFERROR(MATCH(J632,'分け方の表'!$M$4:$M$53,0),0)))</f>
        <v/>
      </c>
      <c r="P632" s="39">
        <f>IF(L632&lt;&gt;1,"",IF(SUMPRODUCT((COUNTIFS(C632,"*"&amp;'分け方の表'!$F$4:$F$23&amp;"*")&gt;0)*('分け方の表'!$F$4:$F$23&lt;&gt;"")*'分け方の表'!$I$4:$I$23)=0,99,1+COUNTIFS('分け方の表'!$I$4:$I$23,"&gt;"&amp;SUMPRODUCT((COUNTIFS(C632,"*"&amp;'分け方の表'!$F$4:$F$23&amp;"*")&gt;0)*('分け方の表'!$F$4:$F$23&lt;&gt;"")*'分け方の表'!$I$4:$I$23))))</f>
        <v/>
      </c>
      <c r="Q632" s="39">
        <f>IF(L632&lt;&gt;1,"",IF(P632&gt;=99,"",INDEX('分け方の表'!$G$4:$G$23,P632)&amp;""))</f>
        <v/>
      </c>
      <c r="R632" s="39">
        <f>IF(L632&lt;&gt;1,"",IF((F632="収入")*(G632="給与")*(E632&lt;&gt;"")*(COUNTIFS('分け方の表'!$J$4:$J$13,E632)&gt;0),INDEX('分け方の表'!$K$4:$K$13,MATCH(E632,'分け方の表'!$J$4:$J$13,0))&amp;"",IFERROR(INDEX('分け方の表'!$C$4:$C$103,MATCH(F632&amp;"|"&amp;G632,'分け方の表'!$D$4:$D$103,0))&amp;"",IFERROR(INDEX('分け方の表'!$C$4:$C$103,MATCH(F632&amp;"|（ほか全部）",'分け方の表'!$D$4:$D$103,0))&amp;"","未分類"))))</f>
        <v/>
      </c>
      <c r="S632" s="39">
        <f>IF(L632&lt;&gt;1,"",IF(N632=1,"",IF(IF(O632&gt;0,INDEX('分け方の表'!$N$4:$N$53,O632)&amp;"","")&lt;&gt;"",IF(INDEX('分け方の表'!$N$4:$N$53,O632)="（数えない）","",INDEX('分け方の表'!$N$4:$N$53,O632)&amp;""),IF(I632&amp;""="1",IF((Q632&lt;&gt;"")*(D632&lt;0)*(IFERROR(INDEX('入力'!$E$30:$E$88,MATCH(Q632,'入力'!$A$30:$A$88,0)),"")="貯める・増やす"),Q632,""),IF(A632&amp;""="0","",IF(Q632&lt;&gt;"",Q632,R632))))))</f>
        <v/>
      </c>
      <c r="T632" s="56">
        <f>IF(S632="","",IF(IFERROR(INDEX('入力'!$E$30:$E$88,MATCH(S632,'入力'!$A$30:$A$88,0)),"")="入るお金",D632,-D632))</f>
        <v/>
      </c>
      <c r="U632" s="39">
        <f>IF(L632="","",IF(L632&lt;&gt;1,"見出しなど",IF(N632=1,"重なり",IF(S632="",IF(O632&gt;0,"数えない（直した）",IF(I632&amp;""="1","振替",IF(A632&amp;""="0","計算対象外","数えない"))),IF(COUNTIFS('入力'!$A$30:$A$88,S632)=0,"一覧にない費目",IF(O632&gt;0,"直した",IF(S632="未分類","未分類","OK")))))))</f>
        <v/>
      </c>
    </row>
    <row r="633">
      <c r="A633" s="40" t="n"/>
      <c r="B633" s="34" t="n"/>
      <c r="C633" s="35" t="n"/>
      <c r="D633" s="36" t="n"/>
      <c r="E633" s="35" t="n"/>
      <c r="F633" s="35" t="n"/>
      <c r="G633" s="35" t="n"/>
      <c r="H633" s="35" t="n"/>
      <c r="I633" s="40" t="n"/>
      <c r="J633" s="35" t="n"/>
      <c r="L633" s="39">
        <f>IF(B633="","",IFERROR(YEAR(B633)*0+D633*0+1,0))</f>
        <v/>
      </c>
      <c r="M633" s="55">
        <f>IF(L633&lt;&gt;1,"",IF(O633&gt;0,IF(INDEX('分け方の表'!$O$4:$O$53,O633)&lt;&gt;"",DATE(YEAR(INDEX('分け方の表'!$O$4:$O$53,O633)),MONTH(INDEX('分け方の表'!$O$4:$O$53,O633)),1),DATE(YEAR(B633),MONTH(B633),1)),DATE(YEAR(B633),MONTH(B633),1)))</f>
        <v/>
      </c>
      <c r="N633" s="39">
        <f>IF(L633&lt;&gt;1,"",IF(J633="",0,IF(COUNTIFS($J$4:J633,J633)&gt;1,1,0)))</f>
        <v/>
      </c>
      <c r="O633" s="39">
        <f>IF(L633&lt;&gt;1,"",IF(J633="",0,IFERROR(MATCH(J633,'分け方の表'!$M$4:$M$53,0),0)))</f>
        <v/>
      </c>
      <c r="P633" s="39">
        <f>IF(L633&lt;&gt;1,"",IF(SUMPRODUCT((COUNTIFS(C633,"*"&amp;'分け方の表'!$F$4:$F$23&amp;"*")&gt;0)*('分け方の表'!$F$4:$F$23&lt;&gt;"")*'分け方の表'!$I$4:$I$23)=0,99,1+COUNTIFS('分け方の表'!$I$4:$I$23,"&gt;"&amp;SUMPRODUCT((COUNTIFS(C633,"*"&amp;'分け方の表'!$F$4:$F$23&amp;"*")&gt;0)*('分け方の表'!$F$4:$F$23&lt;&gt;"")*'分け方の表'!$I$4:$I$23))))</f>
        <v/>
      </c>
      <c r="Q633" s="39">
        <f>IF(L633&lt;&gt;1,"",IF(P633&gt;=99,"",INDEX('分け方の表'!$G$4:$G$23,P633)&amp;""))</f>
        <v/>
      </c>
      <c r="R633" s="39">
        <f>IF(L633&lt;&gt;1,"",IF((F633="収入")*(G633="給与")*(E633&lt;&gt;"")*(COUNTIFS('分け方の表'!$J$4:$J$13,E633)&gt;0),INDEX('分け方の表'!$K$4:$K$13,MATCH(E633,'分け方の表'!$J$4:$J$13,0))&amp;"",IFERROR(INDEX('分け方の表'!$C$4:$C$103,MATCH(F633&amp;"|"&amp;G633,'分け方の表'!$D$4:$D$103,0))&amp;"",IFERROR(INDEX('分け方の表'!$C$4:$C$103,MATCH(F633&amp;"|（ほか全部）",'分け方の表'!$D$4:$D$103,0))&amp;"","未分類"))))</f>
        <v/>
      </c>
      <c r="S633" s="39">
        <f>IF(L633&lt;&gt;1,"",IF(N633=1,"",IF(IF(O633&gt;0,INDEX('分け方の表'!$N$4:$N$53,O633)&amp;"","")&lt;&gt;"",IF(INDEX('分け方の表'!$N$4:$N$53,O633)="（数えない）","",INDEX('分け方の表'!$N$4:$N$53,O633)&amp;""),IF(I633&amp;""="1",IF((Q633&lt;&gt;"")*(D633&lt;0)*(IFERROR(INDEX('入力'!$E$30:$E$88,MATCH(Q633,'入力'!$A$30:$A$88,0)),"")="貯める・増やす"),Q633,""),IF(A633&amp;""="0","",IF(Q633&lt;&gt;"",Q633,R633))))))</f>
        <v/>
      </c>
      <c r="T633" s="56">
        <f>IF(S633="","",IF(IFERROR(INDEX('入力'!$E$30:$E$88,MATCH(S633,'入力'!$A$30:$A$88,0)),"")="入るお金",D633,-D633))</f>
        <v/>
      </c>
      <c r="U633" s="39">
        <f>IF(L633="","",IF(L633&lt;&gt;1,"見出しなど",IF(N633=1,"重なり",IF(S633="",IF(O633&gt;0,"数えない（直した）",IF(I633&amp;""="1","振替",IF(A633&amp;""="0","計算対象外","数えない"))),IF(COUNTIFS('入力'!$A$30:$A$88,S633)=0,"一覧にない費目",IF(O633&gt;0,"直した",IF(S633="未分類","未分類","OK")))))))</f>
        <v/>
      </c>
    </row>
    <row r="634">
      <c r="A634" s="40" t="n"/>
      <c r="B634" s="34" t="n"/>
      <c r="C634" s="35" t="n"/>
      <c r="D634" s="36" t="n"/>
      <c r="E634" s="35" t="n"/>
      <c r="F634" s="35" t="n"/>
      <c r="G634" s="35" t="n"/>
      <c r="H634" s="35" t="n"/>
      <c r="I634" s="40" t="n"/>
      <c r="J634" s="35" t="n"/>
      <c r="L634" s="39">
        <f>IF(B634="","",IFERROR(YEAR(B634)*0+D634*0+1,0))</f>
        <v/>
      </c>
      <c r="M634" s="55">
        <f>IF(L634&lt;&gt;1,"",IF(O634&gt;0,IF(INDEX('分け方の表'!$O$4:$O$53,O634)&lt;&gt;"",DATE(YEAR(INDEX('分け方の表'!$O$4:$O$53,O634)),MONTH(INDEX('分け方の表'!$O$4:$O$53,O634)),1),DATE(YEAR(B634),MONTH(B634),1)),DATE(YEAR(B634),MONTH(B634),1)))</f>
        <v/>
      </c>
      <c r="N634" s="39">
        <f>IF(L634&lt;&gt;1,"",IF(J634="",0,IF(COUNTIFS($J$4:J634,J634)&gt;1,1,0)))</f>
        <v/>
      </c>
      <c r="O634" s="39">
        <f>IF(L634&lt;&gt;1,"",IF(J634="",0,IFERROR(MATCH(J634,'分け方の表'!$M$4:$M$53,0),0)))</f>
        <v/>
      </c>
      <c r="P634" s="39">
        <f>IF(L634&lt;&gt;1,"",IF(SUMPRODUCT((COUNTIFS(C634,"*"&amp;'分け方の表'!$F$4:$F$23&amp;"*")&gt;0)*('分け方の表'!$F$4:$F$23&lt;&gt;"")*'分け方の表'!$I$4:$I$23)=0,99,1+COUNTIFS('分け方の表'!$I$4:$I$23,"&gt;"&amp;SUMPRODUCT((COUNTIFS(C634,"*"&amp;'分け方の表'!$F$4:$F$23&amp;"*")&gt;0)*('分け方の表'!$F$4:$F$23&lt;&gt;"")*'分け方の表'!$I$4:$I$23))))</f>
        <v/>
      </c>
      <c r="Q634" s="39">
        <f>IF(L634&lt;&gt;1,"",IF(P634&gt;=99,"",INDEX('分け方の表'!$G$4:$G$23,P634)&amp;""))</f>
        <v/>
      </c>
      <c r="R634" s="39">
        <f>IF(L634&lt;&gt;1,"",IF((F634="収入")*(G634="給与")*(E634&lt;&gt;"")*(COUNTIFS('分け方の表'!$J$4:$J$13,E634)&gt;0),INDEX('分け方の表'!$K$4:$K$13,MATCH(E634,'分け方の表'!$J$4:$J$13,0))&amp;"",IFERROR(INDEX('分け方の表'!$C$4:$C$103,MATCH(F634&amp;"|"&amp;G634,'分け方の表'!$D$4:$D$103,0))&amp;"",IFERROR(INDEX('分け方の表'!$C$4:$C$103,MATCH(F634&amp;"|（ほか全部）",'分け方の表'!$D$4:$D$103,0))&amp;"","未分類"))))</f>
        <v/>
      </c>
      <c r="S634" s="39">
        <f>IF(L634&lt;&gt;1,"",IF(N634=1,"",IF(IF(O634&gt;0,INDEX('分け方の表'!$N$4:$N$53,O634)&amp;"","")&lt;&gt;"",IF(INDEX('分け方の表'!$N$4:$N$53,O634)="（数えない）","",INDEX('分け方の表'!$N$4:$N$53,O634)&amp;""),IF(I634&amp;""="1",IF((Q634&lt;&gt;"")*(D634&lt;0)*(IFERROR(INDEX('入力'!$E$30:$E$88,MATCH(Q634,'入力'!$A$30:$A$88,0)),"")="貯める・増やす"),Q634,""),IF(A634&amp;""="0","",IF(Q634&lt;&gt;"",Q634,R634))))))</f>
        <v/>
      </c>
      <c r="T634" s="56">
        <f>IF(S634="","",IF(IFERROR(INDEX('入力'!$E$30:$E$88,MATCH(S634,'入力'!$A$30:$A$88,0)),"")="入るお金",D634,-D634))</f>
        <v/>
      </c>
      <c r="U634" s="39">
        <f>IF(L634="","",IF(L634&lt;&gt;1,"見出しなど",IF(N634=1,"重なり",IF(S634="",IF(O634&gt;0,"数えない（直した）",IF(I634&amp;""="1","振替",IF(A634&amp;""="0","計算対象外","数えない"))),IF(COUNTIFS('入力'!$A$30:$A$88,S634)=0,"一覧にない費目",IF(O634&gt;0,"直した",IF(S634="未分類","未分類","OK")))))))</f>
        <v/>
      </c>
    </row>
    <row r="635">
      <c r="A635" s="40" t="n"/>
      <c r="B635" s="34" t="n"/>
      <c r="C635" s="35" t="n"/>
      <c r="D635" s="36" t="n"/>
      <c r="E635" s="35" t="n"/>
      <c r="F635" s="35" t="n"/>
      <c r="G635" s="35" t="n"/>
      <c r="H635" s="35" t="n"/>
      <c r="I635" s="40" t="n"/>
      <c r="J635" s="35" t="n"/>
      <c r="L635" s="39">
        <f>IF(B635="","",IFERROR(YEAR(B635)*0+D635*0+1,0))</f>
        <v/>
      </c>
      <c r="M635" s="55">
        <f>IF(L635&lt;&gt;1,"",IF(O635&gt;0,IF(INDEX('分け方の表'!$O$4:$O$53,O635)&lt;&gt;"",DATE(YEAR(INDEX('分け方の表'!$O$4:$O$53,O635)),MONTH(INDEX('分け方の表'!$O$4:$O$53,O635)),1),DATE(YEAR(B635),MONTH(B635),1)),DATE(YEAR(B635),MONTH(B635),1)))</f>
        <v/>
      </c>
      <c r="N635" s="39">
        <f>IF(L635&lt;&gt;1,"",IF(J635="",0,IF(COUNTIFS($J$4:J635,J635)&gt;1,1,0)))</f>
        <v/>
      </c>
      <c r="O635" s="39">
        <f>IF(L635&lt;&gt;1,"",IF(J635="",0,IFERROR(MATCH(J635,'分け方の表'!$M$4:$M$53,0),0)))</f>
        <v/>
      </c>
      <c r="P635" s="39">
        <f>IF(L635&lt;&gt;1,"",IF(SUMPRODUCT((COUNTIFS(C635,"*"&amp;'分け方の表'!$F$4:$F$23&amp;"*")&gt;0)*('分け方の表'!$F$4:$F$23&lt;&gt;"")*'分け方の表'!$I$4:$I$23)=0,99,1+COUNTIFS('分け方の表'!$I$4:$I$23,"&gt;"&amp;SUMPRODUCT((COUNTIFS(C635,"*"&amp;'分け方の表'!$F$4:$F$23&amp;"*")&gt;0)*('分け方の表'!$F$4:$F$23&lt;&gt;"")*'分け方の表'!$I$4:$I$23))))</f>
        <v/>
      </c>
      <c r="Q635" s="39">
        <f>IF(L635&lt;&gt;1,"",IF(P635&gt;=99,"",INDEX('分け方の表'!$G$4:$G$23,P635)&amp;""))</f>
        <v/>
      </c>
      <c r="R635" s="39">
        <f>IF(L635&lt;&gt;1,"",IF((F635="収入")*(G635="給与")*(E635&lt;&gt;"")*(COUNTIFS('分け方の表'!$J$4:$J$13,E635)&gt;0),INDEX('分け方の表'!$K$4:$K$13,MATCH(E635,'分け方の表'!$J$4:$J$13,0))&amp;"",IFERROR(INDEX('分け方の表'!$C$4:$C$103,MATCH(F635&amp;"|"&amp;G635,'分け方の表'!$D$4:$D$103,0))&amp;"",IFERROR(INDEX('分け方の表'!$C$4:$C$103,MATCH(F635&amp;"|（ほか全部）",'分け方の表'!$D$4:$D$103,0))&amp;"","未分類"))))</f>
        <v/>
      </c>
      <c r="S635" s="39">
        <f>IF(L635&lt;&gt;1,"",IF(N635=1,"",IF(IF(O635&gt;0,INDEX('分け方の表'!$N$4:$N$53,O635)&amp;"","")&lt;&gt;"",IF(INDEX('分け方の表'!$N$4:$N$53,O635)="（数えない）","",INDEX('分け方の表'!$N$4:$N$53,O635)&amp;""),IF(I635&amp;""="1",IF((Q635&lt;&gt;"")*(D635&lt;0)*(IFERROR(INDEX('入力'!$E$30:$E$88,MATCH(Q635,'入力'!$A$30:$A$88,0)),"")="貯める・増やす"),Q635,""),IF(A635&amp;""="0","",IF(Q635&lt;&gt;"",Q635,R635))))))</f>
        <v/>
      </c>
      <c r="T635" s="56">
        <f>IF(S635="","",IF(IFERROR(INDEX('入力'!$E$30:$E$88,MATCH(S635,'入力'!$A$30:$A$88,0)),"")="入るお金",D635,-D635))</f>
        <v/>
      </c>
      <c r="U635" s="39">
        <f>IF(L635="","",IF(L635&lt;&gt;1,"見出しなど",IF(N635=1,"重なり",IF(S635="",IF(O635&gt;0,"数えない（直した）",IF(I635&amp;""="1","振替",IF(A635&amp;""="0","計算対象外","数えない"))),IF(COUNTIFS('入力'!$A$30:$A$88,S635)=0,"一覧にない費目",IF(O635&gt;0,"直した",IF(S635="未分類","未分類","OK")))))))</f>
        <v/>
      </c>
    </row>
    <row r="636">
      <c r="A636" s="40" t="n"/>
      <c r="B636" s="34" t="n"/>
      <c r="C636" s="35" t="n"/>
      <c r="D636" s="36" t="n"/>
      <c r="E636" s="35" t="n"/>
      <c r="F636" s="35" t="n"/>
      <c r="G636" s="35" t="n"/>
      <c r="H636" s="35" t="n"/>
      <c r="I636" s="40" t="n"/>
      <c r="J636" s="35" t="n"/>
      <c r="L636" s="39">
        <f>IF(B636="","",IFERROR(YEAR(B636)*0+D636*0+1,0))</f>
        <v/>
      </c>
      <c r="M636" s="55">
        <f>IF(L636&lt;&gt;1,"",IF(O636&gt;0,IF(INDEX('分け方の表'!$O$4:$O$53,O636)&lt;&gt;"",DATE(YEAR(INDEX('分け方の表'!$O$4:$O$53,O636)),MONTH(INDEX('分け方の表'!$O$4:$O$53,O636)),1),DATE(YEAR(B636),MONTH(B636),1)),DATE(YEAR(B636),MONTH(B636),1)))</f>
        <v/>
      </c>
      <c r="N636" s="39">
        <f>IF(L636&lt;&gt;1,"",IF(J636="",0,IF(COUNTIFS($J$4:J636,J636)&gt;1,1,0)))</f>
        <v/>
      </c>
      <c r="O636" s="39">
        <f>IF(L636&lt;&gt;1,"",IF(J636="",0,IFERROR(MATCH(J636,'分け方の表'!$M$4:$M$53,0),0)))</f>
        <v/>
      </c>
      <c r="P636" s="39">
        <f>IF(L636&lt;&gt;1,"",IF(SUMPRODUCT((COUNTIFS(C636,"*"&amp;'分け方の表'!$F$4:$F$23&amp;"*")&gt;0)*('分け方の表'!$F$4:$F$23&lt;&gt;"")*'分け方の表'!$I$4:$I$23)=0,99,1+COUNTIFS('分け方の表'!$I$4:$I$23,"&gt;"&amp;SUMPRODUCT((COUNTIFS(C636,"*"&amp;'分け方の表'!$F$4:$F$23&amp;"*")&gt;0)*('分け方の表'!$F$4:$F$23&lt;&gt;"")*'分け方の表'!$I$4:$I$23))))</f>
        <v/>
      </c>
      <c r="Q636" s="39">
        <f>IF(L636&lt;&gt;1,"",IF(P636&gt;=99,"",INDEX('分け方の表'!$G$4:$G$23,P636)&amp;""))</f>
        <v/>
      </c>
      <c r="R636" s="39">
        <f>IF(L636&lt;&gt;1,"",IF((F636="収入")*(G636="給与")*(E636&lt;&gt;"")*(COUNTIFS('分け方の表'!$J$4:$J$13,E636)&gt;0),INDEX('分け方の表'!$K$4:$K$13,MATCH(E636,'分け方の表'!$J$4:$J$13,0))&amp;"",IFERROR(INDEX('分け方の表'!$C$4:$C$103,MATCH(F636&amp;"|"&amp;G636,'分け方の表'!$D$4:$D$103,0))&amp;"",IFERROR(INDEX('分け方の表'!$C$4:$C$103,MATCH(F636&amp;"|（ほか全部）",'分け方の表'!$D$4:$D$103,0))&amp;"","未分類"))))</f>
        <v/>
      </c>
      <c r="S636" s="39">
        <f>IF(L636&lt;&gt;1,"",IF(N636=1,"",IF(IF(O636&gt;0,INDEX('分け方の表'!$N$4:$N$53,O636)&amp;"","")&lt;&gt;"",IF(INDEX('分け方の表'!$N$4:$N$53,O636)="（数えない）","",INDEX('分け方の表'!$N$4:$N$53,O636)&amp;""),IF(I636&amp;""="1",IF((Q636&lt;&gt;"")*(D636&lt;0)*(IFERROR(INDEX('入力'!$E$30:$E$88,MATCH(Q636,'入力'!$A$30:$A$88,0)),"")="貯める・増やす"),Q636,""),IF(A636&amp;""="0","",IF(Q636&lt;&gt;"",Q636,R636))))))</f>
        <v/>
      </c>
      <c r="T636" s="56">
        <f>IF(S636="","",IF(IFERROR(INDEX('入力'!$E$30:$E$88,MATCH(S636,'入力'!$A$30:$A$88,0)),"")="入るお金",D636,-D636))</f>
        <v/>
      </c>
      <c r="U636" s="39">
        <f>IF(L636="","",IF(L636&lt;&gt;1,"見出しなど",IF(N636=1,"重なり",IF(S636="",IF(O636&gt;0,"数えない（直した）",IF(I636&amp;""="1","振替",IF(A636&amp;""="0","計算対象外","数えない"))),IF(COUNTIFS('入力'!$A$30:$A$88,S636)=0,"一覧にない費目",IF(O636&gt;0,"直した",IF(S636="未分類","未分類","OK")))))))</f>
        <v/>
      </c>
    </row>
    <row r="637">
      <c r="A637" s="40" t="n"/>
      <c r="B637" s="34" t="n"/>
      <c r="C637" s="35" t="n"/>
      <c r="D637" s="36" t="n"/>
      <c r="E637" s="35" t="n"/>
      <c r="F637" s="35" t="n"/>
      <c r="G637" s="35" t="n"/>
      <c r="H637" s="35" t="n"/>
      <c r="I637" s="40" t="n"/>
      <c r="J637" s="35" t="n"/>
      <c r="L637" s="39">
        <f>IF(B637="","",IFERROR(YEAR(B637)*0+D637*0+1,0))</f>
        <v/>
      </c>
      <c r="M637" s="55">
        <f>IF(L637&lt;&gt;1,"",IF(O637&gt;0,IF(INDEX('分け方の表'!$O$4:$O$53,O637)&lt;&gt;"",DATE(YEAR(INDEX('分け方の表'!$O$4:$O$53,O637)),MONTH(INDEX('分け方の表'!$O$4:$O$53,O637)),1),DATE(YEAR(B637),MONTH(B637),1)),DATE(YEAR(B637),MONTH(B637),1)))</f>
        <v/>
      </c>
      <c r="N637" s="39">
        <f>IF(L637&lt;&gt;1,"",IF(J637="",0,IF(COUNTIFS($J$4:J637,J637)&gt;1,1,0)))</f>
        <v/>
      </c>
      <c r="O637" s="39">
        <f>IF(L637&lt;&gt;1,"",IF(J637="",0,IFERROR(MATCH(J637,'分け方の表'!$M$4:$M$53,0),0)))</f>
        <v/>
      </c>
      <c r="P637" s="39">
        <f>IF(L637&lt;&gt;1,"",IF(SUMPRODUCT((COUNTIFS(C637,"*"&amp;'分け方の表'!$F$4:$F$23&amp;"*")&gt;0)*('分け方の表'!$F$4:$F$23&lt;&gt;"")*'分け方の表'!$I$4:$I$23)=0,99,1+COUNTIFS('分け方の表'!$I$4:$I$23,"&gt;"&amp;SUMPRODUCT((COUNTIFS(C637,"*"&amp;'分け方の表'!$F$4:$F$23&amp;"*")&gt;0)*('分け方の表'!$F$4:$F$23&lt;&gt;"")*'分け方の表'!$I$4:$I$23))))</f>
        <v/>
      </c>
      <c r="Q637" s="39">
        <f>IF(L637&lt;&gt;1,"",IF(P637&gt;=99,"",INDEX('分け方の表'!$G$4:$G$23,P637)&amp;""))</f>
        <v/>
      </c>
      <c r="R637" s="39">
        <f>IF(L637&lt;&gt;1,"",IF((F637="収入")*(G637="給与")*(E637&lt;&gt;"")*(COUNTIFS('分け方の表'!$J$4:$J$13,E637)&gt;0),INDEX('分け方の表'!$K$4:$K$13,MATCH(E637,'分け方の表'!$J$4:$J$13,0))&amp;"",IFERROR(INDEX('分け方の表'!$C$4:$C$103,MATCH(F637&amp;"|"&amp;G637,'分け方の表'!$D$4:$D$103,0))&amp;"",IFERROR(INDEX('分け方の表'!$C$4:$C$103,MATCH(F637&amp;"|（ほか全部）",'分け方の表'!$D$4:$D$103,0))&amp;"","未分類"))))</f>
        <v/>
      </c>
      <c r="S637" s="39">
        <f>IF(L637&lt;&gt;1,"",IF(N637=1,"",IF(IF(O637&gt;0,INDEX('分け方の表'!$N$4:$N$53,O637)&amp;"","")&lt;&gt;"",IF(INDEX('分け方の表'!$N$4:$N$53,O637)="（数えない）","",INDEX('分け方の表'!$N$4:$N$53,O637)&amp;""),IF(I637&amp;""="1",IF((Q637&lt;&gt;"")*(D637&lt;0)*(IFERROR(INDEX('入力'!$E$30:$E$88,MATCH(Q637,'入力'!$A$30:$A$88,0)),"")="貯める・増やす"),Q637,""),IF(A637&amp;""="0","",IF(Q637&lt;&gt;"",Q637,R637))))))</f>
        <v/>
      </c>
      <c r="T637" s="56">
        <f>IF(S637="","",IF(IFERROR(INDEX('入力'!$E$30:$E$88,MATCH(S637,'入力'!$A$30:$A$88,0)),"")="入るお金",D637,-D637))</f>
        <v/>
      </c>
      <c r="U637" s="39">
        <f>IF(L637="","",IF(L637&lt;&gt;1,"見出しなど",IF(N637=1,"重なり",IF(S637="",IF(O637&gt;0,"数えない（直した）",IF(I637&amp;""="1","振替",IF(A637&amp;""="0","計算対象外","数えない"))),IF(COUNTIFS('入力'!$A$30:$A$88,S637)=0,"一覧にない費目",IF(O637&gt;0,"直した",IF(S637="未分類","未分類","OK")))))))</f>
        <v/>
      </c>
    </row>
    <row r="638">
      <c r="A638" s="40" t="n"/>
      <c r="B638" s="34" t="n"/>
      <c r="C638" s="35" t="n"/>
      <c r="D638" s="36" t="n"/>
      <c r="E638" s="35" t="n"/>
      <c r="F638" s="35" t="n"/>
      <c r="G638" s="35" t="n"/>
      <c r="H638" s="35" t="n"/>
      <c r="I638" s="40" t="n"/>
      <c r="J638" s="35" t="n"/>
      <c r="L638" s="39">
        <f>IF(B638="","",IFERROR(YEAR(B638)*0+D638*0+1,0))</f>
        <v/>
      </c>
      <c r="M638" s="55">
        <f>IF(L638&lt;&gt;1,"",IF(O638&gt;0,IF(INDEX('分け方の表'!$O$4:$O$53,O638)&lt;&gt;"",DATE(YEAR(INDEX('分け方の表'!$O$4:$O$53,O638)),MONTH(INDEX('分け方の表'!$O$4:$O$53,O638)),1),DATE(YEAR(B638),MONTH(B638),1)),DATE(YEAR(B638),MONTH(B638),1)))</f>
        <v/>
      </c>
      <c r="N638" s="39">
        <f>IF(L638&lt;&gt;1,"",IF(J638="",0,IF(COUNTIFS($J$4:J638,J638)&gt;1,1,0)))</f>
        <v/>
      </c>
      <c r="O638" s="39">
        <f>IF(L638&lt;&gt;1,"",IF(J638="",0,IFERROR(MATCH(J638,'分け方の表'!$M$4:$M$53,0),0)))</f>
        <v/>
      </c>
      <c r="P638" s="39">
        <f>IF(L638&lt;&gt;1,"",IF(SUMPRODUCT((COUNTIFS(C638,"*"&amp;'分け方の表'!$F$4:$F$23&amp;"*")&gt;0)*('分け方の表'!$F$4:$F$23&lt;&gt;"")*'分け方の表'!$I$4:$I$23)=0,99,1+COUNTIFS('分け方の表'!$I$4:$I$23,"&gt;"&amp;SUMPRODUCT((COUNTIFS(C638,"*"&amp;'分け方の表'!$F$4:$F$23&amp;"*")&gt;0)*('分け方の表'!$F$4:$F$23&lt;&gt;"")*'分け方の表'!$I$4:$I$23))))</f>
        <v/>
      </c>
      <c r="Q638" s="39">
        <f>IF(L638&lt;&gt;1,"",IF(P638&gt;=99,"",INDEX('分け方の表'!$G$4:$G$23,P638)&amp;""))</f>
        <v/>
      </c>
      <c r="R638" s="39">
        <f>IF(L638&lt;&gt;1,"",IF((F638="収入")*(G638="給与")*(E638&lt;&gt;"")*(COUNTIFS('分け方の表'!$J$4:$J$13,E638)&gt;0),INDEX('分け方の表'!$K$4:$K$13,MATCH(E638,'分け方の表'!$J$4:$J$13,0))&amp;"",IFERROR(INDEX('分け方の表'!$C$4:$C$103,MATCH(F638&amp;"|"&amp;G638,'分け方の表'!$D$4:$D$103,0))&amp;"",IFERROR(INDEX('分け方の表'!$C$4:$C$103,MATCH(F638&amp;"|（ほか全部）",'分け方の表'!$D$4:$D$103,0))&amp;"","未分類"))))</f>
        <v/>
      </c>
      <c r="S638" s="39">
        <f>IF(L638&lt;&gt;1,"",IF(N638=1,"",IF(IF(O638&gt;0,INDEX('分け方の表'!$N$4:$N$53,O638)&amp;"","")&lt;&gt;"",IF(INDEX('分け方の表'!$N$4:$N$53,O638)="（数えない）","",INDEX('分け方の表'!$N$4:$N$53,O638)&amp;""),IF(I638&amp;""="1",IF((Q638&lt;&gt;"")*(D638&lt;0)*(IFERROR(INDEX('入力'!$E$30:$E$88,MATCH(Q638,'入力'!$A$30:$A$88,0)),"")="貯める・増やす"),Q638,""),IF(A638&amp;""="0","",IF(Q638&lt;&gt;"",Q638,R638))))))</f>
        <v/>
      </c>
      <c r="T638" s="56">
        <f>IF(S638="","",IF(IFERROR(INDEX('入力'!$E$30:$E$88,MATCH(S638,'入力'!$A$30:$A$88,0)),"")="入るお金",D638,-D638))</f>
        <v/>
      </c>
      <c r="U638" s="39">
        <f>IF(L638="","",IF(L638&lt;&gt;1,"見出しなど",IF(N638=1,"重なり",IF(S638="",IF(O638&gt;0,"数えない（直した）",IF(I638&amp;""="1","振替",IF(A638&amp;""="0","計算対象外","数えない"))),IF(COUNTIFS('入力'!$A$30:$A$88,S638)=0,"一覧にない費目",IF(O638&gt;0,"直した",IF(S638="未分類","未分類","OK")))))))</f>
        <v/>
      </c>
    </row>
    <row r="639">
      <c r="A639" s="40" t="n"/>
      <c r="B639" s="34" t="n"/>
      <c r="C639" s="35" t="n"/>
      <c r="D639" s="36" t="n"/>
      <c r="E639" s="35" t="n"/>
      <c r="F639" s="35" t="n"/>
      <c r="G639" s="35" t="n"/>
      <c r="H639" s="35" t="n"/>
      <c r="I639" s="40" t="n"/>
      <c r="J639" s="35" t="n"/>
      <c r="L639" s="39">
        <f>IF(B639="","",IFERROR(YEAR(B639)*0+D639*0+1,0))</f>
        <v/>
      </c>
      <c r="M639" s="55">
        <f>IF(L639&lt;&gt;1,"",IF(O639&gt;0,IF(INDEX('分け方の表'!$O$4:$O$53,O639)&lt;&gt;"",DATE(YEAR(INDEX('分け方の表'!$O$4:$O$53,O639)),MONTH(INDEX('分け方の表'!$O$4:$O$53,O639)),1),DATE(YEAR(B639),MONTH(B639),1)),DATE(YEAR(B639),MONTH(B639),1)))</f>
        <v/>
      </c>
      <c r="N639" s="39">
        <f>IF(L639&lt;&gt;1,"",IF(J639="",0,IF(COUNTIFS($J$4:J639,J639)&gt;1,1,0)))</f>
        <v/>
      </c>
      <c r="O639" s="39">
        <f>IF(L639&lt;&gt;1,"",IF(J639="",0,IFERROR(MATCH(J639,'分け方の表'!$M$4:$M$53,0),0)))</f>
        <v/>
      </c>
      <c r="P639" s="39">
        <f>IF(L639&lt;&gt;1,"",IF(SUMPRODUCT((COUNTIFS(C639,"*"&amp;'分け方の表'!$F$4:$F$23&amp;"*")&gt;0)*('分け方の表'!$F$4:$F$23&lt;&gt;"")*'分け方の表'!$I$4:$I$23)=0,99,1+COUNTIFS('分け方の表'!$I$4:$I$23,"&gt;"&amp;SUMPRODUCT((COUNTIFS(C639,"*"&amp;'分け方の表'!$F$4:$F$23&amp;"*")&gt;0)*('分け方の表'!$F$4:$F$23&lt;&gt;"")*'分け方の表'!$I$4:$I$23))))</f>
        <v/>
      </c>
      <c r="Q639" s="39">
        <f>IF(L639&lt;&gt;1,"",IF(P639&gt;=99,"",INDEX('分け方の表'!$G$4:$G$23,P639)&amp;""))</f>
        <v/>
      </c>
      <c r="R639" s="39">
        <f>IF(L639&lt;&gt;1,"",IF((F639="収入")*(G639="給与")*(E639&lt;&gt;"")*(COUNTIFS('分け方の表'!$J$4:$J$13,E639)&gt;0),INDEX('分け方の表'!$K$4:$K$13,MATCH(E639,'分け方の表'!$J$4:$J$13,0))&amp;"",IFERROR(INDEX('分け方の表'!$C$4:$C$103,MATCH(F639&amp;"|"&amp;G639,'分け方の表'!$D$4:$D$103,0))&amp;"",IFERROR(INDEX('分け方の表'!$C$4:$C$103,MATCH(F639&amp;"|（ほか全部）",'分け方の表'!$D$4:$D$103,0))&amp;"","未分類"))))</f>
        <v/>
      </c>
      <c r="S639" s="39">
        <f>IF(L639&lt;&gt;1,"",IF(N639=1,"",IF(IF(O639&gt;0,INDEX('分け方の表'!$N$4:$N$53,O639)&amp;"","")&lt;&gt;"",IF(INDEX('分け方の表'!$N$4:$N$53,O639)="（数えない）","",INDEX('分け方の表'!$N$4:$N$53,O639)&amp;""),IF(I639&amp;""="1",IF((Q639&lt;&gt;"")*(D639&lt;0)*(IFERROR(INDEX('入力'!$E$30:$E$88,MATCH(Q639,'入力'!$A$30:$A$88,0)),"")="貯める・増やす"),Q639,""),IF(A639&amp;""="0","",IF(Q639&lt;&gt;"",Q639,R639))))))</f>
        <v/>
      </c>
      <c r="T639" s="56">
        <f>IF(S639="","",IF(IFERROR(INDEX('入力'!$E$30:$E$88,MATCH(S639,'入力'!$A$30:$A$88,0)),"")="入るお金",D639,-D639))</f>
        <v/>
      </c>
      <c r="U639" s="39">
        <f>IF(L639="","",IF(L639&lt;&gt;1,"見出しなど",IF(N639=1,"重なり",IF(S639="",IF(O639&gt;0,"数えない（直した）",IF(I639&amp;""="1","振替",IF(A639&amp;""="0","計算対象外","数えない"))),IF(COUNTIFS('入力'!$A$30:$A$88,S639)=0,"一覧にない費目",IF(O639&gt;0,"直した",IF(S639="未分類","未分類","OK")))))))</f>
        <v/>
      </c>
    </row>
    <row r="640">
      <c r="A640" s="40" t="n"/>
      <c r="B640" s="34" t="n"/>
      <c r="C640" s="35" t="n"/>
      <c r="D640" s="36" t="n"/>
      <c r="E640" s="35" t="n"/>
      <c r="F640" s="35" t="n"/>
      <c r="G640" s="35" t="n"/>
      <c r="H640" s="35" t="n"/>
      <c r="I640" s="40" t="n"/>
      <c r="J640" s="35" t="n"/>
      <c r="L640" s="39">
        <f>IF(B640="","",IFERROR(YEAR(B640)*0+D640*0+1,0))</f>
        <v/>
      </c>
      <c r="M640" s="55">
        <f>IF(L640&lt;&gt;1,"",IF(O640&gt;0,IF(INDEX('分け方の表'!$O$4:$O$53,O640)&lt;&gt;"",DATE(YEAR(INDEX('分け方の表'!$O$4:$O$53,O640)),MONTH(INDEX('分け方の表'!$O$4:$O$53,O640)),1),DATE(YEAR(B640),MONTH(B640),1)),DATE(YEAR(B640),MONTH(B640),1)))</f>
        <v/>
      </c>
      <c r="N640" s="39">
        <f>IF(L640&lt;&gt;1,"",IF(J640="",0,IF(COUNTIFS($J$4:J640,J640)&gt;1,1,0)))</f>
        <v/>
      </c>
      <c r="O640" s="39">
        <f>IF(L640&lt;&gt;1,"",IF(J640="",0,IFERROR(MATCH(J640,'分け方の表'!$M$4:$M$53,0),0)))</f>
        <v/>
      </c>
      <c r="P640" s="39">
        <f>IF(L640&lt;&gt;1,"",IF(SUMPRODUCT((COUNTIFS(C640,"*"&amp;'分け方の表'!$F$4:$F$23&amp;"*")&gt;0)*('分け方の表'!$F$4:$F$23&lt;&gt;"")*'分け方の表'!$I$4:$I$23)=0,99,1+COUNTIFS('分け方の表'!$I$4:$I$23,"&gt;"&amp;SUMPRODUCT((COUNTIFS(C640,"*"&amp;'分け方の表'!$F$4:$F$23&amp;"*")&gt;0)*('分け方の表'!$F$4:$F$23&lt;&gt;"")*'分け方の表'!$I$4:$I$23))))</f>
        <v/>
      </c>
      <c r="Q640" s="39">
        <f>IF(L640&lt;&gt;1,"",IF(P640&gt;=99,"",INDEX('分け方の表'!$G$4:$G$23,P640)&amp;""))</f>
        <v/>
      </c>
      <c r="R640" s="39">
        <f>IF(L640&lt;&gt;1,"",IF((F640="収入")*(G640="給与")*(E640&lt;&gt;"")*(COUNTIFS('分け方の表'!$J$4:$J$13,E640)&gt;0),INDEX('分け方の表'!$K$4:$K$13,MATCH(E640,'分け方の表'!$J$4:$J$13,0))&amp;"",IFERROR(INDEX('分け方の表'!$C$4:$C$103,MATCH(F640&amp;"|"&amp;G640,'分け方の表'!$D$4:$D$103,0))&amp;"",IFERROR(INDEX('分け方の表'!$C$4:$C$103,MATCH(F640&amp;"|（ほか全部）",'分け方の表'!$D$4:$D$103,0))&amp;"","未分類"))))</f>
        <v/>
      </c>
      <c r="S640" s="39">
        <f>IF(L640&lt;&gt;1,"",IF(N640=1,"",IF(IF(O640&gt;0,INDEX('分け方の表'!$N$4:$N$53,O640)&amp;"","")&lt;&gt;"",IF(INDEX('分け方の表'!$N$4:$N$53,O640)="（数えない）","",INDEX('分け方の表'!$N$4:$N$53,O640)&amp;""),IF(I640&amp;""="1",IF((Q640&lt;&gt;"")*(D640&lt;0)*(IFERROR(INDEX('入力'!$E$30:$E$88,MATCH(Q640,'入力'!$A$30:$A$88,0)),"")="貯める・増やす"),Q640,""),IF(A640&amp;""="0","",IF(Q640&lt;&gt;"",Q640,R640))))))</f>
        <v/>
      </c>
      <c r="T640" s="56">
        <f>IF(S640="","",IF(IFERROR(INDEX('入力'!$E$30:$E$88,MATCH(S640,'入力'!$A$30:$A$88,0)),"")="入るお金",D640,-D640))</f>
        <v/>
      </c>
      <c r="U640" s="39">
        <f>IF(L640="","",IF(L640&lt;&gt;1,"見出しなど",IF(N640=1,"重なり",IF(S640="",IF(O640&gt;0,"数えない（直した）",IF(I640&amp;""="1","振替",IF(A640&amp;""="0","計算対象外","数えない"))),IF(COUNTIFS('入力'!$A$30:$A$88,S640)=0,"一覧にない費目",IF(O640&gt;0,"直した",IF(S640="未分類","未分類","OK")))))))</f>
        <v/>
      </c>
    </row>
    <row r="641">
      <c r="A641" s="40" t="n"/>
      <c r="B641" s="34" t="n"/>
      <c r="C641" s="35" t="n"/>
      <c r="D641" s="36" t="n"/>
      <c r="E641" s="35" t="n"/>
      <c r="F641" s="35" t="n"/>
      <c r="G641" s="35" t="n"/>
      <c r="H641" s="35" t="n"/>
      <c r="I641" s="40" t="n"/>
      <c r="J641" s="35" t="n"/>
      <c r="L641" s="39">
        <f>IF(B641="","",IFERROR(YEAR(B641)*0+D641*0+1,0))</f>
        <v/>
      </c>
      <c r="M641" s="55">
        <f>IF(L641&lt;&gt;1,"",IF(O641&gt;0,IF(INDEX('分け方の表'!$O$4:$O$53,O641)&lt;&gt;"",DATE(YEAR(INDEX('分け方の表'!$O$4:$O$53,O641)),MONTH(INDEX('分け方の表'!$O$4:$O$53,O641)),1),DATE(YEAR(B641),MONTH(B641),1)),DATE(YEAR(B641),MONTH(B641),1)))</f>
        <v/>
      </c>
      <c r="N641" s="39">
        <f>IF(L641&lt;&gt;1,"",IF(J641="",0,IF(COUNTIFS($J$4:J641,J641)&gt;1,1,0)))</f>
        <v/>
      </c>
      <c r="O641" s="39">
        <f>IF(L641&lt;&gt;1,"",IF(J641="",0,IFERROR(MATCH(J641,'分け方の表'!$M$4:$M$53,0),0)))</f>
        <v/>
      </c>
      <c r="P641" s="39">
        <f>IF(L641&lt;&gt;1,"",IF(SUMPRODUCT((COUNTIFS(C641,"*"&amp;'分け方の表'!$F$4:$F$23&amp;"*")&gt;0)*('分け方の表'!$F$4:$F$23&lt;&gt;"")*'分け方の表'!$I$4:$I$23)=0,99,1+COUNTIFS('分け方の表'!$I$4:$I$23,"&gt;"&amp;SUMPRODUCT((COUNTIFS(C641,"*"&amp;'分け方の表'!$F$4:$F$23&amp;"*")&gt;0)*('分け方の表'!$F$4:$F$23&lt;&gt;"")*'分け方の表'!$I$4:$I$23))))</f>
        <v/>
      </c>
      <c r="Q641" s="39">
        <f>IF(L641&lt;&gt;1,"",IF(P641&gt;=99,"",INDEX('分け方の表'!$G$4:$G$23,P641)&amp;""))</f>
        <v/>
      </c>
      <c r="R641" s="39">
        <f>IF(L641&lt;&gt;1,"",IF((F641="収入")*(G641="給与")*(E641&lt;&gt;"")*(COUNTIFS('分け方の表'!$J$4:$J$13,E641)&gt;0),INDEX('分け方の表'!$K$4:$K$13,MATCH(E641,'分け方の表'!$J$4:$J$13,0))&amp;"",IFERROR(INDEX('分け方の表'!$C$4:$C$103,MATCH(F641&amp;"|"&amp;G641,'分け方の表'!$D$4:$D$103,0))&amp;"",IFERROR(INDEX('分け方の表'!$C$4:$C$103,MATCH(F641&amp;"|（ほか全部）",'分け方の表'!$D$4:$D$103,0))&amp;"","未分類"))))</f>
        <v/>
      </c>
      <c r="S641" s="39">
        <f>IF(L641&lt;&gt;1,"",IF(N641=1,"",IF(IF(O641&gt;0,INDEX('分け方の表'!$N$4:$N$53,O641)&amp;"","")&lt;&gt;"",IF(INDEX('分け方の表'!$N$4:$N$53,O641)="（数えない）","",INDEX('分け方の表'!$N$4:$N$53,O641)&amp;""),IF(I641&amp;""="1",IF((Q641&lt;&gt;"")*(D641&lt;0)*(IFERROR(INDEX('入力'!$E$30:$E$88,MATCH(Q641,'入力'!$A$30:$A$88,0)),"")="貯める・増やす"),Q641,""),IF(A641&amp;""="0","",IF(Q641&lt;&gt;"",Q641,R641))))))</f>
        <v/>
      </c>
      <c r="T641" s="56">
        <f>IF(S641="","",IF(IFERROR(INDEX('入力'!$E$30:$E$88,MATCH(S641,'入力'!$A$30:$A$88,0)),"")="入るお金",D641,-D641))</f>
        <v/>
      </c>
      <c r="U641" s="39">
        <f>IF(L641="","",IF(L641&lt;&gt;1,"見出しなど",IF(N641=1,"重なり",IF(S641="",IF(O641&gt;0,"数えない（直した）",IF(I641&amp;""="1","振替",IF(A641&amp;""="0","計算対象外","数えない"))),IF(COUNTIFS('入力'!$A$30:$A$88,S641)=0,"一覧にない費目",IF(O641&gt;0,"直した",IF(S641="未分類","未分類","OK")))))))</f>
        <v/>
      </c>
    </row>
    <row r="642">
      <c r="A642" s="40" t="n"/>
      <c r="B642" s="34" t="n"/>
      <c r="C642" s="35" t="n"/>
      <c r="D642" s="36" t="n"/>
      <c r="E642" s="35" t="n"/>
      <c r="F642" s="35" t="n"/>
      <c r="G642" s="35" t="n"/>
      <c r="H642" s="35" t="n"/>
      <c r="I642" s="40" t="n"/>
      <c r="J642" s="35" t="n"/>
      <c r="L642" s="39">
        <f>IF(B642="","",IFERROR(YEAR(B642)*0+D642*0+1,0))</f>
        <v/>
      </c>
      <c r="M642" s="55">
        <f>IF(L642&lt;&gt;1,"",IF(O642&gt;0,IF(INDEX('分け方の表'!$O$4:$O$53,O642)&lt;&gt;"",DATE(YEAR(INDEX('分け方の表'!$O$4:$O$53,O642)),MONTH(INDEX('分け方の表'!$O$4:$O$53,O642)),1),DATE(YEAR(B642),MONTH(B642),1)),DATE(YEAR(B642),MONTH(B642),1)))</f>
        <v/>
      </c>
      <c r="N642" s="39">
        <f>IF(L642&lt;&gt;1,"",IF(J642="",0,IF(COUNTIFS($J$4:J642,J642)&gt;1,1,0)))</f>
        <v/>
      </c>
      <c r="O642" s="39">
        <f>IF(L642&lt;&gt;1,"",IF(J642="",0,IFERROR(MATCH(J642,'分け方の表'!$M$4:$M$53,0),0)))</f>
        <v/>
      </c>
      <c r="P642" s="39">
        <f>IF(L642&lt;&gt;1,"",IF(SUMPRODUCT((COUNTIFS(C642,"*"&amp;'分け方の表'!$F$4:$F$23&amp;"*")&gt;0)*('分け方の表'!$F$4:$F$23&lt;&gt;"")*'分け方の表'!$I$4:$I$23)=0,99,1+COUNTIFS('分け方の表'!$I$4:$I$23,"&gt;"&amp;SUMPRODUCT((COUNTIFS(C642,"*"&amp;'分け方の表'!$F$4:$F$23&amp;"*")&gt;0)*('分け方の表'!$F$4:$F$23&lt;&gt;"")*'分け方の表'!$I$4:$I$23))))</f>
        <v/>
      </c>
      <c r="Q642" s="39">
        <f>IF(L642&lt;&gt;1,"",IF(P642&gt;=99,"",INDEX('分け方の表'!$G$4:$G$23,P642)&amp;""))</f>
        <v/>
      </c>
      <c r="R642" s="39">
        <f>IF(L642&lt;&gt;1,"",IF((F642="収入")*(G642="給与")*(E642&lt;&gt;"")*(COUNTIFS('分け方の表'!$J$4:$J$13,E642)&gt;0),INDEX('分け方の表'!$K$4:$K$13,MATCH(E642,'分け方の表'!$J$4:$J$13,0))&amp;"",IFERROR(INDEX('分け方の表'!$C$4:$C$103,MATCH(F642&amp;"|"&amp;G642,'分け方の表'!$D$4:$D$103,0))&amp;"",IFERROR(INDEX('分け方の表'!$C$4:$C$103,MATCH(F642&amp;"|（ほか全部）",'分け方の表'!$D$4:$D$103,0))&amp;"","未分類"))))</f>
        <v/>
      </c>
      <c r="S642" s="39">
        <f>IF(L642&lt;&gt;1,"",IF(N642=1,"",IF(IF(O642&gt;0,INDEX('分け方の表'!$N$4:$N$53,O642)&amp;"","")&lt;&gt;"",IF(INDEX('分け方の表'!$N$4:$N$53,O642)="（数えない）","",INDEX('分け方の表'!$N$4:$N$53,O642)&amp;""),IF(I642&amp;""="1",IF((Q642&lt;&gt;"")*(D642&lt;0)*(IFERROR(INDEX('入力'!$E$30:$E$88,MATCH(Q642,'入力'!$A$30:$A$88,0)),"")="貯める・増やす"),Q642,""),IF(A642&amp;""="0","",IF(Q642&lt;&gt;"",Q642,R642))))))</f>
        <v/>
      </c>
      <c r="T642" s="56">
        <f>IF(S642="","",IF(IFERROR(INDEX('入力'!$E$30:$E$88,MATCH(S642,'入力'!$A$30:$A$88,0)),"")="入るお金",D642,-D642))</f>
        <v/>
      </c>
      <c r="U642" s="39">
        <f>IF(L642="","",IF(L642&lt;&gt;1,"見出しなど",IF(N642=1,"重なり",IF(S642="",IF(O642&gt;0,"数えない（直した）",IF(I642&amp;""="1","振替",IF(A642&amp;""="0","計算対象外","数えない"))),IF(COUNTIFS('入力'!$A$30:$A$88,S642)=0,"一覧にない費目",IF(O642&gt;0,"直した",IF(S642="未分類","未分類","OK")))))))</f>
        <v/>
      </c>
    </row>
    <row r="643">
      <c r="A643" s="40" t="n"/>
      <c r="B643" s="34" t="n"/>
      <c r="C643" s="35" t="n"/>
      <c r="D643" s="36" t="n"/>
      <c r="E643" s="35" t="n"/>
      <c r="F643" s="35" t="n"/>
      <c r="G643" s="35" t="n"/>
      <c r="H643" s="35" t="n"/>
      <c r="I643" s="40" t="n"/>
      <c r="J643" s="35" t="n"/>
      <c r="L643" s="39">
        <f>IF(B643="","",IFERROR(YEAR(B643)*0+D643*0+1,0))</f>
        <v/>
      </c>
      <c r="M643" s="55">
        <f>IF(L643&lt;&gt;1,"",IF(O643&gt;0,IF(INDEX('分け方の表'!$O$4:$O$53,O643)&lt;&gt;"",DATE(YEAR(INDEX('分け方の表'!$O$4:$O$53,O643)),MONTH(INDEX('分け方の表'!$O$4:$O$53,O643)),1),DATE(YEAR(B643),MONTH(B643),1)),DATE(YEAR(B643),MONTH(B643),1)))</f>
        <v/>
      </c>
      <c r="N643" s="39">
        <f>IF(L643&lt;&gt;1,"",IF(J643="",0,IF(COUNTIFS($J$4:J643,J643)&gt;1,1,0)))</f>
        <v/>
      </c>
      <c r="O643" s="39">
        <f>IF(L643&lt;&gt;1,"",IF(J643="",0,IFERROR(MATCH(J643,'分け方の表'!$M$4:$M$53,0),0)))</f>
        <v/>
      </c>
      <c r="P643" s="39">
        <f>IF(L643&lt;&gt;1,"",IF(SUMPRODUCT((COUNTIFS(C643,"*"&amp;'分け方の表'!$F$4:$F$23&amp;"*")&gt;0)*('分け方の表'!$F$4:$F$23&lt;&gt;"")*'分け方の表'!$I$4:$I$23)=0,99,1+COUNTIFS('分け方の表'!$I$4:$I$23,"&gt;"&amp;SUMPRODUCT((COUNTIFS(C643,"*"&amp;'分け方の表'!$F$4:$F$23&amp;"*")&gt;0)*('分け方の表'!$F$4:$F$23&lt;&gt;"")*'分け方の表'!$I$4:$I$23))))</f>
        <v/>
      </c>
      <c r="Q643" s="39">
        <f>IF(L643&lt;&gt;1,"",IF(P643&gt;=99,"",INDEX('分け方の表'!$G$4:$G$23,P643)&amp;""))</f>
        <v/>
      </c>
      <c r="R643" s="39">
        <f>IF(L643&lt;&gt;1,"",IF((F643="収入")*(G643="給与")*(E643&lt;&gt;"")*(COUNTIFS('分け方の表'!$J$4:$J$13,E643)&gt;0),INDEX('分け方の表'!$K$4:$K$13,MATCH(E643,'分け方の表'!$J$4:$J$13,0))&amp;"",IFERROR(INDEX('分け方の表'!$C$4:$C$103,MATCH(F643&amp;"|"&amp;G643,'分け方の表'!$D$4:$D$103,0))&amp;"",IFERROR(INDEX('分け方の表'!$C$4:$C$103,MATCH(F643&amp;"|（ほか全部）",'分け方の表'!$D$4:$D$103,0))&amp;"","未分類"))))</f>
        <v/>
      </c>
      <c r="S643" s="39">
        <f>IF(L643&lt;&gt;1,"",IF(N643=1,"",IF(IF(O643&gt;0,INDEX('分け方の表'!$N$4:$N$53,O643)&amp;"","")&lt;&gt;"",IF(INDEX('分け方の表'!$N$4:$N$53,O643)="（数えない）","",INDEX('分け方の表'!$N$4:$N$53,O643)&amp;""),IF(I643&amp;""="1",IF((Q643&lt;&gt;"")*(D643&lt;0)*(IFERROR(INDEX('入力'!$E$30:$E$88,MATCH(Q643,'入力'!$A$30:$A$88,0)),"")="貯める・増やす"),Q643,""),IF(A643&amp;""="0","",IF(Q643&lt;&gt;"",Q643,R643))))))</f>
        <v/>
      </c>
      <c r="T643" s="56">
        <f>IF(S643="","",IF(IFERROR(INDEX('入力'!$E$30:$E$88,MATCH(S643,'入力'!$A$30:$A$88,0)),"")="入るお金",D643,-D643))</f>
        <v/>
      </c>
      <c r="U643" s="39">
        <f>IF(L643="","",IF(L643&lt;&gt;1,"見出しなど",IF(N643=1,"重なり",IF(S643="",IF(O643&gt;0,"数えない（直した）",IF(I643&amp;""="1","振替",IF(A643&amp;""="0","計算対象外","数えない"))),IF(COUNTIFS('入力'!$A$30:$A$88,S643)=0,"一覧にない費目",IF(O643&gt;0,"直した",IF(S643="未分類","未分類","OK")))))))</f>
        <v/>
      </c>
    </row>
    <row r="644">
      <c r="A644" s="40" t="n"/>
      <c r="B644" s="34" t="n"/>
      <c r="C644" s="35" t="n"/>
      <c r="D644" s="36" t="n"/>
      <c r="E644" s="35" t="n"/>
      <c r="F644" s="35" t="n"/>
      <c r="G644" s="35" t="n"/>
      <c r="H644" s="35" t="n"/>
      <c r="I644" s="40" t="n"/>
      <c r="J644" s="35" t="n"/>
      <c r="L644" s="39">
        <f>IF(B644="","",IFERROR(YEAR(B644)*0+D644*0+1,0))</f>
        <v/>
      </c>
      <c r="M644" s="55">
        <f>IF(L644&lt;&gt;1,"",IF(O644&gt;0,IF(INDEX('分け方の表'!$O$4:$O$53,O644)&lt;&gt;"",DATE(YEAR(INDEX('分け方の表'!$O$4:$O$53,O644)),MONTH(INDEX('分け方の表'!$O$4:$O$53,O644)),1),DATE(YEAR(B644),MONTH(B644),1)),DATE(YEAR(B644),MONTH(B644),1)))</f>
        <v/>
      </c>
      <c r="N644" s="39">
        <f>IF(L644&lt;&gt;1,"",IF(J644="",0,IF(COUNTIFS($J$4:J644,J644)&gt;1,1,0)))</f>
        <v/>
      </c>
      <c r="O644" s="39">
        <f>IF(L644&lt;&gt;1,"",IF(J644="",0,IFERROR(MATCH(J644,'分け方の表'!$M$4:$M$53,0),0)))</f>
        <v/>
      </c>
      <c r="P644" s="39">
        <f>IF(L644&lt;&gt;1,"",IF(SUMPRODUCT((COUNTIFS(C644,"*"&amp;'分け方の表'!$F$4:$F$23&amp;"*")&gt;0)*('分け方の表'!$F$4:$F$23&lt;&gt;"")*'分け方の表'!$I$4:$I$23)=0,99,1+COUNTIFS('分け方の表'!$I$4:$I$23,"&gt;"&amp;SUMPRODUCT((COUNTIFS(C644,"*"&amp;'分け方の表'!$F$4:$F$23&amp;"*")&gt;0)*('分け方の表'!$F$4:$F$23&lt;&gt;"")*'分け方の表'!$I$4:$I$23))))</f>
        <v/>
      </c>
      <c r="Q644" s="39">
        <f>IF(L644&lt;&gt;1,"",IF(P644&gt;=99,"",INDEX('分け方の表'!$G$4:$G$23,P644)&amp;""))</f>
        <v/>
      </c>
      <c r="R644" s="39">
        <f>IF(L644&lt;&gt;1,"",IF((F644="収入")*(G644="給与")*(E644&lt;&gt;"")*(COUNTIFS('分け方の表'!$J$4:$J$13,E644)&gt;0),INDEX('分け方の表'!$K$4:$K$13,MATCH(E644,'分け方の表'!$J$4:$J$13,0))&amp;"",IFERROR(INDEX('分け方の表'!$C$4:$C$103,MATCH(F644&amp;"|"&amp;G644,'分け方の表'!$D$4:$D$103,0))&amp;"",IFERROR(INDEX('分け方の表'!$C$4:$C$103,MATCH(F644&amp;"|（ほか全部）",'分け方の表'!$D$4:$D$103,0))&amp;"","未分類"))))</f>
        <v/>
      </c>
      <c r="S644" s="39">
        <f>IF(L644&lt;&gt;1,"",IF(N644=1,"",IF(IF(O644&gt;0,INDEX('分け方の表'!$N$4:$N$53,O644)&amp;"","")&lt;&gt;"",IF(INDEX('分け方の表'!$N$4:$N$53,O644)="（数えない）","",INDEX('分け方の表'!$N$4:$N$53,O644)&amp;""),IF(I644&amp;""="1",IF((Q644&lt;&gt;"")*(D644&lt;0)*(IFERROR(INDEX('入力'!$E$30:$E$88,MATCH(Q644,'入力'!$A$30:$A$88,0)),"")="貯める・増やす"),Q644,""),IF(A644&amp;""="0","",IF(Q644&lt;&gt;"",Q644,R644))))))</f>
        <v/>
      </c>
      <c r="T644" s="56">
        <f>IF(S644="","",IF(IFERROR(INDEX('入力'!$E$30:$E$88,MATCH(S644,'入力'!$A$30:$A$88,0)),"")="入るお金",D644,-D644))</f>
        <v/>
      </c>
      <c r="U644" s="39">
        <f>IF(L644="","",IF(L644&lt;&gt;1,"見出しなど",IF(N644=1,"重なり",IF(S644="",IF(O644&gt;0,"数えない（直した）",IF(I644&amp;""="1","振替",IF(A644&amp;""="0","計算対象外","数えない"))),IF(COUNTIFS('入力'!$A$30:$A$88,S644)=0,"一覧にない費目",IF(O644&gt;0,"直した",IF(S644="未分類","未分類","OK")))))))</f>
        <v/>
      </c>
    </row>
    <row r="645">
      <c r="A645" s="40" t="n"/>
      <c r="B645" s="34" t="n"/>
      <c r="C645" s="35" t="n"/>
      <c r="D645" s="36" t="n"/>
      <c r="E645" s="35" t="n"/>
      <c r="F645" s="35" t="n"/>
      <c r="G645" s="35" t="n"/>
      <c r="H645" s="35" t="n"/>
      <c r="I645" s="40" t="n"/>
      <c r="J645" s="35" t="n"/>
      <c r="L645" s="39">
        <f>IF(B645="","",IFERROR(YEAR(B645)*0+D645*0+1,0))</f>
        <v/>
      </c>
      <c r="M645" s="55">
        <f>IF(L645&lt;&gt;1,"",IF(O645&gt;0,IF(INDEX('分け方の表'!$O$4:$O$53,O645)&lt;&gt;"",DATE(YEAR(INDEX('分け方の表'!$O$4:$O$53,O645)),MONTH(INDEX('分け方の表'!$O$4:$O$53,O645)),1),DATE(YEAR(B645),MONTH(B645),1)),DATE(YEAR(B645),MONTH(B645),1)))</f>
        <v/>
      </c>
      <c r="N645" s="39">
        <f>IF(L645&lt;&gt;1,"",IF(J645="",0,IF(COUNTIFS($J$4:J645,J645)&gt;1,1,0)))</f>
        <v/>
      </c>
      <c r="O645" s="39">
        <f>IF(L645&lt;&gt;1,"",IF(J645="",0,IFERROR(MATCH(J645,'分け方の表'!$M$4:$M$53,0),0)))</f>
        <v/>
      </c>
      <c r="P645" s="39">
        <f>IF(L645&lt;&gt;1,"",IF(SUMPRODUCT((COUNTIFS(C645,"*"&amp;'分け方の表'!$F$4:$F$23&amp;"*")&gt;0)*('分け方の表'!$F$4:$F$23&lt;&gt;"")*'分け方の表'!$I$4:$I$23)=0,99,1+COUNTIFS('分け方の表'!$I$4:$I$23,"&gt;"&amp;SUMPRODUCT((COUNTIFS(C645,"*"&amp;'分け方の表'!$F$4:$F$23&amp;"*")&gt;0)*('分け方の表'!$F$4:$F$23&lt;&gt;"")*'分け方の表'!$I$4:$I$23))))</f>
        <v/>
      </c>
      <c r="Q645" s="39">
        <f>IF(L645&lt;&gt;1,"",IF(P645&gt;=99,"",INDEX('分け方の表'!$G$4:$G$23,P645)&amp;""))</f>
        <v/>
      </c>
      <c r="R645" s="39">
        <f>IF(L645&lt;&gt;1,"",IF((F645="収入")*(G645="給与")*(E645&lt;&gt;"")*(COUNTIFS('分け方の表'!$J$4:$J$13,E645)&gt;0),INDEX('分け方の表'!$K$4:$K$13,MATCH(E645,'分け方の表'!$J$4:$J$13,0))&amp;"",IFERROR(INDEX('分け方の表'!$C$4:$C$103,MATCH(F645&amp;"|"&amp;G645,'分け方の表'!$D$4:$D$103,0))&amp;"",IFERROR(INDEX('分け方の表'!$C$4:$C$103,MATCH(F645&amp;"|（ほか全部）",'分け方の表'!$D$4:$D$103,0))&amp;"","未分類"))))</f>
        <v/>
      </c>
      <c r="S645" s="39">
        <f>IF(L645&lt;&gt;1,"",IF(N645=1,"",IF(IF(O645&gt;0,INDEX('分け方の表'!$N$4:$N$53,O645)&amp;"","")&lt;&gt;"",IF(INDEX('分け方の表'!$N$4:$N$53,O645)="（数えない）","",INDEX('分け方の表'!$N$4:$N$53,O645)&amp;""),IF(I645&amp;""="1",IF((Q645&lt;&gt;"")*(D645&lt;0)*(IFERROR(INDEX('入力'!$E$30:$E$88,MATCH(Q645,'入力'!$A$30:$A$88,0)),"")="貯める・増やす"),Q645,""),IF(A645&amp;""="0","",IF(Q645&lt;&gt;"",Q645,R645))))))</f>
        <v/>
      </c>
      <c r="T645" s="56">
        <f>IF(S645="","",IF(IFERROR(INDEX('入力'!$E$30:$E$88,MATCH(S645,'入力'!$A$30:$A$88,0)),"")="入るお金",D645,-D645))</f>
        <v/>
      </c>
      <c r="U645" s="39">
        <f>IF(L645="","",IF(L645&lt;&gt;1,"見出しなど",IF(N645=1,"重なり",IF(S645="",IF(O645&gt;0,"数えない（直した）",IF(I645&amp;""="1","振替",IF(A645&amp;""="0","計算対象外","数えない"))),IF(COUNTIFS('入力'!$A$30:$A$88,S645)=0,"一覧にない費目",IF(O645&gt;0,"直した",IF(S645="未分類","未分類","OK")))))))</f>
        <v/>
      </c>
    </row>
    <row r="646">
      <c r="A646" s="40" t="n"/>
      <c r="B646" s="34" t="n"/>
      <c r="C646" s="35" t="n"/>
      <c r="D646" s="36" t="n"/>
      <c r="E646" s="35" t="n"/>
      <c r="F646" s="35" t="n"/>
      <c r="G646" s="35" t="n"/>
      <c r="H646" s="35" t="n"/>
      <c r="I646" s="40" t="n"/>
      <c r="J646" s="35" t="n"/>
      <c r="L646" s="39">
        <f>IF(B646="","",IFERROR(YEAR(B646)*0+D646*0+1,0))</f>
        <v/>
      </c>
      <c r="M646" s="55">
        <f>IF(L646&lt;&gt;1,"",IF(O646&gt;0,IF(INDEX('分け方の表'!$O$4:$O$53,O646)&lt;&gt;"",DATE(YEAR(INDEX('分け方の表'!$O$4:$O$53,O646)),MONTH(INDEX('分け方の表'!$O$4:$O$53,O646)),1),DATE(YEAR(B646),MONTH(B646),1)),DATE(YEAR(B646),MONTH(B646),1)))</f>
        <v/>
      </c>
      <c r="N646" s="39">
        <f>IF(L646&lt;&gt;1,"",IF(J646="",0,IF(COUNTIFS($J$4:J646,J646)&gt;1,1,0)))</f>
        <v/>
      </c>
      <c r="O646" s="39">
        <f>IF(L646&lt;&gt;1,"",IF(J646="",0,IFERROR(MATCH(J646,'分け方の表'!$M$4:$M$53,0),0)))</f>
        <v/>
      </c>
      <c r="P646" s="39">
        <f>IF(L646&lt;&gt;1,"",IF(SUMPRODUCT((COUNTIFS(C646,"*"&amp;'分け方の表'!$F$4:$F$23&amp;"*")&gt;0)*('分け方の表'!$F$4:$F$23&lt;&gt;"")*'分け方の表'!$I$4:$I$23)=0,99,1+COUNTIFS('分け方の表'!$I$4:$I$23,"&gt;"&amp;SUMPRODUCT((COUNTIFS(C646,"*"&amp;'分け方の表'!$F$4:$F$23&amp;"*")&gt;0)*('分け方の表'!$F$4:$F$23&lt;&gt;"")*'分け方の表'!$I$4:$I$23))))</f>
        <v/>
      </c>
      <c r="Q646" s="39">
        <f>IF(L646&lt;&gt;1,"",IF(P646&gt;=99,"",INDEX('分け方の表'!$G$4:$G$23,P646)&amp;""))</f>
        <v/>
      </c>
      <c r="R646" s="39">
        <f>IF(L646&lt;&gt;1,"",IF((F646="収入")*(G646="給与")*(E646&lt;&gt;"")*(COUNTIFS('分け方の表'!$J$4:$J$13,E646)&gt;0),INDEX('分け方の表'!$K$4:$K$13,MATCH(E646,'分け方の表'!$J$4:$J$13,0))&amp;"",IFERROR(INDEX('分け方の表'!$C$4:$C$103,MATCH(F646&amp;"|"&amp;G646,'分け方の表'!$D$4:$D$103,0))&amp;"",IFERROR(INDEX('分け方の表'!$C$4:$C$103,MATCH(F646&amp;"|（ほか全部）",'分け方の表'!$D$4:$D$103,0))&amp;"","未分類"))))</f>
        <v/>
      </c>
      <c r="S646" s="39">
        <f>IF(L646&lt;&gt;1,"",IF(N646=1,"",IF(IF(O646&gt;0,INDEX('分け方の表'!$N$4:$N$53,O646)&amp;"","")&lt;&gt;"",IF(INDEX('分け方の表'!$N$4:$N$53,O646)="（数えない）","",INDEX('分け方の表'!$N$4:$N$53,O646)&amp;""),IF(I646&amp;""="1",IF((Q646&lt;&gt;"")*(D646&lt;0)*(IFERROR(INDEX('入力'!$E$30:$E$88,MATCH(Q646,'入力'!$A$30:$A$88,0)),"")="貯める・増やす"),Q646,""),IF(A646&amp;""="0","",IF(Q646&lt;&gt;"",Q646,R646))))))</f>
        <v/>
      </c>
      <c r="T646" s="56">
        <f>IF(S646="","",IF(IFERROR(INDEX('入力'!$E$30:$E$88,MATCH(S646,'入力'!$A$30:$A$88,0)),"")="入るお金",D646,-D646))</f>
        <v/>
      </c>
      <c r="U646" s="39">
        <f>IF(L646="","",IF(L646&lt;&gt;1,"見出しなど",IF(N646=1,"重なり",IF(S646="",IF(O646&gt;0,"数えない（直した）",IF(I646&amp;""="1","振替",IF(A646&amp;""="0","計算対象外","数えない"))),IF(COUNTIFS('入力'!$A$30:$A$88,S646)=0,"一覧にない費目",IF(O646&gt;0,"直した",IF(S646="未分類","未分類","OK")))))))</f>
        <v/>
      </c>
    </row>
    <row r="647">
      <c r="A647" s="40" t="n"/>
      <c r="B647" s="34" t="n"/>
      <c r="C647" s="35" t="n"/>
      <c r="D647" s="36" t="n"/>
      <c r="E647" s="35" t="n"/>
      <c r="F647" s="35" t="n"/>
      <c r="G647" s="35" t="n"/>
      <c r="H647" s="35" t="n"/>
      <c r="I647" s="40" t="n"/>
      <c r="J647" s="35" t="n"/>
      <c r="L647" s="39">
        <f>IF(B647="","",IFERROR(YEAR(B647)*0+D647*0+1,0))</f>
        <v/>
      </c>
      <c r="M647" s="55">
        <f>IF(L647&lt;&gt;1,"",IF(O647&gt;0,IF(INDEX('分け方の表'!$O$4:$O$53,O647)&lt;&gt;"",DATE(YEAR(INDEX('分け方の表'!$O$4:$O$53,O647)),MONTH(INDEX('分け方の表'!$O$4:$O$53,O647)),1),DATE(YEAR(B647),MONTH(B647),1)),DATE(YEAR(B647),MONTH(B647),1)))</f>
        <v/>
      </c>
      <c r="N647" s="39">
        <f>IF(L647&lt;&gt;1,"",IF(J647="",0,IF(COUNTIFS($J$4:J647,J647)&gt;1,1,0)))</f>
        <v/>
      </c>
      <c r="O647" s="39">
        <f>IF(L647&lt;&gt;1,"",IF(J647="",0,IFERROR(MATCH(J647,'分け方の表'!$M$4:$M$53,0),0)))</f>
        <v/>
      </c>
      <c r="P647" s="39">
        <f>IF(L647&lt;&gt;1,"",IF(SUMPRODUCT((COUNTIFS(C647,"*"&amp;'分け方の表'!$F$4:$F$23&amp;"*")&gt;0)*('分け方の表'!$F$4:$F$23&lt;&gt;"")*'分け方の表'!$I$4:$I$23)=0,99,1+COUNTIFS('分け方の表'!$I$4:$I$23,"&gt;"&amp;SUMPRODUCT((COUNTIFS(C647,"*"&amp;'分け方の表'!$F$4:$F$23&amp;"*")&gt;0)*('分け方の表'!$F$4:$F$23&lt;&gt;"")*'分け方の表'!$I$4:$I$23))))</f>
        <v/>
      </c>
      <c r="Q647" s="39">
        <f>IF(L647&lt;&gt;1,"",IF(P647&gt;=99,"",INDEX('分け方の表'!$G$4:$G$23,P647)&amp;""))</f>
        <v/>
      </c>
      <c r="R647" s="39">
        <f>IF(L647&lt;&gt;1,"",IF((F647="収入")*(G647="給与")*(E647&lt;&gt;"")*(COUNTIFS('分け方の表'!$J$4:$J$13,E647)&gt;0),INDEX('分け方の表'!$K$4:$K$13,MATCH(E647,'分け方の表'!$J$4:$J$13,0))&amp;"",IFERROR(INDEX('分け方の表'!$C$4:$C$103,MATCH(F647&amp;"|"&amp;G647,'分け方の表'!$D$4:$D$103,0))&amp;"",IFERROR(INDEX('分け方の表'!$C$4:$C$103,MATCH(F647&amp;"|（ほか全部）",'分け方の表'!$D$4:$D$103,0))&amp;"","未分類"))))</f>
        <v/>
      </c>
      <c r="S647" s="39">
        <f>IF(L647&lt;&gt;1,"",IF(N647=1,"",IF(IF(O647&gt;0,INDEX('分け方の表'!$N$4:$N$53,O647)&amp;"","")&lt;&gt;"",IF(INDEX('分け方の表'!$N$4:$N$53,O647)="（数えない）","",INDEX('分け方の表'!$N$4:$N$53,O647)&amp;""),IF(I647&amp;""="1",IF((Q647&lt;&gt;"")*(D647&lt;0)*(IFERROR(INDEX('入力'!$E$30:$E$88,MATCH(Q647,'入力'!$A$30:$A$88,0)),"")="貯める・増やす"),Q647,""),IF(A647&amp;""="0","",IF(Q647&lt;&gt;"",Q647,R647))))))</f>
        <v/>
      </c>
      <c r="T647" s="56">
        <f>IF(S647="","",IF(IFERROR(INDEX('入力'!$E$30:$E$88,MATCH(S647,'入力'!$A$30:$A$88,0)),"")="入るお金",D647,-D647))</f>
        <v/>
      </c>
      <c r="U647" s="39">
        <f>IF(L647="","",IF(L647&lt;&gt;1,"見出しなど",IF(N647=1,"重なり",IF(S647="",IF(O647&gt;0,"数えない（直した）",IF(I647&amp;""="1","振替",IF(A647&amp;""="0","計算対象外","数えない"))),IF(COUNTIFS('入力'!$A$30:$A$88,S647)=0,"一覧にない費目",IF(O647&gt;0,"直した",IF(S647="未分類","未分類","OK")))))))</f>
        <v/>
      </c>
    </row>
    <row r="648">
      <c r="A648" s="40" t="n"/>
      <c r="B648" s="34" t="n"/>
      <c r="C648" s="35" t="n"/>
      <c r="D648" s="36" t="n"/>
      <c r="E648" s="35" t="n"/>
      <c r="F648" s="35" t="n"/>
      <c r="G648" s="35" t="n"/>
      <c r="H648" s="35" t="n"/>
      <c r="I648" s="40" t="n"/>
      <c r="J648" s="35" t="n"/>
      <c r="L648" s="39">
        <f>IF(B648="","",IFERROR(YEAR(B648)*0+D648*0+1,0))</f>
        <v/>
      </c>
      <c r="M648" s="55">
        <f>IF(L648&lt;&gt;1,"",IF(O648&gt;0,IF(INDEX('分け方の表'!$O$4:$O$53,O648)&lt;&gt;"",DATE(YEAR(INDEX('分け方の表'!$O$4:$O$53,O648)),MONTH(INDEX('分け方の表'!$O$4:$O$53,O648)),1),DATE(YEAR(B648),MONTH(B648),1)),DATE(YEAR(B648),MONTH(B648),1)))</f>
        <v/>
      </c>
      <c r="N648" s="39">
        <f>IF(L648&lt;&gt;1,"",IF(J648="",0,IF(COUNTIFS($J$4:J648,J648)&gt;1,1,0)))</f>
        <v/>
      </c>
      <c r="O648" s="39">
        <f>IF(L648&lt;&gt;1,"",IF(J648="",0,IFERROR(MATCH(J648,'分け方の表'!$M$4:$M$53,0),0)))</f>
        <v/>
      </c>
      <c r="P648" s="39">
        <f>IF(L648&lt;&gt;1,"",IF(SUMPRODUCT((COUNTIFS(C648,"*"&amp;'分け方の表'!$F$4:$F$23&amp;"*")&gt;0)*('分け方の表'!$F$4:$F$23&lt;&gt;"")*'分け方の表'!$I$4:$I$23)=0,99,1+COUNTIFS('分け方の表'!$I$4:$I$23,"&gt;"&amp;SUMPRODUCT((COUNTIFS(C648,"*"&amp;'分け方の表'!$F$4:$F$23&amp;"*")&gt;0)*('分け方の表'!$F$4:$F$23&lt;&gt;"")*'分け方の表'!$I$4:$I$23))))</f>
        <v/>
      </c>
      <c r="Q648" s="39">
        <f>IF(L648&lt;&gt;1,"",IF(P648&gt;=99,"",INDEX('分け方の表'!$G$4:$G$23,P648)&amp;""))</f>
        <v/>
      </c>
      <c r="R648" s="39">
        <f>IF(L648&lt;&gt;1,"",IF((F648="収入")*(G648="給与")*(E648&lt;&gt;"")*(COUNTIFS('分け方の表'!$J$4:$J$13,E648)&gt;0),INDEX('分け方の表'!$K$4:$K$13,MATCH(E648,'分け方の表'!$J$4:$J$13,0))&amp;"",IFERROR(INDEX('分け方の表'!$C$4:$C$103,MATCH(F648&amp;"|"&amp;G648,'分け方の表'!$D$4:$D$103,0))&amp;"",IFERROR(INDEX('分け方の表'!$C$4:$C$103,MATCH(F648&amp;"|（ほか全部）",'分け方の表'!$D$4:$D$103,0))&amp;"","未分類"))))</f>
        <v/>
      </c>
      <c r="S648" s="39">
        <f>IF(L648&lt;&gt;1,"",IF(N648=1,"",IF(IF(O648&gt;0,INDEX('分け方の表'!$N$4:$N$53,O648)&amp;"","")&lt;&gt;"",IF(INDEX('分け方の表'!$N$4:$N$53,O648)="（数えない）","",INDEX('分け方の表'!$N$4:$N$53,O648)&amp;""),IF(I648&amp;""="1",IF((Q648&lt;&gt;"")*(D648&lt;0)*(IFERROR(INDEX('入力'!$E$30:$E$88,MATCH(Q648,'入力'!$A$30:$A$88,0)),"")="貯める・増やす"),Q648,""),IF(A648&amp;""="0","",IF(Q648&lt;&gt;"",Q648,R648))))))</f>
        <v/>
      </c>
      <c r="T648" s="56">
        <f>IF(S648="","",IF(IFERROR(INDEX('入力'!$E$30:$E$88,MATCH(S648,'入力'!$A$30:$A$88,0)),"")="入るお金",D648,-D648))</f>
        <v/>
      </c>
      <c r="U648" s="39">
        <f>IF(L648="","",IF(L648&lt;&gt;1,"見出しなど",IF(N648=1,"重なり",IF(S648="",IF(O648&gt;0,"数えない（直した）",IF(I648&amp;""="1","振替",IF(A648&amp;""="0","計算対象外","数えない"))),IF(COUNTIFS('入力'!$A$30:$A$88,S648)=0,"一覧にない費目",IF(O648&gt;0,"直した",IF(S648="未分類","未分類","OK")))))))</f>
        <v/>
      </c>
    </row>
    <row r="649">
      <c r="A649" s="40" t="n"/>
      <c r="B649" s="34" t="n"/>
      <c r="C649" s="35" t="n"/>
      <c r="D649" s="36" t="n"/>
      <c r="E649" s="35" t="n"/>
      <c r="F649" s="35" t="n"/>
      <c r="G649" s="35" t="n"/>
      <c r="H649" s="35" t="n"/>
      <c r="I649" s="40" t="n"/>
      <c r="J649" s="35" t="n"/>
      <c r="L649" s="39">
        <f>IF(B649="","",IFERROR(YEAR(B649)*0+D649*0+1,0))</f>
        <v/>
      </c>
      <c r="M649" s="55">
        <f>IF(L649&lt;&gt;1,"",IF(O649&gt;0,IF(INDEX('分け方の表'!$O$4:$O$53,O649)&lt;&gt;"",DATE(YEAR(INDEX('分け方の表'!$O$4:$O$53,O649)),MONTH(INDEX('分け方の表'!$O$4:$O$53,O649)),1),DATE(YEAR(B649),MONTH(B649),1)),DATE(YEAR(B649),MONTH(B649),1)))</f>
        <v/>
      </c>
      <c r="N649" s="39">
        <f>IF(L649&lt;&gt;1,"",IF(J649="",0,IF(COUNTIFS($J$4:J649,J649)&gt;1,1,0)))</f>
        <v/>
      </c>
      <c r="O649" s="39">
        <f>IF(L649&lt;&gt;1,"",IF(J649="",0,IFERROR(MATCH(J649,'分け方の表'!$M$4:$M$53,0),0)))</f>
        <v/>
      </c>
      <c r="P649" s="39">
        <f>IF(L649&lt;&gt;1,"",IF(SUMPRODUCT((COUNTIFS(C649,"*"&amp;'分け方の表'!$F$4:$F$23&amp;"*")&gt;0)*('分け方の表'!$F$4:$F$23&lt;&gt;"")*'分け方の表'!$I$4:$I$23)=0,99,1+COUNTIFS('分け方の表'!$I$4:$I$23,"&gt;"&amp;SUMPRODUCT((COUNTIFS(C649,"*"&amp;'分け方の表'!$F$4:$F$23&amp;"*")&gt;0)*('分け方の表'!$F$4:$F$23&lt;&gt;"")*'分け方の表'!$I$4:$I$23))))</f>
        <v/>
      </c>
      <c r="Q649" s="39">
        <f>IF(L649&lt;&gt;1,"",IF(P649&gt;=99,"",INDEX('分け方の表'!$G$4:$G$23,P649)&amp;""))</f>
        <v/>
      </c>
      <c r="R649" s="39">
        <f>IF(L649&lt;&gt;1,"",IF((F649="収入")*(G649="給与")*(E649&lt;&gt;"")*(COUNTIFS('分け方の表'!$J$4:$J$13,E649)&gt;0),INDEX('分け方の表'!$K$4:$K$13,MATCH(E649,'分け方の表'!$J$4:$J$13,0))&amp;"",IFERROR(INDEX('分け方の表'!$C$4:$C$103,MATCH(F649&amp;"|"&amp;G649,'分け方の表'!$D$4:$D$103,0))&amp;"",IFERROR(INDEX('分け方の表'!$C$4:$C$103,MATCH(F649&amp;"|（ほか全部）",'分け方の表'!$D$4:$D$103,0))&amp;"","未分類"))))</f>
        <v/>
      </c>
      <c r="S649" s="39">
        <f>IF(L649&lt;&gt;1,"",IF(N649=1,"",IF(IF(O649&gt;0,INDEX('分け方の表'!$N$4:$N$53,O649)&amp;"","")&lt;&gt;"",IF(INDEX('分け方の表'!$N$4:$N$53,O649)="（数えない）","",INDEX('分け方の表'!$N$4:$N$53,O649)&amp;""),IF(I649&amp;""="1",IF((Q649&lt;&gt;"")*(D649&lt;0)*(IFERROR(INDEX('入力'!$E$30:$E$88,MATCH(Q649,'入力'!$A$30:$A$88,0)),"")="貯める・増やす"),Q649,""),IF(A649&amp;""="0","",IF(Q649&lt;&gt;"",Q649,R649))))))</f>
        <v/>
      </c>
      <c r="T649" s="56">
        <f>IF(S649="","",IF(IFERROR(INDEX('入力'!$E$30:$E$88,MATCH(S649,'入力'!$A$30:$A$88,0)),"")="入るお金",D649,-D649))</f>
        <v/>
      </c>
      <c r="U649" s="39">
        <f>IF(L649="","",IF(L649&lt;&gt;1,"見出しなど",IF(N649=1,"重なり",IF(S649="",IF(O649&gt;0,"数えない（直した）",IF(I649&amp;""="1","振替",IF(A649&amp;""="0","計算対象外","数えない"))),IF(COUNTIFS('入力'!$A$30:$A$88,S649)=0,"一覧にない費目",IF(O649&gt;0,"直した",IF(S649="未分類","未分類","OK")))))))</f>
        <v/>
      </c>
    </row>
    <row r="650">
      <c r="A650" s="40" t="n"/>
      <c r="B650" s="34" t="n"/>
      <c r="C650" s="35" t="n"/>
      <c r="D650" s="36" t="n"/>
      <c r="E650" s="35" t="n"/>
      <c r="F650" s="35" t="n"/>
      <c r="G650" s="35" t="n"/>
      <c r="H650" s="35" t="n"/>
      <c r="I650" s="40" t="n"/>
      <c r="J650" s="35" t="n"/>
      <c r="L650" s="39">
        <f>IF(B650="","",IFERROR(YEAR(B650)*0+D650*0+1,0))</f>
        <v/>
      </c>
      <c r="M650" s="55">
        <f>IF(L650&lt;&gt;1,"",IF(O650&gt;0,IF(INDEX('分け方の表'!$O$4:$O$53,O650)&lt;&gt;"",DATE(YEAR(INDEX('分け方の表'!$O$4:$O$53,O650)),MONTH(INDEX('分け方の表'!$O$4:$O$53,O650)),1),DATE(YEAR(B650),MONTH(B650),1)),DATE(YEAR(B650),MONTH(B650),1)))</f>
        <v/>
      </c>
      <c r="N650" s="39">
        <f>IF(L650&lt;&gt;1,"",IF(J650="",0,IF(COUNTIFS($J$4:J650,J650)&gt;1,1,0)))</f>
        <v/>
      </c>
      <c r="O650" s="39">
        <f>IF(L650&lt;&gt;1,"",IF(J650="",0,IFERROR(MATCH(J650,'分け方の表'!$M$4:$M$53,0),0)))</f>
        <v/>
      </c>
      <c r="P650" s="39">
        <f>IF(L650&lt;&gt;1,"",IF(SUMPRODUCT((COUNTIFS(C650,"*"&amp;'分け方の表'!$F$4:$F$23&amp;"*")&gt;0)*('分け方の表'!$F$4:$F$23&lt;&gt;"")*'分け方の表'!$I$4:$I$23)=0,99,1+COUNTIFS('分け方の表'!$I$4:$I$23,"&gt;"&amp;SUMPRODUCT((COUNTIFS(C650,"*"&amp;'分け方の表'!$F$4:$F$23&amp;"*")&gt;0)*('分け方の表'!$F$4:$F$23&lt;&gt;"")*'分け方の表'!$I$4:$I$23))))</f>
        <v/>
      </c>
      <c r="Q650" s="39">
        <f>IF(L650&lt;&gt;1,"",IF(P650&gt;=99,"",INDEX('分け方の表'!$G$4:$G$23,P650)&amp;""))</f>
        <v/>
      </c>
      <c r="R650" s="39">
        <f>IF(L650&lt;&gt;1,"",IF((F650="収入")*(G650="給与")*(E650&lt;&gt;"")*(COUNTIFS('分け方の表'!$J$4:$J$13,E650)&gt;0),INDEX('分け方の表'!$K$4:$K$13,MATCH(E650,'分け方の表'!$J$4:$J$13,0))&amp;"",IFERROR(INDEX('分け方の表'!$C$4:$C$103,MATCH(F650&amp;"|"&amp;G650,'分け方の表'!$D$4:$D$103,0))&amp;"",IFERROR(INDEX('分け方の表'!$C$4:$C$103,MATCH(F650&amp;"|（ほか全部）",'分け方の表'!$D$4:$D$103,0))&amp;"","未分類"))))</f>
        <v/>
      </c>
      <c r="S650" s="39">
        <f>IF(L650&lt;&gt;1,"",IF(N650=1,"",IF(IF(O650&gt;0,INDEX('分け方の表'!$N$4:$N$53,O650)&amp;"","")&lt;&gt;"",IF(INDEX('分け方の表'!$N$4:$N$53,O650)="（数えない）","",INDEX('分け方の表'!$N$4:$N$53,O650)&amp;""),IF(I650&amp;""="1",IF((Q650&lt;&gt;"")*(D650&lt;0)*(IFERROR(INDEX('入力'!$E$30:$E$88,MATCH(Q650,'入力'!$A$30:$A$88,0)),"")="貯める・増やす"),Q650,""),IF(A650&amp;""="0","",IF(Q650&lt;&gt;"",Q650,R650))))))</f>
        <v/>
      </c>
      <c r="T650" s="56">
        <f>IF(S650="","",IF(IFERROR(INDEX('入力'!$E$30:$E$88,MATCH(S650,'入力'!$A$30:$A$88,0)),"")="入るお金",D650,-D650))</f>
        <v/>
      </c>
      <c r="U650" s="39">
        <f>IF(L650="","",IF(L650&lt;&gt;1,"見出しなど",IF(N650=1,"重なり",IF(S650="",IF(O650&gt;0,"数えない（直した）",IF(I650&amp;""="1","振替",IF(A650&amp;""="0","計算対象外","数えない"))),IF(COUNTIFS('入力'!$A$30:$A$88,S650)=0,"一覧にない費目",IF(O650&gt;0,"直した",IF(S650="未分類","未分類","OK")))))))</f>
        <v/>
      </c>
    </row>
    <row r="651">
      <c r="A651" s="40" t="n"/>
      <c r="B651" s="34" t="n"/>
      <c r="C651" s="35" t="n"/>
      <c r="D651" s="36" t="n"/>
      <c r="E651" s="35" t="n"/>
      <c r="F651" s="35" t="n"/>
      <c r="G651" s="35" t="n"/>
      <c r="H651" s="35" t="n"/>
      <c r="I651" s="40" t="n"/>
      <c r="J651" s="35" t="n"/>
      <c r="L651" s="39">
        <f>IF(B651="","",IFERROR(YEAR(B651)*0+D651*0+1,0))</f>
        <v/>
      </c>
      <c r="M651" s="55">
        <f>IF(L651&lt;&gt;1,"",IF(O651&gt;0,IF(INDEX('分け方の表'!$O$4:$O$53,O651)&lt;&gt;"",DATE(YEAR(INDEX('分け方の表'!$O$4:$O$53,O651)),MONTH(INDEX('分け方の表'!$O$4:$O$53,O651)),1),DATE(YEAR(B651),MONTH(B651),1)),DATE(YEAR(B651),MONTH(B651),1)))</f>
        <v/>
      </c>
      <c r="N651" s="39">
        <f>IF(L651&lt;&gt;1,"",IF(J651="",0,IF(COUNTIFS($J$4:J651,J651)&gt;1,1,0)))</f>
        <v/>
      </c>
      <c r="O651" s="39">
        <f>IF(L651&lt;&gt;1,"",IF(J651="",0,IFERROR(MATCH(J651,'分け方の表'!$M$4:$M$53,0),0)))</f>
        <v/>
      </c>
      <c r="P651" s="39">
        <f>IF(L651&lt;&gt;1,"",IF(SUMPRODUCT((COUNTIFS(C651,"*"&amp;'分け方の表'!$F$4:$F$23&amp;"*")&gt;0)*('分け方の表'!$F$4:$F$23&lt;&gt;"")*'分け方の表'!$I$4:$I$23)=0,99,1+COUNTIFS('分け方の表'!$I$4:$I$23,"&gt;"&amp;SUMPRODUCT((COUNTIFS(C651,"*"&amp;'分け方の表'!$F$4:$F$23&amp;"*")&gt;0)*('分け方の表'!$F$4:$F$23&lt;&gt;"")*'分け方の表'!$I$4:$I$23))))</f>
        <v/>
      </c>
      <c r="Q651" s="39">
        <f>IF(L651&lt;&gt;1,"",IF(P651&gt;=99,"",INDEX('分け方の表'!$G$4:$G$23,P651)&amp;""))</f>
        <v/>
      </c>
      <c r="R651" s="39">
        <f>IF(L651&lt;&gt;1,"",IF((F651="収入")*(G651="給与")*(E651&lt;&gt;"")*(COUNTIFS('分け方の表'!$J$4:$J$13,E651)&gt;0),INDEX('分け方の表'!$K$4:$K$13,MATCH(E651,'分け方の表'!$J$4:$J$13,0))&amp;"",IFERROR(INDEX('分け方の表'!$C$4:$C$103,MATCH(F651&amp;"|"&amp;G651,'分け方の表'!$D$4:$D$103,0))&amp;"",IFERROR(INDEX('分け方の表'!$C$4:$C$103,MATCH(F651&amp;"|（ほか全部）",'分け方の表'!$D$4:$D$103,0))&amp;"","未分類"))))</f>
        <v/>
      </c>
      <c r="S651" s="39">
        <f>IF(L651&lt;&gt;1,"",IF(N651=1,"",IF(IF(O651&gt;0,INDEX('分け方の表'!$N$4:$N$53,O651)&amp;"","")&lt;&gt;"",IF(INDEX('分け方の表'!$N$4:$N$53,O651)="（数えない）","",INDEX('分け方の表'!$N$4:$N$53,O651)&amp;""),IF(I651&amp;""="1",IF((Q651&lt;&gt;"")*(D651&lt;0)*(IFERROR(INDEX('入力'!$E$30:$E$88,MATCH(Q651,'入力'!$A$30:$A$88,0)),"")="貯める・増やす"),Q651,""),IF(A651&amp;""="0","",IF(Q651&lt;&gt;"",Q651,R651))))))</f>
        <v/>
      </c>
      <c r="T651" s="56">
        <f>IF(S651="","",IF(IFERROR(INDEX('入力'!$E$30:$E$88,MATCH(S651,'入力'!$A$30:$A$88,0)),"")="入るお金",D651,-D651))</f>
        <v/>
      </c>
      <c r="U651" s="39">
        <f>IF(L651="","",IF(L651&lt;&gt;1,"見出しなど",IF(N651=1,"重なり",IF(S651="",IF(O651&gt;0,"数えない（直した）",IF(I651&amp;""="1","振替",IF(A651&amp;""="0","計算対象外","数えない"))),IF(COUNTIFS('入力'!$A$30:$A$88,S651)=0,"一覧にない費目",IF(O651&gt;0,"直した",IF(S651="未分類","未分類","OK")))))))</f>
        <v/>
      </c>
    </row>
    <row r="652">
      <c r="A652" s="40" t="n"/>
      <c r="B652" s="34" t="n"/>
      <c r="C652" s="35" t="n"/>
      <c r="D652" s="36" t="n"/>
      <c r="E652" s="35" t="n"/>
      <c r="F652" s="35" t="n"/>
      <c r="G652" s="35" t="n"/>
      <c r="H652" s="35" t="n"/>
      <c r="I652" s="40" t="n"/>
      <c r="J652" s="35" t="n"/>
      <c r="L652" s="39">
        <f>IF(B652="","",IFERROR(YEAR(B652)*0+D652*0+1,0))</f>
        <v/>
      </c>
      <c r="M652" s="55">
        <f>IF(L652&lt;&gt;1,"",IF(O652&gt;0,IF(INDEX('分け方の表'!$O$4:$O$53,O652)&lt;&gt;"",DATE(YEAR(INDEX('分け方の表'!$O$4:$O$53,O652)),MONTH(INDEX('分け方の表'!$O$4:$O$53,O652)),1),DATE(YEAR(B652),MONTH(B652),1)),DATE(YEAR(B652),MONTH(B652),1)))</f>
        <v/>
      </c>
      <c r="N652" s="39">
        <f>IF(L652&lt;&gt;1,"",IF(J652="",0,IF(COUNTIFS($J$4:J652,J652)&gt;1,1,0)))</f>
        <v/>
      </c>
      <c r="O652" s="39">
        <f>IF(L652&lt;&gt;1,"",IF(J652="",0,IFERROR(MATCH(J652,'分け方の表'!$M$4:$M$53,0),0)))</f>
        <v/>
      </c>
      <c r="P652" s="39">
        <f>IF(L652&lt;&gt;1,"",IF(SUMPRODUCT((COUNTIFS(C652,"*"&amp;'分け方の表'!$F$4:$F$23&amp;"*")&gt;0)*('分け方の表'!$F$4:$F$23&lt;&gt;"")*'分け方の表'!$I$4:$I$23)=0,99,1+COUNTIFS('分け方の表'!$I$4:$I$23,"&gt;"&amp;SUMPRODUCT((COUNTIFS(C652,"*"&amp;'分け方の表'!$F$4:$F$23&amp;"*")&gt;0)*('分け方の表'!$F$4:$F$23&lt;&gt;"")*'分け方の表'!$I$4:$I$23))))</f>
        <v/>
      </c>
      <c r="Q652" s="39">
        <f>IF(L652&lt;&gt;1,"",IF(P652&gt;=99,"",INDEX('分け方の表'!$G$4:$G$23,P652)&amp;""))</f>
        <v/>
      </c>
      <c r="R652" s="39">
        <f>IF(L652&lt;&gt;1,"",IF((F652="収入")*(G652="給与")*(E652&lt;&gt;"")*(COUNTIFS('分け方の表'!$J$4:$J$13,E652)&gt;0),INDEX('分け方の表'!$K$4:$K$13,MATCH(E652,'分け方の表'!$J$4:$J$13,0))&amp;"",IFERROR(INDEX('分け方の表'!$C$4:$C$103,MATCH(F652&amp;"|"&amp;G652,'分け方の表'!$D$4:$D$103,0))&amp;"",IFERROR(INDEX('分け方の表'!$C$4:$C$103,MATCH(F652&amp;"|（ほか全部）",'分け方の表'!$D$4:$D$103,0))&amp;"","未分類"))))</f>
        <v/>
      </c>
      <c r="S652" s="39">
        <f>IF(L652&lt;&gt;1,"",IF(N652=1,"",IF(IF(O652&gt;0,INDEX('分け方の表'!$N$4:$N$53,O652)&amp;"","")&lt;&gt;"",IF(INDEX('分け方の表'!$N$4:$N$53,O652)="（数えない）","",INDEX('分け方の表'!$N$4:$N$53,O652)&amp;""),IF(I652&amp;""="1",IF((Q652&lt;&gt;"")*(D652&lt;0)*(IFERROR(INDEX('入力'!$E$30:$E$88,MATCH(Q652,'入力'!$A$30:$A$88,0)),"")="貯める・増やす"),Q652,""),IF(A652&amp;""="0","",IF(Q652&lt;&gt;"",Q652,R652))))))</f>
        <v/>
      </c>
      <c r="T652" s="56">
        <f>IF(S652="","",IF(IFERROR(INDEX('入力'!$E$30:$E$88,MATCH(S652,'入力'!$A$30:$A$88,0)),"")="入るお金",D652,-D652))</f>
        <v/>
      </c>
      <c r="U652" s="39">
        <f>IF(L652="","",IF(L652&lt;&gt;1,"見出しなど",IF(N652=1,"重なり",IF(S652="",IF(O652&gt;0,"数えない（直した）",IF(I652&amp;""="1","振替",IF(A652&amp;""="0","計算対象外","数えない"))),IF(COUNTIFS('入力'!$A$30:$A$88,S652)=0,"一覧にない費目",IF(O652&gt;0,"直した",IF(S652="未分類","未分類","OK")))))))</f>
        <v/>
      </c>
    </row>
    <row r="653">
      <c r="A653" s="40" t="n"/>
      <c r="B653" s="34" t="n"/>
      <c r="C653" s="35" t="n"/>
      <c r="D653" s="36" t="n"/>
      <c r="E653" s="35" t="n"/>
      <c r="F653" s="35" t="n"/>
      <c r="G653" s="35" t="n"/>
      <c r="H653" s="35" t="n"/>
      <c r="I653" s="40" t="n"/>
      <c r="J653" s="35" t="n"/>
      <c r="L653" s="39">
        <f>IF(B653="","",IFERROR(YEAR(B653)*0+D653*0+1,0))</f>
        <v/>
      </c>
      <c r="M653" s="55">
        <f>IF(L653&lt;&gt;1,"",IF(O653&gt;0,IF(INDEX('分け方の表'!$O$4:$O$53,O653)&lt;&gt;"",DATE(YEAR(INDEX('分け方の表'!$O$4:$O$53,O653)),MONTH(INDEX('分け方の表'!$O$4:$O$53,O653)),1),DATE(YEAR(B653),MONTH(B653),1)),DATE(YEAR(B653),MONTH(B653),1)))</f>
        <v/>
      </c>
      <c r="N653" s="39">
        <f>IF(L653&lt;&gt;1,"",IF(J653="",0,IF(COUNTIFS($J$4:J653,J653)&gt;1,1,0)))</f>
        <v/>
      </c>
      <c r="O653" s="39">
        <f>IF(L653&lt;&gt;1,"",IF(J653="",0,IFERROR(MATCH(J653,'分け方の表'!$M$4:$M$53,0),0)))</f>
        <v/>
      </c>
      <c r="P653" s="39">
        <f>IF(L653&lt;&gt;1,"",IF(SUMPRODUCT((COUNTIFS(C653,"*"&amp;'分け方の表'!$F$4:$F$23&amp;"*")&gt;0)*('分け方の表'!$F$4:$F$23&lt;&gt;"")*'分け方の表'!$I$4:$I$23)=0,99,1+COUNTIFS('分け方の表'!$I$4:$I$23,"&gt;"&amp;SUMPRODUCT((COUNTIFS(C653,"*"&amp;'分け方の表'!$F$4:$F$23&amp;"*")&gt;0)*('分け方の表'!$F$4:$F$23&lt;&gt;"")*'分け方の表'!$I$4:$I$23))))</f>
        <v/>
      </c>
      <c r="Q653" s="39">
        <f>IF(L653&lt;&gt;1,"",IF(P653&gt;=99,"",INDEX('分け方の表'!$G$4:$G$23,P653)&amp;""))</f>
        <v/>
      </c>
      <c r="R653" s="39">
        <f>IF(L653&lt;&gt;1,"",IF((F653="収入")*(G653="給与")*(E653&lt;&gt;"")*(COUNTIFS('分け方の表'!$J$4:$J$13,E653)&gt;0),INDEX('分け方の表'!$K$4:$K$13,MATCH(E653,'分け方の表'!$J$4:$J$13,0))&amp;"",IFERROR(INDEX('分け方の表'!$C$4:$C$103,MATCH(F653&amp;"|"&amp;G653,'分け方の表'!$D$4:$D$103,0))&amp;"",IFERROR(INDEX('分け方の表'!$C$4:$C$103,MATCH(F653&amp;"|（ほか全部）",'分け方の表'!$D$4:$D$103,0))&amp;"","未分類"))))</f>
        <v/>
      </c>
      <c r="S653" s="39">
        <f>IF(L653&lt;&gt;1,"",IF(N653=1,"",IF(IF(O653&gt;0,INDEX('分け方の表'!$N$4:$N$53,O653)&amp;"","")&lt;&gt;"",IF(INDEX('分け方の表'!$N$4:$N$53,O653)="（数えない）","",INDEX('分け方の表'!$N$4:$N$53,O653)&amp;""),IF(I653&amp;""="1",IF((Q653&lt;&gt;"")*(D653&lt;0)*(IFERROR(INDEX('入力'!$E$30:$E$88,MATCH(Q653,'入力'!$A$30:$A$88,0)),"")="貯める・増やす"),Q653,""),IF(A653&amp;""="0","",IF(Q653&lt;&gt;"",Q653,R653))))))</f>
        <v/>
      </c>
      <c r="T653" s="56">
        <f>IF(S653="","",IF(IFERROR(INDEX('入力'!$E$30:$E$88,MATCH(S653,'入力'!$A$30:$A$88,0)),"")="入るお金",D653,-D653))</f>
        <v/>
      </c>
      <c r="U653" s="39">
        <f>IF(L653="","",IF(L653&lt;&gt;1,"見出しなど",IF(N653=1,"重なり",IF(S653="",IF(O653&gt;0,"数えない（直した）",IF(I653&amp;""="1","振替",IF(A653&amp;""="0","計算対象外","数えない"))),IF(COUNTIFS('入力'!$A$30:$A$88,S653)=0,"一覧にない費目",IF(O653&gt;0,"直した",IF(S653="未分類","未分類","OK")))))))</f>
        <v/>
      </c>
    </row>
    <row r="654">
      <c r="A654" s="40" t="n"/>
      <c r="B654" s="34" t="n"/>
      <c r="C654" s="35" t="n"/>
      <c r="D654" s="36" t="n"/>
      <c r="E654" s="35" t="n"/>
      <c r="F654" s="35" t="n"/>
      <c r="G654" s="35" t="n"/>
      <c r="H654" s="35" t="n"/>
      <c r="I654" s="40" t="n"/>
      <c r="J654" s="35" t="n"/>
      <c r="L654" s="39">
        <f>IF(B654="","",IFERROR(YEAR(B654)*0+D654*0+1,0))</f>
        <v/>
      </c>
      <c r="M654" s="55">
        <f>IF(L654&lt;&gt;1,"",IF(O654&gt;0,IF(INDEX('分け方の表'!$O$4:$O$53,O654)&lt;&gt;"",DATE(YEAR(INDEX('分け方の表'!$O$4:$O$53,O654)),MONTH(INDEX('分け方の表'!$O$4:$O$53,O654)),1),DATE(YEAR(B654),MONTH(B654),1)),DATE(YEAR(B654),MONTH(B654),1)))</f>
        <v/>
      </c>
      <c r="N654" s="39">
        <f>IF(L654&lt;&gt;1,"",IF(J654="",0,IF(COUNTIFS($J$4:J654,J654)&gt;1,1,0)))</f>
        <v/>
      </c>
      <c r="O654" s="39">
        <f>IF(L654&lt;&gt;1,"",IF(J654="",0,IFERROR(MATCH(J654,'分け方の表'!$M$4:$M$53,0),0)))</f>
        <v/>
      </c>
      <c r="P654" s="39">
        <f>IF(L654&lt;&gt;1,"",IF(SUMPRODUCT((COUNTIFS(C654,"*"&amp;'分け方の表'!$F$4:$F$23&amp;"*")&gt;0)*('分け方の表'!$F$4:$F$23&lt;&gt;"")*'分け方の表'!$I$4:$I$23)=0,99,1+COUNTIFS('分け方の表'!$I$4:$I$23,"&gt;"&amp;SUMPRODUCT((COUNTIFS(C654,"*"&amp;'分け方の表'!$F$4:$F$23&amp;"*")&gt;0)*('分け方の表'!$F$4:$F$23&lt;&gt;"")*'分け方の表'!$I$4:$I$23))))</f>
        <v/>
      </c>
      <c r="Q654" s="39">
        <f>IF(L654&lt;&gt;1,"",IF(P654&gt;=99,"",INDEX('分け方の表'!$G$4:$G$23,P654)&amp;""))</f>
        <v/>
      </c>
      <c r="R654" s="39">
        <f>IF(L654&lt;&gt;1,"",IF((F654="収入")*(G654="給与")*(E654&lt;&gt;"")*(COUNTIFS('分け方の表'!$J$4:$J$13,E654)&gt;0),INDEX('分け方の表'!$K$4:$K$13,MATCH(E654,'分け方の表'!$J$4:$J$13,0))&amp;"",IFERROR(INDEX('分け方の表'!$C$4:$C$103,MATCH(F654&amp;"|"&amp;G654,'分け方の表'!$D$4:$D$103,0))&amp;"",IFERROR(INDEX('分け方の表'!$C$4:$C$103,MATCH(F654&amp;"|（ほか全部）",'分け方の表'!$D$4:$D$103,0))&amp;"","未分類"))))</f>
        <v/>
      </c>
      <c r="S654" s="39">
        <f>IF(L654&lt;&gt;1,"",IF(N654=1,"",IF(IF(O654&gt;0,INDEX('分け方の表'!$N$4:$N$53,O654)&amp;"","")&lt;&gt;"",IF(INDEX('分け方の表'!$N$4:$N$53,O654)="（数えない）","",INDEX('分け方の表'!$N$4:$N$53,O654)&amp;""),IF(I654&amp;""="1",IF((Q654&lt;&gt;"")*(D654&lt;0)*(IFERROR(INDEX('入力'!$E$30:$E$88,MATCH(Q654,'入力'!$A$30:$A$88,0)),"")="貯める・増やす"),Q654,""),IF(A654&amp;""="0","",IF(Q654&lt;&gt;"",Q654,R654))))))</f>
        <v/>
      </c>
      <c r="T654" s="56">
        <f>IF(S654="","",IF(IFERROR(INDEX('入力'!$E$30:$E$88,MATCH(S654,'入力'!$A$30:$A$88,0)),"")="入るお金",D654,-D654))</f>
        <v/>
      </c>
      <c r="U654" s="39">
        <f>IF(L654="","",IF(L654&lt;&gt;1,"見出しなど",IF(N654=1,"重なり",IF(S654="",IF(O654&gt;0,"数えない（直した）",IF(I654&amp;""="1","振替",IF(A654&amp;""="0","計算対象外","数えない"))),IF(COUNTIFS('入力'!$A$30:$A$88,S654)=0,"一覧にない費目",IF(O654&gt;0,"直した",IF(S654="未分類","未分類","OK")))))))</f>
        <v/>
      </c>
    </row>
    <row r="655">
      <c r="A655" s="40" t="n"/>
      <c r="B655" s="34" t="n"/>
      <c r="C655" s="35" t="n"/>
      <c r="D655" s="36" t="n"/>
      <c r="E655" s="35" t="n"/>
      <c r="F655" s="35" t="n"/>
      <c r="G655" s="35" t="n"/>
      <c r="H655" s="35" t="n"/>
      <c r="I655" s="40" t="n"/>
      <c r="J655" s="35" t="n"/>
      <c r="L655" s="39">
        <f>IF(B655="","",IFERROR(YEAR(B655)*0+D655*0+1,0))</f>
        <v/>
      </c>
      <c r="M655" s="55">
        <f>IF(L655&lt;&gt;1,"",IF(O655&gt;0,IF(INDEX('分け方の表'!$O$4:$O$53,O655)&lt;&gt;"",DATE(YEAR(INDEX('分け方の表'!$O$4:$O$53,O655)),MONTH(INDEX('分け方の表'!$O$4:$O$53,O655)),1),DATE(YEAR(B655),MONTH(B655),1)),DATE(YEAR(B655),MONTH(B655),1)))</f>
        <v/>
      </c>
      <c r="N655" s="39">
        <f>IF(L655&lt;&gt;1,"",IF(J655="",0,IF(COUNTIFS($J$4:J655,J655)&gt;1,1,0)))</f>
        <v/>
      </c>
      <c r="O655" s="39">
        <f>IF(L655&lt;&gt;1,"",IF(J655="",0,IFERROR(MATCH(J655,'分け方の表'!$M$4:$M$53,0),0)))</f>
        <v/>
      </c>
      <c r="P655" s="39">
        <f>IF(L655&lt;&gt;1,"",IF(SUMPRODUCT((COUNTIFS(C655,"*"&amp;'分け方の表'!$F$4:$F$23&amp;"*")&gt;0)*('分け方の表'!$F$4:$F$23&lt;&gt;"")*'分け方の表'!$I$4:$I$23)=0,99,1+COUNTIFS('分け方の表'!$I$4:$I$23,"&gt;"&amp;SUMPRODUCT((COUNTIFS(C655,"*"&amp;'分け方の表'!$F$4:$F$23&amp;"*")&gt;0)*('分け方の表'!$F$4:$F$23&lt;&gt;"")*'分け方の表'!$I$4:$I$23))))</f>
        <v/>
      </c>
      <c r="Q655" s="39">
        <f>IF(L655&lt;&gt;1,"",IF(P655&gt;=99,"",INDEX('分け方の表'!$G$4:$G$23,P655)&amp;""))</f>
        <v/>
      </c>
      <c r="R655" s="39">
        <f>IF(L655&lt;&gt;1,"",IF((F655="収入")*(G655="給与")*(E655&lt;&gt;"")*(COUNTIFS('分け方の表'!$J$4:$J$13,E655)&gt;0),INDEX('分け方の表'!$K$4:$K$13,MATCH(E655,'分け方の表'!$J$4:$J$13,0))&amp;"",IFERROR(INDEX('分け方の表'!$C$4:$C$103,MATCH(F655&amp;"|"&amp;G655,'分け方の表'!$D$4:$D$103,0))&amp;"",IFERROR(INDEX('分け方の表'!$C$4:$C$103,MATCH(F655&amp;"|（ほか全部）",'分け方の表'!$D$4:$D$103,0))&amp;"","未分類"))))</f>
        <v/>
      </c>
      <c r="S655" s="39">
        <f>IF(L655&lt;&gt;1,"",IF(N655=1,"",IF(IF(O655&gt;0,INDEX('分け方の表'!$N$4:$N$53,O655)&amp;"","")&lt;&gt;"",IF(INDEX('分け方の表'!$N$4:$N$53,O655)="（数えない）","",INDEX('分け方の表'!$N$4:$N$53,O655)&amp;""),IF(I655&amp;""="1",IF((Q655&lt;&gt;"")*(D655&lt;0)*(IFERROR(INDEX('入力'!$E$30:$E$88,MATCH(Q655,'入力'!$A$30:$A$88,0)),"")="貯める・増やす"),Q655,""),IF(A655&amp;""="0","",IF(Q655&lt;&gt;"",Q655,R655))))))</f>
        <v/>
      </c>
      <c r="T655" s="56">
        <f>IF(S655="","",IF(IFERROR(INDEX('入力'!$E$30:$E$88,MATCH(S655,'入力'!$A$30:$A$88,0)),"")="入るお金",D655,-D655))</f>
        <v/>
      </c>
      <c r="U655" s="39">
        <f>IF(L655="","",IF(L655&lt;&gt;1,"見出しなど",IF(N655=1,"重なり",IF(S655="",IF(O655&gt;0,"数えない（直した）",IF(I655&amp;""="1","振替",IF(A655&amp;""="0","計算対象外","数えない"))),IF(COUNTIFS('入力'!$A$30:$A$88,S655)=0,"一覧にない費目",IF(O655&gt;0,"直した",IF(S655="未分類","未分類","OK")))))))</f>
        <v/>
      </c>
    </row>
    <row r="656">
      <c r="A656" s="40" t="n"/>
      <c r="B656" s="34" t="n"/>
      <c r="C656" s="35" t="n"/>
      <c r="D656" s="36" t="n"/>
      <c r="E656" s="35" t="n"/>
      <c r="F656" s="35" t="n"/>
      <c r="G656" s="35" t="n"/>
      <c r="H656" s="35" t="n"/>
      <c r="I656" s="40" t="n"/>
      <c r="J656" s="35" t="n"/>
      <c r="L656" s="39">
        <f>IF(B656="","",IFERROR(YEAR(B656)*0+D656*0+1,0))</f>
        <v/>
      </c>
      <c r="M656" s="55">
        <f>IF(L656&lt;&gt;1,"",IF(O656&gt;0,IF(INDEX('分け方の表'!$O$4:$O$53,O656)&lt;&gt;"",DATE(YEAR(INDEX('分け方の表'!$O$4:$O$53,O656)),MONTH(INDEX('分け方の表'!$O$4:$O$53,O656)),1),DATE(YEAR(B656),MONTH(B656),1)),DATE(YEAR(B656),MONTH(B656),1)))</f>
        <v/>
      </c>
      <c r="N656" s="39">
        <f>IF(L656&lt;&gt;1,"",IF(J656="",0,IF(COUNTIFS($J$4:J656,J656)&gt;1,1,0)))</f>
        <v/>
      </c>
      <c r="O656" s="39">
        <f>IF(L656&lt;&gt;1,"",IF(J656="",0,IFERROR(MATCH(J656,'分け方の表'!$M$4:$M$53,0),0)))</f>
        <v/>
      </c>
      <c r="P656" s="39">
        <f>IF(L656&lt;&gt;1,"",IF(SUMPRODUCT((COUNTIFS(C656,"*"&amp;'分け方の表'!$F$4:$F$23&amp;"*")&gt;0)*('分け方の表'!$F$4:$F$23&lt;&gt;"")*'分け方の表'!$I$4:$I$23)=0,99,1+COUNTIFS('分け方の表'!$I$4:$I$23,"&gt;"&amp;SUMPRODUCT((COUNTIFS(C656,"*"&amp;'分け方の表'!$F$4:$F$23&amp;"*")&gt;0)*('分け方の表'!$F$4:$F$23&lt;&gt;"")*'分け方の表'!$I$4:$I$23))))</f>
        <v/>
      </c>
      <c r="Q656" s="39">
        <f>IF(L656&lt;&gt;1,"",IF(P656&gt;=99,"",INDEX('分け方の表'!$G$4:$G$23,P656)&amp;""))</f>
        <v/>
      </c>
      <c r="R656" s="39">
        <f>IF(L656&lt;&gt;1,"",IF((F656="収入")*(G656="給与")*(E656&lt;&gt;"")*(COUNTIFS('分け方の表'!$J$4:$J$13,E656)&gt;0),INDEX('分け方の表'!$K$4:$K$13,MATCH(E656,'分け方の表'!$J$4:$J$13,0))&amp;"",IFERROR(INDEX('分け方の表'!$C$4:$C$103,MATCH(F656&amp;"|"&amp;G656,'分け方の表'!$D$4:$D$103,0))&amp;"",IFERROR(INDEX('分け方の表'!$C$4:$C$103,MATCH(F656&amp;"|（ほか全部）",'分け方の表'!$D$4:$D$103,0))&amp;"","未分類"))))</f>
        <v/>
      </c>
      <c r="S656" s="39">
        <f>IF(L656&lt;&gt;1,"",IF(N656=1,"",IF(IF(O656&gt;0,INDEX('分け方の表'!$N$4:$N$53,O656)&amp;"","")&lt;&gt;"",IF(INDEX('分け方の表'!$N$4:$N$53,O656)="（数えない）","",INDEX('分け方の表'!$N$4:$N$53,O656)&amp;""),IF(I656&amp;""="1",IF((Q656&lt;&gt;"")*(D656&lt;0)*(IFERROR(INDEX('入力'!$E$30:$E$88,MATCH(Q656,'入力'!$A$30:$A$88,0)),"")="貯める・増やす"),Q656,""),IF(A656&amp;""="0","",IF(Q656&lt;&gt;"",Q656,R656))))))</f>
        <v/>
      </c>
      <c r="T656" s="56">
        <f>IF(S656="","",IF(IFERROR(INDEX('入力'!$E$30:$E$88,MATCH(S656,'入力'!$A$30:$A$88,0)),"")="入るお金",D656,-D656))</f>
        <v/>
      </c>
      <c r="U656" s="39">
        <f>IF(L656="","",IF(L656&lt;&gt;1,"見出しなど",IF(N656=1,"重なり",IF(S656="",IF(O656&gt;0,"数えない（直した）",IF(I656&amp;""="1","振替",IF(A656&amp;""="0","計算対象外","数えない"))),IF(COUNTIFS('入力'!$A$30:$A$88,S656)=0,"一覧にない費目",IF(O656&gt;0,"直した",IF(S656="未分類","未分類","OK")))))))</f>
        <v/>
      </c>
    </row>
    <row r="657">
      <c r="A657" s="40" t="n"/>
      <c r="B657" s="34" t="n"/>
      <c r="C657" s="35" t="n"/>
      <c r="D657" s="36" t="n"/>
      <c r="E657" s="35" t="n"/>
      <c r="F657" s="35" t="n"/>
      <c r="G657" s="35" t="n"/>
      <c r="H657" s="35" t="n"/>
      <c r="I657" s="40" t="n"/>
      <c r="J657" s="35" t="n"/>
      <c r="L657" s="39">
        <f>IF(B657="","",IFERROR(YEAR(B657)*0+D657*0+1,0))</f>
        <v/>
      </c>
      <c r="M657" s="55">
        <f>IF(L657&lt;&gt;1,"",IF(O657&gt;0,IF(INDEX('分け方の表'!$O$4:$O$53,O657)&lt;&gt;"",DATE(YEAR(INDEX('分け方の表'!$O$4:$O$53,O657)),MONTH(INDEX('分け方の表'!$O$4:$O$53,O657)),1),DATE(YEAR(B657),MONTH(B657),1)),DATE(YEAR(B657),MONTH(B657),1)))</f>
        <v/>
      </c>
      <c r="N657" s="39">
        <f>IF(L657&lt;&gt;1,"",IF(J657="",0,IF(COUNTIFS($J$4:J657,J657)&gt;1,1,0)))</f>
        <v/>
      </c>
      <c r="O657" s="39">
        <f>IF(L657&lt;&gt;1,"",IF(J657="",0,IFERROR(MATCH(J657,'分け方の表'!$M$4:$M$53,0),0)))</f>
        <v/>
      </c>
      <c r="P657" s="39">
        <f>IF(L657&lt;&gt;1,"",IF(SUMPRODUCT((COUNTIFS(C657,"*"&amp;'分け方の表'!$F$4:$F$23&amp;"*")&gt;0)*('分け方の表'!$F$4:$F$23&lt;&gt;"")*'分け方の表'!$I$4:$I$23)=0,99,1+COUNTIFS('分け方の表'!$I$4:$I$23,"&gt;"&amp;SUMPRODUCT((COUNTIFS(C657,"*"&amp;'分け方の表'!$F$4:$F$23&amp;"*")&gt;0)*('分け方の表'!$F$4:$F$23&lt;&gt;"")*'分け方の表'!$I$4:$I$23))))</f>
        <v/>
      </c>
      <c r="Q657" s="39">
        <f>IF(L657&lt;&gt;1,"",IF(P657&gt;=99,"",INDEX('分け方の表'!$G$4:$G$23,P657)&amp;""))</f>
        <v/>
      </c>
      <c r="R657" s="39">
        <f>IF(L657&lt;&gt;1,"",IF((F657="収入")*(G657="給与")*(E657&lt;&gt;"")*(COUNTIFS('分け方の表'!$J$4:$J$13,E657)&gt;0),INDEX('分け方の表'!$K$4:$K$13,MATCH(E657,'分け方の表'!$J$4:$J$13,0))&amp;"",IFERROR(INDEX('分け方の表'!$C$4:$C$103,MATCH(F657&amp;"|"&amp;G657,'分け方の表'!$D$4:$D$103,0))&amp;"",IFERROR(INDEX('分け方の表'!$C$4:$C$103,MATCH(F657&amp;"|（ほか全部）",'分け方の表'!$D$4:$D$103,0))&amp;"","未分類"))))</f>
        <v/>
      </c>
      <c r="S657" s="39">
        <f>IF(L657&lt;&gt;1,"",IF(N657=1,"",IF(IF(O657&gt;0,INDEX('分け方の表'!$N$4:$N$53,O657)&amp;"","")&lt;&gt;"",IF(INDEX('分け方の表'!$N$4:$N$53,O657)="（数えない）","",INDEX('分け方の表'!$N$4:$N$53,O657)&amp;""),IF(I657&amp;""="1",IF((Q657&lt;&gt;"")*(D657&lt;0)*(IFERROR(INDEX('入力'!$E$30:$E$88,MATCH(Q657,'入力'!$A$30:$A$88,0)),"")="貯める・増やす"),Q657,""),IF(A657&amp;""="0","",IF(Q657&lt;&gt;"",Q657,R657))))))</f>
        <v/>
      </c>
      <c r="T657" s="56">
        <f>IF(S657="","",IF(IFERROR(INDEX('入力'!$E$30:$E$88,MATCH(S657,'入力'!$A$30:$A$88,0)),"")="入るお金",D657,-D657))</f>
        <v/>
      </c>
      <c r="U657" s="39">
        <f>IF(L657="","",IF(L657&lt;&gt;1,"見出しなど",IF(N657=1,"重なり",IF(S657="",IF(O657&gt;0,"数えない（直した）",IF(I657&amp;""="1","振替",IF(A657&amp;""="0","計算対象外","数えない"))),IF(COUNTIFS('入力'!$A$30:$A$88,S657)=0,"一覧にない費目",IF(O657&gt;0,"直した",IF(S657="未分類","未分類","OK")))))))</f>
        <v/>
      </c>
    </row>
    <row r="658">
      <c r="A658" s="40" t="n"/>
      <c r="B658" s="34" t="n"/>
      <c r="C658" s="35" t="n"/>
      <c r="D658" s="36" t="n"/>
      <c r="E658" s="35" t="n"/>
      <c r="F658" s="35" t="n"/>
      <c r="G658" s="35" t="n"/>
      <c r="H658" s="35" t="n"/>
      <c r="I658" s="40" t="n"/>
      <c r="J658" s="35" t="n"/>
      <c r="L658" s="39">
        <f>IF(B658="","",IFERROR(YEAR(B658)*0+D658*0+1,0))</f>
        <v/>
      </c>
      <c r="M658" s="55">
        <f>IF(L658&lt;&gt;1,"",IF(O658&gt;0,IF(INDEX('分け方の表'!$O$4:$O$53,O658)&lt;&gt;"",DATE(YEAR(INDEX('分け方の表'!$O$4:$O$53,O658)),MONTH(INDEX('分け方の表'!$O$4:$O$53,O658)),1),DATE(YEAR(B658),MONTH(B658),1)),DATE(YEAR(B658),MONTH(B658),1)))</f>
        <v/>
      </c>
      <c r="N658" s="39">
        <f>IF(L658&lt;&gt;1,"",IF(J658="",0,IF(COUNTIFS($J$4:J658,J658)&gt;1,1,0)))</f>
        <v/>
      </c>
      <c r="O658" s="39">
        <f>IF(L658&lt;&gt;1,"",IF(J658="",0,IFERROR(MATCH(J658,'分け方の表'!$M$4:$M$53,0),0)))</f>
        <v/>
      </c>
      <c r="P658" s="39">
        <f>IF(L658&lt;&gt;1,"",IF(SUMPRODUCT((COUNTIFS(C658,"*"&amp;'分け方の表'!$F$4:$F$23&amp;"*")&gt;0)*('分け方の表'!$F$4:$F$23&lt;&gt;"")*'分け方の表'!$I$4:$I$23)=0,99,1+COUNTIFS('分け方の表'!$I$4:$I$23,"&gt;"&amp;SUMPRODUCT((COUNTIFS(C658,"*"&amp;'分け方の表'!$F$4:$F$23&amp;"*")&gt;0)*('分け方の表'!$F$4:$F$23&lt;&gt;"")*'分け方の表'!$I$4:$I$23))))</f>
        <v/>
      </c>
      <c r="Q658" s="39">
        <f>IF(L658&lt;&gt;1,"",IF(P658&gt;=99,"",INDEX('分け方の表'!$G$4:$G$23,P658)&amp;""))</f>
        <v/>
      </c>
      <c r="R658" s="39">
        <f>IF(L658&lt;&gt;1,"",IF((F658="収入")*(G658="給与")*(E658&lt;&gt;"")*(COUNTIFS('分け方の表'!$J$4:$J$13,E658)&gt;0),INDEX('分け方の表'!$K$4:$K$13,MATCH(E658,'分け方の表'!$J$4:$J$13,0))&amp;"",IFERROR(INDEX('分け方の表'!$C$4:$C$103,MATCH(F658&amp;"|"&amp;G658,'分け方の表'!$D$4:$D$103,0))&amp;"",IFERROR(INDEX('分け方の表'!$C$4:$C$103,MATCH(F658&amp;"|（ほか全部）",'分け方の表'!$D$4:$D$103,0))&amp;"","未分類"))))</f>
        <v/>
      </c>
      <c r="S658" s="39">
        <f>IF(L658&lt;&gt;1,"",IF(N658=1,"",IF(IF(O658&gt;0,INDEX('分け方の表'!$N$4:$N$53,O658)&amp;"","")&lt;&gt;"",IF(INDEX('分け方の表'!$N$4:$N$53,O658)="（数えない）","",INDEX('分け方の表'!$N$4:$N$53,O658)&amp;""),IF(I658&amp;""="1",IF((Q658&lt;&gt;"")*(D658&lt;0)*(IFERROR(INDEX('入力'!$E$30:$E$88,MATCH(Q658,'入力'!$A$30:$A$88,0)),"")="貯める・増やす"),Q658,""),IF(A658&amp;""="0","",IF(Q658&lt;&gt;"",Q658,R658))))))</f>
        <v/>
      </c>
      <c r="T658" s="56">
        <f>IF(S658="","",IF(IFERROR(INDEX('入力'!$E$30:$E$88,MATCH(S658,'入力'!$A$30:$A$88,0)),"")="入るお金",D658,-D658))</f>
        <v/>
      </c>
      <c r="U658" s="39">
        <f>IF(L658="","",IF(L658&lt;&gt;1,"見出しなど",IF(N658=1,"重なり",IF(S658="",IF(O658&gt;0,"数えない（直した）",IF(I658&amp;""="1","振替",IF(A658&amp;""="0","計算対象外","数えない"))),IF(COUNTIFS('入力'!$A$30:$A$88,S658)=0,"一覧にない費目",IF(O658&gt;0,"直した",IF(S658="未分類","未分類","OK")))))))</f>
        <v/>
      </c>
    </row>
    <row r="659">
      <c r="A659" s="40" t="n"/>
      <c r="B659" s="34" t="n"/>
      <c r="C659" s="35" t="n"/>
      <c r="D659" s="36" t="n"/>
      <c r="E659" s="35" t="n"/>
      <c r="F659" s="35" t="n"/>
      <c r="G659" s="35" t="n"/>
      <c r="H659" s="35" t="n"/>
      <c r="I659" s="40" t="n"/>
      <c r="J659" s="35" t="n"/>
      <c r="L659" s="39">
        <f>IF(B659="","",IFERROR(YEAR(B659)*0+D659*0+1,0))</f>
        <v/>
      </c>
      <c r="M659" s="55">
        <f>IF(L659&lt;&gt;1,"",IF(O659&gt;0,IF(INDEX('分け方の表'!$O$4:$O$53,O659)&lt;&gt;"",DATE(YEAR(INDEX('分け方の表'!$O$4:$O$53,O659)),MONTH(INDEX('分け方の表'!$O$4:$O$53,O659)),1),DATE(YEAR(B659),MONTH(B659),1)),DATE(YEAR(B659),MONTH(B659),1)))</f>
        <v/>
      </c>
      <c r="N659" s="39">
        <f>IF(L659&lt;&gt;1,"",IF(J659="",0,IF(COUNTIFS($J$4:J659,J659)&gt;1,1,0)))</f>
        <v/>
      </c>
      <c r="O659" s="39">
        <f>IF(L659&lt;&gt;1,"",IF(J659="",0,IFERROR(MATCH(J659,'分け方の表'!$M$4:$M$53,0),0)))</f>
        <v/>
      </c>
      <c r="P659" s="39">
        <f>IF(L659&lt;&gt;1,"",IF(SUMPRODUCT((COUNTIFS(C659,"*"&amp;'分け方の表'!$F$4:$F$23&amp;"*")&gt;0)*('分け方の表'!$F$4:$F$23&lt;&gt;"")*'分け方の表'!$I$4:$I$23)=0,99,1+COUNTIFS('分け方の表'!$I$4:$I$23,"&gt;"&amp;SUMPRODUCT((COUNTIFS(C659,"*"&amp;'分け方の表'!$F$4:$F$23&amp;"*")&gt;0)*('分け方の表'!$F$4:$F$23&lt;&gt;"")*'分け方の表'!$I$4:$I$23))))</f>
        <v/>
      </c>
      <c r="Q659" s="39">
        <f>IF(L659&lt;&gt;1,"",IF(P659&gt;=99,"",INDEX('分け方の表'!$G$4:$G$23,P659)&amp;""))</f>
        <v/>
      </c>
      <c r="R659" s="39">
        <f>IF(L659&lt;&gt;1,"",IF((F659="収入")*(G659="給与")*(E659&lt;&gt;"")*(COUNTIFS('分け方の表'!$J$4:$J$13,E659)&gt;0),INDEX('分け方の表'!$K$4:$K$13,MATCH(E659,'分け方の表'!$J$4:$J$13,0))&amp;"",IFERROR(INDEX('分け方の表'!$C$4:$C$103,MATCH(F659&amp;"|"&amp;G659,'分け方の表'!$D$4:$D$103,0))&amp;"",IFERROR(INDEX('分け方の表'!$C$4:$C$103,MATCH(F659&amp;"|（ほか全部）",'分け方の表'!$D$4:$D$103,0))&amp;"","未分類"))))</f>
        <v/>
      </c>
      <c r="S659" s="39">
        <f>IF(L659&lt;&gt;1,"",IF(N659=1,"",IF(IF(O659&gt;0,INDEX('分け方の表'!$N$4:$N$53,O659)&amp;"","")&lt;&gt;"",IF(INDEX('分け方の表'!$N$4:$N$53,O659)="（数えない）","",INDEX('分け方の表'!$N$4:$N$53,O659)&amp;""),IF(I659&amp;""="1",IF((Q659&lt;&gt;"")*(D659&lt;0)*(IFERROR(INDEX('入力'!$E$30:$E$88,MATCH(Q659,'入力'!$A$30:$A$88,0)),"")="貯める・増やす"),Q659,""),IF(A659&amp;""="0","",IF(Q659&lt;&gt;"",Q659,R659))))))</f>
        <v/>
      </c>
      <c r="T659" s="56">
        <f>IF(S659="","",IF(IFERROR(INDEX('入力'!$E$30:$E$88,MATCH(S659,'入力'!$A$30:$A$88,0)),"")="入るお金",D659,-D659))</f>
        <v/>
      </c>
      <c r="U659" s="39">
        <f>IF(L659="","",IF(L659&lt;&gt;1,"見出しなど",IF(N659=1,"重なり",IF(S659="",IF(O659&gt;0,"数えない（直した）",IF(I659&amp;""="1","振替",IF(A659&amp;""="0","計算対象外","数えない"))),IF(COUNTIFS('入力'!$A$30:$A$88,S659)=0,"一覧にない費目",IF(O659&gt;0,"直した",IF(S659="未分類","未分類","OK")))))))</f>
        <v/>
      </c>
    </row>
    <row r="660">
      <c r="A660" s="40" t="n"/>
      <c r="B660" s="34" t="n"/>
      <c r="C660" s="35" t="n"/>
      <c r="D660" s="36" t="n"/>
      <c r="E660" s="35" t="n"/>
      <c r="F660" s="35" t="n"/>
      <c r="G660" s="35" t="n"/>
      <c r="H660" s="35" t="n"/>
      <c r="I660" s="40" t="n"/>
      <c r="J660" s="35" t="n"/>
      <c r="L660" s="39">
        <f>IF(B660="","",IFERROR(YEAR(B660)*0+D660*0+1,0))</f>
        <v/>
      </c>
      <c r="M660" s="55">
        <f>IF(L660&lt;&gt;1,"",IF(O660&gt;0,IF(INDEX('分け方の表'!$O$4:$O$53,O660)&lt;&gt;"",DATE(YEAR(INDEX('分け方の表'!$O$4:$O$53,O660)),MONTH(INDEX('分け方の表'!$O$4:$O$53,O660)),1),DATE(YEAR(B660),MONTH(B660),1)),DATE(YEAR(B660),MONTH(B660),1)))</f>
        <v/>
      </c>
      <c r="N660" s="39">
        <f>IF(L660&lt;&gt;1,"",IF(J660="",0,IF(COUNTIFS($J$4:J660,J660)&gt;1,1,0)))</f>
        <v/>
      </c>
      <c r="O660" s="39">
        <f>IF(L660&lt;&gt;1,"",IF(J660="",0,IFERROR(MATCH(J660,'分け方の表'!$M$4:$M$53,0),0)))</f>
        <v/>
      </c>
      <c r="P660" s="39">
        <f>IF(L660&lt;&gt;1,"",IF(SUMPRODUCT((COUNTIFS(C660,"*"&amp;'分け方の表'!$F$4:$F$23&amp;"*")&gt;0)*('分け方の表'!$F$4:$F$23&lt;&gt;"")*'分け方の表'!$I$4:$I$23)=0,99,1+COUNTIFS('分け方の表'!$I$4:$I$23,"&gt;"&amp;SUMPRODUCT((COUNTIFS(C660,"*"&amp;'分け方の表'!$F$4:$F$23&amp;"*")&gt;0)*('分け方の表'!$F$4:$F$23&lt;&gt;"")*'分け方の表'!$I$4:$I$23))))</f>
        <v/>
      </c>
      <c r="Q660" s="39">
        <f>IF(L660&lt;&gt;1,"",IF(P660&gt;=99,"",INDEX('分け方の表'!$G$4:$G$23,P660)&amp;""))</f>
        <v/>
      </c>
      <c r="R660" s="39">
        <f>IF(L660&lt;&gt;1,"",IF((F660="収入")*(G660="給与")*(E660&lt;&gt;"")*(COUNTIFS('分け方の表'!$J$4:$J$13,E660)&gt;0),INDEX('分け方の表'!$K$4:$K$13,MATCH(E660,'分け方の表'!$J$4:$J$13,0))&amp;"",IFERROR(INDEX('分け方の表'!$C$4:$C$103,MATCH(F660&amp;"|"&amp;G660,'分け方の表'!$D$4:$D$103,0))&amp;"",IFERROR(INDEX('分け方の表'!$C$4:$C$103,MATCH(F660&amp;"|（ほか全部）",'分け方の表'!$D$4:$D$103,0))&amp;"","未分類"))))</f>
        <v/>
      </c>
      <c r="S660" s="39">
        <f>IF(L660&lt;&gt;1,"",IF(N660=1,"",IF(IF(O660&gt;0,INDEX('分け方の表'!$N$4:$N$53,O660)&amp;"","")&lt;&gt;"",IF(INDEX('分け方の表'!$N$4:$N$53,O660)="（数えない）","",INDEX('分け方の表'!$N$4:$N$53,O660)&amp;""),IF(I660&amp;""="1",IF((Q660&lt;&gt;"")*(D660&lt;0)*(IFERROR(INDEX('入力'!$E$30:$E$88,MATCH(Q660,'入力'!$A$30:$A$88,0)),"")="貯める・増やす"),Q660,""),IF(A660&amp;""="0","",IF(Q660&lt;&gt;"",Q660,R660))))))</f>
        <v/>
      </c>
      <c r="T660" s="56">
        <f>IF(S660="","",IF(IFERROR(INDEX('入力'!$E$30:$E$88,MATCH(S660,'入力'!$A$30:$A$88,0)),"")="入るお金",D660,-D660))</f>
        <v/>
      </c>
      <c r="U660" s="39">
        <f>IF(L660="","",IF(L660&lt;&gt;1,"見出しなど",IF(N660=1,"重なり",IF(S660="",IF(O660&gt;0,"数えない（直した）",IF(I660&amp;""="1","振替",IF(A660&amp;""="0","計算対象外","数えない"))),IF(COUNTIFS('入力'!$A$30:$A$88,S660)=0,"一覧にない費目",IF(O660&gt;0,"直した",IF(S660="未分類","未分類","OK")))))))</f>
        <v/>
      </c>
    </row>
    <row r="661">
      <c r="A661" s="40" t="n"/>
      <c r="B661" s="34" t="n"/>
      <c r="C661" s="35" t="n"/>
      <c r="D661" s="36" t="n"/>
      <c r="E661" s="35" t="n"/>
      <c r="F661" s="35" t="n"/>
      <c r="G661" s="35" t="n"/>
      <c r="H661" s="35" t="n"/>
      <c r="I661" s="40" t="n"/>
      <c r="J661" s="35" t="n"/>
      <c r="L661" s="39">
        <f>IF(B661="","",IFERROR(YEAR(B661)*0+D661*0+1,0))</f>
        <v/>
      </c>
      <c r="M661" s="55">
        <f>IF(L661&lt;&gt;1,"",IF(O661&gt;0,IF(INDEX('分け方の表'!$O$4:$O$53,O661)&lt;&gt;"",DATE(YEAR(INDEX('分け方の表'!$O$4:$O$53,O661)),MONTH(INDEX('分け方の表'!$O$4:$O$53,O661)),1),DATE(YEAR(B661),MONTH(B661),1)),DATE(YEAR(B661),MONTH(B661),1)))</f>
        <v/>
      </c>
      <c r="N661" s="39">
        <f>IF(L661&lt;&gt;1,"",IF(J661="",0,IF(COUNTIFS($J$4:J661,J661)&gt;1,1,0)))</f>
        <v/>
      </c>
      <c r="O661" s="39">
        <f>IF(L661&lt;&gt;1,"",IF(J661="",0,IFERROR(MATCH(J661,'分け方の表'!$M$4:$M$53,0),0)))</f>
        <v/>
      </c>
      <c r="P661" s="39">
        <f>IF(L661&lt;&gt;1,"",IF(SUMPRODUCT((COUNTIFS(C661,"*"&amp;'分け方の表'!$F$4:$F$23&amp;"*")&gt;0)*('分け方の表'!$F$4:$F$23&lt;&gt;"")*'分け方の表'!$I$4:$I$23)=0,99,1+COUNTIFS('分け方の表'!$I$4:$I$23,"&gt;"&amp;SUMPRODUCT((COUNTIFS(C661,"*"&amp;'分け方の表'!$F$4:$F$23&amp;"*")&gt;0)*('分け方の表'!$F$4:$F$23&lt;&gt;"")*'分け方の表'!$I$4:$I$23))))</f>
        <v/>
      </c>
      <c r="Q661" s="39">
        <f>IF(L661&lt;&gt;1,"",IF(P661&gt;=99,"",INDEX('分け方の表'!$G$4:$G$23,P661)&amp;""))</f>
        <v/>
      </c>
      <c r="R661" s="39">
        <f>IF(L661&lt;&gt;1,"",IF((F661="収入")*(G661="給与")*(E661&lt;&gt;"")*(COUNTIFS('分け方の表'!$J$4:$J$13,E661)&gt;0),INDEX('分け方の表'!$K$4:$K$13,MATCH(E661,'分け方の表'!$J$4:$J$13,0))&amp;"",IFERROR(INDEX('分け方の表'!$C$4:$C$103,MATCH(F661&amp;"|"&amp;G661,'分け方の表'!$D$4:$D$103,0))&amp;"",IFERROR(INDEX('分け方の表'!$C$4:$C$103,MATCH(F661&amp;"|（ほか全部）",'分け方の表'!$D$4:$D$103,0))&amp;"","未分類"))))</f>
        <v/>
      </c>
      <c r="S661" s="39">
        <f>IF(L661&lt;&gt;1,"",IF(N661=1,"",IF(IF(O661&gt;0,INDEX('分け方の表'!$N$4:$N$53,O661)&amp;"","")&lt;&gt;"",IF(INDEX('分け方の表'!$N$4:$N$53,O661)="（数えない）","",INDEX('分け方の表'!$N$4:$N$53,O661)&amp;""),IF(I661&amp;""="1",IF((Q661&lt;&gt;"")*(D661&lt;0)*(IFERROR(INDEX('入力'!$E$30:$E$88,MATCH(Q661,'入力'!$A$30:$A$88,0)),"")="貯める・増やす"),Q661,""),IF(A661&amp;""="0","",IF(Q661&lt;&gt;"",Q661,R661))))))</f>
        <v/>
      </c>
      <c r="T661" s="56">
        <f>IF(S661="","",IF(IFERROR(INDEX('入力'!$E$30:$E$88,MATCH(S661,'入力'!$A$30:$A$88,0)),"")="入るお金",D661,-D661))</f>
        <v/>
      </c>
      <c r="U661" s="39">
        <f>IF(L661="","",IF(L661&lt;&gt;1,"見出しなど",IF(N661=1,"重なり",IF(S661="",IF(O661&gt;0,"数えない（直した）",IF(I661&amp;""="1","振替",IF(A661&amp;""="0","計算対象外","数えない"))),IF(COUNTIFS('入力'!$A$30:$A$88,S661)=0,"一覧にない費目",IF(O661&gt;0,"直した",IF(S661="未分類","未分類","OK")))))))</f>
        <v/>
      </c>
    </row>
    <row r="662">
      <c r="A662" s="40" t="n"/>
      <c r="B662" s="34" t="n"/>
      <c r="C662" s="35" t="n"/>
      <c r="D662" s="36" t="n"/>
      <c r="E662" s="35" t="n"/>
      <c r="F662" s="35" t="n"/>
      <c r="G662" s="35" t="n"/>
      <c r="H662" s="35" t="n"/>
      <c r="I662" s="40" t="n"/>
      <c r="J662" s="35" t="n"/>
      <c r="L662" s="39">
        <f>IF(B662="","",IFERROR(YEAR(B662)*0+D662*0+1,0))</f>
        <v/>
      </c>
      <c r="M662" s="55">
        <f>IF(L662&lt;&gt;1,"",IF(O662&gt;0,IF(INDEX('分け方の表'!$O$4:$O$53,O662)&lt;&gt;"",DATE(YEAR(INDEX('分け方の表'!$O$4:$O$53,O662)),MONTH(INDEX('分け方の表'!$O$4:$O$53,O662)),1),DATE(YEAR(B662),MONTH(B662),1)),DATE(YEAR(B662),MONTH(B662),1)))</f>
        <v/>
      </c>
      <c r="N662" s="39">
        <f>IF(L662&lt;&gt;1,"",IF(J662="",0,IF(COUNTIFS($J$4:J662,J662)&gt;1,1,0)))</f>
        <v/>
      </c>
      <c r="O662" s="39">
        <f>IF(L662&lt;&gt;1,"",IF(J662="",0,IFERROR(MATCH(J662,'分け方の表'!$M$4:$M$53,0),0)))</f>
        <v/>
      </c>
      <c r="P662" s="39">
        <f>IF(L662&lt;&gt;1,"",IF(SUMPRODUCT((COUNTIFS(C662,"*"&amp;'分け方の表'!$F$4:$F$23&amp;"*")&gt;0)*('分け方の表'!$F$4:$F$23&lt;&gt;"")*'分け方の表'!$I$4:$I$23)=0,99,1+COUNTIFS('分け方の表'!$I$4:$I$23,"&gt;"&amp;SUMPRODUCT((COUNTIFS(C662,"*"&amp;'分け方の表'!$F$4:$F$23&amp;"*")&gt;0)*('分け方の表'!$F$4:$F$23&lt;&gt;"")*'分け方の表'!$I$4:$I$23))))</f>
        <v/>
      </c>
      <c r="Q662" s="39">
        <f>IF(L662&lt;&gt;1,"",IF(P662&gt;=99,"",INDEX('分け方の表'!$G$4:$G$23,P662)&amp;""))</f>
        <v/>
      </c>
      <c r="R662" s="39">
        <f>IF(L662&lt;&gt;1,"",IF((F662="収入")*(G662="給与")*(E662&lt;&gt;"")*(COUNTIFS('分け方の表'!$J$4:$J$13,E662)&gt;0),INDEX('分け方の表'!$K$4:$K$13,MATCH(E662,'分け方の表'!$J$4:$J$13,0))&amp;"",IFERROR(INDEX('分け方の表'!$C$4:$C$103,MATCH(F662&amp;"|"&amp;G662,'分け方の表'!$D$4:$D$103,0))&amp;"",IFERROR(INDEX('分け方の表'!$C$4:$C$103,MATCH(F662&amp;"|（ほか全部）",'分け方の表'!$D$4:$D$103,0))&amp;"","未分類"))))</f>
        <v/>
      </c>
      <c r="S662" s="39">
        <f>IF(L662&lt;&gt;1,"",IF(N662=1,"",IF(IF(O662&gt;0,INDEX('分け方の表'!$N$4:$N$53,O662)&amp;"","")&lt;&gt;"",IF(INDEX('分け方の表'!$N$4:$N$53,O662)="（数えない）","",INDEX('分け方の表'!$N$4:$N$53,O662)&amp;""),IF(I662&amp;""="1",IF((Q662&lt;&gt;"")*(D662&lt;0)*(IFERROR(INDEX('入力'!$E$30:$E$88,MATCH(Q662,'入力'!$A$30:$A$88,0)),"")="貯める・増やす"),Q662,""),IF(A662&amp;""="0","",IF(Q662&lt;&gt;"",Q662,R662))))))</f>
        <v/>
      </c>
      <c r="T662" s="56">
        <f>IF(S662="","",IF(IFERROR(INDEX('入力'!$E$30:$E$88,MATCH(S662,'入力'!$A$30:$A$88,0)),"")="入るお金",D662,-D662))</f>
        <v/>
      </c>
      <c r="U662" s="39">
        <f>IF(L662="","",IF(L662&lt;&gt;1,"見出しなど",IF(N662=1,"重なり",IF(S662="",IF(O662&gt;0,"数えない（直した）",IF(I662&amp;""="1","振替",IF(A662&amp;""="0","計算対象外","数えない"))),IF(COUNTIFS('入力'!$A$30:$A$88,S662)=0,"一覧にない費目",IF(O662&gt;0,"直した",IF(S662="未分類","未分類","OK")))))))</f>
        <v/>
      </c>
    </row>
    <row r="663">
      <c r="A663" s="40" t="n"/>
      <c r="B663" s="34" t="n"/>
      <c r="C663" s="35" t="n"/>
      <c r="D663" s="36" t="n"/>
      <c r="E663" s="35" t="n"/>
      <c r="F663" s="35" t="n"/>
      <c r="G663" s="35" t="n"/>
      <c r="H663" s="35" t="n"/>
      <c r="I663" s="40" t="n"/>
      <c r="J663" s="35" t="n"/>
      <c r="L663" s="39">
        <f>IF(B663="","",IFERROR(YEAR(B663)*0+D663*0+1,0))</f>
        <v/>
      </c>
      <c r="M663" s="55">
        <f>IF(L663&lt;&gt;1,"",IF(O663&gt;0,IF(INDEX('分け方の表'!$O$4:$O$53,O663)&lt;&gt;"",DATE(YEAR(INDEX('分け方の表'!$O$4:$O$53,O663)),MONTH(INDEX('分け方の表'!$O$4:$O$53,O663)),1),DATE(YEAR(B663),MONTH(B663),1)),DATE(YEAR(B663),MONTH(B663),1)))</f>
        <v/>
      </c>
      <c r="N663" s="39">
        <f>IF(L663&lt;&gt;1,"",IF(J663="",0,IF(COUNTIFS($J$4:J663,J663)&gt;1,1,0)))</f>
        <v/>
      </c>
      <c r="O663" s="39">
        <f>IF(L663&lt;&gt;1,"",IF(J663="",0,IFERROR(MATCH(J663,'分け方の表'!$M$4:$M$53,0),0)))</f>
        <v/>
      </c>
      <c r="P663" s="39">
        <f>IF(L663&lt;&gt;1,"",IF(SUMPRODUCT((COUNTIFS(C663,"*"&amp;'分け方の表'!$F$4:$F$23&amp;"*")&gt;0)*('分け方の表'!$F$4:$F$23&lt;&gt;"")*'分け方の表'!$I$4:$I$23)=0,99,1+COUNTIFS('分け方の表'!$I$4:$I$23,"&gt;"&amp;SUMPRODUCT((COUNTIFS(C663,"*"&amp;'分け方の表'!$F$4:$F$23&amp;"*")&gt;0)*('分け方の表'!$F$4:$F$23&lt;&gt;"")*'分け方の表'!$I$4:$I$23))))</f>
        <v/>
      </c>
      <c r="Q663" s="39">
        <f>IF(L663&lt;&gt;1,"",IF(P663&gt;=99,"",INDEX('分け方の表'!$G$4:$G$23,P663)&amp;""))</f>
        <v/>
      </c>
      <c r="R663" s="39">
        <f>IF(L663&lt;&gt;1,"",IF((F663="収入")*(G663="給与")*(E663&lt;&gt;"")*(COUNTIFS('分け方の表'!$J$4:$J$13,E663)&gt;0),INDEX('分け方の表'!$K$4:$K$13,MATCH(E663,'分け方の表'!$J$4:$J$13,0))&amp;"",IFERROR(INDEX('分け方の表'!$C$4:$C$103,MATCH(F663&amp;"|"&amp;G663,'分け方の表'!$D$4:$D$103,0))&amp;"",IFERROR(INDEX('分け方の表'!$C$4:$C$103,MATCH(F663&amp;"|（ほか全部）",'分け方の表'!$D$4:$D$103,0))&amp;"","未分類"))))</f>
        <v/>
      </c>
      <c r="S663" s="39">
        <f>IF(L663&lt;&gt;1,"",IF(N663=1,"",IF(IF(O663&gt;0,INDEX('分け方の表'!$N$4:$N$53,O663)&amp;"","")&lt;&gt;"",IF(INDEX('分け方の表'!$N$4:$N$53,O663)="（数えない）","",INDEX('分け方の表'!$N$4:$N$53,O663)&amp;""),IF(I663&amp;""="1",IF((Q663&lt;&gt;"")*(D663&lt;0)*(IFERROR(INDEX('入力'!$E$30:$E$88,MATCH(Q663,'入力'!$A$30:$A$88,0)),"")="貯める・増やす"),Q663,""),IF(A663&amp;""="0","",IF(Q663&lt;&gt;"",Q663,R663))))))</f>
        <v/>
      </c>
      <c r="T663" s="56">
        <f>IF(S663="","",IF(IFERROR(INDEX('入力'!$E$30:$E$88,MATCH(S663,'入力'!$A$30:$A$88,0)),"")="入るお金",D663,-D663))</f>
        <v/>
      </c>
      <c r="U663" s="39">
        <f>IF(L663="","",IF(L663&lt;&gt;1,"見出しなど",IF(N663=1,"重なり",IF(S663="",IF(O663&gt;0,"数えない（直した）",IF(I663&amp;""="1","振替",IF(A663&amp;""="0","計算対象外","数えない"))),IF(COUNTIFS('入力'!$A$30:$A$88,S663)=0,"一覧にない費目",IF(O663&gt;0,"直した",IF(S663="未分類","未分類","OK")))))))</f>
        <v/>
      </c>
    </row>
    <row r="664">
      <c r="A664" s="40" t="n"/>
      <c r="B664" s="34" t="n"/>
      <c r="C664" s="35" t="n"/>
      <c r="D664" s="36" t="n"/>
      <c r="E664" s="35" t="n"/>
      <c r="F664" s="35" t="n"/>
      <c r="G664" s="35" t="n"/>
      <c r="H664" s="35" t="n"/>
      <c r="I664" s="40" t="n"/>
      <c r="J664" s="35" t="n"/>
      <c r="L664" s="39">
        <f>IF(B664="","",IFERROR(YEAR(B664)*0+D664*0+1,0))</f>
        <v/>
      </c>
      <c r="M664" s="55">
        <f>IF(L664&lt;&gt;1,"",IF(O664&gt;0,IF(INDEX('分け方の表'!$O$4:$O$53,O664)&lt;&gt;"",DATE(YEAR(INDEX('分け方の表'!$O$4:$O$53,O664)),MONTH(INDEX('分け方の表'!$O$4:$O$53,O664)),1),DATE(YEAR(B664),MONTH(B664),1)),DATE(YEAR(B664),MONTH(B664),1)))</f>
        <v/>
      </c>
      <c r="N664" s="39">
        <f>IF(L664&lt;&gt;1,"",IF(J664="",0,IF(COUNTIFS($J$4:J664,J664)&gt;1,1,0)))</f>
        <v/>
      </c>
      <c r="O664" s="39">
        <f>IF(L664&lt;&gt;1,"",IF(J664="",0,IFERROR(MATCH(J664,'分け方の表'!$M$4:$M$53,0),0)))</f>
        <v/>
      </c>
      <c r="P664" s="39">
        <f>IF(L664&lt;&gt;1,"",IF(SUMPRODUCT((COUNTIFS(C664,"*"&amp;'分け方の表'!$F$4:$F$23&amp;"*")&gt;0)*('分け方の表'!$F$4:$F$23&lt;&gt;"")*'分け方の表'!$I$4:$I$23)=0,99,1+COUNTIFS('分け方の表'!$I$4:$I$23,"&gt;"&amp;SUMPRODUCT((COUNTIFS(C664,"*"&amp;'分け方の表'!$F$4:$F$23&amp;"*")&gt;0)*('分け方の表'!$F$4:$F$23&lt;&gt;"")*'分け方の表'!$I$4:$I$23))))</f>
        <v/>
      </c>
      <c r="Q664" s="39">
        <f>IF(L664&lt;&gt;1,"",IF(P664&gt;=99,"",INDEX('分け方の表'!$G$4:$G$23,P664)&amp;""))</f>
        <v/>
      </c>
      <c r="R664" s="39">
        <f>IF(L664&lt;&gt;1,"",IF((F664="収入")*(G664="給与")*(E664&lt;&gt;"")*(COUNTIFS('分け方の表'!$J$4:$J$13,E664)&gt;0),INDEX('分け方の表'!$K$4:$K$13,MATCH(E664,'分け方の表'!$J$4:$J$13,0))&amp;"",IFERROR(INDEX('分け方の表'!$C$4:$C$103,MATCH(F664&amp;"|"&amp;G664,'分け方の表'!$D$4:$D$103,0))&amp;"",IFERROR(INDEX('分け方の表'!$C$4:$C$103,MATCH(F664&amp;"|（ほか全部）",'分け方の表'!$D$4:$D$103,0))&amp;"","未分類"))))</f>
        <v/>
      </c>
      <c r="S664" s="39">
        <f>IF(L664&lt;&gt;1,"",IF(N664=1,"",IF(IF(O664&gt;0,INDEX('分け方の表'!$N$4:$N$53,O664)&amp;"","")&lt;&gt;"",IF(INDEX('分け方の表'!$N$4:$N$53,O664)="（数えない）","",INDEX('分け方の表'!$N$4:$N$53,O664)&amp;""),IF(I664&amp;""="1",IF((Q664&lt;&gt;"")*(D664&lt;0)*(IFERROR(INDEX('入力'!$E$30:$E$88,MATCH(Q664,'入力'!$A$30:$A$88,0)),"")="貯める・増やす"),Q664,""),IF(A664&amp;""="0","",IF(Q664&lt;&gt;"",Q664,R664))))))</f>
        <v/>
      </c>
      <c r="T664" s="56">
        <f>IF(S664="","",IF(IFERROR(INDEX('入力'!$E$30:$E$88,MATCH(S664,'入力'!$A$30:$A$88,0)),"")="入るお金",D664,-D664))</f>
        <v/>
      </c>
      <c r="U664" s="39">
        <f>IF(L664="","",IF(L664&lt;&gt;1,"見出しなど",IF(N664=1,"重なり",IF(S664="",IF(O664&gt;0,"数えない（直した）",IF(I664&amp;""="1","振替",IF(A664&amp;""="0","計算対象外","数えない"))),IF(COUNTIFS('入力'!$A$30:$A$88,S664)=0,"一覧にない費目",IF(O664&gt;0,"直した",IF(S664="未分類","未分類","OK")))))))</f>
        <v/>
      </c>
    </row>
    <row r="665">
      <c r="A665" s="40" t="n"/>
      <c r="B665" s="34" t="n"/>
      <c r="C665" s="35" t="n"/>
      <c r="D665" s="36" t="n"/>
      <c r="E665" s="35" t="n"/>
      <c r="F665" s="35" t="n"/>
      <c r="G665" s="35" t="n"/>
      <c r="H665" s="35" t="n"/>
      <c r="I665" s="40" t="n"/>
      <c r="J665" s="35" t="n"/>
      <c r="L665" s="39">
        <f>IF(B665="","",IFERROR(YEAR(B665)*0+D665*0+1,0))</f>
        <v/>
      </c>
      <c r="M665" s="55">
        <f>IF(L665&lt;&gt;1,"",IF(O665&gt;0,IF(INDEX('分け方の表'!$O$4:$O$53,O665)&lt;&gt;"",DATE(YEAR(INDEX('分け方の表'!$O$4:$O$53,O665)),MONTH(INDEX('分け方の表'!$O$4:$O$53,O665)),1),DATE(YEAR(B665),MONTH(B665),1)),DATE(YEAR(B665),MONTH(B665),1)))</f>
        <v/>
      </c>
      <c r="N665" s="39">
        <f>IF(L665&lt;&gt;1,"",IF(J665="",0,IF(COUNTIFS($J$4:J665,J665)&gt;1,1,0)))</f>
        <v/>
      </c>
      <c r="O665" s="39">
        <f>IF(L665&lt;&gt;1,"",IF(J665="",0,IFERROR(MATCH(J665,'分け方の表'!$M$4:$M$53,0),0)))</f>
        <v/>
      </c>
      <c r="P665" s="39">
        <f>IF(L665&lt;&gt;1,"",IF(SUMPRODUCT((COUNTIFS(C665,"*"&amp;'分け方の表'!$F$4:$F$23&amp;"*")&gt;0)*('分け方の表'!$F$4:$F$23&lt;&gt;"")*'分け方の表'!$I$4:$I$23)=0,99,1+COUNTIFS('分け方の表'!$I$4:$I$23,"&gt;"&amp;SUMPRODUCT((COUNTIFS(C665,"*"&amp;'分け方の表'!$F$4:$F$23&amp;"*")&gt;0)*('分け方の表'!$F$4:$F$23&lt;&gt;"")*'分け方の表'!$I$4:$I$23))))</f>
        <v/>
      </c>
      <c r="Q665" s="39">
        <f>IF(L665&lt;&gt;1,"",IF(P665&gt;=99,"",INDEX('分け方の表'!$G$4:$G$23,P665)&amp;""))</f>
        <v/>
      </c>
      <c r="R665" s="39">
        <f>IF(L665&lt;&gt;1,"",IF((F665="収入")*(G665="給与")*(E665&lt;&gt;"")*(COUNTIFS('分け方の表'!$J$4:$J$13,E665)&gt;0),INDEX('分け方の表'!$K$4:$K$13,MATCH(E665,'分け方の表'!$J$4:$J$13,0))&amp;"",IFERROR(INDEX('分け方の表'!$C$4:$C$103,MATCH(F665&amp;"|"&amp;G665,'分け方の表'!$D$4:$D$103,0))&amp;"",IFERROR(INDEX('分け方の表'!$C$4:$C$103,MATCH(F665&amp;"|（ほか全部）",'分け方の表'!$D$4:$D$103,0))&amp;"","未分類"))))</f>
        <v/>
      </c>
      <c r="S665" s="39">
        <f>IF(L665&lt;&gt;1,"",IF(N665=1,"",IF(IF(O665&gt;0,INDEX('分け方の表'!$N$4:$N$53,O665)&amp;"","")&lt;&gt;"",IF(INDEX('分け方の表'!$N$4:$N$53,O665)="（数えない）","",INDEX('分け方の表'!$N$4:$N$53,O665)&amp;""),IF(I665&amp;""="1",IF((Q665&lt;&gt;"")*(D665&lt;0)*(IFERROR(INDEX('入力'!$E$30:$E$88,MATCH(Q665,'入力'!$A$30:$A$88,0)),"")="貯める・増やす"),Q665,""),IF(A665&amp;""="0","",IF(Q665&lt;&gt;"",Q665,R665))))))</f>
        <v/>
      </c>
      <c r="T665" s="56">
        <f>IF(S665="","",IF(IFERROR(INDEX('入力'!$E$30:$E$88,MATCH(S665,'入力'!$A$30:$A$88,0)),"")="入るお金",D665,-D665))</f>
        <v/>
      </c>
      <c r="U665" s="39">
        <f>IF(L665="","",IF(L665&lt;&gt;1,"見出しなど",IF(N665=1,"重なり",IF(S665="",IF(O665&gt;0,"数えない（直した）",IF(I665&amp;""="1","振替",IF(A665&amp;""="0","計算対象外","数えない"))),IF(COUNTIFS('入力'!$A$30:$A$88,S665)=0,"一覧にない費目",IF(O665&gt;0,"直した",IF(S665="未分類","未分類","OK")))))))</f>
        <v/>
      </c>
    </row>
    <row r="666">
      <c r="A666" s="40" t="n"/>
      <c r="B666" s="34" t="n"/>
      <c r="C666" s="35" t="n"/>
      <c r="D666" s="36" t="n"/>
      <c r="E666" s="35" t="n"/>
      <c r="F666" s="35" t="n"/>
      <c r="G666" s="35" t="n"/>
      <c r="H666" s="35" t="n"/>
      <c r="I666" s="40" t="n"/>
      <c r="J666" s="35" t="n"/>
      <c r="L666" s="39">
        <f>IF(B666="","",IFERROR(YEAR(B666)*0+D666*0+1,0))</f>
        <v/>
      </c>
      <c r="M666" s="55">
        <f>IF(L666&lt;&gt;1,"",IF(O666&gt;0,IF(INDEX('分け方の表'!$O$4:$O$53,O666)&lt;&gt;"",DATE(YEAR(INDEX('分け方の表'!$O$4:$O$53,O666)),MONTH(INDEX('分け方の表'!$O$4:$O$53,O666)),1),DATE(YEAR(B666),MONTH(B666),1)),DATE(YEAR(B666),MONTH(B666),1)))</f>
        <v/>
      </c>
      <c r="N666" s="39">
        <f>IF(L666&lt;&gt;1,"",IF(J666="",0,IF(COUNTIFS($J$4:J666,J666)&gt;1,1,0)))</f>
        <v/>
      </c>
      <c r="O666" s="39">
        <f>IF(L666&lt;&gt;1,"",IF(J666="",0,IFERROR(MATCH(J666,'分け方の表'!$M$4:$M$53,0),0)))</f>
        <v/>
      </c>
      <c r="P666" s="39">
        <f>IF(L666&lt;&gt;1,"",IF(SUMPRODUCT((COUNTIFS(C666,"*"&amp;'分け方の表'!$F$4:$F$23&amp;"*")&gt;0)*('分け方の表'!$F$4:$F$23&lt;&gt;"")*'分け方の表'!$I$4:$I$23)=0,99,1+COUNTIFS('分け方の表'!$I$4:$I$23,"&gt;"&amp;SUMPRODUCT((COUNTIFS(C666,"*"&amp;'分け方の表'!$F$4:$F$23&amp;"*")&gt;0)*('分け方の表'!$F$4:$F$23&lt;&gt;"")*'分け方の表'!$I$4:$I$23))))</f>
        <v/>
      </c>
      <c r="Q666" s="39">
        <f>IF(L666&lt;&gt;1,"",IF(P666&gt;=99,"",INDEX('分け方の表'!$G$4:$G$23,P666)&amp;""))</f>
        <v/>
      </c>
      <c r="R666" s="39">
        <f>IF(L666&lt;&gt;1,"",IF((F666="収入")*(G666="給与")*(E666&lt;&gt;"")*(COUNTIFS('分け方の表'!$J$4:$J$13,E666)&gt;0),INDEX('分け方の表'!$K$4:$K$13,MATCH(E666,'分け方の表'!$J$4:$J$13,0))&amp;"",IFERROR(INDEX('分け方の表'!$C$4:$C$103,MATCH(F666&amp;"|"&amp;G666,'分け方の表'!$D$4:$D$103,0))&amp;"",IFERROR(INDEX('分け方の表'!$C$4:$C$103,MATCH(F666&amp;"|（ほか全部）",'分け方の表'!$D$4:$D$103,0))&amp;"","未分類"))))</f>
        <v/>
      </c>
      <c r="S666" s="39">
        <f>IF(L666&lt;&gt;1,"",IF(N666=1,"",IF(IF(O666&gt;0,INDEX('分け方の表'!$N$4:$N$53,O666)&amp;"","")&lt;&gt;"",IF(INDEX('分け方の表'!$N$4:$N$53,O666)="（数えない）","",INDEX('分け方の表'!$N$4:$N$53,O666)&amp;""),IF(I666&amp;""="1",IF((Q666&lt;&gt;"")*(D666&lt;0)*(IFERROR(INDEX('入力'!$E$30:$E$88,MATCH(Q666,'入力'!$A$30:$A$88,0)),"")="貯める・増やす"),Q666,""),IF(A666&amp;""="0","",IF(Q666&lt;&gt;"",Q666,R666))))))</f>
        <v/>
      </c>
      <c r="T666" s="56">
        <f>IF(S666="","",IF(IFERROR(INDEX('入力'!$E$30:$E$88,MATCH(S666,'入力'!$A$30:$A$88,0)),"")="入るお金",D666,-D666))</f>
        <v/>
      </c>
      <c r="U666" s="39">
        <f>IF(L666="","",IF(L666&lt;&gt;1,"見出しなど",IF(N666=1,"重なり",IF(S666="",IF(O666&gt;0,"数えない（直した）",IF(I666&amp;""="1","振替",IF(A666&amp;""="0","計算対象外","数えない"))),IF(COUNTIFS('入力'!$A$30:$A$88,S666)=0,"一覧にない費目",IF(O666&gt;0,"直した",IF(S666="未分類","未分類","OK")))))))</f>
        <v/>
      </c>
    </row>
    <row r="667">
      <c r="A667" s="40" t="n"/>
      <c r="B667" s="34" t="n"/>
      <c r="C667" s="35" t="n"/>
      <c r="D667" s="36" t="n"/>
      <c r="E667" s="35" t="n"/>
      <c r="F667" s="35" t="n"/>
      <c r="G667" s="35" t="n"/>
      <c r="H667" s="35" t="n"/>
      <c r="I667" s="40" t="n"/>
      <c r="J667" s="35" t="n"/>
      <c r="L667" s="39">
        <f>IF(B667="","",IFERROR(YEAR(B667)*0+D667*0+1,0))</f>
        <v/>
      </c>
      <c r="M667" s="55">
        <f>IF(L667&lt;&gt;1,"",IF(O667&gt;0,IF(INDEX('分け方の表'!$O$4:$O$53,O667)&lt;&gt;"",DATE(YEAR(INDEX('分け方の表'!$O$4:$O$53,O667)),MONTH(INDEX('分け方の表'!$O$4:$O$53,O667)),1),DATE(YEAR(B667),MONTH(B667),1)),DATE(YEAR(B667),MONTH(B667),1)))</f>
        <v/>
      </c>
      <c r="N667" s="39">
        <f>IF(L667&lt;&gt;1,"",IF(J667="",0,IF(COUNTIFS($J$4:J667,J667)&gt;1,1,0)))</f>
        <v/>
      </c>
      <c r="O667" s="39">
        <f>IF(L667&lt;&gt;1,"",IF(J667="",0,IFERROR(MATCH(J667,'分け方の表'!$M$4:$M$53,0),0)))</f>
        <v/>
      </c>
      <c r="P667" s="39">
        <f>IF(L667&lt;&gt;1,"",IF(SUMPRODUCT((COUNTIFS(C667,"*"&amp;'分け方の表'!$F$4:$F$23&amp;"*")&gt;0)*('分け方の表'!$F$4:$F$23&lt;&gt;"")*'分け方の表'!$I$4:$I$23)=0,99,1+COUNTIFS('分け方の表'!$I$4:$I$23,"&gt;"&amp;SUMPRODUCT((COUNTIFS(C667,"*"&amp;'分け方の表'!$F$4:$F$23&amp;"*")&gt;0)*('分け方の表'!$F$4:$F$23&lt;&gt;"")*'分け方の表'!$I$4:$I$23))))</f>
        <v/>
      </c>
      <c r="Q667" s="39">
        <f>IF(L667&lt;&gt;1,"",IF(P667&gt;=99,"",INDEX('分け方の表'!$G$4:$G$23,P667)&amp;""))</f>
        <v/>
      </c>
      <c r="R667" s="39">
        <f>IF(L667&lt;&gt;1,"",IF((F667="収入")*(G667="給与")*(E667&lt;&gt;"")*(COUNTIFS('分け方の表'!$J$4:$J$13,E667)&gt;0),INDEX('分け方の表'!$K$4:$K$13,MATCH(E667,'分け方の表'!$J$4:$J$13,0))&amp;"",IFERROR(INDEX('分け方の表'!$C$4:$C$103,MATCH(F667&amp;"|"&amp;G667,'分け方の表'!$D$4:$D$103,0))&amp;"",IFERROR(INDEX('分け方の表'!$C$4:$C$103,MATCH(F667&amp;"|（ほか全部）",'分け方の表'!$D$4:$D$103,0))&amp;"","未分類"))))</f>
        <v/>
      </c>
      <c r="S667" s="39">
        <f>IF(L667&lt;&gt;1,"",IF(N667=1,"",IF(IF(O667&gt;0,INDEX('分け方の表'!$N$4:$N$53,O667)&amp;"","")&lt;&gt;"",IF(INDEX('分け方の表'!$N$4:$N$53,O667)="（数えない）","",INDEX('分け方の表'!$N$4:$N$53,O667)&amp;""),IF(I667&amp;""="1",IF((Q667&lt;&gt;"")*(D667&lt;0)*(IFERROR(INDEX('入力'!$E$30:$E$88,MATCH(Q667,'入力'!$A$30:$A$88,0)),"")="貯める・増やす"),Q667,""),IF(A667&amp;""="0","",IF(Q667&lt;&gt;"",Q667,R667))))))</f>
        <v/>
      </c>
      <c r="T667" s="56">
        <f>IF(S667="","",IF(IFERROR(INDEX('入力'!$E$30:$E$88,MATCH(S667,'入力'!$A$30:$A$88,0)),"")="入るお金",D667,-D667))</f>
        <v/>
      </c>
      <c r="U667" s="39">
        <f>IF(L667="","",IF(L667&lt;&gt;1,"見出しなど",IF(N667=1,"重なり",IF(S667="",IF(O667&gt;0,"数えない（直した）",IF(I667&amp;""="1","振替",IF(A667&amp;""="0","計算対象外","数えない"))),IF(COUNTIFS('入力'!$A$30:$A$88,S667)=0,"一覧にない費目",IF(O667&gt;0,"直した",IF(S667="未分類","未分類","OK")))))))</f>
        <v/>
      </c>
    </row>
    <row r="668">
      <c r="A668" s="40" t="n"/>
      <c r="B668" s="34" t="n"/>
      <c r="C668" s="35" t="n"/>
      <c r="D668" s="36" t="n"/>
      <c r="E668" s="35" t="n"/>
      <c r="F668" s="35" t="n"/>
      <c r="G668" s="35" t="n"/>
      <c r="H668" s="35" t="n"/>
      <c r="I668" s="40" t="n"/>
      <c r="J668" s="35" t="n"/>
      <c r="L668" s="39">
        <f>IF(B668="","",IFERROR(YEAR(B668)*0+D668*0+1,0))</f>
        <v/>
      </c>
      <c r="M668" s="55">
        <f>IF(L668&lt;&gt;1,"",IF(O668&gt;0,IF(INDEX('分け方の表'!$O$4:$O$53,O668)&lt;&gt;"",DATE(YEAR(INDEX('分け方の表'!$O$4:$O$53,O668)),MONTH(INDEX('分け方の表'!$O$4:$O$53,O668)),1),DATE(YEAR(B668),MONTH(B668),1)),DATE(YEAR(B668),MONTH(B668),1)))</f>
        <v/>
      </c>
      <c r="N668" s="39">
        <f>IF(L668&lt;&gt;1,"",IF(J668="",0,IF(COUNTIFS($J$4:J668,J668)&gt;1,1,0)))</f>
        <v/>
      </c>
      <c r="O668" s="39">
        <f>IF(L668&lt;&gt;1,"",IF(J668="",0,IFERROR(MATCH(J668,'分け方の表'!$M$4:$M$53,0),0)))</f>
        <v/>
      </c>
      <c r="P668" s="39">
        <f>IF(L668&lt;&gt;1,"",IF(SUMPRODUCT((COUNTIFS(C668,"*"&amp;'分け方の表'!$F$4:$F$23&amp;"*")&gt;0)*('分け方の表'!$F$4:$F$23&lt;&gt;"")*'分け方の表'!$I$4:$I$23)=0,99,1+COUNTIFS('分け方の表'!$I$4:$I$23,"&gt;"&amp;SUMPRODUCT((COUNTIFS(C668,"*"&amp;'分け方の表'!$F$4:$F$23&amp;"*")&gt;0)*('分け方の表'!$F$4:$F$23&lt;&gt;"")*'分け方の表'!$I$4:$I$23))))</f>
        <v/>
      </c>
      <c r="Q668" s="39">
        <f>IF(L668&lt;&gt;1,"",IF(P668&gt;=99,"",INDEX('分け方の表'!$G$4:$G$23,P668)&amp;""))</f>
        <v/>
      </c>
      <c r="R668" s="39">
        <f>IF(L668&lt;&gt;1,"",IF((F668="収入")*(G668="給与")*(E668&lt;&gt;"")*(COUNTIFS('分け方の表'!$J$4:$J$13,E668)&gt;0),INDEX('分け方の表'!$K$4:$K$13,MATCH(E668,'分け方の表'!$J$4:$J$13,0))&amp;"",IFERROR(INDEX('分け方の表'!$C$4:$C$103,MATCH(F668&amp;"|"&amp;G668,'分け方の表'!$D$4:$D$103,0))&amp;"",IFERROR(INDEX('分け方の表'!$C$4:$C$103,MATCH(F668&amp;"|（ほか全部）",'分け方の表'!$D$4:$D$103,0))&amp;"","未分類"))))</f>
        <v/>
      </c>
      <c r="S668" s="39">
        <f>IF(L668&lt;&gt;1,"",IF(N668=1,"",IF(IF(O668&gt;0,INDEX('分け方の表'!$N$4:$N$53,O668)&amp;"","")&lt;&gt;"",IF(INDEX('分け方の表'!$N$4:$N$53,O668)="（数えない）","",INDEX('分け方の表'!$N$4:$N$53,O668)&amp;""),IF(I668&amp;""="1",IF((Q668&lt;&gt;"")*(D668&lt;0)*(IFERROR(INDEX('入力'!$E$30:$E$88,MATCH(Q668,'入力'!$A$30:$A$88,0)),"")="貯める・増やす"),Q668,""),IF(A668&amp;""="0","",IF(Q668&lt;&gt;"",Q668,R668))))))</f>
        <v/>
      </c>
      <c r="T668" s="56">
        <f>IF(S668="","",IF(IFERROR(INDEX('入力'!$E$30:$E$88,MATCH(S668,'入力'!$A$30:$A$88,0)),"")="入るお金",D668,-D668))</f>
        <v/>
      </c>
      <c r="U668" s="39">
        <f>IF(L668="","",IF(L668&lt;&gt;1,"見出しなど",IF(N668=1,"重なり",IF(S668="",IF(O668&gt;0,"数えない（直した）",IF(I668&amp;""="1","振替",IF(A668&amp;""="0","計算対象外","数えない"))),IF(COUNTIFS('入力'!$A$30:$A$88,S668)=0,"一覧にない費目",IF(O668&gt;0,"直した",IF(S668="未分類","未分類","OK")))))))</f>
        <v/>
      </c>
    </row>
    <row r="669">
      <c r="A669" s="40" t="n"/>
      <c r="B669" s="34" t="n"/>
      <c r="C669" s="35" t="n"/>
      <c r="D669" s="36" t="n"/>
      <c r="E669" s="35" t="n"/>
      <c r="F669" s="35" t="n"/>
      <c r="G669" s="35" t="n"/>
      <c r="H669" s="35" t="n"/>
      <c r="I669" s="40" t="n"/>
      <c r="J669" s="35" t="n"/>
      <c r="L669" s="39">
        <f>IF(B669="","",IFERROR(YEAR(B669)*0+D669*0+1,0))</f>
        <v/>
      </c>
      <c r="M669" s="55">
        <f>IF(L669&lt;&gt;1,"",IF(O669&gt;0,IF(INDEX('分け方の表'!$O$4:$O$53,O669)&lt;&gt;"",DATE(YEAR(INDEX('分け方の表'!$O$4:$O$53,O669)),MONTH(INDEX('分け方の表'!$O$4:$O$53,O669)),1),DATE(YEAR(B669),MONTH(B669),1)),DATE(YEAR(B669),MONTH(B669),1)))</f>
        <v/>
      </c>
      <c r="N669" s="39">
        <f>IF(L669&lt;&gt;1,"",IF(J669="",0,IF(COUNTIFS($J$4:J669,J669)&gt;1,1,0)))</f>
        <v/>
      </c>
      <c r="O669" s="39">
        <f>IF(L669&lt;&gt;1,"",IF(J669="",0,IFERROR(MATCH(J669,'分け方の表'!$M$4:$M$53,0),0)))</f>
        <v/>
      </c>
      <c r="P669" s="39">
        <f>IF(L669&lt;&gt;1,"",IF(SUMPRODUCT((COUNTIFS(C669,"*"&amp;'分け方の表'!$F$4:$F$23&amp;"*")&gt;0)*('分け方の表'!$F$4:$F$23&lt;&gt;"")*'分け方の表'!$I$4:$I$23)=0,99,1+COUNTIFS('分け方の表'!$I$4:$I$23,"&gt;"&amp;SUMPRODUCT((COUNTIFS(C669,"*"&amp;'分け方の表'!$F$4:$F$23&amp;"*")&gt;0)*('分け方の表'!$F$4:$F$23&lt;&gt;"")*'分け方の表'!$I$4:$I$23))))</f>
        <v/>
      </c>
      <c r="Q669" s="39">
        <f>IF(L669&lt;&gt;1,"",IF(P669&gt;=99,"",INDEX('分け方の表'!$G$4:$G$23,P669)&amp;""))</f>
        <v/>
      </c>
      <c r="R669" s="39">
        <f>IF(L669&lt;&gt;1,"",IF((F669="収入")*(G669="給与")*(E669&lt;&gt;"")*(COUNTIFS('分け方の表'!$J$4:$J$13,E669)&gt;0),INDEX('分け方の表'!$K$4:$K$13,MATCH(E669,'分け方の表'!$J$4:$J$13,0))&amp;"",IFERROR(INDEX('分け方の表'!$C$4:$C$103,MATCH(F669&amp;"|"&amp;G669,'分け方の表'!$D$4:$D$103,0))&amp;"",IFERROR(INDEX('分け方の表'!$C$4:$C$103,MATCH(F669&amp;"|（ほか全部）",'分け方の表'!$D$4:$D$103,0))&amp;"","未分類"))))</f>
        <v/>
      </c>
      <c r="S669" s="39">
        <f>IF(L669&lt;&gt;1,"",IF(N669=1,"",IF(IF(O669&gt;0,INDEX('分け方の表'!$N$4:$N$53,O669)&amp;"","")&lt;&gt;"",IF(INDEX('分け方の表'!$N$4:$N$53,O669)="（数えない）","",INDEX('分け方の表'!$N$4:$N$53,O669)&amp;""),IF(I669&amp;""="1",IF((Q669&lt;&gt;"")*(D669&lt;0)*(IFERROR(INDEX('入力'!$E$30:$E$88,MATCH(Q669,'入力'!$A$30:$A$88,0)),"")="貯める・増やす"),Q669,""),IF(A669&amp;""="0","",IF(Q669&lt;&gt;"",Q669,R669))))))</f>
        <v/>
      </c>
      <c r="T669" s="56">
        <f>IF(S669="","",IF(IFERROR(INDEX('入力'!$E$30:$E$88,MATCH(S669,'入力'!$A$30:$A$88,0)),"")="入るお金",D669,-D669))</f>
        <v/>
      </c>
      <c r="U669" s="39">
        <f>IF(L669="","",IF(L669&lt;&gt;1,"見出しなど",IF(N669=1,"重なり",IF(S669="",IF(O669&gt;0,"数えない（直した）",IF(I669&amp;""="1","振替",IF(A669&amp;""="0","計算対象外","数えない"))),IF(COUNTIFS('入力'!$A$30:$A$88,S669)=0,"一覧にない費目",IF(O669&gt;0,"直した",IF(S669="未分類","未分類","OK")))))))</f>
        <v/>
      </c>
    </row>
    <row r="670">
      <c r="A670" s="40" t="n"/>
      <c r="B670" s="34" t="n"/>
      <c r="C670" s="35" t="n"/>
      <c r="D670" s="36" t="n"/>
      <c r="E670" s="35" t="n"/>
      <c r="F670" s="35" t="n"/>
      <c r="G670" s="35" t="n"/>
      <c r="H670" s="35" t="n"/>
      <c r="I670" s="40" t="n"/>
      <c r="J670" s="35" t="n"/>
      <c r="L670" s="39">
        <f>IF(B670="","",IFERROR(YEAR(B670)*0+D670*0+1,0))</f>
        <v/>
      </c>
      <c r="M670" s="55">
        <f>IF(L670&lt;&gt;1,"",IF(O670&gt;0,IF(INDEX('分け方の表'!$O$4:$O$53,O670)&lt;&gt;"",DATE(YEAR(INDEX('分け方の表'!$O$4:$O$53,O670)),MONTH(INDEX('分け方の表'!$O$4:$O$53,O670)),1),DATE(YEAR(B670),MONTH(B670),1)),DATE(YEAR(B670),MONTH(B670),1)))</f>
        <v/>
      </c>
      <c r="N670" s="39">
        <f>IF(L670&lt;&gt;1,"",IF(J670="",0,IF(COUNTIFS($J$4:J670,J670)&gt;1,1,0)))</f>
        <v/>
      </c>
      <c r="O670" s="39">
        <f>IF(L670&lt;&gt;1,"",IF(J670="",0,IFERROR(MATCH(J670,'分け方の表'!$M$4:$M$53,0),0)))</f>
        <v/>
      </c>
      <c r="P670" s="39">
        <f>IF(L670&lt;&gt;1,"",IF(SUMPRODUCT((COUNTIFS(C670,"*"&amp;'分け方の表'!$F$4:$F$23&amp;"*")&gt;0)*('分け方の表'!$F$4:$F$23&lt;&gt;"")*'分け方の表'!$I$4:$I$23)=0,99,1+COUNTIFS('分け方の表'!$I$4:$I$23,"&gt;"&amp;SUMPRODUCT((COUNTIFS(C670,"*"&amp;'分け方の表'!$F$4:$F$23&amp;"*")&gt;0)*('分け方の表'!$F$4:$F$23&lt;&gt;"")*'分け方の表'!$I$4:$I$23))))</f>
        <v/>
      </c>
      <c r="Q670" s="39">
        <f>IF(L670&lt;&gt;1,"",IF(P670&gt;=99,"",INDEX('分け方の表'!$G$4:$G$23,P670)&amp;""))</f>
        <v/>
      </c>
      <c r="R670" s="39">
        <f>IF(L670&lt;&gt;1,"",IF((F670="収入")*(G670="給与")*(E670&lt;&gt;"")*(COUNTIFS('分け方の表'!$J$4:$J$13,E670)&gt;0),INDEX('分け方の表'!$K$4:$K$13,MATCH(E670,'分け方の表'!$J$4:$J$13,0))&amp;"",IFERROR(INDEX('分け方の表'!$C$4:$C$103,MATCH(F670&amp;"|"&amp;G670,'分け方の表'!$D$4:$D$103,0))&amp;"",IFERROR(INDEX('分け方の表'!$C$4:$C$103,MATCH(F670&amp;"|（ほか全部）",'分け方の表'!$D$4:$D$103,0))&amp;"","未分類"))))</f>
        <v/>
      </c>
      <c r="S670" s="39">
        <f>IF(L670&lt;&gt;1,"",IF(N670=1,"",IF(IF(O670&gt;0,INDEX('分け方の表'!$N$4:$N$53,O670)&amp;"","")&lt;&gt;"",IF(INDEX('分け方の表'!$N$4:$N$53,O670)="（数えない）","",INDEX('分け方の表'!$N$4:$N$53,O670)&amp;""),IF(I670&amp;""="1",IF((Q670&lt;&gt;"")*(D670&lt;0)*(IFERROR(INDEX('入力'!$E$30:$E$88,MATCH(Q670,'入力'!$A$30:$A$88,0)),"")="貯める・増やす"),Q670,""),IF(A670&amp;""="0","",IF(Q670&lt;&gt;"",Q670,R670))))))</f>
        <v/>
      </c>
      <c r="T670" s="56">
        <f>IF(S670="","",IF(IFERROR(INDEX('入力'!$E$30:$E$88,MATCH(S670,'入力'!$A$30:$A$88,0)),"")="入るお金",D670,-D670))</f>
        <v/>
      </c>
      <c r="U670" s="39">
        <f>IF(L670="","",IF(L670&lt;&gt;1,"見出しなど",IF(N670=1,"重なり",IF(S670="",IF(O670&gt;0,"数えない（直した）",IF(I670&amp;""="1","振替",IF(A670&amp;""="0","計算対象外","数えない"))),IF(COUNTIFS('入力'!$A$30:$A$88,S670)=0,"一覧にない費目",IF(O670&gt;0,"直した",IF(S670="未分類","未分類","OK")))))))</f>
        <v/>
      </c>
    </row>
    <row r="671">
      <c r="A671" s="40" t="n"/>
      <c r="B671" s="34" t="n"/>
      <c r="C671" s="35" t="n"/>
      <c r="D671" s="36" t="n"/>
      <c r="E671" s="35" t="n"/>
      <c r="F671" s="35" t="n"/>
      <c r="G671" s="35" t="n"/>
      <c r="H671" s="35" t="n"/>
      <c r="I671" s="40" t="n"/>
      <c r="J671" s="35" t="n"/>
      <c r="L671" s="39">
        <f>IF(B671="","",IFERROR(YEAR(B671)*0+D671*0+1,0))</f>
        <v/>
      </c>
      <c r="M671" s="55">
        <f>IF(L671&lt;&gt;1,"",IF(O671&gt;0,IF(INDEX('分け方の表'!$O$4:$O$53,O671)&lt;&gt;"",DATE(YEAR(INDEX('分け方の表'!$O$4:$O$53,O671)),MONTH(INDEX('分け方の表'!$O$4:$O$53,O671)),1),DATE(YEAR(B671),MONTH(B671),1)),DATE(YEAR(B671),MONTH(B671),1)))</f>
        <v/>
      </c>
      <c r="N671" s="39">
        <f>IF(L671&lt;&gt;1,"",IF(J671="",0,IF(COUNTIFS($J$4:J671,J671)&gt;1,1,0)))</f>
        <v/>
      </c>
      <c r="O671" s="39">
        <f>IF(L671&lt;&gt;1,"",IF(J671="",0,IFERROR(MATCH(J671,'分け方の表'!$M$4:$M$53,0),0)))</f>
        <v/>
      </c>
      <c r="P671" s="39">
        <f>IF(L671&lt;&gt;1,"",IF(SUMPRODUCT((COUNTIFS(C671,"*"&amp;'分け方の表'!$F$4:$F$23&amp;"*")&gt;0)*('分け方の表'!$F$4:$F$23&lt;&gt;"")*'分け方の表'!$I$4:$I$23)=0,99,1+COUNTIFS('分け方の表'!$I$4:$I$23,"&gt;"&amp;SUMPRODUCT((COUNTIFS(C671,"*"&amp;'分け方の表'!$F$4:$F$23&amp;"*")&gt;0)*('分け方の表'!$F$4:$F$23&lt;&gt;"")*'分け方の表'!$I$4:$I$23))))</f>
        <v/>
      </c>
      <c r="Q671" s="39">
        <f>IF(L671&lt;&gt;1,"",IF(P671&gt;=99,"",INDEX('分け方の表'!$G$4:$G$23,P671)&amp;""))</f>
        <v/>
      </c>
      <c r="R671" s="39">
        <f>IF(L671&lt;&gt;1,"",IF((F671="収入")*(G671="給与")*(E671&lt;&gt;"")*(COUNTIFS('分け方の表'!$J$4:$J$13,E671)&gt;0),INDEX('分け方の表'!$K$4:$K$13,MATCH(E671,'分け方の表'!$J$4:$J$13,0))&amp;"",IFERROR(INDEX('分け方の表'!$C$4:$C$103,MATCH(F671&amp;"|"&amp;G671,'分け方の表'!$D$4:$D$103,0))&amp;"",IFERROR(INDEX('分け方の表'!$C$4:$C$103,MATCH(F671&amp;"|（ほか全部）",'分け方の表'!$D$4:$D$103,0))&amp;"","未分類"))))</f>
        <v/>
      </c>
      <c r="S671" s="39">
        <f>IF(L671&lt;&gt;1,"",IF(N671=1,"",IF(IF(O671&gt;0,INDEX('分け方の表'!$N$4:$N$53,O671)&amp;"","")&lt;&gt;"",IF(INDEX('分け方の表'!$N$4:$N$53,O671)="（数えない）","",INDEX('分け方の表'!$N$4:$N$53,O671)&amp;""),IF(I671&amp;""="1",IF((Q671&lt;&gt;"")*(D671&lt;0)*(IFERROR(INDEX('入力'!$E$30:$E$88,MATCH(Q671,'入力'!$A$30:$A$88,0)),"")="貯める・増やす"),Q671,""),IF(A671&amp;""="0","",IF(Q671&lt;&gt;"",Q671,R671))))))</f>
        <v/>
      </c>
      <c r="T671" s="56">
        <f>IF(S671="","",IF(IFERROR(INDEX('入力'!$E$30:$E$88,MATCH(S671,'入力'!$A$30:$A$88,0)),"")="入るお金",D671,-D671))</f>
        <v/>
      </c>
      <c r="U671" s="39">
        <f>IF(L671="","",IF(L671&lt;&gt;1,"見出しなど",IF(N671=1,"重なり",IF(S671="",IF(O671&gt;0,"数えない（直した）",IF(I671&amp;""="1","振替",IF(A671&amp;""="0","計算対象外","数えない"))),IF(COUNTIFS('入力'!$A$30:$A$88,S671)=0,"一覧にない費目",IF(O671&gt;0,"直した",IF(S671="未分類","未分類","OK")))))))</f>
        <v/>
      </c>
    </row>
    <row r="672">
      <c r="A672" s="40" t="n"/>
      <c r="B672" s="34" t="n"/>
      <c r="C672" s="35" t="n"/>
      <c r="D672" s="36" t="n"/>
      <c r="E672" s="35" t="n"/>
      <c r="F672" s="35" t="n"/>
      <c r="G672" s="35" t="n"/>
      <c r="H672" s="35" t="n"/>
      <c r="I672" s="40" t="n"/>
      <c r="J672" s="35" t="n"/>
      <c r="L672" s="39">
        <f>IF(B672="","",IFERROR(YEAR(B672)*0+D672*0+1,0))</f>
        <v/>
      </c>
      <c r="M672" s="55">
        <f>IF(L672&lt;&gt;1,"",IF(O672&gt;0,IF(INDEX('分け方の表'!$O$4:$O$53,O672)&lt;&gt;"",DATE(YEAR(INDEX('分け方の表'!$O$4:$O$53,O672)),MONTH(INDEX('分け方の表'!$O$4:$O$53,O672)),1),DATE(YEAR(B672),MONTH(B672),1)),DATE(YEAR(B672),MONTH(B672),1)))</f>
        <v/>
      </c>
      <c r="N672" s="39">
        <f>IF(L672&lt;&gt;1,"",IF(J672="",0,IF(COUNTIFS($J$4:J672,J672)&gt;1,1,0)))</f>
        <v/>
      </c>
      <c r="O672" s="39">
        <f>IF(L672&lt;&gt;1,"",IF(J672="",0,IFERROR(MATCH(J672,'分け方の表'!$M$4:$M$53,0),0)))</f>
        <v/>
      </c>
      <c r="P672" s="39">
        <f>IF(L672&lt;&gt;1,"",IF(SUMPRODUCT((COUNTIFS(C672,"*"&amp;'分け方の表'!$F$4:$F$23&amp;"*")&gt;0)*('分け方の表'!$F$4:$F$23&lt;&gt;"")*'分け方の表'!$I$4:$I$23)=0,99,1+COUNTIFS('分け方の表'!$I$4:$I$23,"&gt;"&amp;SUMPRODUCT((COUNTIFS(C672,"*"&amp;'分け方の表'!$F$4:$F$23&amp;"*")&gt;0)*('分け方の表'!$F$4:$F$23&lt;&gt;"")*'分け方の表'!$I$4:$I$23))))</f>
        <v/>
      </c>
      <c r="Q672" s="39">
        <f>IF(L672&lt;&gt;1,"",IF(P672&gt;=99,"",INDEX('分け方の表'!$G$4:$G$23,P672)&amp;""))</f>
        <v/>
      </c>
      <c r="R672" s="39">
        <f>IF(L672&lt;&gt;1,"",IF((F672="収入")*(G672="給与")*(E672&lt;&gt;"")*(COUNTIFS('分け方の表'!$J$4:$J$13,E672)&gt;0),INDEX('分け方の表'!$K$4:$K$13,MATCH(E672,'分け方の表'!$J$4:$J$13,0))&amp;"",IFERROR(INDEX('分け方の表'!$C$4:$C$103,MATCH(F672&amp;"|"&amp;G672,'分け方の表'!$D$4:$D$103,0))&amp;"",IFERROR(INDEX('分け方の表'!$C$4:$C$103,MATCH(F672&amp;"|（ほか全部）",'分け方の表'!$D$4:$D$103,0))&amp;"","未分類"))))</f>
        <v/>
      </c>
      <c r="S672" s="39">
        <f>IF(L672&lt;&gt;1,"",IF(N672=1,"",IF(IF(O672&gt;0,INDEX('分け方の表'!$N$4:$N$53,O672)&amp;"","")&lt;&gt;"",IF(INDEX('分け方の表'!$N$4:$N$53,O672)="（数えない）","",INDEX('分け方の表'!$N$4:$N$53,O672)&amp;""),IF(I672&amp;""="1",IF((Q672&lt;&gt;"")*(D672&lt;0)*(IFERROR(INDEX('入力'!$E$30:$E$88,MATCH(Q672,'入力'!$A$30:$A$88,0)),"")="貯める・増やす"),Q672,""),IF(A672&amp;""="0","",IF(Q672&lt;&gt;"",Q672,R672))))))</f>
        <v/>
      </c>
      <c r="T672" s="56">
        <f>IF(S672="","",IF(IFERROR(INDEX('入力'!$E$30:$E$88,MATCH(S672,'入力'!$A$30:$A$88,0)),"")="入るお金",D672,-D672))</f>
        <v/>
      </c>
      <c r="U672" s="39">
        <f>IF(L672="","",IF(L672&lt;&gt;1,"見出しなど",IF(N672=1,"重なり",IF(S672="",IF(O672&gt;0,"数えない（直した）",IF(I672&amp;""="1","振替",IF(A672&amp;""="0","計算対象外","数えない"))),IF(COUNTIFS('入力'!$A$30:$A$88,S672)=0,"一覧にない費目",IF(O672&gt;0,"直した",IF(S672="未分類","未分類","OK")))))))</f>
        <v/>
      </c>
    </row>
    <row r="673">
      <c r="A673" s="40" t="n"/>
      <c r="B673" s="34" t="n"/>
      <c r="C673" s="35" t="n"/>
      <c r="D673" s="36" t="n"/>
      <c r="E673" s="35" t="n"/>
      <c r="F673" s="35" t="n"/>
      <c r="G673" s="35" t="n"/>
      <c r="H673" s="35" t="n"/>
      <c r="I673" s="40" t="n"/>
      <c r="J673" s="35" t="n"/>
      <c r="L673" s="39">
        <f>IF(B673="","",IFERROR(YEAR(B673)*0+D673*0+1,0))</f>
        <v/>
      </c>
      <c r="M673" s="55">
        <f>IF(L673&lt;&gt;1,"",IF(O673&gt;0,IF(INDEX('分け方の表'!$O$4:$O$53,O673)&lt;&gt;"",DATE(YEAR(INDEX('分け方の表'!$O$4:$O$53,O673)),MONTH(INDEX('分け方の表'!$O$4:$O$53,O673)),1),DATE(YEAR(B673),MONTH(B673),1)),DATE(YEAR(B673),MONTH(B673),1)))</f>
        <v/>
      </c>
      <c r="N673" s="39">
        <f>IF(L673&lt;&gt;1,"",IF(J673="",0,IF(COUNTIFS($J$4:J673,J673)&gt;1,1,0)))</f>
        <v/>
      </c>
      <c r="O673" s="39">
        <f>IF(L673&lt;&gt;1,"",IF(J673="",0,IFERROR(MATCH(J673,'分け方の表'!$M$4:$M$53,0),0)))</f>
        <v/>
      </c>
      <c r="P673" s="39">
        <f>IF(L673&lt;&gt;1,"",IF(SUMPRODUCT((COUNTIFS(C673,"*"&amp;'分け方の表'!$F$4:$F$23&amp;"*")&gt;0)*('分け方の表'!$F$4:$F$23&lt;&gt;"")*'分け方の表'!$I$4:$I$23)=0,99,1+COUNTIFS('分け方の表'!$I$4:$I$23,"&gt;"&amp;SUMPRODUCT((COUNTIFS(C673,"*"&amp;'分け方の表'!$F$4:$F$23&amp;"*")&gt;0)*('分け方の表'!$F$4:$F$23&lt;&gt;"")*'分け方の表'!$I$4:$I$23))))</f>
        <v/>
      </c>
      <c r="Q673" s="39">
        <f>IF(L673&lt;&gt;1,"",IF(P673&gt;=99,"",INDEX('分け方の表'!$G$4:$G$23,P673)&amp;""))</f>
        <v/>
      </c>
      <c r="R673" s="39">
        <f>IF(L673&lt;&gt;1,"",IF((F673="収入")*(G673="給与")*(E673&lt;&gt;"")*(COUNTIFS('分け方の表'!$J$4:$J$13,E673)&gt;0),INDEX('分け方の表'!$K$4:$K$13,MATCH(E673,'分け方の表'!$J$4:$J$13,0))&amp;"",IFERROR(INDEX('分け方の表'!$C$4:$C$103,MATCH(F673&amp;"|"&amp;G673,'分け方の表'!$D$4:$D$103,0))&amp;"",IFERROR(INDEX('分け方の表'!$C$4:$C$103,MATCH(F673&amp;"|（ほか全部）",'分け方の表'!$D$4:$D$103,0))&amp;"","未分類"))))</f>
        <v/>
      </c>
      <c r="S673" s="39">
        <f>IF(L673&lt;&gt;1,"",IF(N673=1,"",IF(IF(O673&gt;0,INDEX('分け方の表'!$N$4:$N$53,O673)&amp;"","")&lt;&gt;"",IF(INDEX('分け方の表'!$N$4:$N$53,O673)="（数えない）","",INDEX('分け方の表'!$N$4:$N$53,O673)&amp;""),IF(I673&amp;""="1",IF((Q673&lt;&gt;"")*(D673&lt;0)*(IFERROR(INDEX('入力'!$E$30:$E$88,MATCH(Q673,'入力'!$A$30:$A$88,0)),"")="貯める・増やす"),Q673,""),IF(A673&amp;""="0","",IF(Q673&lt;&gt;"",Q673,R673))))))</f>
        <v/>
      </c>
      <c r="T673" s="56">
        <f>IF(S673="","",IF(IFERROR(INDEX('入力'!$E$30:$E$88,MATCH(S673,'入力'!$A$30:$A$88,0)),"")="入るお金",D673,-D673))</f>
        <v/>
      </c>
      <c r="U673" s="39">
        <f>IF(L673="","",IF(L673&lt;&gt;1,"見出しなど",IF(N673=1,"重なり",IF(S673="",IF(O673&gt;0,"数えない（直した）",IF(I673&amp;""="1","振替",IF(A673&amp;""="0","計算対象外","数えない"))),IF(COUNTIFS('入力'!$A$30:$A$88,S673)=0,"一覧にない費目",IF(O673&gt;0,"直した",IF(S673="未分類","未分類","OK")))))))</f>
        <v/>
      </c>
    </row>
    <row r="674">
      <c r="A674" s="40" t="n"/>
      <c r="B674" s="34" t="n"/>
      <c r="C674" s="35" t="n"/>
      <c r="D674" s="36" t="n"/>
      <c r="E674" s="35" t="n"/>
      <c r="F674" s="35" t="n"/>
      <c r="G674" s="35" t="n"/>
      <c r="H674" s="35" t="n"/>
      <c r="I674" s="40" t="n"/>
      <c r="J674" s="35" t="n"/>
      <c r="L674" s="39">
        <f>IF(B674="","",IFERROR(YEAR(B674)*0+D674*0+1,0))</f>
        <v/>
      </c>
      <c r="M674" s="55">
        <f>IF(L674&lt;&gt;1,"",IF(O674&gt;0,IF(INDEX('分け方の表'!$O$4:$O$53,O674)&lt;&gt;"",DATE(YEAR(INDEX('分け方の表'!$O$4:$O$53,O674)),MONTH(INDEX('分け方の表'!$O$4:$O$53,O674)),1),DATE(YEAR(B674),MONTH(B674),1)),DATE(YEAR(B674),MONTH(B674),1)))</f>
        <v/>
      </c>
      <c r="N674" s="39">
        <f>IF(L674&lt;&gt;1,"",IF(J674="",0,IF(COUNTIFS($J$4:J674,J674)&gt;1,1,0)))</f>
        <v/>
      </c>
      <c r="O674" s="39">
        <f>IF(L674&lt;&gt;1,"",IF(J674="",0,IFERROR(MATCH(J674,'分け方の表'!$M$4:$M$53,0),0)))</f>
        <v/>
      </c>
      <c r="P674" s="39">
        <f>IF(L674&lt;&gt;1,"",IF(SUMPRODUCT((COUNTIFS(C674,"*"&amp;'分け方の表'!$F$4:$F$23&amp;"*")&gt;0)*('分け方の表'!$F$4:$F$23&lt;&gt;"")*'分け方の表'!$I$4:$I$23)=0,99,1+COUNTIFS('分け方の表'!$I$4:$I$23,"&gt;"&amp;SUMPRODUCT((COUNTIFS(C674,"*"&amp;'分け方の表'!$F$4:$F$23&amp;"*")&gt;0)*('分け方の表'!$F$4:$F$23&lt;&gt;"")*'分け方の表'!$I$4:$I$23))))</f>
        <v/>
      </c>
      <c r="Q674" s="39">
        <f>IF(L674&lt;&gt;1,"",IF(P674&gt;=99,"",INDEX('分け方の表'!$G$4:$G$23,P674)&amp;""))</f>
        <v/>
      </c>
      <c r="R674" s="39">
        <f>IF(L674&lt;&gt;1,"",IF((F674="収入")*(G674="給与")*(E674&lt;&gt;"")*(COUNTIFS('分け方の表'!$J$4:$J$13,E674)&gt;0),INDEX('分け方の表'!$K$4:$K$13,MATCH(E674,'分け方の表'!$J$4:$J$13,0))&amp;"",IFERROR(INDEX('分け方の表'!$C$4:$C$103,MATCH(F674&amp;"|"&amp;G674,'分け方の表'!$D$4:$D$103,0))&amp;"",IFERROR(INDEX('分け方の表'!$C$4:$C$103,MATCH(F674&amp;"|（ほか全部）",'分け方の表'!$D$4:$D$103,0))&amp;"","未分類"))))</f>
        <v/>
      </c>
      <c r="S674" s="39">
        <f>IF(L674&lt;&gt;1,"",IF(N674=1,"",IF(IF(O674&gt;0,INDEX('分け方の表'!$N$4:$N$53,O674)&amp;"","")&lt;&gt;"",IF(INDEX('分け方の表'!$N$4:$N$53,O674)="（数えない）","",INDEX('分け方の表'!$N$4:$N$53,O674)&amp;""),IF(I674&amp;""="1",IF((Q674&lt;&gt;"")*(D674&lt;0)*(IFERROR(INDEX('入力'!$E$30:$E$88,MATCH(Q674,'入力'!$A$30:$A$88,0)),"")="貯める・増やす"),Q674,""),IF(A674&amp;""="0","",IF(Q674&lt;&gt;"",Q674,R674))))))</f>
        <v/>
      </c>
      <c r="T674" s="56">
        <f>IF(S674="","",IF(IFERROR(INDEX('入力'!$E$30:$E$88,MATCH(S674,'入力'!$A$30:$A$88,0)),"")="入るお金",D674,-D674))</f>
        <v/>
      </c>
      <c r="U674" s="39">
        <f>IF(L674="","",IF(L674&lt;&gt;1,"見出しなど",IF(N674=1,"重なり",IF(S674="",IF(O674&gt;0,"数えない（直した）",IF(I674&amp;""="1","振替",IF(A674&amp;""="0","計算対象外","数えない"))),IF(COUNTIFS('入力'!$A$30:$A$88,S674)=0,"一覧にない費目",IF(O674&gt;0,"直した",IF(S674="未分類","未分類","OK")))))))</f>
        <v/>
      </c>
    </row>
    <row r="675">
      <c r="A675" s="40" t="n"/>
      <c r="B675" s="34" t="n"/>
      <c r="C675" s="35" t="n"/>
      <c r="D675" s="36" t="n"/>
      <c r="E675" s="35" t="n"/>
      <c r="F675" s="35" t="n"/>
      <c r="G675" s="35" t="n"/>
      <c r="H675" s="35" t="n"/>
      <c r="I675" s="40" t="n"/>
      <c r="J675" s="35" t="n"/>
      <c r="L675" s="39">
        <f>IF(B675="","",IFERROR(YEAR(B675)*0+D675*0+1,0))</f>
        <v/>
      </c>
      <c r="M675" s="55">
        <f>IF(L675&lt;&gt;1,"",IF(O675&gt;0,IF(INDEX('分け方の表'!$O$4:$O$53,O675)&lt;&gt;"",DATE(YEAR(INDEX('分け方の表'!$O$4:$O$53,O675)),MONTH(INDEX('分け方の表'!$O$4:$O$53,O675)),1),DATE(YEAR(B675),MONTH(B675),1)),DATE(YEAR(B675),MONTH(B675),1)))</f>
        <v/>
      </c>
      <c r="N675" s="39">
        <f>IF(L675&lt;&gt;1,"",IF(J675="",0,IF(COUNTIFS($J$4:J675,J675)&gt;1,1,0)))</f>
        <v/>
      </c>
      <c r="O675" s="39">
        <f>IF(L675&lt;&gt;1,"",IF(J675="",0,IFERROR(MATCH(J675,'分け方の表'!$M$4:$M$53,0),0)))</f>
        <v/>
      </c>
      <c r="P675" s="39">
        <f>IF(L675&lt;&gt;1,"",IF(SUMPRODUCT((COUNTIFS(C675,"*"&amp;'分け方の表'!$F$4:$F$23&amp;"*")&gt;0)*('分け方の表'!$F$4:$F$23&lt;&gt;"")*'分け方の表'!$I$4:$I$23)=0,99,1+COUNTIFS('分け方の表'!$I$4:$I$23,"&gt;"&amp;SUMPRODUCT((COUNTIFS(C675,"*"&amp;'分け方の表'!$F$4:$F$23&amp;"*")&gt;0)*('分け方の表'!$F$4:$F$23&lt;&gt;"")*'分け方の表'!$I$4:$I$23))))</f>
        <v/>
      </c>
      <c r="Q675" s="39">
        <f>IF(L675&lt;&gt;1,"",IF(P675&gt;=99,"",INDEX('分け方の表'!$G$4:$G$23,P675)&amp;""))</f>
        <v/>
      </c>
      <c r="R675" s="39">
        <f>IF(L675&lt;&gt;1,"",IF((F675="収入")*(G675="給与")*(E675&lt;&gt;"")*(COUNTIFS('分け方の表'!$J$4:$J$13,E675)&gt;0),INDEX('分け方の表'!$K$4:$K$13,MATCH(E675,'分け方の表'!$J$4:$J$13,0))&amp;"",IFERROR(INDEX('分け方の表'!$C$4:$C$103,MATCH(F675&amp;"|"&amp;G675,'分け方の表'!$D$4:$D$103,0))&amp;"",IFERROR(INDEX('分け方の表'!$C$4:$C$103,MATCH(F675&amp;"|（ほか全部）",'分け方の表'!$D$4:$D$103,0))&amp;"","未分類"))))</f>
        <v/>
      </c>
      <c r="S675" s="39">
        <f>IF(L675&lt;&gt;1,"",IF(N675=1,"",IF(IF(O675&gt;0,INDEX('分け方の表'!$N$4:$N$53,O675)&amp;"","")&lt;&gt;"",IF(INDEX('分け方の表'!$N$4:$N$53,O675)="（数えない）","",INDEX('分け方の表'!$N$4:$N$53,O675)&amp;""),IF(I675&amp;""="1",IF((Q675&lt;&gt;"")*(D675&lt;0)*(IFERROR(INDEX('入力'!$E$30:$E$88,MATCH(Q675,'入力'!$A$30:$A$88,0)),"")="貯める・増やす"),Q675,""),IF(A675&amp;""="0","",IF(Q675&lt;&gt;"",Q675,R675))))))</f>
        <v/>
      </c>
      <c r="T675" s="56">
        <f>IF(S675="","",IF(IFERROR(INDEX('入力'!$E$30:$E$88,MATCH(S675,'入力'!$A$30:$A$88,0)),"")="入るお金",D675,-D675))</f>
        <v/>
      </c>
      <c r="U675" s="39">
        <f>IF(L675="","",IF(L675&lt;&gt;1,"見出しなど",IF(N675=1,"重なり",IF(S675="",IF(O675&gt;0,"数えない（直した）",IF(I675&amp;""="1","振替",IF(A675&amp;""="0","計算対象外","数えない"))),IF(COUNTIFS('入力'!$A$30:$A$88,S675)=0,"一覧にない費目",IF(O675&gt;0,"直した",IF(S675="未分類","未分類","OK")))))))</f>
        <v/>
      </c>
    </row>
    <row r="676">
      <c r="A676" s="40" t="n"/>
      <c r="B676" s="34" t="n"/>
      <c r="C676" s="35" t="n"/>
      <c r="D676" s="36" t="n"/>
      <c r="E676" s="35" t="n"/>
      <c r="F676" s="35" t="n"/>
      <c r="G676" s="35" t="n"/>
      <c r="H676" s="35" t="n"/>
      <c r="I676" s="40" t="n"/>
      <c r="J676" s="35" t="n"/>
      <c r="L676" s="39">
        <f>IF(B676="","",IFERROR(YEAR(B676)*0+D676*0+1,0))</f>
        <v/>
      </c>
      <c r="M676" s="55">
        <f>IF(L676&lt;&gt;1,"",IF(O676&gt;0,IF(INDEX('分け方の表'!$O$4:$O$53,O676)&lt;&gt;"",DATE(YEAR(INDEX('分け方の表'!$O$4:$O$53,O676)),MONTH(INDEX('分け方の表'!$O$4:$O$53,O676)),1),DATE(YEAR(B676),MONTH(B676),1)),DATE(YEAR(B676),MONTH(B676),1)))</f>
        <v/>
      </c>
      <c r="N676" s="39">
        <f>IF(L676&lt;&gt;1,"",IF(J676="",0,IF(COUNTIFS($J$4:J676,J676)&gt;1,1,0)))</f>
        <v/>
      </c>
      <c r="O676" s="39">
        <f>IF(L676&lt;&gt;1,"",IF(J676="",0,IFERROR(MATCH(J676,'分け方の表'!$M$4:$M$53,0),0)))</f>
        <v/>
      </c>
      <c r="P676" s="39">
        <f>IF(L676&lt;&gt;1,"",IF(SUMPRODUCT((COUNTIFS(C676,"*"&amp;'分け方の表'!$F$4:$F$23&amp;"*")&gt;0)*('分け方の表'!$F$4:$F$23&lt;&gt;"")*'分け方の表'!$I$4:$I$23)=0,99,1+COUNTIFS('分け方の表'!$I$4:$I$23,"&gt;"&amp;SUMPRODUCT((COUNTIFS(C676,"*"&amp;'分け方の表'!$F$4:$F$23&amp;"*")&gt;0)*('分け方の表'!$F$4:$F$23&lt;&gt;"")*'分け方の表'!$I$4:$I$23))))</f>
        <v/>
      </c>
      <c r="Q676" s="39">
        <f>IF(L676&lt;&gt;1,"",IF(P676&gt;=99,"",INDEX('分け方の表'!$G$4:$G$23,P676)&amp;""))</f>
        <v/>
      </c>
      <c r="R676" s="39">
        <f>IF(L676&lt;&gt;1,"",IF((F676="収入")*(G676="給与")*(E676&lt;&gt;"")*(COUNTIFS('分け方の表'!$J$4:$J$13,E676)&gt;0),INDEX('分け方の表'!$K$4:$K$13,MATCH(E676,'分け方の表'!$J$4:$J$13,0))&amp;"",IFERROR(INDEX('分け方の表'!$C$4:$C$103,MATCH(F676&amp;"|"&amp;G676,'分け方の表'!$D$4:$D$103,0))&amp;"",IFERROR(INDEX('分け方の表'!$C$4:$C$103,MATCH(F676&amp;"|（ほか全部）",'分け方の表'!$D$4:$D$103,0))&amp;"","未分類"))))</f>
        <v/>
      </c>
      <c r="S676" s="39">
        <f>IF(L676&lt;&gt;1,"",IF(N676=1,"",IF(IF(O676&gt;0,INDEX('分け方の表'!$N$4:$N$53,O676)&amp;"","")&lt;&gt;"",IF(INDEX('分け方の表'!$N$4:$N$53,O676)="（数えない）","",INDEX('分け方の表'!$N$4:$N$53,O676)&amp;""),IF(I676&amp;""="1",IF((Q676&lt;&gt;"")*(D676&lt;0)*(IFERROR(INDEX('入力'!$E$30:$E$88,MATCH(Q676,'入力'!$A$30:$A$88,0)),"")="貯める・増やす"),Q676,""),IF(A676&amp;""="0","",IF(Q676&lt;&gt;"",Q676,R676))))))</f>
        <v/>
      </c>
      <c r="T676" s="56">
        <f>IF(S676="","",IF(IFERROR(INDEX('入力'!$E$30:$E$88,MATCH(S676,'入力'!$A$30:$A$88,0)),"")="入るお金",D676,-D676))</f>
        <v/>
      </c>
      <c r="U676" s="39">
        <f>IF(L676="","",IF(L676&lt;&gt;1,"見出しなど",IF(N676=1,"重なり",IF(S676="",IF(O676&gt;0,"数えない（直した）",IF(I676&amp;""="1","振替",IF(A676&amp;""="0","計算対象外","数えない"))),IF(COUNTIFS('入力'!$A$30:$A$88,S676)=0,"一覧にない費目",IF(O676&gt;0,"直した",IF(S676="未分類","未分類","OK")))))))</f>
        <v/>
      </c>
    </row>
    <row r="677">
      <c r="A677" s="40" t="n"/>
      <c r="B677" s="34" t="n"/>
      <c r="C677" s="35" t="n"/>
      <c r="D677" s="36" t="n"/>
      <c r="E677" s="35" t="n"/>
      <c r="F677" s="35" t="n"/>
      <c r="G677" s="35" t="n"/>
      <c r="H677" s="35" t="n"/>
      <c r="I677" s="40" t="n"/>
      <c r="J677" s="35" t="n"/>
      <c r="L677" s="39">
        <f>IF(B677="","",IFERROR(YEAR(B677)*0+D677*0+1,0))</f>
        <v/>
      </c>
      <c r="M677" s="55">
        <f>IF(L677&lt;&gt;1,"",IF(O677&gt;0,IF(INDEX('分け方の表'!$O$4:$O$53,O677)&lt;&gt;"",DATE(YEAR(INDEX('分け方の表'!$O$4:$O$53,O677)),MONTH(INDEX('分け方の表'!$O$4:$O$53,O677)),1),DATE(YEAR(B677),MONTH(B677),1)),DATE(YEAR(B677),MONTH(B677),1)))</f>
        <v/>
      </c>
      <c r="N677" s="39">
        <f>IF(L677&lt;&gt;1,"",IF(J677="",0,IF(COUNTIFS($J$4:J677,J677)&gt;1,1,0)))</f>
        <v/>
      </c>
      <c r="O677" s="39">
        <f>IF(L677&lt;&gt;1,"",IF(J677="",0,IFERROR(MATCH(J677,'分け方の表'!$M$4:$M$53,0),0)))</f>
        <v/>
      </c>
      <c r="P677" s="39">
        <f>IF(L677&lt;&gt;1,"",IF(SUMPRODUCT((COUNTIFS(C677,"*"&amp;'分け方の表'!$F$4:$F$23&amp;"*")&gt;0)*('分け方の表'!$F$4:$F$23&lt;&gt;"")*'分け方の表'!$I$4:$I$23)=0,99,1+COUNTIFS('分け方の表'!$I$4:$I$23,"&gt;"&amp;SUMPRODUCT((COUNTIFS(C677,"*"&amp;'分け方の表'!$F$4:$F$23&amp;"*")&gt;0)*('分け方の表'!$F$4:$F$23&lt;&gt;"")*'分け方の表'!$I$4:$I$23))))</f>
        <v/>
      </c>
      <c r="Q677" s="39">
        <f>IF(L677&lt;&gt;1,"",IF(P677&gt;=99,"",INDEX('分け方の表'!$G$4:$G$23,P677)&amp;""))</f>
        <v/>
      </c>
      <c r="R677" s="39">
        <f>IF(L677&lt;&gt;1,"",IF((F677="収入")*(G677="給与")*(E677&lt;&gt;"")*(COUNTIFS('分け方の表'!$J$4:$J$13,E677)&gt;0),INDEX('分け方の表'!$K$4:$K$13,MATCH(E677,'分け方の表'!$J$4:$J$13,0))&amp;"",IFERROR(INDEX('分け方の表'!$C$4:$C$103,MATCH(F677&amp;"|"&amp;G677,'分け方の表'!$D$4:$D$103,0))&amp;"",IFERROR(INDEX('分け方の表'!$C$4:$C$103,MATCH(F677&amp;"|（ほか全部）",'分け方の表'!$D$4:$D$103,0))&amp;"","未分類"))))</f>
        <v/>
      </c>
      <c r="S677" s="39">
        <f>IF(L677&lt;&gt;1,"",IF(N677=1,"",IF(IF(O677&gt;0,INDEX('分け方の表'!$N$4:$N$53,O677)&amp;"","")&lt;&gt;"",IF(INDEX('分け方の表'!$N$4:$N$53,O677)="（数えない）","",INDEX('分け方の表'!$N$4:$N$53,O677)&amp;""),IF(I677&amp;""="1",IF((Q677&lt;&gt;"")*(D677&lt;0)*(IFERROR(INDEX('入力'!$E$30:$E$88,MATCH(Q677,'入力'!$A$30:$A$88,0)),"")="貯める・増やす"),Q677,""),IF(A677&amp;""="0","",IF(Q677&lt;&gt;"",Q677,R677))))))</f>
        <v/>
      </c>
      <c r="T677" s="56">
        <f>IF(S677="","",IF(IFERROR(INDEX('入力'!$E$30:$E$88,MATCH(S677,'入力'!$A$30:$A$88,0)),"")="入るお金",D677,-D677))</f>
        <v/>
      </c>
      <c r="U677" s="39">
        <f>IF(L677="","",IF(L677&lt;&gt;1,"見出しなど",IF(N677=1,"重なり",IF(S677="",IF(O677&gt;0,"数えない（直した）",IF(I677&amp;""="1","振替",IF(A677&amp;""="0","計算対象外","数えない"))),IF(COUNTIFS('入力'!$A$30:$A$88,S677)=0,"一覧にない費目",IF(O677&gt;0,"直した",IF(S677="未分類","未分類","OK")))))))</f>
        <v/>
      </c>
    </row>
    <row r="678">
      <c r="A678" s="40" t="n"/>
      <c r="B678" s="34" t="n"/>
      <c r="C678" s="35" t="n"/>
      <c r="D678" s="36" t="n"/>
      <c r="E678" s="35" t="n"/>
      <c r="F678" s="35" t="n"/>
      <c r="G678" s="35" t="n"/>
      <c r="H678" s="35" t="n"/>
      <c r="I678" s="40" t="n"/>
      <c r="J678" s="35" t="n"/>
      <c r="L678" s="39">
        <f>IF(B678="","",IFERROR(YEAR(B678)*0+D678*0+1,0))</f>
        <v/>
      </c>
      <c r="M678" s="55">
        <f>IF(L678&lt;&gt;1,"",IF(O678&gt;0,IF(INDEX('分け方の表'!$O$4:$O$53,O678)&lt;&gt;"",DATE(YEAR(INDEX('分け方の表'!$O$4:$O$53,O678)),MONTH(INDEX('分け方の表'!$O$4:$O$53,O678)),1),DATE(YEAR(B678),MONTH(B678),1)),DATE(YEAR(B678),MONTH(B678),1)))</f>
        <v/>
      </c>
      <c r="N678" s="39">
        <f>IF(L678&lt;&gt;1,"",IF(J678="",0,IF(COUNTIFS($J$4:J678,J678)&gt;1,1,0)))</f>
        <v/>
      </c>
      <c r="O678" s="39">
        <f>IF(L678&lt;&gt;1,"",IF(J678="",0,IFERROR(MATCH(J678,'分け方の表'!$M$4:$M$53,0),0)))</f>
        <v/>
      </c>
      <c r="P678" s="39">
        <f>IF(L678&lt;&gt;1,"",IF(SUMPRODUCT((COUNTIFS(C678,"*"&amp;'分け方の表'!$F$4:$F$23&amp;"*")&gt;0)*('分け方の表'!$F$4:$F$23&lt;&gt;"")*'分け方の表'!$I$4:$I$23)=0,99,1+COUNTIFS('分け方の表'!$I$4:$I$23,"&gt;"&amp;SUMPRODUCT((COUNTIFS(C678,"*"&amp;'分け方の表'!$F$4:$F$23&amp;"*")&gt;0)*('分け方の表'!$F$4:$F$23&lt;&gt;"")*'分け方の表'!$I$4:$I$23))))</f>
        <v/>
      </c>
      <c r="Q678" s="39">
        <f>IF(L678&lt;&gt;1,"",IF(P678&gt;=99,"",INDEX('分け方の表'!$G$4:$G$23,P678)&amp;""))</f>
        <v/>
      </c>
      <c r="R678" s="39">
        <f>IF(L678&lt;&gt;1,"",IF((F678="収入")*(G678="給与")*(E678&lt;&gt;"")*(COUNTIFS('分け方の表'!$J$4:$J$13,E678)&gt;0),INDEX('分け方の表'!$K$4:$K$13,MATCH(E678,'分け方の表'!$J$4:$J$13,0))&amp;"",IFERROR(INDEX('分け方の表'!$C$4:$C$103,MATCH(F678&amp;"|"&amp;G678,'分け方の表'!$D$4:$D$103,0))&amp;"",IFERROR(INDEX('分け方の表'!$C$4:$C$103,MATCH(F678&amp;"|（ほか全部）",'分け方の表'!$D$4:$D$103,0))&amp;"","未分類"))))</f>
        <v/>
      </c>
      <c r="S678" s="39">
        <f>IF(L678&lt;&gt;1,"",IF(N678=1,"",IF(IF(O678&gt;0,INDEX('分け方の表'!$N$4:$N$53,O678)&amp;"","")&lt;&gt;"",IF(INDEX('分け方の表'!$N$4:$N$53,O678)="（数えない）","",INDEX('分け方の表'!$N$4:$N$53,O678)&amp;""),IF(I678&amp;""="1",IF((Q678&lt;&gt;"")*(D678&lt;0)*(IFERROR(INDEX('入力'!$E$30:$E$88,MATCH(Q678,'入力'!$A$30:$A$88,0)),"")="貯める・増やす"),Q678,""),IF(A678&amp;""="0","",IF(Q678&lt;&gt;"",Q678,R678))))))</f>
        <v/>
      </c>
      <c r="T678" s="56">
        <f>IF(S678="","",IF(IFERROR(INDEX('入力'!$E$30:$E$88,MATCH(S678,'入力'!$A$30:$A$88,0)),"")="入るお金",D678,-D678))</f>
        <v/>
      </c>
      <c r="U678" s="39">
        <f>IF(L678="","",IF(L678&lt;&gt;1,"見出しなど",IF(N678=1,"重なり",IF(S678="",IF(O678&gt;0,"数えない（直した）",IF(I678&amp;""="1","振替",IF(A678&amp;""="0","計算対象外","数えない"))),IF(COUNTIFS('入力'!$A$30:$A$88,S678)=0,"一覧にない費目",IF(O678&gt;0,"直した",IF(S678="未分類","未分類","OK")))))))</f>
        <v/>
      </c>
    </row>
    <row r="679">
      <c r="A679" s="40" t="n"/>
      <c r="B679" s="34" t="n"/>
      <c r="C679" s="35" t="n"/>
      <c r="D679" s="36" t="n"/>
      <c r="E679" s="35" t="n"/>
      <c r="F679" s="35" t="n"/>
      <c r="G679" s="35" t="n"/>
      <c r="H679" s="35" t="n"/>
      <c r="I679" s="40" t="n"/>
      <c r="J679" s="35" t="n"/>
      <c r="L679" s="39">
        <f>IF(B679="","",IFERROR(YEAR(B679)*0+D679*0+1,0))</f>
        <v/>
      </c>
      <c r="M679" s="55">
        <f>IF(L679&lt;&gt;1,"",IF(O679&gt;0,IF(INDEX('分け方の表'!$O$4:$O$53,O679)&lt;&gt;"",DATE(YEAR(INDEX('分け方の表'!$O$4:$O$53,O679)),MONTH(INDEX('分け方の表'!$O$4:$O$53,O679)),1),DATE(YEAR(B679),MONTH(B679),1)),DATE(YEAR(B679),MONTH(B679),1)))</f>
        <v/>
      </c>
      <c r="N679" s="39">
        <f>IF(L679&lt;&gt;1,"",IF(J679="",0,IF(COUNTIFS($J$4:J679,J679)&gt;1,1,0)))</f>
        <v/>
      </c>
      <c r="O679" s="39">
        <f>IF(L679&lt;&gt;1,"",IF(J679="",0,IFERROR(MATCH(J679,'分け方の表'!$M$4:$M$53,0),0)))</f>
        <v/>
      </c>
      <c r="P679" s="39">
        <f>IF(L679&lt;&gt;1,"",IF(SUMPRODUCT((COUNTIFS(C679,"*"&amp;'分け方の表'!$F$4:$F$23&amp;"*")&gt;0)*('分け方の表'!$F$4:$F$23&lt;&gt;"")*'分け方の表'!$I$4:$I$23)=0,99,1+COUNTIFS('分け方の表'!$I$4:$I$23,"&gt;"&amp;SUMPRODUCT((COUNTIFS(C679,"*"&amp;'分け方の表'!$F$4:$F$23&amp;"*")&gt;0)*('分け方の表'!$F$4:$F$23&lt;&gt;"")*'分け方の表'!$I$4:$I$23))))</f>
        <v/>
      </c>
      <c r="Q679" s="39">
        <f>IF(L679&lt;&gt;1,"",IF(P679&gt;=99,"",INDEX('分け方の表'!$G$4:$G$23,P679)&amp;""))</f>
        <v/>
      </c>
      <c r="R679" s="39">
        <f>IF(L679&lt;&gt;1,"",IF((F679="収入")*(G679="給与")*(E679&lt;&gt;"")*(COUNTIFS('分け方の表'!$J$4:$J$13,E679)&gt;0),INDEX('分け方の表'!$K$4:$K$13,MATCH(E679,'分け方の表'!$J$4:$J$13,0))&amp;"",IFERROR(INDEX('分け方の表'!$C$4:$C$103,MATCH(F679&amp;"|"&amp;G679,'分け方の表'!$D$4:$D$103,0))&amp;"",IFERROR(INDEX('分け方の表'!$C$4:$C$103,MATCH(F679&amp;"|（ほか全部）",'分け方の表'!$D$4:$D$103,0))&amp;"","未分類"))))</f>
        <v/>
      </c>
      <c r="S679" s="39">
        <f>IF(L679&lt;&gt;1,"",IF(N679=1,"",IF(IF(O679&gt;0,INDEX('分け方の表'!$N$4:$N$53,O679)&amp;"","")&lt;&gt;"",IF(INDEX('分け方の表'!$N$4:$N$53,O679)="（数えない）","",INDEX('分け方の表'!$N$4:$N$53,O679)&amp;""),IF(I679&amp;""="1",IF((Q679&lt;&gt;"")*(D679&lt;0)*(IFERROR(INDEX('入力'!$E$30:$E$88,MATCH(Q679,'入力'!$A$30:$A$88,0)),"")="貯める・増やす"),Q679,""),IF(A679&amp;""="0","",IF(Q679&lt;&gt;"",Q679,R679))))))</f>
        <v/>
      </c>
      <c r="T679" s="56">
        <f>IF(S679="","",IF(IFERROR(INDEX('入力'!$E$30:$E$88,MATCH(S679,'入力'!$A$30:$A$88,0)),"")="入るお金",D679,-D679))</f>
        <v/>
      </c>
      <c r="U679" s="39">
        <f>IF(L679="","",IF(L679&lt;&gt;1,"見出しなど",IF(N679=1,"重なり",IF(S679="",IF(O679&gt;0,"数えない（直した）",IF(I679&amp;""="1","振替",IF(A679&amp;""="0","計算対象外","数えない"))),IF(COUNTIFS('入力'!$A$30:$A$88,S679)=0,"一覧にない費目",IF(O679&gt;0,"直した",IF(S679="未分類","未分類","OK")))))))</f>
        <v/>
      </c>
    </row>
    <row r="680">
      <c r="A680" s="40" t="n"/>
      <c r="B680" s="34" t="n"/>
      <c r="C680" s="35" t="n"/>
      <c r="D680" s="36" t="n"/>
      <c r="E680" s="35" t="n"/>
      <c r="F680" s="35" t="n"/>
      <c r="G680" s="35" t="n"/>
      <c r="H680" s="35" t="n"/>
      <c r="I680" s="40" t="n"/>
      <c r="J680" s="35" t="n"/>
      <c r="L680" s="39">
        <f>IF(B680="","",IFERROR(YEAR(B680)*0+D680*0+1,0))</f>
        <v/>
      </c>
      <c r="M680" s="55">
        <f>IF(L680&lt;&gt;1,"",IF(O680&gt;0,IF(INDEX('分け方の表'!$O$4:$O$53,O680)&lt;&gt;"",DATE(YEAR(INDEX('分け方の表'!$O$4:$O$53,O680)),MONTH(INDEX('分け方の表'!$O$4:$O$53,O680)),1),DATE(YEAR(B680),MONTH(B680),1)),DATE(YEAR(B680),MONTH(B680),1)))</f>
        <v/>
      </c>
      <c r="N680" s="39">
        <f>IF(L680&lt;&gt;1,"",IF(J680="",0,IF(COUNTIFS($J$4:J680,J680)&gt;1,1,0)))</f>
        <v/>
      </c>
      <c r="O680" s="39">
        <f>IF(L680&lt;&gt;1,"",IF(J680="",0,IFERROR(MATCH(J680,'分け方の表'!$M$4:$M$53,0),0)))</f>
        <v/>
      </c>
      <c r="P680" s="39">
        <f>IF(L680&lt;&gt;1,"",IF(SUMPRODUCT((COUNTIFS(C680,"*"&amp;'分け方の表'!$F$4:$F$23&amp;"*")&gt;0)*('分け方の表'!$F$4:$F$23&lt;&gt;"")*'分け方の表'!$I$4:$I$23)=0,99,1+COUNTIFS('分け方の表'!$I$4:$I$23,"&gt;"&amp;SUMPRODUCT((COUNTIFS(C680,"*"&amp;'分け方の表'!$F$4:$F$23&amp;"*")&gt;0)*('分け方の表'!$F$4:$F$23&lt;&gt;"")*'分け方の表'!$I$4:$I$23))))</f>
        <v/>
      </c>
      <c r="Q680" s="39">
        <f>IF(L680&lt;&gt;1,"",IF(P680&gt;=99,"",INDEX('分け方の表'!$G$4:$G$23,P680)&amp;""))</f>
        <v/>
      </c>
      <c r="R680" s="39">
        <f>IF(L680&lt;&gt;1,"",IF((F680="収入")*(G680="給与")*(E680&lt;&gt;"")*(COUNTIFS('分け方の表'!$J$4:$J$13,E680)&gt;0),INDEX('分け方の表'!$K$4:$K$13,MATCH(E680,'分け方の表'!$J$4:$J$13,0))&amp;"",IFERROR(INDEX('分け方の表'!$C$4:$C$103,MATCH(F680&amp;"|"&amp;G680,'分け方の表'!$D$4:$D$103,0))&amp;"",IFERROR(INDEX('分け方の表'!$C$4:$C$103,MATCH(F680&amp;"|（ほか全部）",'分け方の表'!$D$4:$D$103,0))&amp;"","未分類"))))</f>
        <v/>
      </c>
      <c r="S680" s="39">
        <f>IF(L680&lt;&gt;1,"",IF(N680=1,"",IF(IF(O680&gt;0,INDEX('分け方の表'!$N$4:$N$53,O680)&amp;"","")&lt;&gt;"",IF(INDEX('分け方の表'!$N$4:$N$53,O680)="（数えない）","",INDEX('分け方の表'!$N$4:$N$53,O680)&amp;""),IF(I680&amp;""="1",IF((Q680&lt;&gt;"")*(D680&lt;0)*(IFERROR(INDEX('入力'!$E$30:$E$88,MATCH(Q680,'入力'!$A$30:$A$88,0)),"")="貯める・増やす"),Q680,""),IF(A680&amp;""="0","",IF(Q680&lt;&gt;"",Q680,R680))))))</f>
        <v/>
      </c>
      <c r="T680" s="56">
        <f>IF(S680="","",IF(IFERROR(INDEX('入力'!$E$30:$E$88,MATCH(S680,'入力'!$A$30:$A$88,0)),"")="入るお金",D680,-D680))</f>
        <v/>
      </c>
      <c r="U680" s="39">
        <f>IF(L680="","",IF(L680&lt;&gt;1,"見出しなど",IF(N680=1,"重なり",IF(S680="",IF(O680&gt;0,"数えない（直した）",IF(I680&amp;""="1","振替",IF(A680&amp;""="0","計算対象外","数えない"))),IF(COUNTIFS('入力'!$A$30:$A$88,S680)=0,"一覧にない費目",IF(O680&gt;0,"直した",IF(S680="未分類","未分類","OK")))))))</f>
        <v/>
      </c>
    </row>
    <row r="681">
      <c r="A681" s="40" t="n"/>
      <c r="B681" s="34" t="n"/>
      <c r="C681" s="35" t="n"/>
      <c r="D681" s="36" t="n"/>
      <c r="E681" s="35" t="n"/>
      <c r="F681" s="35" t="n"/>
      <c r="G681" s="35" t="n"/>
      <c r="H681" s="35" t="n"/>
      <c r="I681" s="40" t="n"/>
      <c r="J681" s="35" t="n"/>
      <c r="L681" s="39">
        <f>IF(B681="","",IFERROR(YEAR(B681)*0+D681*0+1,0))</f>
        <v/>
      </c>
      <c r="M681" s="55">
        <f>IF(L681&lt;&gt;1,"",IF(O681&gt;0,IF(INDEX('分け方の表'!$O$4:$O$53,O681)&lt;&gt;"",DATE(YEAR(INDEX('分け方の表'!$O$4:$O$53,O681)),MONTH(INDEX('分け方の表'!$O$4:$O$53,O681)),1),DATE(YEAR(B681),MONTH(B681),1)),DATE(YEAR(B681),MONTH(B681),1)))</f>
        <v/>
      </c>
      <c r="N681" s="39">
        <f>IF(L681&lt;&gt;1,"",IF(J681="",0,IF(COUNTIFS($J$4:J681,J681)&gt;1,1,0)))</f>
        <v/>
      </c>
      <c r="O681" s="39">
        <f>IF(L681&lt;&gt;1,"",IF(J681="",0,IFERROR(MATCH(J681,'分け方の表'!$M$4:$M$53,0),0)))</f>
        <v/>
      </c>
      <c r="P681" s="39">
        <f>IF(L681&lt;&gt;1,"",IF(SUMPRODUCT((COUNTIFS(C681,"*"&amp;'分け方の表'!$F$4:$F$23&amp;"*")&gt;0)*('分け方の表'!$F$4:$F$23&lt;&gt;"")*'分け方の表'!$I$4:$I$23)=0,99,1+COUNTIFS('分け方の表'!$I$4:$I$23,"&gt;"&amp;SUMPRODUCT((COUNTIFS(C681,"*"&amp;'分け方の表'!$F$4:$F$23&amp;"*")&gt;0)*('分け方の表'!$F$4:$F$23&lt;&gt;"")*'分け方の表'!$I$4:$I$23))))</f>
        <v/>
      </c>
      <c r="Q681" s="39">
        <f>IF(L681&lt;&gt;1,"",IF(P681&gt;=99,"",INDEX('分け方の表'!$G$4:$G$23,P681)&amp;""))</f>
        <v/>
      </c>
      <c r="R681" s="39">
        <f>IF(L681&lt;&gt;1,"",IF((F681="収入")*(G681="給与")*(E681&lt;&gt;"")*(COUNTIFS('分け方の表'!$J$4:$J$13,E681)&gt;0),INDEX('分け方の表'!$K$4:$K$13,MATCH(E681,'分け方の表'!$J$4:$J$13,0))&amp;"",IFERROR(INDEX('分け方の表'!$C$4:$C$103,MATCH(F681&amp;"|"&amp;G681,'分け方の表'!$D$4:$D$103,0))&amp;"",IFERROR(INDEX('分け方の表'!$C$4:$C$103,MATCH(F681&amp;"|（ほか全部）",'分け方の表'!$D$4:$D$103,0))&amp;"","未分類"))))</f>
        <v/>
      </c>
      <c r="S681" s="39">
        <f>IF(L681&lt;&gt;1,"",IF(N681=1,"",IF(IF(O681&gt;0,INDEX('分け方の表'!$N$4:$N$53,O681)&amp;"","")&lt;&gt;"",IF(INDEX('分け方の表'!$N$4:$N$53,O681)="（数えない）","",INDEX('分け方の表'!$N$4:$N$53,O681)&amp;""),IF(I681&amp;""="1",IF((Q681&lt;&gt;"")*(D681&lt;0)*(IFERROR(INDEX('入力'!$E$30:$E$88,MATCH(Q681,'入力'!$A$30:$A$88,0)),"")="貯める・増やす"),Q681,""),IF(A681&amp;""="0","",IF(Q681&lt;&gt;"",Q681,R681))))))</f>
        <v/>
      </c>
      <c r="T681" s="56">
        <f>IF(S681="","",IF(IFERROR(INDEX('入力'!$E$30:$E$88,MATCH(S681,'入力'!$A$30:$A$88,0)),"")="入るお金",D681,-D681))</f>
        <v/>
      </c>
      <c r="U681" s="39">
        <f>IF(L681="","",IF(L681&lt;&gt;1,"見出しなど",IF(N681=1,"重なり",IF(S681="",IF(O681&gt;0,"数えない（直した）",IF(I681&amp;""="1","振替",IF(A681&amp;""="0","計算対象外","数えない"))),IF(COUNTIFS('入力'!$A$30:$A$88,S681)=0,"一覧にない費目",IF(O681&gt;0,"直した",IF(S681="未分類","未分類","OK")))))))</f>
        <v/>
      </c>
    </row>
    <row r="682">
      <c r="A682" s="40" t="n"/>
      <c r="B682" s="34" t="n"/>
      <c r="C682" s="35" t="n"/>
      <c r="D682" s="36" t="n"/>
      <c r="E682" s="35" t="n"/>
      <c r="F682" s="35" t="n"/>
      <c r="G682" s="35" t="n"/>
      <c r="H682" s="35" t="n"/>
      <c r="I682" s="40" t="n"/>
      <c r="J682" s="35" t="n"/>
      <c r="L682" s="39">
        <f>IF(B682="","",IFERROR(YEAR(B682)*0+D682*0+1,0))</f>
        <v/>
      </c>
      <c r="M682" s="55">
        <f>IF(L682&lt;&gt;1,"",IF(O682&gt;0,IF(INDEX('分け方の表'!$O$4:$O$53,O682)&lt;&gt;"",DATE(YEAR(INDEX('分け方の表'!$O$4:$O$53,O682)),MONTH(INDEX('分け方の表'!$O$4:$O$53,O682)),1),DATE(YEAR(B682),MONTH(B682),1)),DATE(YEAR(B682),MONTH(B682),1)))</f>
        <v/>
      </c>
      <c r="N682" s="39">
        <f>IF(L682&lt;&gt;1,"",IF(J682="",0,IF(COUNTIFS($J$4:J682,J682)&gt;1,1,0)))</f>
        <v/>
      </c>
      <c r="O682" s="39">
        <f>IF(L682&lt;&gt;1,"",IF(J682="",0,IFERROR(MATCH(J682,'分け方の表'!$M$4:$M$53,0),0)))</f>
        <v/>
      </c>
      <c r="P682" s="39">
        <f>IF(L682&lt;&gt;1,"",IF(SUMPRODUCT((COUNTIFS(C682,"*"&amp;'分け方の表'!$F$4:$F$23&amp;"*")&gt;0)*('分け方の表'!$F$4:$F$23&lt;&gt;"")*'分け方の表'!$I$4:$I$23)=0,99,1+COUNTIFS('分け方の表'!$I$4:$I$23,"&gt;"&amp;SUMPRODUCT((COUNTIFS(C682,"*"&amp;'分け方の表'!$F$4:$F$23&amp;"*")&gt;0)*('分け方の表'!$F$4:$F$23&lt;&gt;"")*'分け方の表'!$I$4:$I$23))))</f>
        <v/>
      </c>
      <c r="Q682" s="39">
        <f>IF(L682&lt;&gt;1,"",IF(P682&gt;=99,"",INDEX('分け方の表'!$G$4:$G$23,P682)&amp;""))</f>
        <v/>
      </c>
      <c r="R682" s="39">
        <f>IF(L682&lt;&gt;1,"",IF((F682="収入")*(G682="給与")*(E682&lt;&gt;"")*(COUNTIFS('分け方の表'!$J$4:$J$13,E682)&gt;0),INDEX('分け方の表'!$K$4:$K$13,MATCH(E682,'分け方の表'!$J$4:$J$13,0))&amp;"",IFERROR(INDEX('分け方の表'!$C$4:$C$103,MATCH(F682&amp;"|"&amp;G682,'分け方の表'!$D$4:$D$103,0))&amp;"",IFERROR(INDEX('分け方の表'!$C$4:$C$103,MATCH(F682&amp;"|（ほか全部）",'分け方の表'!$D$4:$D$103,0))&amp;"","未分類"))))</f>
        <v/>
      </c>
      <c r="S682" s="39">
        <f>IF(L682&lt;&gt;1,"",IF(N682=1,"",IF(IF(O682&gt;0,INDEX('分け方の表'!$N$4:$N$53,O682)&amp;"","")&lt;&gt;"",IF(INDEX('分け方の表'!$N$4:$N$53,O682)="（数えない）","",INDEX('分け方の表'!$N$4:$N$53,O682)&amp;""),IF(I682&amp;""="1",IF((Q682&lt;&gt;"")*(D682&lt;0)*(IFERROR(INDEX('入力'!$E$30:$E$88,MATCH(Q682,'入力'!$A$30:$A$88,0)),"")="貯める・増やす"),Q682,""),IF(A682&amp;""="0","",IF(Q682&lt;&gt;"",Q682,R682))))))</f>
        <v/>
      </c>
      <c r="T682" s="56">
        <f>IF(S682="","",IF(IFERROR(INDEX('入力'!$E$30:$E$88,MATCH(S682,'入力'!$A$30:$A$88,0)),"")="入るお金",D682,-D682))</f>
        <v/>
      </c>
      <c r="U682" s="39">
        <f>IF(L682="","",IF(L682&lt;&gt;1,"見出しなど",IF(N682=1,"重なり",IF(S682="",IF(O682&gt;0,"数えない（直した）",IF(I682&amp;""="1","振替",IF(A682&amp;""="0","計算対象外","数えない"))),IF(COUNTIFS('入力'!$A$30:$A$88,S682)=0,"一覧にない費目",IF(O682&gt;0,"直した",IF(S682="未分類","未分類","OK")))))))</f>
        <v/>
      </c>
    </row>
    <row r="683">
      <c r="A683" s="40" t="n"/>
      <c r="B683" s="34" t="n"/>
      <c r="C683" s="35" t="n"/>
      <c r="D683" s="36" t="n"/>
      <c r="E683" s="35" t="n"/>
      <c r="F683" s="35" t="n"/>
      <c r="G683" s="35" t="n"/>
      <c r="H683" s="35" t="n"/>
      <c r="I683" s="40" t="n"/>
      <c r="J683" s="35" t="n"/>
      <c r="L683" s="39">
        <f>IF(B683="","",IFERROR(YEAR(B683)*0+D683*0+1,0))</f>
        <v/>
      </c>
      <c r="M683" s="55">
        <f>IF(L683&lt;&gt;1,"",IF(O683&gt;0,IF(INDEX('分け方の表'!$O$4:$O$53,O683)&lt;&gt;"",DATE(YEAR(INDEX('分け方の表'!$O$4:$O$53,O683)),MONTH(INDEX('分け方の表'!$O$4:$O$53,O683)),1),DATE(YEAR(B683),MONTH(B683),1)),DATE(YEAR(B683),MONTH(B683),1)))</f>
        <v/>
      </c>
      <c r="N683" s="39">
        <f>IF(L683&lt;&gt;1,"",IF(J683="",0,IF(COUNTIFS($J$4:J683,J683)&gt;1,1,0)))</f>
        <v/>
      </c>
      <c r="O683" s="39">
        <f>IF(L683&lt;&gt;1,"",IF(J683="",0,IFERROR(MATCH(J683,'分け方の表'!$M$4:$M$53,0),0)))</f>
        <v/>
      </c>
      <c r="P683" s="39">
        <f>IF(L683&lt;&gt;1,"",IF(SUMPRODUCT((COUNTIFS(C683,"*"&amp;'分け方の表'!$F$4:$F$23&amp;"*")&gt;0)*('分け方の表'!$F$4:$F$23&lt;&gt;"")*'分け方の表'!$I$4:$I$23)=0,99,1+COUNTIFS('分け方の表'!$I$4:$I$23,"&gt;"&amp;SUMPRODUCT((COUNTIFS(C683,"*"&amp;'分け方の表'!$F$4:$F$23&amp;"*")&gt;0)*('分け方の表'!$F$4:$F$23&lt;&gt;"")*'分け方の表'!$I$4:$I$23))))</f>
        <v/>
      </c>
      <c r="Q683" s="39">
        <f>IF(L683&lt;&gt;1,"",IF(P683&gt;=99,"",INDEX('分け方の表'!$G$4:$G$23,P683)&amp;""))</f>
        <v/>
      </c>
      <c r="R683" s="39">
        <f>IF(L683&lt;&gt;1,"",IF((F683="収入")*(G683="給与")*(E683&lt;&gt;"")*(COUNTIFS('分け方の表'!$J$4:$J$13,E683)&gt;0),INDEX('分け方の表'!$K$4:$K$13,MATCH(E683,'分け方の表'!$J$4:$J$13,0))&amp;"",IFERROR(INDEX('分け方の表'!$C$4:$C$103,MATCH(F683&amp;"|"&amp;G683,'分け方の表'!$D$4:$D$103,0))&amp;"",IFERROR(INDEX('分け方の表'!$C$4:$C$103,MATCH(F683&amp;"|（ほか全部）",'分け方の表'!$D$4:$D$103,0))&amp;"","未分類"))))</f>
        <v/>
      </c>
      <c r="S683" s="39">
        <f>IF(L683&lt;&gt;1,"",IF(N683=1,"",IF(IF(O683&gt;0,INDEX('分け方の表'!$N$4:$N$53,O683)&amp;"","")&lt;&gt;"",IF(INDEX('分け方の表'!$N$4:$N$53,O683)="（数えない）","",INDEX('分け方の表'!$N$4:$N$53,O683)&amp;""),IF(I683&amp;""="1",IF((Q683&lt;&gt;"")*(D683&lt;0)*(IFERROR(INDEX('入力'!$E$30:$E$88,MATCH(Q683,'入力'!$A$30:$A$88,0)),"")="貯める・増やす"),Q683,""),IF(A683&amp;""="0","",IF(Q683&lt;&gt;"",Q683,R683))))))</f>
        <v/>
      </c>
      <c r="T683" s="56">
        <f>IF(S683="","",IF(IFERROR(INDEX('入力'!$E$30:$E$88,MATCH(S683,'入力'!$A$30:$A$88,0)),"")="入るお金",D683,-D683))</f>
        <v/>
      </c>
      <c r="U683" s="39">
        <f>IF(L683="","",IF(L683&lt;&gt;1,"見出しなど",IF(N683=1,"重なり",IF(S683="",IF(O683&gt;0,"数えない（直した）",IF(I683&amp;""="1","振替",IF(A683&amp;""="0","計算対象外","数えない"))),IF(COUNTIFS('入力'!$A$30:$A$88,S683)=0,"一覧にない費目",IF(O683&gt;0,"直した",IF(S683="未分類","未分類","OK")))))))</f>
        <v/>
      </c>
    </row>
    <row r="684">
      <c r="A684" s="40" t="n"/>
      <c r="B684" s="34" t="n"/>
      <c r="C684" s="35" t="n"/>
      <c r="D684" s="36" t="n"/>
      <c r="E684" s="35" t="n"/>
      <c r="F684" s="35" t="n"/>
      <c r="G684" s="35" t="n"/>
      <c r="H684" s="35" t="n"/>
      <c r="I684" s="40" t="n"/>
      <c r="J684" s="35" t="n"/>
      <c r="L684" s="39">
        <f>IF(B684="","",IFERROR(YEAR(B684)*0+D684*0+1,0))</f>
        <v/>
      </c>
      <c r="M684" s="55">
        <f>IF(L684&lt;&gt;1,"",IF(O684&gt;0,IF(INDEX('分け方の表'!$O$4:$O$53,O684)&lt;&gt;"",DATE(YEAR(INDEX('分け方の表'!$O$4:$O$53,O684)),MONTH(INDEX('分け方の表'!$O$4:$O$53,O684)),1),DATE(YEAR(B684),MONTH(B684),1)),DATE(YEAR(B684),MONTH(B684),1)))</f>
        <v/>
      </c>
      <c r="N684" s="39">
        <f>IF(L684&lt;&gt;1,"",IF(J684="",0,IF(COUNTIFS($J$4:J684,J684)&gt;1,1,0)))</f>
        <v/>
      </c>
      <c r="O684" s="39">
        <f>IF(L684&lt;&gt;1,"",IF(J684="",0,IFERROR(MATCH(J684,'分け方の表'!$M$4:$M$53,0),0)))</f>
        <v/>
      </c>
      <c r="P684" s="39">
        <f>IF(L684&lt;&gt;1,"",IF(SUMPRODUCT((COUNTIFS(C684,"*"&amp;'分け方の表'!$F$4:$F$23&amp;"*")&gt;0)*('分け方の表'!$F$4:$F$23&lt;&gt;"")*'分け方の表'!$I$4:$I$23)=0,99,1+COUNTIFS('分け方の表'!$I$4:$I$23,"&gt;"&amp;SUMPRODUCT((COUNTIFS(C684,"*"&amp;'分け方の表'!$F$4:$F$23&amp;"*")&gt;0)*('分け方の表'!$F$4:$F$23&lt;&gt;"")*'分け方の表'!$I$4:$I$23))))</f>
        <v/>
      </c>
      <c r="Q684" s="39">
        <f>IF(L684&lt;&gt;1,"",IF(P684&gt;=99,"",INDEX('分け方の表'!$G$4:$G$23,P684)&amp;""))</f>
        <v/>
      </c>
      <c r="R684" s="39">
        <f>IF(L684&lt;&gt;1,"",IF((F684="収入")*(G684="給与")*(E684&lt;&gt;"")*(COUNTIFS('分け方の表'!$J$4:$J$13,E684)&gt;0),INDEX('分け方の表'!$K$4:$K$13,MATCH(E684,'分け方の表'!$J$4:$J$13,0))&amp;"",IFERROR(INDEX('分け方の表'!$C$4:$C$103,MATCH(F684&amp;"|"&amp;G684,'分け方の表'!$D$4:$D$103,0))&amp;"",IFERROR(INDEX('分け方の表'!$C$4:$C$103,MATCH(F684&amp;"|（ほか全部）",'分け方の表'!$D$4:$D$103,0))&amp;"","未分類"))))</f>
        <v/>
      </c>
      <c r="S684" s="39">
        <f>IF(L684&lt;&gt;1,"",IF(N684=1,"",IF(IF(O684&gt;0,INDEX('分け方の表'!$N$4:$N$53,O684)&amp;"","")&lt;&gt;"",IF(INDEX('分け方の表'!$N$4:$N$53,O684)="（数えない）","",INDEX('分け方の表'!$N$4:$N$53,O684)&amp;""),IF(I684&amp;""="1",IF((Q684&lt;&gt;"")*(D684&lt;0)*(IFERROR(INDEX('入力'!$E$30:$E$88,MATCH(Q684,'入力'!$A$30:$A$88,0)),"")="貯める・増やす"),Q684,""),IF(A684&amp;""="0","",IF(Q684&lt;&gt;"",Q684,R684))))))</f>
        <v/>
      </c>
      <c r="T684" s="56">
        <f>IF(S684="","",IF(IFERROR(INDEX('入力'!$E$30:$E$88,MATCH(S684,'入力'!$A$30:$A$88,0)),"")="入るお金",D684,-D684))</f>
        <v/>
      </c>
      <c r="U684" s="39">
        <f>IF(L684="","",IF(L684&lt;&gt;1,"見出しなど",IF(N684=1,"重なり",IF(S684="",IF(O684&gt;0,"数えない（直した）",IF(I684&amp;""="1","振替",IF(A684&amp;""="0","計算対象外","数えない"))),IF(COUNTIFS('入力'!$A$30:$A$88,S684)=0,"一覧にない費目",IF(O684&gt;0,"直した",IF(S684="未分類","未分類","OK")))))))</f>
        <v/>
      </c>
    </row>
    <row r="685">
      <c r="A685" s="40" t="n"/>
      <c r="B685" s="34" t="n"/>
      <c r="C685" s="35" t="n"/>
      <c r="D685" s="36" t="n"/>
      <c r="E685" s="35" t="n"/>
      <c r="F685" s="35" t="n"/>
      <c r="G685" s="35" t="n"/>
      <c r="H685" s="35" t="n"/>
      <c r="I685" s="40" t="n"/>
      <c r="J685" s="35" t="n"/>
      <c r="L685" s="39">
        <f>IF(B685="","",IFERROR(YEAR(B685)*0+D685*0+1,0))</f>
        <v/>
      </c>
      <c r="M685" s="55">
        <f>IF(L685&lt;&gt;1,"",IF(O685&gt;0,IF(INDEX('分け方の表'!$O$4:$O$53,O685)&lt;&gt;"",DATE(YEAR(INDEX('分け方の表'!$O$4:$O$53,O685)),MONTH(INDEX('分け方の表'!$O$4:$O$53,O685)),1),DATE(YEAR(B685),MONTH(B685),1)),DATE(YEAR(B685),MONTH(B685),1)))</f>
        <v/>
      </c>
      <c r="N685" s="39">
        <f>IF(L685&lt;&gt;1,"",IF(J685="",0,IF(COUNTIFS($J$4:J685,J685)&gt;1,1,0)))</f>
        <v/>
      </c>
      <c r="O685" s="39">
        <f>IF(L685&lt;&gt;1,"",IF(J685="",0,IFERROR(MATCH(J685,'分け方の表'!$M$4:$M$53,0),0)))</f>
        <v/>
      </c>
      <c r="P685" s="39">
        <f>IF(L685&lt;&gt;1,"",IF(SUMPRODUCT((COUNTIFS(C685,"*"&amp;'分け方の表'!$F$4:$F$23&amp;"*")&gt;0)*('分け方の表'!$F$4:$F$23&lt;&gt;"")*'分け方の表'!$I$4:$I$23)=0,99,1+COUNTIFS('分け方の表'!$I$4:$I$23,"&gt;"&amp;SUMPRODUCT((COUNTIFS(C685,"*"&amp;'分け方の表'!$F$4:$F$23&amp;"*")&gt;0)*('分け方の表'!$F$4:$F$23&lt;&gt;"")*'分け方の表'!$I$4:$I$23))))</f>
        <v/>
      </c>
      <c r="Q685" s="39">
        <f>IF(L685&lt;&gt;1,"",IF(P685&gt;=99,"",INDEX('分け方の表'!$G$4:$G$23,P685)&amp;""))</f>
        <v/>
      </c>
      <c r="R685" s="39">
        <f>IF(L685&lt;&gt;1,"",IF((F685="収入")*(G685="給与")*(E685&lt;&gt;"")*(COUNTIFS('分け方の表'!$J$4:$J$13,E685)&gt;0),INDEX('分け方の表'!$K$4:$K$13,MATCH(E685,'分け方の表'!$J$4:$J$13,0))&amp;"",IFERROR(INDEX('分け方の表'!$C$4:$C$103,MATCH(F685&amp;"|"&amp;G685,'分け方の表'!$D$4:$D$103,0))&amp;"",IFERROR(INDEX('分け方の表'!$C$4:$C$103,MATCH(F685&amp;"|（ほか全部）",'分け方の表'!$D$4:$D$103,0))&amp;"","未分類"))))</f>
        <v/>
      </c>
      <c r="S685" s="39">
        <f>IF(L685&lt;&gt;1,"",IF(N685=1,"",IF(IF(O685&gt;0,INDEX('分け方の表'!$N$4:$N$53,O685)&amp;"","")&lt;&gt;"",IF(INDEX('分け方の表'!$N$4:$N$53,O685)="（数えない）","",INDEX('分け方の表'!$N$4:$N$53,O685)&amp;""),IF(I685&amp;""="1",IF((Q685&lt;&gt;"")*(D685&lt;0)*(IFERROR(INDEX('入力'!$E$30:$E$88,MATCH(Q685,'入力'!$A$30:$A$88,0)),"")="貯める・増やす"),Q685,""),IF(A685&amp;""="0","",IF(Q685&lt;&gt;"",Q685,R685))))))</f>
        <v/>
      </c>
      <c r="T685" s="56">
        <f>IF(S685="","",IF(IFERROR(INDEX('入力'!$E$30:$E$88,MATCH(S685,'入力'!$A$30:$A$88,0)),"")="入るお金",D685,-D685))</f>
        <v/>
      </c>
      <c r="U685" s="39">
        <f>IF(L685="","",IF(L685&lt;&gt;1,"見出しなど",IF(N685=1,"重なり",IF(S685="",IF(O685&gt;0,"数えない（直した）",IF(I685&amp;""="1","振替",IF(A685&amp;""="0","計算対象外","数えない"))),IF(COUNTIFS('入力'!$A$30:$A$88,S685)=0,"一覧にない費目",IF(O685&gt;0,"直した",IF(S685="未分類","未分類","OK")))))))</f>
        <v/>
      </c>
    </row>
    <row r="686">
      <c r="A686" s="40" t="n"/>
      <c r="B686" s="34" t="n"/>
      <c r="C686" s="35" t="n"/>
      <c r="D686" s="36" t="n"/>
      <c r="E686" s="35" t="n"/>
      <c r="F686" s="35" t="n"/>
      <c r="G686" s="35" t="n"/>
      <c r="H686" s="35" t="n"/>
      <c r="I686" s="40" t="n"/>
      <c r="J686" s="35" t="n"/>
      <c r="L686" s="39">
        <f>IF(B686="","",IFERROR(YEAR(B686)*0+D686*0+1,0))</f>
        <v/>
      </c>
      <c r="M686" s="55">
        <f>IF(L686&lt;&gt;1,"",IF(O686&gt;0,IF(INDEX('分け方の表'!$O$4:$O$53,O686)&lt;&gt;"",DATE(YEAR(INDEX('分け方の表'!$O$4:$O$53,O686)),MONTH(INDEX('分け方の表'!$O$4:$O$53,O686)),1),DATE(YEAR(B686),MONTH(B686),1)),DATE(YEAR(B686),MONTH(B686),1)))</f>
        <v/>
      </c>
      <c r="N686" s="39">
        <f>IF(L686&lt;&gt;1,"",IF(J686="",0,IF(COUNTIFS($J$4:J686,J686)&gt;1,1,0)))</f>
        <v/>
      </c>
      <c r="O686" s="39">
        <f>IF(L686&lt;&gt;1,"",IF(J686="",0,IFERROR(MATCH(J686,'分け方の表'!$M$4:$M$53,0),0)))</f>
        <v/>
      </c>
      <c r="P686" s="39">
        <f>IF(L686&lt;&gt;1,"",IF(SUMPRODUCT((COUNTIFS(C686,"*"&amp;'分け方の表'!$F$4:$F$23&amp;"*")&gt;0)*('分け方の表'!$F$4:$F$23&lt;&gt;"")*'分け方の表'!$I$4:$I$23)=0,99,1+COUNTIFS('分け方の表'!$I$4:$I$23,"&gt;"&amp;SUMPRODUCT((COUNTIFS(C686,"*"&amp;'分け方の表'!$F$4:$F$23&amp;"*")&gt;0)*('分け方の表'!$F$4:$F$23&lt;&gt;"")*'分け方の表'!$I$4:$I$23))))</f>
        <v/>
      </c>
      <c r="Q686" s="39">
        <f>IF(L686&lt;&gt;1,"",IF(P686&gt;=99,"",INDEX('分け方の表'!$G$4:$G$23,P686)&amp;""))</f>
        <v/>
      </c>
      <c r="R686" s="39">
        <f>IF(L686&lt;&gt;1,"",IF((F686="収入")*(G686="給与")*(E686&lt;&gt;"")*(COUNTIFS('分け方の表'!$J$4:$J$13,E686)&gt;0),INDEX('分け方の表'!$K$4:$K$13,MATCH(E686,'分け方の表'!$J$4:$J$13,0))&amp;"",IFERROR(INDEX('分け方の表'!$C$4:$C$103,MATCH(F686&amp;"|"&amp;G686,'分け方の表'!$D$4:$D$103,0))&amp;"",IFERROR(INDEX('分け方の表'!$C$4:$C$103,MATCH(F686&amp;"|（ほか全部）",'分け方の表'!$D$4:$D$103,0))&amp;"","未分類"))))</f>
        <v/>
      </c>
      <c r="S686" s="39">
        <f>IF(L686&lt;&gt;1,"",IF(N686=1,"",IF(IF(O686&gt;0,INDEX('分け方の表'!$N$4:$N$53,O686)&amp;"","")&lt;&gt;"",IF(INDEX('分け方の表'!$N$4:$N$53,O686)="（数えない）","",INDEX('分け方の表'!$N$4:$N$53,O686)&amp;""),IF(I686&amp;""="1",IF((Q686&lt;&gt;"")*(D686&lt;0)*(IFERROR(INDEX('入力'!$E$30:$E$88,MATCH(Q686,'入力'!$A$30:$A$88,0)),"")="貯める・増やす"),Q686,""),IF(A686&amp;""="0","",IF(Q686&lt;&gt;"",Q686,R686))))))</f>
        <v/>
      </c>
      <c r="T686" s="56">
        <f>IF(S686="","",IF(IFERROR(INDEX('入力'!$E$30:$E$88,MATCH(S686,'入力'!$A$30:$A$88,0)),"")="入るお金",D686,-D686))</f>
        <v/>
      </c>
      <c r="U686" s="39">
        <f>IF(L686="","",IF(L686&lt;&gt;1,"見出しなど",IF(N686=1,"重なり",IF(S686="",IF(O686&gt;0,"数えない（直した）",IF(I686&amp;""="1","振替",IF(A686&amp;""="0","計算対象外","数えない"))),IF(COUNTIFS('入力'!$A$30:$A$88,S686)=0,"一覧にない費目",IF(O686&gt;0,"直した",IF(S686="未分類","未分類","OK")))))))</f>
        <v/>
      </c>
    </row>
    <row r="687">
      <c r="A687" s="40" t="n"/>
      <c r="B687" s="34" t="n"/>
      <c r="C687" s="35" t="n"/>
      <c r="D687" s="36" t="n"/>
      <c r="E687" s="35" t="n"/>
      <c r="F687" s="35" t="n"/>
      <c r="G687" s="35" t="n"/>
      <c r="H687" s="35" t="n"/>
      <c r="I687" s="40" t="n"/>
      <c r="J687" s="35" t="n"/>
      <c r="L687" s="39">
        <f>IF(B687="","",IFERROR(YEAR(B687)*0+D687*0+1,0))</f>
        <v/>
      </c>
      <c r="M687" s="55">
        <f>IF(L687&lt;&gt;1,"",IF(O687&gt;0,IF(INDEX('分け方の表'!$O$4:$O$53,O687)&lt;&gt;"",DATE(YEAR(INDEX('分け方の表'!$O$4:$O$53,O687)),MONTH(INDEX('分け方の表'!$O$4:$O$53,O687)),1),DATE(YEAR(B687),MONTH(B687),1)),DATE(YEAR(B687),MONTH(B687),1)))</f>
        <v/>
      </c>
      <c r="N687" s="39">
        <f>IF(L687&lt;&gt;1,"",IF(J687="",0,IF(COUNTIFS($J$4:J687,J687)&gt;1,1,0)))</f>
        <v/>
      </c>
      <c r="O687" s="39">
        <f>IF(L687&lt;&gt;1,"",IF(J687="",0,IFERROR(MATCH(J687,'分け方の表'!$M$4:$M$53,0),0)))</f>
        <v/>
      </c>
      <c r="P687" s="39">
        <f>IF(L687&lt;&gt;1,"",IF(SUMPRODUCT((COUNTIFS(C687,"*"&amp;'分け方の表'!$F$4:$F$23&amp;"*")&gt;0)*('分け方の表'!$F$4:$F$23&lt;&gt;"")*'分け方の表'!$I$4:$I$23)=0,99,1+COUNTIFS('分け方の表'!$I$4:$I$23,"&gt;"&amp;SUMPRODUCT((COUNTIFS(C687,"*"&amp;'分け方の表'!$F$4:$F$23&amp;"*")&gt;0)*('分け方の表'!$F$4:$F$23&lt;&gt;"")*'分け方の表'!$I$4:$I$23))))</f>
        <v/>
      </c>
      <c r="Q687" s="39">
        <f>IF(L687&lt;&gt;1,"",IF(P687&gt;=99,"",INDEX('分け方の表'!$G$4:$G$23,P687)&amp;""))</f>
        <v/>
      </c>
      <c r="R687" s="39">
        <f>IF(L687&lt;&gt;1,"",IF((F687="収入")*(G687="給与")*(E687&lt;&gt;"")*(COUNTIFS('分け方の表'!$J$4:$J$13,E687)&gt;0),INDEX('分け方の表'!$K$4:$K$13,MATCH(E687,'分け方の表'!$J$4:$J$13,0))&amp;"",IFERROR(INDEX('分け方の表'!$C$4:$C$103,MATCH(F687&amp;"|"&amp;G687,'分け方の表'!$D$4:$D$103,0))&amp;"",IFERROR(INDEX('分け方の表'!$C$4:$C$103,MATCH(F687&amp;"|（ほか全部）",'分け方の表'!$D$4:$D$103,0))&amp;"","未分類"))))</f>
        <v/>
      </c>
      <c r="S687" s="39">
        <f>IF(L687&lt;&gt;1,"",IF(N687=1,"",IF(IF(O687&gt;0,INDEX('分け方の表'!$N$4:$N$53,O687)&amp;"","")&lt;&gt;"",IF(INDEX('分け方の表'!$N$4:$N$53,O687)="（数えない）","",INDEX('分け方の表'!$N$4:$N$53,O687)&amp;""),IF(I687&amp;""="1",IF((Q687&lt;&gt;"")*(D687&lt;0)*(IFERROR(INDEX('入力'!$E$30:$E$88,MATCH(Q687,'入力'!$A$30:$A$88,0)),"")="貯める・増やす"),Q687,""),IF(A687&amp;""="0","",IF(Q687&lt;&gt;"",Q687,R687))))))</f>
        <v/>
      </c>
      <c r="T687" s="56">
        <f>IF(S687="","",IF(IFERROR(INDEX('入力'!$E$30:$E$88,MATCH(S687,'入力'!$A$30:$A$88,0)),"")="入るお金",D687,-D687))</f>
        <v/>
      </c>
      <c r="U687" s="39">
        <f>IF(L687="","",IF(L687&lt;&gt;1,"見出しなど",IF(N687=1,"重なり",IF(S687="",IF(O687&gt;0,"数えない（直した）",IF(I687&amp;""="1","振替",IF(A687&amp;""="0","計算対象外","数えない"))),IF(COUNTIFS('入力'!$A$30:$A$88,S687)=0,"一覧にない費目",IF(O687&gt;0,"直した",IF(S687="未分類","未分類","OK")))))))</f>
        <v/>
      </c>
    </row>
    <row r="688">
      <c r="A688" s="40" t="n"/>
      <c r="B688" s="34" t="n"/>
      <c r="C688" s="35" t="n"/>
      <c r="D688" s="36" t="n"/>
      <c r="E688" s="35" t="n"/>
      <c r="F688" s="35" t="n"/>
      <c r="G688" s="35" t="n"/>
      <c r="H688" s="35" t="n"/>
      <c r="I688" s="40" t="n"/>
      <c r="J688" s="35" t="n"/>
      <c r="L688" s="39">
        <f>IF(B688="","",IFERROR(YEAR(B688)*0+D688*0+1,0))</f>
        <v/>
      </c>
      <c r="M688" s="55">
        <f>IF(L688&lt;&gt;1,"",IF(O688&gt;0,IF(INDEX('分け方の表'!$O$4:$O$53,O688)&lt;&gt;"",DATE(YEAR(INDEX('分け方の表'!$O$4:$O$53,O688)),MONTH(INDEX('分け方の表'!$O$4:$O$53,O688)),1),DATE(YEAR(B688),MONTH(B688),1)),DATE(YEAR(B688),MONTH(B688),1)))</f>
        <v/>
      </c>
      <c r="N688" s="39">
        <f>IF(L688&lt;&gt;1,"",IF(J688="",0,IF(COUNTIFS($J$4:J688,J688)&gt;1,1,0)))</f>
        <v/>
      </c>
      <c r="O688" s="39">
        <f>IF(L688&lt;&gt;1,"",IF(J688="",0,IFERROR(MATCH(J688,'分け方の表'!$M$4:$M$53,0),0)))</f>
        <v/>
      </c>
      <c r="P688" s="39">
        <f>IF(L688&lt;&gt;1,"",IF(SUMPRODUCT((COUNTIFS(C688,"*"&amp;'分け方の表'!$F$4:$F$23&amp;"*")&gt;0)*('分け方の表'!$F$4:$F$23&lt;&gt;"")*'分け方の表'!$I$4:$I$23)=0,99,1+COUNTIFS('分け方の表'!$I$4:$I$23,"&gt;"&amp;SUMPRODUCT((COUNTIFS(C688,"*"&amp;'分け方の表'!$F$4:$F$23&amp;"*")&gt;0)*('分け方の表'!$F$4:$F$23&lt;&gt;"")*'分け方の表'!$I$4:$I$23))))</f>
        <v/>
      </c>
      <c r="Q688" s="39">
        <f>IF(L688&lt;&gt;1,"",IF(P688&gt;=99,"",INDEX('分け方の表'!$G$4:$G$23,P688)&amp;""))</f>
        <v/>
      </c>
      <c r="R688" s="39">
        <f>IF(L688&lt;&gt;1,"",IF((F688="収入")*(G688="給与")*(E688&lt;&gt;"")*(COUNTIFS('分け方の表'!$J$4:$J$13,E688)&gt;0),INDEX('分け方の表'!$K$4:$K$13,MATCH(E688,'分け方の表'!$J$4:$J$13,0))&amp;"",IFERROR(INDEX('分け方の表'!$C$4:$C$103,MATCH(F688&amp;"|"&amp;G688,'分け方の表'!$D$4:$D$103,0))&amp;"",IFERROR(INDEX('分け方の表'!$C$4:$C$103,MATCH(F688&amp;"|（ほか全部）",'分け方の表'!$D$4:$D$103,0))&amp;"","未分類"))))</f>
        <v/>
      </c>
      <c r="S688" s="39">
        <f>IF(L688&lt;&gt;1,"",IF(N688=1,"",IF(IF(O688&gt;0,INDEX('分け方の表'!$N$4:$N$53,O688)&amp;"","")&lt;&gt;"",IF(INDEX('分け方の表'!$N$4:$N$53,O688)="（数えない）","",INDEX('分け方の表'!$N$4:$N$53,O688)&amp;""),IF(I688&amp;""="1",IF((Q688&lt;&gt;"")*(D688&lt;0)*(IFERROR(INDEX('入力'!$E$30:$E$88,MATCH(Q688,'入力'!$A$30:$A$88,0)),"")="貯める・増やす"),Q688,""),IF(A688&amp;""="0","",IF(Q688&lt;&gt;"",Q688,R688))))))</f>
        <v/>
      </c>
      <c r="T688" s="56">
        <f>IF(S688="","",IF(IFERROR(INDEX('入力'!$E$30:$E$88,MATCH(S688,'入力'!$A$30:$A$88,0)),"")="入るお金",D688,-D688))</f>
        <v/>
      </c>
      <c r="U688" s="39">
        <f>IF(L688="","",IF(L688&lt;&gt;1,"見出しなど",IF(N688=1,"重なり",IF(S688="",IF(O688&gt;0,"数えない（直した）",IF(I688&amp;""="1","振替",IF(A688&amp;""="0","計算対象外","数えない"))),IF(COUNTIFS('入力'!$A$30:$A$88,S688)=0,"一覧にない費目",IF(O688&gt;0,"直した",IF(S688="未分類","未分類","OK")))))))</f>
        <v/>
      </c>
    </row>
    <row r="689">
      <c r="A689" s="40" t="n"/>
      <c r="B689" s="34" t="n"/>
      <c r="C689" s="35" t="n"/>
      <c r="D689" s="36" t="n"/>
      <c r="E689" s="35" t="n"/>
      <c r="F689" s="35" t="n"/>
      <c r="G689" s="35" t="n"/>
      <c r="H689" s="35" t="n"/>
      <c r="I689" s="40" t="n"/>
      <c r="J689" s="35" t="n"/>
      <c r="L689" s="39">
        <f>IF(B689="","",IFERROR(YEAR(B689)*0+D689*0+1,0))</f>
        <v/>
      </c>
      <c r="M689" s="55">
        <f>IF(L689&lt;&gt;1,"",IF(O689&gt;0,IF(INDEX('分け方の表'!$O$4:$O$53,O689)&lt;&gt;"",DATE(YEAR(INDEX('分け方の表'!$O$4:$O$53,O689)),MONTH(INDEX('分け方の表'!$O$4:$O$53,O689)),1),DATE(YEAR(B689),MONTH(B689),1)),DATE(YEAR(B689),MONTH(B689),1)))</f>
        <v/>
      </c>
      <c r="N689" s="39">
        <f>IF(L689&lt;&gt;1,"",IF(J689="",0,IF(COUNTIFS($J$4:J689,J689)&gt;1,1,0)))</f>
        <v/>
      </c>
      <c r="O689" s="39">
        <f>IF(L689&lt;&gt;1,"",IF(J689="",0,IFERROR(MATCH(J689,'分け方の表'!$M$4:$M$53,0),0)))</f>
        <v/>
      </c>
      <c r="P689" s="39">
        <f>IF(L689&lt;&gt;1,"",IF(SUMPRODUCT((COUNTIFS(C689,"*"&amp;'分け方の表'!$F$4:$F$23&amp;"*")&gt;0)*('分け方の表'!$F$4:$F$23&lt;&gt;"")*'分け方の表'!$I$4:$I$23)=0,99,1+COUNTIFS('分け方の表'!$I$4:$I$23,"&gt;"&amp;SUMPRODUCT((COUNTIFS(C689,"*"&amp;'分け方の表'!$F$4:$F$23&amp;"*")&gt;0)*('分け方の表'!$F$4:$F$23&lt;&gt;"")*'分け方の表'!$I$4:$I$23))))</f>
        <v/>
      </c>
      <c r="Q689" s="39">
        <f>IF(L689&lt;&gt;1,"",IF(P689&gt;=99,"",INDEX('分け方の表'!$G$4:$G$23,P689)&amp;""))</f>
        <v/>
      </c>
      <c r="R689" s="39">
        <f>IF(L689&lt;&gt;1,"",IF((F689="収入")*(G689="給与")*(E689&lt;&gt;"")*(COUNTIFS('分け方の表'!$J$4:$J$13,E689)&gt;0),INDEX('分け方の表'!$K$4:$K$13,MATCH(E689,'分け方の表'!$J$4:$J$13,0))&amp;"",IFERROR(INDEX('分け方の表'!$C$4:$C$103,MATCH(F689&amp;"|"&amp;G689,'分け方の表'!$D$4:$D$103,0))&amp;"",IFERROR(INDEX('分け方の表'!$C$4:$C$103,MATCH(F689&amp;"|（ほか全部）",'分け方の表'!$D$4:$D$103,0))&amp;"","未分類"))))</f>
        <v/>
      </c>
      <c r="S689" s="39">
        <f>IF(L689&lt;&gt;1,"",IF(N689=1,"",IF(IF(O689&gt;0,INDEX('分け方の表'!$N$4:$N$53,O689)&amp;"","")&lt;&gt;"",IF(INDEX('分け方の表'!$N$4:$N$53,O689)="（数えない）","",INDEX('分け方の表'!$N$4:$N$53,O689)&amp;""),IF(I689&amp;""="1",IF((Q689&lt;&gt;"")*(D689&lt;0)*(IFERROR(INDEX('入力'!$E$30:$E$88,MATCH(Q689,'入力'!$A$30:$A$88,0)),"")="貯める・増やす"),Q689,""),IF(A689&amp;""="0","",IF(Q689&lt;&gt;"",Q689,R689))))))</f>
        <v/>
      </c>
      <c r="T689" s="56">
        <f>IF(S689="","",IF(IFERROR(INDEX('入力'!$E$30:$E$88,MATCH(S689,'入力'!$A$30:$A$88,0)),"")="入るお金",D689,-D689))</f>
        <v/>
      </c>
      <c r="U689" s="39">
        <f>IF(L689="","",IF(L689&lt;&gt;1,"見出しなど",IF(N689=1,"重なり",IF(S689="",IF(O689&gt;0,"数えない（直した）",IF(I689&amp;""="1","振替",IF(A689&amp;""="0","計算対象外","数えない"))),IF(COUNTIFS('入力'!$A$30:$A$88,S689)=0,"一覧にない費目",IF(O689&gt;0,"直した",IF(S689="未分類","未分類","OK")))))))</f>
        <v/>
      </c>
    </row>
    <row r="690">
      <c r="A690" s="40" t="n"/>
      <c r="B690" s="34" t="n"/>
      <c r="C690" s="35" t="n"/>
      <c r="D690" s="36" t="n"/>
      <c r="E690" s="35" t="n"/>
      <c r="F690" s="35" t="n"/>
      <c r="G690" s="35" t="n"/>
      <c r="H690" s="35" t="n"/>
      <c r="I690" s="40" t="n"/>
      <c r="J690" s="35" t="n"/>
      <c r="L690" s="39">
        <f>IF(B690="","",IFERROR(YEAR(B690)*0+D690*0+1,0))</f>
        <v/>
      </c>
      <c r="M690" s="55">
        <f>IF(L690&lt;&gt;1,"",IF(O690&gt;0,IF(INDEX('分け方の表'!$O$4:$O$53,O690)&lt;&gt;"",DATE(YEAR(INDEX('分け方の表'!$O$4:$O$53,O690)),MONTH(INDEX('分け方の表'!$O$4:$O$53,O690)),1),DATE(YEAR(B690),MONTH(B690),1)),DATE(YEAR(B690),MONTH(B690),1)))</f>
        <v/>
      </c>
      <c r="N690" s="39">
        <f>IF(L690&lt;&gt;1,"",IF(J690="",0,IF(COUNTIFS($J$4:J690,J690)&gt;1,1,0)))</f>
        <v/>
      </c>
      <c r="O690" s="39">
        <f>IF(L690&lt;&gt;1,"",IF(J690="",0,IFERROR(MATCH(J690,'分け方の表'!$M$4:$M$53,0),0)))</f>
        <v/>
      </c>
      <c r="P690" s="39">
        <f>IF(L690&lt;&gt;1,"",IF(SUMPRODUCT((COUNTIFS(C690,"*"&amp;'分け方の表'!$F$4:$F$23&amp;"*")&gt;0)*('分け方の表'!$F$4:$F$23&lt;&gt;"")*'分け方の表'!$I$4:$I$23)=0,99,1+COUNTIFS('分け方の表'!$I$4:$I$23,"&gt;"&amp;SUMPRODUCT((COUNTIFS(C690,"*"&amp;'分け方の表'!$F$4:$F$23&amp;"*")&gt;0)*('分け方の表'!$F$4:$F$23&lt;&gt;"")*'分け方の表'!$I$4:$I$23))))</f>
        <v/>
      </c>
      <c r="Q690" s="39">
        <f>IF(L690&lt;&gt;1,"",IF(P690&gt;=99,"",INDEX('分け方の表'!$G$4:$G$23,P690)&amp;""))</f>
        <v/>
      </c>
      <c r="R690" s="39">
        <f>IF(L690&lt;&gt;1,"",IF((F690="収入")*(G690="給与")*(E690&lt;&gt;"")*(COUNTIFS('分け方の表'!$J$4:$J$13,E690)&gt;0),INDEX('分け方の表'!$K$4:$K$13,MATCH(E690,'分け方の表'!$J$4:$J$13,0))&amp;"",IFERROR(INDEX('分け方の表'!$C$4:$C$103,MATCH(F690&amp;"|"&amp;G690,'分け方の表'!$D$4:$D$103,0))&amp;"",IFERROR(INDEX('分け方の表'!$C$4:$C$103,MATCH(F690&amp;"|（ほか全部）",'分け方の表'!$D$4:$D$103,0))&amp;"","未分類"))))</f>
        <v/>
      </c>
      <c r="S690" s="39">
        <f>IF(L690&lt;&gt;1,"",IF(N690=1,"",IF(IF(O690&gt;0,INDEX('分け方の表'!$N$4:$N$53,O690)&amp;"","")&lt;&gt;"",IF(INDEX('分け方の表'!$N$4:$N$53,O690)="（数えない）","",INDEX('分け方の表'!$N$4:$N$53,O690)&amp;""),IF(I690&amp;""="1",IF((Q690&lt;&gt;"")*(D690&lt;0)*(IFERROR(INDEX('入力'!$E$30:$E$88,MATCH(Q690,'入力'!$A$30:$A$88,0)),"")="貯める・増やす"),Q690,""),IF(A690&amp;""="0","",IF(Q690&lt;&gt;"",Q690,R690))))))</f>
        <v/>
      </c>
      <c r="T690" s="56">
        <f>IF(S690="","",IF(IFERROR(INDEX('入力'!$E$30:$E$88,MATCH(S690,'入力'!$A$30:$A$88,0)),"")="入るお金",D690,-D690))</f>
        <v/>
      </c>
      <c r="U690" s="39">
        <f>IF(L690="","",IF(L690&lt;&gt;1,"見出しなど",IF(N690=1,"重なり",IF(S690="",IF(O690&gt;0,"数えない（直した）",IF(I690&amp;""="1","振替",IF(A690&amp;""="0","計算対象外","数えない"))),IF(COUNTIFS('入力'!$A$30:$A$88,S690)=0,"一覧にない費目",IF(O690&gt;0,"直した",IF(S690="未分類","未分類","OK")))))))</f>
        <v/>
      </c>
    </row>
    <row r="691">
      <c r="A691" s="40" t="n"/>
      <c r="B691" s="34" t="n"/>
      <c r="C691" s="35" t="n"/>
      <c r="D691" s="36" t="n"/>
      <c r="E691" s="35" t="n"/>
      <c r="F691" s="35" t="n"/>
      <c r="G691" s="35" t="n"/>
      <c r="H691" s="35" t="n"/>
      <c r="I691" s="40" t="n"/>
      <c r="J691" s="35" t="n"/>
      <c r="L691" s="39">
        <f>IF(B691="","",IFERROR(YEAR(B691)*0+D691*0+1,0))</f>
        <v/>
      </c>
      <c r="M691" s="55">
        <f>IF(L691&lt;&gt;1,"",IF(O691&gt;0,IF(INDEX('分け方の表'!$O$4:$O$53,O691)&lt;&gt;"",DATE(YEAR(INDEX('分け方の表'!$O$4:$O$53,O691)),MONTH(INDEX('分け方の表'!$O$4:$O$53,O691)),1),DATE(YEAR(B691),MONTH(B691),1)),DATE(YEAR(B691),MONTH(B691),1)))</f>
        <v/>
      </c>
      <c r="N691" s="39">
        <f>IF(L691&lt;&gt;1,"",IF(J691="",0,IF(COUNTIFS($J$4:J691,J691)&gt;1,1,0)))</f>
        <v/>
      </c>
      <c r="O691" s="39">
        <f>IF(L691&lt;&gt;1,"",IF(J691="",0,IFERROR(MATCH(J691,'分け方の表'!$M$4:$M$53,0),0)))</f>
        <v/>
      </c>
      <c r="P691" s="39">
        <f>IF(L691&lt;&gt;1,"",IF(SUMPRODUCT((COUNTIFS(C691,"*"&amp;'分け方の表'!$F$4:$F$23&amp;"*")&gt;0)*('分け方の表'!$F$4:$F$23&lt;&gt;"")*'分け方の表'!$I$4:$I$23)=0,99,1+COUNTIFS('分け方の表'!$I$4:$I$23,"&gt;"&amp;SUMPRODUCT((COUNTIFS(C691,"*"&amp;'分け方の表'!$F$4:$F$23&amp;"*")&gt;0)*('分け方の表'!$F$4:$F$23&lt;&gt;"")*'分け方の表'!$I$4:$I$23))))</f>
        <v/>
      </c>
      <c r="Q691" s="39">
        <f>IF(L691&lt;&gt;1,"",IF(P691&gt;=99,"",INDEX('分け方の表'!$G$4:$G$23,P691)&amp;""))</f>
        <v/>
      </c>
      <c r="R691" s="39">
        <f>IF(L691&lt;&gt;1,"",IF((F691="収入")*(G691="給与")*(E691&lt;&gt;"")*(COUNTIFS('分け方の表'!$J$4:$J$13,E691)&gt;0),INDEX('分け方の表'!$K$4:$K$13,MATCH(E691,'分け方の表'!$J$4:$J$13,0))&amp;"",IFERROR(INDEX('分け方の表'!$C$4:$C$103,MATCH(F691&amp;"|"&amp;G691,'分け方の表'!$D$4:$D$103,0))&amp;"",IFERROR(INDEX('分け方の表'!$C$4:$C$103,MATCH(F691&amp;"|（ほか全部）",'分け方の表'!$D$4:$D$103,0))&amp;"","未分類"))))</f>
        <v/>
      </c>
      <c r="S691" s="39">
        <f>IF(L691&lt;&gt;1,"",IF(N691=1,"",IF(IF(O691&gt;0,INDEX('分け方の表'!$N$4:$N$53,O691)&amp;"","")&lt;&gt;"",IF(INDEX('分け方の表'!$N$4:$N$53,O691)="（数えない）","",INDEX('分け方の表'!$N$4:$N$53,O691)&amp;""),IF(I691&amp;""="1",IF((Q691&lt;&gt;"")*(D691&lt;0)*(IFERROR(INDEX('入力'!$E$30:$E$88,MATCH(Q691,'入力'!$A$30:$A$88,0)),"")="貯める・増やす"),Q691,""),IF(A691&amp;""="0","",IF(Q691&lt;&gt;"",Q691,R691))))))</f>
        <v/>
      </c>
      <c r="T691" s="56">
        <f>IF(S691="","",IF(IFERROR(INDEX('入力'!$E$30:$E$88,MATCH(S691,'入力'!$A$30:$A$88,0)),"")="入るお金",D691,-D691))</f>
        <v/>
      </c>
      <c r="U691" s="39">
        <f>IF(L691="","",IF(L691&lt;&gt;1,"見出しなど",IF(N691=1,"重なり",IF(S691="",IF(O691&gt;0,"数えない（直した）",IF(I691&amp;""="1","振替",IF(A691&amp;""="0","計算対象外","数えない"))),IF(COUNTIFS('入力'!$A$30:$A$88,S691)=0,"一覧にない費目",IF(O691&gt;0,"直した",IF(S691="未分類","未分類","OK")))))))</f>
        <v/>
      </c>
    </row>
    <row r="692">
      <c r="A692" s="40" t="n"/>
      <c r="B692" s="34" t="n"/>
      <c r="C692" s="35" t="n"/>
      <c r="D692" s="36" t="n"/>
      <c r="E692" s="35" t="n"/>
      <c r="F692" s="35" t="n"/>
      <c r="G692" s="35" t="n"/>
      <c r="H692" s="35" t="n"/>
      <c r="I692" s="40" t="n"/>
      <c r="J692" s="35" t="n"/>
      <c r="L692" s="39">
        <f>IF(B692="","",IFERROR(YEAR(B692)*0+D692*0+1,0))</f>
        <v/>
      </c>
      <c r="M692" s="55">
        <f>IF(L692&lt;&gt;1,"",IF(O692&gt;0,IF(INDEX('分け方の表'!$O$4:$O$53,O692)&lt;&gt;"",DATE(YEAR(INDEX('分け方の表'!$O$4:$O$53,O692)),MONTH(INDEX('分け方の表'!$O$4:$O$53,O692)),1),DATE(YEAR(B692),MONTH(B692),1)),DATE(YEAR(B692),MONTH(B692),1)))</f>
        <v/>
      </c>
      <c r="N692" s="39">
        <f>IF(L692&lt;&gt;1,"",IF(J692="",0,IF(COUNTIFS($J$4:J692,J692)&gt;1,1,0)))</f>
        <v/>
      </c>
      <c r="O692" s="39">
        <f>IF(L692&lt;&gt;1,"",IF(J692="",0,IFERROR(MATCH(J692,'分け方の表'!$M$4:$M$53,0),0)))</f>
        <v/>
      </c>
      <c r="P692" s="39">
        <f>IF(L692&lt;&gt;1,"",IF(SUMPRODUCT((COUNTIFS(C692,"*"&amp;'分け方の表'!$F$4:$F$23&amp;"*")&gt;0)*('分け方の表'!$F$4:$F$23&lt;&gt;"")*'分け方の表'!$I$4:$I$23)=0,99,1+COUNTIFS('分け方の表'!$I$4:$I$23,"&gt;"&amp;SUMPRODUCT((COUNTIFS(C692,"*"&amp;'分け方の表'!$F$4:$F$23&amp;"*")&gt;0)*('分け方の表'!$F$4:$F$23&lt;&gt;"")*'分け方の表'!$I$4:$I$23))))</f>
        <v/>
      </c>
      <c r="Q692" s="39">
        <f>IF(L692&lt;&gt;1,"",IF(P692&gt;=99,"",INDEX('分け方の表'!$G$4:$G$23,P692)&amp;""))</f>
        <v/>
      </c>
      <c r="R692" s="39">
        <f>IF(L692&lt;&gt;1,"",IF((F692="収入")*(G692="給与")*(E692&lt;&gt;"")*(COUNTIFS('分け方の表'!$J$4:$J$13,E692)&gt;0),INDEX('分け方の表'!$K$4:$K$13,MATCH(E692,'分け方の表'!$J$4:$J$13,0))&amp;"",IFERROR(INDEX('分け方の表'!$C$4:$C$103,MATCH(F692&amp;"|"&amp;G692,'分け方の表'!$D$4:$D$103,0))&amp;"",IFERROR(INDEX('分け方の表'!$C$4:$C$103,MATCH(F692&amp;"|（ほか全部）",'分け方の表'!$D$4:$D$103,0))&amp;"","未分類"))))</f>
        <v/>
      </c>
      <c r="S692" s="39">
        <f>IF(L692&lt;&gt;1,"",IF(N692=1,"",IF(IF(O692&gt;0,INDEX('分け方の表'!$N$4:$N$53,O692)&amp;"","")&lt;&gt;"",IF(INDEX('分け方の表'!$N$4:$N$53,O692)="（数えない）","",INDEX('分け方の表'!$N$4:$N$53,O692)&amp;""),IF(I692&amp;""="1",IF((Q692&lt;&gt;"")*(D692&lt;0)*(IFERROR(INDEX('入力'!$E$30:$E$88,MATCH(Q692,'入力'!$A$30:$A$88,0)),"")="貯める・増やす"),Q692,""),IF(A692&amp;""="0","",IF(Q692&lt;&gt;"",Q692,R692))))))</f>
        <v/>
      </c>
      <c r="T692" s="56">
        <f>IF(S692="","",IF(IFERROR(INDEX('入力'!$E$30:$E$88,MATCH(S692,'入力'!$A$30:$A$88,0)),"")="入るお金",D692,-D692))</f>
        <v/>
      </c>
      <c r="U692" s="39">
        <f>IF(L692="","",IF(L692&lt;&gt;1,"見出しなど",IF(N692=1,"重なり",IF(S692="",IF(O692&gt;0,"数えない（直した）",IF(I692&amp;""="1","振替",IF(A692&amp;""="0","計算対象外","数えない"))),IF(COUNTIFS('入力'!$A$30:$A$88,S692)=0,"一覧にない費目",IF(O692&gt;0,"直した",IF(S692="未分類","未分類","OK")))))))</f>
        <v/>
      </c>
    </row>
    <row r="693">
      <c r="A693" s="40" t="n"/>
      <c r="B693" s="34" t="n"/>
      <c r="C693" s="35" t="n"/>
      <c r="D693" s="36" t="n"/>
      <c r="E693" s="35" t="n"/>
      <c r="F693" s="35" t="n"/>
      <c r="G693" s="35" t="n"/>
      <c r="H693" s="35" t="n"/>
      <c r="I693" s="40" t="n"/>
      <c r="J693" s="35" t="n"/>
      <c r="L693" s="39">
        <f>IF(B693="","",IFERROR(YEAR(B693)*0+D693*0+1,0))</f>
        <v/>
      </c>
      <c r="M693" s="55">
        <f>IF(L693&lt;&gt;1,"",IF(O693&gt;0,IF(INDEX('分け方の表'!$O$4:$O$53,O693)&lt;&gt;"",DATE(YEAR(INDEX('分け方の表'!$O$4:$O$53,O693)),MONTH(INDEX('分け方の表'!$O$4:$O$53,O693)),1),DATE(YEAR(B693),MONTH(B693),1)),DATE(YEAR(B693),MONTH(B693),1)))</f>
        <v/>
      </c>
      <c r="N693" s="39">
        <f>IF(L693&lt;&gt;1,"",IF(J693="",0,IF(COUNTIFS($J$4:J693,J693)&gt;1,1,0)))</f>
        <v/>
      </c>
      <c r="O693" s="39">
        <f>IF(L693&lt;&gt;1,"",IF(J693="",0,IFERROR(MATCH(J693,'分け方の表'!$M$4:$M$53,0),0)))</f>
        <v/>
      </c>
      <c r="P693" s="39">
        <f>IF(L693&lt;&gt;1,"",IF(SUMPRODUCT((COUNTIFS(C693,"*"&amp;'分け方の表'!$F$4:$F$23&amp;"*")&gt;0)*('分け方の表'!$F$4:$F$23&lt;&gt;"")*'分け方の表'!$I$4:$I$23)=0,99,1+COUNTIFS('分け方の表'!$I$4:$I$23,"&gt;"&amp;SUMPRODUCT((COUNTIFS(C693,"*"&amp;'分け方の表'!$F$4:$F$23&amp;"*")&gt;0)*('分け方の表'!$F$4:$F$23&lt;&gt;"")*'分け方の表'!$I$4:$I$23))))</f>
        <v/>
      </c>
      <c r="Q693" s="39">
        <f>IF(L693&lt;&gt;1,"",IF(P693&gt;=99,"",INDEX('分け方の表'!$G$4:$G$23,P693)&amp;""))</f>
        <v/>
      </c>
      <c r="R693" s="39">
        <f>IF(L693&lt;&gt;1,"",IF((F693="収入")*(G693="給与")*(E693&lt;&gt;"")*(COUNTIFS('分け方の表'!$J$4:$J$13,E693)&gt;0),INDEX('分け方の表'!$K$4:$K$13,MATCH(E693,'分け方の表'!$J$4:$J$13,0))&amp;"",IFERROR(INDEX('分け方の表'!$C$4:$C$103,MATCH(F693&amp;"|"&amp;G693,'分け方の表'!$D$4:$D$103,0))&amp;"",IFERROR(INDEX('分け方の表'!$C$4:$C$103,MATCH(F693&amp;"|（ほか全部）",'分け方の表'!$D$4:$D$103,0))&amp;"","未分類"))))</f>
        <v/>
      </c>
      <c r="S693" s="39">
        <f>IF(L693&lt;&gt;1,"",IF(N693=1,"",IF(IF(O693&gt;0,INDEX('分け方の表'!$N$4:$N$53,O693)&amp;"","")&lt;&gt;"",IF(INDEX('分け方の表'!$N$4:$N$53,O693)="（数えない）","",INDEX('分け方の表'!$N$4:$N$53,O693)&amp;""),IF(I693&amp;""="1",IF((Q693&lt;&gt;"")*(D693&lt;0)*(IFERROR(INDEX('入力'!$E$30:$E$88,MATCH(Q693,'入力'!$A$30:$A$88,0)),"")="貯める・増やす"),Q693,""),IF(A693&amp;""="0","",IF(Q693&lt;&gt;"",Q693,R693))))))</f>
        <v/>
      </c>
      <c r="T693" s="56">
        <f>IF(S693="","",IF(IFERROR(INDEX('入力'!$E$30:$E$88,MATCH(S693,'入力'!$A$30:$A$88,0)),"")="入るお金",D693,-D693))</f>
        <v/>
      </c>
      <c r="U693" s="39">
        <f>IF(L693="","",IF(L693&lt;&gt;1,"見出しなど",IF(N693=1,"重なり",IF(S693="",IF(O693&gt;0,"数えない（直した）",IF(I693&amp;""="1","振替",IF(A693&amp;""="0","計算対象外","数えない"))),IF(COUNTIFS('入力'!$A$30:$A$88,S693)=0,"一覧にない費目",IF(O693&gt;0,"直した",IF(S693="未分類","未分類","OK")))))))</f>
        <v/>
      </c>
    </row>
    <row r="694">
      <c r="A694" s="40" t="n"/>
      <c r="B694" s="34" t="n"/>
      <c r="C694" s="35" t="n"/>
      <c r="D694" s="36" t="n"/>
      <c r="E694" s="35" t="n"/>
      <c r="F694" s="35" t="n"/>
      <c r="G694" s="35" t="n"/>
      <c r="H694" s="35" t="n"/>
      <c r="I694" s="40" t="n"/>
      <c r="J694" s="35" t="n"/>
      <c r="L694" s="39">
        <f>IF(B694="","",IFERROR(YEAR(B694)*0+D694*0+1,0))</f>
        <v/>
      </c>
      <c r="M694" s="55">
        <f>IF(L694&lt;&gt;1,"",IF(O694&gt;0,IF(INDEX('分け方の表'!$O$4:$O$53,O694)&lt;&gt;"",DATE(YEAR(INDEX('分け方の表'!$O$4:$O$53,O694)),MONTH(INDEX('分け方の表'!$O$4:$O$53,O694)),1),DATE(YEAR(B694),MONTH(B694),1)),DATE(YEAR(B694),MONTH(B694),1)))</f>
        <v/>
      </c>
      <c r="N694" s="39">
        <f>IF(L694&lt;&gt;1,"",IF(J694="",0,IF(COUNTIFS($J$4:J694,J694)&gt;1,1,0)))</f>
        <v/>
      </c>
      <c r="O694" s="39">
        <f>IF(L694&lt;&gt;1,"",IF(J694="",0,IFERROR(MATCH(J694,'分け方の表'!$M$4:$M$53,0),0)))</f>
        <v/>
      </c>
      <c r="P694" s="39">
        <f>IF(L694&lt;&gt;1,"",IF(SUMPRODUCT((COUNTIFS(C694,"*"&amp;'分け方の表'!$F$4:$F$23&amp;"*")&gt;0)*('分け方の表'!$F$4:$F$23&lt;&gt;"")*'分け方の表'!$I$4:$I$23)=0,99,1+COUNTIFS('分け方の表'!$I$4:$I$23,"&gt;"&amp;SUMPRODUCT((COUNTIFS(C694,"*"&amp;'分け方の表'!$F$4:$F$23&amp;"*")&gt;0)*('分け方の表'!$F$4:$F$23&lt;&gt;"")*'分け方の表'!$I$4:$I$23))))</f>
        <v/>
      </c>
      <c r="Q694" s="39">
        <f>IF(L694&lt;&gt;1,"",IF(P694&gt;=99,"",INDEX('分け方の表'!$G$4:$G$23,P694)&amp;""))</f>
        <v/>
      </c>
      <c r="R694" s="39">
        <f>IF(L694&lt;&gt;1,"",IF((F694="収入")*(G694="給与")*(E694&lt;&gt;"")*(COUNTIFS('分け方の表'!$J$4:$J$13,E694)&gt;0),INDEX('分け方の表'!$K$4:$K$13,MATCH(E694,'分け方の表'!$J$4:$J$13,0))&amp;"",IFERROR(INDEX('分け方の表'!$C$4:$C$103,MATCH(F694&amp;"|"&amp;G694,'分け方の表'!$D$4:$D$103,0))&amp;"",IFERROR(INDEX('分け方の表'!$C$4:$C$103,MATCH(F694&amp;"|（ほか全部）",'分け方の表'!$D$4:$D$103,0))&amp;"","未分類"))))</f>
        <v/>
      </c>
      <c r="S694" s="39">
        <f>IF(L694&lt;&gt;1,"",IF(N694=1,"",IF(IF(O694&gt;0,INDEX('分け方の表'!$N$4:$N$53,O694)&amp;"","")&lt;&gt;"",IF(INDEX('分け方の表'!$N$4:$N$53,O694)="（数えない）","",INDEX('分け方の表'!$N$4:$N$53,O694)&amp;""),IF(I694&amp;""="1",IF((Q694&lt;&gt;"")*(D694&lt;0)*(IFERROR(INDEX('入力'!$E$30:$E$88,MATCH(Q694,'入力'!$A$30:$A$88,0)),"")="貯める・増やす"),Q694,""),IF(A694&amp;""="0","",IF(Q694&lt;&gt;"",Q694,R694))))))</f>
        <v/>
      </c>
      <c r="T694" s="56">
        <f>IF(S694="","",IF(IFERROR(INDEX('入力'!$E$30:$E$88,MATCH(S694,'入力'!$A$30:$A$88,0)),"")="入るお金",D694,-D694))</f>
        <v/>
      </c>
      <c r="U694" s="39">
        <f>IF(L694="","",IF(L694&lt;&gt;1,"見出しなど",IF(N694=1,"重なり",IF(S694="",IF(O694&gt;0,"数えない（直した）",IF(I694&amp;""="1","振替",IF(A694&amp;""="0","計算対象外","数えない"))),IF(COUNTIFS('入力'!$A$30:$A$88,S694)=0,"一覧にない費目",IF(O694&gt;0,"直した",IF(S694="未分類","未分類","OK")))))))</f>
        <v/>
      </c>
    </row>
    <row r="695">
      <c r="A695" s="40" t="n"/>
      <c r="B695" s="34" t="n"/>
      <c r="C695" s="35" t="n"/>
      <c r="D695" s="36" t="n"/>
      <c r="E695" s="35" t="n"/>
      <c r="F695" s="35" t="n"/>
      <c r="G695" s="35" t="n"/>
      <c r="H695" s="35" t="n"/>
      <c r="I695" s="40" t="n"/>
      <c r="J695" s="35" t="n"/>
      <c r="L695" s="39">
        <f>IF(B695="","",IFERROR(YEAR(B695)*0+D695*0+1,0))</f>
        <v/>
      </c>
      <c r="M695" s="55">
        <f>IF(L695&lt;&gt;1,"",IF(O695&gt;0,IF(INDEX('分け方の表'!$O$4:$O$53,O695)&lt;&gt;"",DATE(YEAR(INDEX('分け方の表'!$O$4:$O$53,O695)),MONTH(INDEX('分け方の表'!$O$4:$O$53,O695)),1),DATE(YEAR(B695),MONTH(B695),1)),DATE(YEAR(B695),MONTH(B695),1)))</f>
        <v/>
      </c>
      <c r="N695" s="39">
        <f>IF(L695&lt;&gt;1,"",IF(J695="",0,IF(COUNTIFS($J$4:J695,J695)&gt;1,1,0)))</f>
        <v/>
      </c>
      <c r="O695" s="39">
        <f>IF(L695&lt;&gt;1,"",IF(J695="",0,IFERROR(MATCH(J695,'分け方の表'!$M$4:$M$53,0),0)))</f>
        <v/>
      </c>
      <c r="P695" s="39">
        <f>IF(L695&lt;&gt;1,"",IF(SUMPRODUCT((COUNTIFS(C695,"*"&amp;'分け方の表'!$F$4:$F$23&amp;"*")&gt;0)*('分け方の表'!$F$4:$F$23&lt;&gt;"")*'分け方の表'!$I$4:$I$23)=0,99,1+COUNTIFS('分け方の表'!$I$4:$I$23,"&gt;"&amp;SUMPRODUCT((COUNTIFS(C695,"*"&amp;'分け方の表'!$F$4:$F$23&amp;"*")&gt;0)*('分け方の表'!$F$4:$F$23&lt;&gt;"")*'分け方の表'!$I$4:$I$23))))</f>
        <v/>
      </c>
      <c r="Q695" s="39">
        <f>IF(L695&lt;&gt;1,"",IF(P695&gt;=99,"",INDEX('分け方の表'!$G$4:$G$23,P695)&amp;""))</f>
        <v/>
      </c>
      <c r="R695" s="39">
        <f>IF(L695&lt;&gt;1,"",IF((F695="収入")*(G695="給与")*(E695&lt;&gt;"")*(COUNTIFS('分け方の表'!$J$4:$J$13,E695)&gt;0),INDEX('分け方の表'!$K$4:$K$13,MATCH(E695,'分け方の表'!$J$4:$J$13,0))&amp;"",IFERROR(INDEX('分け方の表'!$C$4:$C$103,MATCH(F695&amp;"|"&amp;G695,'分け方の表'!$D$4:$D$103,0))&amp;"",IFERROR(INDEX('分け方の表'!$C$4:$C$103,MATCH(F695&amp;"|（ほか全部）",'分け方の表'!$D$4:$D$103,0))&amp;"","未分類"))))</f>
        <v/>
      </c>
      <c r="S695" s="39">
        <f>IF(L695&lt;&gt;1,"",IF(N695=1,"",IF(IF(O695&gt;0,INDEX('分け方の表'!$N$4:$N$53,O695)&amp;"","")&lt;&gt;"",IF(INDEX('分け方の表'!$N$4:$N$53,O695)="（数えない）","",INDEX('分け方の表'!$N$4:$N$53,O695)&amp;""),IF(I695&amp;""="1",IF((Q695&lt;&gt;"")*(D695&lt;0)*(IFERROR(INDEX('入力'!$E$30:$E$88,MATCH(Q695,'入力'!$A$30:$A$88,0)),"")="貯める・増やす"),Q695,""),IF(A695&amp;""="0","",IF(Q695&lt;&gt;"",Q695,R695))))))</f>
        <v/>
      </c>
      <c r="T695" s="56">
        <f>IF(S695="","",IF(IFERROR(INDEX('入力'!$E$30:$E$88,MATCH(S695,'入力'!$A$30:$A$88,0)),"")="入るお金",D695,-D695))</f>
        <v/>
      </c>
      <c r="U695" s="39">
        <f>IF(L695="","",IF(L695&lt;&gt;1,"見出しなど",IF(N695=1,"重なり",IF(S695="",IF(O695&gt;0,"数えない（直した）",IF(I695&amp;""="1","振替",IF(A695&amp;""="0","計算対象外","数えない"))),IF(COUNTIFS('入力'!$A$30:$A$88,S695)=0,"一覧にない費目",IF(O695&gt;0,"直した",IF(S695="未分類","未分類","OK")))))))</f>
        <v/>
      </c>
    </row>
    <row r="696">
      <c r="A696" s="40" t="n"/>
      <c r="B696" s="34" t="n"/>
      <c r="C696" s="35" t="n"/>
      <c r="D696" s="36" t="n"/>
      <c r="E696" s="35" t="n"/>
      <c r="F696" s="35" t="n"/>
      <c r="G696" s="35" t="n"/>
      <c r="H696" s="35" t="n"/>
      <c r="I696" s="40" t="n"/>
      <c r="J696" s="35" t="n"/>
      <c r="L696" s="39">
        <f>IF(B696="","",IFERROR(YEAR(B696)*0+D696*0+1,0))</f>
        <v/>
      </c>
      <c r="M696" s="55">
        <f>IF(L696&lt;&gt;1,"",IF(O696&gt;0,IF(INDEX('分け方の表'!$O$4:$O$53,O696)&lt;&gt;"",DATE(YEAR(INDEX('分け方の表'!$O$4:$O$53,O696)),MONTH(INDEX('分け方の表'!$O$4:$O$53,O696)),1),DATE(YEAR(B696),MONTH(B696),1)),DATE(YEAR(B696),MONTH(B696),1)))</f>
        <v/>
      </c>
      <c r="N696" s="39">
        <f>IF(L696&lt;&gt;1,"",IF(J696="",0,IF(COUNTIFS($J$4:J696,J696)&gt;1,1,0)))</f>
        <v/>
      </c>
      <c r="O696" s="39">
        <f>IF(L696&lt;&gt;1,"",IF(J696="",0,IFERROR(MATCH(J696,'分け方の表'!$M$4:$M$53,0),0)))</f>
        <v/>
      </c>
      <c r="P696" s="39">
        <f>IF(L696&lt;&gt;1,"",IF(SUMPRODUCT((COUNTIFS(C696,"*"&amp;'分け方の表'!$F$4:$F$23&amp;"*")&gt;0)*('分け方の表'!$F$4:$F$23&lt;&gt;"")*'分け方の表'!$I$4:$I$23)=0,99,1+COUNTIFS('分け方の表'!$I$4:$I$23,"&gt;"&amp;SUMPRODUCT((COUNTIFS(C696,"*"&amp;'分け方の表'!$F$4:$F$23&amp;"*")&gt;0)*('分け方の表'!$F$4:$F$23&lt;&gt;"")*'分け方の表'!$I$4:$I$23))))</f>
        <v/>
      </c>
      <c r="Q696" s="39">
        <f>IF(L696&lt;&gt;1,"",IF(P696&gt;=99,"",INDEX('分け方の表'!$G$4:$G$23,P696)&amp;""))</f>
        <v/>
      </c>
      <c r="R696" s="39">
        <f>IF(L696&lt;&gt;1,"",IF((F696="収入")*(G696="給与")*(E696&lt;&gt;"")*(COUNTIFS('分け方の表'!$J$4:$J$13,E696)&gt;0),INDEX('分け方の表'!$K$4:$K$13,MATCH(E696,'分け方の表'!$J$4:$J$13,0))&amp;"",IFERROR(INDEX('分け方の表'!$C$4:$C$103,MATCH(F696&amp;"|"&amp;G696,'分け方の表'!$D$4:$D$103,0))&amp;"",IFERROR(INDEX('分け方の表'!$C$4:$C$103,MATCH(F696&amp;"|（ほか全部）",'分け方の表'!$D$4:$D$103,0))&amp;"","未分類"))))</f>
        <v/>
      </c>
      <c r="S696" s="39">
        <f>IF(L696&lt;&gt;1,"",IF(N696=1,"",IF(IF(O696&gt;0,INDEX('分け方の表'!$N$4:$N$53,O696)&amp;"","")&lt;&gt;"",IF(INDEX('分け方の表'!$N$4:$N$53,O696)="（数えない）","",INDEX('分け方の表'!$N$4:$N$53,O696)&amp;""),IF(I696&amp;""="1",IF((Q696&lt;&gt;"")*(D696&lt;0)*(IFERROR(INDEX('入力'!$E$30:$E$88,MATCH(Q696,'入力'!$A$30:$A$88,0)),"")="貯める・増やす"),Q696,""),IF(A696&amp;""="0","",IF(Q696&lt;&gt;"",Q696,R696))))))</f>
        <v/>
      </c>
      <c r="T696" s="56">
        <f>IF(S696="","",IF(IFERROR(INDEX('入力'!$E$30:$E$88,MATCH(S696,'入力'!$A$30:$A$88,0)),"")="入るお金",D696,-D696))</f>
        <v/>
      </c>
      <c r="U696" s="39">
        <f>IF(L696="","",IF(L696&lt;&gt;1,"見出しなど",IF(N696=1,"重なり",IF(S696="",IF(O696&gt;0,"数えない（直した）",IF(I696&amp;""="1","振替",IF(A696&amp;""="0","計算対象外","数えない"))),IF(COUNTIFS('入力'!$A$30:$A$88,S696)=0,"一覧にない費目",IF(O696&gt;0,"直した",IF(S696="未分類","未分類","OK")))))))</f>
        <v/>
      </c>
    </row>
    <row r="697">
      <c r="A697" s="40" t="n"/>
      <c r="B697" s="34" t="n"/>
      <c r="C697" s="35" t="n"/>
      <c r="D697" s="36" t="n"/>
      <c r="E697" s="35" t="n"/>
      <c r="F697" s="35" t="n"/>
      <c r="G697" s="35" t="n"/>
      <c r="H697" s="35" t="n"/>
      <c r="I697" s="40" t="n"/>
      <c r="J697" s="35" t="n"/>
      <c r="L697" s="39">
        <f>IF(B697="","",IFERROR(YEAR(B697)*0+D697*0+1,0))</f>
        <v/>
      </c>
      <c r="M697" s="55">
        <f>IF(L697&lt;&gt;1,"",IF(O697&gt;0,IF(INDEX('分け方の表'!$O$4:$O$53,O697)&lt;&gt;"",DATE(YEAR(INDEX('分け方の表'!$O$4:$O$53,O697)),MONTH(INDEX('分け方の表'!$O$4:$O$53,O697)),1),DATE(YEAR(B697),MONTH(B697),1)),DATE(YEAR(B697),MONTH(B697),1)))</f>
        <v/>
      </c>
      <c r="N697" s="39">
        <f>IF(L697&lt;&gt;1,"",IF(J697="",0,IF(COUNTIFS($J$4:J697,J697)&gt;1,1,0)))</f>
        <v/>
      </c>
      <c r="O697" s="39">
        <f>IF(L697&lt;&gt;1,"",IF(J697="",0,IFERROR(MATCH(J697,'分け方の表'!$M$4:$M$53,0),0)))</f>
        <v/>
      </c>
      <c r="P697" s="39">
        <f>IF(L697&lt;&gt;1,"",IF(SUMPRODUCT((COUNTIFS(C697,"*"&amp;'分け方の表'!$F$4:$F$23&amp;"*")&gt;0)*('分け方の表'!$F$4:$F$23&lt;&gt;"")*'分け方の表'!$I$4:$I$23)=0,99,1+COUNTIFS('分け方の表'!$I$4:$I$23,"&gt;"&amp;SUMPRODUCT((COUNTIFS(C697,"*"&amp;'分け方の表'!$F$4:$F$23&amp;"*")&gt;0)*('分け方の表'!$F$4:$F$23&lt;&gt;"")*'分け方の表'!$I$4:$I$23))))</f>
        <v/>
      </c>
      <c r="Q697" s="39">
        <f>IF(L697&lt;&gt;1,"",IF(P697&gt;=99,"",INDEX('分け方の表'!$G$4:$G$23,P697)&amp;""))</f>
        <v/>
      </c>
      <c r="R697" s="39">
        <f>IF(L697&lt;&gt;1,"",IF((F697="収入")*(G697="給与")*(E697&lt;&gt;"")*(COUNTIFS('分け方の表'!$J$4:$J$13,E697)&gt;0),INDEX('分け方の表'!$K$4:$K$13,MATCH(E697,'分け方の表'!$J$4:$J$13,0))&amp;"",IFERROR(INDEX('分け方の表'!$C$4:$C$103,MATCH(F697&amp;"|"&amp;G697,'分け方の表'!$D$4:$D$103,0))&amp;"",IFERROR(INDEX('分け方の表'!$C$4:$C$103,MATCH(F697&amp;"|（ほか全部）",'分け方の表'!$D$4:$D$103,0))&amp;"","未分類"))))</f>
        <v/>
      </c>
      <c r="S697" s="39">
        <f>IF(L697&lt;&gt;1,"",IF(N697=1,"",IF(IF(O697&gt;0,INDEX('分け方の表'!$N$4:$N$53,O697)&amp;"","")&lt;&gt;"",IF(INDEX('分け方の表'!$N$4:$N$53,O697)="（数えない）","",INDEX('分け方の表'!$N$4:$N$53,O697)&amp;""),IF(I697&amp;""="1",IF((Q697&lt;&gt;"")*(D697&lt;0)*(IFERROR(INDEX('入力'!$E$30:$E$88,MATCH(Q697,'入力'!$A$30:$A$88,0)),"")="貯める・増やす"),Q697,""),IF(A697&amp;""="0","",IF(Q697&lt;&gt;"",Q697,R697))))))</f>
        <v/>
      </c>
      <c r="T697" s="56">
        <f>IF(S697="","",IF(IFERROR(INDEX('入力'!$E$30:$E$88,MATCH(S697,'入力'!$A$30:$A$88,0)),"")="入るお金",D697,-D697))</f>
        <v/>
      </c>
      <c r="U697" s="39">
        <f>IF(L697="","",IF(L697&lt;&gt;1,"見出しなど",IF(N697=1,"重なり",IF(S697="",IF(O697&gt;0,"数えない（直した）",IF(I697&amp;""="1","振替",IF(A697&amp;""="0","計算対象外","数えない"))),IF(COUNTIFS('入力'!$A$30:$A$88,S697)=0,"一覧にない費目",IF(O697&gt;0,"直した",IF(S697="未分類","未分類","OK")))))))</f>
        <v/>
      </c>
    </row>
    <row r="698">
      <c r="A698" s="40" t="n"/>
      <c r="B698" s="34" t="n"/>
      <c r="C698" s="35" t="n"/>
      <c r="D698" s="36" t="n"/>
      <c r="E698" s="35" t="n"/>
      <c r="F698" s="35" t="n"/>
      <c r="G698" s="35" t="n"/>
      <c r="H698" s="35" t="n"/>
      <c r="I698" s="40" t="n"/>
      <c r="J698" s="35" t="n"/>
      <c r="L698" s="39">
        <f>IF(B698="","",IFERROR(YEAR(B698)*0+D698*0+1,0))</f>
        <v/>
      </c>
      <c r="M698" s="55">
        <f>IF(L698&lt;&gt;1,"",IF(O698&gt;0,IF(INDEX('分け方の表'!$O$4:$O$53,O698)&lt;&gt;"",DATE(YEAR(INDEX('分け方の表'!$O$4:$O$53,O698)),MONTH(INDEX('分け方の表'!$O$4:$O$53,O698)),1),DATE(YEAR(B698),MONTH(B698),1)),DATE(YEAR(B698),MONTH(B698),1)))</f>
        <v/>
      </c>
      <c r="N698" s="39">
        <f>IF(L698&lt;&gt;1,"",IF(J698="",0,IF(COUNTIFS($J$4:J698,J698)&gt;1,1,0)))</f>
        <v/>
      </c>
      <c r="O698" s="39">
        <f>IF(L698&lt;&gt;1,"",IF(J698="",0,IFERROR(MATCH(J698,'分け方の表'!$M$4:$M$53,0),0)))</f>
        <v/>
      </c>
      <c r="P698" s="39">
        <f>IF(L698&lt;&gt;1,"",IF(SUMPRODUCT((COUNTIFS(C698,"*"&amp;'分け方の表'!$F$4:$F$23&amp;"*")&gt;0)*('分け方の表'!$F$4:$F$23&lt;&gt;"")*'分け方の表'!$I$4:$I$23)=0,99,1+COUNTIFS('分け方の表'!$I$4:$I$23,"&gt;"&amp;SUMPRODUCT((COUNTIFS(C698,"*"&amp;'分け方の表'!$F$4:$F$23&amp;"*")&gt;0)*('分け方の表'!$F$4:$F$23&lt;&gt;"")*'分け方の表'!$I$4:$I$23))))</f>
        <v/>
      </c>
      <c r="Q698" s="39">
        <f>IF(L698&lt;&gt;1,"",IF(P698&gt;=99,"",INDEX('分け方の表'!$G$4:$G$23,P698)&amp;""))</f>
        <v/>
      </c>
      <c r="R698" s="39">
        <f>IF(L698&lt;&gt;1,"",IF((F698="収入")*(G698="給与")*(E698&lt;&gt;"")*(COUNTIFS('分け方の表'!$J$4:$J$13,E698)&gt;0),INDEX('分け方の表'!$K$4:$K$13,MATCH(E698,'分け方の表'!$J$4:$J$13,0))&amp;"",IFERROR(INDEX('分け方の表'!$C$4:$C$103,MATCH(F698&amp;"|"&amp;G698,'分け方の表'!$D$4:$D$103,0))&amp;"",IFERROR(INDEX('分け方の表'!$C$4:$C$103,MATCH(F698&amp;"|（ほか全部）",'分け方の表'!$D$4:$D$103,0))&amp;"","未分類"))))</f>
        <v/>
      </c>
      <c r="S698" s="39">
        <f>IF(L698&lt;&gt;1,"",IF(N698=1,"",IF(IF(O698&gt;0,INDEX('分け方の表'!$N$4:$N$53,O698)&amp;"","")&lt;&gt;"",IF(INDEX('分け方の表'!$N$4:$N$53,O698)="（数えない）","",INDEX('分け方の表'!$N$4:$N$53,O698)&amp;""),IF(I698&amp;""="1",IF((Q698&lt;&gt;"")*(D698&lt;0)*(IFERROR(INDEX('入力'!$E$30:$E$88,MATCH(Q698,'入力'!$A$30:$A$88,0)),"")="貯める・増やす"),Q698,""),IF(A698&amp;""="0","",IF(Q698&lt;&gt;"",Q698,R698))))))</f>
        <v/>
      </c>
      <c r="T698" s="56">
        <f>IF(S698="","",IF(IFERROR(INDEX('入力'!$E$30:$E$88,MATCH(S698,'入力'!$A$30:$A$88,0)),"")="入るお金",D698,-D698))</f>
        <v/>
      </c>
      <c r="U698" s="39">
        <f>IF(L698="","",IF(L698&lt;&gt;1,"見出しなど",IF(N698=1,"重なり",IF(S698="",IF(O698&gt;0,"数えない（直した）",IF(I698&amp;""="1","振替",IF(A698&amp;""="0","計算対象外","数えない"))),IF(COUNTIFS('入力'!$A$30:$A$88,S698)=0,"一覧にない費目",IF(O698&gt;0,"直した",IF(S698="未分類","未分類","OK")))))))</f>
        <v/>
      </c>
    </row>
    <row r="699">
      <c r="A699" s="40" t="n"/>
      <c r="B699" s="34" t="n"/>
      <c r="C699" s="35" t="n"/>
      <c r="D699" s="36" t="n"/>
      <c r="E699" s="35" t="n"/>
      <c r="F699" s="35" t="n"/>
      <c r="G699" s="35" t="n"/>
      <c r="H699" s="35" t="n"/>
      <c r="I699" s="40" t="n"/>
      <c r="J699" s="35" t="n"/>
      <c r="L699" s="39">
        <f>IF(B699="","",IFERROR(YEAR(B699)*0+D699*0+1,0))</f>
        <v/>
      </c>
      <c r="M699" s="55">
        <f>IF(L699&lt;&gt;1,"",IF(O699&gt;0,IF(INDEX('分け方の表'!$O$4:$O$53,O699)&lt;&gt;"",DATE(YEAR(INDEX('分け方の表'!$O$4:$O$53,O699)),MONTH(INDEX('分け方の表'!$O$4:$O$53,O699)),1),DATE(YEAR(B699),MONTH(B699),1)),DATE(YEAR(B699),MONTH(B699),1)))</f>
        <v/>
      </c>
      <c r="N699" s="39">
        <f>IF(L699&lt;&gt;1,"",IF(J699="",0,IF(COUNTIFS($J$4:J699,J699)&gt;1,1,0)))</f>
        <v/>
      </c>
      <c r="O699" s="39">
        <f>IF(L699&lt;&gt;1,"",IF(J699="",0,IFERROR(MATCH(J699,'分け方の表'!$M$4:$M$53,0),0)))</f>
        <v/>
      </c>
      <c r="P699" s="39">
        <f>IF(L699&lt;&gt;1,"",IF(SUMPRODUCT((COUNTIFS(C699,"*"&amp;'分け方の表'!$F$4:$F$23&amp;"*")&gt;0)*('分け方の表'!$F$4:$F$23&lt;&gt;"")*'分け方の表'!$I$4:$I$23)=0,99,1+COUNTIFS('分け方の表'!$I$4:$I$23,"&gt;"&amp;SUMPRODUCT((COUNTIFS(C699,"*"&amp;'分け方の表'!$F$4:$F$23&amp;"*")&gt;0)*('分け方の表'!$F$4:$F$23&lt;&gt;"")*'分け方の表'!$I$4:$I$23))))</f>
        <v/>
      </c>
      <c r="Q699" s="39">
        <f>IF(L699&lt;&gt;1,"",IF(P699&gt;=99,"",INDEX('分け方の表'!$G$4:$G$23,P699)&amp;""))</f>
        <v/>
      </c>
      <c r="R699" s="39">
        <f>IF(L699&lt;&gt;1,"",IF((F699="収入")*(G699="給与")*(E699&lt;&gt;"")*(COUNTIFS('分け方の表'!$J$4:$J$13,E699)&gt;0),INDEX('分け方の表'!$K$4:$K$13,MATCH(E699,'分け方の表'!$J$4:$J$13,0))&amp;"",IFERROR(INDEX('分け方の表'!$C$4:$C$103,MATCH(F699&amp;"|"&amp;G699,'分け方の表'!$D$4:$D$103,0))&amp;"",IFERROR(INDEX('分け方の表'!$C$4:$C$103,MATCH(F699&amp;"|（ほか全部）",'分け方の表'!$D$4:$D$103,0))&amp;"","未分類"))))</f>
        <v/>
      </c>
      <c r="S699" s="39">
        <f>IF(L699&lt;&gt;1,"",IF(N699=1,"",IF(IF(O699&gt;0,INDEX('分け方の表'!$N$4:$N$53,O699)&amp;"","")&lt;&gt;"",IF(INDEX('分け方の表'!$N$4:$N$53,O699)="（数えない）","",INDEX('分け方の表'!$N$4:$N$53,O699)&amp;""),IF(I699&amp;""="1",IF((Q699&lt;&gt;"")*(D699&lt;0)*(IFERROR(INDEX('入力'!$E$30:$E$88,MATCH(Q699,'入力'!$A$30:$A$88,0)),"")="貯める・増やす"),Q699,""),IF(A699&amp;""="0","",IF(Q699&lt;&gt;"",Q699,R699))))))</f>
        <v/>
      </c>
      <c r="T699" s="56">
        <f>IF(S699="","",IF(IFERROR(INDEX('入力'!$E$30:$E$88,MATCH(S699,'入力'!$A$30:$A$88,0)),"")="入るお金",D699,-D699))</f>
        <v/>
      </c>
      <c r="U699" s="39">
        <f>IF(L699="","",IF(L699&lt;&gt;1,"見出しなど",IF(N699=1,"重なり",IF(S699="",IF(O699&gt;0,"数えない（直した）",IF(I699&amp;""="1","振替",IF(A699&amp;""="0","計算対象外","数えない"))),IF(COUNTIFS('入力'!$A$30:$A$88,S699)=0,"一覧にない費目",IF(O699&gt;0,"直した",IF(S699="未分類","未分類","OK")))))))</f>
        <v/>
      </c>
    </row>
    <row r="700">
      <c r="A700" s="40" t="n"/>
      <c r="B700" s="34" t="n"/>
      <c r="C700" s="35" t="n"/>
      <c r="D700" s="36" t="n"/>
      <c r="E700" s="35" t="n"/>
      <c r="F700" s="35" t="n"/>
      <c r="G700" s="35" t="n"/>
      <c r="H700" s="35" t="n"/>
      <c r="I700" s="40" t="n"/>
      <c r="J700" s="35" t="n"/>
      <c r="L700" s="39">
        <f>IF(B700="","",IFERROR(YEAR(B700)*0+D700*0+1,0))</f>
        <v/>
      </c>
      <c r="M700" s="55">
        <f>IF(L700&lt;&gt;1,"",IF(O700&gt;0,IF(INDEX('分け方の表'!$O$4:$O$53,O700)&lt;&gt;"",DATE(YEAR(INDEX('分け方の表'!$O$4:$O$53,O700)),MONTH(INDEX('分け方の表'!$O$4:$O$53,O700)),1),DATE(YEAR(B700),MONTH(B700),1)),DATE(YEAR(B700),MONTH(B700),1)))</f>
        <v/>
      </c>
      <c r="N700" s="39">
        <f>IF(L700&lt;&gt;1,"",IF(J700="",0,IF(COUNTIFS($J$4:J700,J700)&gt;1,1,0)))</f>
        <v/>
      </c>
      <c r="O700" s="39">
        <f>IF(L700&lt;&gt;1,"",IF(J700="",0,IFERROR(MATCH(J700,'分け方の表'!$M$4:$M$53,0),0)))</f>
        <v/>
      </c>
      <c r="P700" s="39">
        <f>IF(L700&lt;&gt;1,"",IF(SUMPRODUCT((COUNTIFS(C700,"*"&amp;'分け方の表'!$F$4:$F$23&amp;"*")&gt;0)*('分け方の表'!$F$4:$F$23&lt;&gt;"")*'分け方の表'!$I$4:$I$23)=0,99,1+COUNTIFS('分け方の表'!$I$4:$I$23,"&gt;"&amp;SUMPRODUCT((COUNTIFS(C700,"*"&amp;'分け方の表'!$F$4:$F$23&amp;"*")&gt;0)*('分け方の表'!$F$4:$F$23&lt;&gt;"")*'分け方の表'!$I$4:$I$23))))</f>
        <v/>
      </c>
      <c r="Q700" s="39">
        <f>IF(L700&lt;&gt;1,"",IF(P700&gt;=99,"",INDEX('分け方の表'!$G$4:$G$23,P700)&amp;""))</f>
        <v/>
      </c>
      <c r="R700" s="39">
        <f>IF(L700&lt;&gt;1,"",IF((F700="収入")*(G700="給与")*(E700&lt;&gt;"")*(COUNTIFS('分け方の表'!$J$4:$J$13,E700)&gt;0),INDEX('分け方の表'!$K$4:$K$13,MATCH(E700,'分け方の表'!$J$4:$J$13,0))&amp;"",IFERROR(INDEX('分け方の表'!$C$4:$C$103,MATCH(F700&amp;"|"&amp;G700,'分け方の表'!$D$4:$D$103,0))&amp;"",IFERROR(INDEX('分け方の表'!$C$4:$C$103,MATCH(F700&amp;"|（ほか全部）",'分け方の表'!$D$4:$D$103,0))&amp;"","未分類"))))</f>
        <v/>
      </c>
      <c r="S700" s="39">
        <f>IF(L700&lt;&gt;1,"",IF(N700=1,"",IF(IF(O700&gt;0,INDEX('分け方の表'!$N$4:$N$53,O700)&amp;"","")&lt;&gt;"",IF(INDEX('分け方の表'!$N$4:$N$53,O700)="（数えない）","",INDEX('分け方の表'!$N$4:$N$53,O700)&amp;""),IF(I700&amp;""="1",IF((Q700&lt;&gt;"")*(D700&lt;0)*(IFERROR(INDEX('入力'!$E$30:$E$88,MATCH(Q700,'入力'!$A$30:$A$88,0)),"")="貯める・増やす"),Q700,""),IF(A700&amp;""="0","",IF(Q700&lt;&gt;"",Q700,R700))))))</f>
        <v/>
      </c>
      <c r="T700" s="56">
        <f>IF(S700="","",IF(IFERROR(INDEX('入力'!$E$30:$E$88,MATCH(S700,'入力'!$A$30:$A$88,0)),"")="入るお金",D700,-D700))</f>
        <v/>
      </c>
      <c r="U700" s="39">
        <f>IF(L700="","",IF(L700&lt;&gt;1,"見出しなど",IF(N700=1,"重なり",IF(S700="",IF(O700&gt;0,"数えない（直した）",IF(I700&amp;""="1","振替",IF(A700&amp;""="0","計算対象外","数えない"))),IF(COUNTIFS('入力'!$A$30:$A$88,S700)=0,"一覧にない費目",IF(O700&gt;0,"直した",IF(S700="未分類","未分類","OK")))))))</f>
        <v/>
      </c>
    </row>
    <row r="701">
      <c r="A701" s="40" t="n"/>
      <c r="B701" s="34" t="n"/>
      <c r="C701" s="35" t="n"/>
      <c r="D701" s="36" t="n"/>
      <c r="E701" s="35" t="n"/>
      <c r="F701" s="35" t="n"/>
      <c r="G701" s="35" t="n"/>
      <c r="H701" s="35" t="n"/>
      <c r="I701" s="40" t="n"/>
      <c r="J701" s="35" t="n"/>
      <c r="L701" s="39">
        <f>IF(B701="","",IFERROR(YEAR(B701)*0+D701*0+1,0))</f>
        <v/>
      </c>
      <c r="M701" s="55">
        <f>IF(L701&lt;&gt;1,"",IF(O701&gt;0,IF(INDEX('分け方の表'!$O$4:$O$53,O701)&lt;&gt;"",DATE(YEAR(INDEX('分け方の表'!$O$4:$O$53,O701)),MONTH(INDEX('分け方の表'!$O$4:$O$53,O701)),1),DATE(YEAR(B701),MONTH(B701),1)),DATE(YEAR(B701),MONTH(B701),1)))</f>
        <v/>
      </c>
      <c r="N701" s="39">
        <f>IF(L701&lt;&gt;1,"",IF(J701="",0,IF(COUNTIFS($J$4:J701,J701)&gt;1,1,0)))</f>
        <v/>
      </c>
      <c r="O701" s="39">
        <f>IF(L701&lt;&gt;1,"",IF(J701="",0,IFERROR(MATCH(J701,'分け方の表'!$M$4:$M$53,0),0)))</f>
        <v/>
      </c>
      <c r="P701" s="39">
        <f>IF(L701&lt;&gt;1,"",IF(SUMPRODUCT((COUNTIFS(C701,"*"&amp;'分け方の表'!$F$4:$F$23&amp;"*")&gt;0)*('分け方の表'!$F$4:$F$23&lt;&gt;"")*'分け方の表'!$I$4:$I$23)=0,99,1+COUNTIFS('分け方の表'!$I$4:$I$23,"&gt;"&amp;SUMPRODUCT((COUNTIFS(C701,"*"&amp;'分け方の表'!$F$4:$F$23&amp;"*")&gt;0)*('分け方の表'!$F$4:$F$23&lt;&gt;"")*'分け方の表'!$I$4:$I$23))))</f>
        <v/>
      </c>
      <c r="Q701" s="39">
        <f>IF(L701&lt;&gt;1,"",IF(P701&gt;=99,"",INDEX('分け方の表'!$G$4:$G$23,P701)&amp;""))</f>
        <v/>
      </c>
      <c r="R701" s="39">
        <f>IF(L701&lt;&gt;1,"",IF((F701="収入")*(G701="給与")*(E701&lt;&gt;"")*(COUNTIFS('分け方の表'!$J$4:$J$13,E701)&gt;0),INDEX('分け方の表'!$K$4:$K$13,MATCH(E701,'分け方の表'!$J$4:$J$13,0))&amp;"",IFERROR(INDEX('分け方の表'!$C$4:$C$103,MATCH(F701&amp;"|"&amp;G701,'分け方の表'!$D$4:$D$103,0))&amp;"",IFERROR(INDEX('分け方の表'!$C$4:$C$103,MATCH(F701&amp;"|（ほか全部）",'分け方の表'!$D$4:$D$103,0))&amp;"","未分類"))))</f>
        <v/>
      </c>
      <c r="S701" s="39">
        <f>IF(L701&lt;&gt;1,"",IF(N701=1,"",IF(IF(O701&gt;0,INDEX('分け方の表'!$N$4:$N$53,O701)&amp;"","")&lt;&gt;"",IF(INDEX('分け方の表'!$N$4:$N$53,O701)="（数えない）","",INDEX('分け方の表'!$N$4:$N$53,O701)&amp;""),IF(I701&amp;""="1",IF((Q701&lt;&gt;"")*(D701&lt;0)*(IFERROR(INDEX('入力'!$E$30:$E$88,MATCH(Q701,'入力'!$A$30:$A$88,0)),"")="貯める・増やす"),Q701,""),IF(A701&amp;""="0","",IF(Q701&lt;&gt;"",Q701,R701))))))</f>
        <v/>
      </c>
      <c r="T701" s="56">
        <f>IF(S701="","",IF(IFERROR(INDEX('入力'!$E$30:$E$88,MATCH(S701,'入力'!$A$30:$A$88,0)),"")="入るお金",D701,-D701))</f>
        <v/>
      </c>
      <c r="U701" s="39">
        <f>IF(L701="","",IF(L701&lt;&gt;1,"見出しなど",IF(N701=1,"重なり",IF(S701="",IF(O701&gt;0,"数えない（直した）",IF(I701&amp;""="1","振替",IF(A701&amp;""="0","計算対象外","数えない"))),IF(COUNTIFS('入力'!$A$30:$A$88,S701)=0,"一覧にない費目",IF(O701&gt;0,"直した",IF(S701="未分類","未分類","OK")))))))</f>
        <v/>
      </c>
    </row>
    <row r="702">
      <c r="A702" s="40" t="n"/>
      <c r="B702" s="34" t="n"/>
      <c r="C702" s="35" t="n"/>
      <c r="D702" s="36" t="n"/>
      <c r="E702" s="35" t="n"/>
      <c r="F702" s="35" t="n"/>
      <c r="G702" s="35" t="n"/>
      <c r="H702" s="35" t="n"/>
      <c r="I702" s="40" t="n"/>
      <c r="J702" s="35" t="n"/>
      <c r="L702" s="39">
        <f>IF(B702="","",IFERROR(YEAR(B702)*0+D702*0+1,0))</f>
        <v/>
      </c>
      <c r="M702" s="55">
        <f>IF(L702&lt;&gt;1,"",IF(O702&gt;0,IF(INDEX('分け方の表'!$O$4:$O$53,O702)&lt;&gt;"",DATE(YEAR(INDEX('分け方の表'!$O$4:$O$53,O702)),MONTH(INDEX('分け方の表'!$O$4:$O$53,O702)),1),DATE(YEAR(B702),MONTH(B702),1)),DATE(YEAR(B702),MONTH(B702),1)))</f>
        <v/>
      </c>
      <c r="N702" s="39">
        <f>IF(L702&lt;&gt;1,"",IF(J702="",0,IF(COUNTIFS($J$4:J702,J702)&gt;1,1,0)))</f>
        <v/>
      </c>
      <c r="O702" s="39">
        <f>IF(L702&lt;&gt;1,"",IF(J702="",0,IFERROR(MATCH(J702,'分け方の表'!$M$4:$M$53,0),0)))</f>
        <v/>
      </c>
      <c r="P702" s="39">
        <f>IF(L702&lt;&gt;1,"",IF(SUMPRODUCT((COUNTIFS(C702,"*"&amp;'分け方の表'!$F$4:$F$23&amp;"*")&gt;0)*('分け方の表'!$F$4:$F$23&lt;&gt;"")*'分け方の表'!$I$4:$I$23)=0,99,1+COUNTIFS('分け方の表'!$I$4:$I$23,"&gt;"&amp;SUMPRODUCT((COUNTIFS(C702,"*"&amp;'分け方の表'!$F$4:$F$23&amp;"*")&gt;0)*('分け方の表'!$F$4:$F$23&lt;&gt;"")*'分け方の表'!$I$4:$I$23))))</f>
        <v/>
      </c>
      <c r="Q702" s="39">
        <f>IF(L702&lt;&gt;1,"",IF(P702&gt;=99,"",INDEX('分け方の表'!$G$4:$G$23,P702)&amp;""))</f>
        <v/>
      </c>
      <c r="R702" s="39">
        <f>IF(L702&lt;&gt;1,"",IF((F702="収入")*(G702="給与")*(E702&lt;&gt;"")*(COUNTIFS('分け方の表'!$J$4:$J$13,E702)&gt;0),INDEX('分け方の表'!$K$4:$K$13,MATCH(E702,'分け方の表'!$J$4:$J$13,0))&amp;"",IFERROR(INDEX('分け方の表'!$C$4:$C$103,MATCH(F702&amp;"|"&amp;G702,'分け方の表'!$D$4:$D$103,0))&amp;"",IFERROR(INDEX('分け方の表'!$C$4:$C$103,MATCH(F702&amp;"|（ほか全部）",'分け方の表'!$D$4:$D$103,0))&amp;"","未分類"))))</f>
        <v/>
      </c>
      <c r="S702" s="39">
        <f>IF(L702&lt;&gt;1,"",IF(N702=1,"",IF(IF(O702&gt;0,INDEX('分け方の表'!$N$4:$N$53,O702)&amp;"","")&lt;&gt;"",IF(INDEX('分け方の表'!$N$4:$N$53,O702)="（数えない）","",INDEX('分け方の表'!$N$4:$N$53,O702)&amp;""),IF(I702&amp;""="1",IF((Q702&lt;&gt;"")*(D702&lt;0)*(IFERROR(INDEX('入力'!$E$30:$E$88,MATCH(Q702,'入力'!$A$30:$A$88,0)),"")="貯める・増やす"),Q702,""),IF(A702&amp;""="0","",IF(Q702&lt;&gt;"",Q702,R702))))))</f>
        <v/>
      </c>
      <c r="T702" s="56">
        <f>IF(S702="","",IF(IFERROR(INDEX('入力'!$E$30:$E$88,MATCH(S702,'入力'!$A$30:$A$88,0)),"")="入るお金",D702,-D702))</f>
        <v/>
      </c>
      <c r="U702" s="39">
        <f>IF(L702="","",IF(L702&lt;&gt;1,"見出しなど",IF(N702=1,"重なり",IF(S702="",IF(O702&gt;0,"数えない（直した）",IF(I702&amp;""="1","振替",IF(A702&amp;""="0","計算対象外","数えない"))),IF(COUNTIFS('入力'!$A$30:$A$88,S702)=0,"一覧にない費目",IF(O702&gt;0,"直した",IF(S702="未分類","未分類","OK")))))))</f>
        <v/>
      </c>
    </row>
    <row r="703">
      <c r="A703" s="40" t="n"/>
      <c r="B703" s="34" t="n"/>
      <c r="C703" s="35" t="n"/>
      <c r="D703" s="36" t="n"/>
      <c r="E703" s="35" t="n"/>
      <c r="F703" s="35" t="n"/>
      <c r="G703" s="35" t="n"/>
      <c r="H703" s="35" t="n"/>
      <c r="I703" s="40" t="n"/>
      <c r="J703" s="35" t="n"/>
      <c r="L703" s="39">
        <f>IF(B703="","",IFERROR(YEAR(B703)*0+D703*0+1,0))</f>
        <v/>
      </c>
      <c r="M703" s="55">
        <f>IF(L703&lt;&gt;1,"",IF(O703&gt;0,IF(INDEX('分け方の表'!$O$4:$O$53,O703)&lt;&gt;"",DATE(YEAR(INDEX('分け方の表'!$O$4:$O$53,O703)),MONTH(INDEX('分け方の表'!$O$4:$O$53,O703)),1),DATE(YEAR(B703),MONTH(B703),1)),DATE(YEAR(B703),MONTH(B703),1)))</f>
        <v/>
      </c>
      <c r="N703" s="39">
        <f>IF(L703&lt;&gt;1,"",IF(J703="",0,IF(COUNTIFS($J$4:J703,J703)&gt;1,1,0)))</f>
        <v/>
      </c>
      <c r="O703" s="39">
        <f>IF(L703&lt;&gt;1,"",IF(J703="",0,IFERROR(MATCH(J703,'分け方の表'!$M$4:$M$53,0),0)))</f>
        <v/>
      </c>
      <c r="P703" s="39">
        <f>IF(L703&lt;&gt;1,"",IF(SUMPRODUCT((COUNTIFS(C703,"*"&amp;'分け方の表'!$F$4:$F$23&amp;"*")&gt;0)*('分け方の表'!$F$4:$F$23&lt;&gt;"")*'分け方の表'!$I$4:$I$23)=0,99,1+COUNTIFS('分け方の表'!$I$4:$I$23,"&gt;"&amp;SUMPRODUCT((COUNTIFS(C703,"*"&amp;'分け方の表'!$F$4:$F$23&amp;"*")&gt;0)*('分け方の表'!$F$4:$F$23&lt;&gt;"")*'分け方の表'!$I$4:$I$23))))</f>
        <v/>
      </c>
      <c r="Q703" s="39">
        <f>IF(L703&lt;&gt;1,"",IF(P703&gt;=99,"",INDEX('分け方の表'!$G$4:$G$23,P703)&amp;""))</f>
        <v/>
      </c>
      <c r="R703" s="39">
        <f>IF(L703&lt;&gt;1,"",IF((F703="収入")*(G703="給与")*(E703&lt;&gt;"")*(COUNTIFS('分け方の表'!$J$4:$J$13,E703)&gt;0),INDEX('分け方の表'!$K$4:$K$13,MATCH(E703,'分け方の表'!$J$4:$J$13,0))&amp;"",IFERROR(INDEX('分け方の表'!$C$4:$C$103,MATCH(F703&amp;"|"&amp;G703,'分け方の表'!$D$4:$D$103,0))&amp;"",IFERROR(INDEX('分け方の表'!$C$4:$C$103,MATCH(F703&amp;"|（ほか全部）",'分け方の表'!$D$4:$D$103,0))&amp;"","未分類"))))</f>
        <v/>
      </c>
      <c r="S703" s="39">
        <f>IF(L703&lt;&gt;1,"",IF(N703=1,"",IF(IF(O703&gt;0,INDEX('分け方の表'!$N$4:$N$53,O703)&amp;"","")&lt;&gt;"",IF(INDEX('分け方の表'!$N$4:$N$53,O703)="（数えない）","",INDEX('分け方の表'!$N$4:$N$53,O703)&amp;""),IF(I703&amp;""="1",IF((Q703&lt;&gt;"")*(D703&lt;0)*(IFERROR(INDEX('入力'!$E$30:$E$88,MATCH(Q703,'入力'!$A$30:$A$88,0)),"")="貯める・増やす"),Q703,""),IF(A703&amp;""="0","",IF(Q703&lt;&gt;"",Q703,R703))))))</f>
        <v/>
      </c>
      <c r="T703" s="56">
        <f>IF(S703="","",IF(IFERROR(INDEX('入力'!$E$30:$E$88,MATCH(S703,'入力'!$A$30:$A$88,0)),"")="入るお金",D703,-D703))</f>
        <v/>
      </c>
      <c r="U703" s="39">
        <f>IF(L703="","",IF(L703&lt;&gt;1,"見出しなど",IF(N703=1,"重なり",IF(S703="",IF(O703&gt;0,"数えない（直した）",IF(I703&amp;""="1","振替",IF(A703&amp;""="0","計算対象外","数えない"))),IF(COUNTIFS('入力'!$A$30:$A$88,S703)=0,"一覧にない費目",IF(O703&gt;0,"直した",IF(S703="未分類","未分類","OK")))))))</f>
        <v/>
      </c>
    </row>
    <row r="704">
      <c r="A704" s="40" t="n"/>
      <c r="B704" s="34" t="n"/>
      <c r="C704" s="35" t="n"/>
      <c r="D704" s="36" t="n"/>
      <c r="E704" s="35" t="n"/>
      <c r="F704" s="35" t="n"/>
      <c r="G704" s="35" t="n"/>
      <c r="H704" s="35" t="n"/>
      <c r="I704" s="40" t="n"/>
      <c r="J704" s="35" t="n"/>
      <c r="L704" s="39">
        <f>IF(B704="","",IFERROR(YEAR(B704)*0+D704*0+1,0))</f>
        <v/>
      </c>
      <c r="M704" s="55">
        <f>IF(L704&lt;&gt;1,"",IF(O704&gt;0,IF(INDEX('分け方の表'!$O$4:$O$53,O704)&lt;&gt;"",DATE(YEAR(INDEX('分け方の表'!$O$4:$O$53,O704)),MONTH(INDEX('分け方の表'!$O$4:$O$53,O704)),1),DATE(YEAR(B704),MONTH(B704),1)),DATE(YEAR(B704),MONTH(B704),1)))</f>
        <v/>
      </c>
      <c r="N704" s="39">
        <f>IF(L704&lt;&gt;1,"",IF(J704="",0,IF(COUNTIFS($J$4:J704,J704)&gt;1,1,0)))</f>
        <v/>
      </c>
      <c r="O704" s="39">
        <f>IF(L704&lt;&gt;1,"",IF(J704="",0,IFERROR(MATCH(J704,'分け方の表'!$M$4:$M$53,0),0)))</f>
        <v/>
      </c>
      <c r="P704" s="39">
        <f>IF(L704&lt;&gt;1,"",IF(SUMPRODUCT((COUNTIFS(C704,"*"&amp;'分け方の表'!$F$4:$F$23&amp;"*")&gt;0)*('分け方の表'!$F$4:$F$23&lt;&gt;"")*'分け方の表'!$I$4:$I$23)=0,99,1+COUNTIFS('分け方の表'!$I$4:$I$23,"&gt;"&amp;SUMPRODUCT((COUNTIFS(C704,"*"&amp;'分け方の表'!$F$4:$F$23&amp;"*")&gt;0)*('分け方の表'!$F$4:$F$23&lt;&gt;"")*'分け方の表'!$I$4:$I$23))))</f>
        <v/>
      </c>
      <c r="Q704" s="39">
        <f>IF(L704&lt;&gt;1,"",IF(P704&gt;=99,"",INDEX('分け方の表'!$G$4:$G$23,P704)&amp;""))</f>
        <v/>
      </c>
      <c r="R704" s="39">
        <f>IF(L704&lt;&gt;1,"",IF((F704="収入")*(G704="給与")*(E704&lt;&gt;"")*(COUNTIFS('分け方の表'!$J$4:$J$13,E704)&gt;0),INDEX('分け方の表'!$K$4:$K$13,MATCH(E704,'分け方の表'!$J$4:$J$13,0))&amp;"",IFERROR(INDEX('分け方の表'!$C$4:$C$103,MATCH(F704&amp;"|"&amp;G704,'分け方の表'!$D$4:$D$103,0))&amp;"",IFERROR(INDEX('分け方の表'!$C$4:$C$103,MATCH(F704&amp;"|（ほか全部）",'分け方の表'!$D$4:$D$103,0))&amp;"","未分類"))))</f>
        <v/>
      </c>
      <c r="S704" s="39">
        <f>IF(L704&lt;&gt;1,"",IF(N704=1,"",IF(IF(O704&gt;0,INDEX('分け方の表'!$N$4:$N$53,O704)&amp;"","")&lt;&gt;"",IF(INDEX('分け方の表'!$N$4:$N$53,O704)="（数えない）","",INDEX('分け方の表'!$N$4:$N$53,O704)&amp;""),IF(I704&amp;""="1",IF((Q704&lt;&gt;"")*(D704&lt;0)*(IFERROR(INDEX('入力'!$E$30:$E$88,MATCH(Q704,'入力'!$A$30:$A$88,0)),"")="貯める・増やす"),Q704,""),IF(A704&amp;""="0","",IF(Q704&lt;&gt;"",Q704,R704))))))</f>
        <v/>
      </c>
      <c r="T704" s="56">
        <f>IF(S704="","",IF(IFERROR(INDEX('入力'!$E$30:$E$88,MATCH(S704,'入力'!$A$30:$A$88,0)),"")="入るお金",D704,-D704))</f>
        <v/>
      </c>
      <c r="U704" s="39">
        <f>IF(L704="","",IF(L704&lt;&gt;1,"見出しなど",IF(N704=1,"重なり",IF(S704="",IF(O704&gt;0,"数えない（直した）",IF(I704&amp;""="1","振替",IF(A704&amp;""="0","計算対象外","数えない"))),IF(COUNTIFS('入力'!$A$30:$A$88,S704)=0,"一覧にない費目",IF(O704&gt;0,"直した",IF(S704="未分類","未分類","OK")))))))</f>
        <v/>
      </c>
    </row>
    <row r="705">
      <c r="A705" s="40" t="n"/>
      <c r="B705" s="34" t="n"/>
      <c r="C705" s="35" t="n"/>
      <c r="D705" s="36" t="n"/>
      <c r="E705" s="35" t="n"/>
      <c r="F705" s="35" t="n"/>
      <c r="G705" s="35" t="n"/>
      <c r="H705" s="35" t="n"/>
      <c r="I705" s="40" t="n"/>
      <c r="J705" s="35" t="n"/>
      <c r="L705" s="39">
        <f>IF(B705="","",IFERROR(YEAR(B705)*0+D705*0+1,0))</f>
        <v/>
      </c>
      <c r="M705" s="55">
        <f>IF(L705&lt;&gt;1,"",IF(O705&gt;0,IF(INDEX('分け方の表'!$O$4:$O$53,O705)&lt;&gt;"",DATE(YEAR(INDEX('分け方の表'!$O$4:$O$53,O705)),MONTH(INDEX('分け方の表'!$O$4:$O$53,O705)),1),DATE(YEAR(B705),MONTH(B705),1)),DATE(YEAR(B705),MONTH(B705),1)))</f>
        <v/>
      </c>
      <c r="N705" s="39">
        <f>IF(L705&lt;&gt;1,"",IF(J705="",0,IF(COUNTIFS($J$4:J705,J705)&gt;1,1,0)))</f>
        <v/>
      </c>
      <c r="O705" s="39">
        <f>IF(L705&lt;&gt;1,"",IF(J705="",0,IFERROR(MATCH(J705,'分け方の表'!$M$4:$M$53,0),0)))</f>
        <v/>
      </c>
      <c r="P705" s="39">
        <f>IF(L705&lt;&gt;1,"",IF(SUMPRODUCT((COUNTIFS(C705,"*"&amp;'分け方の表'!$F$4:$F$23&amp;"*")&gt;0)*('分け方の表'!$F$4:$F$23&lt;&gt;"")*'分け方の表'!$I$4:$I$23)=0,99,1+COUNTIFS('分け方の表'!$I$4:$I$23,"&gt;"&amp;SUMPRODUCT((COUNTIFS(C705,"*"&amp;'分け方の表'!$F$4:$F$23&amp;"*")&gt;0)*('分け方の表'!$F$4:$F$23&lt;&gt;"")*'分け方の表'!$I$4:$I$23))))</f>
        <v/>
      </c>
      <c r="Q705" s="39">
        <f>IF(L705&lt;&gt;1,"",IF(P705&gt;=99,"",INDEX('分け方の表'!$G$4:$G$23,P705)&amp;""))</f>
        <v/>
      </c>
      <c r="R705" s="39">
        <f>IF(L705&lt;&gt;1,"",IF((F705="収入")*(G705="給与")*(E705&lt;&gt;"")*(COUNTIFS('分け方の表'!$J$4:$J$13,E705)&gt;0),INDEX('分け方の表'!$K$4:$K$13,MATCH(E705,'分け方の表'!$J$4:$J$13,0))&amp;"",IFERROR(INDEX('分け方の表'!$C$4:$C$103,MATCH(F705&amp;"|"&amp;G705,'分け方の表'!$D$4:$D$103,0))&amp;"",IFERROR(INDEX('分け方の表'!$C$4:$C$103,MATCH(F705&amp;"|（ほか全部）",'分け方の表'!$D$4:$D$103,0))&amp;"","未分類"))))</f>
        <v/>
      </c>
      <c r="S705" s="39">
        <f>IF(L705&lt;&gt;1,"",IF(N705=1,"",IF(IF(O705&gt;0,INDEX('分け方の表'!$N$4:$N$53,O705)&amp;"","")&lt;&gt;"",IF(INDEX('分け方の表'!$N$4:$N$53,O705)="（数えない）","",INDEX('分け方の表'!$N$4:$N$53,O705)&amp;""),IF(I705&amp;""="1",IF((Q705&lt;&gt;"")*(D705&lt;0)*(IFERROR(INDEX('入力'!$E$30:$E$88,MATCH(Q705,'入力'!$A$30:$A$88,0)),"")="貯める・増やす"),Q705,""),IF(A705&amp;""="0","",IF(Q705&lt;&gt;"",Q705,R705))))))</f>
        <v/>
      </c>
      <c r="T705" s="56">
        <f>IF(S705="","",IF(IFERROR(INDEX('入力'!$E$30:$E$88,MATCH(S705,'入力'!$A$30:$A$88,0)),"")="入るお金",D705,-D705))</f>
        <v/>
      </c>
      <c r="U705" s="39">
        <f>IF(L705="","",IF(L705&lt;&gt;1,"見出しなど",IF(N705=1,"重なり",IF(S705="",IF(O705&gt;0,"数えない（直した）",IF(I705&amp;""="1","振替",IF(A705&amp;""="0","計算対象外","数えない"))),IF(COUNTIFS('入力'!$A$30:$A$88,S705)=0,"一覧にない費目",IF(O705&gt;0,"直した",IF(S705="未分類","未分類","OK")))))))</f>
        <v/>
      </c>
    </row>
    <row r="706">
      <c r="A706" s="40" t="n"/>
      <c r="B706" s="34" t="n"/>
      <c r="C706" s="35" t="n"/>
      <c r="D706" s="36" t="n"/>
      <c r="E706" s="35" t="n"/>
      <c r="F706" s="35" t="n"/>
      <c r="G706" s="35" t="n"/>
      <c r="H706" s="35" t="n"/>
      <c r="I706" s="40" t="n"/>
      <c r="J706" s="35" t="n"/>
      <c r="L706" s="39">
        <f>IF(B706="","",IFERROR(YEAR(B706)*0+D706*0+1,0))</f>
        <v/>
      </c>
      <c r="M706" s="55">
        <f>IF(L706&lt;&gt;1,"",IF(O706&gt;0,IF(INDEX('分け方の表'!$O$4:$O$53,O706)&lt;&gt;"",DATE(YEAR(INDEX('分け方の表'!$O$4:$O$53,O706)),MONTH(INDEX('分け方の表'!$O$4:$O$53,O706)),1),DATE(YEAR(B706),MONTH(B706),1)),DATE(YEAR(B706),MONTH(B706),1)))</f>
        <v/>
      </c>
      <c r="N706" s="39">
        <f>IF(L706&lt;&gt;1,"",IF(J706="",0,IF(COUNTIFS($J$4:J706,J706)&gt;1,1,0)))</f>
        <v/>
      </c>
      <c r="O706" s="39">
        <f>IF(L706&lt;&gt;1,"",IF(J706="",0,IFERROR(MATCH(J706,'分け方の表'!$M$4:$M$53,0),0)))</f>
        <v/>
      </c>
      <c r="P706" s="39">
        <f>IF(L706&lt;&gt;1,"",IF(SUMPRODUCT((COUNTIFS(C706,"*"&amp;'分け方の表'!$F$4:$F$23&amp;"*")&gt;0)*('分け方の表'!$F$4:$F$23&lt;&gt;"")*'分け方の表'!$I$4:$I$23)=0,99,1+COUNTIFS('分け方の表'!$I$4:$I$23,"&gt;"&amp;SUMPRODUCT((COUNTIFS(C706,"*"&amp;'分け方の表'!$F$4:$F$23&amp;"*")&gt;0)*('分け方の表'!$F$4:$F$23&lt;&gt;"")*'分け方の表'!$I$4:$I$23))))</f>
        <v/>
      </c>
      <c r="Q706" s="39">
        <f>IF(L706&lt;&gt;1,"",IF(P706&gt;=99,"",INDEX('分け方の表'!$G$4:$G$23,P706)&amp;""))</f>
        <v/>
      </c>
      <c r="R706" s="39">
        <f>IF(L706&lt;&gt;1,"",IF((F706="収入")*(G706="給与")*(E706&lt;&gt;"")*(COUNTIFS('分け方の表'!$J$4:$J$13,E706)&gt;0),INDEX('分け方の表'!$K$4:$K$13,MATCH(E706,'分け方の表'!$J$4:$J$13,0))&amp;"",IFERROR(INDEX('分け方の表'!$C$4:$C$103,MATCH(F706&amp;"|"&amp;G706,'分け方の表'!$D$4:$D$103,0))&amp;"",IFERROR(INDEX('分け方の表'!$C$4:$C$103,MATCH(F706&amp;"|（ほか全部）",'分け方の表'!$D$4:$D$103,0))&amp;"","未分類"))))</f>
        <v/>
      </c>
      <c r="S706" s="39">
        <f>IF(L706&lt;&gt;1,"",IF(N706=1,"",IF(IF(O706&gt;0,INDEX('分け方の表'!$N$4:$N$53,O706)&amp;"","")&lt;&gt;"",IF(INDEX('分け方の表'!$N$4:$N$53,O706)="（数えない）","",INDEX('分け方の表'!$N$4:$N$53,O706)&amp;""),IF(I706&amp;""="1",IF((Q706&lt;&gt;"")*(D706&lt;0)*(IFERROR(INDEX('入力'!$E$30:$E$88,MATCH(Q706,'入力'!$A$30:$A$88,0)),"")="貯める・増やす"),Q706,""),IF(A706&amp;""="0","",IF(Q706&lt;&gt;"",Q706,R706))))))</f>
        <v/>
      </c>
      <c r="T706" s="56">
        <f>IF(S706="","",IF(IFERROR(INDEX('入力'!$E$30:$E$88,MATCH(S706,'入力'!$A$30:$A$88,0)),"")="入るお金",D706,-D706))</f>
        <v/>
      </c>
      <c r="U706" s="39">
        <f>IF(L706="","",IF(L706&lt;&gt;1,"見出しなど",IF(N706=1,"重なり",IF(S706="",IF(O706&gt;0,"数えない（直した）",IF(I706&amp;""="1","振替",IF(A706&amp;""="0","計算対象外","数えない"))),IF(COUNTIFS('入力'!$A$30:$A$88,S706)=0,"一覧にない費目",IF(O706&gt;0,"直した",IF(S706="未分類","未分類","OK")))))))</f>
        <v/>
      </c>
    </row>
    <row r="707">
      <c r="A707" s="40" t="n"/>
      <c r="B707" s="34" t="n"/>
      <c r="C707" s="35" t="n"/>
      <c r="D707" s="36" t="n"/>
      <c r="E707" s="35" t="n"/>
      <c r="F707" s="35" t="n"/>
      <c r="G707" s="35" t="n"/>
      <c r="H707" s="35" t="n"/>
      <c r="I707" s="40" t="n"/>
      <c r="J707" s="35" t="n"/>
      <c r="L707" s="39">
        <f>IF(B707="","",IFERROR(YEAR(B707)*0+D707*0+1,0))</f>
        <v/>
      </c>
      <c r="M707" s="55">
        <f>IF(L707&lt;&gt;1,"",IF(O707&gt;0,IF(INDEX('分け方の表'!$O$4:$O$53,O707)&lt;&gt;"",DATE(YEAR(INDEX('分け方の表'!$O$4:$O$53,O707)),MONTH(INDEX('分け方の表'!$O$4:$O$53,O707)),1),DATE(YEAR(B707),MONTH(B707),1)),DATE(YEAR(B707),MONTH(B707),1)))</f>
        <v/>
      </c>
      <c r="N707" s="39">
        <f>IF(L707&lt;&gt;1,"",IF(J707="",0,IF(COUNTIFS($J$4:J707,J707)&gt;1,1,0)))</f>
        <v/>
      </c>
      <c r="O707" s="39">
        <f>IF(L707&lt;&gt;1,"",IF(J707="",0,IFERROR(MATCH(J707,'分け方の表'!$M$4:$M$53,0),0)))</f>
        <v/>
      </c>
      <c r="P707" s="39">
        <f>IF(L707&lt;&gt;1,"",IF(SUMPRODUCT((COUNTIFS(C707,"*"&amp;'分け方の表'!$F$4:$F$23&amp;"*")&gt;0)*('分け方の表'!$F$4:$F$23&lt;&gt;"")*'分け方の表'!$I$4:$I$23)=0,99,1+COUNTIFS('分け方の表'!$I$4:$I$23,"&gt;"&amp;SUMPRODUCT((COUNTIFS(C707,"*"&amp;'分け方の表'!$F$4:$F$23&amp;"*")&gt;0)*('分け方の表'!$F$4:$F$23&lt;&gt;"")*'分け方の表'!$I$4:$I$23))))</f>
        <v/>
      </c>
      <c r="Q707" s="39">
        <f>IF(L707&lt;&gt;1,"",IF(P707&gt;=99,"",INDEX('分け方の表'!$G$4:$G$23,P707)&amp;""))</f>
        <v/>
      </c>
      <c r="R707" s="39">
        <f>IF(L707&lt;&gt;1,"",IF((F707="収入")*(G707="給与")*(E707&lt;&gt;"")*(COUNTIFS('分け方の表'!$J$4:$J$13,E707)&gt;0),INDEX('分け方の表'!$K$4:$K$13,MATCH(E707,'分け方の表'!$J$4:$J$13,0))&amp;"",IFERROR(INDEX('分け方の表'!$C$4:$C$103,MATCH(F707&amp;"|"&amp;G707,'分け方の表'!$D$4:$D$103,0))&amp;"",IFERROR(INDEX('分け方の表'!$C$4:$C$103,MATCH(F707&amp;"|（ほか全部）",'分け方の表'!$D$4:$D$103,0))&amp;"","未分類"))))</f>
        <v/>
      </c>
      <c r="S707" s="39">
        <f>IF(L707&lt;&gt;1,"",IF(N707=1,"",IF(IF(O707&gt;0,INDEX('分け方の表'!$N$4:$N$53,O707)&amp;"","")&lt;&gt;"",IF(INDEX('分け方の表'!$N$4:$N$53,O707)="（数えない）","",INDEX('分け方の表'!$N$4:$N$53,O707)&amp;""),IF(I707&amp;""="1",IF((Q707&lt;&gt;"")*(D707&lt;0)*(IFERROR(INDEX('入力'!$E$30:$E$88,MATCH(Q707,'入力'!$A$30:$A$88,0)),"")="貯める・増やす"),Q707,""),IF(A707&amp;""="0","",IF(Q707&lt;&gt;"",Q707,R707))))))</f>
        <v/>
      </c>
      <c r="T707" s="56">
        <f>IF(S707="","",IF(IFERROR(INDEX('入力'!$E$30:$E$88,MATCH(S707,'入力'!$A$30:$A$88,0)),"")="入るお金",D707,-D707))</f>
        <v/>
      </c>
      <c r="U707" s="39">
        <f>IF(L707="","",IF(L707&lt;&gt;1,"見出しなど",IF(N707=1,"重なり",IF(S707="",IF(O707&gt;0,"数えない（直した）",IF(I707&amp;""="1","振替",IF(A707&amp;""="0","計算対象外","数えない"))),IF(COUNTIFS('入力'!$A$30:$A$88,S707)=0,"一覧にない費目",IF(O707&gt;0,"直した",IF(S707="未分類","未分類","OK")))))))</f>
        <v/>
      </c>
    </row>
    <row r="708">
      <c r="A708" s="40" t="n"/>
      <c r="B708" s="34" t="n"/>
      <c r="C708" s="35" t="n"/>
      <c r="D708" s="36" t="n"/>
      <c r="E708" s="35" t="n"/>
      <c r="F708" s="35" t="n"/>
      <c r="G708" s="35" t="n"/>
      <c r="H708" s="35" t="n"/>
      <c r="I708" s="40" t="n"/>
      <c r="J708" s="35" t="n"/>
      <c r="L708" s="39">
        <f>IF(B708="","",IFERROR(YEAR(B708)*0+D708*0+1,0))</f>
        <v/>
      </c>
      <c r="M708" s="55">
        <f>IF(L708&lt;&gt;1,"",IF(O708&gt;0,IF(INDEX('分け方の表'!$O$4:$O$53,O708)&lt;&gt;"",DATE(YEAR(INDEX('分け方の表'!$O$4:$O$53,O708)),MONTH(INDEX('分け方の表'!$O$4:$O$53,O708)),1),DATE(YEAR(B708),MONTH(B708),1)),DATE(YEAR(B708),MONTH(B708),1)))</f>
        <v/>
      </c>
      <c r="N708" s="39">
        <f>IF(L708&lt;&gt;1,"",IF(J708="",0,IF(COUNTIFS($J$4:J708,J708)&gt;1,1,0)))</f>
        <v/>
      </c>
      <c r="O708" s="39">
        <f>IF(L708&lt;&gt;1,"",IF(J708="",0,IFERROR(MATCH(J708,'分け方の表'!$M$4:$M$53,0),0)))</f>
        <v/>
      </c>
      <c r="P708" s="39">
        <f>IF(L708&lt;&gt;1,"",IF(SUMPRODUCT((COUNTIFS(C708,"*"&amp;'分け方の表'!$F$4:$F$23&amp;"*")&gt;0)*('分け方の表'!$F$4:$F$23&lt;&gt;"")*'分け方の表'!$I$4:$I$23)=0,99,1+COUNTIFS('分け方の表'!$I$4:$I$23,"&gt;"&amp;SUMPRODUCT((COUNTIFS(C708,"*"&amp;'分け方の表'!$F$4:$F$23&amp;"*")&gt;0)*('分け方の表'!$F$4:$F$23&lt;&gt;"")*'分け方の表'!$I$4:$I$23))))</f>
        <v/>
      </c>
      <c r="Q708" s="39">
        <f>IF(L708&lt;&gt;1,"",IF(P708&gt;=99,"",INDEX('分け方の表'!$G$4:$G$23,P708)&amp;""))</f>
        <v/>
      </c>
      <c r="R708" s="39">
        <f>IF(L708&lt;&gt;1,"",IF((F708="収入")*(G708="給与")*(E708&lt;&gt;"")*(COUNTIFS('分け方の表'!$J$4:$J$13,E708)&gt;0),INDEX('分け方の表'!$K$4:$K$13,MATCH(E708,'分け方の表'!$J$4:$J$13,0))&amp;"",IFERROR(INDEX('分け方の表'!$C$4:$C$103,MATCH(F708&amp;"|"&amp;G708,'分け方の表'!$D$4:$D$103,0))&amp;"",IFERROR(INDEX('分け方の表'!$C$4:$C$103,MATCH(F708&amp;"|（ほか全部）",'分け方の表'!$D$4:$D$103,0))&amp;"","未分類"))))</f>
        <v/>
      </c>
      <c r="S708" s="39">
        <f>IF(L708&lt;&gt;1,"",IF(N708=1,"",IF(IF(O708&gt;0,INDEX('分け方の表'!$N$4:$N$53,O708)&amp;"","")&lt;&gt;"",IF(INDEX('分け方の表'!$N$4:$N$53,O708)="（数えない）","",INDEX('分け方の表'!$N$4:$N$53,O708)&amp;""),IF(I708&amp;""="1",IF((Q708&lt;&gt;"")*(D708&lt;0)*(IFERROR(INDEX('入力'!$E$30:$E$88,MATCH(Q708,'入力'!$A$30:$A$88,0)),"")="貯める・増やす"),Q708,""),IF(A708&amp;""="0","",IF(Q708&lt;&gt;"",Q708,R708))))))</f>
        <v/>
      </c>
      <c r="T708" s="56">
        <f>IF(S708="","",IF(IFERROR(INDEX('入力'!$E$30:$E$88,MATCH(S708,'入力'!$A$30:$A$88,0)),"")="入るお金",D708,-D708))</f>
        <v/>
      </c>
      <c r="U708" s="39">
        <f>IF(L708="","",IF(L708&lt;&gt;1,"見出しなど",IF(N708=1,"重なり",IF(S708="",IF(O708&gt;0,"数えない（直した）",IF(I708&amp;""="1","振替",IF(A708&amp;""="0","計算対象外","数えない"))),IF(COUNTIFS('入力'!$A$30:$A$88,S708)=0,"一覧にない費目",IF(O708&gt;0,"直した",IF(S708="未分類","未分類","OK")))))))</f>
        <v/>
      </c>
    </row>
    <row r="709">
      <c r="A709" s="40" t="n"/>
      <c r="B709" s="34" t="n"/>
      <c r="C709" s="35" t="n"/>
      <c r="D709" s="36" t="n"/>
      <c r="E709" s="35" t="n"/>
      <c r="F709" s="35" t="n"/>
      <c r="G709" s="35" t="n"/>
      <c r="H709" s="35" t="n"/>
      <c r="I709" s="40" t="n"/>
      <c r="J709" s="35" t="n"/>
      <c r="L709" s="39">
        <f>IF(B709="","",IFERROR(YEAR(B709)*0+D709*0+1,0))</f>
        <v/>
      </c>
      <c r="M709" s="55">
        <f>IF(L709&lt;&gt;1,"",IF(O709&gt;0,IF(INDEX('分け方の表'!$O$4:$O$53,O709)&lt;&gt;"",DATE(YEAR(INDEX('分け方の表'!$O$4:$O$53,O709)),MONTH(INDEX('分け方の表'!$O$4:$O$53,O709)),1),DATE(YEAR(B709),MONTH(B709),1)),DATE(YEAR(B709),MONTH(B709),1)))</f>
        <v/>
      </c>
      <c r="N709" s="39">
        <f>IF(L709&lt;&gt;1,"",IF(J709="",0,IF(COUNTIFS($J$4:J709,J709)&gt;1,1,0)))</f>
        <v/>
      </c>
      <c r="O709" s="39">
        <f>IF(L709&lt;&gt;1,"",IF(J709="",0,IFERROR(MATCH(J709,'分け方の表'!$M$4:$M$53,0),0)))</f>
        <v/>
      </c>
      <c r="P709" s="39">
        <f>IF(L709&lt;&gt;1,"",IF(SUMPRODUCT((COUNTIFS(C709,"*"&amp;'分け方の表'!$F$4:$F$23&amp;"*")&gt;0)*('分け方の表'!$F$4:$F$23&lt;&gt;"")*'分け方の表'!$I$4:$I$23)=0,99,1+COUNTIFS('分け方の表'!$I$4:$I$23,"&gt;"&amp;SUMPRODUCT((COUNTIFS(C709,"*"&amp;'分け方の表'!$F$4:$F$23&amp;"*")&gt;0)*('分け方の表'!$F$4:$F$23&lt;&gt;"")*'分け方の表'!$I$4:$I$23))))</f>
        <v/>
      </c>
      <c r="Q709" s="39">
        <f>IF(L709&lt;&gt;1,"",IF(P709&gt;=99,"",INDEX('分け方の表'!$G$4:$G$23,P709)&amp;""))</f>
        <v/>
      </c>
      <c r="R709" s="39">
        <f>IF(L709&lt;&gt;1,"",IF((F709="収入")*(G709="給与")*(E709&lt;&gt;"")*(COUNTIFS('分け方の表'!$J$4:$J$13,E709)&gt;0),INDEX('分け方の表'!$K$4:$K$13,MATCH(E709,'分け方の表'!$J$4:$J$13,0))&amp;"",IFERROR(INDEX('分け方の表'!$C$4:$C$103,MATCH(F709&amp;"|"&amp;G709,'分け方の表'!$D$4:$D$103,0))&amp;"",IFERROR(INDEX('分け方の表'!$C$4:$C$103,MATCH(F709&amp;"|（ほか全部）",'分け方の表'!$D$4:$D$103,0))&amp;"","未分類"))))</f>
        <v/>
      </c>
      <c r="S709" s="39">
        <f>IF(L709&lt;&gt;1,"",IF(N709=1,"",IF(IF(O709&gt;0,INDEX('分け方の表'!$N$4:$N$53,O709)&amp;"","")&lt;&gt;"",IF(INDEX('分け方の表'!$N$4:$N$53,O709)="（数えない）","",INDEX('分け方の表'!$N$4:$N$53,O709)&amp;""),IF(I709&amp;""="1",IF((Q709&lt;&gt;"")*(D709&lt;0)*(IFERROR(INDEX('入力'!$E$30:$E$88,MATCH(Q709,'入力'!$A$30:$A$88,0)),"")="貯める・増やす"),Q709,""),IF(A709&amp;""="0","",IF(Q709&lt;&gt;"",Q709,R709))))))</f>
        <v/>
      </c>
      <c r="T709" s="56">
        <f>IF(S709="","",IF(IFERROR(INDEX('入力'!$E$30:$E$88,MATCH(S709,'入力'!$A$30:$A$88,0)),"")="入るお金",D709,-D709))</f>
        <v/>
      </c>
      <c r="U709" s="39">
        <f>IF(L709="","",IF(L709&lt;&gt;1,"見出しなど",IF(N709=1,"重なり",IF(S709="",IF(O709&gt;0,"数えない（直した）",IF(I709&amp;""="1","振替",IF(A709&amp;""="0","計算対象外","数えない"))),IF(COUNTIFS('入力'!$A$30:$A$88,S709)=0,"一覧にない費目",IF(O709&gt;0,"直した",IF(S709="未分類","未分類","OK")))))))</f>
        <v/>
      </c>
    </row>
    <row r="710">
      <c r="A710" s="40" t="n"/>
      <c r="B710" s="34" t="n"/>
      <c r="C710" s="35" t="n"/>
      <c r="D710" s="36" t="n"/>
      <c r="E710" s="35" t="n"/>
      <c r="F710" s="35" t="n"/>
      <c r="G710" s="35" t="n"/>
      <c r="H710" s="35" t="n"/>
      <c r="I710" s="40" t="n"/>
      <c r="J710" s="35" t="n"/>
      <c r="L710" s="39">
        <f>IF(B710="","",IFERROR(YEAR(B710)*0+D710*0+1,0))</f>
        <v/>
      </c>
      <c r="M710" s="55">
        <f>IF(L710&lt;&gt;1,"",IF(O710&gt;0,IF(INDEX('分け方の表'!$O$4:$O$53,O710)&lt;&gt;"",DATE(YEAR(INDEX('分け方の表'!$O$4:$O$53,O710)),MONTH(INDEX('分け方の表'!$O$4:$O$53,O710)),1),DATE(YEAR(B710),MONTH(B710),1)),DATE(YEAR(B710),MONTH(B710),1)))</f>
        <v/>
      </c>
      <c r="N710" s="39">
        <f>IF(L710&lt;&gt;1,"",IF(J710="",0,IF(COUNTIFS($J$4:J710,J710)&gt;1,1,0)))</f>
        <v/>
      </c>
      <c r="O710" s="39">
        <f>IF(L710&lt;&gt;1,"",IF(J710="",0,IFERROR(MATCH(J710,'分け方の表'!$M$4:$M$53,0),0)))</f>
        <v/>
      </c>
      <c r="P710" s="39">
        <f>IF(L710&lt;&gt;1,"",IF(SUMPRODUCT((COUNTIFS(C710,"*"&amp;'分け方の表'!$F$4:$F$23&amp;"*")&gt;0)*('分け方の表'!$F$4:$F$23&lt;&gt;"")*'分け方の表'!$I$4:$I$23)=0,99,1+COUNTIFS('分け方の表'!$I$4:$I$23,"&gt;"&amp;SUMPRODUCT((COUNTIFS(C710,"*"&amp;'分け方の表'!$F$4:$F$23&amp;"*")&gt;0)*('分け方の表'!$F$4:$F$23&lt;&gt;"")*'分け方の表'!$I$4:$I$23))))</f>
        <v/>
      </c>
      <c r="Q710" s="39">
        <f>IF(L710&lt;&gt;1,"",IF(P710&gt;=99,"",INDEX('分け方の表'!$G$4:$G$23,P710)&amp;""))</f>
        <v/>
      </c>
      <c r="R710" s="39">
        <f>IF(L710&lt;&gt;1,"",IF((F710="収入")*(G710="給与")*(E710&lt;&gt;"")*(COUNTIFS('分け方の表'!$J$4:$J$13,E710)&gt;0),INDEX('分け方の表'!$K$4:$K$13,MATCH(E710,'分け方の表'!$J$4:$J$13,0))&amp;"",IFERROR(INDEX('分け方の表'!$C$4:$C$103,MATCH(F710&amp;"|"&amp;G710,'分け方の表'!$D$4:$D$103,0))&amp;"",IFERROR(INDEX('分け方の表'!$C$4:$C$103,MATCH(F710&amp;"|（ほか全部）",'分け方の表'!$D$4:$D$103,0))&amp;"","未分類"))))</f>
        <v/>
      </c>
      <c r="S710" s="39">
        <f>IF(L710&lt;&gt;1,"",IF(N710=1,"",IF(IF(O710&gt;0,INDEX('分け方の表'!$N$4:$N$53,O710)&amp;"","")&lt;&gt;"",IF(INDEX('分け方の表'!$N$4:$N$53,O710)="（数えない）","",INDEX('分け方の表'!$N$4:$N$53,O710)&amp;""),IF(I710&amp;""="1",IF((Q710&lt;&gt;"")*(D710&lt;0)*(IFERROR(INDEX('入力'!$E$30:$E$88,MATCH(Q710,'入力'!$A$30:$A$88,0)),"")="貯める・増やす"),Q710,""),IF(A710&amp;""="0","",IF(Q710&lt;&gt;"",Q710,R710))))))</f>
        <v/>
      </c>
      <c r="T710" s="56">
        <f>IF(S710="","",IF(IFERROR(INDEX('入力'!$E$30:$E$88,MATCH(S710,'入力'!$A$30:$A$88,0)),"")="入るお金",D710,-D710))</f>
        <v/>
      </c>
      <c r="U710" s="39">
        <f>IF(L710="","",IF(L710&lt;&gt;1,"見出しなど",IF(N710=1,"重なり",IF(S710="",IF(O710&gt;0,"数えない（直した）",IF(I710&amp;""="1","振替",IF(A710&amp;""="0","計算対象外","数えない"))),IF(COUNTIFS('入力'!$A$30:$A$88,S710)=0,"一覧にない費目",IF(O710&gt;0,"直した",IF(S710="未分類","未分類","OK")))))))</f>
        <v/>
      </c>
    </row>
    <row r="711">
      <c r="A711" s="40" t="n"/>
      <c r="B711" s="34" t="n"/>
      <c r="C711" s="35" t="n"/>
      <c r="D711" s="36" t="n"/>
      <c r="E711" s="35" t="n"/>
      <c r="F711" s="35" t="n"/>
      <c r="G711" s="35" t="n"/>
      <c r="H711" s="35" t="n"/>
      <c r="I711" s="40" t="n"/>
      <c r="J711" s="35" t="n"/>
      <c r="L711" s="39">
        <f>IF(B711="","",IFERROR(YEAR(B711)*0+D711*0+1,0))</f>
        <v/>
      </c>
      <c r="M711" s="55">
        <f>IF(L711&lt;&gt;1,"",IF(O711&gt;0,IF(INDEX('分け方の表'!$O$4:$O$53,O711)&lt;&gt;"",DATE(YEAR(INDEX('分け方の表'!$O$4:$O$53,O711)),MONTH(INDEX('分け方の表'!$O$4:$O$53,O711)),1),DATE(YEAR(B711),MONTH(B711),1)),DATE(YEAR(B711),MONTH(B711),1)))</f>
        <v/>
      </c>
      <c r="N711" s="39">
        <f>IF(L711&lt;&gt;1,"",IF(J711="",0,IF(COUNTIFS($J$4:J711,J711)&gt;1,1,0)))</f>
        <v/>
      </c>
      <c r="O711" s="39">
        <f>IF(L711&lt;&gt;1,"",IF(J711="",0,IFERROR(MATCH(J711,'分け方の表'!$M$4:$M$53,0),0)))</f>
        <v/>
      </c>
      <c r="P711" s="39">
        <f>IF(L711&lt;&gt;1,"",IF(SUMPRODUCT((COUNTIFS(C711,"*"&amp;'分け方の表'!$F$4:$F$23&amp;"*")&gt;0)*('分け方の表'!$F$4:$F$23&lt;&gt;"")*'分け方の表'!$I$4:$I$23)=0,99,1+COUNTIFS('分け方の表'!$I$4:$I$23,"&gt;"&amp;SUMPRODUCT((COUNTIFS(C711,"*"&amp;'分け方の表'!$F$4:$F$23&amp;"*")&gt;0)*('分け方の表'!$F$4:$F$23&lt;&gt;"")*'分け方の表'!$I$4:$I$23))))</f>
        <v/>
      </c>
      <c r="Q711" s="39">
        <f>IF(L711&lt;&gt;1,"",IF(P711&gt;=99,"",INDEX('分け方の表'!$G$4:$G$23,P711)&amp;""))</f>
        <v/>
      </c>
      <c r="R711" s="39">
        <f>IF(L711&lt;&gt;1,"",IF((F711="収入")*(G711="給与")*(E711&lt;&gt;"")*(COUNTIFS('分け方の表'!$J$4:$J$13,E711)&gt;0),INDEX('分け方の表'!$K$4:$K$13,MATCH(E711,'分け方の表'!$J$4:$J$13,0))&amp;"",IFERROR(INDEX('分け方の表'!$C$4:$C$103,MATCH(F711&amp;"|"&amp;G711,'分け方の表'!$D$4:$D$103,0))&amp;"",IFERROR(INDEX('分け方の表'!$C$4:$C$103,MATCH(F711&amp;"|（ほか全部）",'分け方の表'!$D$4:$D$103,0))&amp;"","未分類"))))</f>
        <v/>
      </c>
      <c r="S711" s="39">
        <f>IF(L711&lt;&gt;1,"",IF(N711=1,"",IF(IF(O711&gt;0,INDEX('分け方の表'!$N$4:$N$53,O711)&amp;"","")&lt;&gt;"",IF(INDEX('分け方の表'!$N$4:$N$53,O711)="（数えない）","",INDEX('分け方の表'!$N$4:$N$53,O711)&amp;""),IF(I711&amp;""="1",IF((Q711&lt;&gt;"")*(D711&lt;0)*(IFERROR(INDEX('入力'!$E$30:$E$88,MATCH(Q711,'入力'!$A$30:$A$88,0)),"")="貯める・増やす"),Q711,""),IF(A711&amp;""="0","",IF(Q711&lt;&gt;"",Q711,R711))))))</f>
        <v/>
      </c>
      <c r="T711" s="56">
        <f>IF(S711="","",IF(IFERROR(INDEX('入力'!$E$30:$E$88,MATCH(S711,'入力'!$A$30:$A$88,0)),"")="入るお金",D711,-D711))</f>
        <v/>
      </c>
      <c r="U711" s="39">
        <f>IF(L711="","",IF(L711&lt;&gt;1,"見出しなど",IF(N711=1,"重なり",IF(S711="",IF(O711&gt;0,"数えない（直した）",IF(I711&amp;""="1","振替",IF(A711&amp;""="0","計算対象外","数えない"))),IF(COUNTIFS('入力'!$A$30:$A$88,S711)=0,"一覧にない費目",IF(O711&gt;0,"直した",IF(S711="未分類","未分類","OK")))))))</f>
        <v/>
      </c>
    </row>
    <row r="712">
      <c r="A712" s="40" t="n"/>
      <c r="B712" s="34" t="n"/>
      <c r="C712" s="35" t="n"/>
      <c r="D712" s="36" t="n"/>
      <c r="E712" s="35" t="n"/>
      <c r="F712" s="35" t="n"/>
      <c r="G712" s="35" t="n"/>
      <c r="H712" s="35" t="n"/>
      <c r="I712" s="40" t="n"/>
      <c r="J712" s="35" t="n"/>
      <c r="L712" s="39">
        <f>IF(B712="","",IFERROR(YEAR(B712)*0+D712*0+1,0))</f>
        <v/>
      </c>
      <c r="M712" s="55">
        <f>IF(L712&lt;&gt;1,"",IF(O712&gt;0,IF(INDEX('分け方の表'!$O$4:$O$53,O712)&lt;&gt;"",DATE(YEAR(INDEX('分け方の表'!$O$4:$O$53,O712)),MONTH(INDEX('分け方の表'!$O$4:$O$53,O712)),1),DATE(YEAR(B712),MONTH(B712),1)),DATE(YEAR(B712),MONTH(B712),1)))</f>
        <v/>
      </c>
      <c r="N712" s="39">
        <f>IF(L712&lt;&gt;1,"",IF(J712="",0,IF(COUNTIFS($J$4:J712,J712)&gt;1,1,0)))</f>
        <v/>
      </c>
      <c r="O712" s="39">
        <f>IF(L712&lt;&gt;1,"",IF(J712="",0,IFERROR(MATCH(J712,'分け方の表'!$M$4:$M$53,0),0)))</f>
        <v/>
      </c>
      <c r="P712" s="39">
        <f>IF(L712&lt;&gt;1,"",IF(SUMPRODUCT((COUNTIFS(C712,"*"&amp;'分け方の表'!$F$4:$F$23&amp;"*")&gt;0)*('分け方の表'!$F$4:$F$23&lt;&gt;"")*'分け方の表'!$I$4:$I$23)=0,99,1+COUNTIFS('分け方の表'!$I$4:$I$23,"&gt;"&amp;SUMPRODUCT((COUNTIFS(C712,"*"&amp;'分け方の表'!$F$4:$F$23&amp;"*")&gt;0)*('分け方の表'!$F$4:$F$23&lt;&gt;"")*'分け方の表'!$I$4:$I$23))))</f>
        <v/>
      </c>
      <c r="Q712" s="39">
        <f>IF(L712&lt;&gt;1,"",IF(P712&gt;=99,"",INDEX('分け方の表'!$G$4:$G$23,P712)&amp;""))</f>
        <v/>
      </c>
      <c r="R712" s="39">
        <f>IF(L712&lt;&gt;1,"",IF((F712="収入")*(G712="給与")*(E712&lt;&gt;"")*(COUNTIFS('分け方の表'!$J$4:$J$13,E712)&gt;0),INDEX('分け方の表'!$K$4:$K$13,MATCH(E712,'分け方の表'!$J$4:$J$13,0))&amp;"",IFERROR(INDEX('分け方の表'!$C$4:$C$103,MATCH(F712&amp;"|"&amp;G712,'分け方の表'!$D$4:$D$103,0))&amp;"",IFERROR(INDEX('分け方の表'!$C$4:$C$103,MATCH(F712&amp;"|（ほか全部）",'分け方の表'!$D$4:$D$103,0))&amp;"","未分類"))))</f>
        <v/>
      </c>
      <c r="S712" s="39">
        <f>IF(L712&lt;&gt;1,"",IF(N712=1,"",IF(IF(O712&gt;0,INDEX('分け方の表'!$N$4:$N$53,O712)&amp;"","")&lt;&gt;"",IF(INDEX('分け方の表'!$N$4:$N$53,O712)="（数えない）","",INDEX('分け方の表'!$N$4:$N$53,O712)&amp;""),IF(I712&amp;""="1",IF((Q712&lt;&gt;"")*(D712&lt;0)*(IFERROR(INDEX('入力'!$E$30:$E$88,MATCH(Q712,'入力'!$A$30:$A$88,0)),"")="貯める・増やす"),Q712,""),IF(A712&amp;""="0","",IF(Q712&lt;&gt;"",Q712,R712))))))</f>
        <v/>
      </c>
      <c r="T712" s="56">
        <f>IF(S712="","",IF(IFERROR(INDEX('入力'!$E$30:$E$88,MATCH(S712,'入力'!$A$30:$A$88,0)),"")="入るお金",D712,-D712))</f>
        <v/>
      </c>
      <c r="U712" s="39">
        <f>IF(L712="","",IF(L712&lt;&gt;1,"見出しなど",IF(N712=1,"重なり",IF(S712="",IF(O712&gt;0,"数えない（直した）",IF(I712&amp;""="1","振替",IF(A712&amp;""="0","計算対象外","数えない"))),IF(COUNTIFS('入力'!$A$30:$A$88,S712)=0,"一覧にない費目",IF(O712&gt;0,"直した",IF(S712="未分類","未分類","OK")))))))</f>
        <v/>
      </c>
    </row>
    <row r="713">
      <c r="A713" s="40" t="n"/>
      <c r="B713" s="34" t="n"/>
      <c r="C713" s="35" t="n"/>
      <c r="D713" s="36" t="n"/>
      <c r="E713" s="35" t="n"/>
      <c r="F713" s="35" t="n"/>
      <c r="G713" s="35" t="n"/>
      <c r="H713" s="35" t="n"/>
      <c r="I713" s="40" t="n"/>
      <c r="J713" s="35" t="n"/>
      <c r="L713" s="39">
        <f>IF(B713="","",IFERROR(YEAR(B713)*0+D713*0+1,0))</f>
        <v/>
      </c>
      <c r="M713" s="55">
        <f>IF(L713&lt;&gt;1,"",IF(O713&gt;0,IF(INDEX('分け方の表'!$O$4:$O$53,O713)&lt;&gt;"",DATE(YEAR(INDEX('分け方の表'!$O$4:$O$53,O713)),MONTH(INDEX('分け方の表'!$O$4:$O$53,O713)),1),DATE(YEAR(B713),MONTH(B713),1)),DATE(YEAR(B713),MONTH(B713),1)))</f>
        <v/>
      </c>
      <c r="N713" s="39">
        <f>IF(L713&lt;&gt;1,"",IF(J713="",0,IF(COUNTIFS($J$4:J713,J713)&gt;1,1,0)))</f>
        <v/>
      </c>
      <c r="O713" s="39">
        <f>IF(L713&lt;&gt;1,"",IF(J713="",0,IFERROR(MATCH(J713,'分け方の表'!$M$4:$M$53,0),0)))</f>
        <v/>
      </c>
      <c r="P713" s="39">
        <f>IF(L713&lt;&gt;1,"",IF(SUMPRODUCT((COUNTIFS(C713,"*"&amp;'分け方の表'!$F$4:$F$23&amp;"*")&gt;0)*('分け方の表'!$F$4:$F$23&lt;&gt;"")*'分け方の表'!$I$4:$I$23)=0,99,1+COUNTIFS('分け方の表'!$I$4:$I$23,"&gt;"&amp;SUMPRODUCT((COUNTIFS(C713,"*"&amp;'分け方の表'!$F$4:$F$23&amp;"*")&gt;0)*('分け方の表'!$F$4:$F$23&lt;&gt;"")*'分け方の表'!$I$4:$I$23))))</f>
        <v/>
      </c>
      <c r="Q713" s="39">
        <f>IF(L713&lt;&gt;1,"",IF(P713&gt;=99,"",INDEX('分け方の表'!$G$4:$G$23,P713)&amp;""))</f>
        <v/>
      </c>
      <c r="R713" s="39">
        <f>IF(L713&lt;&gt;1,"",IF((F713="収入")*(G713="給与")*(E713&lt;&gt;"")*(COUNTIFS('分け方の表'!$J$4:$J$13,E713)&gt;0),INDEX('分け方の表'!$K$4:$K$13,MATCH(E713,'分け方の表'!$J$4:$J$13,0))&amp;"",IFERROR(INDEX('分け方の表'!$C$4:$C$103,MATCH(F713&amp;"|"&amp;G713,'分け方の表'!$D$4:$D$103,0))&amp;"",IFERROR(INDEX('分け方の表'!$C$4:$C$103,MATCH(F713&amp;"|（ほか全部）",'分け方の表'!$D$4:$D$103,0))&amp;"","未分類"))))</f>
        <v/>
      </c>
      <c r="S713" s="39">
        <f>IF(L713&lt;&gt;1,"",IF(N713=1,"",IF(IF(O713&gt;0,INDEX('分け方の表'!$N$4:$N$53,O713)&amp;"","")&lt;&gt;"",IF(INDEX('分け方の表'!$N$4:$N$53,O713)="（数えない）","",INDEX('分け方の表'!$N$4:$N$53,O713)&amp;""),IF(I713&amp;""="1",IF((Q713&lt;&gt;"")*(D713&lt;0)*(IFERROR(INDEX('入力'!$E$30:$E$88,MATCH(Q713,'入力'!$A$30:$A$88,0)),"")="貯める・増やす"),Q713,""),IF(A713&amp;""="0","",IF(Q713&lt;&gt;"",Q713,R713))))))</f>
        <v/>
      </c>
      <c r="T713" s="56">
        <f>IF(S713="","",IF(IFERROR(INDEX('入力'!$E$30:$E$88,MATCH(S713,'入力'!$A$30:$A$88,0)),"")="入るお金",D713,-D713))</f>
        <v/>
      </c>
      <c r="U713" s="39">
        <f>IF(L713="","",IF(L713&lt;&gt;1,"見出しなど",IF(N713=1,"重なり",IF(S713="",IF(O713&gt;0,"数えない（直した）",IF(I713&amp;""="1","振替",IF(A713&amp;""="0","計算対象外","数えない"))),IF(COUNTIFS('入力'!$A$30:$A$88,S713)=0,"一覧にない費目",IF(O713&gt;0,"直した",IF(S713="未分類","未分類","OK")))))))</f>
        <v/>
      </c>
    </row>
    <row r="714">
      <c r="A714" s="40" t="n"/>
      <c r="B714" s="34" t="n"/>
      <c r="C714" s="35" t="n"/>
      <c r="D714" s="36" t="n"/>
      <c r="E714" s="35" t="n"/>
      <c r="F714" s="35" t="n"/>
      <c r="G714" s="35" t="n"/>
      <c r="H714" s="35" t="n"/>
      <c r="I714" s="40" t="n"/>
      <c r="J714" s="35" t="n"/>
      <c r="L714" s="39">
        <f>IF(B714="","",IFERROR(YEAR(B714)*0+D714*0+1,0))</f>
        <v/>
      </c>
      <c r="M714" s="55">
        <f>IF(L714&lt;&gt;1,"",IF(O714&gt;0,IF(INDEX('分け方の表'!$O$4:$O$53,O714)&lt;&gt;"",DATE(YEAR(INDEX('分け方の表'!$O$4:$O$53,O714)),MONTH(INDEX('分け方の表'!$O$4:$O$53,O714)),1),DATE(YEAR(B714),MONTH(B714),1)),DATE(YEAR(B714),MONTH(B714),1)))</f>
        <v/>
      </c>
      <c r="N714" s="39">
        <f>IF(L714&lt;&gt;1,"",IF(J714="",0,IF(COUNTIFS($J$4:J714,J714)&gt;1,1,0)))</f>
        <v/>
      </c>
      <c r="O714" s="39">
        <f>IF(L714&lt;&gt;1,"",IF(J714="",0,IFERROR(MATCH(J714,'分け方の表'!$M$4:$M$53,0),0)))</f>
        <v/>
      </c>
      <c r="P714" s="39">
        <f>IF(L714&lt;&gt;1,"",IF(SUMPRODUCT((COUNTIFS(C714,"*"&amp;'分け方の表'!$F$4:$F$23&amp;"*")&gt;0)*('分け方の表'!$F$4:$F$23&lt;&gt;"")*'分け方の表'!$I$4:$I$23)=0,99,1+COUNTIFS('分け方の表'!$I$4:$I$23,"&gt;"&amp;SUMPRODUCT((COUNTIFS(C714,"*"&amp;'分け方の表'!$F$4:$F$23&amp;"*")&gt;0)*('分け方の表'!$F$4:$F$23&lt;&gt;"")*'分け方の表'!$I$4:$I$23))))</f>
        <v/>
      </c>
      <c r="Q714" s="39">
        <f>IF(L714&lt;&gt;1,"",IF(P714&gt;=99,"",INDEX('分け方の表'!$G$4:$G$23,P714)&amp;""))</f>
        <v/>
      </c>
      <c r="R714" s="39">
        <f>IF(L714&lt;&gt;1,"",IF((F714="収入")*(G714="給与")*(E714&lt;&gt;"")*(COUNTIFS('分け方の表'!$J$4:$J$13,E714)&gt;0),INDEX('分け方の表'!$K$4:$K$13,MATCH(E714,'分け方の表'!$J$4:$J$13,0))&amp;"",IFERROR(INDEX('分け方の表'!$C$4:$C$103,MATCH(F714&amp;"|"&amp;G714,'分け方の表'!$D$4:$D$103,0))&amp;"",IFERROR(INDEX('分け方の表'!$C$4:$C$103,MATCH(F714&amp;"|（ほか全部）",'分け方の表'!$D$4:$D$103,0))&amp;"","未分類"))))</f>
        <v/>
      </c>
      <c r="S714" s="39">
        <f>IF(L714&lt;&gt;1,"",IF(N714=1,"",IF(IF(O714&gt;0,INDEX('分け方の表'!$N$4:$N$53,O714)&amp;"","")&lt;&gt;"",IF(INDEX('分け方の表'!$N$4:$N$53,O714)="（数えない）","",INDEX('分け方の表'!$N$4:$N$53,O714)&amp;""),IF(I714&amp;""="1",IF((Q714&lt;&gt;"")*(D714&lt;0)*(IFERROR(INDEX('入力'!$E$30:$E$88,MATCH(Q714,'入力'!$A$30:$A$88,0)),"")="貯める・増やす"),Q714,""),IF(A714&amp;""="0","",IF(Q714&lt;&gt;"",Q714,R714))))))</f>
        <v/>
      </c>
      <c r="T714" s="56">
        <f>IF(S714="","",IF(IFERROR(INDEX('入力'!$E$30:$E$88,MATCH(S714,'入力'!$A$30:$A$88,0)),"")="入るお金",D714,-D714))</f>
        <v/>
      </c>
      <c r="U714" s="39">
        <f>IF(L714="","",IF(L714&lt;&gt;1,"見出しなど",IF(N714=1,"重なり",IF(S714="",IF(O714&gt;0,"数えない（直した）",IF(I714&amp;""="1","振替",IF(A714&amp;""="0","計算対象外","数えない"))),IF(COUNTIFS('入力'!$A$30:$A$88,S714)=0,"一覧にない費目",IF(O714&gt;0,"直した",IF(S714="未分類","未分類","OK")))))))</f>
        <v/>
      </c>
    </row>
    <row r="715">
      <c r="A715" s="40" t="n"/>
      <c r="B715" s="34" t="n"/>
      <c r="C715" s="35" t="n"/>
      <c r="D715" s="36" t="n"/>
      <c r="E715" s="35" t="n"/>
      <c r="F715" s="35" t="n"/>
      <c r="G715" s="35" t="n"/>
      <c r="H715" s="35" t="n"/>
      <c r="I715" s="40" t="n"/>
      <c r="J715" s="35" t="n"/>
      <c r="L715" s="39">
        <f>IF(B715="","",IFERROR(YEAR(B715)*0+D715*0+1,0))</f>
        <v/>
      </c>
      <c r="M715" s="55">
        <f>IF(L715&lt;&gt;1,"",IF(O715&gt;0,IF(INDEX('分け方の表'!$O$4:$O$53,O715)&lt;&gt;"",DATE(YEAR(INDEX('分け方の表'!$O$4:$O$53,O715)),MONTH(INDEX('分け方の表'!$O$4:$O$53,O715)),1),DATE(YEAR(B715),MONTH(B715),1)),DATE(YEAR(B715),MONTH(B715),1)))</f>
        <v/>
      </c>
      <c r="N715" s="39">
        <f>IF(L715&lt;&gt;1,"",IF(J715="",0,IF(COUNTIFS($J$4:J715,J715)&gt;1,1,0)))</f>
        <v/>
      </c>
      <c r="O715" s="39">
        <f>IF(L715&lt;&gt;1,"",IF(J715="",0,IFERROR(MATCH(J715,'分け方の表'!$M$4:$M$53,0),0)))</f>
        <v/>
      </c>
      <c r="P715" s="39">
        <f>IF(L715&lt;&gt;1,"",IF(SUMPRODUCT((COUNTIFS(C715,"*"&amp;'分け方の表'!$F$4:$F$23&amp;"*")&gt;0)*('分け方の表'!$F$4:$F$23&lt;&gt;"")*'分け方の表'!$I$4:$I$23)=0,99,1+COUNTIFS('分け方の表'!$I$4:$I$23,"&gt;"&amp;SUMPRODUCT((COUNTIFS(C715,"*"&amp;'分け方の表'!$F$4:$F$23&amp;"*")&gt;0)*('分け方の表'!$F$4:$F$23&lt;&gt;"")*'分け方の表'!$I$4:$I$23))))</f>
        <v/>
      </c>
      <c r="Q715" s="39">
        <f>IF(L715&lt;&gt;1,"",IF(P715&gt;=99,"",INDEX('分け方の表'!$G$4:$G$23,P715)&amp;""))</f>
        <v/>
      </c>
      <c r="R715" s="39">
        <f>IF(L715&lt;&gt;1,"",IF((F715="収入")*(G715="給与")*(E715&lt;&gt;"")*(COUNTIFS('分け方の表'!$J$4:$J$13,E715)&gt;0),INDEX('分け方の表'!$K$4:$K$13,MATCH(E715,'分け方の表'!$J$4:$J$13,0))&amp;"",IFERROR(INDEX('分け方の表'!$C$4:$C$103,MATCH(F715&amp;"|"&amp;G715,'分け方の表'!$D$4:$D$103,0))&amp;"",IFERROR(INDEX('分け方の表'!$C$4:$C$103,MATCH(F715&amp;"|（ほか全部）",'分け方の表'!$D$4:$D$103,0))&amp;"","未分類"))))</f>
        <v/>
      </c>
      <c r="S715" s="39">
        <f>IF(L715&lt;&gt;1,"",IF(N715=1,"",IF(IF(O715&gt;0,INDEX('分け方の表'!$N$4:$N$53,O715)&amp;"","")&lt;&gt;"",IF(INDEX('分け方の表'!$N$4:$N$53,O715)="（数えない）","",INDEX('分け方の表'!$N$4:$N$53,O715)&amp;""),IF(I715&amp;""="1",IF((Q715&lt;&gt;"")*(D715&lt;0)*(IFERROR(INDEX('入力'!$E$30:$E$88,MATCH(Q715,'入力'!$A$30:$A$88,0)),"")="貯める・増やす"),Q715,""),IF(A715&amp;""="0","",IF(Q715&lt;&gt;"",Q715,R715))))))</f>
        <v/>
      </c>
      <c r="T715" s="56">
        <f>IF(S715="","",IF(IFERROR(INDEX('入力'!$E$30:$E$88,MATCH(S715,'入力'!$A$30:$A$88,0)),"")="入るお金",D715,-D715))</f>
        <v/>
      </c>
      <c r="U715" s="39">
        <f>IF(L715="","",IF(L715&lt;&gt;1,"見出しなど",IF(N715=1,"重なり",IF(S715="",IF(O715&gt;0,"数えない（直した）",IF(I715&amp;""="1","振替",IF(A715&amp;""="0","計算対象外","数えない"))),IF(COUNTIFS('入力'!$A$30:$A$88,S715)=0,"一覧にない費目",IF(O715&gt;0,"直した",IF(S715="未分類","未分類","OK")))))))</f>
        <v/>
      </c>
    </row>
    <row r="716">
      <c r="A716" s="40" t="n"/>
      <c r="B716" s="34" t="n"/>
      <c r="C716" s="35" t="n"/>
      <c r="D716" s="36" t="n"/>
      <c r="E716" s="35" t="n"/>
      <c r="F716" s="35" t="n"/>
      <c r="G716" s="35" t="n"/>
      <c r="H716" s="35" t="n"/>
      <c r="I716" s="40" t="n"/>
      <c r="J716" s="35" t="n"/>
      <c r="L716" s="39">
        <f>IF(B716="","",IFERROR(YEAR(B716)*0+D716*0+1,0))</f>
        <v/>
      </c>
      <c r="M716" s="55">
        <f>IF(L716&lt;&gt;1,"",IF(O716&gt;0,IF(INDEX('分け方の表'!$O$4:$O$53,O716)&lt;&gt;"",DATE(YEAR(INDEX('分け方の表'!$O$4:$O$53,O716)),MONTH(INDEX('分け方の表'!$O$4:$O$53,O716)),1),DATE(YEAR(B716),MONTH(B716),1)),DATE(YEAR(B716),MONTH(B716),1)))</f>
        <v/>
      </c>
      <c r="N716" s="39">
        <f>IF(L716&lt;&gt;1,"",IF(J716="",0,IF(COUNTIFS($J$4:J716,J716)&gt;1,1,0)))</f>
        <v/>
      </c>
      <c r="O716" s="39">
        <f>IF(L716&lt;&gt;1,"",IF(J716="",0,IFERROR(MATCH(J716,'分け方の表'!$M$4:$M$53,0),0)))</f>
        <v/>
      </c>
      <c r="P716" s="39">
        <f>IF(L716&lt;&gt;1,"",IF(SUMPRODUCT((COUNTIFS(C716,"*"&amp;'分け方の表'!$F$4:$F$23&amp;"*")&gt;0)*('分け方の表'!$F$4:$F$23&lt;&gt;"")*'分け方の表'!$I$4:$I$23)=0,99,1+COUNTIFS('分け方の表'!$I$4:$I$23,"&gt;"&amp;SUMPRODUCT((COUNTIFS(C716,"*"&amp;'分け方の表'!$F$4:$F$23&amp;"*")&gt;0)*('分け方の表'!$F$4:$F$23&lt;&gt;"")*'分け方の表'!$I$4:$I$23))))</f>
        <v/>
      </c>
      <c r="Q716" s="39">
        <f>IF(L716&lt;&gt;1,"",IF(P716&gt;=99,"",INDEX('分け方の表'!$G$4:$G$23,P716)&amp;""))</f>
        <v/>
      </c>
      <c r="R716" s="39">
        <f>IF(L716&lt;&gt;1,"",IF((F716="収入")*(G716="給与")*(E716&lt;&gt;"")*(COUNTIFS('分け方の表'!$J$4:$J$13,E716)&gt;0),INDEX('分け方の表'!$K$4:$K$13,MATCH(E716,'分け方の表'!$J$4:$J$13,0))&amp;"",IFERROR(INDEX('分け方の表'!$C$4:$C$103,MATCH(F716&amp;"|"&amp;G716,'分け方の表'!$D$4:$D$103,0))&amp;"",IFERROR(INDEX('分け方の表'!$C$4:$C$103,MATCH(F716&amp;"|（ほか全部）",'分け方の表'!$D$4:$D$103,0))&amp;"","未分類"))))</f>
        <v/>
      </c>
      <c r="S716" s="39">
        <f>IF(L716&lt;&gt;1,"",IF(N716=1,"",IF(IF(O716&gt;0,INDEX('分け方の表'!$N$4:$N$53,O716)&amp;"","")&lt;&gt;"",IF(INDEX('分け方の表'!$N$4:$N$53,O716)="（数えない）","",INDEX('分け方の表'!$N$4:$N$53,O716)&amp;""),IF(I716&amp;""="1",IF((Q716&lt;&gt;"")*(D716&lt;0)*(IFERROR(INDEX('入力'!$E$30:$E$88,MATCH(Q716,'入力'!$A$30:$A$88,0)),"")="貯める・増やす"),Q716,""),IF(A716&amp;""="0","",IF(Q716&lt;&gt;"",Q716,R716))))))</f>
        <v/>
      </c>
      <c r="T716" s="56">
        <f>IF(S716="","",IF(IFERROR(INDEX('入力'!$E$30:$E$88,MATCH(S716,'入力'!$A$30:$A$88,0)),"")="入るお金",D716,-D716))</f>
        <v/>
      </c>
      <c r="U716" s="39">
        <f>IF(L716="","",IF(L716&lt;&gt;1,"見出しなど",IF(N716=1,"重なり",IF(S716="",IF(O716&gt;0,"数えない（直した）",IF(I716&amp;""="1","振替",IF(A716&amp;""="0","計算対象外","数えない"))),IF(COUNTIFS('入力'!$A$30:$A$88,S716)=0,"一覧にない費目",IF(O716&gt;0,"直した",IF(S716="未分類","未分類","OK")))))))</f>
        <v/>
      </c>
    </row>
    <row r="717">
      <c r="A717" s="40" t="n"/>
      <c r="B717" s="34" t="n"/>
      <c r="C717" s="35" t="n"/>
      <c r="D717" s="36" t="n"/>
      <c r="E717" s="35" t="n"/>
      <c r="F717" s="35" t="n"/>
      <c r="G717" s="35" t="n"/>
      <c r="H717" s="35" t="n"/>
      <c r="I717" s="40" t="n"/>
      <c r="J717" s="35" t="n"/>
      <c r="L717" s="39">
        <f>IF(B717="","",IFERROR(YEAR(B717)*0+D717*0+1,0))</f>
        <v/>
      </c>
      <c r="M717" s="55">
        <f>IF(L717&lt;&gt;1,"",IF(O717&gt;0,IF(INDEX('分け方の表'!$O$4:$O$53,O717)&lt;&gt;"",DATE(YEAR(INDEX('分け方の表'!$O$4:$O$53,O717)),MONTH(INDEX('分け方の表'!$O$4:$O$53,O717)),1),DATE(YEAR(B717),MONTH(B717),1)),DATE(YEAR(B717),MONTH(B717),1)))</f>
        <v/>
      </c>
      <c r="N717" s="39">
        <f>IF(L717&lt;&gt;1,"",IF(J717="",0,IF(COUNTIFS($J$4:J717,J717)&gt;1,1,0)))</f>
        <v/>
      </c>
      <c r="O717" s="39">
        <f>IF(L717&lt;&gt;1,"",IF(J717="",0,IFERROR(MATCH(J717,'分け方の表'!$M$4:$M$53,0),0)))</f>
        <v/>
      </c>
      <c r="P717" s="39">
        <f>IF(L717&lt;&gt;1,"",IF(SUMPRODUCT((COUNTIFS(C717,"*"&amp;'分け方の表'!$F$4:$F$23&amp;"*")&gt;0)*('分け方の表'!$F$4:$F$23&lt;&gt;"")*'分け方の表'!$I$4:$I$23)=0,99,1+COUNTIFS('分け方の表'!$I$4:$I$23,"&gt;"&amp;SUMPRODUCT((COUNTIFS(C717,"*"&amp;'分け方の表'!$F$4:$F$23&amp;"*")&gt;0)*('分け方の表'!$F$4:$F$23&lt;&gt;"")*'分け方の表'!$I$4:$I$23))))</f>
        <v/>
      </c>
      <c r="Q717" s="39">
        <f>IF(L717&lt;&gt;1,"",IF(P717&gt;=99,"",INDEX('分け方の表'!$G$4:$G$23,P717)&amp;""))</f>
        <v/>
      </c>
      <c r="R717" s="39">
        <f>IF(L717&lt;&gt;1,"",IF((F717="収入")*(G717="給与")*(E717&lt;&gt;"")*(COUNTIFS('分け方の表'!$J$4:$J$13,E717)&gt;0),INDEX('分け方の表'!$K$4:$K$13,MATCH(E717,'分け方の表'!$J$4:$J$13,0))&amp;"",IFERROR(INDEX('分け方の表'!$C$4:$C$103,MATCH(F717&amp;"|"&amp;G717,'分け方の表'!$D$4:$D$103,0))&amp;"",IFERROR(INDEX('分け方の表'!$C$4:$C$103,MATCH(F717&amp;"|（ほか全部）",'分け方の表'!$D$4:$D$103,0))&amp;"","未分類"))))</f>
        <v/>
      </c>
      <c r="S717" s="39">
        <f>IF(L717&lt;&gt;1,"",IF(N717=1,"",IF(IF(O717&gt;0,INDEX('分け方の表'!$N$4:$N$53,O717)&amp;"","")&lt;&gt;"",IF(INDEX('分け方の表'!$N$4:$N$53,O717)="（数えない）","",INDEX('分け方の表'!$N$4:$N$53,O717)&amp;""),IF(I717&amp;""="1",IF((Q717&lt;&gt;"")*(D717&lt;0)*(IFERROR(INDEX('入力'!$E$30:$E$88,MATCH(Q717,'入力'!$A$30:$A$88,0)),"")="貯める・増やす"),Q717,""),IF(A717&amp;""="0","",IF(Q717&lt;&gt;"",Q717,R717))))))</f>
        <v/>
      </c>
      <c r="T717" s="56">
        <f>IF(S717="","",IF(IFERROR(INDEX('入力'!$E$30:$E$88,MATCH(S717,'入力'!$A$30:$A$88,0)),"")="入るお金",D717,-D717))</f>
        <v/>
      </c>
      <c r="U717" s="39">
        <f>IF(L717="","",IF(L717&lt;&gt;1,"見出しなど",IF(N717=1,"重なり",IF(S717="",IF(O717&gt;0,"数えない（直した）",IF(I717&amp;""="1","振替",IF(A717&amp;""="0","計算対象外","数えない"))),IF(COUNTIFS('入力'!$A$30:$A$88,S717)=0,"一覧にない費目",IF(O717&gt;0,"直した",IF(S717="未分類","未分類","OK")))))))</f>
        <v/>
      </c>
    </row>
    <row r="718">
      <c r="A718" s="40" t="n"/>
      <c r="B718" s="34" t="n"/>
      <c r="C718" s="35" t="n"/>
      <c r="D718" s="36" t="n"/>
      <c r="E718" s="35" t="n"/>
      <c r="F718" s="35" t="n"/>
      <c r="G718" s="35" t="n"/>
      <c r="H718" s="35" t="n"/>
      <c r="I718" s="40" t="n"/>
      <c r="J718" s="35" t="n"/>
      <c r="L718" s="39">
        <f>IF(B718="","",IFERROR(YEAR(B718)*0+D718*0+1,0))</f>
        <v/>
      </c>
      <c r="M718" s="55">
        <f>IF(L718&lt;&gt;1,"",IF(O718&gt;0,IF(INDEX('分け方の表'!$O$4:$O$53,O718)&lt;&gt;"",DATE(YEAR(INDEX('分け方の表'!$O$4:$O$53,O718)),MONTH(INDEX('分け方の表'!$O$4:$O$53,O718)),1),DATE(YEAR(B718),MONTH(B718),1)),DATE(YEAR(B718),MONTH(B718),1)))</f>
        <v/>
      </c>
      <c r="N718" s="39">
        <f>IF(L718&lt;&gt;1,"",IF(J718="",0,IF(COUNTIFS($J$4:J718,J718)&gt;1,1,0)))</f>
        <v/>
      </c>
      <c r="O718" s="39">
        <f>IF(L718&lt;&gt;1,"",IF(J718="",0,IFERROR(MATCH(J718,'分け方の表'!$M$4:$M$53,0),0)))</f>
        <v/>
      </c>
      <c r="P718" s="39">
        <f>IF(L718&lt;&gt;1,"",IF(SUMPRODUCT((COUNTIFS(C718,"*"&amp;'分け方の表'!$F$4:$F$23&amp;"*")&gt;0)*('分け方の表'!$F$4:$F$23&lt;&gt;"")*'分け方の表'!$I$4:$I$23)=0,99,1+COUNTIFS('分け方の表'!$I$4:$I$23,"&gt;"&amp;SUMPRODUCT((COUNTIFS(C718,"*"&amp;'分け方の表'!$F$4:$F$23&amp;"*")&gt;0)*('分け方の表'!$F$4:$F$23&lt;&gt;"")*'分け方の表'!$I$4:$I$23))))</f>
        <v/>
      </c>
      <c r="Q718" s="39">
        <f>IF(L718&lt;&gt;1,"",IF(P718&gt;=99,"",INDEX('分け方の表'!$G$4:$G$23,P718)&amp;""))</f>
        <v/>
      </c>
      <c r="R718" s="39">
        <f>IF(L718&lt;&gt;1,"",IF((F718="収入")*(G718="給与")*(E718&lt;&gt;"")*(COUNTIFS('分け方の表'!$J$4:$J$13,E718)&gt;0),INDEX('分け方の表'!$K$4:$K$13,MATCH(E718,'分け方の表'!$J$4:$J$13,0))&amp;"",IFERROR(INDEX('分け方の表'!$C$4:$C$103,MATCH(F718&amp;"|"&amp;G718,'分け方の表'!$D$4:$D$103,0))&amp;"",IFERROR(INDEX('分け方の表'!$C$4:$C$103,MATCH(F718&amp;"|（ほか全部）",'分け方の表'!$D$4:$D$103,0))&amp;"","未分類"))))</f>
        <v/>
      </c>
      <c r="S718" s="39">
        <f>IF(L718&lt;&gt;1,"",IF(N718=1,"",IF(IF(O718&gt;0,INDEX('分け方の表'!$N$4:$N$53,O718)&amp;"","")&lt;&gt;"",IF(INDEX('分け方の表'!$N$4:$N$53,O718)="（数えない）","",INDEX('分け方の表'!$N$4:$N$53,O718)&amp;""),IF(I718&amp;""="1",IF((Q718&lt;&gt;"")*(D718&lt;0)*(IFERROR(INDEX('入力'!$E$30:$E$88,MATCH(Q718,'入力'!$A$30:$A$88,0)),"")="貯める・増やす"),Q718,""),IF(A718&amp;""="0","",IF(Q718&lt;&gt;"",Q718,R718))))))</f>
        <v/>
      </c>
      <c r="T718" s="56">
        <f>IF(S718="","",IF(IFERROR(INDEX('入力'!$E$30:$E$88,MATCH(S718,'入力'!$A$30:$A$88,0)),"")="入るお金",D718,-D718))</f>
        <v/>
      </c>
      <c r="U718" s="39">
        <f>IF(L718="","",IF(L718&lt;&gt;1,"見出しなど",IF(N718=1,"重なり",IF(S718="",IF(O718&gt;0,"数えない（直した）",IF(I718&amp;""="1","振替",IF(A718&amp;""="0","計算対象外","数えない"))),IF(COUNTIFS('入力'!$A$30:$A$88,S718)=0,"一覧にない費目",IF(O718&gt;0,"直した",IF(S718="未分類","未分類","OK")))))))</f>
        <v/>
      </c>
    </row>
    <row r="719">
      <c r="A719" s="40" t="n"/>
      <c r="B719" s="34" t="n"/>
      <c r="C719" s="35" t="n"/>
      <c r="D719" s="36" t="n"/>
      <c r="E719" s="35" t="n"/>
      <c r="F719" s="35" t="n"/>
      <c r="G719" s="35" t="n"/>
      <c r="H719" s="35" t="n"/>
      <c r="I719" s="40" t="n"/>
      <c r="J719" s="35" t="n"/>
      <c r="L719" s="39">
        <f>IF(B719="","",IFERROR(YEAR(B719)*0+D719*0+1,0))</f>
        <v/>
      </c>
      <c r="M719" s="55">
        <f>IF(L719&lt;&gt;1,"",IF(O719&gt;0,IF(INDEX('分け方の表'!$O$4:$O$53,O719)&lt;&gt;"",DATE(YEAR(INDEX('分け方の表'!$O$4:$O$53,O719)),MONTH(INDEX('分け方の表'!$O$4:$O$53,O719)),1),DATE(YEAR(B719),MONTH(B719),1)),DATE(YEAR(B719),MONTH(B719),1)))</f>
        <v/>
      </c>
      <c r="N719" s="39">
        <f>IF(L719&lt;&gt;1,"",IF(J719="",0,IF(COUNTIFS($J$4:J719,J719)&gt;1,1,0)))</f>
        <v/>
      </c>
      <c r="O719" s="39">
        <f>IF(L719&lt;&gt;1,"",IF(J719="",0,IFERROR(MATCH(J719,'分け方の表'!$M$4:$M$53,0),0)))</f>
        <v/>
      </c>
      <c r="P719" s="39">
        <f>IF(L719&lt;&gt;1,"",IF(SUMPRODUCT((COUNTIFS(C719,"*"&amp;'分け方の表'!$F$4:$F$23&amp;"*")&gt;0)*('分け方の表'!$F$4:$F$23&lt;&gt;"")*'分け方の表'!$I$4:$I$23)=0,99,1+COUNTIFS('分け方の表'!$I$4:$I$23,"&gt;"&amp;SUMPRODUCT((COUNTIFS(C719,"*"&amp;'分け方の表'!$F$4:$F$23&amp;"*")&gt;0)*('分け方の表'!$F$4:$F$23&lt;&gt;"")*'分け方の表'!$I$4:$I$23))))</f>
        <v/>
      </c>
      <c r="Q719" s="39">
        <f>IF(L719&lt;&gt;1,"",IF(P719&gt;=99,"",INDEX('分け方の表'!$G$4:$G$23,P719)&amp;""))</f>
        <v/>
      </c>
      <c r="R719" s="39">
        <f>IF(L719&lt;&gt;1,"",IF((F719="収入")*(G719="給与")*(E719&lt;&gt;"")*(COUNTIFS('分け方の表'!$J$4:$J$13,E719)&gt;0),INDEX('分け方の表'!$K$4:$K$13,MATCH(E719,'分け方の表'!$J$4:$J$13,0))&amp;"",IFERROR(INDEX('分け方の表'!$C$4:$C$103,MATCH(F719&amp;"|"&amp;G719,'分け方の表'!$D$4:$D$103,0))&amp;"",IFERROR(INDEX('分け方の表'!$C$4:$C$103,MATCH(F719&amp;"|（ほか全部）",'分け方の表'!$D$4:$D$103,0))&amp;"","未分類"))))</f>
        <v/>
      </c>
      <c r="S719" s="39">
        <f>IF(L719&lt;&gt;1,"",IF(N719=1,"",IF(IF(O719&gt;0,INDEX('分け方の表'!$N$4:$N$53,O719)&amp;"","")&lt;&gt;"",IF(INDEX('分け方の表'!$N$4:$N$53,O719)="（数えない）","",INDEX('分け方の表'!$N$4:$N$53,O719)&amp;""),IF(I719&amp;""="1",IF((Q719&lt;&gt;"")*(D719&lt;0)*(IFERROR(INDEX('入力'!$E$30:$E$88,MATCH(Q719,'入力'!$A$30:$A$88,0)),"")="貯める・増やす"),Q719,""),IF(A719&amp;""="0","",IF(Q719&lt;&gt;"",Q719,R719))))))</f>
        <v/>
      </c>
      <c r="T719" s="56">
        <f>IF(S719="","",IF(IFERROR(INDEX('入力'!$E$30:$E$88,MATCH(S719,'入力'!$A$30:$A$88,0)),"")="入るお金",D719,-D719))</f>
        <v/>
      </c>
      <c r="U719" s="39">
        <f>IF(L719="","",IF(L719&lt;&gt;1,"見出しなど",IF(N719=1,"重なり",IF(S719="",IF(O719&gt;0,"数えない（直した）",IF(I719&amp;""="1","振替",IF(A719&amp;""="0","計算対象外","数えない"))),IF(COUNTIFS('入力'!$A$30:$A$88,S719)=0,"一覧にない費目",IF(O719&gt;0,"直した",IF(S719="未分類","未分類","OK")))))))</f>
        <v/>
      </c>
    </row>
    <row r="720">
      <c r="A720" s="40" t="n"/>
      <c r="B720" s="34" t="n"/>
      <c r="C720" s="35" t="n"/>
      <c r="D720" s="36" t="n"/>
      <c r="E720" s="35" t="n"/>
      <c r="F720" s="35" t="n"/>
      <c r="G720" s="35" t="n"/>
      <c r="H720" s="35" t="n"/>
      <c r="I720" s="40" t="n"/>
      <c r="J720" s="35" t="n"/>
      <c r="L720" s="39">
        <f>IF(B720="","",IFERROR(YEAR(B720)*0+D720*0+1,0))</f>
        <v/>
      </c>
      <c r="M720" s="55">
        <f>IF(L720&lt;&gt;1,"",IF(O720&gt;0,IF(INDEX('分け方の表'!$O$4:$O$53,O720)&lt;&gt;"",DATE(YEAR(INDEX('分け方の表'!$O$4:$O$53,O720)),MONTH(INDEX('分け方の表'!$O$4:$O$53,O720)),1),DATE(YEAR(B720),MONTH(B720),1)),DATE(YEAR(B720),MONTH(B720),1)))</f>
        <v/>
      </c>
      <c r="N720" s="39">
        <f>IF(L720&lt;&gt;1,"",IF(J720="",0,IF(COUNTIFS($J$4:J720,J720)&gt;1,1,0)))</f>
        <v/>
      </c>
      <c r="O720" s="39">
        <f>IF(L720&lt;&gt;1,"",IF(J720="",0,IFERROR(MATCH(J720,'分け方の表'!$M$4:$M$53,0),0)))</f>
        <v/>
      </c>
      <c r="P720" s="39">
        <f>IF(L720&lt;&gt;1,"",IF(SUMPRODUCT((COUNTIFS(C720,"*"&amp;'分け方の表'!$F$4:$F$23&amp;"*")&gt;0)*('分け方の表'!$F$4:$F$23&lt;&gt;"")*'分け方の表'!$I$4:$I$23)=0,99,1+COUNTIFS('分け方の表'!$I$4:$I$23,"&gt;"&amp;SUMPRODUCT((COUNTIFS(C720,"*"&amp;'分け方の表'!$F$4:$F$23&amp;"*")&gt;0)*('分け方の表'!$F$4:$F$23&lt;&gt;"")*'分け方の表'!$I$4:$I$23))))</f>
        <v/>
      </c>
      <c r="Q720" s="39">
        <f>IF(L720&lt;&gt;1,"",IF(P720&gt;=99,"",INDEX('分け方の表'!$G$4:$G$23,P720)&amp;""))</f>
        <v/>
      </c>
      <c r="R720" s="39">
        <f>IF(L720&lt;&gt;1,"",IF((F720="収入")*(G720="給与")*(E720&lt;&gt;"")*(COUNTIFS('分け方の表'!$J$4:$J$13,E720)&gt;0),INDEX('分け方の表'!$K$4:$K$13,MATCH(E720,'分け方の表'!$J$4:$J$13,0))&amp;"",IFERROR(INDEX('分け方の表'!$C$4:$C$103,MATCH(F720&amp;"|"&amp;G720,'分け方の表'!$D$4:$D$103,0))&amp;"",IFERROR(INDEX('分け方の表'!$C$4:$C$103,MATCH(F720&amp;"|（ほか全部）",'分け方の表'!$D$4:$D$103,0))&amp;"","未分類"))))</f>
        <v/>
      </c>
      <c r="S720" s="39">
        <f>IF(L720&lt;&gt;1,"",IF(N720=1,"",IF(IF(O720&gt;0,INDEX('分け方の表'!$N$4:$N$53,O720)&amp;"","")&lt;&gt;"",IF(INDEX('分け方の表'!$N$4:$N$53,O720)="（数えない）","",INDEX('分け方の表'!$N$4:$N$53,O720)&amp;""),IF(I720&amp;""="1",IF((Q720&lt;&gt;"")*(D720&lt;0)*(IFERROR(INDEX('入力'!$E$30:$E$88,MATCH(Q720,'入力'!$A$30:$A$88,0)),"")="貯める・増やす"),Q720,""),IF(A720&amp;""="0","",IF(Q720&lt;&gt;"",Q720,R720))))))</f>
        <v/>
      </c>
      <c r="T720" s="56">
        <f>IF(S720="","",IF(IFERROR(INDEX('入力'!$E$30:$E$88,MATCH(S720,'入力'!$A$30:$A$88,0)),"")="入るお金",D720,-D720))</f>
        <v/>
      </c>
      <c r="U720" s="39">
        <f>IF(L720="","",IF(L720&lt;&gt;1,"見出しなど",IF(N720=1,"重なり",IF(S720="",IF(O720&gt;0,"数えない（直した）",IF(I720&amp;""="1","振替",IF(A720&amp;""="0","計算対象外","数えない"))),IF(COUNTIFS('入力'!$A$30:$A$88,S720)=0,"一覧にない費目",IF(O720&gt;0,"直した",IF(S720="未分類","未分類","OK")))))))</f>
        <v/>
      </c>
    </row>
    <row r="721">
      <c r="A721" s="40" t="n"/>
      <c r="B721" s="34" t="n"/>
      <c r="C721" s="35" t="n"/>
      <c r="D721" s="36" t="n"/>
      <c r="E721" s="35" t="n"/>
      <c r="F721" s="35" t="n"/>
      <c r="G721" s="35" t="n"/>
      <c r="H721" s="35" t="n"/>
      <c r="I721" s="40" t="n"/>
      <c r="J721" s="35" t="n"/>
      <c r="L721" s="39">
        <f>IF(B721="","",IFERROR(YEAR(B721)*0+D721*0+1,0))</f>
        <v/>
      </c>
      <c r="M721" s="55">
        <f>IF(L721&lt;&gt;1,"",IF(O721&gt;0,IF(INDEX('分け方の表'!$O$4:$O$53,O721)&lt;&gt;"",DATE(YEAR(INDEX('分け方の表'!$O$4:$O$53,O721)),MONTH(INDEX('分け方の表'!$O$4:$O$53,O721)),1),DATE(YEAR(B721),MONTH(B721),1)),DATE(YEAR(B721),MONTH(B721),1)))</f>
        <v/>
      </c>
      <c r="N721" s="39">
        <f>IF(L721&lt;&gt;1,"",IF(J721="",0,IF(COUNTIFS($J$4:J721,J721)&gt;1,1,0)))</f>
        <v/>
      </c>
      <c r="O721" s="39">
        <f>IF(L721&lt;&gt;1,"",IF(J721="",0,IFERROR(MATCH(J721,'分け方の表'!$M$4:$M$53,0),0)))</f>
        <v/>
      </c>
      <c r="P721" s="39">
        <f>IF(L721&lt;&gt;1,"",IF(SUMPRODUCT((COUNTIFS(C721,"*"&amp;'分け方の表'!$F$4:$F$23&amp;"*")&gt;0)*('分け方の表'!$F$4:$F$23&lt;&gt;"")*'分け方の表'!$I$4:$I$23)=0,99,1+COUNTIFS('分け方の表'!$I$4:$I$23,"&gt;"&amp;SUMPRODUCT((COUNTIFS(C721,"*"&amp;'分け方の表'!$F$4:$F$23&amp;"*")&gt;0)*('分け方の表'!$F$4:$F$23&lt;&gt;"")*'分け方の表'!$I$4:$I$23))))</f>
        <v/>
      </c>
      <c r="Q721" s="39">
        <f>IF(L721&lt;&gt;1,"",IF(P721&gt;=99,"",INDEX('分け方の表'!$G$4:$G$23,P721)&amp;""))</f>
        <v/>
      </c>
      <c r="R721" s="39">
        <f>IF(L721&lt;&gt;1,"",IF((F721="収入")*(G721="給与")*(E721&lt;&gt;"")*(COUNTIFS('分け方の表'!$J$4:$J$13,E721)&gt;0),INDEX('分け方の表'!$K$4:$K$13,MATCH(E721,'分け方の表'!$J$4:$J$13,0))&amp;"",IFERROR(INDEX('分け方の表'!$C$4:$C$103,MATCH(F721&amp;"|"&amp;G721,'分け方の表'!$D$4:$D$103,0))&amp;"",IFERROR(INDEX('分け方の表'!$C$4:$C$103,MATCH(F721&amp;"|（ほか全部）",'分け方の表'!$D$4:$D$103,0))&amp;"","未分類"))))</f>
        <v/>
      </c>
      <c r="S721" s="39">
        <f>IF(L721&lt;&gt;1,"",IF(N721=1,"",IF(IF(O721&gt;0,INDEX('分け方の表'!$N$4:$N$53,O721)&amp;"","")&lt;&gt;"",IF(INDEX('分け方の表'!$N$4:$N$53,O721)="（数えない）","",INDEX('分け方の表'!$N$4:$N$53,O721)&amp;""),IF(I721&amp;""="1",IF((Q721&lt;&gt;"")*(D721&lt;0)*(IFERROR(INDEX('入力'!$E$30:$E$88,MATCH(Q721,'入力'!$A$30:$A$88,0)),"")="貯める・増やす"),Q721,""),IF(A721&amp;""="0","",IF(Q721&lt;&gt;"",Q721,R721))))))</f>
        <v/>
      </c>
      <c r="T721" s="56">
        <f>IF(S721="","",IF(IFERROR(INDEX('入力'!$E$30:$E$88,MATCH(S721,'入力'!$A$30:$A$88,0)),"")="入るお金",D721,-D721))</f>
        <v/>
      </c>
      <c r="U721" s="39">
        <f>IF(L721="","",IF(L721&lt;&gt;1,"見出しなど",IF(N721=1,"重なり",IF(S721="",IF(O721&gt;0,"数えない（直した）",IF(I721&amp;""="1","振替",IF(A721&amp;""="0","計算対象外","数えない"))),IF(COUNTIFS('入力'!$A$30:$A$88,S721)=0,"一覧にない費目",IF(O721&gt;0,"直した",IF(S721="未分類","未分類","OK")))))))</f>
        <v/>
      </c>
    </row>
    <row r="722">
      <c r="A722" s="40" t="n"/>
      <c r="B722" s="34" t="n"/>
      <c r="C722" s="35" t="n"/>
      <c r="D722" s="36" t="n"/>
      <c r="E722" s="35" t="n"/>
      <c r="F722" s="35" t="n"/>
      <c r="G722" s="35" t="n"/>
      <c r="H722" s="35" t="n"/>
      <c r="I722" s="40" t="n"/>
      <c r="J722" s="35" t="n"/>
      <c r="L722" s="39">
        <f>IF(B722="","",IFERROR(YEAR(B722)*0+D722*0+1,0))</f>
        <v/>
      </c>
      <c r="M722" s="55">
        <f>IF(L722&lt;&gt;1,"",IF(O722&gt;0,IF(INDEX('分け方の表'!$O$4:$O$53,O722)&lt;&gt;"",DATE(YEAR(INDEX('分け方の表'!$O$4:$O$53,O722)),MONTH(INDEX('分け方の表'!$O$4:$O$53,O722)),1),DATE(YEAR(B722),MONTH(B722),1)),DATE(YEAR(B722),MONTH(B722),1)))</f>
        <v/>
      </c>
      <c r="N722" s="39">
        <f>IF(L722&lt;&gt;1,"",IF(J722="",0,IF(COUNTIFS($J$4:J722,J722)&gt;1,1,0)))</f>
        <v/>
      </c>
      <c r="O722" s="39">
        <f>IF(L722&lt;&gt;1,"",IF(J722="",0,IFERROR(MATCH(J722,'分け方の表'!$M$4:$M$53,0),0)))</f>
        <v/>
      </c>
      <c r="P722" s="39">
        <f>IF(L722&lt;&gt;1,"",IF(SUMPRODUCT((COUNTIFS(C722,"*"&amp;'分け方の表'!$F$4:$F$23&amp;"*")&gt;0)*('分け方の表'!$F$4:$F$23&lt;&gt;"")*'分け方の表'!$I$4:$I$23)=0,99,1+COUNTIFS('分け方の表'!$I$4:$I$23,"&gt;"&amp;SUMPRODUCT((COUNTIFS(C722,"*"&amp;'分け方の表'!$F$4:$F$23&amp;"*")&gt;0)*('分け方の表'!$F$4:$F$23&lt;&gt;"")*'分け方の表'!$I$4:$I$23))))</f>
        <v/>
      </c>
      <c r="Q722" s="39">
        <f>IF(L722&lt;&gt;1,"",IF(P722&gt;=99,"",INDEX('分け方の表'!$G$4:$G$23,P722)&amp;""))</f>
        <v/>
      </c>
      <c r="R722" s="39">
        <f>IF(L722&lt;&gt;1,"",IF((F722="収入")*(G722="給与")*(E722&lt;&gt;"")*(COUNTIFS('分け方の表'!$J$4:$J$13,E722)&gt;0),INDEX('分け方の表'!$K$4:$K$13,MATCH(E722,'分け方の表'!$J$4:$J$13,0))&amp;"",IFERROR(INDEX('分け方の表'!$C$4:$C$103,MATCH(F722&amp;"|"&amp;G722,'分け方の表'!$D$4:$D$103,0))&amp;"",IFERROR(INDEX('分け方の表'!$C$4:$C$103,MATCH(F722&amp;"|（ほか全部）",'分け方の表'!$D$4:$D$103,0))&amp;"","未分類"))))</f>
        <v/>
      </c>
      <c r="S722" s="39">
        <f>IF(L722&lt;&gt;1,"",IF(N722=1,"",IF(IF(O722&gt;0,INDEX('分け方の表'!$N$4:$N$53,O722)&amp;"","")&lt;&gt;"",IF(INDEX('分け方の表'!$N$4:$N$53,O722)="（数えない）","",INDEX('分け方の表'!$N$4:$N$53,O722)&amp;""),IF(I722&amp;""="1",IF((Q722&lt;&gt;"")*(D722&lt;0)*(IFERROR(INDEX('入力'!$E$30:$E$88,MATCH(Q722,'入力'!$A$30:$A$88,0)),"")="貯める・増やす"),Q722,""),IF(A722&amp;""="0","",IF(Q722&lt;&gt;"",Q722,R722))))))</f>
        <v/>
      </c>
      <c r="T722" s="56">
        <f>IF(S722="","",IF(IFERROR(INDEX('入力'!$E$30:$E$88,MATCH(S722,'入力'!$A$30:$A$88,0)),"")="入るお金",D722,-D722))</f>
        <v/>
      </c>
      <c r="U722" s="39">
        <f>IF(L722="","",IF(L722&lt;&gt;1,"見出しなど",IF(N722=1,"重なり",IF(S722="",IF(O722&gt;0,"数えない（直した）",IF(I722&amp;""="1","振替",IF(A722&amp;""="0","計算対象外","数えない"))),IF(COUNTIFS('入力'!$A$30:$A$88,S722)=0,"一覧にない費目",IF(O722&gt;0,"直した",IF(S722="未分類","未分類","OK")))))))</f>
        <v/>
      </c>
    </row>
    <row r="723">
      <c r="A723" s="40" t="n"/>
      <c r="B723" s="34" t="n"/>
      <c r="C723" s="35" t="n"/>
      <c r="D723" s="36" t="n"/>
      <c r="E723" s="35" t="n"/>
      <c r="F723" s="35" t="n"/>
      <c r="G723" s="35" t="n"/>
      <c r="H723" s="35" t="n"/>
      <c r="I723" s="40" t="n"/>
      <c r="J723" s="35" t="n"/>
      <c r="L723" s="39">
        <f>IF(B723="","",IFERROR(YEAR(B723)*0+D723*0+1,0))</f>
        <v/>
      </c>
      <c r="M723" s="55">
        <f>IF(L723&lt;&gt;1,"",IF(O723&gt;0,IF(INDEX('分け方の表'!$O$4:$O$53,O723)&lt;&gt;"",DATE(YEAR(INDEX('分け方の表'!$O$4:$O$53,O723)),MONTH(INDEX('分け方の表'!$O$4:$O$53,O723)),1),DATE(YEAR(B723),MONTH(B723),1)),DATE(YEAR(B723),MONTH(B723),1)))</f>
        <v/>
      </c>
      <c r="N723" s="39">
        <f>IF(L723&lt;&gt;1,"",IF(J723="",0,IF(COUNTIFS($J$4:J723,J723)&gt;1,1,0)))</f>
        <v/>
      </c>
      <c r="O723" s="39">
        <f>IF(L723&lt;&gt;1,"",IF(J723="",0,IFERROR(MATCH(J723,'分け方の表'!$M$4:$M$53,0),0)))</f>
        <v/>
      </c>
      <c r="P723" s="39">
        <f>IF(L723&lt;&gt;1,"",IF(SUMPRODUCT((COUNTIFS(C723,"*"&amp;'分け方の表'!$F$4:$F$23&amp;"*")&gt;0)*('分け方の表'!$F$4:$F$23&lt;&gt;"")*'分け方の表'!$I$4:$I$23)=0,99,1+COUNTIFS('分け方の表'!$I$4:$I$23,"&gt;"&amp;SUMPRODUCT((COUNTIFS(C723,"*"&amp;'分け方の表'!$F$4:$F$23&amp;"*")&gt;0)*('分け方の表'!$F$4:$F$23&lt;&gt;"")*'分け方の表'!$I$4:$I$23))))</f>
        <v/>
      </c>
      <c r="Q723" s="39">
        <f>IF(L723&lt;&gt;1,"",IF(P723&gt;=99,"",INDEX('分け方の表'!$G$4:$G$23,P723)&amp;""))</f>
        <v/>
      </c>
      <c r="R723" s="39">
        <f>IF(L723&lt;&gt;1,"",IF((F723="収入")*(G723="給与")*(E723&lt;&gt;"")*(COUNTIFS('分け方の表'!$J$4:$J$13,E723)&gt;0),INDEX('分け方の表'!$K$4:$K$13,MATCH(E723,'分け方の表'!$J$4:$J$13,0))&amp;"",IFERROR(INDEX('分け方の表'!$C$4:$C$103,MATCH(F723&amp;"|"&amp;G723,'分け方の表'!$D$4:$D$103,0))&amp;"",IFERROR(INDEX('分け方の表'!$C$4:$C$103,MATCH(F723&amp;"|（ほか全部）",'分け方の表'!$D$4:$D$103,0))&amp;"","未分類"))))</f>
        <v/>
      </c>
      <c r="S723" s="39">
        <f>IF(L723&lt;&gt;1,"",IF(N723=1,"",IF(IF(O723&gt;0,INDEX('分け方の表'!$N$4:$N$53,O723)&amp;"","")&lt;&gt;"",IF(INDEX('分け方の表'!$N$4:$N$53,O723)="（数えない）","",INDEX('分け方の表'!$N$4:$N$53,O723)&amp;""),IF(I723&amp;""="1",IF((Q723&lt;&gt;"")*(D723&lt;0)*(IFERROR(INDEX('入力'!$E$30:$E$88,MATCH(Q723,'入力'!$A$30:$A$88,0)),"")="貯める・増やす"),Q723,""),IF(A723&amp;""="0","",IF(Q723&lt;&gt;"",Q723,R723))))))</f>
        <v/>
      </c>
      <c r="T723" s="56">
        <f>IF(S723="","",IF(IFERROR(INDEX('入力'!$E$30:$E$88,MATCH(S723,'入力'!$A$30:$A$88,0)),"")="入るお金",D723,-D723))</f>
        <v/>
      </c>
      <c r="U723" s="39">
        <f>IF(L723="","",IF(L723&lt;&gt;1,"見出しなど",IF(N723=1,"重なり",IF(S723="",IF(O723&gt;0,"数えない（直した）",IF(I723&amp;""="1","振替",IF(A723&amp;""="0","計算対象外","数えない"))),IF(COUNTIFS('入力'!$A$30:$A$88,S723)=0,"一覧にない費目",IF(O723&gt;0,"直した",IF(S723="未分類","未分類","OK")))))))</f>
        <v/>
      </c>
    </row>
    <row r="724">
      <c r="A724" s="40" t="n"/>
      <c r="B724" s="34" t="n"/>
      <c r="C724" s="35" t="n"/>
      <c r="D724" s="36" t="n"/>
      <c r="E724" s="35" t="n"/>
      <c r="F724" s="35" t="n"/>
      <c r="G724" s="35" t="n"/>
      <c r="H724" s="35" t="n"/>
      <c r="I724" s="40" t="n"/>
      <c r="J724" s="35" t="n"/>
      <c r="L724" s="39">
        <f>IF(B724="","",IFERROR(YEAR(B724)*0+D724*0+1,0))</f>
        <v/>
      </c>
      <c r="M724" s="55">
        <f>IF(L724&lt;&gt;1,"",IF(O724&gt;0,IF(INDEX('分け方の表'!$O$4:$O$53,O724)&lt;&gt;"",DATE(YEAR(INDEX('分け方の表'!$O$4:$O$53,O724)),MONTH(INDEX('分け方の表'!$O$4:$O$53,O724)),1),DATE(YEAR(B724),MONTH(B724),1)),DATE(YEAR(B724),MONTH(B724),1)))</f>
        <v/>
      </c>
      <c r="N724" s="39">
        <f>IF(L724&lt;&gt;1,"",IF(J724="",0,IF(COUNTIFS($J$4:J724,J724)&gt;1,1,0)))</f>
        <v/>
      </c>
      <c r="O724" s="39">
        <f>IF(L724&lt;&gt;1,"",IF(J724="",0,IFERROR(MATCH(J724,'分け方の表'!$M$4:$M$53,0),0)))</f>
        <v/>
      </c>
      <c r="P724" s="39">
        <f>IF(L724&lt;&gt;1,"",IF(SUMPRODUCT((COUNTIFS(C724,"*"&amp;'分け方の表'!$F$4:$F$23&amp;"*")&gt;0)*('分け方の表'!$F$4:$F$23&lt;&gt;"")*'分け方の表'!$I$4:$I$23)=0,99,1+COUNTIFS('分け方の表'!$I$4:$I$23,"&gt;"&amp;SUMPRODUCT((COUNTIFS(C724,"*"&amp;'分け方の表'!$F$4:$F$23&amp;"*")&gt;0)*('分け方の表'!$F$4:$F$23&lt;&gt;"")*'分け方の表'!$I$4:$I$23))))</f>
        <v/>
      </c>
      <c r="Q724" s="39">
        <f>IF(L724&lt;&gt;1,"",IF(P724&gt;=99,"",INDEX('分け方の表'!$G$4:$G$23,P724)&amp;""))</f>
        <v/>
      </c>
      <c r="R724" s="39">
        <f>IF(L724&lt;&gt;1,"",IF((F724="収入")*(G724="給与")*(E724&lt;&gt;"")*(COUNTIFS('分け方の表'!$J$4:$J$13,E724)&gt;0),INDEX('分け方の表'!$K$4:$K$13,MATCH(E724,'分け方の表'!$J$4:$J$13,0))&amp;"",IFERROR(INDEX('分け方の表'!$C$4:$C$103,MATCH(F724&amp;"|"&amp;G724,'分け方の表'!$D$4:$D$103,0))&amp;"",IFERROR(INDEX('分け方の表'!$C$4:$C$103,MATCH(F724&amp;"|（ほか全部）",'分け方の表'!$D$4:$D$103,0))&amp;"","未分類"))))</f>
        <v/>
      </c>
      <c r="S724" s="39">
        <f>IF(L724&lt;&gt;1,"",IF(N724=1,"",IF(IF(O724&gt;0,INDEX('分け方の表'!$N$4:$N$53,O724)&amp;"","")&lt;&gt;"",IF(INDEX('分け方の表'!$N$4:$N$53,O724)="（数えない）","",INDEX('分け方の表'!$N$4:$N$53,O724)&amp;""),IF(I724&amp;""="1",IF((Q724&lt;&gt;"")*(D724&lt;0)*(IFERROR(INDEX('入力'!$E$30:$E$88,MATCH(Q724,'入力'!$A$30:$A$88,0)),"")="貯める・増やす"),Q724,""),IF(A724&amp;""="0","",IF(Q724&lt;&gt;"",Q724,R724))))))</f>
        <v/>
      </c>
      <c r="T724" s="56">
        <f>IF(S724="","",IF(IFERROR(INDEX('入力'!$E$30:$E$88,MATCH(S724,'入力'!$A$30:$A$88,0)),"")="入るお金",D724,-D724))</f>
        <v/>
      </c>
      <c r="U724" s="39">
        <f>IF(L724="","",IF(L724&lt;&gt;1,"見出しなど",IF(N724=1,"重なり",IF(S724="",IF(O724&gt;0,"数えない（直した）",IF(I724&amp;""="1","振替",IF(A724&amp;""="0","計算対象外","数えない"))),IF(COUNTIFS('入力'!$A$30:$A$88,S724)=0,"一覧にない費目",IF(O724&gt;0,"直した",IF(S724="未分類","未分類","OK")))))))</f>
        <v/>
      </c>
    </row>
    <row r="725">
      <c r="A725" s="40" t="n"/>
      <c r="B725" s="34" t="n"/>
      <c r="C725" s="35" t="n"/>
      <c r="D725" s="36" t="n"/>
      <c r="E725" s="35" t="n"/>
      <c r="F725" s="35" t="n"/>
      <c r="G725" s="35" t="n"/>
      <c r="H725" s="35" t="n"/>
      <c r="I725" s="40" t="n"/>
      <c r="J725" s="35" t="n"/>
      <c r="L725" s="39">
        <f>IF(B725="","",IFERROR(YEAR(B725)*0+D725*0+1,0))</f>
        <v/>
      </c>
      <c r="M725" s="55">
        <f>IF(L725&lt;&gt;1,"",IF(O725&gt;0,IF(INDEX('分け方の表'!$O$4:$O$53,O725)&lt;&gt;"",DATE(YEAR(INDEX('分け方の表'!$O$4:$O$53,O725)),MONTH(INDEX('分け方の表'!$O$4:$O$53,O725)),1),DATE(YEAR(B725),MONTH(B725),1)),DATE(YEAR(B725),MONTH(B725),1)))</f>
        <v/>
      </c>
      <c r="N725" s="39">
        <f>IF(L725&lt;&gt;1,"",IF(J725="",0,IF(COUNTIFS($J$4:J725,J725)&gt;1,1,0)))</f>
        <v/>
      </c>
      <c r="O725" s="39">
        <f>IF(L725&lt;&gt;1,"",IF(J725="",0,IFERROR(MATCH(J725,'分け方の表'!$M$4:$M$53,0),0)))</f>
        <v/>
      </c>
      <c r="P725" s="39">
        <f>IF(L725&lt;&gt;1,"",IF(SUMPRODUCT((COUNTIFS(C725,"*"&amp;'分け方の表'!$F$4:$F$23&amp;"*")&gt;0)*('分け方の表'!$F$4:$F$23&lt;&gt;"")*'分け方の表'!$I$4:$I$23)=0,99,1+COUNTIFS('分け方の表'!$I$4:$I$23,"&gt;"&amp;SUMPRODUCT((COUNTIFS(C725,"*"&amp;'分け方の表'!$F$4:$F$23&amp;"*")&gt;0)*('分け方の表'!$F$4:$F$23&lt;&gt;"")*'分け方の表'!$I$4:$I$23))))</f>
        <v/>
      </c>
      <c r="Q725" s="39">
        <f>IF(L725&lt;&gt;1,"",IF(P725&gt;=99,"",INDEX('分け方の表'!$G$4:$G$23,P725)&amp;""))</f>
        <v/>
      </c>
      <c r="R725" s="39">
        <f>IF(L725&lt;&gt;1,"",IF((F725="収入")*(G725="給与")*(E725&lt;&gt;"")*(COUNTIFS('分け方の表'!$J$4:$J$13,E725)&gt;0),INDEX('分け方の表'!$K$4:$K$13,MATCH(E725,'分け方の表'!$J$4:$J$13,0))&amp;"",IFERROR(INDEX('分け方の表'!$C$4:$C$103,MATCH(F725&amp;"|"&amp;G725,'分け方の表'!$D$4:$D$103,0))&amp;"",IFERROR(INDEX('分け方の表'!$C$4:$C$103,MATCH(F725&amp;"|（ほか全部）",'分け方の表'!$D$4:$D$103,0))&amp;"","未分類"))))</f>
        <v/>
      </c>
      <c r="S725" s="39">
        <f>IF(L725&lt;&gt;1,"",IF(N725=1,"",IF(IF(O725&gt;0,INDEX('分け方の表'!$N$4:$N$53,O725)&amp;"","")&lt;&gt;"",IF(INDEX('分け方の表'!$N$4:$N$53,O725)="（数えない）","",INDEX('分け方の表'!$N$4:$N$53,O725)&amp;""),IF(I725&amp;""="1",IF((Q725&lt;&gt;"")*(D725&lt;0)*(IFERROR(INDEX('入力'!$E$30:$E$88,MATCH(Q725,'入力'!$A$30:$A$88,0)),"")="貯める・増やす"),Q725,""),IF(A725&amp;""="0","",IF(Q725&lt;&gt;"",Q725,R725))))))</f>
        <v/>
      </c>
      <c r="T725" s="56">
        <f>IF(S725="","",IF(IFERROR(INDEX('入力'!$E$30:$E$88,MATCH(S725,'入力'!$A$30:$A$88,0)),"")="入るお金",D725,-D725))</f>
        <v/>
      </c>
      <c r="U725" s="39">
        <f>IF(L725="","",IF(L725&lt;&gt;1,"見出しなど",IF(N725=1,"重なり",IF(S725="",IF(O725&gt;0,"数えない（直した）",IF(I725&amp;""="1","振替",IF(A725&amp;""="0","計算対象外","数えない"))),IF(COUNTIFS('入力'!$A$30:$A$88,S725)=0,"一覧にない費目",IF(O725&gt;0,"直した",IF(S725="未分類","未分類","OK")))))))</f>
        <v/>
      </c>
    </row>
    <row r="726">
      <c r="A726" s="40" t="n"/>
      <c r="B726" s="34" t="n"/>
      <c r="C726" s="35" t="n"/>
      <c r="D726" s="36" t="n"/>
      <c r="E726" s="35" t="n"/>
      <c r="F726" s="35" t="n"/>
      <c r="G726" s="35" t="n"/>
      <c r="H726" s="35" t="n"/>
      <c r="I726" s="40" t="n"/>
      <c r="J726" s="35" t="n"/>
      <c r="L726" s="39">
        <f>IF(B726="","",IFERROR(YEAR(B726)*0+D726*0+1,0))</f>
        <v/>
      </c>
      <c r="M726" s="55">
        <f>IF(L726&lt;&gt;1,"",IF(O726&gt;0,IF(INDEX('分け方の表'!$O$4:$O$53,O726)&lt;&gt;"",DATE(YEAR(INDEX('分け方の表'!$O$4:$O$53,O726)),MONTH(INDEX('分け方の表'!$O$4:$O$53,O726)),1),DATE(YEAR(B726),MONTH(B726),1)),DATE(YEAR(B726),MONTH(B726),1)))</f>
        <v/>
      </c>
      <c r="N726" s="39">
        <f>IF(L726&lt;&gt;1,"",IF(J726="",0,IF(COUNTIFS($J$4:J726,J726)&gt;1,1,0)))</f>
        <v/>
      </c>
      <c r="O726" s="39">
        <f>IF(L726&lt;&gt;1,"",IF(J726="",0,IFERROR(MATCH(J726,'分け方の表'!$M$4:$M$53,0),0)))</f>
        <v/>
      </c>
      <c r="P726" s="39">
        <f>IF(L726&lt;&gt;1,"",IF(SUMPRODUCT((COUNTIFS(C726,"*"&amp;'分け方の表'!$F$4:$F$23&amp;"*")&gt;0)*('分け方の表'!$F$4:$F$23&lt;&gt;"")*'分け方の表'!$I$4:$I$23)=0,99,1+COUNTIFS('分け方の表'!$I$4:$I$23,"&gt;"&amp;SUMPRODUCT((COUNTIFS(C726,"*"&amp;'分け方の表'!$F$4:$F$23&amp;"*")&gt;0)*('分け方の表'!$F$4:$F$23&lt;&gt;"")*'分け方の表'!$I$4:$I$23))))</f>
        <v/>
      </c>
      <c r="Q726" s="39">
        <f>IF(L726&lt;&gt;1,"",IF(P726&gt;=99,"",INDEX('分け方の表'!$G$4:$G$23,P726)&amp;""))</f>
        <v/>
      </c>
      <c r="R726" s="39">
        <f>IF(L726&lt;&gt;1,"",IF((F726="収入")*(G726="給与")*(E726&lt;&gt;"")*(COUNTIFS('分け方の表'!$J$4:$J$13,E726)&gt;0),INDEX('分け方の表'!$K$4:$K$13,MATCH(E726,'分け方の表'!$J$4:$J$13,0))&amp;"",IFERROR(INDEX('分け方の表'!$C$4:$C$103,MATCH(F726&amp;"|"&amp;G726,'分け方の表'!$D$4:$D$103,0))&amp;"",IFERROR(INDEX('分け方の表'!$C$4:$C$103,MATCH(F726&amp;"|（ほか全部）",'分け方の表'!$D$4:$D$103,0))&amp;"","未分類"))))</f>
        <v/>
      </c>
      <c r="S726" s="39">
        <f>IF(L726&lt;&gt;1,"",IF(N726=1,"",IF(IF(O726&gt;0,INDEX('分け方の表'!$N$4:$N$53,O726)&amp;"","")&lt;&gt;"",IF(INDEX('分け方の表'!$N$4:$N$53,O726)="（数えない）","",INDEX('分け方の表'!$N$4:$N$53,O726)&amp;""),IF(I726&amp;""="1",IF((Q726&lt;&gt;"")*(D726&lt;0)*(IFERROR(INDEX('入力'!$E$30:$E$88,MATCH(Q726,'入力'!$A$30:$A$88,0)),"")="貯める・増やす"),Q726,""),IF(A726&amp;""="0","",IF(Q726&lt;&gt;"",Q726,R726))))))</f>
        <v/>
      </c>
      <c r="T726" s="56">
        <f>IF(S726="","",IF(IFERROR(INDEX('入力'!$E$30:$E$88,MATCH(S726,'入力'!$A$30:$A$88,0)),"")="入るお金",D726,-D726))</f>
        <v/>
      </c>
      <c r="U726" s="39">
        <f>IF(L726="","",IF(L726&lt;&gt;1,"見出しなど",IF(N726=1,"重なり",IF(S726="",IF(O726&gt;0,"数えない（直した）",IF(I726&amp;""="1","振替",IF(A726&amp;""="0","計算対象外","数えない"))),IF(COUNTIFS('入力'!$A$30:$A$88,S726)=0,"一覧にない費目",IF(O726&gt;0,"直した",IF(S726="未分類","未分類","OK")))))))</f>
        <v/>
      </c>
    </row>
    <row r="727">
      <c r="A727" s="40" t="n"/>
      <c r="B727" s="34" t="n"/>
      <c r="C727" s="35" t="n"/>
      <c r="D727" s="36" t="n"/>
      <c r="E727" s="35" t="n"/>
      <c r="F727" s="35" t="n"/>
      <c r="G727" s="35" t="n"/>
      <c r="H727" s="35" t="n"/>
      <c r="I727" s="40" t="n"/>
      <c r="J727" s="35" t="n"/>
      <c r="L727" s="39">
        <f>IF(B727="","",IFERROR(YEAR(B727)*0+D727*0+1,0))</f>
        <v/>
      </c>
      <c r="M727" s="55">
        <f>IF(L727&lt;&gt;1,"",IF(O727&gt;0,IF(INDEX('分け方の表'!$O$4:$O$53,O727)&lt;&gt;"",DATE(YEAR(INDEX('分け方の表'!$O$4:$O$53,O727)),MONTH(INDEX('分け方の表'!$O$4:$O$53,O727)),1),DATE(YEAR(B727),MONTH(B727),1)),DATE(YEAR(B727),MONTH(B727),1)))</f>
        <v/>
      </c>
      <c r="N727" s="39">
        <f>IF(L727&lt;&gt;1,"",IF(J727="",0,IF(COUNTIFS($J$4:J727,J727)&gt;1,1,0)))</f>
        <v/>
      </c>
      <c r="O727" s="39">
        <f>IF(L727&lt;&gt;1,"",IF(J727="",0,IFERROR(MATCH(J727,'分け方の表'!$M$4:$M$53,0),0)))</f>
        <v/>
      </c>
      <c r="P727" s="39">
        <f>IF(L727&lt;&gt;1,"",IF(SUMPRODUCT((COUNTIFS(C727,"*"&amp;'分け方の表'!$F$4:$F$23&amp;"*")&gt;0)*('分け方の表'!$F$4:$F$23&lt;&gt;"")*'分け方の表'!$I$4:$I$23)=0,99,1+COUNTIFS('分け方の表'!$I$4:$I$23,"&gt;"&amp;SUMPRODUCT((COUNTIFS(C727,"*"&amp;'分け方の表'!$F$4:$F$23&amp;"*")&gt;0)*('分け方の表'!$F$4:$F$23&lt;&gt;"")*'分け方の表'!$I$4:$I$23))))</f>
        <v/>
      </c>
      <c r="Q727" s="39">
        <f>IF(L727&lt;&gt;1,"",IF(P727&gt;=99,"",INDEX('分け方の表'!$G$4:$G$23,P727)&amp;""))</f>
        <v/>
      </c>
      <c r="R727" s="39">
        <f>IF(L727&lt;&gt;1,"",IF((F727="収入")*(G727="給与")*(E727&lt;&gt;"")*(COUNTIFS('分け方の表'!$J$4:$J$13,E727)&gt;0),INDEX('分け方の表'!$K$4:$K$13,MATCH(E727,'分け方の表'!$J$4:$J$13,0))&amp;"",IFERROR(INDEX('分け方の表'!$C$4:$C$103,MATCH(F727&amp;"|"&amp;G727,'分け方の表'!$D$4:$D$103,0))&amp;"",IFERROR(INDEX('分け方の表'!$C$4:$C$103,MATCH(F727&amp;"|（ほか全部）",'分け方の表'!$D$4:$D$103,0))&amp;"","未分類"))))</f>
        <v/>
      </c>
      <c r="S727" s="39">
        <f>IF(L727&lt;&gt;1,"",IF(N727=1,"",IF(IF(O727&gt;0,INDEX('分け方の表'!$N$4:$N$53,O727)&amp;"","")&lt;&gt;"",IF(INDEX('分け方の表'!$N$4:$N$53,O727)="（数えない）","",INDEX('分け方の表'!$N$4:$N$53,O727)&amp;""),IF(I727&amp;""="1",IF((Q727&lt;&gt;"")*(D727&lt;0)*(IFERROR(INDEX('入力'!$E$30:$E$88,MATCH(Q727,'入力'!$A$30:$A$88,0)),"")="貯める・増やす"),Q727,""),IF(A727&amp;""="0","",IF(Q727&lt;&gt;"",Q727,R727))))))</f>
        <v/>
      </c>
      <c r="T727" s="56">
        <f>IF(S727="","",IF(IFERROR(INDEX('入力'!$E$30:$E$88,MATCH(S727,'入力'!$A$30:$A$88,0)),"")="入るお金",D727,-D727))</f>
        <v/>
      </c>
      <c r="U727" s="39">
        <f>IF(L727="","",IF(L727&lt;&gt;1,"見出しなど",IF(N727=1,"重なり",IF(S727="",IF(O727&gt;0,"数えない（直した）",IF(I727&amp;""="1","振替",IF(A727&amp;""="0","計算対象外","数えない"))),IF(COUNTIFS('入力'!$A$30:$A$88,S727)=0,"一覧にない費目",IF(O727&gt;0,"直した",IF(S727="未分類","未分類","OK")))))))</f>
        <v/>
      </c>
    </row>
    <row r="728">
      <c r="A728" s="40" t="n"/>
      <c r="B728" s="34" t="n"/>
      <c r="C728" s="35" t="n"/>
      <c r="D728" s="36" t="n"/>
      <c r="E728" s="35" t="n"/>
      <c r="F728" s="35" t="n"/>
      <c r="G728" s="35" t="n"/>
      <c r="H728" s="35" t="n"/>
      <c r="I728" s="40" t="n"/>
      <c r="J728" s="35" t="n"/>
      <c r="L728" s="39">
        <f>IF(B728="","",IFERROR(YEAR(B728)*0+D728*0+1,0))</f>
        <v/>
      </c>
      <c r="M728" s="55">
        <f>IF(L728&lt;&gt;1,"",IF(O728&gt;0,IF(INDEX('分け方の表'!$O$4:$O$53,O728)&lt;&gt;"",DATE(YEAR(INDEX('分け方の表'!$O$4:$O$53,O728)),MONTH(INDEX('分け方の表'!$O$4:$O$53,O728)),1),DATE(YEAR(B728),MONTH(B728),1)),DATE(YEAR(B728),MONTH(B728),1)))</f>
        <v/>
      </c>
      <c r="N728" s="39">
        <f>IF(L728&lt;&gt;1,"",IF(J728="",0,IF(COUNTIFS($J$4:J728,J728)&gt;1,1,0)))</f>
        <v/>
      </c>
      <c r="O728" s="39">
        <f>IF(L728&lt;&gt;1,"",IF(J728="",0,IFERROR(MATCH(J728,'分け方の表'!$M$4:$M$53,0),0)))</f>
        <v/>
      </c>
      <c r="P728" s="39">
        <f>IF(L728&lt;&gt;1,"",IF(SUMPRODUCT((COUNTIFS(C728,"*"&amp;'分け方の表'!$F$4:$F$23&amp;"*")&gt;0)*('分け方の表'!$F$4:$F$23&lt;&gt;"")*'分け方の表'!$I$4:$I$23)=0,99,1+COUNTIFS('分け方の表'!$I$4:$I$23,"&gt;"&amp;SUMPRODUCT((COUNTIFS(C728,"*"&amp;'分け方の表'!$F$4:$F$23&amp;"*")&gt;0)*('分け方の表'!$F$4:$F$23&lt;&gt;"")*'分け方の表'!$I$4:$I$23))))</f>
        <v/>
      </c>
      <c r="Q728" s="39">
        <f>IF(L728&lt;&gt;1,"",IF(P728&gt;=99,"",INDEX('分け方の表'!$G$4:$G$23,P728)&amp;""))</f>
        <v/>
      </c>
      <c r="R728" s="39">
        <f>IF(L728&lt;&gt;1,"",IF((F728="収入")*(G728="給与")*(E728&lt;&gt;"")*(COUNTIFS('分け方の表'!$J$4:$J$13,E728)&gt;0),INDEX('分け方の表'!$K$4:$K$13,MATCH(E728,'分け方の表'!$J$4:$J$13,0))&amp;"",IFERROR(INDEX('分け方の表'!$C$4:$C$103,MATCH(F728&amp;"|"&amp;G728,'分け方の表'!$D$4:$D$103,0))&amp;"",IFERROR(INDEX('分け方の表'!$C$4:$C$103,MATCH(F728&amp;"|（ほか全部）",'分け方の表'!$D$4:$D$103,0))&amp;"","未分類"))))</f>
        <v/>
      </c>
      <c r="S728" s="39">
        <f>IF(L728&lt;&gt;1,"",IF(N728=1,"",IF(IF(O728&gt;0,INDEX('分け方の表'!$N$4:$N$53,O728)&amp;"","")&lt;&gt;"",IF(INDEX('分け方の表'!$N$4:$N$53,O728)="（数えない）","",INDEX('分け方の表'!$N$4:$N$53,O728)&amp;""),IF(I728&amp;""="1",IF((Q728&lt;&gt;"")*(D728&lt;0)*(IFERROR(INDEX('入力'!$E$30:$E$88,MATCH(Q728,'入力'!$A$30:$A$88,0)),"")="貯める・増やす"),Q728,""),IF(A728&amp;""="0","",IF(Q728&lt;&gt;"",Q728,R728))))))</f>
        <v/>
      </c>
      <c r="T728" s="56">
        <f>IF(S728="","",IF(IFERROR(INDEX('入力'!$E$30:$E$88,MATCH(S728,'入力'!$A$30:$A$88,0)),"")="入るお金",D728,-D728))</f>
        <v/>
      </c>
      <c r="U728" s="39">
        <f>IF(L728="","",IF(L728&lt;&gt;1,"見出しなど",IF(N728=1,"重なり",IF(S728="",IF(O728&gt;0,"数えない（直した）",IF(I728&amp;""="1","振替",IF(A728&amp;""="0","計算対象外","数えない"))),IF(COUNTIFS('入力'!$A$30:$A$88,S728)=0,"一覧にない費目",IF(O728&gt;0,"直した",IF(S728="未分類","未分類","OK")))))))</f>
        <v/>
      </c>
    </row>
    <row r="729">
      <c r="A729" s="40" t="n"/>
      <c r="B729" s="34" t="n"/>
      <c r="C729" s="35" t="n"/>
      <c r="D729" s="36" t="n"/>
      <c r="E729" s="35" t="n"/>
      <c r="F729" s="35" t="n"/>
      <c r="G729" s="35" t="n"/>
      <c r="H729" s="35" t="n"/>
      <c r="I729" s="40" t="n"/>
      <c r="J729" s="35" t="n"/>
      <c r="L729" s="39">
        <f>IF(B729="","",IFERROR(YEAR(B729)*0+D729*0+1,0))</f>
        <v/>
      </c>
      <c r="M729" s="55">
        <f>IF(L729&lt;&gt;1,"",IF(O729&gt;0,IF(INDEX('分け方の表'!$O$4:$O$53,O729)&lt;&gt;"",DATE(YEAR(INDEX('分け方の表'!$O$4:$O$53,O729)),MONTH(INDEX('分け方の表'!$O$4:$O$53,O729)),1),DATE(YEAR(B729),MONTH(B729),1)),DATE(YEAR(B729),MONTH(B729),1)))</f>
        <v/>
      </c>
      <c r="N729" s="39">
        <f>IF(L729&lt;&gt;1,"",IF(J729="",0,IF(COUNTIFS($J$4:J729,J729)&gt;1,1,0)))</f>
        <v/>
      </c>
      <c r="O729" s="39">
        <f>IF(L729&lt;&gt;1,"",IF(J729="",0,IFERROR(MATCH(J729,'分け方の表'!$M$4:$M$53,0),0)))</f>
        <v/>
      </c>
      <c r="P729" s="39">
        <f>IF(L729&lt;&gt;1,"",IF(SUMPRODUCT((COUNTIFS(C729,"*"&amp;'分け方の表'!$F$4:$F$23&amp;"*")&gt;0)*('分け方の表'!$F$4:$F$23&lt;&gt;"")*'分け方の表'!$I$4:$I$23)=0,99,1+COUNTIFS('分け方の表'!$I$4:$I$23,"&gt;"&amp;SUMPRODUCT((COUNTIFS(C729,"*"&amp;'分け方の表'!$F$4:$F$23&amp;"*")&gt;0)*('分け方の表'!$F$4:$F$23&lt;&gt;"")*'分け方の表'!$I$4:$I$23))))</f>
        <v/>
      </c>
      <c r="Q729" s="39">
        <f>IF(L729&lt;&gt;1,"",IF(P729&gt;=99,"",INDEX('分け方の表'!$G$4:$G$23,P729)&amp;""))</f>
        <v/>
      </c>
      <c r="R729" s="39">
        <f>IF(L729&lt;&gt;1,"",IF((F729="収入")*(G729="給与")*(E729&lt;&gt;"")*(COUNTIFS('分け方の表'!$J$4:$J$13,E729)&gt;0),INDEX('分け方の表'!$K$4:$K$13,MATCH(E729,'分け方の表'!$J$4:$J$13,0))&amp;"",IFERROR(INDEX('分け方の表'!$C$4:$C$103,MATCH(F729&amp;"|"&amp;G729,'分け方の表'!$D$4:$D$103,0))&amp;"",IFERROR(INDEX('分け方の表'!$C$4:$C$103,MATCH(F729&amp;"|（ほか全部）",'分け方の表'!$D$4:$D$103,0))&amp;"","未分類"))))</f>
        <v/>
      </c>
      <c r="S729" s="39">
        <f>IF(L729&lt;&gt;1,"",IF(N729=1,"",IF(IF(O729&gt;0,INDEX('分け方の表'!$N$4:$N$53,O729)&amp;"","")&lt;&gt;"",IF(INDEX('分け方の表'!$N$4:$N$53,O729)="（数えない）","",INDEX('分け方の表'!$N$4:$N$53,O729)&amp;""),IF(I729&amp;""="1",IF((Q729&lt;&gt;"")*(D729&lt;0)*(IFERROR(INDEX('入力'!$E$30:$E$88,MATCH(Q729,'入力'!$A$30:$A$88,0)),"")="貯める・増やす"),Q729,""),IF(A729&amp;""="0","",IF(Q729&lt;&gt;"",Q729,R729))))))</f>
        <v/>
      </c>
      <c r="T729" s="56">
        <f>IF(S729="","",IF(IFERROR(INDEX('入力'!$E$30:$E$88,MATCH(S729,'入力'!$A$30:$A$88,0)),"")="入るお金",D729,-D729))</f>
        <v/>
      </c>
      <c r="U729" s="39">
        <f>IF(L729="","",IF(L729&lt;&gt;1,"見出しなど",IF(N729=1,"重なり",IF(S729="",IF(O729&gt;0,"数えない（直した）",IF(I729&amp;""="1","振替",IF(A729&amp;""="0","計算対象外","数えない"))),IF(COUNTIFS('入力'!$A$30:$A$88,S729)=0,"一覧にない費目",IF(O729&gt;0,"直した",IF(S729="未分類","未分類","OK")))))))</f>
        <v/>
      </c>
    </row>
    <row r="730">
      <c r="A730" s="40" t="n"/>
      <c r="B730" s="34" t="n"/>
      <c r="C730" s="35" t="n"/>
      <c r="D730" s="36" t="n"/>
      <c r="E730" s="35" t="n"/>
      <c r="F730" s="35" t="n"/>
      <c r="G730" s="35" t="n"/>
      <c r="H730" s="35" t="n"/>
      <c r="I730" s="40" t="n"/>
      <c r="J730" s="35" t="n"/>
      <c r="L730" s="39">
        <f>IF(B730="","",IFERROR(YEAR(B730)*0+D730*0+1,0))</f>
        <v/>
      </c>
      <c r="M730" s="55">
        <f>IF(L730&lt;&gt;1,"",IF(O730&gt;0,IF(INDEX('分け方の表'!$O$4:$O$53,O730)&lt;&gt;"",DATE(YEAR(INDEX('分け方の表'!$O$4:$O$53,O730)),MONTH(INDEX('分け方の表'!$O$4:$O$53,O730)),1),DATE(YEAR(B730),MONTH(B730),1)),DATE(YEAR(B730),MONTH(B730),1)))</f>
        <v/>
      </c>
      <c r="N730" s="39">
        <f>IF(L730&lt;&gt;1,"",IF(J730="",0,IF(COUNTIFS($J$4:J730,J730)&gt;1,1,0)))</f>
        <v/>
      </c>
      <c r="O730" s="39">
        <f>IF(L730&lt;&gt;1,"",IF(J730="",0,IFERROR(MATCH(J730,'分け方の表'!$M$4:$M$53,0),0)))</f>
        <v/>
      </c>
      <c r="P730" s="39">
        <f>IF(L730&lt;&gt;1,"",IF(SUMPRODUCT((COUNTIFS(C730,"*"&amp;'分け方の表'!$F$4:$F$23&amp;"*")&gt;0)*('分け方の表'!$F$4:$F$23&lt;&gt;"")*'分け方の表'!$I$4:$I$23)=0,99,1+COUNTIFS('分け方の表'!$I$4:$I$23,"&gt;"&amp;SUMPRODUCT((COUNTIFS(C730,"*"&amp;'分け方の表'!$F$4:$F$23&amp;"*")&gt;0)*('分け方の表'!$F$4:$F$23&lt;&gt;"")*'分け方の表'!$I$4:$I$23))))</f>
        <v/>
      </c>
      <c r="Q730" s="39">
        <f>IF(L730&lt;&gt;1,"",IF(P730&gt;=99,"",INDEX('分け方の表'!$G$4:$G$23,P730)&amp;""))</f>
        <v/>
      </c>
      <c r="R730" s="39">
        <f>IF(L730&lt;&gt;1,"",IF((F730="収入")*(G730="給与")*(E730&lt;&gt;"")*(COUNTIFS('分け方の表'!$J$4:$J$13,E730)&gt;0),INDEX('分け方の表'!$K$4:$K$13,MATCH(E730,'分け方の表'!$J$4:$J$13,0))&amp;"",IFERROR(INDEX('分け方の表'!$C$4:$C$103,MATCH(F730&amp;"|"&amp;G730,'分け方の表'!$D$4:$D$103,0))&amp;"",IFERROR(INDEX('分け方の表'!$C$4:$C$103,MATCH(F730&amp;"|（ほか全部）",'分け方の表'!$D$4:$D$103,0))&amp;"","未分類"))))</f>
        <v/>
      </c>
      <c r="S730" s="39">
        <f>IF(L730&lt;&gt;1,"",IF(N730=1,"",IF(IF(O730&gt;0,INDEX('分け方の表'!$N$4:$N$53,O730)&amp;"","")&lt;&gt;"",IF(INDEX('分け方の表'!$N$4:$N$53,O730)="（数えない）","",INDEX('分け方の表'!$N$4:$N$53,O730)&amp;""),IF(I730&amp;""="1",IF((Q730&lt;&gt;"")*(D730&lt;0)*(IFERROR(INDEX('入力'!$E$30:$E$88,MATCH(Q730,'入力'!$A$30:$A$88,0)),"")="貯める・増やす"),Q730,""),IF(A730&amp;""="0","",IF(Q730&lt;&gt;"",Q730,R730))))))</f>
        <v/>
      </c>
      <c r="T730" s="56">
        <f>IF(S730="","",IF(IFERROR(INDEX('入力'!$E$30:$E$88,MATCH(S730,'入力'!$A$30:$A$88,0)),"")="入るお金",D730,-D730))</f>
        <v/>
      </c>
      <c r="U730" s="39">
        <f>IF(L730="","",IF(L730&lt;&gt;1,"見出しなど",IF(N730=1,"重なり",IF(S730="",IF(O730&gt;0,"数えない（直した）",IF(I730&amp;""="1","振替",IF(A730&amp;""="0","計算対象外","数えない"))),IF(COUNTIFS('入力'!$A$30:$A$88,S730)=0,"一覧にない費目",IF(O730&gt;0,"直した",IF(S730="未分類","未分類","OK")))))))</f>
        <v/>
      </c>
    </row>
    <row r="731">
      <c r="A731" s="40" t="n"/>
      <c r="B731" s="34" t="n"/>
      <c r="C731" s="35" t="n"/>
      <c r="D731" s="36" t="n"/>
      <c r="E731" s="35" t="n"/>
      <c r="F731" s="35" t="n"/>
      <c r="G731" s="35" t="n"/>
      <c r="H731" s="35" t="n"/>
      <c r="I731" s="40" t="n"/>
      <c r="J731" s="35" t="n"/>
      <c r="L731" s="39">
        <f>IF(B731="","",IFERROR(YEAR(B731)*0+D731*0+1,0))</f>
        <v/>
      </c>
      <c r="M731" s="55">
        <f>IF(L731&lt;&gt;1,"",IF(O731&gt;0,IF(INDEX('分け方の表'!$O$4:$O$53,O731)&lt;&gt;"",DATE(YEAR(INDEX('分け方の表'!$O$4:$O$53,O731)),MONTH(INDEX('分け方の表'!$O$4:$O$53,O731)),1),DATE(YEAR(B731),MONTH(B731),1)),DATE(YEAR(B731),MONTH(B731),1)))</f>
        <v/>
      </c>
      <c r="N731" s="39">
        <f>IF(L731&lt;&gt;1,"",IF(J731="",0,IF(COUNTIFS($J$4:J731,J731)&gt;1,1,0)))</f>
        <v/>
      </c>
      <c r="O731" s="39">
        <f>IF(L731&lt;&gt;1,"",IF(J731="",0,IFERROR(MATCH(J731,'分け方の表'!$M$4:$M$53,0),0)))</f>
        <v/>
      </c>
      <c r="P731" s="39">
        <f>IF(L731&lt;&gt;1,"",IF(SUMPRODUCT((COUNTIFS(C731,"*"&amp;'分け方の表'!$F$4:$F$23&amp;"*")&gt;0)*('分け方の表'!$F$4:$F$23&lt;&gt;"")*'分け方の表'!$I$4:$I$23)=0,99,1+COUNTIFS('分け方の表'!$I$4:$I$23,"&gt;"&amp;SUMPRODUCT((COUNTIFS(C731,"*"&amp;'分け方の表'!$F$4:$F$23&amp;"*")&gt;0)*('分け方の表'!$F$4:$F$23&lt;&gt;"")*'分け方の表'!$I$4:$I$23))))</f>
        <v/>
      </c>
      <c r="Q731" s="39">
        <f>IF(L731&lt;&gt;1,"",IF(P731&gt;=99,"",INDEX('分け方の表'!$G$4:$G$23,P731)&amp;""))</f>
        <v/>
      </c>
      <c r="R731" s="39">
        <f>IF(L731&lt;&gt;1,"",IF((F731="収入")*(G731="給与")*(E731&lt;&gt;"")*(COUNTIFS('分け方の表'!$J$4:$J$13,E731)&gt;0),INDEX('分け方の表'!$K$4:$K$13,MATCH(E731,'分け方の表'!$J$4:$J$13,0))&amp;"",IFERROR(INDEX('分け方の表'!$C$4:$C$103,MATCH(F731&amp;"|"&amp;G731,'分け方の表'!$D$4:$D$103,0))&amp;"",IFERROR(INDEX('分け方の表'!$C$4:$C$103,MATCH(F731&amp;"|（ほか全部）",'分け方の表'!$D$4:$D$103,0))&amp;"","未分類"))))</f>
        <v/>
      </c>
      <c r="S731" s="39">
        <f>IF(L731&lt;&gt;1,"",IF(N731=1,"",IF(IF(O731&gt;0,INDEX('分け方の表'!$N$4:$N$53,O731)&amp;"","")&lt;&gt;"",IF(INDEX('分け方の表'!$N$4:$N$53,O731)="（数えない）","",INDEX('分け方の表'!$N$4:$N$53,O731)&amp;""),IF(I731&amp;""="1",IF((Q731&lt;&gt;"")*(D731&lt;0)*(IFERROR(INDEX('入力'!$E$30:$E$88,MATCH(Q731,'入力'!$A$30:$A$88,0)),"")="貯める・増やす"),Q731,""),IF(A731&amp;""="0","",IF(Q731&lt;&gt;"",Q731,R731))))))</f>
        <v/>
      </c>
      <c r="T731" s="56">
        <f>IF(S731="","",IF(IFERROR(INDEX('入力'!$E$30:$E$88,MATCH(S731,'入力'!$A$30:$A$88,0)),"")="入るお金",D731,-D731))</f>
        <v/>
      </c>
      <c r="U731" s="39">
        <f>IF(L731="","",IF(L731&lt;&gt;1,"見出しなど",IF(N731=1,"重なり",IF(S731="",IF(O731&gt;0,"数えない（直した）",IF(I731&amp;""="1","振替",IF(A731&amp;""="0","計算対象外","数えない"))),IF(COUNTIFS('入力'!$A$30:$A$88,S731)=0,"一覧にない費目",IF(O731&gt;0,"直した",IF(S731="未分類","未分類","OK")))))))</f>
        <v/>
      </c>
    </row>
    <row r="732">
      <c r="A732" s="40" t="n"/>
      <c r="B732" s="34" t="n"/>
      <c r="C732" s="35" t="n"/>
      <c r="D732" s="36" t="n"/>
      <c r="E732" s="35" t="n"/>
      <c r="F732" s="35" t="n"/>
      <c r="G732" s="35" t="n"/>
      <c r="H732" s="35" t="n"/>
      <c r="I732" s="40" t="n"/>
      <c r="J732" s="35" t="n"/>
      <c r="L732" s="39">
        <f>IF(B732="","",IFERROR(YEAR(B732)*0+D732*0+1,0))</f>
        <v/>
      </c>
      <c r="M732" s="55">
        <f>IF(L732&lt;&gt;1,"",IF(O732&gt;0,IF(INDEX('分け方の表'!$O$4:$O$53,O732)&lt;&gt;"",DATE(YEAR(INDEX('分け方の表'!$O$4:$O$53,O732)),MONTH(INDEX('分け方の表'!$O$4:$O$53,O732)),1),DATE(YEAR(B732),MONTH(B732),1)),DATE(YEAR(B732),MONTH(B732),1)))</f>
        <v/>
      </c>
      <c r="N732" s="39">
        <f>IF(L732&lt;&gt;1,"",IF(J732="",0,IF(COUNTIFS($J$4:J732,J732)&gt;1,1,0)))</f>
        <v/>
      </c>
      <c r="O732" s="39">
        <f>IF(L732&lt;&gt;1,"",IF(J732="",0,IFERROR(MATCH(J732,'分け方の表'!$M$4:$M$53,0),0)))</f>
        <v/>
      </c>
      <c r="P732" s="39">
        <f>IF(L732&lt;&gt;1,"",IF(SUMPRODUCT((COUNTIFS(C732,"*"&amp;'分け方の表'!$F$4:$F$23&amp;"*")&gt;0)*('分け方の表'!$F$4:$F$23&lt;&gt;"")*'分け方の表'!$I$4:$I$23)=0,99,1+COUNTIFS('分け方の表'!$I$4:$I$23,"&gt;"&amp;SUMPRODUCT((COUNTIFS(C732,"*"&amp;'分け方の表'!$F$4:$F$23&amp;"*")&gt;0)*('分け方の表'!$F$4:$F$23&lt;&gt;"")*'分け方の表'!$I$4:$I$23))))</f>
        <v/>
      </c>
      <c r="Q732" s="39">
        <f>IF(L732&lt;&gt;1,"",IF(P732&gt;=99,"",INDEX('分け方の表'!$G$4:$G$23,P732)&amp;""))</f>
        <v/>
      </c>
      <c r="R732" s="39">
        <f>IF(L732&lt;&gt;1,"",IF((F732="収入")*(G732="給与")*(E732&lt;&gt;"")*(COUNTIFS('分け方の表'!$J$4:$J$13,E732)&gt;0),INDEX('分け方の表'!$K$4:$K$13,MATCH(E732,'分け方の表'!$J$4:$J$13,0))&amp;"",IFERROR(INDEX('分け方の表'!$C$4:$C$103,MATCH(F732&amp;"|"&amp;G732,'分け方の表'!$D$4:$D$103,0))&amp;"",IFERROR(INDEX('分け方の表'!$C$4:$C$103,MATCH(F732&amp;"|（ほか全部）",'分け方の表'!$D$4:$D$103,0))&amp;"","未分類"))))</f>
        <v/>
      </c>
      <c r="S732" s="39">
        <f>IF(L732&lt;&gt;1,"",IF(N732=1,"",IF(IF(O732&gt;0,INDEX('分け方の表'!$N$4:$N$53,O732)&amp;"","")&lt;&gt;"",IF(INDEX('分け方の表'!$N$4:$N$53,O732)="（数えない）","",INDEX('分け方の表'!$N$4:$N$53,O732)&amp;""),IF(I732&amp;""="1",IF((Q732&lt;&gt;"")*(D732&lt;0)*(IFERROR(INDEX('入力'!$E$30:$E$88,MATCH(Q732,'入力'!$A$30:$A$88,0)),"")="貯める・増やす"),Q732,""),IF(A732&amp;""="0","",IF(Q732&lt;&gt;"",Q732,R732))))))</f>
        <v/>
      </c>
      <c r="T732" s="56">
        <f>IF(S732="","",IF(IFERROR(INDEX('入力'!$E$30:$E$88,MATCH(S732,'入力'!$A$30:$A$88,0)),"")="入るお金",D732,-D732))</f>
        <v/>
      </c>
      <c r="U732" s="39">
        <f>IF(L732="","",IF(L732&lt;&gt;1,"見出しなど",IF(N732=1,"重なり",IF(S732="",IF(O732&gt;0,"数えない（直した）",IF(I732&amp;""="1","振替",IF(A732&amp;""="0","計算対象外","数えない"))),IF(COUNTIFS('入力'!$A$30:$A$88,S732)=0,"一覧にない費目",IF(O732&gt;0,"直した",IF(S732="未分類","未分類","OK")))))))</f>
        <v/>
      </c>
    </row>
    <row r="733">
      <c r="A733" s="40" t="n"/>
      <c r="B733" s="34" t="n"/>
      <c r="C733" s="35" t="n"/>
      <c r="D733" s="36" t="n"/>
      <c r="E733" s="35" t="n"/>
      <c r="F733" s="35" t="n"/>
      <c r="G733" s="35" t="n"/>
      <c r="H733" s="35" t="n"/>
      <c r="I733" s="40" t="n"/>
      <c r="J733" s="35" t="n"/>
      <c r="L733" s="39">
        <f>IF(B733="","",IFERROR(YEAR(B733)*0+D733*0+1,0))</f>
        <v/>
      </c>
      <c r="M733" s="55">
        <f>IF(L733&lt;&gt;1,"",IF(O733&gt;0,IF(INDEX('分け方の表'!$O$4:$O$53,O733)&lt;&gt;"",DATE(YEAR(INDEX('分け方の表'!$O$4:$O$53,O733)),MONTH(INDEX('分け方の表'!$O$4:$O$53,O733)),1),DATE(YEAR(B733),MONTH(B733),1)),DATE(YEAR(B733),MONTH(B733),1)))</f>
        <v/>
      </c>
      <c r="N733" s="39">
        <f>IF(L733&lt;&gt;1,"",IF(J733="",0,IF(COUNTIFS($J$4:J733,J733)&gt;1,1,0)))</f>
        <v/>
      </c>
      <c r="O733" s="39">
        <f>IF(L733&lt;&gt;1,"",IF(J733="",0,IFERROR(MATCH(J733,'分け方の表'!$M$4:$M$53,0),0)))</f>
        <v/>
      </c>
      <c r="P733" s="39">
        <f>IF(L733&lt;&gt;1,"",IF(SUMPRODUCT((COUNTIFS(C733,"*"&amp;'分け方の表'!$F$4:$F$23&amp;"*")&gt;0)*('分け方の表'!$F$4:$F$23&lt;&gt;"")*'分け方の表'!$I$4:$I$23)=0,99,1+COUNTIFS('分け方の表'!$I$4:$I$23,"&gt;"&amp;SUMPRODUCT((COUNTIFS(C733,"*"&amp;'分け方の表'!$F$4:$F$23&amp;"*")&gt;0)*('分け方の表'!$F$4:$F$23&lt;&gt;"")*'分け方の表'!$I$4:$I$23))))</f>
        <v/>
      </c>
      <c r="Q733" s="39">
        <f>IF(L733&lt;&gt;1,"",IF(P733&gt;=99,"",INDEX('分け方の表'!$G$4:$G$23,P733)&amp;""))</f>
        <v/>
      </c>
      <c r="R733" s="39">
        <f>IF(L733&lt;&gt;1,"",IF((F733="収入")*(G733="給与")*(E733&lt;&gt;"")*(COUNTIFS('分け方の表'!$J$4:$J$13,E733)&gt;0),INDEX('分け方の表'!$K$4:$K$13,MATCH(E733,'分け方の表'!$J$4:$J$13,0))&amp;"",IFERROR(INDEX('分け方の表'!$C$4:$C$103,MATCH(F733&amp;"|"&amp;G733,'分け方の表'!$D$4:$D$103,0))&amp;"",IFERROR(INDEX('分け方の表'!$C$4:$C$103,MATCH(F733&amp;"|（ほか全部）",'分け方の表'!$D$4:$D$103,0))&amp;"","未分類"))))</f>
        <v/>
      </c>
      <c r="S733" s="39">
        <f>IF(L733&lt;&gt;1,"",IF(N733=1,"",IF(IF(O733&gt;0,INDEX('分け方の表'!$N$4:$N$53,O733)&amp;"","")&lt;&gt;"",IF(INDEX('分け方の表'!$N$4:$N$53,O733)="（数えない）","",INDEX('分け方の表'!$N$4:$N$53,O733)&amp;""),IF(I733&amp;""="1",IF((Q733&lt;&gt;"")*(D733&lt;0)*(IFERROR(INDEX('入力'!$E$30:$E$88,MATCH(Q733,'入力'!$A$30:$A$88,0)),"")="貯める・増やす"),Q733,""),IF(A733&amp;""="0","",IF(Q733&lt;&gt;"",Q733,R733))))))</f>
        <v/>
      </c>
      <c r="T733" s="56">
        <f>IF(S733="","",IF(IFERROR(INDEX('入力'!$E$30:$E$88,MATCH(S733,'入力'!$A$30:$A$88,0)),"")="入るお金",D733,-D733))</f>
        <v/>
      </c>
      <c r="U733" s="39">
        <f>IF(L733="","",IF(L733&lt;&gt;1,"見出しなど",IF(N733=1,"重なり",IF(S733="",IF(O733&gt;0,"数えない（直した）",IF(I733&amp;""="1","振替",IF(A733&amp;""="0","計算対象外","数えない"))),IF(COUNTIFS('入力'!$A$30:$A$88,S733)=0,"一覧にない費目",IF(O733&gt;0,"直した",IF(S733="未分類","未分類","OK")))))))</f>
        <v/>
      </c>
    </row>
    <row r="734">
      <c r="A734" s="40" t="n"/>
      <c r="B734" s="34" t="n"/>
      <c r="C734" s="35" t="n"/>
      <c r="D734" s="36" t="n"/>
      <c r="E734" s="35" t="n"/>
      <c r="F734" s="35" t="n"/>
      <c r="G734" s="35" t="n"/>
      <c r="H734" s="35" t="n"/>
      <c r="I734" s="40" t="n"/>
      <c r="J734" s="35" t="n"/>
      <c r="L734" s="39">
        <f>IF(B734="","",IFERROR(YEAR(B734)*0+D734*0+1,0))</f>
        <v/>
      </c>
      <c r="M734" s="55">
        <f>IF(L734&lt;&gt;1,"",IF(O734&gt;0,IF(INDEX('分け方の表'!$O$4:$O$53,O734)&lt;&gt;"",DATE(YEAR(INDEX('分け方の表'!$O$4:$O$53,O734)),MONTH(INDEX('分け方の表'!$O$4:$O$53,O734)),1),DATE(YEAR(B734),MONTH(B734),1)),DATE(YEAR(B734),MONTH(B734),1)))</f>
        <v/>
      </c>
      <c r="N734" s="39">
        <f>IF(L734&lt;&gt;1,"",IF(J734="",0,IF(COUNTIFS($J$4:J734,J734)&gt;1,1,0)))</f>
        <v/>
      </c>
      <c r="O734" s="39">
        <f>IF(L734&lt;&gt;1,"",IF(J734="",0,IFERROR(MATCH(J734,'分け方の表'!$M$4:$M$53,0),0)))</f>
        <v/>
      </c>
      <c r="P734" s="39">
        <f>IF(L734&lt;&gt;1,"",IF(SUMPRODUCT((COUNTIFS(C734,"*"&amp;'分け方の表'!$F$4:$F$23&amp;"*")&gt;0)*('分け方の表'!$F$4:$F$23&lt;&gt;"")*'分け方の表'!$I$4:$I$23)=0,99,1+COUNTIFS('分け方の表'!$I$4:$I$23,"&gt;"&amp;SUMPRODUCT((COUNTIFS(C734,"*"&amp;'分け方の表'!$F$4:$F$23&amp;"*")&gt;0)*('分け方の表'!$F$4:$F$23&lt;&gt;"")*'分け方の表'!$I$4:$I$23))))</f>
        <v/>
      </c>
      <c r="Q734" s="39">
        <f>IF(L734&lt;&gt;1,"",IF(P734&gt;=99,"",INDEX('分け方の表'!$G$4:$G$23,P734)&amp;""))</f>
        <v/>
      </c>
      <c r="R734" s="39">
        <f>IF(L734&lt;&gt;1,"",IF((F734="収入")*(G734="給与")*(E734&lt;&gt;"")*(COUNTIFS('分け方の表'!$J$4:$J$13,E734)&gt;0),INDEX('分け方の表'!$K$4:$K$13,MATCH(E734,'分け方の表'!$J$4:$J$13,0))&amp;"",IFERROR(INDEX('分け方の表'!$C$4:$C$103,MATCH(F734&amp;"|"&amp;G734,'分け方の表'!$D$4:$D$103,0))&amp;"",IFERROR(INDEX('分け方の表'!$C$4:$C$103,MATCH(F734&amp;"|（ほか全部）",'分け方の表'!$D$4:$D$103,0))&amp;"","未分類"))))</f>
        <v/>
      </c>
      <c r="S734" s="39">
        <f>IF(L734&lt;&gt;1,"",IF(N734=1,"",IF(IF(O734&gt;0,INDEX('分け方の表'!$N$4:$N$53,O734)&amp;"","")&lt;&gt;"",IF(INDEX('分け方の表'!$N$4:$N$53,O734)="（数えない）","",INDEX('分け方の表'!$N$4:$N$53,O734)&amp;""),IF(I734&amp;""="1",IF((Q734&lt;&gt;"")*(D734&lt;0)*(IFERROR(INDEX('入力'!$E$30:$E$88,MATCH(Q734,'入力'!$A$30:$A$88,0)),"")="貯める・増やす"),Q734,""),IF(A734&amp;""="0","",IF(Q734&lt;&gt;"",Q734,R734))))))</f>
        <v/>
      </c>
      <c r="T734" s="56">
        <f>IF(S734="","",IF(IFERROR(INDEX('入力'!$E$30:$E$88,MATCH(S734,'入力'!$A$30:$A$88,0)),"")="入るお金",D734,-D734))</f>
        <v/>
      </c>
      <c r="U734" s="39">
        <f>IF(L734="","",IF(L734&lt;&gt;1,"見出しなど",IF(N734=1,"重なり",IF(S734="",IF(O734&gt;0,"数えない（直した）",IF(I734&amp;""="1","振替",IF(A734&amp;""="0","計算対象外","数えない"))),IF(COUNTIFS('入力'!$A$30:$A$88,S734)=0,"一覧にない費目",IF(O734&gt;0,"直した",IF(S734="未分類","未分類","OK")))))))</f>
        <v/>
      </c>
    </row>
    <row r="735">
      <c r="A735" s="40" t="n"/>
      <c r="B735" s="34" t="n"/>
      <c r="C735" s="35" t="n"/>
      <c r="D735" s="36" t="n"/>
      <c r="E735" s="35" t="n"/>
      <c r="F735" s="35" t="n"/>
      <c r="G735" s="35" t="n"/>
      <c r="H735" s="35" t="n"/>
      <c r="I735" s="40" t="n"/>
      <c r="J735" s="35" t="n"/>
      <c r="L735" s="39">
        <f>IF(B735="","",IFERROR(YEAR(B735)*0+D735*0+1,0))</f>
        <v/>
      </c>
      <c r="M735" s="55">
        <f>IF(L735&lt;&gt;1,"",IF(O735&gt;0,IF(INDEX('分け方の表'!$O$4:$O$53,O735)&lt;&gt;"",DATE(YEAR(INDEX('分け方の表'!$O$4:$O$53,O735)),MONTH(INDEX('分け方の表'!$O$4:$O$53,O735)),1),DATE(YEAR(B735),MONTH(B735),1)),DATE(YEAR(B735),MONTH(B735),1)))</f>
        <v/>
      </c>
      <c r="N735" s="39">
        <f>IF(L735&lt;&gt;1,"",IF(J735="",0,IF(COUNTIFS($J$4:J735,J735)&gt;1,1,0)))</f>
        <v/>
      </c>
      <c r="O735" s="39">
        <f>IF(L735&lt;&gt;1,"",IF(J735="",0,IFERROR(MATCH(J735,'分け方の表'!$M$4:$M$53,0),0)))</f>
        <v/>
      </c>
      <c r="P735" s="39">
        <f>IF(L735&lt;&gt;1,"",IF(SUMPRODUCT((COUNTIFS(C735,"*"&amp;'分け方の表'!$F$4:$F$23&amp;"*")&gt;0)*('分け方の表'!$F$4:$F$23&lt;&gt;"")*'分け方の表'!$I$4:$I$23)=0,99,1+COUNTIFS('分け方の表'!$I$4:$I$23,"&gt;"&amp;SUMPRODUCT((COUNTIFS(C735,"*"&amp;'分け方の表'!$F$4:$F$23&amp;"*")&gt;0)*('分け方の表'!$F$4:$F$23&lt;&gt;"")*'分け方の表'!$I$4:$I$23))))</f>
        <v/>
      </c>
      <c r="Q735" s="39">
        <f>IF(L735&lt;&gt;1,"",IF(P735&gt;=99,"",INDEX('分け方の表'!$G$4:$G$23,P735)&amp;""))</f>
        <v/>
      </c>
      <c r="R735" s="39">
        <f>IF(L735&lt;&gt;1,"",IF((F735="収入")*(G735="給与")*(E735&lt;&gt;"")*(COUNTIFS('分け方の表'!$J$4:$J$13,E735)&gt;0),INDEX('分け方の表'!$K$4:$K$13,MATCH(E735,'分け方の表'!$J$4:$J$13,0))&amp;"",IFERROR(INDEX('分け方の表'!$C$4:$C$103,MATCH(F735&amp;"|"&amp;G735,'分け方の表'!$D$4:$D$103,0))&amp;"",IFERROR(INDEX('分け方の表'!$C$4:$C$103,MATCH(F735&amp;"|（ほか全部）",'分け方の表'!$D$4:$D$103,0))&amp;"","未分類"))))</f>
        <v/>
      </c>
      <c r="S735" s="39">
        <f>IF(L735&lt;&gt;1,"",IF(N735=1,"",IF(IF(O735&gt;0,INDEX('分け方の表'!$N$4:$N$53,O735)&amp;"","")&lt;&gt;"",IF(INDEX('分け方の表'!$N$4:$N$53,O735)="（数えない）","",INDEX('分け方の表'!$N$4:$N$53,O735)&amp;""),IF(I735&amp;""="1",IF((Q735&lt;&gt;"")*(D735&lt;0)*(IFERROR(INDEX('入力'!$E$30:$E$88,MATCH(Q735,'入力'!$A$30:$A$88,0)),"")="貯める・増やす"),Q735,""),IF(A735&amp;""="0","",IF(Q735&lt;&gt;"",Q735,R735))))))</f>
        <v/>
      </c>
      <c r="T735" s="56">
        <f>IF(S735="","",IF(IFERROR(INDEX('入力'!$E$30:$E$88,MATCH(S735,'入力'!$A$30:$A$88,0)),"")="入るお金",D735,-D735))</f>
        <v/>
      </c>
      <c r="U735" s="39">
        <f>IF(L735="","",IF(L735&lt;&gt;1,"見出しなど",IF(N735=1,"重なり",IF(S735="",IF(O735&gt;0,"数えない（直した）",IF(I735&amp;""="1","振替",IF(A735&amp;""="0","計算対象外","数えない"))),IF(COUNTIFS('入力'!$A$30:$A$88,S735)=0,"一覧にない費目",IF(O735&gt;0,"直した",IF(S735="未分類","未分類","OK")))))))</f>
        <v/>
      </c>
    </row>
    <row r="736">
      <c r="A736" s="40" t="n"/>
      <c r="B736" s="34" t="n"/>
      <c r="C736" s="35" t="n"/>
      <c r="D736" s="36" t="n"/>
      <c r="E736" s="35" t="n"/>
      <c r="F736" s="35" t="n"/>
      <c r="G736" s="35" t="n"/>
      <c r="H736" s="35" t="n"/>
      <c r="I736" s="40" t="n"/>
      <c r="J736" s="35" t="n"/>
      <c r="L736" s="39">
        <f>IF(B736="","",IFERROR(YEAR(B736)*0+D736*0+1,0))</f>
        <v/>
      </c>
      <c r="M736" s="55">
        <f>IF(L736&lt;&gt;1,"",IF(O736&gt;0,IF(INDEX('分け方の表'!$O$4:$O$53,O736)&lt;&gt;"",DATE(YEAR(INDEX('分け方の表'!$O$4:$O$53,O736)),MONTH(INDEX('分け方の表'!$O$4:$O$53,O736)),1),DATE(YEAR(B736),MONTH(B736),1)),DATE(YEAR(B736),MONTH(B736),1)))</f>
        <v/>
      </c>
      <c r="N736" s="39">
        <f>IF(L736&lt;&gt;1,"",IF(J736="",0,IF(COUNTIFS($J$4:J736,J736)&gt;1,1,0)))</f>
        <v/>
      </c>
      <c r="O736" s="39">
        <f>IF(L736&lt;&gt;1,"",IF(J736="",0,IFERROR(MATCH(J736,'分け方の表'!$M$4:$M$53,0),0)))</f>
        <v/>
      </c>
      <c r="P736" s="39">
        <f>IF(L736&lt;&gt;1,"",IF(SUMPRODUCT((COUNTIFS(C736,"*"&amp;'分け方の表'!$F$4:$F$23&amp;"*")&gt;0)*('分け方の表'!$F$4:$F$23&lt;&gt;"")*'分け方の表'!$I$4:$I$23)=0,99,1+COUNTIFS('分け方の表'!$I$4:$I$23,"&gt;"&amp;SUMPRODUCT((COUNTIFS(C736,"*"&amp;'分け方の表'!$F$4:$F$23&amp;"*")&gt;0)*('分け方の表'!$F$4:$F$23&lt;&gt;"")*'分け方の表'!$I$4:$I$23))))</f>
        <v/>
      </c>
      <c r="Q736" s="39">
        <f>IF(L736&lt;&gt;1,"",IF(P736&gt;=99,"",INDEX('分け方の表'!$G$4:$G$23,P736)&amp;""))</f>
        <v/>
      </c>
      <c r="R736" s="39">
        <f>IF(L736&lt;&gt;1,"",IF((F736="収入")*(G736="給与")*(E736&lt;&gt;"")*(COUNTIFS('分け方の表'!$J$4:$J$13,E736)&gt;0),INDEX('分け方の表'!$K$4:$K$13,MATCH(E736,'分け方の表'!$J$4:$J$13,0))&amp;"",IFERROR(INDEX('分け方の表'!$C$4:$C$103,MATCH(F736&amp;"|"&amp;G736,'分け方の表'!$D$4:$D$103,0))&amp;"",IFERROR(INDEX('分け方の表'!$C$4:$C$103,MATCH(F736&amp;"|（ほか全部）",'分け方の表'!$D$4:$D$103,0))&amp;"","未分類"))))</f>
        <v/>
      </c>
      <c r="S736" s="39">
        <f>IF(L736&lt;&gt;1,"",IF(N736=1,"",IF(IF(O736&gt;0,INDEX('分け方の表'!$N$4:$N$53,O736)&amp;"","")&lt;&gt;"",IF(INDEX('分け方の表'!$N$4:$N$53,O736)="（数えない）","",INDEX('分け方の表'!$N$4:$N$53,O736)&amp;""),IF(I736&amp;""="1",IF((Q736&lt;&gt;"")*(D736&lt;0)*(IFERROR(INDEX('入力'!$E$30:$E$88,MATCH(Q736,'入力'!$A$30:$A$88,0)),"")="貯める・増やす"),Q736,""),IF(A736&amp;""="0","",IF(Q736&lt;&gt;"",Q736,R736))))))</f>
        <v/>
      </c>
      <c r="T736" s="56">
        <f>IF(S736="","",IF(IFERROR(INDEX('入力'!$E$30:$E$88,MATCH(S736,'入力'!$A$30:$A$88,0)),"")="入るお金",D736,-D736))</f>
        <v/>
      </c>
      <c r="U736" s="39">
        <f>IF(L736="","",IF(L736&lt;&gt;1,"見出しなど",IF(N736=1,"重なり",IF(S736="",IF(O736&gt;0,"数えない（直した）",IF(I736&amp;""="1","振替",IF(A736&amp;""="0","計算対象外","数えない"))),IF(COUNTIFS('入力'!$A$30:$A$88,S736)=0,"一覧にない費目",IF(O736&gt;0,"直した",IF(S736="未分類","未分類","OK")))))))</f>
        <v/>
      </c>
    </row>
    <row r="737">
      <c r="A737" s="40" t="n"/>
      <c r="B737" s="34" t="n"/>
      <c r="C737" s="35" t="n"/>
      <c r="D737" s="36" t="n"/>
      <c r="E737" s="35" t="n"/>
      <c r="F737" s="35" t="n"/>
      <c r="G737" s="35" t="n"/>
      <c r="H737" s="35" t="n"/>
      <c r="I737" s="40" t="n"/>
      <c r="J737" s="35" t="n"/>
      <c r="L737" s="39">
        <f>IF(B737="","",IFERROR(YEAR(B737)*0+D737*0+1,0))</f>
        <v/>
      </c>
      <c r="M737" s="55">
        <f>IF(L737&lt;&gt;1,"",IF(O737&gt;0,IF(INDEX('分け方の表'!$O$4:$O$53,O737)&lt;&gt;"",DATE(YEAR(INDEX('分け方の表'!$O$4:$O$53,O737)),MONTH(INDEX('分け方の表'!$O$4:$O$53,O737)),1),DATE(YEAR(B737),MONTH(B737),1)),DATE(YEAR(B737),MONTH(B737),1)))</f>
        <v/>
      </c>
      <c r="N737" s="39">
        <f>IF(L737&lt;&gt;1,"",IF(J737="",0,IF(COUNTIFS($J$4:J737,J737)&gt;1,1,0)))</f>
        <v/>
      </c>
      <c r="O737" s="39">
        <f>IF(L737&lt;&gt;1,"",IF(J737="",0,IFERROR(MATCH(J737,'分け方の表'!$M$4:$M$53,0),0)))</f>
        <v/>
      </c>
      <c r="P737" s="39">
        <f>IF(L737&lt;&gt;1,"",IF(SUMPRODUCT((COUNTIFS(C737,"*"&amp;'分け方の表'!$F$4:$F$23&amp;"*")&gt;0)*('分け方の表'!$F$4:$F$23&lt;&gt;"")*'分け方の表'!$I$4:$I$23)=0,99,1+COUNTIFS('分け方の表'!$I$4:$I$23,"&gt;"&amp;SUMPRODUCT((COUNTIFS(C737,"*"&amp;'分け方の表'!$F$4:$F$23&amp;"*")&gt;0)*('分け方の表'!$F$4:$F$23&lt;&gt;"")*'分け方の表'!$I$4:$I$23))))</f>
        <v/>
      </c>
      <c r="Q737" s="39">
        <f>IF(L737&lt;&gt;1,"",IF(P737&gt;=99,"",INDEX('分け方の表'!$G$4:$G$23,P737)&amp;""))</f>
        <v/>
      </c>
      <c r="R737" s="39">
        <f>IF(L737&lt;&gt;1,"",IF((F737="収入")*(G737="給与")*(E737&lt;&gt;"")*(COUNTIFS('分け方の表'!$J$4:$J$13,E737)&gt;0),INDEX('分け方の表'!$K$4:$K$13,MATCH(E737,'分け方の表'!$J$4:$J$13,0))&amp;"",IFERROR(INDEX('分け方の表'!$C$4:$C$103,MATCH(F737&amp;"|"&amp;G737,'分け方の表'!$D$4:$D$103,0))&amp;"",IFERROR(INDEX('分け方の表'!$C$4:$C$103,MATCH(F737&amp;"|（ほか全部）",'分け方の表'!$D$4:$D$103,0))&amp;"","未分類"))))</f>
        <v/>
      </c>
      <c r="S737" s="39">
        <f>IF(L737&lt;&gt;1,"",IF(N737=1,"",IF(IF(O737&gt;0,INDEX('分け方の表'!$N$4:$N$53,O737)&amp;"","")&lt;&gt;"",IF(INDEX('分け方の表'!$N$4:$N$53,O737)="（数えない）","",INDEX('分け方の表'!$N$4:$N$53,O737)&amp;""),IF(I737&amp;""="1",IF((Q737&lt;&gt;"")*(D737&lt;0)*(IFERROR(INDEX('入力'!$E$30:$E$88,MATCH(Q737,'入力'!$A$30:$A$88,0)),"")="貯める・増やす"),Q737,""),IF(A737&amp;""="0","",IF(Q737&lt;&gt;"",Q737,R737))))))</f>
        <v/>
      </c>
      <c r="T737" s="56">
        <f>IF(S737="","",IF(IFERROR(INDEX('入力'!$E$30:$E$88,MATCH(S737,'入力'!$A$30:$A$88,0)),"")="入るお金",D737,-D737))</f>
        <v/>
      </c>
      <c r="U737" s="39">
        <f>IF(L737="","",IF(L737&lt;&gt;1,"見出しなど",IF(N737=1,"重なり",IF(S737="",IF(O737&gt;0,"数えない（直した）",IF(I737&amp;""="1","振替",IF(A737&amp;""="0","計算対象外","数えない"))),IF(COUNTIFS('入力'!$A$30:$A$88,S737)=0,"一覧にない費目",IF(O737&gt;0,"直した",IF(S737="未分類","未分類","OK")))))))</f>
        <v/>
      </c>
    </row>
    <row r="738">
      <c r="A738" s="40" t="n"/>
      <c r="B738" s="34" t="n"/>
      <c r="C738" s="35" t="n"/>
      <c r="D738" s="36" t="n"/>
      <c r="E738" s="35" t="n"/>
      <c r="F738" s="35" t="n"/>
      <c r="G738" s="35" t="n"/>
      <c r="H738" s="35" t="n"/>
      <c r="I738" s="40" t="n"/>
      <c r="J738" s="35" t="n"/>
      <c r="L738" s="39">
        <f>IF(B738="","",IFERROR(YEAR(B738)*0+D738*0+1,0))</f>
        <v/>
      </c>
      <c r="M738" s="55">
        <f>IF(L738&lt;&gt;1,"",IF(O738&gt;0,IF(INDEX('分け方の表'!$O$4:$O$53,O738)&lt;&gt;"",DATE(YEAR(INDEX('分け方の表'!$O$4:$O$53,O738)),MONTH(INDEX('分け方の表'!$O$4:$O$53,O738)),1),DATE(YEAR(B738),MONTH(B738),1)),DATE(YEAR(B738),MONTH(B738),1)))</f>
        <v/>
      </c>
      <c r="N738" s="39">
        <f>IF(L738&lt;&gt;1,"",IF(J738="",0,IF(COUNTIFS($J$4:J738,J738)&gt;1,1,0)))</f>
        <v/>
      </c>
      <c r="O738" s="39">
        <f>IF(L738&lt;&gt;1,"",IF(J738="",0,IFERROR(MATCH(J738,'分け方の表'!$M$4:$M$53,0),0)))</f>
        <v/>
      </c>
      <c r="P738" s="39">
        <f>IF(L738&lt;&gt;1,"",IF(SUMPRODUCT((COUNTIFS(C738,"*"&amp;'分け方の表'!$F$4:$F$23&amp;"*")&gt;0)*('分け方の表'!$F$4:$F$23&lt;&gt;"")*'分け方の表'!$I$4:$I$23)=0,99,1+COUNTIFS('分け方の表'!$I$4:$I$23,"&gt;"&amp;SUMPRODUCT((COUNTIFS(C738,"*"&amp;'分け方の表'!$F$4:$F$23&amp;"*")&gt;0)*('分け方の表'!$F$4:$F$23&lt;&gt;"")*'分け方の表'!$I$4:$I$23))))</f>
        <v/>
      </c>
      <c r="Q738" s="39">
        <f>IF(L738&lt;&gt;1,"",IF(P738&gt;=99,"",INDEX('分け方の表'!$G$4:$G$23,P738)&amp;""))</f>
        <v/>
      </c>
      <c r="R738" s="39">
        <f>IF(L738&lt;&gt;1,"",IF((F738="収入")*(G738="給与")*(E738&lt;&gt;"")*(COUNTIFS('分け方の表'!$J$4:$J$13,E738)&gt;0),INDEX('分け方の表'!$K$4:$K$13,MATCH(E738,'分け方の表'!$J$4:$J$13,0))&amp;"",IFERROR(INDEX('分け方の表'!$C$4:$C$103,MATCH(F738&amp;"|"&amp;G738,'分け方の表'!$D$4:$D$103,0))&amp;"",IFERROR(INDEX('分け方の表'!$C$4:$C$103,MATCH(F738&amp;"|（ほか全部）",'分け方の表'!$D$4:$D$103,0))&amp;"","未分類"))))</f>
        <v/>
      </c>
      <c r="S738" s="39">
        <f>IF(L738&lt;&gt;1,"",IF(N738=1,"",IF(IF(O738&gt;0,INDEX('分け方の表'!$N$4:$N$53,O738)&amp;"","")&lt;&gt;"",IF(INDEX('分け方の表'!$N$4:$N$53,O738)="（数えない）","",INDEX('分け方の表'!$N$4:$N$53,O738)&amp;""),IF(I738&amp;""="1",IF((Q738&lt;&gt;"")*(D738&lt;0)*(IFERROR(INDEX('入力'!$E$30:$E$88,MATCH(Q738,'入力'!$A$30:$A$88,0)),"")="貯める・増やす"),Q738,""),IF(A738&amp;""="0","",IF(Q738&lt;&gt;"",Q738,R738))))))</f>
        <v/>
      </c>
      <c r="T738" s="56">
        <f>IF(S738="","",IF(IFERROR(INDEX('入力'!$E$30:$E$88,MATCH(S738,'入力'!$A$30:$A$88,0)),"")="入るお金",D738,-D738))</f>
        <v/>
      </c>
      <c r="U738" s="39">
        <f>IF(L738="","",IF(L738&lt;&gt;1,"見出しなど",IF(N738=1,"重なり",IF(S738="",IF(O738&gt;0,"数えない（直した）",IF(I738&amp;""="1","振替",IF(A738&amp;""="0","計算対象外","数えない"))),IF(COUNTIFS('入力'!$A$30:$A$88,S738)=0,"一覧にない費目",IF(O738&gt;0,"直した",IF(S738="未分類","未分類","OK")))))))</f>
        <v/>
      </c>
    </row>
    <row r="739">
      <c r="A739" s="40" t="n"/>
      <c r="B739" s="34" t="n"/>
      <c r="C739" s="35" t="n"/>
      <c r="D739" s="36" t="n"/>
      <c r="E739" s="35" t="n"/>
      <c r="F739" s="35" t="n"/>
      <c r="G739" s="35" t="n"/>
      <c r="H739" s="35" t="n"/>
      <c r="I739" s="40" t="n"/>
      <c r="J739" s="35" t="n"/>
      <c r="L739" s="39">
        <f>IF(B739="","",IFERROR(YEAR(B739)*0+D739*0+1,0))</f>
        <v/>
      </c>
      <c r="M739" s="55">
        <f>IF(L739&lt;&gt;1,"",IF(O739&gt;0,IF(INDEX('分け方の表'!$O$4:$O$53,O739)&lt;&gt;"",DATE(YEAR(INDEX('分け方の表'!$O$4:$O$53,O739)),MONTH(INDEX('分け方の表'!$O$4:$O$53,O739)),1),DATE(YEAR(B739),MONTH(B739),1)),DATE(YEAR(B739),MONTH(B739),1)))</f>
        <v/>
      </c>
      <c r="N739" s="39">
        <f>IF(L739&lt;&gt;1,"",IF(J739="",0,IF(COUNTIFS($J$4:J739,J739)&gt;1,1,0)))</f>
        <v/>
      </c>
      <c r="O739" s="39">
        <f>IF(L739&lt;&gt;1,"",IF(J739="",0,IFERROR(MATCH(J739,'分け方の表'!$M$4:$M$53,0),0)))</f>
        <v/>
      </c>
      <c r="P739" s="39">
        <f>IF(L739&lt;&gt;1,"",IF(SUMPRODUCT((COUNTIFS(C739,"*"&amp;'分け方の表'!$F$4:$F$23&amp;"*")&gt;0)*('分け方の表'!$F$4:$F$23&lt;&gt;"")*'分け方の表'!$I$4:$I$23)=0,99,1+COUNTIFS('分け方の表'!$I$4:$I$23,"&gt;"&amp;SUMPRODUCT((COUNTIFS(C739,"*"&amp;'分け方の表'!$F$4:$F$23&amp;"*")&gt;0)*('分け方の表'!$F$4:$F$23&lt;&gt;"")*'分け方の表'!$I$4:$I$23))))</f>
        <v/>
      </c>
      <c r="Q739" s="39">
        <f>IF(L739&lt;&gt;1,"",IF(P739&gt;=99,"",INDEX('分け方の表'!$G$4:$G$23,P739)&amp;""))</f>
        <v/>
      </c>
      <c r="R739" s="39">
        <f>IF(L739&lt;&gt;1,"",IF((F739="収入")*(G739="給与")*(E739&lt;&gt;"")*(COUNTIFS('分け方の表'!$J$4:$J$13,E739)&gt;0),INDEX('分け方の表'!$K$4:$K$13,MATCH(E739,'分け方の表'!$J$4:$J$13,0))&amp;"",IFERROR(INDEX('分け方の表'!$C$4:$C$103,MATCH(F739&amp;"|"&amp;G739,'分け方の表'!$D$4:$D$103,0))&amp;"",IFERROR(INDEX('分け方の表'!$C$4:$C$103,MATCH(F739&amp;"|（ほか全部）",'分け方の表'!$D$4:$D$103,0))&amp;"","未分類"))))</f>
        <v/>
      </c>
      <c r="S739" s="39">
        <f>IF(L739&lt;&gt;1,"",IF(N739=1,"",IF(IF(O739&gt;0,INDEX('分け方の表'!$N$4:$N$53,O739)&amp;"","")&lt;&gt;"",IF(INDEX('分け方の表'!$N$4:$N$53,O739)="（数えない）","",INDEX('分け方の表'!$N$4:$N$53,O739)&amp;""),IF(I739&amp;""="1",IF((Q739&lt;&gt;"")*(D739&lt;0)*(IFERROR(INDEX('入力'!$E$30:$E$88,MATCH(Q739,'入力'!$A$30:$A$88,0)),"")="貯める・増やす"),Q739,""),IF(A739&amp;""="0","",IF(Q739&lt;&gt;"",Q739,R739))))))</f>
        <v/>
      </c>
      <c r="T739" s="56">
        <f>IF(S739="","",IF(IFERROR(INDEX('入力'!$E$30:$E$88,MATCH(S739,'入力'!$A$30:$A$88,0)),"")="入るお金",D739,-D739))</f>
        <v/>
      </c>
      <c r="U739" s="39">
        <f>IF(L739="","",IF(L739&lt;&gt;1,"見出しなど",IF(N739=1,"重なり",IF(S739="",IF(O739&gt;0,"数えない（直した）",IF(I739&amp;""="1","振替",IF(A739&amp;""="0","計算対象外","数えない"))),IF(COUNTIFS('入力'!$A$30:$A$88,S739)=0,"一覧にない費目",IF(O739&gt;0,"直した",IF(S739="未分類","未分類","OK")))))))</f>
        <v/>
      </c>
    </row>
    <row r="740">
      <c r="A740" s="40" t="n"/>
      <c r="B740" s="34" t="n"/>
      <c r="C740" s="35" t="n"/>
      <c r="D740" s="36" t="n"/>
      <c r="E740" s="35" t="n"/>
      <c r="F740" s="35" t="n"/>
      <c r="G740" s="35" t="n"/>
      <c r="H740" s="35" t="n"/>
      <c r="I740" s="40" t="n"/>
      <c r="J740" s="35" t="n"/>
      <c r="L740" s="39">
        <f>IF(B740="","",IFERROR(YEAR(B740)*0+D740*0+1,0))</f>
        <v/>
      </c>
      <c r="M740" s="55">
        <f>IF(L740&lt;&gt;1,"",IF(O740&gt;0,IF(INDEX('分け方の表'!$O$4:$O$53,O740)&lt;&gt;"",DATE(YEAR(INDEX('分け方の表'!$O$4:$O$53,O740)),MONTH(INDEX('分け方の表'!$O$4:$O$53,O740)),1),DATE(YEAR(B740),MONTH(B740),1)),DATE(YEAR(B740),MONTH(B740),1)))</f>
        <v/>
      </c>
      <c r="N740" s="39">
        <f>IF(L740&lt;&gt;1,"",IF(J740="",0,IF(COUNTIFS($J$4:J740,J740)&gt;1,1,0)))</f>
        <v/>
      </c>
      <c r="O740" s="39">
        <f>IF(L740&lt;&gt;1,"",IF(J740="",0,IFERROR(MATCH(J740,'分け方の表'!$M$4:$M$53,0),0)))</f>
        <v/>
      </c>
      <c r="P740" s="39">
        <f>IF(L740&lt;&gt;1,"",IF(SUMPRODUCT((COUNTIFS(C740,"*"&amp;'分け方の表'!$F$4:$F$23&amp;"*")&gt;0)*('分け方の表'!$F$4:$F$23&lt;&gt;"")*'分け方の表'!$I$4:$I$23)=0,99,1+COUNTIFS('分け方の表'!$I$4:$I$23,"&gt;"&amp;SUMPRODUCT((COUNTIFS(C740,"*"&amp;'分け方の表'!$F$4:$F$23&amp;"*")&gt;0)*('分け方の表'!$F$4:$F$23&lt;&gt;"")*'分け方の表'!$I$4:$I$23))))</f>
        <v/>
      </c>
      <c r="Q740" s="39">
        <f>IF(L740&lt;&gt;1,"",IF(P740&gt;=99,"",INDEX('分け方の表'!$G$4:$G$23,P740)&amp;""))</f>
        <v/>
      </c>
      <c r="R740" s="39">
        <f>IF(L740&lt;&gt;1,"",IF((F740="収入")*(G740="給与")*(E740&lt;&gt;"")*(COUNTIFS('分け方の表'!$J$4:$J$13,E740)&gt;0),INDEX('分け方の表'!$K$4:$K$13,MATCH(E740,'分け方の表'!$J$4:$J$13,0))&amp;"",IFERROR(INDEX('分け方の表'!$C$4:$C$103,MATCH(F740&amp;"|"&amp;G740,'分け方の表'!$D$4:$D$103,0))&amp;"",IFERROR(INDEX('分け方の表'!$C$4:$C$103,MATCH(F740&amp;"|（ほか全部）",'分け方の表'!$D$4:$D$103,0))&amp;"","未分類"))))</f>
        <v/>
      </c>
      <c r="S740" s="39">
        <f>IF(L740&lt;&gt;1,"",IF(N740=1,"",IF(IF(O740&gt;0,INDEX('分け方の表'!$N$4:$N$53,O740)&amp;"","")&lt;&gt;"",IF(INDEX('分け方の表'!$N$4:$N$53,O740)="（数えない）","",INDEX('分け方の表'!$N$4:$N$53,O740)&amp;""),IF(I740&amp;""="1",IF((Q740&lt;&gt;"")*(D740&lt;0)*(IFERROR(INDEX('入力'!$E$30:$E$88,MATCH(Q740,'入力'!$A$30:$A$88,0)),"")="貯める・増やす"),Q740,""),IF(A740&amp;""="0","",IF(Q740&lt;&gt;"",Q740,R740))))))</f>
        <v/>
      </c>
      <c r="T740" s="56">
        <f>IF(S740="","",IF(IFERROR(INDEX('入力'!$E$30:$E$88,MATCH(S740,'入力'!$A$30:$A$88,0)),"")="入るお金",D740,-D740))</f>
        <v/>
      </c>
      <c r="U740" s="39">
        <f>IF(L740="","",IF(L740&lt;&gt;1,"見出しなど",IF(N740=1,"重なり",IF(S740="",IF(O740&gt;0,"数えない（直した）",IF(I740&amp;""="1","振替",IF(A740&amp;""="0","計算対象外","数えない"))),IF(COUNTIFS('入力'!$A$30:$A$88,S740)=0,"一覧にない費目",IF(O740&gt;0,"直した",IF(S740="未分類","未分類","OK")))))))</f>
        <v/>
      </c>
    </row>
    <row r="741">
      <c r="A741" s="40" t="n"/>
      <c r="B741" s="34" t="n"/>
      <c r="C741" s="35" t="n"/>
      <c r="D741" s="36" t="n"/>
      <c r="E741" s="35" t="n"/>
      <c r="F741" s="35" t="n"/>
      <c r="G741" s="35" t="n"/>
      <c r="H741" s="35" t="n"/>
      <c r="I741" s="40" t="n"/>
      <c r="J741" s="35" t="n"/>
      <c r="L741" s="39">
        <f>IF(B741="","",IFERROR(YEAR(B741)*0+D741*0+1,0))</f>
        <v/>
      </c>
      <c r="M741" s="55">
        <f>IF(L741&lt;&gt;1,"",IF(O741&gt;0,IF(INDEX('分け方の表'!$O$4:$O$53,O741)&lt;&gt;"",DATE(YEAR(INDEX('分け方の表'!$O$4:$O$53,O741)),MONTH(INDEX('分け方の表'!$O$4:$O$53,O741)),1),DATE(YEAR(B741),MONTH(B741),1)),DATE(YEAR(B741),MONTH(B741),1)))</f>
        <v/>
      </c>
      <c r="N741" s="39">
        <f>IF(L741&lt;&gt;1,"",IF(J741="",0,IF(COUNTIFS($J$4:J741,J741)&gt;1,1,0)))</f>
        <v/>
      </c>
      <c r="O741" s="39">
        <f>IF(L741&lt;&gt;1,"",IF(J741="",0,IFERROR(MATCH(J741,'分け方の表'!$M$4:$M$53,0),0)))</f>
        <v/>
      </c>
      <c r="P741" s="39">
        <f>IF(L741&lt;&gt;1,"",IF(SUMPRODUCT((COUNTIFS(C741,"*"&amp;'分け方の表'!$F$4:$F$23&amp;"*")&gt;0)*('分け方の表'!$F$4:$F$23&lt;&gt;"")*'分け方の表'!$I$4:$I$23)=0,99,1+COUNTIFS('分け方の表'!$I$4:$I$23,"&gt;"&amp;SUMPRODUCT((COUNTIFS(C741,"*"&amp;'分け方の表'!$F$4:$F$23&amp;"*")&gt;0)*('分け方の表'!$F$4:$F$23&lt;&gt;"")*'分け方の表'!$I$4:$I$23))))</f>
        <v/>
      </c>
      <c r="Q741" s="39">
        <f>IF(L741&lt;&gt;1,"",IF(P741&gt;=99,"",INDEX('分け方の表'!$G$4:$G$23,P741)&amp;""))</f>
        <v/>
      </c>
      <c r="R741" s="39">
        <f>IF(L741&lt;&gt;1,"",IF((F741="収入")*(G741="給与")*(E741&lt;&gt;"")*(COUNTIFS('分け方の表'!$J$4:$J$13,E741)&gt;0),INDEX('分け方の表'!$K$4:$K$13,MATCH(E741,'分け方の表'!$J$4:$J$13,0))&amp;"",IFERROR(INDEX('分け方の表'!$C$4:$C$103,MATCH(F741&amp;"|"&amp;G741,'分け方の表'!$D$4:$D$103,0))&amp;"",IFERROR(INDEX('分け方の表'!$C$4:$C$103,MATCH(F741&amp;"|（ほか全部）",'分け方の表'!$D$4:$D$103,0))&amp;"","未分類"))))</f>
        <v/>
      </c>
      <c r="S741" s="39">
        <f>IF(L741&lt;&gt;1,"",IF(N741=1,"",IF(IF(O741&gt;0,INDEX('分け方の表'!$N$4:$N$53,O741)&amp;"","")&lt;&gt;"",IF(INDEX('分け方の表'!$N$4:$N$53,O741)="（数えない）","",INDEX('分け方の表'!$N$4:$N$53,O741)&amp;""),IF(I741&amp;""="1",IF((Q741&lt;&gt;"")*(D741&lt;0)*(IFERROR(INDEX('入力'!$E$30:$E$88,MATCH(Q741,'入力'!$A$30:$A$88,0)),"")="貯める・増やす"),Q741,""),IF(A741&amp;""="0","",IF(Q741&lt;&gt;"",Q741,R741))))))</f>
        <v/>
      </c>
      <c r="T741" s="56">
        <f>IF(S741="","",IF(IFERROR(INDEX('入力'!$E$30:$E$88,MATCH(S741,'入力'!$A$30:$A$88,0)),"")="入るお金",D741,-D741))</f>
        <v/>
      </c>
      <c r="U741" s="39">
        <f>IF(L741="","",IF(L741&lt;&gt;1,"見出しなど",IF(N741=1,"重なり",IF(S741="",IF(O741&gt;0,"数えない（直した）",IF(I741&amp;""="1","振替",IF(A741&amp;""="0","計算対象外","数えない"))),IF(COUNTIFS('入力'!$A$30:$A$88,S741)=0,"一覧にない費目",IF(O741&gt;0,"直した",IF(S741="未分類","未分類","OK")))))))</f>
        <v/>
      </c>
    </row>
    <row r="742">
      <c r="A742" s="40" t="n"/>
      <c r="B742" s="34" t="n"/>
      <c r="C742" s="35" t="n"/>
      <c r="D742" s="36" t="n"/>
      <c r="E742" s="35" t="n"/>
      <c r="F742" s="35" t="n"/>
      <c r="G742" s="35" t="n"/>
      <c r="H742" s="35" t="n"/>
      <c r="I742" s="40" t="n"/>
      <c r="J742" s="35" t="n"/>
      <c r="L742" s="39">
        <f>IF(B742="","",IFERROR(YEAR(B742)*0+D742*0+1,0))</f>
        <v/>
      </c>
      <c r="M742" s="55">
        <f>IF(L742&lt;&gt;1,"",IF(O742&gt;0,IF(INDEX('分け方の表'!$O$4:$O$53,O742)&lt;&gt;"",DATE(YEAR(INDEX('分け方の表'!$O$4:$O$53,O742)),MONTH(INDEX('分け方の表'!$O$4:$O$53,O742)),1),DATE(YEAR(B742),MONTH(B742),1)),DATE(YEAR(B742),MONTH(B742),1)))</f>
        <v/>
      </c>
      <c r="N742" s="39">
        <f>IF(L742&lt;&gt;1,"",IF(J742="",0,IF(COUNTIFS($J$4:J742,J742)&gt;1,1,0)))</f>
        <v/>
      </c>
      <c r="O742" s="39">
        <f>IF(L742&lt;&gt;1,"",IF(J742="",0,IFERROR(MATCH(J742,'分け方の表'!$M$4:$M$53,0),0)))</f>
        <v/>
      </c>
      <c r="P742" s="39">
        <f>IF(L742&lt;&gt;1,"",IF(SUMPRODUCT((COUNTIFS(C742,"*"&amp;'分け方の表'!$F$4:$F$23&amp;"*")&gt;0)*('分け方の表'!$F$4:$F$23&lt;&gt;"")*'分け方の表'!$I$4:$I$23)=0,99,1+COUNTIFS('分け方の表'!$I$4:$I$23,"&gt;"&amp;SUMPRODUCT((COUNTIFS(C742,"*"&amp;'分け方の表'!$F$4:$F$23&amp;"*")&gt;0)*('分け方の表'!$F$4:$F$23&lt;&gt;"")*'分け方の表'!$I$4:$I$23))))</f>
        <v/>
      </c>
      <c r="Q742" s="39">
        <f>IF(L742&lt;&gt;1,"",IF(P742&gt;=99,"",INDEX('分け方の表'!$G$4:$G$23,P742)&amp;""))</f>
        <v/>
      </c>
      <c r="R742" s="39">
        <f>IF(L742&lt;&gt;1,"",IF((F742="収入")*(G742="給与")*(E742&lt;&gt;"")*(COUNTIFS('分け方の表'!$J$4:$J$13,E742)&gt;0),INDEX('分け方の表'!$K$4:$K$13,MATCH(E742,'分け方の表'!$J$4:$J$13,0))&amp;"",IFERROR(INDEX('分け方の表'!$C$4:$C$103,MATCH(F742&amp;"|"&amp;G742,'分け方の表'!$D$4:$D$103,0))&amp;"",IFERROR(INDEX('分け方の表'!$C$4:$C$103,MATCH(F742&amp;"|（ほか全部）",'分け方の表'!$D$4:$D$103,0))&amp;"","未分類"))))</f>
        <v/>
      </c>
      <c r="S742" s="39">
        <f>IF(L742&lt;&gt;1,"",IF(N742=1,"",IF(IF(O742&gt;0,INDEX('分け方の表'!$N$4:$N$53,O742)&amp;"","")&lt;&gt;"",IF(INDEX('分け方の表'!$N$4:$N$53,O742)="（数えない）","",INDEX('分け方の表'!$N$4:$N$53,O742)&amp;""),IF(I742&amp;""="1",IF((Q742&lt;&gt;"")*(D742&lt;0)*(IFERROR(INDEX('入力'!$E$30:$E$88,MATCH(Q742,'入力'!$A$30:$A$88,0)),"")="貯める・増やす"),Q742,""),IF(A742&amp;""="0","",IF(Q742&lt;&gt;"",Q742,R742))))))</f>
        <v/>
      </c>
      <c r="T742" s="56">
        <f>IF(S742="","",IF(IFERROR(INDEX('入力'!$E$30:$E$88,MATCH(S742,'入力'!$A$30:$A$88,0)),"")="入るお金",D742,-D742))</f>
        <v/>
      </c>
      <c r="U742" s="39">
        <f>IF(L742="","",IF(L742&lt;&gt;1,"見出しなど",IF(N742=1,"重なり",IF(S742="",IF(O742&gt;0,"数えない（直した）",IF(I742&amp;""="1","振替",IF(A742&amp;""="0","計算対象外","数えない"))),IF(COUNTIFS('入力'!$A$30:$A$88,S742)=0,"一覧にない費目",IF(O742&gt;0,"直した",IF(S742="未分類","未分類","OK")))))))</f>
        <v/>
      </c>
    </row>
    <row r="743">
      <c r="A743" s="40" t="n"/>
      <c r="B743" s="34" t="n"/>
      <c r="C743" s="35" t="n"/>
      <c r="D743" s="36" t="n"/>
      <c r="E743" s="35" t="n"/>
      <c r="F743" s="35" t="n"/>
      <c r="G743" s="35" t="n"/>
      <c r="H743" s="35" t="n"/>
      <c r="I743" s="40" t="n"/>
      <c r="J743" s="35" t="n"/>
      <c r="L743" s="39">
        <f>IF(B743="","",IFERROR(YEAR(B743)*0+D743*0+1,0))</f>
        <v/>
      </c>
      <c r="M743" s="55">
        <f>IF(L743&lt;&gt;1,"",IF(O743&gt;0,IF(INDEX('分け方の表'!$O$4:$O$53,O743)&lt;&gt;"",DATE(YEAR(INDEX('分け方の表'!$O$4:$O$53,O743)),MONTH(INDEX('分け方の表'!$O$4:$O$53,O743)),1),DATE(YEAR(B743),MONTH(B743),1)),DATE(YEAR(B743),MONTH(B743),1)))</f>
        <v/>
      </c>
      <c r="N743" s="39">
        <f>IF(L743&lt;&gt;1,"",IF(J743="",0,IF(COUNTIFS($J$4:J743,J743)&gt;1,1,0)))</f>
        <v/>
      </c>
      <c r="O743" s="39">
        <f>IF(L743&lt;&gt;1,"",IF(J743="",0,IFERROR(MATCH(J743,'分け方の表'!$M$4:$M$53,0),0)))</f>
        <v/>
      </c>
      <c r="P743" s="39">
        <f>IF(L743&lt;&gt;1,"",IF(SUMPRODUCT((COUNTIFS(C743,"*"&amp;'分け方の表'!$F$4:$F$23&amp;"*")&gt;0)*('分け方の表'!$F$4:$F$23&lt;&gt;"")*'分け方の表'!$I$4:$I$23)=0,99,1+COUNTIFS('分け方の表'!$I$4:$I$23,"&gt;"&amp;SUMPRODUCT((COUNTIFS(C743,"*"&amp;'分け方の表'!$F$4:$F$23&amp;"*")&gt;0)*('分け方の表'!$F$4:$F$23&lt;&gt;"")*'分け方の表'!$I$4:$I$23))))</f>
        <v/>
      </c>
      <c r="Q743" s="39">
        <f>IF(L743&lt;&gt;1,"",IF(P743&gt;=99,"",INDEX('分け方の表'!$G$4:$G$23,P743)&amp;""))</f>
        <v/>
      </c>
      <c r="R743" s="39">
        <f>IF(L743&lt;&gt;1,"",IF((F743="収入")*(G743="給与")*(E743&lt;&gt;"")*(COUNTIFS('分け方の表'!$J$4:$J$13,E743)&gt;0),INDEX('分け方の表'!$K$4:$K$13,MATCH(E743,'分け方の表'!$J$4:$J$13,0))&amp;"",IFERROR(INDEX('分け方の表'!$C$4:$C$103,MATCH(F743&amp;"|"&amp;G743,'分け方の表'!$D$4:$D$103,0))&amp;"",IFERROR(INDEX('分け方の表'!$C$4:$C$103,MATCH(F743&amp;"|（ほか全部）",'分け方の表'!$D$4:$D$103,0))&amp;"","未分類"))))</f>
        <v/>
      </c>
      <c r="S743" s="39">
        <f>IF(L743&lt;&gt;1,"",IF(N743=1,"",IF(IF(O743&gt;0,INDEX('分け方の表'!$N$4:$N$53,O743)&amp;"","")&lt;&gt;"",IF(INDEX('分け方の表'!$N$4:$N$53,O743)="（数えない）","",INDEX('分け方の表'!$N$4:$N$53,O743)&amp;""),IF(I743&amp;""="1",IF((Q743&lt;&gt;"")*(D743&lt;0)*(IFERROR(INDEX('入力'!$E$30:$E$88,MATCH(Q743,'入力'!$A$30:$A$88,0)),"")="貯める・増やす"),Q743,""),IF(A743&amp;""="0","",IF(Q743&lt;&gt;"",Q743,R743))))))</f>
        <v/>
      </c>
      <c r="T743" s="56">
        <f>IF(S743="","",IF(IFERROR(INDEX('入力'!$E$30:$E$88,MATCH(S743,'入力'!$A$30:$A$88,0)),"")="入るお金",D743,-D743))</f>
        <v/>
      </c>
      <c r="U743" s="39">
        <f>IF(L743="","",IF(L743&lt;&gt;1,"見出しなど",IF(N743=1,"重なり",IF(S743="",IF(O743&gt;0,"数えない（直した）",IF(I743&amp;""="1","振替",IF(A743&amp;""="0","計算対象外","数えない"))),IF(COUNTIFS('入力'!$A$30:$A$88,S743)=0,"一覧にない費目",IF(O743&gt;0,"直した",IF(S743="未分類","未分類","OK")))))))</f>
        <v/>
      </c>
    </row>
    <row r="744">
      <c r="A744" s="40" t="n"/>
      <c r="B744" s="34" t="n"/>
      <c r="C744" s="35" t="n"/>
      <c r="D744" s="36" t="n"/>
      <c r="E744" s="35" t="n"/>
      <c r="F744" s="35" t="n"/>
      <c r="G744" s="35" t="n"/>
      <c r="H744" s="35" t="n"/>
      <c r="I744" s="40" t="n"/>
      <c r="J744" s="35" t="n"/>
      <c r="L744" s="39">
        <f>IF(B744="","",IFERROR(YEAR(B744)*0+D744*0+1,0))</f>
        <v/>
      </c>
      <c r="M744" s="55">
        <f>IF(L744&lt;&gt;1,"",IF(O744&gt;0,IF(INDEX('分け方の表'!$O$4:$O$53,O744)&lt;&gt;"",DATE(YEAR(INDEX('分け方の表'!$O$4:$O$53,O744)),MONTH(INDEX('分け方の表'!$O$4:$O$53,O744)),1),DATE(YEAR(B744),MONTH(B744),1)),DATE(YEAR(B744),MONTH(B744),1)))</f>
        <v/>
      </c>
      <c r="N744" s="39">
        <f>IF(L744&lt;&gt;1,"",IF(J744="",0,IF(COUNTIFS($J$4:J744,J744)&gt;1,1,0)))</f>
        <v/>
      </c>
      <c r="O744" s="39">
        <f>IF(L744&lt;&gt;1,"",IF(J744="",0,IFERROR(MATCH(J744,'分け方の表'!$M$4:$M$53,0),0)))</f>
        <v/>
      </c>
      <c r="P744" s="39">
        <f>IF(L744&lt;&gt;1,"",IF(SUMPRODUCT((COUNTIFS(C744,"*"&amp;'分け方の表'!$F$4:$F$23&amp;"*")&gt;0)*('分け方の表'!$F$4:$F$23&lt;&gt;"")*'分け方の表'!$I$4:$I$23)=0,99,1+COUNTIFS('分け方の表'!$I$4:$I$23,"&gt;"&amp;SUMPRODUCT((COUNTIFS(C744,"*"&amp;'分け方の表'!$F$4:$F$23&amp;"*")&gt;0)*('分け方の表'!$F$4:$F$23&lt;&gt;"")*'分け方の表'!$I$4:$I$23))))</f>
        <v/>
      </c>
      <c r="Q744" s="39">
        <f>IF(L744&lt;&gt;1,"",IF(P744&gt;=99,"",INDEX('分け方の表'!$G$4:$G$23,P744)&amp;""))</f>
        <v/>
      </c>
      <c r="R744" s="39">
        <f>IF(L744&lt;&gt;1,"",IF((F744="収入")*(G744="給与")*(E744&lt;&gt;"")*(COUNTIFS('分け方の表'!$J$4:$J$13,E744)&gt;0),INDEX('分け方の表'!$K$4:$K$13,MATCH(E744,'分け方の表'!$J$4:$J$13,0))&amp;"",IFERROR(INDEX('分け方の表'!$C$4:$C$103,MATCH(F744&amp;"|"&amp;G744,'分け方の表'!$D$4:$D$103,0))&amp;"",IFERROR(INDEX('分け方の表'!$C$4:$C$103,MATCH(F744&amp;"|（ほか全部）",'分け方の表'!$D$4:$D$103,0))&amp;"","未分類"))))</f>
        <v/>
      </c>
      <c r="S744" s="39">
        <f>IF(L744&lt;&gt;1,"",IF(N744=1,"",IF(IF(O744&gt;0,INDEX('分け方の表'!$N$4:$N$53,O744)&amp;"","")&lt;&gt;"",IF(INDEX('分け方の表'!$N$4:$N$53,O744)="（数えない）","",INDEX('分け方の表'!$N$4:$N$53,O744)&amp;""),IF(I744&amp;""="1",IF((Q744&lt;&gt;"")*(D744&lt;0)*(IFERROR(INDEX('入力'!$E$30:$E$88,MATCH(Q744,'入力'!$A$30:$A$88,0)),"")="貯める・増やす"),Q744,""),IF(A744&amp;""="0","",IF(Q744&lt;&gt;"",Q744,R744))))))</f>
        <v/>
      </c>
      <c r="T744" s="56">
        <f>IF(S744="","",IF(IFERROR(INDEX('入力'!$E$30:$E$88,MATCH(S744,'入力'!$A$30:$A$88,0)),"")="入るお金",D744,-D744))</f>
        <v/>
      </c>
      <c r="U744" s="39">
        <f>IF(L744="","",IF(L744&lt;&gt;1,"見出しなど",IF(N744=1,"重なり",IF(S744="",IF(O744&gt;0,"数えない（直した）",IF(I744&amp;""="1","振替",IF(A744&amp;""="0","計算対象外","数えない"))),IF(COUNTIFS('入力'!$A$30:$A$88,S744)=0,"一覧にない費目",IF(O744&gt;0,"直した",IF(S744="未分類","未分類","OK")))))))</f>
        <v/>
      </c>
    </row>
    <row r="745">
      <c r="A745" s="40" t="n"/>
      <c r="B745" s="34" t="n"/>
      <c r="C745" s="35" t="n"/>
      <c r="D745" s="36" t="n"/>
      <c r="E745" s="35" t="n"/>
      <c r="F745" s="35" t="n"/>
      <c r="G745" s="35" t="n"/>
      <c r="H745" s="35" t="n"/>
      <c r="I745" s="40" t="n"/>
      <c r="J745" s="35" t="n"/>
      <c r="L745" s="39">
        <f>IF(B745="","",IFERROR(YEAR(B745)*0+D745*0+1,0))</f>
        <v/>
      </c>
      <c r="M745" s="55">
        <f>IF(L745&lt;&gt;1,"",IF(O745&gt;0,IF(INDEX('分け方の表'!$O$4:$O$53,O745)&lt;&gt;"",DATE(YEAR(INDEX('分け方の表'!$O$4:$O$53,O745)),MONTH(INDEX('分け方の表'!$O$4:$O$53,O745)),1),DATE(YEAR(B745),MONTH(B745),1)),DATE(YEAR(B745),MONTH(B745),1)))</f>
        <v/>
      </c>
      <c r="N745" s="39">
        <f>IF(L745&lt;&gt;1,"",IF(J745="",0,IF(COUNTIFS($J$4:J745,J745)&gt;1,1,0)))</f>
        <v/>
      </c>
      <c r="O745" s="39">
        <f>IF(L745&lt;&gt;1,"",IF(J745="",0,IFERROR(MATCH(J745,'分け方の表'!$M$4:$M$53,0),0)))</f>
        <v/>
      </c>
      <c r="P745" s="39">
        <f>IF(L745&lt;&gt;1,"",IF(SUMPRODUCT((COUNTIFS(C745,"*"&amp;'分け方の表'!$F$4:$F$23&amp;"*")&gt;0)*('分け方の表'!$F$4:$F$23&lt;&gt;"")*'分け方の表'!$I$4:$I$23)=0,99,1+COUNTIFS('分け方の表'!$I$4:$I$23,"&gt;"&amp;SUMPRODUCT((COUNTIFS(C745,"*"&amp;'分け方の表'!$F$4:$F$23&amp;"*")&gt;0)*('分け方の表'!$F$4:$F$23&lt;&gt;"")*'分け方の表'!$I$4:$I$23))))</f>
        <v/>
      </c>
      <c r="Q745" s="39">
        <f>IF(L745&lt;&gt;1,"",IF(P745&gt;=99,"",INDEX('分け方の表'!$G$4:$G$23,P745)&amp;""))</f>
        <v/>
      </c>
      <c r="R745" s="39">
        <f>IF(L745&lt;&gt;1,"",IF((F745="収入")*(G745="給与")*(E745&lt;&gt;"")*(COUNTIFS('分け方の表'!$J$4:$J$13,E745)&gt;0),INDEX('分け方の表'!$K$4:$K$13,MATCH(E745,'分け方の表'!$J$4:$J$13,0))&amp;"",IFERROR(INDEX('分け方の表'!$C$4:$C$103,MATCH(F745&amp;"|"&amp;G745,'分け方の表'!$D$4:$D$103,0))&amp;"",IFERROR(INDEX('分け方の表'!$C$4:$C$103,MATCH(F745&amp;"|（ほか全部）",'分け方の表'!$D$4:$D$103,0))&amp;"","未分類"))))</f>
        <v/>
      </c>
      <c r="S745" s="39">
        <f>IF(L745&lt;&gt;1,"",IF(N745=1,"",IF(IF(O745&gt;0,INDEX('分け方の表'!$N$4:$N$53,O745)&amp;"","")&lt;&gt;"",IF(INDEX('分け方の表'!$N$4:$N$53,O745)="（数えない）","",INDEX('分け方の表'!$N$4:$N$53,O745)&amp;""),IF(I745&amp;""="1",IF((Q745&lt;&gt;"")*(D745&lt;0)*(IFERROR(INDEX('入力'!$E$30:$E$88,MATCH(Q745,'入力'!$A$30:$A$88,0)),"")="貯める・増やす"),Q745,""),IF(A745&amp;""="0","",IF(Q745&lt;&gt;"",Q745,R745))))))</f>
        <v/>
      </c>
      <c r="T745" s="56">
        <f>IF(S745="","",IF(IFERROR(INDEX('入力'!$E$30:$E$88,MATCH(S745,'入力'!$A$30:$A$88,0)),"")="入るお金",D745,-D745))</f>
        <v/>
      </c>
      <c r="U745" s="39">
        <f>IF(L745="","",IF(L745&lt;&gt;1,"見出しなど",IF(N745=1,"重なり",IF(S745="",IF(O745&gt;0,"数えない（直した）",IF(I745&amp;""="1","振替",IF(A745&amp;""="0","計算対象外","数えない"))),IF(COUNTIFS('入力'!$A$30:$A$88,S745)=0,"一覧にない費目",IF(O745&gt;0,"直した",IF(S745="未分類","未分類","OK")))))))</f>
        <v/>
      </c>
    </row>
    <row r="746">
      <c r="A746" s="40" t="n"/>
      <c r="B746" s="34" t="n"/>
      <c r="C746" s="35" t="n"/>
      <c r="D746" s="36" t="n"/>
      <c r="E746" s="35" t="n"/>
      <c r="F746" s="35" t="n"/>
      <c r="G746" s="35" t="n"/>
      <c r="H746" s="35" t="n"/>
      <c r="I746" s="40" t="n"/>
      <c r="J746" s="35" t="n"/>
      <c r="L746" s="39">
        <f>IF(B746="","",IFERROR(YEAR(B746)*0+D746*0+1,0))</f>
        <v/>
      </c>
      <c r="M746" s="55">
        <f>IF(L746&lt;&gt;1,"",IF(O746&gt;0,IF(INDEX('分け方の表'!$O$4:$O$53,O746)&lt;&gt;"",DATE(YEAR(INDEX('分け方の表'!$O$4:$O$53,O746)),MONTH(INDEX('分け方の表'!$O$4:$O$53,O746)),1),DATE(YEAR(B746),MONTH(B746),1)),DATE(YEAR(B746),MONTH(B746),1)))</f>
        <v/>
      </c>
      <c r="N746" s="39">
        <f>IF(L746&lt;&gt;1,"",IF(J746="",0,IF(COUNTIFS($J$4:J746,J746)&gt;1,1,0)))</f>
        <v/>
      </c>
      <c r="O746" s="39">
        <f>IF(L746&lt;&gt;1,"",IF(J746="",0,IFERROR(MATCH(J746,'分け方の表'!$M$4:$M$53,0),0)))</f>
        <v/>
      </c>
      <c r="P746" s="39">
        <f>IF(L746&lt;&gt;1,"",IF(SUMPRODUCT((COUNTIFS(C746,"*"&amp;'分け方の表'!$F$4:$F$23&amp;"*")&gt;0)*('分け方の表'!$F$4:$F$23&lt;&gt;"")*'分け方の表'!$I$4:$I$23)=0,99,1+COUNTIFS('分け方の表'!$I$4:$I$23,"&gt;"&amp;SUMPRODUCT((COUNTIFS(C746,"*"&amp;'分け方の表'!$F$4:$F$23&amp;"*")&gt;0)*('分け方の表'!$F$4:$F$23&lt;&gt;"")*'分け方の表'!$I$4:$I$23))))</f>
        <v/>
      </c>
      <c r="Q746" s="39">
        <f>IF(L746&lt;&gt;1,"",IF(P746&gt;=99,"",INDEX('分け方の表'!$G$4:$G$23,P746)&amp;""))</f>
        <v/>
      </c>
      <c r="R746" s="39">
        <f>IF(L746&lt;&gt;1,"",IF((F746="収入")*(G746="給与")*(E746&lt;&gt;"")*(COUNTIFS('分け方の表'!$J$4:$J$13,E746)&gt;0),INDEX('分け方の表'!$K$4:$K$13,MATCH(E746,'分け方の表'!$J$4:$J$13,0))&amp;"",IFERROR(INDEX('分け方の表'!$C$4:$C$103,MATCH(F746&amp;"|"&amp;G746,'分け方の表'!$D$4:$D$103,0))&amp;"",IFERROR(INDEX('分け方の表'!$C$4:$C$103,MATCH(F746&amp;"|（ほか全部）",'分け方の表'!$D$4:$D$103,0))&amp;"","未分類"))))</f>
        <v/>
      </c>
      <c r="S746" s="39">
        <f>IF(L746&lt;&gt;1,"",IF(N746=1,"",IF(IF(O746&gt;0,INDEX('分け方の表'!$N$4:$N$53,O746)&amp;"","")&lt;&gt;"",IF(INDEX('分け方の表'!$N$4:$N$53,O746)="（数えない）","",INDEX('分け方の表'!$N$4:$N$53,O746)&amp;""),IF(I746&amp;""="1",IF((Q746&lt;&gt;"")*(D746&lt;0)*(IFERROR(INDEX('入力'!$E$30:$E$88,MATCH(Q746,'入力'!$A$30:$A$88,0)),"")="貯める・増やす"),Q746,""),IF(A746&amp;""="0","",IF(Q746&lt;&gt;"",Q746,R746))))))</f>
        <v/>
      </c>
      <c r="T746" s="56">
        <f>IF(S746="","",IF(IFERROR(INDEX('入力'!$E$30:$E$88,MATCH(S746,'入力'!$A$30:$A$88,0)),"")="入るお金",D746,-D746))</f>
        <v/>
      </c>
      <c r="U746" s="39">
        <f>IF(L746="","",IF(L746&lt;&gt;1,"見出しなど",IF(N746=1,"重なり",IF(S746="",IF(O746&gt;0,"数えない（直した）",IF(I746&amp;""="1","振替",IF(A746&amp;""="0","計算対象外","数えない"))),IF(COUNTIFS('入力'!$A$30:$A$88,S746)=0,"一覧にない費目",IF(O746&gt;0,"直した",IF(S746="未分類","未分類","OK")))))))</f>
        <v/>
      </c>
    </row>
    <row r="747">
      <c r="A747" s="40" t="n"/>
      <c r="B747" s="34" t="n"/>
      <c r="C747" s="35" t="n"/>
      <c r="D747" s="36" t="n"/>
      <c r="E747" s="35" t="n"/>
      <c r="F747" s="35" t="n"/>
      <c r="G747" s="35" t="n"/>
      <c r="H747" s="35" t="n"/>
      <c r="I747" s="40" t="n"/>
      <c r="J747" s="35" t="n"/>
      <c r="L747" s="39">
        <f>IF(B747="","",IFERROR(YEAR(B747)*0+D747*0+1,0))</f>
        <v/>
      </c>
      <c r="M747" s="55">
        <f>IF(L747&lt;&gt;1,"",IF(O747&gt;0,IF(INDEX('分け方の表'!$O$4:$O$53,O747)&lt;&gt;"",DATE(YEAR(INDEX('分け方の表'!$O$4:$O$53,O747)),MONTH(INDEX('分け方の表'!$O$4:$O$53,O747)),1),DATE(YEAR(B747),MONTH(B747),1)),DATE(YEAR(B747),MONTH(B747),1)))</f>
        <v/>
      </c>
      <c r="N747" s="39">
        <f>IF(L747&lt;&gt;1,"",IF(J747="",0,IF(COUNTIFS($J$4:J747,J747)&gt;1,1,0)))</f>
        <v/>
      </c>
      <c r="O747" s="39">
        <f>IF(L747&lt;&gt;1,"",IF(J747="",0,IFERROR(MATCH(J747,'分け方の表'!$M$4:$M$53,0),0)))</f>
        <v/>
      </c>
      <c r="P747" s="39">
        <f>IF(L747&lt;&gt;1,"",IF(SUMPRODUCT((COUNTIFS(C747,"*"&amp;'分け方の表'!$F$4:$F$23&amp;"*")&gt;0)*('分け方の表'!$F$4:$F$23&lt;&gt;"")*'分け方の表'!$I$4:$I$23)=0,99,1+COUNTIFS('分け方の表'!$I$4:$I$23,"&gt;"&amp;SUMPRODUCT((COUNTIFS(C747,"*"&amp;'分け方の表'!$F$4:$F$23&amp;"*")&gt;0)*('分け方の表'!$F$4:$F$23&lt;&gt;"")*'分け方の表'!$I$4:$I$23))))</f>
        <v/>
      </c>
      <c r="Q747" s="39">
        <f>IF(L747&lt;&gt;1,"",IF(P747&gt;=99,"",INDEX('分け方の表'!$G$4:$G$23,P747)&amp;""))</f>
        <v/>
      </c>
      <c r="R747" s="39">
        <f>IF(L747&lt;&gt;1,"",IF((F747="収入")*(G747="給与")*(E747&lt;&gt;"")*(COUNTIFS('分け方の表'!$J$4:$J$13,E747)&gt;0),INDEX('分け方の表'!$K$4:$K$13,MATCH(E747,'分け方の表'!$J$4:$J$13,0))&amp;"",IFERROR(INDEX('分け方の表'!$C$4:$C$103,MATCH(F747&amp;"|"&amp;G747,'分け方の表'!$D$4:$D$103,0))&amp;"",IFERROR(INDEX('分け方の表'!$C$4:$C$103,MATCH(F747&amp;"|（ほか全部）",'分け方の表'!$D$4:$D$103,0))&amp;"","未分類"))))</f>
        <v/>
      </c>
      <c r="S747" s="39">
        <f>IF(L747&lt;&gt;1,"",IF(N747=1,"",IF(IF(O747&gt;0,INDEX('分け方の表'!$N$4:$N$53,O747)&amp;"","")&lt;&gt;"",IF(INDEX('分け方の表'!$N$4:$N$53,O747)="（数えない）","",INDEX('分け方の表'!$N$4:$N$53,O747)&amp;""),IF(I747&amp;""="1",IF((Q747&lt;&gt;"")*(D747&lt;0)*(IFERROR(INDEX('入力'!$E$30:$E$88,MATCH(Q747,'入力'!$A$30:$A$88,0)),"")="貯める・増やす"),Q747,""),IF(A747&amp;""="0","",IF(Q747&lt;&gt;"",Q747,R747))))))</f>
        <v/>
      </c>
      <c r="T747" s="56">
        <f>IF(S747="","",IF(IFERROR(INDEX('入力'!$E$30:$E$88,MATCH(S747,'入力'!$A$30:$A$88,0)),"")="入るお金",D747,-D747))</f>
        <v/>
      </c>
      <c r="U747" s="39">
        <f>IF(L747="","",IF(L747&lt;&gt;1,"見出しなど",IF(N747=1,"重なり",IF(S747="",IF(O747&gt;0,"数えない（直した）",IF(I747&amp;""="1","振替",IF(A747&amp;""="0","計算対象外","数えない"))),IF(COUNTIFS('入力'!$A$30:$A$88,S747)=0,"一覧にない費目",IF(O747&gt;0,"直した",IF(S747="未分類","未分類","OK")))))))</f>
        <v/>
      </c>
    </row>
    <row r="748">
      <c r="A748" s="40" t="n"/>
      <c r="B748" s="34" t="n"/>
      <c r="C748" s="35" t="n"/>
      <c r="D748" s="36" t="n"/>
      <c r="E748" s="35" t="n"/>
      <c r="F748" s="35" t="n"/>
      <c r="G748" s="35" t="n"/>
      <c r="H748" s="35" t="n"/>
      <c r="I748" s="40" t="n"/>
      <c r="J748" s="35" t="n"/>
      <c r="L748" s="39">
        <f>IF(B748="","",IFERROR(YEAR(B748)*0+D748*0+1,0))</f>
        <v/>
      </c>
      <c r="M748" s="55">
        <f>IF(L748&lt;&gt;1,"",IF(O748&gt;0,IF(INDEX('分け方の表'!$O$4:$O$53,O748)&lt;&gt;"",DATE(YEAR(INDEX('分け方の表'!$O$4:$O$53,O748)),MONTH(INDEX('分け方の表'!$O$4:$O$53,O748)),1),DATE(YEAR(B748),MONTH(B748),1)),DATE(YEAR(B748),MONTH(B748),1)))</f>
        <v/>
      </c>
      <c r="N748" s="39">
        <f>IF(L748&lt;&gt;1,"",IF(J748="",0,IF(COUNTIFS($J$4:J748,J748)&gt;1,1,0)))</f>
        <v/>
      </c>
      <c r="O748" s="39">
        <f>IF(L748&lt;&gt;1,"",IF(J748="",0,IFERROR(MATCH(J748,'分け方の表'!$M$4:$M$53,0),0)))</f>
        <v/>
      </c>
      <c r="P748" s="39">
        <f>IF(L748&lt;&gt;1,"",IF(SUMPRODUCT((COUNTIFS(C748,"*"&amp;'分け方の表'!$F$4:$F$23&amp;"*")&gt;0)*('分け方の表'!$F$4:$F$23&lt;&gt;"")*'分け方の表'!$I$4:$I$23)=0,99,1+COUNTIFS('分け方の表'!$I$4:$I$23,"&gt;"&amp;SUMPRODUCT((COUNTIFS(C748,"*"&amp;'分け方の表'!$F$4:$F$23&amp;"*")&gt;0)*('分け方の表'!$F$4:$F$23&lt;&gt;"")*'分け方の表'!$I$4:$I$23))))</f>
        <v/>
      </c>
      <c r="Q748" s="39">
        <f>IF(L748&lt;&gt;1,"",IF(P748&gt;=99,"",INDEX('分け方の表'!$G$4:$G$23,P748)&amp;""))</f>
        <v/>
      </c>
      <c r="R748" s="39">
        <f>IF(L748&lt;&gt;1,"",IF((F748="収入")*(G748="給与")*(E748&lt;&gt;"")*(COUNTIFS('分け方の表'!$J$4:$J$13,E748)&gt;0),INDEX('分け方の表'!$K$4:$K$13,MATCH(E748,'分け方の表'!$J$4:$J$13,0))&amp;"",IFERROR(INDEX('分け方の表'!$C$4:$C$103,MATCH(F748&amp;"|"&amp;G748,'分け方の表'!$D$4:$D$103,0))&amp;"",IFERROR(INDEX('分け方の表'!$C$4:$C$103,MATCH(F748&amp;"|（ほか全部）",'分け方の表'!$D$4:$D$103,0))&amp;"","未分類"))))</f>
        <v/>
      </c>
      <c r="S748" s="39">
        <f>IF(L748&lt;&gt;1,"",IF(N748=1,"",IF(IF(O748&gt;0,INDEX('分け方の表'!$N$4:$N$53,O748)&amp;"","")&lt;&gt;"",IF(INDEX('分け方の表'!$N$4:$N$53,O748)="（数えない）","",INDEX('分け方の表'!$N$4:$N$53,O748)&amp;""),IF(I748&amp;""="1",IF((Q748&lt;&gt;"")*(D748&lt;0)*(IFERROR(INDEX('入力'!$E$30:$E$88,MATCH(Q748,'入力'!$A$30:$A$88,0)),"")="貯める・増やす"),Q748,""),IF(A748&amp;""="0","",IF(Q748&lt;&gt;"",Q748,R748))))))</f>
        <v/>
      </c>
      <c r="T748" s="56">
        <f>IF(S748="","",IF(IFERROR(INDEX('入力'!$E$30:$E$88,MATCH(S748,'入力'!$A$30:$A$88,0)),"")="入るお金",D748,-D748))</f>
        <v/>
      </c>
      <c r="U748" s="39">
        <f>IF(L748="","",IF(L748&lt;&gt;1,"見出しなど",IF(N748=1,"重なり",IF(S748="",IF(O748&gt;0,"数えない（直した）",IF(I748&amp;""="1","振替",IF(A748&amp;""="0","計算対象外","数えない"))),IF(COUNTIFS('入力'!$A$30:$A$88,S748)=0,"一覧にない費目",IF(O748&gt;0,"直した",IF(S748="未分類","未分類","OK")))))))</f>
        <v/>
      </c>
    </row>
    <row r="749">
      <c r="A749" s="40" t="n"/>
      <c r="B749" s="34" t="n"/>
      <c r="C749" s="35" t="n"/>
      <c r="D749" s="36" t="n"/>
      <c r="E749" s="35" t="n"/>
      <c r="F749" s="35" t="n"/>
      <c r="G749" s="35" t="n"/>
      <c r="H749" s="35" t="n"/>
      <c r="I749" s="40" t="n"/>
      <c r="J749" s="35" t="n"/>
      <c r="L749" s="39">
        <f>IF(B749="","",IFERROR(YEAR(B749)*0+D749*0+1,0))</f>
        <v/>
      </c>
      <c r="M749" s="55">
        <f>IF(L749&lt;&gt;1,"",IF(O749&gt;0,IF(INDEX('分け方の表'!$O$4:$O$53,O749)&lt;&gt;"",DATE(YEAR(INDEX('分け方の表'!$O$4:$O$53,O749)),MONTH(INDEX('分け方の表'!$O$4:$O$53,O749)),1),DATE(YEAR(B749),MONTH(B749),1)),DATE(YEAR(B749),MONTH(B749),1)))</f>
        <v/>
      </c>
      <c r="N749" s="39">
        <f>IF(L749&lt;&gt;1,"",IF(J749="",0,IF(COUNTIFS($J$4:J749,J749)&gt;1,1,0)))</f>
        <v/>
      </c>
      <c r="O749" s="39">
        <f>IF(L749&lt;&gt;1,"",IF(J749="",0,IFERROR(MATCH(J749,'分け方の表'!$M$4:$M$53,0),0)))</f>
        <v/>
      </c>
      <c r="P749" s="39">
        <f>IF(L749&lt;&gt;1,"",IF(SUMPRODUCT((COUNTIFS(C749,"*"&amp;'分け方の表'!$F$4:$F$23&amp;"*")&gt;0)*('分け方の表'!$F$4:$F$23&lt;&gt;"")*'分け方の表'!$I$4:$I$23)=0,99,1+COUNTIFS('分け方の表'!$I$4:$I$23,"&gt;"&amp;SUMPRODUCT((COUNTIFS(C749,"*"&amp;'分け方の表'!$F$4:$F$23&amp;"*")&gt;0)*('分け方の表'!$F$4:$F$23&lt;&gt;"")*'分け方の表'!$I$4:$I$23))))</f>
        <v/>
      </c>
      <c r="Q749" s="39">
        <f>IF(L749&lt;&gt;1,"",IF(P749&gt;=99,"",INDEX('分け方の表'!$G$4:$G$23,P749)&amp;""))</f>
        <v/>
      </c>
      <c r="R749" s="39">
        <f>IF(L749&lt;&gt;1,"",IF((F749="収入")*(G749="給与")*(E749&lt;&gt;"")*(COUNTIFS('分け方の表'!$J$4:$J$13,E749)&gt;0),INDEX('分け方の表'!$K$4:$K$13,MATCH(E749,'分け方の表'!$J$4:$J$13,0))&amp;"",IFERROR(INDEX('分け方の表'!$C$4:$C$103,MATCH(F749&amp;"|"&amp;G749,'分け方の表'!$D$4:$D$103,0))&amp;"",IFERROR(INDEX('分け方の表'!$C$4:$C$103,MATCH(F749&amp;"|（ほか全部）",'分け方の表'!$D$4:$D$103,0))&amp;"","未分類"))))</f>
        <v/>
      </c>
      <c r="S749" s="39">
        <f>IF(L749&lt;&gt;1,"",IF(N749=1,"",IF(IF(O749&gt;0,INDEX('分け方の表'!$N$4:$N$53,O749)&amp;"","")&lt;&gt;"",IF(INDEX('分け方の表'!$N$4:$N$53,O749)="（数えない）","",INDEX('分け方の表'!$N$4:$N$53,O749)&amp;""),IF(I749&amp;""="1",IF((Q749&lt;&gt;"")*(D749&lt;0)*(IFERROR(INDEX('入力'!$E$30:$E$88,MATCH(Q749,'入力'!$A$30:$A$88,0)),"")="貯める・増やす"),Q749,""),IF(A749&amp;""="0","",IF(Q749&lt;&gt;"",Q749,R749))))))</f>
        <v/>
      </c>
      <c r="T749" s="56">
        <f>IF(S749="","",IF(IFERROR(INDEX('入力'!$E$30:$E$88,MATCH(S749,'入力'!$A$30:$A$88,0)),"")="入るお金",D749,-D749))</f>
        <v/>
      </c>
      <c r="U749" s="39">
        <f>IF(L749="","",IF(L749&lt;&gt;1,"見出しなど",IF(N749=1,"重なり",IF(S749="",IF(O749&gt;0,"数えない（直した）",IF(I749&amp;""="1","振替",IF(A749&amp;""="0","計算対象外","数えない"))),IF(COUNTIFS('入力'!$A$30:$A$88,S749)=0,"一覧にない費目",IF(O749&gt;0,"直した",IF(S749="未分類","未分類","OK")))))))</f>
        <v/>
      </c>
    </row>
    <row r="750">
      <c r="A750" s="40" t="n"/>
      <c r="B750" s="34" t="n"/>
      <c r="C750" s="35" t="n"/>
      <c r="D750" s="36" t="n"/>
      <c r="E750" s="35" t="n"/>
      <c r="F750" s="35" t="n"/>
      <c r="G750" s="35" t="n"/>
      <c r="H750" s="35" t="n"/>
      <c r="I750" s="40" t="n"/>
      <c r="J750" s="35" t="n"/>
      <c r="L750" s="39">
        <f>IF(B750="","",IFERROR(YEAR(B750)*0+D750*0+1,0))</f>
        <v/>
      </c>
      <c r="M750" s="55">
        <f>IF(L750&lt;&gt;1,"",IF(O750&gt;0,IF(INDEX('分け方の表'!$O$4:$O$53,O750)&lt;&gt;"",DATE(YEAR(INDEX('分け方の表'!$O$4:$O$53,O750)),MONTH(INDEX('分け方の表'!$O$4:$O$53,O750)),1),DATE(YEAR(B750),MONTH(B750),1)),DATE(YEAR(B750),MONTH(B750),1)))</f>
        <v/>
      </c>
      <c r="N750" s="39">
        <f>IF(L750&lt;&gt;1,"",IF(J750="",0,IF(COUNTIFS($J$4:J750,J750)&gt;1,1,0)))</f>
        <v/>
      </c>
      <c r="O750" s="39">
        <f>IF(L750&lt;&gt;1,"",IF(J750="",0,IFERROR(MATCH(J750,'分け方の表'!$M$4:$M$53,0),0)))</f>
        <v/>
      </c>
      <c r="P750" s="39">
        <f>IF(L750&lt;&gt;1,"",IF(SUMPRODUCT((COUNTIFS(C750,"*"&amp;'分け方の表'!$F$4:$F$23&amp;"*")&gt;0)*('分け方の表'!$F$4:$F$23&lt;&gt;"")*'分け方の表'!$I$4:$I$23)=0,99,1+COUNTIFS('分け方の表'!$I$4:$I$23,"&gt;"&amp;SUMPRODUCT((COUNTIFS(C750,"*"&amp;'分け方の表'!$F$4:$F$23&amp;"*")&gt;0)*('分け方の表'!$F$4:$F$23&lt;&gt;"")*'分け方の表'!$I$4:$I$23))))</f>
        <v/>
      </c>
      <c r="Q750" s="39">
        <f>IF(L750&lt;&gt;1,"",IF(P750&gt;=99,"",INDEX('分け方の表'!$G$4:$G$23,P750)&amp;""))</f>
        <v/>
      </c>
      <c r="R750" s="39">
        <f>IF(L750&lt;&gt;1,"",IF((F750="収入")*(G750="給与")*(E750&lt;&gt;"")*(COUNTIFS('分け方の表'!$J$4:$J$13,E750)&gt;0),INDEX('分け方の表'!$K$4:$K$13,MATCH(E750,'分け方の表'!$J$4:$J$13,0))&amp;"",IFERROR(INDEX('分け方の表'!$C$4:$C$103,MATCH(F750&amp;"|"&amp;G750,'分け方の表'!$D$4:$D$103,0))&amp;"",IFERROR(INDEX('分け方の表'!$C$4:$C$103,MATCH(F750&amp;"|（ほか全部）",'分け方の表'!$D$4:$D$103,0))&amp;"","未分類"))))</f>
        <v/>
      </c>
      <c r="S750" s="39">
        <f>IF(L750&lt;&gt;1,"",IF(N750=1,"",IF(IF(O750&gt;0,INDEX('分け方の表'!$N$4:$N$53,O750)&amp;"","")&lt;&gt;"",IF(INDEX('分け方の表'!$N$4:$N$53,O750)="（数えない）","",INDEX('分け方の表'!$N$4:$N$53,O750)&amp;""),IF(I750&amp;""="1",IF((Q750&lt;&gt;"")*(D750&lt;0)*(IFERROR(INDEX('入力'!$E$30:$E$88,MATCH(Q750,'入力'!$A$30:$A$88,0)),"")="貯める・増やす"),Q750,""),IF(A750&amp;""="0","",IF(Q750&lt;&gt;"",Q750,R750))))))</f>
        <v/>
      </c>
      <c r="T750" s="56">
        <f>IF(S750="","",IF(IFERROR(INDEX('入力'!$E$30:$E$88,MATCH(S750,'入力'!$A$30:$A$88,0)),"")="入るお金",D750,-D750))</f>
        <v/>
      </c>
      <c r="U750" s="39">
        <f>IF(L750="","",IF(L750&lt;&gt;1,"見出しなど",IF(N750=1,"重なり",IF(S750="",IF(O750&gt;0,"数えない（直した）",IF(I750&amp;""="1","振替",IF(A750&amp;""="0","計算対象外","数えない"))),IF(COUNTIFS('入力'!$A$30:$A$88,S750)=0,"一覧にない費目",IF(O750&gt;0,"直した",IF(S750="未分類","未分類","OK")))))))</f>
        <v/>
      </c>
    </row>
    <row r="751">
      <c r="A751" s="40" t="n"/>
      <c r="B751" s="34" t="n"/>
      <c r="C751" s="35" t="n"/>
      <c r="D751" s="36" t="n"/>
      <c r="E751" s="35" t="n"/>
      <c r="F751" s="35" t="n"/>
      <c r="G751" s="35" t="n"/>
      <c r="H751" s="35" t="n"/>
      <c r="I751" s="40" t="n"/>
      <c r="J751" s="35" t="n"/>
      <c r="L751" s="39">
        <f>IF(B751="","",IFERROR(YEAR(B751)*0+D751*0+1,0))</f>
        <v/>
      </c>
      <c r="M751" s="55">
        <f>IF(L751&lt;&gt;1,"",IF(O751&gt;0,IF(INDEX('分け方の表'!$O$4:$O$53,O751)&lt;&gt;"",DATE(YEAR(INDEX('分け方の表'!$O$4:$O$53,O751)),MONTH(INDEX('分け方の表'!$O$4:$O$53,O751)),1),DATE(YEAR(B751),MONTH(B751),1)),DATE(YEAR(B751),MONTH(B751),1)))</f>
        <v/>
      </c>
      <c r="N751" s="39">
        <f>IF(L751&lt;&gt;1,"",IF(J751="",0,IF(COUNTIFS($J$4:J751,J751)&gt;1,1,0)))</f>
        <v/>
      </c>
      <c r="O751" s="39">
        <f>IF(L751&lt;&gt;1,"",IF(J751="",0,IFERROR(MATCH(J751,'分け方の表'!$M$4:$M$53,0),0)))</f>
        <v/>
      </c>
      <c r="P751" s="39">
        <f>IF(L751&lt;&gt;1,"",IF(SUMPRODUCT((COUNTIFS(C751,"*"&amp;'分け方の表'!$F$4:$F$23&amp;"*")&gt;0)*('分け方の表'!$F$4:$F$23&lt;&gt;"")*'分け方の表'!$I$4:$I$23)=0,99,1+COUNTIFS('分け方の表'!$I$4:$I$23,"&gt;"&amp;SUMPRODUCT((COUNTIFS(C751,"*"&amp;'分け方の表'!$F$4:$F$23&amp;"*")&gt;0)*('分け方の表'!$F$4:$F$23&lt;&gt;"")*'分け方の表'!$I$4:$I$23))))</f>
        <v/>
      </c>
      <c r="Q751" s="39">
        <f>IF(L751&lt;&gt;1,"",IF(P751&gt;=99,"",INDEX('分け方の表'!$G$4:$G$23,P751)&amp;""))</f>
        <v/>
      </c>
      <c r="R751" s="39">
        <f>IF(L751&lt;&gt;1,"",IF((F751="収入")*(G751="給与")*(E751&lt;&gt;"")*(COUNTIFS('分け方の表'!$J$4:$J$13,E751)&gt;0),INDEX('分け方の表'!$K$4:$K$13,MATCH(E751,'分け方の表'!$J$4:$J$13,0))&amp;"",IFERROR(INDEX('分け方の表'!$C$4:$C$103,MATCH(F751&amp;"|"&amp;G751,'分け方の表'!$D$4:$D$103,0))&amp;"",IFERROR(INDEX('分け方の表'!$C$4:$C$103,MATCH(F751&amp;"|（ほか全部）",'分け方の表'!$D$4:$D$103,0))&amp;"","未分類"))))</f>
        <v/>
      </c>
      <c r="S751" s="39">
        <f>IF(L751&lt;&gt;1,"",IF(N751=1,"",IF(IF(O751&gt;0,INDEX('分け方の表'!$N$4:$N$53,O751)&amp;"","")&lt;&gt;"",IF(INDEX('分け方の表'!$N$4:$N$53,O751)="（数えない）","",INDEX('分け方の表'!$N$4:$N$53,O751)&amp;""),IF(I751&amp;""="1",IF((Q751&lt;&gt;"")*(D751&lt;0)*(IFERROR(INDEX('入力'!$E$30:$E$88,MATCH(Q751,'入力'!$A$30:$A$88,0)),"")="貯める・増やす"),Q751,""),IF(A751&amp;""="0","",IF(Q751&lt;&gt;"",Q751,R751))))))</f>
        <v/>
      </c>
      <c r="T751" s="56">
        <f>IF(S751="","",IF(IFERROR(INDEX('入力'!$E$30:$E$88,MATCH(S751,'入力'!$A$30:$A$88,0)),"")="入るお金",D751,-D751))</f>
        <v/>
      </c>
      <c r="U751" s="39">
        <f>IF(L751="","",IF(L751&lt;&gt;1,"見出しなど",IF(N751=1,"重なり",IF(S751="",IF(O751&gt;0,"数えない（直した）",IF(I751&amp;""="1","振替",IF(A751&amp;""="0","計算対象外","数えない"))),IF(COUNTIFS('入力'!$A$30:$A$88,S751)=0,"一覧にない費目",IF(O751&gt;0,"直した",IF(S751="未分類","未分類","OK")))))))</f>
        <v/>
      </c>
    </row>
    <row r="752">
      <c r="A752" s="40" t="n"/>
      <c r="B752" s="34" t="n"/>
      <c r="C752" s="35" t="n"/>
      <c r="D752" s="36" t="n"/>
      <c r="E752" s="35" t="n"/>
      <c r="F752" s="35" t="n"/>
      <c r="G752" s="35" t="n"/>
      <c r="H752" s="35" t="n"/>
      <c r="I752" s="40" t="n"/>
      <c r="J752" s="35" t="n"/>
      <c r="L752" s="39">
        <f>IF(B752="","",IFERROR(YEAR(B752)*0+D752*0+1,0))</f>
        <v/>
      </c>
      <c r="M752" s="55">
        <f>IF(L752&lt;&gt;1,"",IF(O752&gt;0,IF(INDEX('分け方の表'!$O$4:$O$53,O752)&lt;&gt;"",DATE(YEAR(INDEX('分け方の表'!$O$4:$O$53,O752)),MONTH(INDEX('分け方の表'!$O$4:$O$53,O752)),1),DATE(YEAR(B752),MONTH(B752),1)),DATE(YEAR(B752),MONTH(B752),1)))</f>
        <v/>
      </c>
      <c r="N752" s="39">
        <f>IF(L752&lt;&gt;1,"",IF(J752="",0,IF(COUNTIFS($J$4:J752,J752)&gt;1,1,0)))</f>
        <v/>
      </c>
      <c r="O752" s="39">
        <f>IF(L752&lt;&gt;1,"",IF(J752="",0,IFERROR(MATCH(J752,'分け方の表'!$M$4:$M$53,0),0)))</f>
        <v/>
      </c>
      <c r="P752" s="39">
        <f>IF(L752&lt;&gt;1,"",IF(SUMPRODUCT((COUNTIFS(C752,"*"&amp;'分け方の表'!$F$4:$F$23&amp;"*")&gt;0)*('分け方の表'!$F$4:$F$23&lt;&gt;"")*'分け方の表'!$I$4:$I$23)=0,99,1+COUNTIFS('分け方の表'!$I$4:$I$23,"&gt;"&amp;SUMPRODUCT((COUNTIFS(C752,"*"&amp;'分け方の表'!$F$4:$F$23&amp;"*")&gt;0)*('分け方の表'!$F$4:$F$23&lt;&gt;"")*'分け方の表'!$I$4:$I$23))))</f>
        <v/>
      </c>
      <c r="Q752" s="39">
        <f>IF(L752&lt;&gt;1,"",IF(P752&gt;=99,"",INDEX('分け方の表'!$G$4:$G$23,P752)&amp;""))</f>
        <v/>
      </c>
      <c r="R752" s="39">
        <f>IF(L752&lt;&gt;1,"",IF((F752="収入")*(G752="給与")*(E752&lt;&gt;"")*(COUNTIFS('分け方の表'!$J$4:$J$13,E752)&gt;0),INDEX('分け方の表'!$K$4:$K$13,MATCH(E752,'分け方の表'!$J$4:$J$13,0))&amp;"",IFERROR(INDEX('分け方の表'!$C$4:$C$103,MATCH(F752&amp;"|"&amp;G752,'分け方の表'!$D$4:$D$103,0))&amp;"",IFERROR(INDEX('分け方の表'!$C$4:$C$103,MATCH(F752&amp;"|（ほか全部）",'分け方の表'!$D$4:$D$103,0))&amp;"","未分類"))))</f>
        <v/>
      </c>
      <c r="S752" s="39">
        <f>IF(L752&lt;&gt;1,"",IF(N752=1,"",IF(IF(O752&gt;0,INDEX('分け方の表'!$N$4:$N$53,O752)&amp;"","")&lt;&gt;"",IF(INDEX('分け方の表'!$N$4:$N$53,O752)="（数えない）","",INDEX('分け方の表'!$N$4:$N$53,O752)&amp;""),IF(I752&amp;""="1",IF((Q752&lt;&gt;"")*(D752&lt;0)*(IFERROR(INDEX('入力'!$E$30:$E$88,MATCH(Q752,'入力'!$A$30:$A$88,0)),"")="貯める・増やす"),Q752,""),IF(A752&amp;""="0","",IF(Q752&lt;&gt;"",Q752,R752))))))</f>
        <v/>
      </c>
      <c r="T752" s="56">
        <f>IF(S752="","",IF(IFERROR(INDEX('入力'!$E$30:$E$88,MATCH(S752,'入力'!$A$30:$A$88,0)),"")="入るお金",D752,-D752))</f>
        <v/>
      </c>
      <c r="U752" s="39">
        <f>IF(L752="","",IF(L752&lt;&gt;1,"見出しなど",IF(N752=1,"重なり",IF(S752="",IF(O752&gt;0,"数えない（直した）",IF(I752&amp;""="1","振替",IF(A752&amp;""="0","計算対象外","数えない"))),IF(COUNTIFS('入力'!$A$30:$A$88,S752)=0,"一覧にない費目",IF(O752&gt;0,"直した",IF(S752="未分類","未分類","OK")))))))</f>
        <v/>
      </c>
    </row>
    <row r="753">
      <c r="A753" s="40" t="n"/>
      <c r="B753" s="34" t="n"/>
      <c r="C753" s="35" t="n"/>
      <c r="D753" s="36" t="n"/>
      <c r="E753" s="35" t="n"/>
      <c r="F753" s="35" t="n"/>
      <c r="G753" s="35" t="n"/>
      <c r="H753" s="35" t="n"/>
      <c r="I753" s="40" t="n"/>
      <c r="J753" s="35" t="n"/>
      <c r="L753" s="39">
        <f>IF(B753="","",IFERROR(YEAR(B753)*0+D753*0+1,0))</f>
        <v/>
      </c>
      <c r="M753" s="55">
        <f>IF(L753&lt;&gt;1,"",IF(O753&gt;0,IF(INDEX('分け方の表'!$O$4:$O$53,O753)&lt;&gt;"",DATE(YEAR(INDEX('分け方の表'!$O$4:$O$53,O753)),MONTH(INDEX('分け方の表'!$O$4:$O$53,O753)),1),DATE(YEAR(B753),MONTH(B753),1)),DATE(YEAR(B753),MONTH(B753),1)))</f>
        <v/>
      </c>
      <c r="N753" s="39">
        <f>IF(L753&lt;&gt;1,"",IF(J753="",0,IF(COUNTIFS($J$4:J753,J753)&gt;1,1,0)))</f>
        <v/>
      </c>
      <c r="O753" s="39">
        <f>IF(L753&lt;&gt;1,"",IF(J753="",0,IFERROR(MATCH(J753,'分け方の表'!$M$4:$M$53,0),0)))</f>
        <v/>
      </c>
      <c r="P753" s="39">
        <f>IF(L753&lt;&gt;1,"",IF(SUMPRODUCT((COUNTIFS(C753,"*"&amp;'分け方の表'!$F$4:$F$23&amp;"*")&gt;0)*('分け方の表'!$F$4:$F$23&lt;&gt;"")*'分け方の表'!$I$4:$I$23)=0,99,1+COUNTIFS('分け方の表'!$I$4:$I$23,"&gt;"&amp;SUMPRODUCT((COUNTIFS(C753,"*"&amp;'分け方の表'!$F$4:$F$23&amp;"*")&gt;0)*('分け方の表'!$F$4:$F$23&lt;&gt;"")*'分け方の表'!$I$4:$I$23))))</f>
        <v/>
      </c>
      <c r="Q753" s="39">
        <f>IF(L753&lt;&gt;1,"",IF(P753&gt;=99,"",INDEX('分け方の表'!$G$4:$G$23,P753)&amp;""))</f>
        <v/>
      </c>
      <c r="R753" s="39">
        <f>IF(L753&lt;&gt;1,"",IF((F753="収入")*(G753="給与")*(E753&lt;&gt;"")*(COUNTIFS('分け方の表'!$J$4:$J$13,E753)&gt;0),INDEX('分け方の表'!$K$4:$K$13,MATCH(E753,'分け方の表'!$J$4:$J$13,0))&amp;"",IFERROR(INDEX('分け方の表'!$C$4:$C$103,MATCH(F753&amp;"|"&amp;G753,'分け方の表'!$D$4:$D$103,0))&amp;"",IFERROR(INDEX('分け方の表'!$C$4:$C$103,MATCH(F753&amp;"|（ほか全部）",'分け方の表'!$D$4:$D$103,0))&amp;"","未分類"))))</f>
        <v/>
      </c>
      <c r="S753" s="39">
        <f>IF(L753&lt;&gt;1,"",IF(N753=1,"",IF(IF(O753&gt;0,INDEX('分け方の表'!$N$4:$N$53,O753)&amp;"","")&lt;&gt;"",IF(INDEX('分け方の表'!$N$4:$N$53,O753)="（数えない）","",INDEX('分け方の表'!$N$4:$N$53,O753)&amp;""),IF(I753&amp;""="1",IF((Q753&lt;&gt;"")*(D753&lt;0)*(IFERROR(INDEX('入力'!$E$30:$E$88,MATCH(Q753,'入力'!$A$30:$A$88,0)),"")="貯める・増やす"),Q753,""),IF(A753&amp;""="0","",IF(Q753&lt;&gt;"",Q753,R753))))))</f>
        <v/>
      </c>
      <c r="T753" s="56">
        <f>IF(S753="","",IF(IFERROR(INDEX('入力'!$E$30:$E$88,MATCH(S753,'入力'!$A$30:$A$88,0)),"")="入るお金",D753,-D753))</f>
        <v/>
      </c>
      <c r="U753" s="39">
        <f>IF(L753="","",IF(L753&lt;&gt;1,"見出しなど",IF(N753=1,"重なり",IF(S753="",IF(O753&gt;0,"数えない（直した）",IF(I753&amp;""="1","振替",IF(A753&amp;""="0","計算対象外","数えない"))),IF(COUNTIFS('入力'!$A$30:$A$88,S753)=0,"一覧にない費目",IF(O753&gt;0,"直した",IF(S753="未分類","未分類","OK")))))))</f>
        <v/>
      </c>
    </row>
    <row r="754">
      <c r="A754" s="40" t="n"/>
      <c r="B754" s="34" t="n"/>
      <c r="C754" s="35" t="n"/>
      <c r="D754" s="36" t="n"/>
      <c r="E754" s="35" t="n"/>
      <c r="F754" s="35" t="n"/>
      <c r="G754" s="35" t="n"/>
      <c r="H754" s="35" t="n"/>
      <c r="I754" s="40" t="n"/>
      <c r="J754" s="35" t="n"/>
      <c r="L754" s="39">
        <f>IF(B754="","",IFERROR(YEAR(B754)*0+D754*0+1,0))</f>
        <v/>
      </c>
      <c r="M754" s="55">
        <f>IF(L754&lt;&gt;1,"",IF(O754&gt;0,IF(INDEX('分け方の表'!$O$4:$O$53,O754)&lt;&gt;"",DATE(YEAR(INDEX('分け方の表'!$O$4:$O$53,O754)),MONTH(INDEX('分け方の表'!$O$4:$O$53,O754)),1),DATE(YEAR(B754),MONTH(B754),1)),DATE(YEAR(B754),MONTH(B754),1)))</f>
        <v/>
      </c>
      <c r="N754" s="39">
        <f>IF(L754&lt;&gt;1,"",IF(J754="",0,IF(COUNTIFS($J$4:J754,J754)&gt;1,1,0)))</f>
        <v/>
      </c>
      <c r="O754" s="39">
        <f>IF(L754&lt;&gt;1,"",IF(J754="",0,IFERROR(MATCH(J754,'分け方の表'!$M$4:$M$53,0),0)))</f>
        <v/>
      </c>
      <c r="P754" s="39">
        <f>IF(L754&lt;&gt;1,"",IF(SUMPRODUCT((COUNTIFS(C754,"*"&amp;'分け方の表'!$F$4:$F$23&amp;"*")&gt;0)*('分け方の表'!$F$4:$F$23&lt;&gt;"")*'分け方の表'!$I$4:$I$23)=0,99,1+COUNTIFS('分け方の表'!$I$4:$I$23,"&gt;"&amp;SUMPRODUCT((COUNTIFS(C754,"*"&amp;'分け方の表'!$F$4:$F$23&amp;"*")&gt;0)*('分け方の表'!$F$4:$F$23&lt;&gt;"")*'分け方の表'!$I$4:$I$23))))</f>
        <v/>
      </c>
      <c r="Q754" s="39">
        <f>IF(L754&lt;&gt;1,"",IF(P754&gt;=99,"",INDEX('分け方の表'!$G$4:$G$23,P754)&amp;""))</f>
        <v/>
      </c>
      <c r="R754" s="39">
        <f>IF(L754&lt;&gt;1,"",IF((F754="収入")*(G754="給与")*(E754&lt;&gt;"")*(COUNTIFS('分け方の表'!$J$4:$J$13,E754)&gt;0),INDEX('分け方の表'!$K$4:$K$13,MATCH(E754,'分け方の表'!$J$4:$J$13,0))&amp;"",IFERROR(INDEX('分け方の表'!$C$4:$C$103,MATCH(F754&amp;"|"&amp;G754,'分け方の表'!$D$4:$D$103,0))&amp;"",IFERROR(INDEX('分け方の表'!$C$4:$C$103,MATCH(F754&amp;"|（ほか全部）",'分け方の表'!$D$4:$D$103,0))&amp;"","未分類"))))</f>
        <v/>
      </c>
      <c r="S754" s="39">
        <f>IF(L754&lt;&gt;1,"",IF(N754=1,"",IF(IF(O754&gt;0,INDEX('分け方の表'!$N$4:$N$53,O754)&amp;"","")&lt;&gt;"",IF(INDEX('分け方の表'!$N$4:$N$53,O754)="（数えない）","",INDEX('分け方の表'!$N$4:$N$53,O754)&amp;""),IF(I754&amp;""="1",IF((Q754&lt;&gt;"")*(D754&lt;0)*(IFERROR(INDEX('入力'!$E$30:$E$88,MATCH(Q754,'入力'!$A$30:$A$88,0)),"")="貯める・増やす"),Q754,""),IF(A754&amp;""="0","",IF(Q754&lt;&gt;"",Q754,R754))))))</f>
        <v/>
      </c>
      <c r="T754" s="56">
        <f>IF(S754="","",IF(IFERROR(INDEX('入力'!$E$30:$E$88,MATCH(S754,'入力'!$A$30:$A$88,0)),"")="入るお金",D754,-D754))</f>
        <v/>
      </c>
      <c r="U754" s="39">
        <f>IF(L754="","",IF(L754&lt;&gt;1,"見出しなど",IF(N754=1,"重なり",IF(S754="",IF(O754&gt;0,"数えない（直した）",IF(I754&amp;""="1","振替",IF(A754&amp;""="0","計算対象外","数えない"))),IF(COUNTIFS('入力'!$A$30:$A$88,S754)=0,"一覧にない費目",IF(O754&gt;0,"直した",IF(S754="未分類","未分類","OK")))))))</f>
        <v/>
      </c>
    </row>
    <row r="755">
      <c r="A755" s="40" t="n"/>
      <c r="B755" s="34" t="n"/>
      <c r="C755" s="35" t="n"/>
      <c r="D755" s="36" t="n"/>
      <c r="E755" s="35" t="n"/>
      <c r="F755" s="35" t="n"/>
      <c r="G755" s="35" t="n"/>
      <c r="H755" s="35" t="n"/>
      <c r="I755" s="40" t="n"/>
      <c r="J755" s="35" t="n"/>
      <c r="L755" s="39">
        <f>IF(B755="","",IFERROR(YEAR(B755)*0+D755*0+1,0))</f>
        <v/>
      </c>
      <c r="M755" s="55">
        <f>IF(L755&lt;&gt;1,"",IF(O755&gt;0,IF(INDEX('分け方の表'!$O$4:$O$53,O755)&lt;&gt;"",DATE(YEAR(INDEX('分け方の表'!$O$4:$O$53,O755)),MONTH(INDEX('分け方の表'!$O$4:$O$53,O755)),1),DATE(YEAR(B755),MONTH(B755),1)),DATE(YEAR(B755),MONTH(B755),1)))</f>
        <v/>
      </c>
      <c r="N755" s="39">
        <f>IF(L755&lt;&gt;1,"",IF(J755="",0,IF(COUNTIFS($J$4:J755,J755)&gt;1,1,0)))</f>
        <v/>
      </c>
      <c r="O755" s="39">
        <f>IF(L755&lt;&gt;1,"",IF(J755="",0,IFERROR(MATCH(J755,'分け方の表'!$M$4:$M$53,0),0)))</f>
        <v/>
      </c>
      <c r="P755" s="39">
        <f>IF(L755&lt;&gt;1,"",IF(SUMPRODUCT((COUNTIFS(C755,"*"&amp;'分け方の表'!$F$4:$F$23&amp;"*")&gt;0)*('分け方の表'!$F$4:$F$23&lt;&gt;"")*'分け方の表'!$I$4:$I$23)=0,99,1+COUNTIFS('分け方の表'!$I$4:$I$23,"&gt;"&amp;SUMPRODUCT((COUNTIFS(C755,"*"&amp;'分け方の表'!$F$4:$F$23&amp;"*")&gt;0)*('分け方の表'!$F$4:$F$23&lt;&gt;"")*'分け方の表'!$I$4:$I$23))))</f>
        <v/>
      </c>
      <c r="Q755" s="39">
        <f>IF(L755&lt;&gt;1,"",IF(P755&gt;=99,"",INDEX('分け方の表'!$G$4:$G$23,P755)&amp;""))</f>
        <v/>
      </c>
      <c r="R755" s="39">
        <f>IF(L755&lt;&gt;1,"",IF((F755="収入")*(G755="給与")*(E755&lt;&gt;"")*(COUNTIFS('分け方の表'!$J$4:$J$13,E755)&gt;0),INDEX('分け方の表'!$K$4:$K$13,MATCH(E755,'分け方の表'!$J$4:$J$13,0))&amp;"",IFERROR(INDEX('分け方の表'!$C$4:$C$103,MATCH(F755&amp;"|"&amp;G755,'分け方の表'!$D$4:$D$103,0))&amp;"",IFERROR(INDEX('分け方の表'!$C$4:$C$103,MATCH(F755&amp;"|（ほか全部）",'分け方の表'!$D$4:$D$103,0))&amp;"","未分類"))))</f>
        <v/>
      </c>
      <c r="S755" s="39">
        <f>IF(L755&lt;&gt;1,"",IF(N755=1,"",IF(IF(O755&gt;0,INDEX('分け方の表'!$N$4:$N$53,O755)&amp;"","")&lt;&gt;"",IF(INDEX('分け方の表'!$N$4:$N$53,O755)="（数えない）","",INDEX('分け方の表'!$N$4:$N$53,O755)&amp;""),IF(I755&amp;""="1",IF((Q755&lt;&gt;"")*(D755&lt;0)*(IFERROR(INDEX('入力'!$E$30:$E$88,MATCH(Q755,'入力'!$A$30:$A$88,0)),"")="貯める・増やす"),Q755,""),IF(A755&amp;""="0","",IF(Q755&lt;&gt;"",Q755,R755))))))</f>
        <v/>
      </c>
      <c r="T755" s="56">
        <f>IF(S755="","",IF(IFERROR(INDEX('入力'!$E$30:$E$88,MATCH(S755,'入力'!$A$30:$A$88,0)),"")="入るお金",D755,-D755))</f>
        <v/>
      </c>
      <c r="U755" s="39">
        <f>IF(L755="","",IF(L755&lt;&gt;1,"見出しなど",IF(N755=1,"重なり",IF(S755="",IF(O755&gt;0,"数えない（直した）",IF(I755&amp;""="1","振替",IF(A755&amp;""="0","計算対象外","数えない"))),IF(COUNTIFS('入力'!$A$30:$A$88,S755)=0,"一覧にない費目",IF(O755&gt;0,"直した",IF(S755="未分類","未分類","OK")))))))</f>
        <v/>
      </c>
    </row>
    <row r="756">
      <c r="A756" s="40" t="n"/>
      <c r="B756" s="34" t="n"/>
      <c r="C756" s="35" t="n"/>
      <c r="D756" s="36" t="n"/>
      <c r="E756" s="35" t="n"/>
      <c r="F756" s="35" t="n"/>
      <c r="G756" s="35" t="n"/>
      <c r="H756" s="35" t="n"/>
      <c r="I756" s="40" t="n"/>
      <c r="J756" s="35" t="n"/>
      <c r="L756" s="39">
        <f>IF(B756="","",IFERROR(YEAR(B756)*0+D756*0+1,0))</f>
        <v/>
      </c>
      <c r="M756" s="55">
        <f>IF(L756&lt;&gt;1,"",IF(O756&gt;0,IF(INDEX('分け方の表'!$O$4:$O$53,O756)&lt;&gt;"",DATE(YEAR(INDEX('分け方の表'!$O$4:$O$53,O756)),MONTH(INDEX('分け方の表'!$O$4:$O$53,O756)),1),DATE(YEAR(B756),MONTH(B756),1)),DATE(YEAR(B756),MONTH(B756),1)))</f>
        <v/>
      </c>
      <c r="N756" s="39">
        <f>IF(L756&lt;&gt;1,"",IF(J756="",0,IF(COUNTIFS($J$4:J756,J756)&gt;1,1,0)))</f>
        <v/>
      </c>
      <c r="O756" s="39">
        <f>IF(L756&lt;&gt;1,"",IF(J756="",0,IFERROR(MATCH(J756,'分け方の表'!$M$4:$M$53,0),0)))</f>
        <v/>
      </c>
      <c r="P756" s="39">
        <f>IF(L756&lt;&gt;1,"",IF(SUMPRODUCT((COUNTIFS(C756,"*"&amp;'分け方の表'!$F$4:$F$23&amp;"*")&gt;0)*('分け方の表'!$F$4:$F$23&lt;&gt;"")*'分け方の表'!$I$4:$I$23)=0,99,1+COUNTIFS('分け方の表'!$I$4:$I$23,"&gt;"&amp;SUMPRODUCT((COUNTIFS(C756,"*"&amp;'分け方の表'!$F$4:$F$23&amp;"*")&gt;0)*('分け方の表'!$F$4:$F$23&lt;&gt;"")*'分け方の表'!$I$4:$I$23))))</f>
        <v/>
      </c>
      <c r="Q756" s="39">
        <f>IF(L756&lt;&gt;1,"",IF(P756&gt;=99,"",INDEX('分け方の表'!$G$4:$G$23,P756)&amp;""))</f>
        <v/>
      </c>
      <c r="R756" s="39">
        <f>IF(L756&lt;&gt;1,"",IF((F756="収入")*(G756="給与")*(E756&lt;&gt;"")*(COUNTIFS('分け方の表'!$J$4:$J$13,E756)&gt;0),INDEX('分け方の表'!$K$4:$K$13,MATCH(E756,'分け方の表'!$J$4:$J$13,0))&amp;"",IFERROR(INDEX('分け方の表'!$C$4:$C$103,MATCH(F756&amp;"|"&amp;G756,'分け方の表'!$D$4:$D$103,0))&amp;"",IFERROR(INDEX('分け方の表'!$C$4:$C$103,MATCH(F756&amp;"|（ほか全部）",'分け方の表'!$D$4:$D$103,0))&amp;"","未分類"))))</f>
        <v/>
      </c>
      <c r="S756" s="39">
        <f>IF(L756&lt;&gt;1,"",IF(N756=1,"",IF(IF(O756&gt;0,INDEX('分け方の表'!$N$4:$N$53,O756)&amp;"","")&lt;&gt;"",IF(INDEX('分け方の表'!$N$4:$N$53,O756)="（数えない）","",INDEX('分け方の表'!$N$4:$N$53,O756)&amp;""),IF(I756&amp;""="1",IF((Q756&lt;&gt;"")*(D756&lt;0)*(IFERROR(INDEX('入力'!$E$30:$E$88,MATCH(Q756,'入力'!$A$30:$A$88,0)),"")="貯める・増やす"),Q756,""),IF(A756&amp;""="0","",IF(Q756&lt;&gt;"",Q756,R756))))))</f>
        <v/>
      </c>
      <c r="T756" s="56">
        <f>IF(S756="","",IF(IFERROR(INDEX('入力'!$E$30:$E$88,MATCH(S756,'入力'!$A$30:$A$88,0)),"")="入るお金",D756,-D756))</f>
        <v/>
      </c>
      <c r="U756" s="39">
        <f>IF(L756="","",IF(L756&lt;&gt;1,"見出しなど",IF(N756=1,"重なり",IF(S756="",IF(O756&gt;0,"数えない（直した）",IF(I756&amp;""="1","振替",IF(A756&amp;""="0","計算対象外","数えない"))),IF(COUNTIFS('入力'!$A$30:$A$88,S756)=0,"一覧にない費目",IF(O756&gt;0,"直した",IF(S756="未分類","未分類","OK")))))))</f>
        <v/>
      </c>
    </row>
    <row r="757">
      <c r="A757" s="40" t="n"/>
      <c r="B757" s="34" t="n"/>
      <c r="C757" s="35" t="n"/>
      <c r="D757" s="36" t="n"/>
      <c r="E757" s="35" t="n"/>
      <c r="F757" s="35" t="n"/>
      <c r="G757" s="35" t="n"/>
      <c r="H757" s="35" t="n"/>
      <c r="I757" s="40" t="n"/>
      <c r="J757" s="35" t="n"/>
      <c r="L757" s="39">
        <f>IF(B757="","",IFERROR(YEAR(B757)*0+D757*0+1,0))</f>
        <v/>
      </c>
      <c r="M757" s="55">
        <f>IF(L757&lt;&gt;1,"",IF(O757&gt;0,IF(INDEX('分け方の表'!$O$4:$O$53,O757)&lt;&gt;"",DATE(YEAR(INDEX('分け方の表'!$O$4:$O$53,O757)),MONTH(INDEX('分け方の表'!$O$4:$O$53,O757)),1),DATE(YEAR(B757),MONTH(B757),1)),DATE(YEAR(B757),MONTH(B757),1)))</f>
        <v/>
      </c>
      <c r="N757" s="39">
        <f>IF(L757&lt;&gt;1,"",IF(J757="",0,IF(COUNTIFS($J$4:J757,J757)&gt;1,1,0)))</f>
        <v/>
      </c>
      <c r="O757" s="39">
        <f>IF(L757&lt;&gt;1,"",IF(J757="",0,IFERROR(MATCH(J757,'分け方の表'!$M$4:$M$53,0),0)))</f>
        <v/>
      </c>
      <c r="P757" s="39">
        <f>IF(L757&lt;&gt;1,"",IF(SUMPRODUCT((COUNTIFS(C757,"*"&amp;'分け方の表'!$F$4:$F$23&amp;"*")&gt;0)*('分け方の表'!$F$4:$F$23&lt;&gt;"")*'分け方の表'!$I$4:$I$23)=0,99,1+COUNTIFS('分け方の表'!$I$4:$I$23,"&gt;"&amp;SUMPRODUCT((COUNTIFS(C757,"*"&amp;'分け方の表'!$F$4:$F$23&amp;"*")&gt;0)*('分け方の表'!$F$4:$F$23&lt;&gt;"")*'分け方の表'!$I$4:$I$23))))</f>
        <v/>
      </c>
      <c r="Q757" s="39">
        <f>IF(L757&lt;&gt;1,"",IF(P757&gt;=99,"",INDEX('分け方の表'!$G$4:$G$23,P757)&amp;""))</f>
        <v/>
      </c>
      <c r="R757" s="39">
        <f>IF(L757&lt;&gt;1,"",IF((F757="収入")*(G757="給与")*(E757&lt;&gt;"")*(COUNTIFS('分け方の表'!$J$4:$J$13,E757)&gt;0),INDEX('分け方の表'!$K$4:$K$13,MATCH(E757,'分け方の表'!$J$4:$J$13,0))&amp;"",IFERROR(INDEX('分け方の表'!$C$4:$C$103,MATCH(F757&amp;"|"&amp;G757,'分け方の表'!$D$4:$D$103,0))&amp;"",IFERROR(INDEX('分け方の表'!$C$4:$C$103,MATCH(F757&amp;"|（ほか全部）",'分け方の表'!$D$4:$D$103,0))&amp;"","未分類"))))</f>
        <v/>
      </c>
      <c r="S757" s="39">
        <f>IF(L757&lt;&gt;1,"",IF(N757=1,"",IF(IF(O757&gt;0,INDEX('分け方の表'!$N$4:$N$53,O757)&amp;"","")&lt;&gt;"",IF(INDEX('分け方の表'!$N$4:$N$53,O757)="（数えない）","",INDEX('分け方の表'!$N$4:$N$53,O757)&amp;""),IF(I757&amp;""="1",IF((Q757&lt;&gt;"")*(D757&lt;0)*(IFERROR(INDEX('入力'!$E$30:$E$88,MATCH(Q757,'入力'!$A$30:$A$88,0)),"")="貯める・増やす"),Q757,""),IF(A757&amp;""="0","",IF(Q757&lt;&gt;"",Q757,R757))))))</f>
        <v/>
      </c>
      <c r="T757" s="56">
        <f>IF(S757="","",IF(IFERROR(INDEX('入力'!$E$30:$E$88,MATCH(S757,'入力'!$A$30:$A$88,0)),"")="入るお金",D757,-D757))</f>
        <v/>
      </c>
      <c r="U757" s="39">
        <f>IF(L757="","",IF(L757&lt;&gt;1,"見出しなど",IF(N757=1,"重なり",IF(S757="",IF(O757&gt;0,"数えない（直した）",IF(I757&amp;""="1","振替",IF(A757&amp;""="0","計算対象外","数えない"))),IF(COUNTIFS('入力'!$A$30:$A$88,S757)=0,"一覧にない費目",IF(O757&gt;0,"直した",IF(S757="未分類","未分類","OK")))))))</f>
        <v/>
      </c>
    </row>
    <row r="758">
      <c r="A758" s="40" t="n"/>
      <c r="B758" s="34" t="n"/>
      <c r="C758" s="35" t="n"/>
      <c r="D758" s="36" t="n"/>
      <c r="E758" s="35" t="n"/>
      <c r="F758" s="35" t="n"/>
      <c r="G758" s="35" t="n"/>
      <c r="H758" s="35" t="n"/>
      <c r="I758" s="40" t="n"/>
      <c r="J758" s="35" t="n"/>
      <c r="L758" s="39">
        <f>IF(B758="","",IFERROR(YEAR(B758)*0+D758*0+1,0))</f>
        <v/>
      </c>
      <c r="M758" s="55">
        <f>IF(L758&lt;&gt;1,"",IF(O758&gt;0,IF(INDEX('分け方の表'!$O$4:$O$53,O758)&lt;&gt;"",DATE(YEAR(INDEX('分け方の表'!$O$4:$O$53,O758)),MONTH(INDEX('分け方の表'!$O$4:$O$53,O758)),1),DATE(YEAR(B758),MONTH(B758),1)),DATE(YEAR(B758),MONTH(B758),1)))</f>
        <v/>
      </c>
      <c r="N758" s="39">
        <f>IF(L758&lt;&gt;1,"",IF(J758="",0,IF(COUNTIFS($J$4:J758,J758)&gt;1,1,0)))</f>
        <v/>
      </c>
      <c r="O758" s="39">
        <f>IF(L758&lt;&gt;1,"",IF(J758="",0,IFERROR(MATCH(J758,'分け方の表'!$M$4:$M$53,0),0)))</f>
        <v/>
      </c>
      <c r="P758" s="39">
        <f>IF(L758&lt;&gt;1,"",IF(SUMPRODUCT((COUNTIFS(C758,"*"&amp;'分け方の表'!$F$4:$F$23&amp;"*")&gt;0)*('分け方の表'!$F$4:$F$23&lt;&gt;"")*'分け方の表'!$I$4:$I$23)=0,99,1+COUNTIFS('分け方の表'!$I$4:$I$23,"&gt;"&amp;SUMPRODUCT((COUNTIFS(C758,"*"&amp;'分け方の表'!$F$4:$F$23&amp;"*")&gt;0)*('分け方の表'!$F$4:$F$23&lt;&gt;"")*'分け方の表'!$I$4:$I$23))))</f>
        <v/>
      </c>
      <c r="Q758" s="39">
        <f>IF(L758&lt;&gt;1,"",IF(P758&gt;=99,"",INDEX('分け方の表'!$G$4:$G$23,P758)&amp;""))</f>
        <v/>
      </c>
      <c r="R758" s="39">
        <f>IF(L758&lt;&gt;1,"",IF((F758="収入")*(G758="給与")*(E758&lt;&gt;"")*(COUNTIFS('分け方の表'!$J$4:$J$13,E758)&gt;0),INDEX('分け方の表'!$K$4:$K$13,MATCH(E758,'分け方の表'!$J$4:$J$13,0))&amp;"",IFERROR(INDEX('分け方の表'!$C$4:$C$103,MATCH(F758&amp;"|"&amp;G758,'分け方の表'!$D$4:$D$103,0))&amp;"",IFERROR(INDEX('分け方の表'!$C$4:$C$103,MATCH(F758&amp;"|（ほか全部）",'分け方の表'!$D$4:$D$103,0))&amp;"","未分類"))))</f>
        <v/>
      </c>
      <c r="S758" s="39">
        <f>IF(L758&lt;&gt;1,"",IF(N758=1,"",IF(IF(O758&gt;0,INDEX('分け方の表'!$N$4:$N$53,O758)&amp;"","")&lt;&gt;"",IF(INDEX('分け方の表'!$N$4:$N$53,O758)="（数えない）","",INDEX('分け方の表'!$N$4:$N$53,O758)&amp;""),IF(I758&amp;""="1",IF((Q758&lt;&gt;"")*(D758&lt;0)*(IFERROR(INDEX('入力'!$E$30:$E$88,MATCH(Q758,'入力'!$A$30:$A$88,0)),"")="貯める・増やす"),Q758,""),IF(A758&amp;""="0","",IF(Q758&lt;&gt;"",Q758,R758))))))</f>
        <v/>
      </c>
      <c r="T758" s="56">
        <f>IF(S758="","",IF(IFERROR(INDEX('入力'!$E$30:$E$88,MATCH(S758,'入力'!$A$30:$A$88,0)),"")="入るお金",D758,-D758))</f>
        <v/>
      </c>
      <c r="U758" s="39">
        <f>IF(L758="","",IF(L758&lt;&gt;1,"見出しなど",IF(N758=1,"重なり",IF(S758="",IF(O758&gt;0,"数えない（直した）",IF(I758&amp;""="1","振替",IF(A758&amp;""="0","計算対象外","数えない"))),IF(COUNTIFS('入力'!$A$30:$A$88,S758)=0,"一覧にない費目",IF(O758&gt;0,"直した",IF(S758="未分類","未分類","OK")))))))</f>
        <v/>
      </c>
    </row>
    <row r="759">
      <c r="A759" s="40" t="n"/>
      <c r="B759" s="34" t="n"/>
      <c r="C759" s="35" t="n"/>
      <c r="D759" s="36" t="n"/>
      <c r="E759" s="35" t="n"/>
      <c r="F759" s="35" t="n"/>
      <c r="G759" s="35" t="n"/>
      <c r="H759" s="35" t="n"/>
      <c r="I759" s="40" t="n"/>
      <c r="J759" s="35" t="n"/>
      <c r="L759" s="39">
        <f>IF(B759="","",IFERROR(YEAR(B759)*0+D759*0+1,0))</f>
        <v/>
      </c>
      <c r="M759" s="55">
        <f>IF(L759&lt;&gt;1,"",IF(O759&gt;0,IF(INDEX('分け方の表'!$O$4:$O$53,O759)&lt;&gt;"",DATE(YEAR(INDEX('分け方の表'!$O$4:$O$53,O759)),MONTH(INDEX('分け方の表'!$O$4:$O$53,O759)),1),DATE(YEAR(B759),MONTH(B759),1)),DATE(YEAR(B759),MONTH(B759),1)))</f>
        <v/>
      </c>
      <c r="N759" s="39">
        <f>IF(L759&lt;&gt;1,"",IF(J759="",0,IF(COUNTIFS($J$4:J759,J759)&gt;1,1,0)))</f>
        <v/>
      </c>
      <c r="O759" s="39">
        <f>IF(L759&lt;&gt;1,"",IF(J759="",0,IFERROR(MATCH(J759,'分け方の表'!$M$4:$M$53,0),0)))</f>
        <v/>
      </c>
      <c r="P759" s="39">
        <f>IF(L759&lt;&gt;1,"",IF(SUMPRODUCT((COUNTIFS(C759,"*"&amp;'分け方の表'!$F$4:$F$23&amp;"*")&gt;0)*('分け方の表'!$F$4:$F$23&lt;&gt;"")*'分け方の表'!$I$4:$I$23)=0,99,1+COUNTIFS('分け方の表'!$I$4:$I$23,"&gt;"&amp;SUMPRODUCT((COUNTIFS(C759,"*"&amp;'分け方の表'!$F$4:$F$23&amp;"*")&gt;0)*('分け方の表'!$F$4:$F$23&lt;&gt;"")*'分け方の表'!$I$4:$I$23))))</f>
        <v/>
      </c>
      <c r="Q759" s="39">
        <f>IF(L759&lt;&gt;1,"",IF(P759&gt;=99,"",INDEX('分け方の表'!$G$4:$G$23,P759)&amp;""))</f>
        <v/>
      </c>
      <c r="R759" s="39">
        <f>IF(L759&lt;&gt;1,"",IF((F759="収入")*(G759="給与")*(E759&lt;&gt;"")*(COUNTIFS('分け方の表'!$J$4:$J$13,E759)&gt;0),INDEX('分け方の表'!$K$4:$K$13,MATCH(E759,'分け方の表'!$J$4:$J$13,0))&amp;"",IFERROR(INDEX('分け方の表'!$C$4:$C$103,MATCH(F759&amp;"|"&amp;G759,'分け方の表'!$D$4:$D$103,0))&amp;"",IFERROR(INDEX('分け方の表'!$C$4:$C$103,MATCH(F759&amp;"|（ほか全部）",'分け方の表'!$D$4:$D$103,0))&amp;"","未分類"))))</f>
        <v/>
      </c>
      <c r="S759" s="39">
        <f>IF(L759&lt;&gt;1,"",IF(N759=1,"",IF(IF(O759&gt;0,INDEX('分け方の表'!$N$4:$N$53,O759)&amp;"","")&lt;&gt;"",IF(INDEX('分け方の表'!$N$4:$N$53,O759)="（数えない）","",INDEX('分け方の表'!$N$4:$N$53,O759)&amp;""),IF(I759&amp;""="1",IF((Q759&lt;&gt;"")*(D759&lt;0)*(IFERROR(INDEX('入力'!$E$30:$E$88,MATCH(Q759,'入力'!$A$30:$A$88,0)),"")="貯める・増やす"),Q759,""),IF(A759&amp;""="0","",IF(Q759&lt;&gt;"",Q759,R759))))))</f>
        <v/>
      </c>
      <c r="T759" s="56">
        <f>IF(S759="","",IF(IFERROR(INDEX('入力'!$E$30:$E$88,MATCH(S759,'入力'!$A$30:$A$88,0)),"")="入るお金",D759,-D759))</f>
        <v/>
      </c>
      <c r="U759" s="39">
        <f>IF(L759="","",IF(L759&lt;&gt;1,"見出しなど",IF(N759=1,"重なり",IF(S759="",IF(O759&gt;0,"数えない（直した）",IF(I759&amp;""="1","振替",IF(A759&amp;""="0","計算対象外","数えない"))),IF(COUNTIFS('入力'!$A$30:$A$88,S759)=0,"一覧にない費目",IF(O759&gt;0,"直した",IF(S759="未分類","未分類","OK")))))))</f>
        <v/>
      </c>
    </row>
    <row r="760">
      <c r="A760" s="40" t="n"/>
      <c r="B760" s="34" t="n"/>
      <c r="C760" s="35" t="n"/>
      <c r="D760" s="36" t="n"/>
      <c r="E760" s="35" t="n"/>
      <c r="F760" s="35" t="n"/>
      <c r="G760" s="35" t="n"/>
      <c r="H760" s="35" t="n"/>
      <c r="I760" s="40" t="n"/>
      <c r="J760" s="35" t="n"/>
      <c r="L760" s="39">
        <f>IF(B760="","",IFERROR(YEAR(B760)*0+D760*0+1,0))</f>
        <v/>
      </c>
      <c r="M760" s="55">
        <f>IF(L760&lt;&gt;1,"",IF(O760&gt;0,IF(INDEX('分け方の表'!$O$4:$O$53,O760)&lt;&gt;"",DATE(YEAR(INDEX('分け方の表'!$O$4:$O$53,O760)),MONTH(INDEX('分け方の表'!$O$4:$O$53,O760)),1),DATE(YEAR(B760),MONTH(B760),1)),DATE(YEAR(B760),MONTH(B760),1)))</f>
        <v/>
      </c>
      <c r="N760" s="39">
        <f>IF(L760&lt;&gt;1,"",IF(J760="",0,IF(COUNTIFS($J$4:J760,J760)&gt;1,1,0)))</f>
        <v/>
      </c>
      <c r="O760" s="39">
        <f>IF(L760&lt;&gt;1,"",IF(J760="",0,IFERROR(MATCH(J760,'分け方の表'!$M$4:$M$53,0),0)))</f>
        <v/>
      </c>
      <c r="P760" s="39">
        <f>IF(L760&lt;&gt;1,"",IF(SUMPRODUCT((COUNTIFS(C760,"*"&amp;'分け方の表'!$F$4:$F$23&amp;"*")&gt;0)*('分け方の表'!$F$4:$F$23&lt;&gt;"")*'分け方の表'!$I$4:$I$23)=0,99,1+COUNTIFS('分け方の表'!$I$4:$I$23,"&gt;"&amp;SUMPRODUCT((COUNTIFS(C760,"*"&amp;'分け方の表'!$F$4:$F$23&amp;"*")&gt;0)*('分け方の表'!$F$4:$F$23&lt;&gt;"")*'分け方の表'!$I$4:$I$23))))</f>
        <v/>
      </c>
      <c r="Q760" s="39">
        <f>IF(L760&lt;&gt;1,"",IF(P760&gt;=99,"",INDEX('分け方の表'!$G$4:$G$23,P760)&amp;""))</f>
        <v/>
      </c>
      <c r="R760" s="39">
        <f>IF(L760&lt;&gt;1,"",IF((F760="収入")*(G760="給与")*(E760&lt;&gt;"")*(COUNTIFS('分け方の表'!$J$4:$J$13,E760)&gt;0),INDEX('分け方の表'!$K$4:$K$13,MATCH(E760,'分け方の表'!$J$4:$J$13,0))&amp;"",IFERROR(INDEX('分け方の表'!$C$4:$C$103,MATCH(F760&amp;"|"&amp;G760,'分け方の表'!$D$4:$D$103,0))&amp;"",IFERROR(INDEX('分け方の表'!$C$4:$C$103,MATCH(F760&amp;"|（ほか全部）",'分け方の表'!$D$4:$D$103,0))&amp;"","未分類"))))</f>
        <v/>
      </c>
      <c r="S760" s="39">
        <f>IF(L760&lt;&gt;1,"",IF(N760=1,"",IF(IF(O760&gt;0,INDEX('分け方の表'!$N$4:$N$53,O760)&amp;"","")&lt;&gt;"",IF(INDEX('分け方の表'!$N$4:$N$53,O760)="（数えない）","",INDEX('分け方の表'!$N$4:$N$53,O760)&amp;""),IF(I760&amp;""="1",IF((Q760&lt;&gt;"")*(D760&lt;0)*(IFERROR(INDEX('入力'!$E$30:$E$88,MATCH(Q760,'入力'!$A$30:$A$88,0)),"")="貯める・増やす"),Q760,""),IF(A760&amp;""="0","",IF(Q760&lt;&gt;"",Q760,R760))))))</f>
        <v/>
      </c>
      <c r="T760" s="56">
        <f>IF(S760="","",IF(IFERROR(INDEX('入力'!$E$30:$E$88,MATCH(S760,'入力'!$A$30:$A$88,0)),"")="入るお金",D760,-D760))</f>
        <v/>
      </c>
      <c r="U760" s="39">
        <f>IF(L760="","",IF(L760&lt;&gt;1,"見出しなど",IF(N760=1,"重なり",IF(S760="",IF(O760&gt;0,"数えない（直した）",IF(I760&amp;""="1","振替",IF(A760&amp;""="0","計算対象外","数えない"))),IF(COUNTIFS('入力'!$A$30:$A$88,S760)=0,"一覧にない費目",IF(O760&gt;0,"直した",IF(S760="未分類","未分類","OK")))))))</f>
        <v/>
      </c>
    </row>
    <row r="761">
      <c r="A761" s="40" t="n"/>
      <c r="B761" s="34" t="n"/>
      <c r="C761" s="35" t="n"/>
      <c r="D761" s="36" t="n"/>
      <c r="E761" s="35" t="n"/>
      <c r="F761" s="35" t="n"/>
      <c r="G761" s="35" t="n"/>
      <c r="H761" s="35" t="n"/>
      <c r="I761" s="40" t="n"/>
      <c r="J761" s="35" t="n"/>
      <c r="L761" s="39">
        <f>IF(B761="","",IFERROR(YEAR(B761)*0+D761*0+1,0))</f>
        <v/>
      </c>
      <c r="M761" s="55">
        <f>IF(L761&lt;&gt;1,"",IF(O761&gt;0,IF(INDEX('分け方の表'!$O$4:$O$53,O761)&lt;&gt;"",DATE(YEAR(INDEX('分け方の表'!$O$4:$O$53,O761)),MONTH(INDEX('分け方の表'!$O$4:$O$53,O761)),1),DATE(YEAR(B761),MONTH(B761),1)),DATE(YEAR(B761),MONTH(B761),1)))</f>
        <v/>
      </c>
      <c r="N761" s="39">
        <f>IF(L761&lt;&gt;1,"",IF(J761="",0,IF(COUNTIFS($J$4:J761,J761)&gt;1,1,0)))</f>
        <v/>
      </c>
      <c r="O761" s="39">
        <f>IF(L761&lt;&gt;1,"",IF(J761="",0,IFERROR(MATCH(J761,'分け方の表'!$M$4:$M$53,0),0)))</f>
        <v/>
      </c>
      <c r="P761" s="39">
        <f>IF(L761&lt;&gt;1,"",IF(SUMPRODUCT((COUNTIFS(C761,"*"&amp;'分け方の表'!$F$4:$F$23&amp;"*")&gt;0)*('分け方の表'!$F$4:$F$23&lt;&gt;"")*'分け方の表'!$I$4:$I$23)=0,99,1+COUNTIFS('分け方の表'!$I$4:$I$23,"&gt;"&amp;SUMPRODUCT((COUNTIFS(C761,"*"&amp;'分け方の表'!$F$4:$F$23&amp;"*")&gt;0)*('分け方の表'!$F$4:$F$23&lt;&gt;"")*'分け方の表'!$I$4:$I$23))))</f>
        <v/>
      </c>
      <c r="Q761" s="39">
        <f>IF(L761&lt;&gt;1,"",IF(P761&gt;=99,"",INDEX('分け方の表'!$G$4:$G$23,P761)&amp;""))</f>
        <v/>
      </c>
      <c r="R761" s="39">
        <f>IF(L761&lt;&gt;1,"",IF((F761="収入")*(G761="給与")*(E761&lt;&gt;"")*(COUNTIFS('分け方の表'!$J$4:$J$13,E761)&gt;0),INDEX('分け方の表'!$K$4:$K$13,MATCH(E761,'分け方の表'!$J$4:$J$13,0))&amp;"",IFERROR(INDEX('分け方の表'!$C$4:$C$103,MATCH(F761&amp;"|"&amp;G761,'分け方の表'!$D$4:$D$103,0))&amp;"",IFERROR(INDEX('分け方の表'!$C$4:$C$103,MATCH(F761&amp;"|（ほか全部）",'分け方の表'!$D$4:$D$103,0))&amp;"","未分類"))))</f>
        <v/>
      </c>
      <c r="S761" s="39">
        <f>IF(L761&lt;&gt;1,"",IF(N761=1,"",IF(IF(O761&gt;0,INDEX('分け方の表'!$N$4:$N$53,O761)&amp;"","")&lt;&gt;"",IF(INDEX('分け方の表'!$N$4:$N$53,O761)="（数えない）","",INDEX('分け方の表'!$N$4:$N$53,O761)&amp;""),IF(I761&amp;""="1",IF((Q761&lt;&gt;"")*(D761&lt;0)*(IFERROR(INDEX('入力'!$E$30:$E$88,MATCH(Q761,'入力'!$A$30:$A$88,0)),"")="貯める・増やす"),Q761,""),IF(A761&amp;""="0","",IF(Q761&lt;&gt;"",Q761,R761))))))</f>
        <v/>
      </c>
      <c r="T761" s="56">
        <f>IF(S761="","",IF(IFERROR(INDEX('入力'!$E$30:$E$88,MATCH(S761,'入力'!$A$30:$A$88,0)),"")="入るお金",D761,-D761))</f>
        <v/>
      </c>
      <c r="U761" s="39">
        <f>IF(L761="","",IF(L761&lt;&gt;1,"見出しなど",IF(N761=1,"重なり",IF(S761="",IF(O761&gt;0,"数えない（直した）",IF(I761&amp;""="1","振替",IF(A761&amp;""="0","計算対象外","数えない"))),IF(COUNTIFS('入力'!$A$30:$A$88,S761)=0,"一覧にない費目",IF(O761&gt;0,"直した",IF(S761="未分類","未分類","OK")))))))</f>
        <v/>
      </c>
    </row>
    <row r="762">
      <c r="A762" s="40" t="n"/>
      <c r="B762" s="34" t="n"/>
      <c r="C762" s="35" t="n"/>
      <c r="D762" s="36" t="n"/>
      <c r="E762" s="35" t="n"/>
      <c r="F762" s="35" t="n"/>
      <c r="G762" s="35" t="n"/>
      <c r="H762" s="35" t="n"/>
      <c r="I762" s="40" t="n"/>
      <c r="J762" s="35" t="n"/>
      <c r="L762" s="39">
        <f>IF(B762="","",IFERROR(YEAR(B762)*0+D762*0+1,0))</f>
        <v/>
      </c>
      <c r="M762" s="55">
        <f>IF(L762&lt;&gt;1,"",IF(O762&gt;0,IF(INDEX('分け方の表'!$O$4:$O$53,O762)&lt;&gt;"",DATE(YEAR(INDEX('分け方の表'!$O$4:$O$53,O762)),MONTH(INDEX('分け方の表'!$O$4:$O$53,O762)),1),DATE(YEAR(B762),MONTH(B762),1)),DATE(YEAR(B762),MONTH(B762),1)))</f>
        <v/>
      </c>
      <c r="N762" s="39">
        <f>IF(L762&lt;&gt;1,"",IF(J762="",0,IF(COUNTIFS($J$4:J762,J762)&gt;1,1,0)))</f>
        <v/>
      </c>
      <c r="O762" s="39">
        <f>IF(L762&lt;&gt;1,"",IF(J762="",0,IFERROR(MATCH(J762,'分け方の表'!$M$4:$M$53,0),0)))</f>
        <v/>
      </c>
      <c r="P762" s="39">
        <f>IF(L762&lt;&gt;1,"",IF(SUMPRODUCT((COUNTIFS(C762,"*"&amp;'分け方の表'!$F$4:$F$23&amp;"*")&gt;0)*('分け方の表'!$F$4:$F$23&lt;&gt;"")*'分け方の表'!$I$4:$I$23)=0,99,1+COUNTIFS('分け方の表'!$I$4:$I$23,"&gt;"&amp;SUMPRODUCT((COUNTIFS(C762,"*"&amp;'分け方の表'!$F$4:$F$23&amp;"*")&gt;0)*('分け方の表'!$F$4:$F$23&lt;&gt;"")*'分け方の表'!$I$4:$I$23))))</f>
        <v/>
      </c>
      <c r="Q762" s="39">
        <f>IF(L762&lt;&gt;1,"",IF(P762&gt;=99,"",INDEX('分け方の表'!$G$4:$G$23,P762)&amp;""))</f>
        <v/>
      </c>
      <c r="R762" s="39">
        <f>IF(L762&lt;&gt;1,"",IF((F762="収入")*(G762="給与")*(E762&lt;&gt;"")*(COUNTIFS('分け方の表'!$J$4:$J$13,E762)&gt;0),INDEX('分け方の表'!$K$4:$K$13,MATCH(E762,'分け方の表'!$J$4:$J$13,0))&amp;"",IFERROR(INDEX('分け方の表'!$C$4:$C$103,MATCH(F762&amp;"|"&amp;G762,'分け方の表'!$D$4:$D$103,0))&amp;"",IFERROR(INDEX('分け方の表'!$C$4:$C$103,MATCH(F762&amp;"|（ほか全部）",'分け方の表'!$D$4:$D$103,0))&amp;"","未分類"))))</f>
        <v/>
      </c>
      <c r="S762" s="39">
        <f>IF(L762&lt;&gt;1,"",IF(N762=1,"",IF(IF(O762&gt;0,INDEX('分け方の表'!$N$4:$N$53,O762)&amp;"","")&lt;&gt;"",IF(INDEX('分け方の表'!$N$4:$N$53,O762)="（数えない）","",INDEX('分け方の表'!$N$4:$N$53,O762)&amp;""),IF(I762&amp;""="1",IF((Q762&lt;&gt;"")*(D762&lt;0)*(IFERROR(INDEX('入力'!$E$30:$E$88,MATCH(Q762,'入力'!$A$30:$A$88,0)),"")="貯める・増やす"),Q762,""),IF(A762&amp;""="0","",IF(Q762&lt;&gt;"",Q762,R762))))))</f>
        <v/>
      </c>
      <c r="T762" s="56">
        <f>IF(S762="","",IF(IFERROR(INDEX('入力'!$E$30:$E$88,MATCH(S762,'入力'!$A$30:$A$88,0)),"")="入るお金",D762,-D762))</f>
        <v/>
      </c>
      <c r="U762" s="39">
        <f>IF(L762="","",IF(L762&lt;&gt;1,"見出しなど",IF(N762=1,"重なり",IF(S762="",IF(O762&gt;0,"数えない（直した）",IF(I762&amp;""="1","振替",IF(A762&amp;""="0","計算対象外","数えない"))),IF(COUNTIFS('入力'!$A$30:$A$88,S762)=0,"一覧にない費目",IF(O762&gt;0,"直した",IF(S762="未分類","未分類","OK")))))))</f>
        <v/>
      </c>
    </row>
    <row r="763">
      <c r="A763" s="40" t="n"/>
      <c r="B763" s="34" t="n"/>
      <c r="C763" s="35" t="n"/>
      <c r="D763" s="36" t="n"/>
      <c r="E763" s="35" t="n"/>
      <c r="F763" s="35" t="n"/>
      <c r="G763" s="35" t="n"/>
      <c r="H763" s="35" t="n"/>
      <c r="I763" s="40" t="n"/>
      <c r="J763" s="35" t="n"/>
      <c r="L763" s="39">
        <f>IF(B763="","",IFERROR(YEAR(B763)*0+D763*0+1,0))</f>
        <v/>
      </c>
      <c r="M763" s="55">
        <f>IF(L763&lt;&gt;1,"",IF(O763&gt;0,IF(INDEX('分け方の表'!$O$4:$O$53,O763)&lt;&gt;"",DATE(YEAR(INDEX('分け方の表'!$O$4:$O$53,O763)),MONTH(INDEX('分け方の表'!$O$4:$O$53,O763)),1),DATE(YEAR(B763),MONTH(B763),1)),DATE(YEAR(B763),MONTH(B763),1)))</f>
        <v/>
      </c>
      <c r="N763" s="39">
        <f>IF(L763&lt;&gt;1,"",IF(J763="",0,IF(COUNTIFS($J$4:J763,J763)&gt;1,1,0)))</f>
        <v/>
      </c>
      <c r="O763" s="39">
        <f>IF(L763&lt;&gt;1,"",IF(J763="",0,IFERROR(MATCH(J763,'分け方の表'!$M$4:$M$53,0),0)))</f>
        <v/>
      </c>
      <c r="P763" s="39">
        <f>IF(L763&lt;&gt;1,"",IF(SUMPRODUCT((COUNTIFS(C763,"*"&amp;'分け方の表'!$F$4:$F$23&amp;"*")&gt;0)*('分け方の表'!$F$4:$F$23&lt;&gt;"")*'分け方の表'!$I$4:$I$23)=0,99,1+COUNTIFS('分け方の表'!$I$4:$I$23,"&gt;"&amp;SUMPRODUCT((COUNTIFS(C763,"*"&amp;'分け方の表'!$F$4:$F$23&amp;"*")&gt;0)*('分け方の表'!$F$4:$F$23&lt;&gt;"")*'分け方の表'!$I$4:$I$23))))</f>
        <v/>
      </c>
      <c r="Q763" s="39">
        <f>IF(L763&lt;&gt;1,"",IF(P763&gt;=99,"",INDEX('分け方の表'!$G$4:$G$23,P763)&amp;""))</f>
        <v/>
      </c>
      <c r="R763" s="39">
        <f>IF(L763&lt;&gt;1,"",IF((F763="収入")*(G763="給与")*(E763&lt;&gt;"")*(COUNTIFS('分け方の表'!$J$4:$J$13,E763)&gt;0),INDEX('分け方の表'!$K$4:$K$13,MATCH(E763,'分け方の表'!$J$4:$J$13,0))&amp;"",IFERROR(INDEX('分け方の表'!$C$4:$C$103,MATCH(F763&amp;"|"&amp;G763,'分け方の表'!$D$4:$D$103,0))&amp;"",IFERROR(INDEX('分け方の表'!$C$4:$C$103,MATCH(F763&amp;"|（ほか全部）",'分け方の表'!$D$4:$D$103,0))&amp;"","未分類"))))</f>
        <v/>
      </c>
      <c r="S763" s="39">
        <f>IF(L763&lt;&gt;1,"",IF(N763=1,"",IF(IF(O763&gt;0,INDEX('分け方の表'!$N$4:$N$53,O763)&amp;"","")&lt;&gt;"",IF(INDEX('分け方の表'!$N$4:$N$53,O763)="（数えない）","",INDEX('分け方の表'!$N$4:$N$53,O763)&amp;""),IF(I763&amp;""="1",IF((Q763&lt;&gt;"")*(D763&lt;0)*(IFERROR(INDEX('入力'!$E$30:$E$88,MATCH(Q763,'入力'!$A$30:$A$88,0)),"")="貯める・増やす"),Q763,""),IF(A763&amp;""="0","",IF(Q763&lt;&gt;"",Q763,R763))))))</f>
        <v/>
      </c>
      <c r="T763" s="56">
        <f>IF(S763="","",IF(IFERROR(INDEX('入力'!$E$30:$E$88,MATCH(S763,'入力'!$A$30:$A$88,0)),"")="入るお金",D763,-D763))</f>
        <v/>
      </c>
      <c r="U763" s="39">
        <f>IF(L763="","",IF(L763&lt;&gt;1,"見出しなど",IF(N763=1,"重なり",IF(S763="",IF(O763&gt;0,"数えない（直した）",IF(I763&amp;""="1","振替",IF(A763&amp;""="0","計算対象外","数えない"))),IF(COUNTIFS('入力'!$A$30:$A$88,S763)=0,"一覧にない費目",IF(O763&gt;0,"直した",IF(S763="未分類","未分類","OK")))))))</f>
        <v/>
      </c>
    </row>
    <row r="764">
      <c r="A764" s="40" t="n"/>
      <c r="B764" s="34" t="n"/>
      <c r="C764" s="35" t="n"/>
      <c r="D764" s="36" t="n"/>
      <c r="E764" s="35" t="n"/>
      <c r="F764" s="35" t="n"/>
      <c r="G764" s="35" t="n"/>
      <c r="H764" s="35" t="n"/>
      <c r="I764" s="40" t="n"/>
      <c r="J764" s="35" t="n"/>
      <c r="L764" s="39">
        <f>IF(B764="","",IFERROR(YEAR(B764)*0+D764*0+1,0))</f>
        <v/>
      </c>
      <c r="M764" s="55">
        <f>IF(L764&lt;&gt;1,"",IF(O764&gt;0,IF(INDEX('分け方の表'!$O$4:$O$53,O764)&lt;&gt;"",DATE(YEAR(INDEX('分け方の表'!$O$4:$O$53,O764)),MONTH(INDEX('分け方の表'!$O$4:$O$53,O764)),1),DATE(YEAR(B764),MONTH(B764),1)),DATE(YEAR(B764),MONTH(B764),1)))</f>
        <v/>
      </c>
      <c r="N764" s="39">
        <f>IF(L764&lt;&gt;1,"",IF(J764="",0,IF(COUNTIFS($J$4:J764,J764)&gt;1,1,0)))</f>
        <v/>
      </c>
      <c r="O764" s="39">
        <f>IF(L764&lt;&gt;1,"",IF(J764="",0,IFERROR(MATCH(J764,'分け方の表'!$M$4:$M$53,0),0)))</f>
        <v/>
      </c>
      <c r="P764" s="39">
        <f>IF(L764&lt;&gt;1,"",IF(SUMPRODUCT((COUNTIFS(C764,"*"&amp;'分け方の表'!$F$4:$F$23&amp;"*")&gt;0)*('分け方の表'!$F$4:$F$23&lt;&gt;"")*'分け方の表'!$I$4:$I$23)=0,99,1+COUNTIFS('分け方の表'!$I$4:$I$23,"&gt;"&amp;SUMPRODUCT((COUNTIFS(C764,"*"&amp;'分け方の表'!$F$4:$F$23&amp;"*")&gt;0)*('分け方の表'!$F$4:$F$23&lt;&gt;"")*'分け方の表'!$I$4:$I$23))))</f>
        <v/>
      </c>
      <c r="Q764" s="39">
        <f>IF(L764&lt;&gt;1,"",IF(P764&gt;=99,"",INDEX('分け方の表'!$G$4:$G$23,P764)&amp;""))</f>
        <v/>
      </c>
      <c r="R764" s="39">
        <f>IF(L764&lt;&gt;1,"",IF((F764="収入")*(G764="給与")*(E764&lt;&gt;"")*(COUNTIFS('分け方の表'!$J$4:$J$13,E764)&gt;0),INDEX('分け方の表'!$K$4:$K$13,MATCH(E764,'分け方の表'!$J$4:$J$13,0))&amp;"",IFERROR(INDEX('分け方の表'!$C$4:$C$103,MATCH(F764&amp;"|"&amp;G764,'分け方の表'!$D$4:$D$103,0))&amp;"",IFERROR(INDEX('分け方の表'!$C$4:$C$103,MATCH(F764&amp;"|（ほか全部）",'分け方の表'!$D$4:$D$103,0))&amp;"","未分類"))))</f>
        <v/>
      </c>
      <c r="S764" s="39">
        <f>IF(L764&lt;&gt;1,"",IF(N764=1,"",IF(IF(O764&gt;0,INDEX('分け方の表'!$N$4:$N$53,O764)&amp;"","")&lt;&gt;"",IF(INDEX('分け方の表'!$N$4:$N$53,O764)="（数えない）","",INDEX('分け方の表'!$N$4:$N$53,O764)&amp;""),IF(I764&amp;""="1",IF((Q764&lt;&gt;"")*(D764&lt;0)*(IFERROR(INDEX('入力'!$E$30:$E$88,MATCH(Q764,'入力'!$A$30:$A$88,0)),"")="貯める・増やす"),Q764,""),IF(A764&amp;""="0","",IF(Q764&lt;&gt;"",Q764,R764))))))</f>
        <v/>
      </c>
      <c r="T764" s="56">
        <f>IF(S764="","",IF(IFERROR(INDEX('入力'!$E$30:$E$88,MATCH(S764,'入力'!$A$30:$A$88,0)),"")="入るお金",D764,-D764))</f>
        <v/>
      </c>
      <c r="U764" s="39">
        <f>IF(L764="","",IF(L764&lt;&gt;1,"見出しなど",IF(N764=1,"重なり",IF(S764="",IF(O764&gt;0,"数えない（直した）",IF(I764&amp;""="1","振替",IF(A764&amp;""="0","計算対象外","数えない"))),IF(COUNTIFS('入力'!$A$30:$A$88,S764)=0,"一覧にない費目",IF(O764&gt;0,"直した",IF(S764="未分類","未分類","OK")))))))</f>
        <v/>
      </c>
    </row>
    <row r="765">
      <c r="A765" s="40" t="n"/>
      <c r="B765" s="34" t="n"/>
      <c r="C765" s="35" t="n"/>
      <c r="D765" s="36" t="n"/>
      <c r="E765" s="35" t="n"/>
      <c r="F765" s="35" t="n"/>
      <c r="G765" s="35" t="n"/>
      <c r="H765" s="35" t="n"/>
      <c r="I765" s="40" t="n"/>
      <c r="J765" s="35" t="n"/>
      <c r="L765" s="39">
        <f>IF(B765="","",IFERROR(YEAR(B765)*0+D765*0+1,0))</f>
        <v/>
      </c>
      <c r="M765" s="55">
        <f>IF(L765&lt;&gt;1,"",IF(O765&gt;0,IF(INDEX('分け方の表'!$O$4:$O$53,O765)&lt;&gt;"",DATE(YEAR(INDEX('分け方の表'!$O$4:$O$53,O765)),MONTH(INDEX('分け方の表'!$O$4:$O$53,O765)),1),DATE(YEAR(B765),MONTH(B765),1)),DATE(YEAR(B765),MONTH(B765),1)))</f>
        <v/>
      </c>
      <c r="N765" s="39">
        <f>IF(L765&lt;&gt;1,"",IF(J765="",0,IF(COUNTIFS($J$4:J765,J765)&gt;1,1,0)))</f>
        <v/>
      </c>
      <c r="O765" s="39">
        <f>IF(L765&lt;&gt;1,"",IF(J765="",0,IFERROR(MATCH(J765,'分け方の表'!$M$4:$M$53,0),0)))</f>
        <v/>
      </c>
      <c r="P765" s="39">
        <f>IF(L765&lt;&gt;1,"",IF(SUMPRODUCT((COUNTIFS(C765,"*"&amp;'分け方の表'!$F$4:$F$23&amp;"*")&gt;0)*('分け方の表'!$F$4:$F$23&lt;&gt;"")*'分け方の表'!$I$4:$I$23)=0,99,1+COUNTIFS('分け方の表'!$I$4:$I$23,"&gt;"&amp;SUMPRODUCT((COUNTIFS(C765,"*"&amp;'分け方の表'!$F$4:$F$23&amp;"*")&gt;0)*('分け方の表'!$F$4:$F$23&lt;&gt;"")*'分け方の表'!$I$4:$I$23))))</f>
        <v/>
      </c>
      <c r="Q765" s="39">
        <f>IF(L765&lt;&gt;1,"",IF(P765&gt;=99,"",INDEX('分け方の表'!$G$4:$G$23,P765)&amp;""))</f>
        <v/>
      </c>
      <c r="R765" s="39">
        <f>IF(L765&lt;&gt;1,"",IF((F765="収入")*(G765="給与")*(E765&lt;&gt;"")*(COUNTIFS('分け方の表'!$J$4:$J$13,E765)&gt;0),INDEX('分け方の表'!$K$4:$K$13,MATCH(E765,'分け方の表'!$J$4:$J$13,0))&amp;"",IFERROR(INDEX('分け方の表'!$C$4:$C$103,MATCH(F765&amp;"|"&amp;G765,'分け方の表'!$D$4:$D$103,0))&amp;"",IFERROR(INDEX('分け方の表'!$C$4:$C$103,MATCH(F765&amp;"|（ほか全部）",'分け方の表'!$D$4:$D$103,0))&amp;"","未分類"))))</f>
        <v/>
      </c>
      <c r="S765" s="39">
        <f>IF(L765&lt;&gt;1,"",IF(N765=1,"",IF(IF(O765&gt;0,INDEX('分け方の表'!$N$4:$N$53,O765)&amp;"","")&lt;&gt;"",IF(INDEX('分け方の表'!$N$4:$N$53,O765)="（数えない）","",INDEX('分け方の表'!$N$4:$N$53,O765)&amp;""),IF(I765&amp;""="1",IF((Q765&lt;&gt;"")*(D765&lt;0)*(IFERROR(INDEX('入力'!$E$30:$E$88,MATCH(Q765,'入力'!$A$30:$A$88,0)),"")="貯める・増やす"),Q765,""),IF(A765&amp;""="0","",IF(Q765&lt;&gt;"",Q765,R765))))))</f>
        <v/>
      </c>
      <c r="T765" s="56">
        <f>IF(S765="","",IF(IFERROR(INDEX('入力'!$E$30:$E$88,MATCH(S765,'入力'!$A$30:$A$88,0)),"")="入るお金",D765,-D765))</f>
        <v/>
      </c>
      <c r="U765" s="39">
        <f>IF(L765="","",IF(L765&lt;&gt;1,"見出しなど",IF(N765=1,"重なり",IF(S765="",IF(O765&gt;0,"数えない（直した）",IF(I765&amp;""="1","振替",IF(A765&amp;""="0","計算対象外","数えない"))),IF(COUNTIFS('入力'!$A$30:$A$88,S765)=0,"一覧にない費目",IF(O765&gt;0,"直した",IF(S765="未分類","未分類","OK")))))))</f>
        <v/>
      </c>
    </row>
    <row r="766">
      <c r="A766" s="40" t="n"/>
      <c r="B766" s="34" t="n"/>
      <c r="C766" s="35" t="n"/>
      <c r="D766" s="36" t="n"/>
      <c r="E766" s="35" t="n"/>
      <c r="F766" s="35" t="n"/>
      <c r="G766" s="35" t="n"/>
      <c r="H766" s="35" t="n"/>
      <c r="I766" s="40" t="n"/>
      <c r="J766" s="35" t="n"/>
      <c r="L766" s="39">
        <f>IF(B766="","",IFERROR(YEAR(B766)*0+D766*0+1,0))</f>
        <v/>
      </c>
      <c r="M766" s="55">
        <f>IF(L766&lt;&gt;1,"",IF(O766&gt;0,IF(INDEX('分け方の表'!$O$4:$O$53,O766)&lt;&gt;"",DATE(YEAR(INDEX('分け方の表'!$O$4:$O$53,O766)),MONTH(INDEX('分け方の表'!$O$4:$O$53,O766)),1),DATE(YEAR(B766),MONTH(B766),1)),DATE(YEAR(B766),MONTH(B766),1)))</f>
        <v/>
      </c>
      <c r="N766" s="39">
        <f>IF(L766&lt;&gt;1,"",IF(J766="",0,IF(COUNTIFS($J$4:J766,J766)&gt;1,1,0)))</f>
        <v/>
      </c>
      <c r="O766" s="39">
        <f>IF(L766&lt;&gt;1,"",IF(J766="",0,IFERROR(MATCH(J766,'分け方の表'!$M$4:$M$53,0),0)))</f>
        <v/>
      </c>
      <c r="P766" s="39">
        <f>IF(L766&lt;&gt;1,"",IF(SUMPRODUCT((COUNTIFS(C766,"*"&amp;'分け方の表'!$F$4:$F$23&amp;"*")&gt;0)*('分け方の表'!$F$4:$F$23&lt;&gt;"")*'分け方の表'!$I$4:$I$23)=0,99,1+COUNTIFS('分け方の表'!$I$4:$I$23,"&gt;"&amp;SUMPRODUCT((COUNTIFS(C766,"*"&amp;'分け方の表'!$F$4:$F$23&amp;"*")&gt;0)*('分け方の表'!$F$4:$F$23&lt;&gt;"")*'分け方の表'!$I$4:$I$23))))</f>
        <v/>
      </c>
      <c r="Q766" s="39">
        <f>IF(L766&lt;&gt;1,"",IF(P766&gt;=99,"",INDEX('分け方の表'!$G$4:$G$23,P766)&amp;""))</f>
        <v/>
      </c>
      <c r="R766" s="39">
        <f>IF(L766&lt;&gt;1,"",IF((F766="収入")*(G766="給与")*(E766&lt;&gt;"")*(COUNTIFS('分け方の表'!$J$4:$J$13,E766)&gt;0),INDEX('分け方の表'!$K$4:$K$13,MATCH(E766,'分け方の表'!$J$4:$J$13,0))&amp;"",IFERROR(INDEX('分け方の表'!$C$4:$C$103,MATCH(F766&amp;"|"&amp;G766,'分け方の表'!$D$4:$D$103,0))&amp;"",IFERROR(INDEX('分け方の表'!$C$4:$C$103,MATCH(F766&amp;"|（ほか全部）",'分け方の表'!$D$4:$D$103,0))&amp;"","未分類"))))</f>
        <v/>
      </c>
      <c r="S766" s="39">
        <f>IF(L766&lt;&gt;1,"",IF(N766=1,"",IF(IF(O766&gt;0,INDEX('分け方の表'!$N$4:$N$53,O766)&amp;"","")&lt;&gt;"",IF(INDEX('分け方の表'!$N$4:$N$53,O766)="（数えない）","",INDEX('分け方の表'!$N$4:$N$53,O766)&amp;""),IF(I766&amp;""="1",IF((Q766&lt;&gt;"")*(D766&lt;0)*(IFERROR(INDEX('入力'!$E$30:$E$88,MATCH(Q766,'入力'!$A$30:$A$88,0)),"")="貯める・増やす"),Q766,""),IF(A766&amp;""="0","",IF(Q766&lt;&gt;"",Q766,R766))))))</f>
        <v/>
      </c>
      <c r="T766" s="56">
        <f>IF(S766="","",IF(IFERROR(INDEX('入力'!$E$30:$E$88,MATCH(S766,'入力'!$A$30:$A$88,0)),"")="入るお金",D766,-D766))</f>
        <v/>
      </c>
      <c r="U766" s="39">
        <f>IF(L766="","",IF(L766&lt;&gt;1,"見出しなど",IF(N766=1,"重なり",IF(S766="",IF(O766&gt;0,"数えない（直した）",IF(I766&amp;""="1","振替",IF(A766&amp;""="0","計算対象外","数えない"))),IF(COUNTIFS('入力'!$A$30:$A$88,S766)=0,"一覧にない費目",IF(O766&gt;0,"直した",IF(S766="未分類","未分類","OK")))))))</f>
        <v/>
      </c>
    </row>
    <row r="767">
      <c r="A767" s="40" t="n"/>
      <c r="B767" s="34" t="n"/>
      <c r="C767" s="35" t="n"/>
      <c r="D767" s="36" t="n"/>
      <c r="E767" s="35" t="n"/>
      <c r="F767" s="35" t="n"/>
      <c r="G767" s="35" t="n"/>
      <c r="H767" s="35" t="n"/>
      <c r="I767" s="40" t="n"/>
      <c r="J767" s="35" t="n"/>
      <c r="L767" s="39">
        <f>IF(B767="","",IFERROR(YEAR(B767)*0+D767*0+1,0))</f>
        <v/>
      </c>
      <c r="M767" s="55">
        <f>IF(L767&lt;&gt;1,"",IF(O767&gt;0,IF(INDEX('分け方の表'!$O$4:$O$53,O767)&lt;&gt;"",DATE(YEAR(INDEX('分け方の表'!$O$4:$O$53,O767)),MONTH(INDEX('分け方の表'!$O$4:$O$53,O767)),1),DATE(YEAR(B767),MONTH(B767),1)),DATE(YEAR(B767),MONTH(B767),1)))</f>
        <v/>
      </c>
      <c r="N767" s="39">
        <f>IF(L767&lt;&gt;1,"",IF(J767="",0,IF(COUNTIFS($J$4:J767,J767)&gt;1,1,0)))</f>
        <v/>
      </c>
      <c r="O767" s="39">
        <f>IF(L767&lt;&gt;1,"",IF(J767="",0,IFERROR(MATCH(J767,'分け方の表'!$M$4:$M$53,0),0)))</f>
        <v/>
      </c>
      <c r="P767" s="39">
        <f>IF(L767&lt;&gt;1,"",IF(SUMPRODUCT((COUNTIFS(C767,"*"&amp;'分け方の表'!$F$4:$F$23&amp;"*")&gt;0)*('分け方の表'!$F$4:$F$23&lt;&gt;"")*'分け方の表'!$I$4:$I$23)=0,99,1+COUNTIFS('分け方の表'!$I$4:$I$23,"&gt;"&amp;SUMPRODUCT((COUNTIFS(C767,"*"&amp;'分け方の表'!$F$4:$F$23&amp;"*")&gt;0)*('分け方の表'!$F$4:$F$23&lt;&gt;"")*'分け方の表'!$I$4:$I$23))))</f>
        <v/>
      </c>
      <c r="Q767" s="39">
        <f>IF(L767&lt;&gt;1,"",IF(P767&gt;=99,"",INDEX('分け方の表'!$G$4:$G$23,P767)&amp;""))</f>
        <v/>
      </c>
      <c r="R767" s="39">
        <f>IF(L767&lt;&gt;1,"",IF((F767="収入")*(G767="給与")*(E767&lt;&gt;"")*(COUNTIFS('分け方の表'!$J$4:$J$13,E767)&gt;0),INDEX('分け方の表'!$K$4:$K$13,MATCH(E767,'分け方の表'!$J$4:$J$13,0))&amp;"",IFERROR(INDEX('分け方の表'!$C$4:$C$103,MATCH(F767&amp;"|"&amp;G767,'分け方の表'!$D$4:$D$103,0))&amp;"",IFERROR(INDEX('分け方の表'!$C$4:$C$103,MATCH(F767&amp;"|（ほか全部）",'分け方の表'!$D$4:$D$103,0))&amp;"","未分類"))))</f>
        <v/>
      </c>
      <c r="S767" s="39">
        <f>IF(L767&lt;&gt;1,"",IF(N767=1,"",IF(IF(O767&gt;0,INDEX('分け方の表'!$N$4:$N$53,O767)&amp;"","")&lt;&gt;"",IF(INDEX('分け方の表'!$N$4:$N$53,O767)="（数えない）","",INDEX('分け方の表'!$N$4:$N$53,O767)&amp;""),IF(I767&amp;""="1",IF((Q767&lt;&gt;"")*(D767&lt;0)*(IFERROR(INDEX('入力'!$E$30:$E$88,MATCH(Q767,'入力'!$A$30:$A$88,0)),"")="貯める・増やす"),Q767,""),IF(A767&amp;""="0","",IF(Q767&lt;&gt;"",Q767,R767))))))</f>
        <v/>
      </c>
      <c r="T767" s="56">
        <f>IF(S767="","",IF(IFERROR(INDEX('入力'!$E$30:$E$88,MATCH(S767,'入力'!$A$30:$A$88,0)),"")="入るお金",D767,-D767))</f>
        <v/>
      </c>
      <c r="U767" s="39">
        <f>IF(L767="","",IF(L767&lt;&gt;1,"見出しなど",IF(N767=1,"重なり",IF(S767="",IF(O767&gt;0,"数えない（直した）",IF(I767&amp;""="1","振替",IF(A767&amp;""="0","計算対象外","数えない"))),IF(COUNTIFS('入力'!$A$30:$A$88,S767)=0,"一覧にない費目",IF(O767&gt;0,"直した",IF(S767="未分類","未分類","OK")))))))</f>
        <v/>
      </c>
    </row>
    <row r="768">
      <c r="A768" s="40" t="n"/>
      <c r="B768" s="34" t="n"/>
      <c r="C768" s="35" t="n"/>
      <c r="D768" s="36" t="n"/>
      <c r="E768" s="35" t="n"/>
      <c r="F768" s="35" t="n"/>
      <c r="G768" s="35" t="n"/>
      <c r="H768" s="35" t="n"/>
      <c r="I768" s="40" t="n"/>
      <c r="J768" s="35" t="n"/>
      <c r="L768" s="39">
        <f>IF(B768="","",IFERROR(YEAR(B768)*0+D768*0+1,0))</f>
        <v/>
      </c>
      <c r="M768" s="55">
        <f>IF(L768&lt;&gt;1,"",IF(O768&gt;0,IF(INDEX('分け方の表'!$O$4:$O$53,O768)&lt;&gt;"",DATE(YEAR(INDEX('分け方の表'!$O$4:$O$53,O768)),MONTH(INDEX('分け方の表'!$O$4:$O$53,O768)),1),DATE(YEAR(B768),MONTH(B768),1)),DATE(YEAR(B768),MONTH(B768),1)))</f>
        <v/>
      </c>
      <c r="N768" s="39">
        <f>IF(L768&lt;&gt;1,"",IF(J768="",0,IF(COUNTIFS($J$4:J768,J768)&gt;1,1,0)))</f>
        <v/>
      </c>
      <c r="O768" s="39">
        <f>IF(L768&lt;&gt;1,"",IF(J768="",0,IFERROR(MATCH(J768,'分け方の表'!$M$4:$M$53,0),0)))</f>
        <v/>
      </c>
      <c r="P768" s="39">
        <f>IF(L768&lt;&gt;1,"",IF(SUMPRODUCT((COUNTIFS(C768,"*"&amp;'分け方の表'!$F$4:$F$23&amp;"*")&gt;0)*('分け方の表'!$F$4:$F$23&lt;&gt;"")*'分け方の表'!$I$4:$I$23)=0,99,1+COUNTIFS('分け方の表'!$I$4:$I$23,"&gt;"&amp;SUMPRODUCT((COUNTIFS(C768,"*"&amp;'分け方の表'!$F$4:$F$23&amp;"*")&gt;0)*('分け方の表'!$F$4:$F$23&lt;&gt;"")*'分け方の表'!$I$4:$I$23))))</f>
        <v/>
      </c>
      <c r="Q768" s="39">
        <f>IF(L768&lt;&gt;1,"",IF(P768&gt;=99,"",INDEX('分け方の表'!$G$4:$G$23,P768)&amp;""))</f>
        <v/>
      </c>
      <c r="R768" s="39">
        <f>IF(L768&lt;&gt;1,"",IF((F768="収入")*(G768="給与")*(E768&lt;&gt;"")*(COUNTIFS('分け方の表'!$J$4:$J$13,E768)&gt;0),INDEX('分け方の表'!$K$4:$K$13,MATCH(E768,'分け方の表'!$J$4:$J$13,0))&amp;"",IFERROR(INDEX('分け方の表'!$C$4:$C$103,MATCH(F768&amp;"|"&amp;G768,'分け方の表'!$D$4:$D$103,0))&amp;"",IFERROR(INDEX('分け方の表'!$C$4:$C$103,MATCH(F768&amp;"|（ほか全部）",'分け方の表'!$D$4:$D$103,0))&amp;"","未分類"))))</f>
        <v/>
      </c>
      <c r="S768" s="39">
        <f>IF(L768&lt;&gt;1,"",IF(N768=1,"",IF(IF(O768&gt;0,INDEX('分け方の表'!$N$4:$N$53,O768)&amp;"","")&lt;&gt;"",IF(INDEX('分け方の表'!$N$4:$N$53,O768)="（数えない）","",INDEX('分け方の表'!$N$4:$N$53,O768)&amp;""),IF(I768&amp;""="1",IF((Q768&lt;&gt;"")*(D768&lt;0)*(IFERROR(INDEX('入力'!$E$30:$E$88,MATCH(Q768,'入力'!$A$30:$A$88,0)),"")="貯める・増やす"),Q768,""),IF(A768&amp;""="0","",IF(Q768&lt;&gt;"",Q768,R768))))))</f>
        <v/>
      </c>
      <c r="T768" s="56">
        <f>IF(S768="","",IF(IFERROR(INDEX('入力'!$E$30:$E$88,MATCH(S768,'入力'!$A$30:$A$88,0)),"")="入るお金",D768,-D768))</f>
        <v/>
      </c>
      <c r="U768" s="39">
        <f>IF(L768="","",IF(L768&lt;&gt;1,"見出しなど",IF(N768=1,"重なり",IF(S768="",IF(O768&gt;0,"数えない（直した）",IF(I768&amp;""="1","振替",IF(A768&amp;""="0","計算対象外","数えない"))),IF(COUNTIFS('入力'!$A$30:$A$88,S768)=0,"一覧にない費目",IF(O768&gt;0,"直した",IF(S768="未分類","未分類","OK")))))))</f>
        <v/>
      </c>
    </row>
    <row r="769">
      <c r="A769" s="40" t="n"/>
      <c r="B769" s="34" t="n"/>
      <c r="C769" s="35" t="n"/>
      <c r="D769" s="36" t="n"/>
      <c r="E769" s="35" t="n"/>
      <c r="F769" s="35" t="n"/>
      <c r="G769" s="35" t="n"/>
      <c r="H769" s="35" t="n"/>
      <c r="I769" s="40" t="n"/>
      <c r="J769" s="35" t="n"/>
      <c r="L769" s="39">
        <f>IF(B769="","",IFERROR(YEAR(B769)*0+D769*0+1,0))</f>
        <v/>
      </c>
      <c r="M769" s="55">
        <f>IF(L769&lt;&gt;1,"",IF(O769&gt;0,IF(INDEX('分け方の表'!$O$4:$O$53,O769)&lt;&gt;"",DATE(YEAR(INDEX('分け方の表'!$O$4:$O$53,O769)),MONTH(INDEX('分け方の表'!$O$4:$O$53,O769)),1),DATE(YEAR(B769),MONTH(B769),1)),DATE(YEAR(B769),MONTH(B769),1)))</f>
        <v/>
      </c>
      <c r="N769" s="39">
        <f>IF(L769&lt;&gt;1,"",IF(J769="",0,IF(COUNTIFS($J$4:J769,J769)&gt;1,1,0)))</f>
        <v/>
      </c>
      <c r="O769" s="39">
        <f>IF(L769&lt;&gt;1,"",IF(J769="",0,IFERROR(MATCH(J769,'分け方の表'!$M$4:$M$53,0),0)))</f>
        <v/>
      </c>
      <c r="P769" s="39">
        <f>IF(L769&lt;&gt;1,"",IF(SUMPRODUCT((COUNTIFS(C769,"*"&amp;'分け方の表'!$F$4:$F$23&amp;"*")&gt;0)*('分け方の表'!$F$4:$F$23&lt;&gt;"")*'分け方の表'!$I$4:$I$23)=0,99,1+COUNTIFS('分け方の表'!$I$4:$I$23,"&gt;"&amp;SUMPRODUCT((COUNTIFS(C769,"*"&amp;'分け方の表'!$F$4:$F$23&amp;"*")&gt;0)*('分け方の表'!$F$4:$F$23&lt;&gt;"")*'分け方の表'!$I$4:$I$23))))</f>
        <v/>
      </c>
      <c r="Q769" s="39">
        <f>IF(L769&lt;&gt;1,"",IF(P769&gt;=99,"",INDEX('分け方の表'!$G$4:$G$23,P769)&amp;""))</f>
        <v/>
      </c>
      <c r="R769" s="39">
        <f>IF(L769&lt;&gt;1,"",IF((F769="収入")*(G769="給与")*(E769&lt;&gt;"")*(COUNTIFS('分け方の表'!$J$4:$J$13,E769)&gt;0),INDEX('分け方の表'!$K$4:$K$13,MATCH(E769,'分け方の表'!$J$4:$J$13,0))&amp;"",IFERROR(INDEX('分け方の表'!$C$4:$C$103,MATCH(F769&amp;"|"&amp;G769,'分け方の表'!$D$4:$D$103,0))&amp;"",IFERROR(INDEX('分け方の表'!$C$4:$C$103,MATCH(F769&amp;"|（ほか全部）",'分け方の表'!$D$4:$D$103,0))&amp;"","未分類"))))</f>
        <v/>
      </c>
      <c r="S769" s="39">
        <f>IF(L769&lt;&gt;1,"",IF(N769=1,"",IF(IF(O769&gt;0,INDEX('分け方の表'!$N$4:$N$53,O769)&amp;"","")&lt;&gt;"",IF(INDEX('分け方の表'!$N$4:$N$53,O769)="（数えない）","",INDEX('分け方の表'!$N$4:$N$53,O769)&amp;""),IF(I769&amp;""="1",IF((Q769&lt;&gt;"")*(D769&lt;0)*(IFERROR(INDEX('入力'!$E$30:$E$88,MATCH(Q769,'入力'!$A$30:$A$88,0)),"")="貯める・増やす"),Q769,""),IF(A769&amp;""="0","",IF(Q769&lt;&gt;"",Q769,R769))))))</f>
        <v/>
      </c>
      <c r="T769" s="56">
        <f>IF(S769="","",IF(IFERROR(INDEX('入力'!$E$30:$E$88,MATCH(S769,'入力'!$A$30:$A$88,0)),"")="入るお金",D769,-D769))</f>
        <v/>
      </c>
      <c r="U769" s="39">
        <f>IF(L769="","",IF(L769&lt;&gt;1,"見出しなど",IF(N769=1,"重なり",IF(S769="",IF(O769&gt;0,"数えない（直した）",IF(I769&amp;""="1","振替",IF(A769&amp;""="0","計算対象外","数えない"))),IF(COUNTIFS('入力'!$A$30:$A$88,S769)=0,"一覧にない費目",IF(O769&gt;0,"直した",IF(S769="未分類","未分類","OK")))))))</f>
        <v/>
      </c>
    </row>
    <row r="770">
      <c r="A770" s="40" t="n"/>
      <c r="B770" s="34" t="n"/>
      <c r="C770" s="35" t="n"/>
      <c r="D770" s="36" t="n"/>
      <c r="E770" s="35" t="n"/>
      <c r="F770" s="35" t="n"/>
      <c r="G770" s="35" t="n"/>
      <c r="H770" s="35" t="n"/>
      <c r="I770" s="40" t="n"/>
      <c r="J770" s="35" t="n"/>
      <c r="L770" s="39">
        <f>IF(B770="","",IFERROR(YEAR(B770)*0+D770*0+1,0))</f>
        <v/>
      </c>
      <c r="M770" s="55">
        <f>IF(L770&lt;&gt;1,"",IF(O770&gt;0,IF(INDEX('分け方の表'!$O$4:$O$53,O770)&lt;&gt;"",DATE(YEAR(INDEX('分け方の表'!$O$4:$O$53,O770)),MONTH(INDEX('分け方の表'!$O$4:$O$53,O770)),1),DATE(YEAR(B770),MONTH(B770),1)),DATE(YEAR(B770),MONTH(B770),1)))</f>
        <v/>
      </c>
      <c r="N770" s="39">
        <f>IF(L770&lt;&gt;1,"",IF(J770="",0,IF(COUNTIFS($J$4:J770,J770)&gt;1,1,0)))</f>
        <v/>
      </c>
      <c r="O770" s="39">
        <f>IF(L770&lt;&gt;1,"",IF(J770="",0,IFERROR(MATCH(J770,'分け方の表'!$M$4:$M$53,0),0)))</f>
        <v/>
      </c>
      <c r="P770" s="39">
        <f>IF(L770&lt;&gt;1,"",IF(SUMPRODUCT((COUNTIFS(C770,"*"&amp;'分け方の表'!$F$4:$F$23&amp;"*")&gt;0)*('分け方の表'!$F$4:$F$23&lt;&gt;"")*'分け方の表'!$I$4:$I$23)=0,99,1+COUNTIFS('分け方の表'!$I$4:$I$23,"&gt;"&amp;SUMPRODUCT((COUNTIFS(C770,"*"&amp;'分け方の表'!$F$4:$F$23&amp;"*")&gt;0)*('分け方の表'!$F$4:$F$23&lt;&gt;"")*'分け方の表'!$I$4:$I$23))))</f>
        <v/>
      </c>
      <c r="Q770" s="39">
        <f>IF(L770&lt;&gt;1,"",IF(P770&gt;=99,"",INDEX('分け方の表'!$G$4:$G$23,P770)&amp;""))</f>
        <v/>
      </c>
      <c r="R770" s="39">
        <f>IF(L770&lt;&gt;1,"",IF((F770="収入")*(G770="給与")*(E770&lt;&gt;"")*(COUNTIFS('分け方の表'!$J$4:$J$13,E770)&gt;0),INDEX('分け方の表'!$K$4:$K$13,MATCH(E770,'分け方の表'!$J$4:$J$13,0))&amp;"",IFERROR(INDEX('分け方の表'!$C$4:$C$103,MATCH(F770&amp;"|"&amp;G770,'分け方の表'!$D$4:$D$103,0))&amp;"",IFERROR(INDEX('分け方の表'!$C$4:$C$103,MATCH(F770&amp;"|（ほか全部）",'分け方の表'!$D$4:$D$103,0))&amp;"","未分類"))))</f>
        <v/>
      </c>
      <c r="S770" s="39">
        <f>IF(L770&lt;&gt;1,"",IF(N770=1,"",IF(IF(O770&gt;0,INDEX('分け方の表'!$N$4:$N$53,O770)&amp;"","")&lt;&gt;"",IF(INDEX('分け方の表'!$N$4:$N$53,O770)="（数えない）","",INDEX('分け方の表'!$N$4:$N$53,O770)&amp;""),IF(I770&amp;""="1",IF((Q770&lt;&gt;"")*(D770&lt;0)*(IFERROR(INDEX('入力'!$E$30:$E$88,MATCH(Q770,'入力'!$A$30:$A$88,0)),"")="貯める・増やす"),Q770,""),IF(A770&amp;""="0","",IF(Q770&lt;&gt;"",Q770,R770))))))</f>
        <v/>
      </c>
      <c r="T770" s="56">
        <f>IF(S770="","",IF(IFERROR(INDEX('入力'!$E$30:$E$88,MATCH(S770,'入力'!$A$30:$A$88,0)),"")="入るお金",D770,-D770))</f>
        <v/>
      </c>
      <c r="U770" s="39">
        <f>IF(L770="","",IF(L770&lt;&gt;1,"見出しなど",IF(N770=1,"重なり",IF(S770="",IF(O770&gt;0,"数えない（直した）",IF(I770&amp;""="1","振替",IF(A770&amp;""="0","計算対象外","数えない"))),IF(COUNTIFS('入力'!$A$30:$A$88,S770)=0,"一覧にない費目",IF(O770&gt;0,"直した",IF(S770="未分類","未分類","OK")))))))</f>
        <v/>
      </c>
    </row>
    <row r="771">
      <c r="A771" s="40" t="n"/>
      <c r="B771" s="34" t="n"/>
      <c r="C771" s="35" t="n"/>
      <c r="D771" s="36" t="n"/>
      <c r="E771" s="35" t="n"/>
      <c r="F771" s="35" t="n"/>
      <c r="G771" s="35" t="n"/>
      <c r="H771" s="35" t="n"/>
      <c r="I771" s="40" t="n"/>
      <c r="J771" s="35" t="n"/>
      <c r="L771" s="39">
        <f>IF(B771="","",IFERROR(YEAR(B771)*0+D771*0+1,0))</f>
        <v/>
      </c>
      <c r="M771" s="55">
        <f>IF(L771&lt;&gt;1,"",IF(O771&gt;0,IF(INDEX('分け方の表'!$O$4:$O$53,O771)&lt;&gt;"",DATE(YEAR(INDEX('分け方の表'!$O$4:$O$53,O771)),MONTH(INDEX('分け方の表'!$O$4:$O$53,O771)),1),DATE(YEAR(B771),MONTH(B771),1)),DATE(YEAR(B771),MONTH(B771),1)))</f>
        <v/>
      </c>
      <c r="N771" s="39">
        <f>IF(L771&lt;&gt;1,"",IF(J771="",0,IF(COUNTIFS($J$4:J771,J771)&gt;1,1,0)))</f>
        <v/>
      </c>
      <c r="O771" s="39">
        <f>IF(L771&lt;&gt;1,"",IF(J771="",0,IFERROR(MATCH(J771,'分け方の表'!$M$4:$M$53,0),0)))</f>
        <v/>
      </c>
      <c r="P771" s="39">
        <f>IF(L771&lt;&gt;1,"",IF(SUMPRODUCT((COUNTIFS(C771,"*"&amp;'分け方の表'!$F$4:$F$23&amp;"*")&gt;0)*('分け方の表'!$F$4:$F$23&lt;&gt;"")*'分け方の表'!$I$4:$I$23)=0,99,1+COUNTIFS('分け方の表'!$I$4:$I$23,"&gt;"&amp;SUMPRODUCT((COUNTIFS(C771,"*"&amp;'分け方の表'!$F$4:$F$23&amp;"*")&gt;0)*('分け方の表'!$F$4:$F$23&lt;&gt;"")*'分け方の表'!$I$4:$I$23))))</f>
        <v/>
      </c>
      <c r="Q771" s="39">
        <f>IF(L771&lt;&gt;1,"",IF(P771&gt;=99,"",INDEX('分け方の表'!$G$4:$G$23,P771)&amp;""))</f>
        <v/>
      </c>
      <c r="R771" s="39">
        <f>IF(L771&lt;&gt;1,"",IF((F771="収入")*(G771="給与")*(E771&lt;&gt;"")*(COUNTIFS('分け方の表'!$J$4:$J$13,E771)&gt;0),INDEX('分け方の表'!$K$4:$K$13,MATCH(E771,'分け方の表'!$J$4:$J$13,0))&amp;"",IFERROR(INDEX('分け方の表'!$C$4:$C$103,MATCH(F771&amp;"|"&amp;G771,'分け方の表'!$D$4:$D$103,0))&amp;"",IFERROR(INDEX('分け方の表'!$C$4:$C$103,MATCH(F771&amp;"|（ほか全部）",'分け方の表'!$D$4:$D$103,0))&amp;"","未分類"))))</f>
        <v/>
      </c>
      <c r="S771" s="39">
        <f>IF(L771&lt;&gt;1,"",IF(N771=1,"",IF(IF(O771&gt;0,INDEX('分け方の表'!$N$4:$N$53,O771)&amp;"","")&lt;&gt;"",IF(INDEX('分け方の表'!$N$4:$N$53,O771)="（数えない）","",INDEX('分け方の表'!$N$4:$N$53,O771)&amp;""),IF(I771&amp;""="1",IF((Q771&lt;&gt;"")*(D771&lt;0)*(IFERROR(INDEX('入力'!$E$30:$E$88,MATCH(Q771,'入力'!$A$30:$A$88,0)),"")="貯める・増やす"),Q771,""),IF(A771&amp;""="0","",IF(Q771&lt;&gt;"",Q771,R771))))))</f>
        <v/>
      </c>
      <c r="T771" s="56">
        <f>IF(S771="","",IF(IFERROR(INDEX('入力'!$E$30:$E$88,MATCH(S771,'入力'!$A$30:$A$88,0)),"")="入るお金",D771,-D771))</f>
        <v/>
      </c>
      <c r="U771" s="39">
        <f>IF(L771="","",IF(L771&lt;&gt;1,"見出しなど",IF(N771=1,"重なり",IF(S771="",IF(O771&gt;0,"数えない（直した）",IF(I771&amp;""="1","振替",IF(A771&amp;""="0","計算対象外","数えない"))),IF(COUNTIFS('入力'!$A$30:$A$88,S771)=0,"一覧にない費目",IF(O771&gt;0,"直した",IF(S771="未分類","未分類","OK")))))))</f>
        <v/>
      </c>
    </row>
    <row r="772">
      <c r="A772" s="40" t="n"/>
      <c r="B772" s="34" t="n"/>
      <c r="C772" s="35" t="n"/>
      <c r="D772" s="36" t="n"/>
      <c r="E772" s="35" t="n"/>
      <c r="F772" s="35" t="n"/>
      <c r="G772" s="35" t="n"/>
      <c r="H772" s="35" t="n"/>
      <c r="I772" s="40" t="n"/>
      <c r="J772" s="35" t="n"/>
      <c r="L772" s="39">
        <f>IF(B772="","",IFERROR(YEAR(B772)*0+D772*0+1,0))</f>
        <v/>
      </c>
      <c r="M772" s="55">
        <f>IF(L772&lt;&gt;1,"",IF(O772&gt;0,IF(INDEX('分け方の表'!$O$4:$O$53,O772)&lt;&gt;"",DATE(YEAR(INDEX('分け方の表'!$O$4:$O$53,O772)),MONTH(INDEX('分け方の表'!$O$4:$O$53,O772)),1),DATE(YEAR(B772),MONTH(B772),1)),DATE(YEAR(B772),MONTH(B772),1)))</f>
        <v/>
      </c>
      <c r="N772" s="39">
        <f>IF(L772&lt;&gt;1,"",IF(J772="",0,IF(COUNTIFS($J$4:J772,J772)&gt;1,1,0)))</f>
        <v/>
      </c>
      <c r="O772" s="39">
        <f>IF(L772&lt;&gt;1,"",IF(J772="",0,IFERROR(MATCH(J772,'分け方の表'!$M$4:$M$53,0),0)))</f>
        <v/>
      </c>
      <c r="P772" s="39">
        <f>IF(L772&lt;&gt;1,"",IF(SUMPRODUCT((COUNTIFS(C772,"*"&amp;'分け方の表'!$F$4:$F$23&amp;"*")&gt;0)*('分け方の表'!$F$4:$F$23&lt;&gt;"")*'分け方の表'!$I$4:$I$23)=0,99,1+COUNTIFS('分け方の表'!$I$4:$I$23,"&gt;"&amp;SUMPRODUCT((COUNTIFS(C772,"*"&amp;'分け方の表'!$F$4:$F$23&amp;"*")&gt;0)*('分け方の表'!$F$4:$F$23&lt;&gt;"")*'分け方の表'!$I$4:$I$23))))</f>
        <v/>
      </c>
      <c r="Q772" s="39">
        <f>IF(L772&lt;&gt;1,"",IF(P772&gt;=99,"",INDEX('分け方の表'!$G$4:$G$23,P772)&amp;""))</f>
        <v/>
      </c>
      <c r="R772" s="39">
        <f>IF(L772&lt;&gt;1,"",IF((F772="収入")*(G772="給与")*(E772&lt;&gt;"")*(COUNTIFS('分け方の表'!$J$4:$J$13,E772)&gt;0),INDEX('分け方の表'!$K$4:$K$13,MATCH(E772,'分け方の表'!$J$4:$J$13,0))&amp;"",IFERROR(INDEX('分け方の表'!$C$4:$C$103,MATCH(F772&amp;"|"&amp;G772,'分け方の表'!$D$4:$D$103,0))&amp;"",IFERROR(INDEX('分け方の表'!$C$4:$C$103,MATCH(F772&amp;"|（ほか全部）",'分け方の表'!$D$4:$D$103,0))&amp;"","未分類"))))</f>
        <v/>
      </c>
      <c r="S772" s="39">
        <f>IF(L772&lt;&gt;1,"",IF(N772=1,"",IF(IF(O772&gt;0,INDEX('分け方の表'!$N$4:$N$53,O772)&amp;"","")&lt;&gt;"",IF(INDEX('分け方の表'!$N$4:$N$53,O772)="（数えない）","",INDEX('分け方の表'!$N$4:$N$53,O772)&amp;""),IF(I772&amp;""="1",IF((Q772&lt;&gt;"")*(D772&lt;0)*(IFERROR(INDEX('入力'!$E$30:$E$88,MATCH(Q772,'入力'!$A$30:$A$88,0)),"")="貯める・増やす"),Q772,""),IF(A772&amp;""="0","",IF(Q772&lt;&gt;"",Q772,R772))))))</f>
        <v/>
      </c>
      <c r="T772" s="56">
        <f>IF(S772="","",IF(IFERROR(INDEX('入力'!$E$30:$E$88,MATCH(S772,'入力'!$A$30:$A$88,0)),"")="入るお金",D772,-D772))</f>
        <v/>
      </c>
      <c r="U772" s="39">
        <f>IF(L772="","",IF(L772&lt;&gt;1,"見出しなど",IF(N772=1,"重なり",IF(S772="",IF(O772&gt;0,"数えない（直した）",IF(I772&amp;""="1","振替",IF(A772&amp;""="0","計算対象外","数えない"))),IF(COUNTIFS('入力'!$A$30:$A$88,S772)=0,"一覧にない費目",IF(O772&gt;0,"直した",IF(S772="未分類","未分類","OK")))))))</f>
        <v/>
      </c>
    </row>
    <row r="773">
      <c r="A773" s="40" t="n"/>
      <c r="B773" s="34" t="n"/>
      <c r="C773" s="35" t="n"/>
      <c r="D773" s="36" t="n"/>
      <c r="E773" s="35" t="n"/>
      <c r="F773" s="35" t="n"/>
      <c r="G773" s="35" t="n"/>
      <c r="H773" s="35" t="n"/>
      <c r="I773" s="40" t="n"/>
      <c r="J773" s="35" t="n"/>
      <c r="L773" s="39">
        <f>IF(B773="","",IFERROR(YEAR(B773)*0+D773*0+1,0))</f>
        <v/>
      </c>
      <c r="M773" s="55">
        <f>IF(L773&lt;&gt;1,"",IF(O773&gt;0,IF(INDEX('分け方の表'!$O$4:$O$53,O773)&lt;&gt;"",DATE(YEAR(INDEX('分け方の表'!$O$4:$O$53,O773)),MONTH(INDEX('分け方の表'!$O$4:$O$53,O773)),1),DATE(YEAR(B773),MONTH(B773),1)),DATE(YEAR(B773),MONTH(B773),1)))</f>
        <v/>
      </c>
      <c r="N773" s="39">
        <f>IF(L773&lt;&gt;1,"",IF(J773="",0,IF(COUNTIFS($J$4:J773,J773)&gt;1,1,0)))</f>
        <v/>
      </c>
      <c r="O773" s="39">
        <f>IF(L773&lt;&gt;1,"",IF(J773="",0,IFERROR(MATCH(J773,'分け方の表'!$M$4:$M$53,0),0)))</f>
        <v/>
      </c>
      <c r="P773" s="39">
        <f>IF(L773&lt;&gt;1,"",IF(SUMPRODUCT((COUNTIFS(C773,"*"&amp;'分け方の表'!$F$4:$F$23&amp;"*")&gt;0)*('分け方の表'!$F$4:$F$23&lt;&gt;"")*'分け方の表'!$I$4:$I$23)=0,99,1+COUNTIFS('分け方の表'!$I$4:$I$23,"&gt;"&amp;SUMPRODUCT((COUNTIFS(C773,"*"&amp;'分け方の表'!$F$4:$F$23&amp;"*")&gt;0)*('分け方の表'!$F$4:$F$23&lt;&gt;"")*'分け方の表'!$I$4:$I$23))))</f>
        <v/>
      </c>
      <c r="Q773" s="39">
        <f>IF(L773&lt;&gt;1,"",IF(P773&gt;=99,"",INDEX('分け方の表'!$G$4:$G$23,P773)&amp;""))</f>
        <v/>
      </c>
      <c r="R773" s="39">
        <f>IF(L773&lt;&gt;1,"",IF((F773="収入")*(G773="給与")*(E773&lt;&gt;"")*(COUNTIFS('分け方の表'!$J$4:$J$13,E773)&gt;0),INDEX('分け方の表'!$K$4:$K$13,MATCH(E773,'分け方の表'!$J$4:$J$13,0))&amp;"",IFERROR(INDEX('分け方の表'!$C$4:$C$103,MATCH(F773&amp;"|"&amp;G773,'分け方の表'!$D$4:$D$103,0))&amp;"",IFERROR(INDEX('分け方の表'!$C$4:$C$103,MATCH(F773&amp;"|（ほか全部）",'分け方の表'!$D$4:$D$103,0))&amp;"","未分類"))))</f>
        <v/>
      </c>
      <c r="S773" s="39">
        <f>IF(L773&lt;&gt;1,"",IF(N773=1,"",IF(IF(O773&gt;0,INDEX('分け方の表'!$N$4:$N$53,O773)&amp;"","")&lt;&gt;"",IF(INDEX('分け方の表'!$N$4:$N$53,O773)="（数えない）","",INDEX('分け方の表'!$N$4:$N$53,O773)&amp;""),IF(I773&amp;""="1",IF((Q773&lt;&gt;"")*(D773&lt;0)*(IFERROR(INDEX('入力'!$E$30:$E$88,MATCH(Q773,'入力'!$A$30:$A$88,0)),"")="貯める・増やす"),Q773,""),IF(A773&amp;""="0","",IF(Q773&lt;&gt;"",Q773,R773))))))</f>
        <v/>
      </c>
      <c r="T773" s="56">
        <f>IF(S773="","",IF(IFERROR(INDEX('入力'!$E$30:$E$88,MATCH(S773,'入力'!$A$30:$A$88,0)),"")="入るお金",D773,-D773))</f>
        <v/>
      </c>
      <c r="U773" s="39">
        <f>IF(L773="","",IF(L773&lt;&gt;1,"見出しなど",IF(N773=1,"重なり",IF(S773="",IF(O773&gt;0,"数えない（直した）",IF(I773&amp;""="1","振替",IF(A773&amp;""="0","計算対象外","数えない"))),IF(COUNTIFS('入力'!$A$30:$A$88,S773)=0,"一覧にない費目",IF(O773&gt;0,"直した",IF(S773="未分類","未分類","OK")))))))</f>
        <v/>
      </c>
    </row>
    <row r="774">
      <c r="A774" s="40" t="n"/>
      <c r="B774" s="34" t="n"/>
      <c r="C774" s="35" t="n"/>
      <c r="D774" s="36" t="n"/>
      <c r="E774" s="35" t="n"/>
      <c r="F774" s="35" t="n"/>
      <c r="G774" s="35" t="n"/>
      <c r="H774" s="35" t="n"/>
      <c r="I774" s="40" t="n"/>
      <c r="J774" s="35" t="n"/>
      <c r="L774" s="39">
        <f>IF(B774="","",IFERROR(YEAR(B774)*0+D774*0+1,0))</f>
        <v/>
      </c>
      <c r="M774" s="55">
        <f>IF(L774&lt;&gt;1,"",IF(O774&gt;0,IF(INDEX('分け方の表'!$O$4:$O$53,O774)&lt;&gt;"",DATE(YEAR(INDEX('分け方の表'!$O$4:$O$53,O774)),MONTH(INDEX('分け方の表'!$O$4:$O$53,O774)),1),DATE(YEAR(B774),MONTH(B774),1)),DATE(YEAR(B774),MONTH(B774),1)))</f>
        <v/>
      </c>
      <c r="N774" s="39">
        <f>IF(L774&lt;&gt;1,"",IF(J774="",0,IF(COUNTIFS($J$4:J774,J774)&gt;1,1,0)))</f>
        <v/>
      </c>
      <c r="O774" s="39">
        <f>IF(L774&lt;&gt;1,"",IF(J774="",0,IFERROR(MATCH(J774,'分け方の表'!$M$4:$M$53,0),0)))</f>
        <v/>
      </c>
      <c r="P774" s="39">
        <f>IF(L774&lt;&gt;1,"",IF(SUMPRODUCT((COUNTIFS(C774,"*"&amp;'分け方の表'!$F$4:$F$23&amp;"*")&gt;0)*('分け方の表'!$F$4:$F$23&lt;&gt;"")*'分け方の表'!$I$4:$I$23)=0,99,1+COUNTIFS('分け方の表'!$I$4:$I$23,"&gt;"&amp;SUMPRODUCT((COUNTIFS(C774,"*"&amp;'分け方の表'!$F$4:$F$23&amp;"*")&gt;0)*('分け方の表'!$F$4:$F$23&lt;&gt;"")*'分け方の表'!$I$4:$I$23))))</f>
        <v/>
      </c>
      <c r="Q774" s="39">
        <f>IF(L774&lt;&gt;1,"",IF(P774&gt;=99,"",INDEX('分け方の表'!$G$4:$G$23,P774)&amp;""))</f>
        <v/>
      </c>
      <c r="R774" s="39">
        <f>IF(L774&lt;&gt;1,"",IF((F774="収入")*(G774="給与")*(E774&lt;&gt;"")*(COUNTIFS('分け方の表'!$J$4:$J$13,E774)&gt;0),INDEX('分け方の表'!$K$4:$K$13,MATCH(E774,'分け方の表'!$J$4:$J$13,0))&amp;"",IFERROR(INDEX('分け方の表'!$C$4:$C$103,MATCH(F774&amp;"|"&amp;G774,'分け方の表'!$D$4:$D$103,0))&amp;"",IFERROR(INDEX('分け方の表'!$C$4:$C$103,MATCH(F774&amp;"|（ほか全部）",'分け方の表'!$D$4:$D$103,0))&amp;"","未分類"))))</f>
        <v/>
      </c>
      <c r="S774" s="39">
        <f>IF(L774&lt;&gt;1,"",IF(N774=1,"",IF(IF(O774&gt;0,INDEX('分け方の表'!$N$4:$N$53,O774)&amp;"","")&lt;&gt;"",IF(INDEX('分け方の表'!$N$4:$N$53,O774)="（数えない）","",INDEX('分け方の表'!$N$4:$N$53,O774)&amp;""),IF(I774&amp;""="1",IF((Q774&lt;&gt;"")*(D774&lt;0)*(IFERROR(INDEX('入力'!$E$30:$E$88,MATCH(Q774,'入力'!$A$30:$A$88,0)),"")="貯める・増やす"),Q774,""),IF(A774&amp;""="0","",IF(Q774&lt;&gt;"",Q774,R774))))))</f>
        <v/>
      </c>
      <c r="T774" s="56">
        <f>IF(S774="","",IF(IFERROR(INDEX('入力'!$E$30:$E$88,MATCH(S774,'入力'!$A$30:$A$88,0)),"")="入るお金",D774,-D774))</f>
        <v/>
      </c>
      <c r="U774" s="39">
        <f>IF(L774="","",IF(L774&lt;&gt;1,"見出しなど",IF(N774=1,"重なり",IF(S774="",IF(O774&gt;0,"数えない（直した）",IF(I774&amp;""="1","振替",IF(A774&amp;""="0","計算対象外","数えない"))),IF(COUNTIFS('入力'!$A$30:$A$88,S774)=0,"一覧にない費目",IF(O774&gt;0,"直した",IF(S774="未分類","未分類","OK")))))))</f>
        <v/>
      </c>
    </row>
    <row r="775">
      <c r="A775" s="40" t="n"/>
      <c r="B775" s="34" t="n"/>
      <c r="C775" s="35" t="n"/>
      <c r="D775" s="36" t="n"/>
      <c r="E775" s="35" t="n"/>
      <c r="F775" s="35" t="n"/>
      <c r="G775" s="35" t="n"/>
      <c r="H775" s="35" t="n"/>
      <c r="I775" s="40" t="n"/>
      <c r="J775" s="35" t="n"/>
      <c r="L775" s="39">
        <f>IF(B775="","",IFERROR(YEAR(B775)*0+D775*0+1,0))</f>
        <v/>
      </c>
      <c r="M775" s="55">
        <f>IF(L775&lt;&gt;1,"",IF(O775&gt;0,IF(INDEX('分け方の表'!$O$4:$O$53,O775)&lt;&gt;"",DATE(YEAR(INDEX('分け方の表'!$O$4:$O$53,O775)),MONTH(INDEX('分け方の表'!$O$4:$O$53,O775)),1),DATE(YEAR(B775),MONTH(B775),1)),DATE(YEAR(B775),MONTH(B775),1)))</f>
        <v/>
      </c>
      <c r="N775" s="39">
        <f>IF(L775&lt;&gt;1,"",IF(J775="",0,IF(COUNTIFS($J$4:J775,J775)&gt;1,1,0)))</f>
        <v/>
      </c>
      <c r="O775" s="39">
        <f>IF(L775&lt;&gt;1,"",IF(J775="",0,IFERROR(MATCH(J775,'分け方の表'!$M$4:$M$53,0),0)))</f>
        <v/>
      </c>
      <c r="P775" s="39">
        <f>IF(L775&lt;&gt;1,"",IF(SUMPRODUCT((COUNTIFS(C775,"*"&amp;'分け方の表'!$F$4:$F$23&amp;"*")&gt;0)*('分け方の表'!$F$4:$F$23&lt;&gt;"")*'分け方の表'!$I$4:$I$23)=0,99,1+COUNTIFS('分け方の表'!$I$4:$I$23,"&gt;"&amp;SUMPRODUCT((COUNTIFS(C775,"*"&amp;'分け方の表'!$F$4:$F$23&amp;"*")&gt;0)*('分け方の表'!$F$4:$F$23&lt;&gt;"")*'分け方の表'!$I$4:$I$23))))</f>
        <v/>
      </c>
      <c r="Q775" s="39">
        <f>IF(L775&lt;&gt;1,"",IF(P775&gt;=99,"",INDEX('分け方の表'!$G$4:$G$23,P775)&amp;""))</f>
        <v/>
      </c>
      <c r="R775" s="39">
        <f>IF(L775&lt;&gt;1,"",IF((F775="収入")*(G775="給与")*(E775&lt;&gt;"")*(COUNTIFS('分け方の表'!$J$4:$J$13,E775)&gt;0),INDEX('分け方の表'!$K$4:$K$13,MATCH(E775,'分け方の表'!$J$4:$J$13,0))&amp;"",IFERROR(INDEX('分け方の表'!$C$4:$C$103,MATCH(F775&amp;"|"&amp;G775,'分け方の表'!$D$4:$D$103,0))&amp;"",IFERROR(INDEX('分け方の表'!$C$4:$C$103,MATCH(F775&amp;"|（ほか全部）",'分け方の表'!$D$4:$D$103,0))&amp;"","未分類"))))</f>
        <v/>
      </c>
      <c r="S775" s="39">
        <f>IF(L775&lt;&gt;1,"",IF(N775=1,"",IF(IF(O775&gt;0,INDEX('分け方の表'!$N$4:$N$53,O775)&amp;"","")&lt;&gt;"",IF(INDEX('分け方の表'!$N$4:$N$53,O775)="（数えない）","",INDEX('分け方の表'!$N$4:$N$53,O775)&amp;""),IF(I775&amp;""="1",IF((Q775&lt;&gt;"")*(D775&lt;0)*(IFERROR(INDEX('入力'!$E$30:$E$88,MATCH(Q775,'入力'!$A$30:$A$88,0)),"")="貯める・増やす"),Q775,""),IF(A775&amp;""="0","",IF(Q775&lt;&gt;"",Q775,R775))))))</f>
        <v/>
      </c>
      <c r="T775" s="56">
        <f>IF(S775="","",IF(IFERROR(INDEX('入力'!$E$30:$E$88,MATCH(S775,'入力'!$A$30:$A$88,0)),"")="入るお金",D775,-D775))</f>
        <v/>
      </c>
      <c r="U775" s="39">
        <f>IF(L775="","",IF(L775&lt;&gt;1,"見出しなど",IF(N775=1,"重なり",IF(S775="",IF(O775&gt;0,"数えない（直した）",IF(I775&amp;""="1","振替",IF(A775&amp;""="0","計算対象外","数えない"))),IF(COUNTIFS('入力'!$A$30:$A$88,S775)=0,"一覧にない費目",IF(O775&gt;0,"直した",IF(S775="未分類","未分類","OK")))))))</f>
        <v/>
      </c>
    </row>
    <row r="776">
      <c r="A776" s="40" t="n"/>
      <c r="B776" s="34" t="n"/>
      <c r="C776" s="35" t="n"/>
      <c r="D776" s="36" t="n"/>
      <c r="E776" s="35" t="n"/>
      <c r="F776" s="35" t="n"/>
      <c r="G776" s="35" t="n"/>
      <c r="H776" s="35" t="n"/>
      <c r="I776" s="40" t="n"/>
      <c r="J776" s="35" t="n"/>
      <c r="L776" s="39">
        <f>IF(B776="","",IFERROR(YEAR(B776)*0+D776*0+1,0))</f>
        <v/>
      </c>
      <c r="M776" s="55">
        <f>IF(L776&lt;&gt;1,"",IF(O776&gt;0,IF(INDEX('分け方の表'!$O$4:$O$53,O776)&lt;&gt;"",DATE(YEAR(INDEX('分け方の表'!$O$4:$O$53,O776)),MONTH(INDEX('分け方の表'!$O$4:$O$53,O776)),1),DATE(YEAR(B776),MONTH(B776),1)),DATE(YEAR(B776),MONTH(B776),1)))</f>
        <v/>
      </c>
      <c r="N776" s="39">
        <f>IF(L776&lt;&gt;1,"",IF(J776="",0,IF(COUNTIFS($J$4:J776,J776)&gt;1,1,0)))</f>
        <v/>
      </c>
      <c r="O776" s="39">
        <f>IF(L776&lt;&gt;1,"",IF(J776="",0,IFERROR(MATCH(J776,'分け方の表'!$M$4:$M$53,0),0)))</f>
        <v/>
      </c>
      <c r="P776" s="39">
        <f>IF(L776&lt;&gt;1,"",IF(SUMPRODUCT((COUNTIFS(C776,"*"&amp;'分け方の表'!$F$4:$F$23&amp;"*")&gt;0)*('分け方の表'!$F$4:$F$23&lt;&gt;"")*'分け方の表'!$I$4:$I$23)=0,99,1+COUNTIFS('分け方の表'!$I$4:$I$23,"&gt;"&amp;SUMPRODUCT((COUNTIFS(C776,"*"&amp;'分け方の表'!$F$4:$F$23&amp;"*")&gt;0)*('分け方の表'!$F$4:$F$23&lt;&gt;"")*'分け方の表'!$I$4:$I$23))))</f>
        <v/>
      </c>
      <c r="Q776" s="39">
        <f>IF(L776&lt;&gt;1,"",IF(P776&gt;=99,"",INDEX('分け方の表'!$G$4:$G$23,P776)&amp;""))</f>
        <v/>
      </c>
      <c r="R776" s="39">
        <f>IF(L776&lt;&gt;1,"",IF((F776="収入")*(G776="給与")*(E776&lt;&gt;"")*(COUNTIFS('分け方の表'!$J$4:$J$13,E776)&gt;0),INDEX('分け方の表'!$K$4:$K$13,MATCH(E776,'分け方の表'!$J$4:$J$13,0))&amp;"",IFERROR(INDEX('分け方の表'!$C$4:$C$103,MATCH(F776&amp;"|"&amp;G776,'分け方の表'!$D$4:$D$103,0))&amp;"",IFERROR(INDEX('分け方の表'!$C$4:$C$103,MATCH(F776&amp;"|（ほか全部）",'分け方の表'!$D$4:$D$103,0))&amp;"","未分類"))))</f>
        <v/>
      </c>
      <c r="S776" s="39">
        <f>IF(L776&lt;&gt;1,"",IF(N776=1,"",IF(IF(O776&gt;0,INDEX('分け方の表'!$N$4:$N$53,O776)&amp;"","")&lt;&gt;"",IF(INDEX('分け方の表'!$N$4:$N$53,O776)="（数えない）","",INDEX('分け方の表'!$N$4:$N$53,O776)&amp;""),IF(I776&amp;""="1",IF((Q776&lt;&gt;"")*(D776&lt;0)*(IFERROR(INDEX('入力'!$E$30:$E$88,MATCH(Q776,'入力'!$A$30:$A$88,0)),"")="貯める・増やす"),Q776,""),IF(A776&amp;""="0","",IF(Q776&lt;&gt;"",Q776,R776))))))</f>
        <v/>
      </c>
      <c r="T776" s="56">
        <f>IF(S776="","",IF(IFERROR(INDEX('入力'!$E$30:$E$88,MATCH(S776,'入力'!$A$30:$A$88,0)),"")="入るお金",D776,-D776))</f>
        <v/>
      </c>
      <c r="U776" s="39">
        <f>IF(L776="","",IF(L776&lt;&gt;1,"見出しなど",IF(N776=1,"重なり",IF(S776="",IF(O776&gt;0,"数えない（直した）",IF(I776&amp;""="1","振替",IF(A776&amp;""="0","計算対象外","数えない"))),IF(COUNTIFS('入力'!$A$30:$A$88,S776)=0,"一覧にない費目",IF(O776&gt;0,"直した",IF(S776="未分類","未分類","OK")))))))</f>
        <v/>
      </c>
    </row>
    <row r="777">
      <c r="A777" s="40" t="n"/>
      <c r="B777" s="34" t="n"/>
      <c r="C777" s="35" t="n"/>
      <c r="D777" s="36" t="n"/>
      <c r="E777" s="35" t="n"/>
      <c r="F777" s="35" t="n"/>
      <c r="G777" s="35" t="n"/>
      <c r="H777" s="35" t="n"/>
      <c r="I777" s="40" t="n"/>
      <c r="J777" s="35" t="n"/>
      <c r="L777" s="39">
        <f>IF(B777="","",IFERROR(YEAR(B777)*0+D777*0+1,0))</f>
        <v/>
      </c>
      <c r="M777" s="55">
        <f>IF(L777&lt;&gt;1,"",IF(O777&gt;0,IF(INDEX('分け方の表'!$O$4:$O$53,O777)&lt;&gt;"",DATE(YEAR(INDEX('分け方の表'!$O$4:$O$53,O777)),MONTH(INDEX('分け方の表'!$O$4:$O$53,O777)),1),DATE(YEAR(B777),MONTH(B777),1)),DATE(YEAR(B777),MONTH(B777),1)))</f>
        <v/>
      </c>
      <c r="N777" s="39">
        <f>IF(L777&lt;&gt;1,"",IF(J777="",0,IF(COUNTIFS($J$4:J777,J777)&gt;1,1,0)))</f>
        <v/>
      </c>
      <c r="O777" s="39">
        <f>IF(L777&lt;&gt;1,"",IF(J777="",0,IFERROR(MATCH(J777,'分け方の表'!$M$4:$M$53,0),0)))</f>
        <v/>
      </c>
      <c r="P777" s="39">
        <f>IF(L777&lt;&gt;1,"",IF(SUMPRODUCT((COUNTIFS(C777,"*"&amp;'分け方の表'!$F$4:$F$23&amp;"*")&gt;0)*('分け方の表'!$F$4:$F$23&lt;&gt;"")*'分け方の表'!$I$4:$I$23)=0,99,1+COUNTIFS('分け方の表'!$I$4:$I$23,"&gt;"&amp;SUMPRODUCT((COUNTIFS(C777,"*"&amp;'分け方の表'!$F$4:$F$23&amp;"*")&gt;0)*('分け方の表'!$F$4:$F$23&lt;&gt;"")*'分け方の表'!$I$4:$I$23))))</f>
        <v/>
      </c>
      <c r="Q777" s="39">
        <f>IF(L777&lt;&gt;1,"",IF(P777&gt;=99,"",INDEX('分け方の表'!$G$4:$G$23,P777)&amp;""))</f>
        <v/>
      </c>
      <c r="R777" s="39">
        <f>IF(L777&lt;&gt;1,"",IF((F777="収入")*(G777="給与")*(E777&lt;&gt;"")*(COUNTIFS('分け方の表'!$J$4:$J$13,E777)&gt;0),INDEX('分け方の表'!$K$4:$K$13,MATCH(E777,'分け方の表'!$J$4:$J$13,0))&amp;"",IFERROR(INDEX('分け方の表'!$C$4:$C$103,MATCH(F777&amp;"|"&amp;G777,'分け方の表'!$D$4:$D$103,0))&amp;"",IFERROR(INDEX('分け方の表'!$C$4:$C$103,MATCH(F777&amp;"|（ほか全部）",'分け方の表'!$D$4:$D$103,0))&amp;"","未分類"))))</f>
        <v/>
      </c>
      <c r="S777" s="39">
        <f>IF(L777&lt;&gt;1,"",IF(N777=1,"",IF(IF(O777&gt;0,INDEX('分け方の表'!$N$4:$N$53,O777)&amp;"","")&lt;&gt;"",IF(INDEX('分け方の表'!$N$4:$N$53,O777)="（数えない）","",INDEX('分け方の表'!$N$4:$N$53,O777)&amp;""),IF(I777&amp;""="1",IF((Q777&lt;&gt;"")*(D777&lt;0)*(IFERROR(INDEX('入力'!$E$30:$E$88,MATCH(Q777,'入力'!$A$30:$A$88,0)),"")="貯める・増やす"),Q777,""),IF(A777&amp;""="0","",IF(Q777&lt;&gt;"",Q777,R777))))))</f>
        <v/>
      </c>
      <c r="T777" s="56">
        <f>IF(S777="","",IF(IFERROR(INDEX('入力'!$E$30:$E$88,MATCH(S777,'入力'!$A$30:$A$88,0)),"")="入るお金",D777,-D777))</f>
        <v/>
      </c>
      <c r="U777" s="39">
        <f>IF(L777="","",IF(L777&lt;&gt;1,"見出しなど",IF(N777=1,"重なり",IF(S777="",IF(O777&gt;0,"数えない（直した）",IF(I777&amp;""="1","振替",IF(A777&amp;""="0","計算対象外","数えない"))),IF(COUNTIFS('入力'!$A$30:$A$88,S777)=0,"一覧にない費目",IF(O777&gt;0,"直した",IF(S777="未分類","未分類","OK")))))))</f>
        <v/>
      </c>
    </row>
    <row r="778">
      <c r="A778" s="40" t="n"/>
      <c r="B778" s="34" t="n"/>
      <c r="C778" s="35" t="n"/>
      <c r="D778" s="36" t="n"/>
      <c r="E778" s="35" t="n"/>
      <c r="F778" s="35" t="n"/>
      <c r="G778" s="35" t="n"/>
      <c r="H778" s="35" t="n"/>
      <c r="I778" s="40" t="n"/>
      <c r="J778" s="35" t="n"/>
      <c r="L778" s="39">
        <f>IF(B778="","",IFERROR(YEAR(B778)*0+D778*0+1,0))</f>
        <v/>
      </c>
      <c r="M778" s="55">
        <f>IF(L778&lt;&gt;1,"",IF(O778&gt;0,IF(INDEX('分け方の表'!$O$4:$O$53,O778)&lt;&gt;"",DATE(YEAR(INDEX('分け方の表'!$O$4:$O$53,O778)),MONTH(INDEX('分け方の表'!$O$4:$O$53,O778)),1),DATE(YEAR(B778),MONTH(B778),1)),DATE(YEAR(B778),MONTH(B778),1)))</f>
        <v/>
      </c>
      <c r="N778" s="39">
        <f>IF(L778&lt;&gt;1,"",IF(J778="",0,IF(COUNTIFS($J$4:J778,J778)&gt;1,1,0)))</f>
        <v/>
      </c>
      <c r="O778" s="39">
        <f>IF(L778&lt;&gt;1,"",IF(J778="",0,IFERROR(MATCH(J778,'分け方の表'!$M$4:$M$53,0),0)))</f>
        <v/>
      </c>
      <c r="P778" s="39">
        <f>IF(L778&lt;&gt;1,"",IF(SUMPRODUCT((COUNTIFS(C778,"*"&amp;'分け方の表'!$F$4:$F$23&amp;"*")&gt;0)*('分け方の表'!$F$4:$F$23&lt;&gt;"")*'分け方の表'!$I$4:$I$23)=0,99,1+COUNTIFS('分け方の表'!$I$4:$I$23,"&gt;"&amp;SUMPRODUCT((COUNTIFS(C778,"*"&amp;'分け方の表'!$F$4:$F$23&amp;"*")&gt;0)*('分け方の表'!$F$4:$F$23&lt;&gt;"")*'分け方の表'!$I$4:$I$23))))</f>
        <v/>
      </c>
      <c r="Q778" s="39">
        <f>IF(L778&lt;&gt;1,"",IF(P778&gt;=99,"",INDEX('分け方の表'!$G$4:$G$23,P778)&amp;""))</f>
        <v/>
      </c>
      <c r="R778" s="39">
        <f>IF(L778&lt;&gt;1,"",IF((F778="収入")*(G778="給与")*(E778&lt;&gt;"")*(COUNTIFS('分け方の表'!$J$4:$J$13,E778)&gt;0),INDEX('分け方の表'!$K$4:$K$13,MATCH(E778,'分け方の表'!$J$4:$J$13,0))&amp;"",IFERROR(INDEX('分け方の表'!$C$4:$C$103,MATCH(F778&amp;"|"&amp;G778,'分け方の表'!$D$4:$D$103,0))&amp;"",IFERROR(INDEX('分け方の表'!$C$4:$C$103,MATCH(F778&amp;"|（ほか全部）",'分け方の表'!$D$4:$D$103,0))&amp;"","未分類"))))</f>
        <v/>
      </c>
      <c r="S778" s="39">
        <f>IF(L778&lt;&gt;1,"",IF(N778=1,"",IF(IF(O778&gt;0,INDEX('分け方の表'!$N$4:$N$53,O778)&amp;"","")&lt;&gt;"",IF(INDEX('分け方の表'!$N$4:$N$53,O778)="（数えない）","",INDEX('分け方の表'!$N$4:$N$53,O778)&amp;""),IF(I778&amp;""="1",IF((Q778&lt;&gt;"")*(D778&lt;0)*(IFERROR(INDEX('入力'!$E$30:$E$88,MATCH(Q778,'入力'!$A$30:$A$88,0)),"")="貯める・増やす"),Q778,""),IF(A778&amp;""="0","",IF(Q778&lt;&gt;"",Q778,R778))))))</f>
        <v/>
      </c>
      <c r="T778" s="56">
        <f>IF(S778="","",IF(IFERROR(INDEX('入力'!$E$30:$E$88,MATCH(S778,'入力'!$A$30:$A$88,0)),"")="入るお金",D778,-D778))</f>
        <v/>
      </c>
      <c r="U778" s="39">
        <f>IF(L778="","",IF(L778&lt;&gt;1,"見出しなど",IF(N778=1,"重なり",IF(S778="",IF(O778&gt;0,"数えない（直した）",IF(I778&amp;""="1","振替",IF(A778&amp;""="0","計算対象外","数えない"))),IF(COUNTIFS('入力'!$A$30:$A$88,S778)=0,"一覧にない費目",IF(O778&gt;0,"直した",IF(S778="未分類","未分類","OK")))))))</f>
        <v/>
      </c>
    </row>
    <row r="779">
      <c r="A779" s="40" t="n"/>
      <c r="B779" s="34" t="n"/>
      <c r="C779" s="35" t="n"/>
      <c r="D779" s="36" t="n"/>
      <c r="E779" s="35" t="n"/>
      <c r="F779" s="35" t="n"/>
      <c r="G779" s="35" t="n"/>
      <c r="H779" s="35" t="n"/>
      <c r="I779" s="40" t="n"/>
      <c r="J779" s="35" t="n"/>
      <c r="L779" s="39">
        <f>IF(B779="","",IFERROR(YEAR(B779)*0+D779*0+1,0))</f>
        <v/>
      </c>
      <c r="M779" s="55">
        <f>IF(L779&lt;&gt;1,"",IF(O779&gt;0,IF(INDEX('分け方の表'!$O$4:$O$53,O779)&lt;&gt;"",DATE(YEAR(INDEX('分け方の表'!$O$4:$O$53,O779)),MONTH(INDEX('分け方の表'!$O$4:$O$53,O779)),1),DATE(YEAR(B779),MONTH(B779),1)),DATE(YEAR(B779),MONTH(B779),1)))</f>
        <v/>
      </c>
      <c r="N779" s="39">
        <f>IF(L779&lt;&gt;1,"",IF(J779="",0,IF(COUNTIFS($J$4:J779,J779)&gt;1,1,0)))</f>
        <v/>
      </c>
      <c r="O779" s="39">
        <f>IF(L779&lt;&gt;1,"",IF(J779="",0,IFERROR(MATCH(J779,'分け方の表'!$M$4:$M$53,0),0)))</f>
        <v/>
      </c>
      <c r="P779" s="39">
        <f>IF(L779&lt;&gt;1,"",IF(SUMPRODUCT((COUNTIFS(C779,"*"&amp;'分け方の表'!$F$4:$F$23&amp;"*")&gt;0)*('分け方の表'!$F$4:$F$23&lt;&gt;"")*'分け方の表'!$I$4:$I$23)=0,99,1+COUNTIFS('分け方の表'!$I$4:$I$23,"&gt;"&amp;SUMPRODUCT((COUNTIFS(C779,"*"&amp;'分け方の表'!$F$4:$F$23&amp;"*")&gt;0)*('分け方の表'!$F$4:$F$23&lt;&gt;"")*'分け方の表'!$I$4:$I$23))))</f>
        <v/>
      </c>
      <c r="Q779" s="39">
        <f>IF(L779&lt;&gt;1,"",IF(P779&gt;=99,"",INDEX('分け方の表'!$G$4:$G$23,P779)&amp;""))</f>
        <v/>
      </c>
      <c r="R779" s="39">
        <f>IF(L779&lt;&gt;1,"",IF((F779="収入")*(G779="給与")*(E779&lt;&gt;"")*(COUNTIFS('分け方の表'!$J$4:$J$13,E779)&gt;0),INDEX('分け方の表'!$K$4:$K$13,MATCH(E779,'分け方の表'!$J$4:$J$13,0))&amp;"",IFERROR(INDEX('分け方の表'!$C$4:$C$103,MATCH(F779&amp;"|"&amp;G779,'分け方の表'!$D$4:$D$103,0))&amp;"",IFERROR(INDEX('分け方の表'!$C$4:$C$103,MATCH(F779&amp;"|（ほか全部）",'分け方の表'!$D$4:$D$103,0))&amp;"","未分類"))))</f>
        <v/>
      </c>
      <c r="S779" s="39">
        <f>IF(L779&lt;&gt;1,"",IF(N779=1,"",IF(IF(O779&gt;0,INDEX('分け方の表'!$N$4:$N$53,O779)&amp;"","")&lt;&gt;"",IF(INDEX('分け方の表'!$N$4:$N$53,O779)="（数えない）","",INDEX('分け方の表'!$N$4:$N$53,O779)&amp;""),IF(I779&amp;""="1",IF((Q779&lt;&gt;"")*(D779&lt;0)*(IFERROR(INDEX('入力'!$E$30:$E$88,MATCH(Q779,'入力'!$A$30:$A$88,0)),"")="貯める・増やす"),Q779,""),IF(A779&amp;""="0","",IF(Q779&lt;&gt;"",Q779,R779))))))</f>
        <v/>
      </c>
      <c r="T779" s="56">
        <f>IF(S779="","",IF(IFERROR(INDEX('入力'!$E$30:$E$88,MATCH(S779,'入力'!$A$30:$A$88,0)),"")="入るお金",D779,-D779))</f>
        <v/>
      </c>
      <c r="U779" s="39">
        <f>IF(L779="","",IF(L779&lt;&gt;1,"見出しなど",IF(N779=1,"重なり",IF(S779="",IF(O779&gt;0,"数えない（直した）",IF(I779&amp;""="1","振替",IF(A779&amp;""="0","計算対象外","数えない"))),IF(COUNTIFS('入力'!$A$30:$A$88,S779)=0,"一覧にない費目",IF(O779&gt;0,"直した",IF(S779="未分類","未分類","OK")))))))</f>
        <v/>
      </c>
    </row>
    <row r="780">
      <c r="A780" s="40" t="n"/>
      <c r="B780" s="34" t="n"/>
      <c r="C780" s="35" t="n"/>
      <c r="D780" s="36" t="n"/>
      <c r="E780" s="35" t="n"/>
      <c r="F780" s="35" t="n"/>
      <c r="G780" s="35" t="n"/>
      <c r="H780" s="35" t="n"/>
      <c r="I780" s="40" t="n"/>
      <c r="J780" s="35" t="n"/>
      <c r="L780" s="39">
        <f>IF(B780="","",IFERROR(YEAR(B780)*0+D780*0+1,0))</f>
        <v/>
      </c>
      <c r="M780" s="55">
        <f>IF(L780&lt;&gt;1,"",IF(O780&gt;0,IF(INDEX('分け方の表'!$O$4:$O$53,O780)&lt;&gt;"",DATE(YEAR(INDEX('分け方の表'!$O$4:$O$53,O780)),MONTH(INDEX('分け方の表'!$O$4:$O$53,O780)),1),DATE(YEAR(B780),MONTH(B780),1)),DATE(YEAR(B780),MONTH(B780),1)))</f>
        <v/>
      </c>
      <c r="N780" s="39">
        <f>IF(L780&lt;&gt;1,"",IF(J780="",0,IF(COUNTIFS($J$4:J780,J780)&gt;1,1,0)))</f>
        <v/>
      </c>
      <c r="O780" s="39">
        <f>IF(L780&lt;&gt;1,"",IF(J780="",0,IFERROR(MATCH(J780,'分け方の表'!$M$4:$M$53,0),0)))</f>
        <v/>
      </c>
      <c r="P780" s="39">
        <f>IF(L780&lt;&gt;1,"",IF(SUMPRODUCT((COUNTIFS(C780,"*"&amp;'分け方の表'!$F$4:$F$23&amp;"*")&gt;0)*('分け方の表'!$F$4:$F$23&lt;&gt;"")*'分け方の表'!$I$4:$I$23)=0,99,1+COUNTIFS('分け方の表'!$I$4:$I$23,"&gt;"&amp;SUMPRODUCT((COUNTIFS(C780,"*"&amp;'分け方の表'!$F$4:$F$23&amp;"*")&gt;0)*('分け方の表'!$F$4:$F$23&lt;&gt;"")*'分け方の表'!$I$4:$I$23))))</f>
        <v/>
      </c>
      <c r="Q780" s="39">
        <f>IF(L780&lt;&gt;1,"",IF(P780&gt;=99,"",INDEX('分け方の表'!$G$4:$G$23,P780)&amp;""))</f>
        <v/>
      </c>
      <c r="R780" s="39">
        <f>IF(L780&lt;&gt;1,"",IF((F780="収入")*(G780="給与")*(E780&lt;&gt;"")*(COUNTIFS('分け方の表'!$J$4:$J$13,E780)&gt;0),INDEX('分け方の表'!$K$4:$K$13,MATCH(E780,'分け方の表'!$J$4:$J$13,0))&amp;"",IFERROR(INDEX('分け方の表'!$C$4:$C$103,MATCH(F780&amp;"|"&amp;G780,'分け方の表'!$D$4:$D$103,0))&amp;"",IFERROR(INDEX('分け方の表'!$C$4:$C$103,MATCH(F780&amp;"|（ほか全部）",'分け方の表'!$D$4:$D$103,0))&amp;"","未分類"))))</f>
        <v/>
      </c>
      <c r="S780" s="39">
        <f>IF(L780&lt;&gt;1,"",IF(N780=1,"",IF(IF(O780&gt;0,INDEX('分け方の表'!$N$4:$N$53,O780)&amp;"","")&lt;&gt;"",IF(INDEX('分け方の表'!$N$4:$N$53,O780)="（数えない）","",INDEX('分け方の表'!$N$4:$N$53,O780)&amp;""),IF(I780&amp;""="1",IF((Q780&lt;&gt;"")*(D780&lt;0)*(IFERROR(INDEX('入力'!$E$30:$E$88,MATCH(Q780,'入力'!$A$30:$A$88,0)),"")="貯める・増やす"),Q780,""),IF(A780&amp;""="0","",IF(Q780&lt;&gt;"",Q780,R780))))))</f>
        <v/>
      </c>
      <c r="T780" s="56">
        <f>IF(S780="","",IF(IFERROR(INDEX('入力'!$E$30:$E$88,MATCH(S780,'入力'!$A$30:$A$88,0)),"")="入るお金",D780,-D780))</f>
        <v/>
      </c>
      <c r="U780" s="39">
        <f>IF(L780="","",IF(L780&lt;&gt;1,"見出しなど",IF(N780=1,"重なり",IF(S780="",IF(O780&gt;0,"数えない（直した）",IF(I780&amp;""="1","振替",IF(A780&amp;""="0","計算対象外","数えない"))),IF(COUNTIFS('入力'!$A$30:$A$88,S780)=0,"一覧にない費目",IF(O780&gt;0,"直した",IF(S780="未分類","未分類","OK")))))))</f>
        <v/>
      </c>
    </row>
    <row r="781">
      <c r="A781" s="40" t="n"/>
      <c r="B781" s="34" t="n"/>
      <c r="C781" s="35" t="n"/>
      <c r="D781" s="36" t="n"/>
      <c r="E781" s="35" t="n"/>
      <c r="F781" s="35" t="n"/>
      <c r="G781" s="35" t="n"/>
      <c r="H781" s="35" t="n"/>
      <c r="I781" s="40" t="n"/>
      <c r="J781" s="35" t="n"/>
      <c r="L781" s="39">
        <f>IF(B781="","",IFERROR(YEAR(B781)*0+D781*0+1,0))</f>
        <v/>
      </c>
      <c r="M781" s="55">
        <f>IF(L781&lt;&gt;1,"",IF(O781&gt;0,IF(INDEX('分け方の表'!$O$4:$O$53,O781)&lt;&gt;"",DATE(YEAR(INDEX('分け方の表'!$O$4:$O$53,O781)),MONTH(INDEX('分け方の表'!$O$4:$O$53,O781)),1),DATE(YEAR(B781),MONTH(B781),1)),DATE(YEAR(B781),MONTH(B781),1)))</f>
        <v/>
      </c>
      <c r="N781" s="39">
        <f>IF(L781&lt;&gt;1,"",IF(J781="",0,IF(COUNTIFS($J$4:J781,J781)&gt;1,1,0)))</f>
        <v/>
      </c>
      <c r="O781" s="39">
        <f>IF(L781&lt;&gt;1,"",IF(J781="",0,IFERROR(MATCH(J781,'分け方の表'!$M$4:$M$53,0),0)))</f>
        <v/>
      </c>
      <c r="P781" s="39">
        <f>IF(L781&lt;&gt;1,"",IF(SUMPRODUCT((COUNTIFS(C781,"*"&amp;'分け方の表'!$F$4:$F$23&amp;"*")&gt;0)*('分け方の表'!$F$4:$F$23&lt;&gt;"")*'分け方の表'!$I$4:$I$23)=0,99,1+COUNTIFS('分け方の表'!$I$4:$I$23,"&gt;"&amp;SUMPRODUCT((COUNTIFS(C781,"*"&amp;'分け方の表'!$F$4:$F$23&amp;"*")&gt;0)*('分け方の表'!$F$4:$F$23&lt;&gt;"")*'分け方の表'!$I$4:$I$23))))</f>
        <v/>
      </c>
      <c r="Q781" s="39">
        <f>IF(L781&lt;&gt;1,"",IF(P781&gt;=99,"",INDEX('分け方の表'!$G$4:$G$23,P781)&amp;""))</f>
        <v/>
      </c>
      <c r="R781" s="39">
        <f>IF(L781&lt;&gt;1,"",IF((F781="収入")*(G781="給与")*(E781&lt;&gt;"")*(COUNTIFS('分け方の表'!$J$4:$J$13,E781)&gt;0),INDEX('分け方の表'!$K$4:$K$13,MATCH(E781,'分け方の表'!$J$4:$J$13,0))&amp;"",IFERROR(INDEX('分け方の表'!$C$4:$C$103,MATCH(F781&amp;"|"&amp;G781,'分け方の表'!$D$4:$D$103,0))&amp;"",IFERROR(INDEX('分け方の表'!$C$4:$C$103,MATCH(F781&amp;"|（ほか全部）",'分け方の表'!$D$4:$D$103,0))&amp;"","未分類"))))</f>
        <v/>
      </c>
      <c r="S781" s="39">
        <f>IF(L781&lt;&gt;1,"",IF(N781=1,"",IF(IF(O781&gt;0,INDEX('分け方の表'!$N$4:$N$53,O781)&amp;"","")&lt;&gt;"",IF(INDEX('分け方の表'!$N$4:$N$53,O781)="（数えない）","",INDEX('分け方の表'!$N$4:$N$53,O781)&amp;""),IF(I781&amp;""="1",IF((Q781&lt;&gt;"")*(D781&lt;0)*(IFERROR(INDEX('入力'!$E$30:$E$88,MATCH(Q781,'入力'!$A$30:$A$88,0)),"")="貯める・増やす"),Q781,""),IF(A781&amp;""="0","",IF(Q781&lt;&gt;"",Q781,R781))))))</f>
        <v/>
      </c>
      <c r="T781" s="56">
        <f>IF(S781="","",IF(IFERROR(INDEX('入力'!$E$30:$E$88,MATCH(S781,'入力'!$A$30:$A$88,0)),"")="入るお金",D781,-D781))</f>
        <v/>
      </c>
      <c r="U781" s="39">
        <f>IF(L781="","",IF(L781&lt;&gt;1,"見出しなど",IF(N781=1,"重なり",IF(S781="",IF(O781&gt;0,"数えない（直した）",IF(I781&amp;""="1","振替",IF(A781&amp;""="0","計算対象外","数えない"))),IF(COUNTIFS('入力'!$A$30:$A$88,S781)=0,"一覧にない費目",IF(O781&gt;0,"直した",IF(S781="未分類","未分類","OK")))))))</f>
        <v/>
      </c>
    </row>
    <row r="782">
      <c r="A782" s="40" t="n"/>
      <c r="B782" s="34" t="n"/>
      <c r="C782" s="35" t="n"/>
      <c r="D782" s="36" t="n"/>
      <c r="E782" s="35" t="n"/>
      <c r="F782" s="35" t="n"/>
      <c r="G782" s="35" t="n"/>
      <c r="H782" s="35" t="n"/>
      <c r="I782" s="40" t="n"/>
      <c r="J782" s="35" t="n"/>
      <c r="L782" s="39">
        <f>IF(B782="","",IFERROR(YEAR(B782)*0+D782*0+1,0))</f>
        <v/>
      </c>
      <c r="M782" s="55">
        <f>IF(L782&lt;&gt;1,"",IF(O782&gt;0,IF(INDEX('分け方の表'!$O$4:$O$53,O782)&lt;&gt;"",DATE(YEAR(INDEX('分け方の表'!$O$4:$O$53,O782)),MONTH(INDEX('分け方の表'!$O$4:$O$53,O782)),1),DATE(YEAR(B782),MONTH(B782),1)),DATE(YEAR(B782),MONTH(B782),1)))</f>
        <v/>
      </c>
      <c r="N782" s="39">
        <f>IF(L782&lt;&gt;1,"",IF(J782="",0,IF(COUNTIFS($J$4:J782,J782)&gt;1,1,0)))</f>
        <v/>
      </c>
      <c r="O782" s="39">
        <f>IF(L782&lt;&gt;1,"",IF(J782="",0,IFERROR(MATCH(J782,'分け方の表'!$M$4:$M$53,0),0)))</f>
        <v/>
      </c>
      <c r="P782" s="39">
        <f>IF(L782&lt;&gt;1,"",IF(SUMPRODUCT((COUNTIFS(C782,"*"&amp;'分け方の表'!$F$4:$F$23&amp;"*")&gt;0)*('分け方の表'!$F$4:$F$23&lt;&gt;"")*'分け方の表'!$I$4:$I$23)=0,99,1+COUNTIFS('分け方の表'!$I$4:$I$23,"&gt;"&amp;SUMPRODUCT((COUNTIFS(C782,"*"&amp;'分け方の表'!$F$4:$F$23&amp;"*")&gt;0)*('分け方の表'!$F$4:$F$23&lt;&gt;"")*'分け方の表'!$I$4:$I$23))))</f>
        <v/>
      </c>
      <c r="Q782" s="39">
        <f>IF(L782&lt;&gt;1,"",IF(P782&gt;=99,"",INDEX('分け方の表'!$G$4:$G$23,P782)&amp;""))</f>
        <v/>
      </c>
      <c r="R782" s="39">
        <f>IF(L782&lt;&gt;1,"",IF((F782="収入")*(G782="給与")*(E782&lt;&gt;"")*(COUNTIFS('分け方の表'!$J$4:$J$13,E782)&gt;0),INDEX('分け方の表'!$K$4:$K$13,MATCH(E782,'分け方の表'!$J$4:$J$13,0))&amp;"",IFERROR(INDEX('分け方の表'!$C$4:$C$103,MATCH(F782&amp;"|"&amp;G782,'分け方の表'!$D$4:$D$103,0))&amp;"",IFERROR(INDEX('分け方の表'!$C$4:$C$103,MATCH(F782&amp;"|（ほか全部）",'分け方の表'!$D$4:$D$103,0))&amp;"","未分類"))))</f>
        <v/>
      </c>
      <c r="S782" s="39">
        <f>IF(L782&lt;&gt;1,"",IF(N782=1,"",IF(IF(O782&gt;0,INDEX('分け方の表'!$N$4:$N$53,O782)&amp;"","")&lt;&gt;"",IF(INDEX('分け方の表'!$N$4:$N$53,O782)="（数えない）","",INDEX('分け方の表'!$N$4:$N$53,O782)&amp;""),IF(I782&amp;""="1",IF((Q782&lt;&gt;"")*(D782&lt;0)*(IFERROR(INDEX('入力'!$E$30:$E$88,MATCH(Q782,'入力'!$A$30:$A$88,0)),"")="貯める・増やす"),Q782,""),IF(A782&amp;""="0","",IF(Q782&lt;&gt;"",Q782,R782))))))</f>
        <v/>
      </c>
      <c r="T782" s="56">
        <f>IF(S782="","",IF(IFERROR(INDEX('入力'!$E$30:$E$88,MATCH(S782,'入力'!$A$30:$A$88,0)),"")="入るお金",D782,-D782))</f>
        <v/>
      </c>
      <c r="U782" s="39">
        <f>IF(L782="","",IF(L782&lt;&gt;1,"見出しなど",IF(N782=1,"重なり",IF(S782="",IF(O782&gt;0,"数えない（直した）",IF(I782&amp;""="1","振替",IF(A782&amp;""="0","計算対象外","数えない"))),IF(COUNTIFS('入力'!$A$30:$A$88,S782)=0,"一覧にない費目",IF(O782&gt;0,"直した",IF(S782="未分類","未分類","OK")))))))</f>
        <v/>
      </c>
    </row>
    <row r="783">
      <c r="A783" s="40" t="n"/>
      <c r="B783" s="34" t="n"/>
      <c r="C783" s="35" t="n"/>
      <c r="D783" s="36" t="n"/>
      <c r="E783" s="35" t="n"/>
      <c r="F783" s="35" t="n"/>
      <c r="G783" s="35" t="n"/>
      <c r="H783" s="35" t="n"/>
      <c r="I783" s="40" t="n"/>
      <c r="J783" s="35" t="n"/>
      <c r="L783" s="39">
        <f>IF(B783="","",IFERROR(YEAR(B783)*0+D783*0+1,0))</f>
        <v/>
      </c>
      <c r="M783" s="55">
        <f>IF(L783&lt;&gt;1,"",IF(O783&gt;0,IF(INDEX('分け方の表'!$O$4:$O$53,O783)&lt;&gt;"",DATE(YEAR(INDEX('分け方の表'!$O$4:$O$53,O783)),MONTH(INDEX('分け方の表'!$O$4:$O$53,O783)),1),DATE(YEAR(B783),MONTH(B783),1)),DATE(YEAR(B783),MONTH(B783),1)))</f>
        <v/>
      </c>
      <c r="N783" s="39">
        <f>IF(L783&lt;&gt;1,"",IF(J783="",0,IF(COUNTIFS($J$4:J783,J783)&gt;1,1,0)))</f>
        <v/>
      </c>
      <c r="O783" s="39">
        <f>IF(L783&lt;&gt;1,"",IF(J783="",0,IFERROR(MATCH(J783,'分け方の表'!$M$4:$M$53,0),0)))</f>
        <v/>
      </c>
      <c r="P783" s="39">
        <f>IF(L783&lt;&gt;1,"",IF(SUMPRODUCT((COUNTIFS(C783,"*"&amp;'分け方の表'!$F$4:$F$23&amp;"*")&gt;0)*('分け方の表'!$F$4:$F$23&lt;&gt;"")*'分け方の表'!$I$4:$I$23)=0,99,1+COUNTIFS('分け方の表'!$I$4:$I$23,"&gt;"&amp;SUMPRODUCT((COUNTIFS(C783,"*"&amp;'分け方の表'!$F$4:$F$23&amp;"*")&gt;0)*('分け方の表'!$F$4:$F$23&lt;&gt;"")*'分け方の表'!$I$4:$I$23))))</f>
        <v/>
      </c>
      <c r="Q783" s="39">
        <f>IF(L783&lt;&gt;1,"",IF(P783&gt;=99,"",INDEX('分け方の表'!$G$4:$G$23,P783)&amp;""))</f>
        <v/>
      </c>
      <c r="R783" s="39">
        <f>IF(L783&lt;&gt;1,"",IF((F783="収入")*(G783="給与")*(E783&lt;&gt;"")*(COUNTIFS('分け方の表'!$J$4:$J$13,E783)&gt;0),INDEX('分け方の表'!$K$4:$K$13,MATCH(E783,'分け方の表'!$J$4:$J$13,0))&amp;"",IFERROR(INDEX('分け方の表'!$C$4:$C$103,MATCH(F783&amp;"|"&amp;G783,'分け方の表'!$D$4:$D$103,0))&amp;"",IFERROR(INDEX('分け方の表'!$C$4:$C$103,MATCH(F783&amp;"|（ほか全部）",'分け方の表'!$D$4:$D$103,0))&amp;"","未分類"))))</f>
        <v/>
      </c>
      <c r="S783" s="39">
        <f>IF(L783&lt;&gt;1,"",IF(N783=1,"",IF(IF(O783&gt;0,INDEX('分け方の表'!$N$4:$N$53,O783)&amp;"","")&lt;&gt;"",IF(INDEX('分け方の表'!$N$4:$N$53,O783)="（数えない）","",INDEX('分け方の表'!$N$4:$N$53,O783)&amp;""),IF(I783&amp;""="1",IF((Q783&lt;&gt;"")*(D783&lt;0)*(IFERROR(INDEX('入力'!$E$30:$E$88,MATCH(Q783,'入力'!$A$30:$A$88,0)),"")="貯める・増やす"),Q783,""),IF(A783&amp;""="0","",IF(Q783&lt;&gt;"",Q783,R783))))))</f>
        <v/>
      </c>
      <c r="T783" s="56">
        <f>IF(S783="","",IF(IFERROR(INDEX('入力'!$E$30:$E$88,MATCH(S783,'入力'!$A$30:$A$88,0)),"")="入るお金",D783,-D783))</f>
        <v/>
      </c>
      <c r="U783" s="39">
        <f>IF(L783="","",IF(L783&lt;&gt;1,"見出しなど",IF(N783=1,"重なり",IF(S783="",IF(O783&gt;0,"数えない（直した）",IF(I783&amp;""="1","振替",IF(A783&amp;""="0","計算対象外","数えない"))),IF(COUNTIFS('入力'!$A$30:$A$88,S783)=0,"一覧にない費目",IF(O783&gt;0,"直した",IF(S783="未分類","未分類","OK")))))))</f>
        <v/>
      </c>
    </row>
    <row r="784">
      <c r="A784" s="40" t="n"/>
      <c r="B784" s="34" t="n"/>
      <c r="C784" s="35" t="n"/>
      <c r="D784" s="36" t="n"/>
      <c r="E784" s="35" t="n"/>
      <c r="F784" s="35" t="n"/>
      <c r="G784" s="35" t="n"/>
      <c r="H784" s="35" t="n"/>
      <c r="I784" s="40" t="n"/>
      <c r="J784" s="35" t="n"/>
      <c r="L784" s="39">
        <f>IF(B784="","",IFERROR(YEAR(B784)*0+D784*0+1,0))</f>
        <v/>
      </c>
      <c r="M784" s="55">
        <f>IF(L784&lt;&gt;1,"",IF(O784&gt;0,IF(INDEX('分け方の表'!$O$4:$O$53,O784)&lt;&gt;"",DATE(YEAR(INDEX('分け方の表'!$O$4:$O$53,O784)),MONTH(INDEX('分け方の表'!$O$4:$O$53,O784)),1),DATE(YEAR(B784),MONTH(B784),1)),DATE(YEAR(B784),MONTH(B784),1)))</f>
        <v/>
      </c>
      <c r="N784" s="39">
        <f>IF(L784&lt;&gt;1,"",IF(J784="",0,IF(COUNTIFS($J$4:J784,J784)&gt;1,1,0)))</f>
        <v/>
      </c>
      <c r="O784" s="39">
        <f>IF(L784&lt;&gt;1,"",IF(J784="",0,IFERROR(MATCH(J784,'分け方の表'!$M$4:$M$53,0),0)))</f>
        <v/>
      </c>
      <c r="P784" s="39">
        <f>IF(L784&lt;&gt;1,"",IF(SUMPRODUCT((COUNTIFS(C784,"*"&amp;'分け方の表'!$F$4:$F$23&amp;"*")&gt;0)*('分け方の表'!$F$4:$F$23&lt;&gt;"")*'分け方の表'!$I$4:$I$23)=0,99,1+COUNTIFS('分け方の表'!$I$4:$I$23,"&gt;"&amp;SUMPRODUCT((COUNTIFS(C784,"*"&amp;'分け方の表'!$F$4:$F$23&amp;"*")&gt;0)*('分け方の表'!$F$4:$F$23&lt;&gt;"")*'分け方の表'!$I$4:$I$23))))</f>
        <v/>
      </c>
      <c r="Q784" s="39">
        <f>IF(L784&lt;&gt;1,"",IF(P784&gt;=99,"",INDEX('分け方の表'!$G$4:$G$23,P784)&amp;""))</f>
        <v/>
      </c>
      <c r="R784" s="39">
        <f>IF(L784&lt;&gt;1,"",IF((F784="収入")*(G784="給与")*(E784&lt;&gt;"")*(COUNTIFS('分け方の表'!$J$4:$J$13,E784)&gt;0),INDEX('分け方の表'!$K$4:$K$13,MATCH(E784,'分け方の表'!$J$4:$J$13,0))&amp;"",IFERROR(INDEX('分け方の表'!$C$4:$C$103,MATCH(F784&amp;"|"&amp;G784,'分け方の表'!$D$4:$D$103,0))&amp;"",IFERROR(INDEX('分け方の表'!$C$4:$C$103,MATCH(F784&amp;"|（ほか全部）",'分け方の表'!$D$4:$D$103,0))&amp;"","未分類"))))</f>
        <v/>
      </c>
      <c r="S784" s="39">
        <f>IF(L784&lt;&gt;1,"",IF(N784=1,"",IF(IF(O784&gt;0,INDEX('分け方の表'!$N$4:$N$53,O784)&amp;"","")&lt;&gt;"",IF(INDEX('分け方の表'!$N$4:$N$53,O784)="（数えない）","",INDEX('分け方の表'!$N$4:$N$53,O784)&amp;""),IF(I784&amp;""="1",IF((Q784&lt;&gt;"")*(D784&lt;0)*(IFERROR(INDEX('入力'!$E$30:$E$88,MATCH(Q784,'入力'!$A$30:$A$88,0)),"")="貯める・増やす"),Q784,""),IF(A784&amp;""="0","",IF(Q784&lt;&gt;"",Q784,R784))))))</f>
        <v/>
      </c>
      <c r="T784" s="56">
        <f>IF(S784="","",IF(IFERROR(INDEX('入力'!$E$30:$E$88,MATCH(S784,'入力'!$A$30:$A$88,0)),"")="入るお金",D784,-D784))</f>
        <v/>
      </c>
      <c r="U784" s="39">
        <f>IF(L784="","",IF(L784&lt;&gt;1,"見出しなど",IF(N784=1,"重なり",IF(S784="",IF(O784&gt;0,"数えない（直した）",IF(I784&amp;""="1","振替",IF(A784&amp;""="0","計算対象外","数えない"))),IF(COUNTIFS('入力'!$A$30:$A$88,S784)=0,"一覧にない費目",IF(O784&gt;0,"直した",IF(S784="未分類","未分類","OK")))))))</f>
        <v/>
      </c>
    </row>
    <row r="785">
      <c r="A785" s="40" t="n"/>
      <c r="B785" s="34" t="n"/>
      <c r="C785" s="35" t="n"/>
      <c r="D785" s="36" t="n"/>
      <c r="E785" s="35" t="n"/>
      <c r="F785" s="35" t="n"/>
      <c r="G785" s="35" t="n"/>
      <c r="H785" s="35" t="n"/>
      <c r="I785" s="40" t="n"/>
      <c r="J785" s="35" t="n"/>
      <c r="L785" s="39">
        <f>IF(B785="","",IFERROR(YEAR(B785)*0+D785*0+1,0))</f>
        <v/>
      </c>
      <c r="M785" s="55">
        <f>IF(L785&lt;&gt;1,"",IF(O785&gt;0,IF(INDEX('分け方の表'!$O$4:$O$53,O785)&lt;&gt;"",DATE(YEAR(INDEX('分け方の表'!$O$4:$O$53,O785)),MONTH(INDEX('分け方の表'!$O$4:$O$53,O785)),1),DATE(YEAR(B785),MONTH(B785),1)),DATE(YEAR(B785),MONTH(B785),1)))</f>
        <v/>
      </c>
      <c r="N785" s="39">
        <f>IF(L785&lt;&gt;1,"",IF(J785="",0,IF(COUNTIFS($J$4:J785,J785)&gt;1,1,0)))</f>
        <v/>
      </c>
      <c r="O785" s="39">
        <f>IF(L785&lt;&gt;1,"",IF(J785="",0,IFERROR(MATCH(J785,'分け方の表'!$M$4:$M$53,0),0)))</f>
        <v/>
      </c>
      <c r="P785" s="39">
        <f>IF(L785&lt;&gt;1,"",IF(SUMPRODUCT((COUNTIFS(C785,"*"&amp;'分け方の表'!$F$4:$F$23&amp;"*")&gt;0)*('分け方の表'!$F$4:$F$23&lt;&gt;"")*'分け方の表'!$I$4:$I$23)=0,99,1+COUNTIFS('分け方の表'!$I$4:$I$23,"&gt;"&amp;SUMPRODUCT((COUNTIFS(C785,"*"&amp;'分け方の表'!$F$4:$F$23&amp;"*")&gt;0)*('分け方の表'!$F$4:$F$23&lt;&gt;"")*'分け方の表'!$I$4:$I$23))))</f>
        <v/>
      </c>
      <c r="Q785" s="39">
        <f>IF(L785&lt;&gt;1,"",IF(P785&gt;=99,"",INDEX('分け方の表'!$G$4:$G$23,P785)&amp;""))</f>
        <v/>
      </c>
      <c r="R785" s="39">
        <f>IF(L785&lt;&gt;1,"",IF((F785="収入")*(G785="給与")*(E785&lt;&gt;"")*(COUNTIFS('分け方の表'!$J$4:$J$13,E785)&gt;0),INDEX('分け方の表'!$K$4:$K$13,MATCH(E785,'分け方の表'!$J$4:$J$13,0))&amp;"",IFERROR(INDEX('分け方の表'!$C$4:$C$103,MATCH(F785&amp;"|"&amp;G785,'分け方の表'!$D$4:$D$103,0))&amp;"",IFERROR(INDEX('分け方の表'!$C$4:$C$103,MATCH(F785&amp;"|（ほか全部）",'分け方の表'!$D$4:$D$103,0))&amp;"","未分類"))))</f>
        <v/>
      </c>
      <c r="S785" s="39">
        <f>IF(L785&lt;&gt;1,"",IF(N785=1,"",IF(IF(O785&gt;0,INDEX('分け方の表'!$N$4:$N$53,O785)&amp;"","")&lt;&gt;"",IF(INDEX('分け方の表'!$N$4:$N$53,O785)="（数えない）","",INDEX('分け方の表'!$N$4:$N$53,O785)&amp;""),IF(I785&amp;""="1",IF((Q785&lt;&gt;"")*(D785&lt;0)*(IFERROR(INDEX('入力'!$E$30:$E$88,MATCH(Q785,'入力'!$A$30:$A$88,0)),"")="貯める・増やす"),Q785,""),IF(A785&amp;""="0","",IF(Q785&lt;&gt;"",Q785,R785))))))</f>
        <v/>
      </c>
      <c r="T785" s="56">
        <f>IF(S785="","",IF(IFERROR(INDEX('入力'!$E$30:$E$88,MATCH(S785,'入力'!$A$30:$A$88,0)),"")="入るお金",D785,-D785))</f>
        <v/>
      </c>
      <c r="U785" s="39">
        <f>IF(L785="","",IF(L785&lt;&gt;1,"見出しなど",IF(N785=1,"重なり",IF(S785="",IF(O785&gt;0,"数えない（直した）",IF(I785&amp;""="1","振替",IF(A785&amp;""="0","計算対象外","数えない"))),IF(COUNTIFS('入力'!$A$30:$A$88,S785)=0,"一覧にない費目",IF(O785&gt;0,"直した",IF(S785="未分類","未分類","OK")))))))</f>
        <v/>
      </c>
    </row>
    <row r="786">
      <c r="A786" s="40" t="n"/>
      <c r="B786" s="34" t="n"/>
      <c r="C786" s="35" t="n"/>
      <c r="D786" s="36" t="n"/>
      <c r="E786" s="35" t="n"/>
      <c r="F786" s="35" t="n"/>
      <c r="G786" s="35" t="n"/>
      <c r="H786" s="35" t="n"/>
      <c r="I786" s="40" t="n"/>
      <c r="J786" s="35" t="n"/>
      <c r="L786" s="39">
        <f>IF(B786="","",IFERROR(YEAR(B786)*0+D786*0+1,0))</f>
        <v/>
      </c>
      <c r="M786" s="55">
        <f>IF(L786&lt;&gt;1,"",IF(O786&gt;0,IF(INDEX('分け方の表'!$O$4:$O$53,O786)&lt;&gt;"",DATE(YEAR(INDEX('分け方の表'!$O$4:$O$53,O786)),MONTH(INDEX('分け方の表'!$O$4:$O$53,O786)),1),DATE(YEAR(B786),MONTH(B786),1)),DATE(YEAR(B786),MONTH(B786),1)))</f>
        <v/>
      </c>
      <c r="N786" s="39">
        <f>IF(L786&lt;&gt;1,"",IF(J786="",0,IF(COUNTIFS($J$4:J786,J786)&gt;1,1,0)))</f>
        <v/>
      </c>
      <c r="O786" s="39">
        <f>IF(L786&lt;&gt;1,"",IF(J786="",0,IFERROR(MATCH(J786,'分け方の表'!$M$4:$M$53,0),0)))</f>
        <v/>
      </c>
      <c r="P786" s="39">
        <f>IF(L786&lt;&gt;1,"",IF(SUMPRODUCT((COUNTIFS(C786,"*"&amp;'分け方の表'!$F$4:$F$23&amp;"*")&gt;0)*('分け方の表'!$F$4:$F$23&lt;&gt;"")*'分け方の表'!$I$4:$I$23)=0,99,1+COUNTIFS('分け方の表'!$I$4:$I$23,"&gt;"&amp;SUMPRODUCT((COUNTIFS(C786,"*"&amp;'分け方の表'!$F$4:$F$23&amp;"*")&gt;0)*('分け方の表'!$F$4:$F$23&lt;&gt;"")*'分け方の表'!$I$4:$I$23))))</f>
        <v/>
      </c>
      <c r="Q786" s="39">
        <f>IF(L786&lt;&gt;1,"",IF(P786&gt;=99,"",INDEX('分け方の表'!$G$4:$G$23,P786)&amp;""))</f>
        <v/>
      </c>
      <c r="R786" s="39">
        <f>IF(L786&lt;&gt;1,"",IF((F786="収入")*(G786="給与")*(E786&lt;&gt;"")*(COUNTIFS('分け方の表'!$J$4:$J$13,E786)&gt;0),INDEX('分け方の表'!$K$4:$K$13,MATCH(E786,'分け方の表'!$J$4:$J$13,0))&amp;"",IFERROR(INDEX('分け方の表'!$C$4:$C$103,MATCH(F786&amp;"|"&amp;G786,'分け方の表'!$D$4:$D$103,0))&amp;"",IFERROR(INDEX('分け方の表'!$C$4:$C$103,MATCH(F786&amp;"|（ほか全部）",'分け方の表'!$D$4:$D$103,0))&amp;"","未分類"))))</f>
        <v/>
      </c>
      <c r="S786" s="39">
        <f>IF(L786&lt;&gt;1,"",IF(N786=1,"",IF(IF(O786&gt;0,INDEX('分け方の表'!$N$4:$N$53,O786)&amp;"","")&lt;&gt;"",IF(INDEX('分け方の表'!$N$4:$N$53,O786)="（数えない）","",INDEX('分け方の表'!$N$4:$N$53,O786)&amp;""),IF(I786&amp;""="1",IF((Q786&lt;&gt;"")*(D786&lt;0)*(IFERROR(INDEX('入力'!$E$30:$E$88,MATCH(Q786,'入力'!$A$30:$A$88,0)),"")="貯める・増やす"),Q786,""),IF(A786&amp;""="0","",IF(Q786&lt;&gt;"",Q786,R786))))))</f>
        <v/>
      </c>
      <c r="T786" s="56">
        <f>IF(S786="","",IF(IFERROR(INDEX('入力'!$E$30:$E$88,MATCH(S786,'入力'!$A$30:$A$88,0)),"")="入るお金",D786,-D786))</f>
        <v/>
      </c>
      <c r="U786" s="39">
        <f>IF(L786="","",IF(L786&lt;&gt;1,"見出しなど",IF(N786=1,"重なり",IF(S786="",IF(O786&gt;0,"数えない（直した）",IF(I786&amp;""="1","振替",IF(A786&amp;""="0","計算対象外","数えない"))),IF(COUNTIFS('入力'!$A$30:$A$88,S786)=0,"一覧にない費目",IF(O786&gt;0,"直した",IF(S786="未分類","未分類","OK")))))))</f>
        <v/>
      </c>
    </row>
    <row r="787">
      <c r="A787" s="40" t="n"/>
      <c r="B787" s="34" t="n"/>
      <c r="C787" s="35" t="n"/>
      <c r="D787" s="36" t="n"/>
      <c r="E787" s="35" t="n"/>
      <c r="F787" s="35" t="n"/>
      <c r="G787" s="35" t="n"/>
      <c r="H787" s="35" t="n"/>
      <c r="I787" s="40" t="n"/>
      <c r="J787" s="35" t="n"/>
      <c r="L787" s="39">
        <f>IF(B787="","",IFERROR(YEAR(B787)*0+D787*0+1,0))</f>
        <v/>
      </c>
      <c r="M787" s="55">
        <f>IF(L787&lt;&gt;1,"",IF(O787&gt;0,IF(INDEX('分け方の表'!$O$4:$O$53,O787)&lt;&gt;"",DATE(YEAR(INDEX('分け方の表'!$O$4:$O$53,O787)),MONTH(INDEX('分け方の表'!$O$4:$O$53,O787)),1),DATE(YEAR(B787),MONTH(B787),1)),DATE(YEAR(B787),MONTH(B787),1)))</f>
        <v/>
      </c>
      <c r="N787" s="39">
        <f>IF(L787&lt;&gt;1,"",IF(J787="",0,IF(COUNTIFS($J$4:J787,J787)&gt;1,1,0)))</f>
        <v/>
      </c>
      <c r="O787" s="39">
        <f>IF(L787&lt;&gt;1,"",IF(J787="",0,IFERROR(MATCH(J787,'分け方の表'!$M$4:$M$53,0),0)))</f>
        <v/>
      </c>
      <c r="P787" s="39">
        <f>IF(L787&lt;&gt;1,"",IF(SUMPRODUCT((COUNTIFS(C787,"*"&amp;'分け方の表'!$F$4:$F$23&amp;"*")&gt;0)*('分け方の表'!$F$4:$F$23&lt;&gt;"")*'分け方の表'!$I$4:$I$23)=0,99,1+COUNTIFS('分け方の表'!$I$4:$I$23,"&gt;"&amp;SUMPRODUCT((COUNTIFS(C787,"*"&amp;'分け方の表'!$F$4:$F$23&amp;"*")&gt;0)*('分け方の表'!$F$4:$F$23&lt;&gt;"")*'分け方の表'!$I$4:$I$23))))</f>
        <v/>
      </c>
      <c r="Q787" s="39">
        <f>IF(L787&lt;&gt;1,"",IF(P787&gt;=99,"",INDEX('分け方の表'!$G$4:$G$23,P787)&amp;""))</f>
        <v/>
      </c>
      <c r="R787" s="39">
        <f>IF(L787&lt;&gt;1,"",IF((F787="収入")*(G787="給与")*(E787&lt;&gt;"")*(COUNTIFS('分け方の表'!$J$4:$J$13,E787)&gt;0),INDEX('分け方の表'!$K$4:$K$13,MATCH(E787,'分け方の表'!$J$4:$J$13,0))&amp;"",IFERROR(INDEX('分け方の表'!$C$4:$C$103,MATCH(F787&amp;"|"&amp;G787,'分け方の表'!$D$4:$D$103,0))&amp;"",IFERROR(INDEX('分け方の表'!$C$4:$C$103,MATCH(F787&amp;"|（ほか全部）",'分け方の表'!$D$4:$D$103,0))&amp;"","未分類"))))</f>
        <v/>
      </c>
      <c r="S787" s="39">
        <f>IF(L787&lt;&gt;1,"",IF(N787=1,"",IF(IF(O787&gt;0,INDEX('分け方の表'!$N$4:$N$53,O787)&amp;"","")&lt;&gt;"",IF(INDEX('分け方の表'!$N$4:$N$53,O787)="（数えない）","",INDEX('分け方の表'!$N$4:$N$53,O787)&amp;""),IF(I787&amp;""="1",IF((Q787&lt;&gt;"")*(D787&lt;0)*(IFERROR(INDEX('入力'!$E$30:$E$88,MATCH(Q787,'入力'!$A$30:$A$88,0)),"")="貯める・増やす"),Q787,""),IF(A787&amp;""="0","",IF(Q787&lt;&gt;"",Q787,R787))))))</f>
        <v/>
      </c>
      <c r="T787" s="56">
        <f>IF(S787="","",IF(IFERROR(INDEX('入力'!$E$30:$E$88,MATCH(S787,'入力'!$A$30:$A$88,0)),"")="入るお金",D787,-D787))</f>
        <v/>
      </c>
      <c r="U787" s="39">
        <f>IF(L787="","",IF(L787&lt;&gt;1,"見出しなど",IF(N787=1,"重なり",IF(S787="",IF(O787&gt;0,"数えない（直した）",IF(I787&amp;""="1","振替",IF(A787&amp;""="0","計算対象外","数えない"))),IF(COUNTIFS('入力'!$A$30:$A$88,S787)=0,"一覧にない費目",IF(O787&gt;0,"直した",IF(S787="未分類","未分類","OK")))))))</f>
        <v/>
      </c>
    </row>
    <row r="788">
      <c r="A788" s="40" t="n"/>
      <c r="B788" s="34" t="n"/>
      <c r="C788" s="35" t="n"/>
      <c r="D788" s="36" t="n"/>
      <c r="E788" s="35" t="n"/>
      <c r="F788" s="35" t="n"/>
      <c r="G788" s="35" t="n"/>
      <c r="H788" s="35" t="n"/>
      <c r="I788" s="40" t="n"/>
      <c r="J788" s="35" t="n"/>
      <c r="L788" s="39">
        <f>IF(B788="","",IFERROR(YEAR(B788)*0+D788*0+1,0))</f>
        <v/>
      </c>
      <c r="M788" s="55">
        <f>IF(L788&lt;&gt;1,"",IF(O788&gt;0,IF(INDEX('分け方の表'!$O$4:$O$53,O788)&lt;&gt;"",DATE(YEAR(INDEX('分け方の表'!$O$4:$O$53,O788)),MONTH(INDEX('分け方の表'!$O$4:$O$53,O788)),1),DATE(YEAR(B788),MONTH(B788),1)),DATE(YEAR(B788),MONTH(B788),1)))</f>
        <v/>
      </c>
      <c r="N788" s="39">
        <f>IF(L788&lt;&gt;1,"",IF(J788="",0,IF(COUNTIFS($J$4:J788,J788)&gt;1,1,0)))</f>
        <v/>
      </c>
      <c r="O788" s="39">
        <f>IF(L788&lt;&gt;1,"",IF(J788="",0,IFERROR(MATCH(J788,'分け方の表'!$M$4:$M$53,0),0)))</f>
        <v/>
      </c>
      <c r="P788" s="39">
        <f>IF(L788&lt;&gt;1,"",IF(SUMPRODUCT((COUNTIFS(C788,"*"&amp;'分け方の表'!$F$4:$F$23&amp;"*")&gt;0)*('分け方の表'!$F$4:$F$23&lt;&gt;"")*'分け方の表'!$I$4:$I$23)=0,99,1+COUNTIFS('分け方の表'!$I$4:$I$23,"&gt;"&amp;SUMPRODUCT((COUNTIFS(C788,"*"&amp;'分け方の表'!$F$4:$F$23&amp;"*")&gt;0)*('分け方の表'!$F$4:$F$23&lt;&gt;"")*'分け方の表'!$I$4:$I$23))))</f>
        <v/>
      </c>
      <c r="Q788" s="39">
        <f>IF(L788&lt;&gt;1,"",IF(P788&gt;=99,"",INDEX('分け方の表'!$G$4:$G$23,P788)&amp;""))</f>
        <v/>
      </c>
      <c r="R788" s="39">
        <f>IF(L788&lt;&gt;1,"",IF((F788="収入")*(G788="給与")*(E788&lt;&gt;"")*(COUNTIFS('分け方の表'!$J$4:$J$13,E788)&gt;0),INDEX('分け方の表'!$K$4:$K$13,MATCH(E788,'分け方の表'!$J$4:$J$13,0))&amp;"",IFERROR(INDEX('分け方の表'!$C$4:$C$103,MATCH(F788&amp;"|"&amp;G788,'分け方の表'!$D$4:$D$103,0))&amp;"",IFERROR(INDEX('分け方の表'!$C$4:$C$103,MATCH(F788&amp;"|（ほか全部）",'分け方の表'!$D$4:$D$103,0))&amp;"","未分類"))))</f>
        <v/>
      </c>
      <c r="S788" s="39">
        <f>IF(L788&lt;&gt;1,"",IF(N788=1,"",IF(IF(O788&gt;0,INDEX('分け方の表'!$N$4:$N$53,O788)&amp;"","")&lt;&gt;"",IF(INDEX('分け方の表'!$N$4:$N$53,O788)="（数えない）","",INDEX('分け方の表'!$N$4:$N$53,O788)&amp;""),IF(I788&amp;""="1",IF((Q788&lt;&gt;"")*(D788&lt;0)*(IFERROR(INDEX('入力'!$E$30:$E$88,MATCH(Q788,'入力'!$A$30:$A$88,0)),"")="貯める・増やす"),Q788,""),IF(A788&amp;""="0","",IF(Q788&lt;&gt;"",Q788,R788))))))</f>
        <v/>
      </c>
      <c r="T788" s="56">
        <f>IF(S788="","",IF(IFERROR(INDEX('入力'!$E$30:$E$88,MATCH(S788,'入力'!$A$30:$A$88,0)),"")="入るお金",D788,-D788))</f>
        <v/>
      </c>
      <c r="U788" s="39">
        <f>IF(L788="","",IF(L788&lt;&gt;1,"見出しなど",IF(N788=1,"重なり",IF(S788="",IF(O788&gt;0,"数えない（直した）",IF(I788&amp;""="1","振替",IF(A788&amp;""="0","計算対象外","数えない"))),IF(COUNTIFS('入力'!$A$30:$A$88,S788)=0,"一覧にない費目",IF(O788&gt;0,"直した",IF(S788="未分類","未分類","OK")))))))</f>
        <v/>
      </c>
    </row>
    <row r="789">
      <c r="A789" s="40" t="n"/>
      <c r="B789" s="34" t="n"/>
      <c r="C789" s="35" t="n"/>
      <c r="D789" s="36" t="n"/>
      <c r="E789" s="35" t="n"/>
      <c r="F789" s="35" t="n"/>
      <c r="G789" s="35" t="n"/>
      <c r="H789" s="35" t="n"/>
      <c r="I789" s="40" t="n"/>
      <c r="J789" s="35" t="n"/>
      <c r="L789" s="39">
        <f>IF(B789="","",IFERROR(YEAR(B789)*0+D789*0+1,0))</f>
        <v/>
      </c>
      <c r="M789" s="55">
        <f>IF(L789&lt;&gt;1,"",IF(O789&gt;0,IF(INDEX('分け方の表'!$O$4:$O$53,O789)&lt;&gt;"",DATE(YEAR(INDEX('分け方の表'!$O$4:$O$53,O789)),MONTH(INDEX('分け方の表'!$O$4:$O$53,O789)),1),DATE(YEAR(B789),MONTH(B789),1)),DATE(YEAR(B789),MONTH(B789),1)))</f>
        <v/>
      </c>
      <c r="N789" s="39">
        <f>IF(L789&lt;&gt;1,"",IF(J789="",0,IF(COUNTIFS($J$4:J789,J789)&gt;1,1,0)))</f>
        <v/>
      </c>
      <c r="O789" s="39">
        <f>IF(L789&lt;&gt;1,"",IF(J789="",0,IFERROR(MATCH(J789,'分け方の表'!$M$4:$M$53,0),0)))</f>
        <v/>
      </c>
      <c r="P789" s="39">
        <f>IF(L789&lt;&gt;1,"",IF(SUMPRODUCT((COUNTIFS(C789,"*"&amp;'分け方の表'!$F$4:$F$23&amp;"*")&gt;0)*('分け方の表'!$F$4:$F$23&lt;&gt;"")*'分け方の表'!$I$4:$I$23)=0,99,1+COUNTIFS('分け方の表'!$I$4:$I$23,"&gt;"&amp;SUMPRODUCT((COUNTIFS(C789,"*"&amp;'分け方の表'!$F$4:$F$23&amp;"*")&gt;0)*('分け方の表'!$F$4:$F$23&lt;&gt;"")*'分け方の表'!$I$4:$I$23))))</f>
        <v/>
      </c>
      <c r="Q789" s="39">
        <f>IF(L789&lt;&gt;1,"",IF(P789&gt;=99,"",INDEX('分け方の表'!$G$4:$G$23,P789)&amp;""))</f>
        <v/>
      </c>
      <c r="R789" s="39">
        <f>IF(L789&lt;&gt;1,"",IF((F789="収入")*(G789="給与")*(E789&lt;&gt;"")*(COUNTIFS('分け方の表'!$J$4:$J$13,E789)&gt;0),INDEX('分け方の表'!$K$4:$K$13,MATCH(E789,'分け方の表'!$J$4:$J$13,0))&amp;"",IFERROR(INDEX('分け方の表'!$C$4:$C$103,MATCH(F789&amp;"|"&amp;G789,'分け方の表'!$D$4:$D$103,0))&amp;"",IFERROR(INDEX('分け方の表'!$C$4:$C$103,MATCH(F789&amp;"|（ほか全部）",'分け方の表'!$D$4:$D$103,0))&amp;"","未分類"))))</f>
        <v/>
      </c>
      <c r="S789" s="39">
        <f>IF(L789&lt;&gt;1,"",IF(N789=1,"",IF(IF(O789&gt;0,INDEX('分け方の表'!$N$4:$N$53,O789)&amp;"","")&lt;&gt;"",IF(INDEX('分け方の表'!$N$4:$N$53,O789)="（数えない）","",INDEX('分け方の表'!$N$4:$N$53,O789)&amp;""),IF(I789&amp;""="1",IF((Q789&lt;&gt;"")*(D789&lt;0)*(IFERROR(INDEX('入力'!$E$30:$E$88,MATCH(Q789,'入力'!$A$30:$A$88,0)),"")="貯める・増やす"),Q789,""),IF(A789&amp;""="0","",IF(Q789&lt;&gt;"",Q789,R789))))))</f>
        <v/>
      </c>
      <c r="T789" s="56">
        <f>IF(S789="","",IF(IFERROR(INDEX('入力'!$E$30:$E$88,MATCH(S789,'入力'!$A$30:$A$88,0)),"")="入るお金",D789,-D789))</f>
        <v/>
      </c>
      <c r="U789" s="39">
        <f>IF(L789="","",IF(L789&lt;&gt;1,"見出しなど",IF(N789=1,"重なり",IF(S789="",IF(O789&gt;0,"数えない（直した）",IF(I789&amp;""="1","振替",IF(A789&amp;""="0","計算対象外","数えない"))),IF(COUNTIFS('入力'!$A$30:$A$88,S789)=0,"一覧にない費目",IF(O789&gt;0,"直した",IF(S789="未分類","未分類","OK")))))))</f>
        <v/>
      </c>
    </row>
    <row r="790">
      <c r="A790" s="40" t="n"/>
      <c r="B790" s="34" t="n"/>
      <c r="C790" s="35" t="n"/>
      <c r="D790" s="36" t="n"/>
      <c r="E790" s="35" t="n"/>
      <c r="F790" s="35" t="n"/>
      <c r="G790" s="35" t="n"/>
      <c r="H790" s="35" t="n"/>
      <c r="I790" s="40" t="n"/>
      <c r="J790" s="35" t="n"/>
      <c r="L790" s="39">
        <f>IF(B790="","",IFERROR(YEAR(B790)*0+D790*0+1,0))</f>
        <v/>
      </c>
      <c r="M790" s="55">
        <f>IF(L790&lt;&gt;1,"",IF(O790&gt;0,IF(INDEX('分け方の表'!$O$4:$O$53,O790)&lt;&gt;"",DATE(YEAR(INDEX('分け方の表'!$O$4:$O$53,O790)),MONTH(INDEX('分け方の表'!$O$4:$O$53,O790)),1),DATE(YEAR(B790),MONTH(B790),1)),DATE(YEAR(B790),MONTH(B790),1)))</f>
        <v/>
      </c>
      <c r="N790" s="39">
        <f>IF(L790&lt;&gt;1,"",IF(J790="",0,IF(COUNTIFS($J$4:J790,J790)&gt;1,1,0)))</f>
        <v/>
      </c>
      <c r="O790" s="39">
        <f>IF(L790&lt;&gt;1,"",IF(J790="",0,IFERROR(MATCH(J790,'分け方の表'!$M$4:$M$53,0),0)))</f>
        <v/>
      </c>
      <c r="P790" s="39">
        <f>IF(L790&lt;&gt;1,"",IF(SUMPRODUCT((COUNTIFS(C790,"*"&amp;'分け方の表'!$F$4:$F$23&amp;"*")&gt;0)*('分け方の表'!$F$4:$F$23&lt;&gt;"")*'分け方の表'!$I$4:$I$23)=0,99,1+COUNTIFS('分け方の表'!$I$4:$I$23,"&gt;"&amp;SUMPRODUCT((COUNTIFS(C790,"*"&amp;'分け方の表'!$F$4:$F$23&amp;"*")&gt;0)*('分け方の表'!$F$4:$F$23&lt;&gt;"")*'分け方の表'!$I$4:$I$23))))</f>
        <v/>
      </c>
      <c r="Q790" s="39">
        <f>IF(L790&lt;&gt;1,"",IF(P790&gt;=99,"",INDEX('分け方の表'!$G$4:$G$23,P790)&amp;""))</f>
        <v/>
      </c>
      <c r="R790" s="39">
        <f>IF(L790&lt;&gt;1,"",IF((F790="収入")*(G790="給与")*(E790&lt;&gt;"")*(COUNTIFS('分け方の表'!$J$4:$J$13,E790)&gt;0),INDEX('分け方の表'!$K$4:$K$13,MATCH(E790,'分け方の表'!$J$4:$J$13,0))&amp;"",IFERROR(INDEX('分け方の表'!$C$4:$C$103,MATCH(F790&amp;"|"&amp;G790,'分け方の表'!$D$4:$D$103,0))&amp;"",IFERROR(INDEX('分け方の表'!$C$4:$C$103,MATCH(F790&amp;"|（ほか全部）",'分け方の表'!$D$4:$D$103,0))&amp;"","未分類"))))</f>
        <v/>
      </c>
      <c r="S790" s="39">
        <f>IF(L790&lt;&gt;1,"",IF(N790=1,"",IF(IF(O790&gt;0,INDEX('分け方の表'!$N$4:$N$53,O790)&amp;"","")&lt;&gt;"",IF(INDEX('分け方の表'!$N$4:$N$53,O790)="（数えない）","",INDEX('分け方の表'!$N$4:$N$53,O790)&amp;""),IF(I790&amp;""="1",IF((Q790&lt;&gt;"")*(D790&lt;0)*(IFERROR(INDEX('入力'!$E$30:$E$88,MATCH(Q790,'入力'!$A$30:$A$88,0)),"")="貯める・増やす"),Q790,""),IF(A790&amp;""="0","",IF(Q790&lt;&gt;"",Q790,R790))))))</f>
        <v/>
      </c>
      <c r="T790" s="56">
        <f>IF(S790="","",IF(IFERROR(INDEX('入力'!$E$30:$E$88,MATCH(S790,'入力'!$A$30:$A$88,0)),"")="入るお金",D790,-D790))</f>
        <v/>
      </c>
      <c r="U790" s="39">
        <f>IF(L790="","",IF(L790&lt;&gt;1,"見出しなど",IF(N790=1,"重なり",IF(S790="",IF(O790&gt;0,"数えない（直した）",IF(I790&amp;""="1","振替",IF(A790&amp;""="0","計算対象外","数えない"))),IF(COUNTIFS('入力'!$A$30:$A$88,S790)=0,"一覧にない費目",IF(O790&gt;0,"直した",IF(S790="未分類","未分類","OK")))))))</f>
        <v/>
      </c>
    </row>
    <row r="791">
      <c r="A791" s="40" t="n"/>
      <c r="B791" s="34" t="n"/>
      <c r="C791" s="35" t="n"/>
      <c r="D791" s="36" t="n"/>
      <c r="E791" s="35" t="n"/>
      <c r="F791" s="35" t="n"/>
      <c r="G791" s="35" t="n"/>
      <c r="H791" s="35" t="n"/>
      <c r="I791" s="40" t="n"/>
      <c r="J791" s="35" t="n"/>
      <c r="L791" s="39">
        <f>IF(B791="","",IFERROR(YEAR(B791)*0+D791*0+1,0))</f>
        <v/>
      </c>
      <c r="M791" s="55">
        <f>IF(L791&lt;&gt;1,"",IF(O791&gt;0,IF(INDEX('分け方の表'!$O$4:$O$53,O791)&lt;&gt;"",DATE(YEAR(INDEX('分け方の表'!$O$4:$O$53,O791)),MONTH(INDEX('分け方の表'!$O$4:$O$53,O791)),1),DATE(YEAR(B791),MONTH(B791),1)),DATE(YEAR(B791),MONTH(B791),1)))</f>
        <v/>
      </c>
      <c r="N791" s="39">
        <f>IF(L791&lt;&gt;1,"",IF(J791="",0,IF(COUNTIFS($J$4:J791,J791)&gt;1,1,0)))</f>
        <v/>
      </c>
      <c r="O791" s="39">
        <f>IF(L791&lt;&gt;1,"",IF(J791="",0,IFERROR(MATCH(J791,'分け方の表'!$M$4:$M$53,0),0)))</f>
        <v/>
      </c>
      <c r="P791" s="39">
        <f>IF(L791&lt;&gt;1,"",IF(SUMPRODUCT((COUNTIFS(C791,"*"&amp;'分け方の表'!$F$4:$F$23&amp;"*")&gt;0)*('分け方の表'!$F$4:$F$23&lt;&gt;"")*'分け方の表'!$I$4:$I$23)=0,99,1+COUNTIFS('分け方の表'!$I$4:$I$23,"&gt;"&amp;SUMPRODUCT((COUNTIFS(C791,"*"&amp;'分け方の表'!$F$4:$F$23&amp;"*")&gt;0)*('分け方の表'!$F$4:$F$23&lt;&gt;"")*'分け方の表'!$I$4:$I$23))))</f>
        <v/>
      </c>
      <c r="Q791" s="39">
        <f>IF(L791&lt;&gt;1,"",IF(P791&gt;=99,"",INDEX('分け方の表'!$G$4:$G$23,P791)&amp;""))</f>
        <v/>
      </c>
      <c r="R791" s="39">
        <f>IF(L791&lt;&gt;1,"",IF((F791="収入")*(G791="給与")*(E791&lt;&gt;"")*(COUNTIFS('分け方の表'!$J$4:$J$13,E791)&gt;0),INDEX('分け方の表'!$K$4:$K$13,MATCH(E791,'分け方の表'!$J$4:$J$13,0))&amp;"",IFERROR(INDEX('分け方の表'!$C$4:$C$103,MATCH(F791&amp;"|"&amp;G791,'分け方の表'!$D$4:$D$103,0))&amp;"",IFERROR(INDEX('分け方の表'!$C$4:$C$103,MATCH(F791&amp;"|（ほか全部）",'分け方の表'!$D$4:$D$103,0))&amp;"","未分類"))))</f>
        <v/>
      </c>
      <c r="S791" s="39">
        <f>IF(L791&lt;&gt;1,"",IF(N791=1,"",IF(IF(O791&gt;0,INDEX('分け方の表'!$N$4:$N$53,O791)&amp;"","")&lt;&gt;"",IF(INDEX('分け方の表'!$N$4:$N$53,O791)="（数えない）","",INDEX('分け方の表'!$N$4:$N$53,O791)&amp;""),IF(I791&amp;""="1",IF((Q791&lt;&gt;"")*(D791&lt;0)*(IFERROR(INDEX('入力'!$E$30:$E$88,MATCH(Q791,'入力'!$A$30:$A$88,0)),"")="貯める・増やす"),Q791,""),IF(A791&amp;""="0","",IF(Q791&lt;&gt;"",Q791,R791))))))</f>
        <v/>
      </c>
      <c r="T791" s="56">
        <f>IF(S791="","",IF(IFERROR(INDEX('入力'!$E$30:$E$88,MATCH(S791,'入力'!$A$30:$A$88,0)),"")="入るお金",D791,-D791))</f>
        <v/>
      </c>
      <c r="U791" s="39">
        <f>IF(L791="","",IF(L791&lt;&gt;1,"見出しなど",IF(N791=1,"重なり",IF(S791="",IF(O791&gt;0,"数えない（直した）",IF(I791&amp;""="1","振替",IF(A791&amp;""="0","計算対象外","数えない"))),IF(COUNTIFS('入力'!$A$30:$A$88,S791)=0,"一覧にない費目",IF(O791&gt;0,"直した",IF(S791="未分類","未分類","OK")))))))</f>
        <v/>
      </c>
    </row>
    <row r="792">
      <c r="A792" s="40" t="n"/>
      <c r="B792" s="34" t="n"/>
      <c r="C792" s="35" t="n"/>
      <c r="D792" s="36" t="n"/>
      <c r="E792" s="35" t="n"/>
      <c r="F792" s="35" t="n"/>
      <c r="G792" s="35" t="n"/>
      <c r="H792" s="35" t="n"/>
      <c r="I792" s="40" t="n"/>
      <c r="J792" s="35" t="n"/>
      <c r="L792" s="39">
        <f>IF(B792="","",IFERROR(YEAR(B792)*0+D792*0+1,0))</f>
        <v/>
      </c>
      <c r="M792" s="55">
        <f>IF(L792&lt;&gt;1,"",IF(O792&gt;0,IF(INDEX('分け方の表'!$O$4:$O$53,O792)&lt;&gt;"",DATE(YEAR(INDEX('分け方の表'!$O$4:$O$53,O792)),MONTH(INDEX('分け方の表'!$O$4:$O$53,O792)),1),DATE(YEAR(B792),MONTH(B792),1)),DATE(YEAR(B792),MONTH(B792),1)))</f>
        <v/>
      </c>
      <c r="N792" s="39">
        <f>IF(L792&lt;&gt;1,"",IF(J792="",0,IF(COUNTIFS($J$4:J792,J792)&gt;1,1,0)))</f>
        <v/>
      </c>
      <c r="O792" s="39">
        <f>IF(L792&lt;&gt;1,"",IF(J792="",0,IFERROR(MATCH(J792,'分け方の表'!$M$4:$M$53,0),0)))</f>
        <v/>
      </c>
      <c r="P792" s="39">
        <f>IF(L792&lt;&gt;1,"",IF(SUMPRODUCT((COUNTIFS(C792,"*"&amp;'分け方の表'!$F$4:$F$23&amp;"*")&gt;0)*('分け方の表'!$F$4:$F$23&lt;&gt;"")*'分け方の表'!$I$4:$I$23)=0,99,1+COUNTIFS('分け方の表'!$I$4:$I$23,"&gt;"&amp;SUMPRODUCT((COUNTIFS(C792,"*"&amp;'分け方の表'!$F$4:$F$23&amp;"*")&gt;0)*('分け方の表'!$F$4:$F$23&lt;&gt;"")*'分け方の表'!$I$4:$I$23))))</f>
        <v/>
      </c>
      <c r="Q792" s="39">
        <f>IF(L792&lt;&gt;1,"",IF(P792&gt;=99,"",INDEX('分け方の表'!$G$4:$G$23,P792)&amp;""))</f>
        <v/>
      </c>
      <c r="R792" s="39">
        <f>IF(L792&lt;&gt;1,"",IF((F792="収入")*(G792="給与")*(E792&lt;&gt;"")*(COUNTIFS('分け方の表'!$J$4:$J$13,E792)&gt;0),INDEX('分け方の表'!$K$4:$K$13,MATCH(E792,'分け方の表'!$J$4:$J$13,0))&amp;"",IFERROR(INDEX('分け方の表'!$C$4:$C$103,MATCH(F792&amp;"|"&amp;G792,'分け方の表'!$D$4:$D$103,0))&amp;"",IFERROR(INDEX('分け方の表'!$C$4:$C$103,MATCH(F792&amp;"|（ほか全部）",'分け方の表'!$D$4:$D$103,0))&amp;"","未分類"))))</f>
        <v/>
      </c>
      <c r="S792" s="39">
        <f>IF(L792&lt;&gt;1,"",IF(N792=1,"",IF(IF(O792&gt;0,INDEX('分け方の表'!$N$4:$N$53,O792)&amp;"","")&lt;&gt;"",IF(INDEX('分け方の表'!$N$4:$N$53,O792)="（数えない）","",INDEX('分け方の表'!$N$4:$N$53,O792)&amp;""),IF(I792&amp;""="1",IF((Q792&lt;&gt;"")*(D792&lt;0)*(IFERROR(INDEX('入力'!$E$30:$E$88,MATCH(Q792,'入力'!$A$30:$A$88,0)),"")="貯める・増やす"),Q792,""),IF(A792&amp;""="0","",IF(Q792&lt;&gt;"",Q792,R792))))))</f>
        <v/>
      </c>
      <c r="T792" s="56">
        <f>IF(S792="","",IF(IFERROR(INDEX('入力'!$E$30:$E$88,MATCH(S792,'入力'!$A$30:$A$88,0)),"")="入るお金",D792,-D792))</f>
        <v/>
      </c>
      <c r="U792" s="39">
        <f>IF(L792="","",IF(L792&lt;&gt;1,"見出しなど",IF(N792=1,"重なり",IF(S792="",IF(O792&gt;0,"数えない（直した）",IF(I792&amp;""="1","振替",IF(A792&amp;""="0","計算対象外","数えない"))),IF(COUNTIFS('入力'!$A$30:$A$88,S792)=0,"一覧にない費目",IF(O792&gt;0,"直した",IF(S792="未分類","未分類","OK")))))))</f>
        <v/>
      </c>
    </row>
    <row r="793">
      <c r="A793" s="40" t="n"/>
      <c r="B793" s="34" t="n"/>
      <c r="C793" s="35" t="n"/>
      <c r="D793" s="36" t="n"/>
      <c r="E793" s="35" t="n"/>
      <c r="F793" s="35" t="n"/>
      <c r="G793" s="35" t="n"/>
      <c r="H793" s="35" t="n"/>
      <c r="I793" s="40" t="n"/>
      <c r="J793" s="35" t="n"/>
      <c r="L793" s="39">
        <f>IF(B793="","",IFERROR(YEAR(B793)*0+D793*0+1,0))</f>
        <v/>
      </c>
      <c r="M793" s="55">
        <f>IF(L793&lt;&gt;1,"",IF(O793&gt;0,IF(INDEX('分け方の表'!$O$4:$O$53,O793)&lt;&gt;"",DATE(YEAR(INDEX('分け方の表'!$O$4:$O$53,O793)),MONTH(INDEX('分け方の表'!$O$4:$O$53,O793)),1),DATE(YEAR(B793),MONTH(B793),1)),DATE(YEAR(B793),MONTH(B793),1)))</f>
        <v/>
      </c>
      <c r="N793" s="39">
        <f>IF(L793&lt;&gt;1,"",IF(J793="",0,IF(COUNTIFS($J$4:J793,J793)&gt;1,1,0)))</f>
        <v/>
      </c>
      <c r="O793" s="39">
        <f>IF(L793&lt;&gt;1,"",IF(J793="",0,IFERROR(MATCH(J793,'分け方の表'!$M$4:$M$53,0),0)))</f>
        <v/>
      </c>
      <c r="P793" s="39">
        <f>IF(L793&lt;&gt;1,"",IF(SUMPRODUCT((COUNTIFS(C793,"*"&amp;'分け方の表'!$F$4:$F$23&amp;"*")&gt;0)*('分け方の表'!$F$4:$F$23&lt;&gt;"")*'分け方の表'!$I$4:$I$23)=0,99,1+COUNTIFS('分け方の表'!$I$4:$I$23,"&gt;"&amp;SUMPRODUCT((COUNTIFS(C793,"*"&amp;'分け方の表'!$F$4:$F$23&amp;"*")&gt;0)*('分け方の表'!$F$4:$F$23&lt;&gt;"")*'分け方の表'!$I$4:$I$23))))</f>
        <v/>
      </c>
      <c r="Q793" s="39">
        <f>IF(L793&lt;&gt;1,"",IF(P793&gt;=99,"",INDEX('分け方の表'!$G$4:$G$23,P793)&amp;""))</f>
        <v/>
      </c>
      <c r="R793" s="39">
        <f>IF(L793&lt;&gt;1,"",IF((F793="収入")*(G793="給与")*(E793&lt;&gt;"")*(COUNTIFS('分け方の表'!$J$4:$J$13,E793)&gt;0),INDEX('分け方の表'!$K$4:$K$13,MATCH(E793,'分け方の表'!$J$4:$J$13,0))&amp;"",IFERROR(INDEX('分け方の表'!$C$4:$C$103,MATCH(F793&amp;"|"&amp;G793,'分け方の表'!$D$4:$D$103,0))&amp;"",IFERROR(INDEX('分け方の表'!$C$4:$C$103,MATCH(F793&amp;"|（ほか全部）",'分け方の表'!$D$4:$D$103,0))&amp;"","未分類"))))</f>
        <v/>
      </c>
      <c r="S793" s="39">
        <f>IF(L793&lt;&gt;1,"",IF(N793=1,"",IF(IF(O793&gt;0,INDEX('分け方の表'!$N$4:$N$53,O793)&amp;"","")&lt;&gt;"",IF(INDEX('分け方の表'!$N$4:$N$53,O793)="（数えない）","",INDEX('分け方の表'!$N$4:$N$53,O793)&amp;""),IF(I793&amp;""="1",IF((Q793&lt;&gt;"")*(D793&lt;0)*(IFERROR(INDEX('入力'!$E$30:$E$88,MATCH(Q793,'入力'!$A$30:$A$88,0)),"")="貯める・増やす"),Q793,""),IF(A793&amp;""="0","",IF(Q793&lt;&gt;"",Q793,R793))))))</f>
        <v/>
      </c>
      <c r="T793" s="56">
        <f>IF(S793="","",IF(IFERROR(INDEX('入力'!$E$30:$E$88,MATCH(S793,'入力'!$A$30:$A$88,0)),"")="入るお金",D793,-D793))</f>
        <v/>
      </c>
      <c r="U793" s="39">
        <f>IF(L793="","",IF(L793&lt;&gt;1,"見出しなど",IF(N793=1,"重なり",IF(S793="",IF(O793&gt;0,"数えない（直した）",IF(I793&amp;""="1","振替",IF(A793&amp;""="0","計算対象外","数えない"))),IF(COUNTIFS('入力'!$A$30:$A$88,S793)=0,"一覧にない費目",IF(O793&gt;0,"直した",IF(S793="未分類","未分類","OK")))))))</f>
        <v/>
      </c>
    </row>
    <row r="794">
      <c r="A794" s="40" t="n"/>
      <c r="B794" s="34" t="n"/>
      <c r="C794" s="35" t="n"/>
      <c r="D794" s="36" t="n"/>
      <c r="E794" s="35" t="n"/>
      <c r="F794" s="35" t="n"/>
      <c r="G794" s="35" t="n"/>
      <c r="H794" s="35" t="n"/>
      <c r="I794" s="40" t="n"/>
      <c r="J794" s="35" t="n"/>
      <c r="L794" s="39">
        <f>IF(B794="","",IFERROR(YEAR(B794)*0+D794*0+1,0))</f>
        <v/>
      </c>
      <c r="M794" s="55">
        <f>IF(L794&lt;&gt;1,"",IF(O794&gt;0,IF(INDEX('分け方の表'!$O$4:$O$53,O794)&lt;&gt;"",DATE(YEAR(INDEX('分け方の表'!$O$4:$O$53,O794)),MONTH(INDEX('分け方の表'!$O$4:$O$53,O794)),1),DATE(YEAR(B794),MONTH(B794),1)),DATE(YEAR(B794),MONTH(B794),1)))</f>
        <v/>
      </c>
      <c r="N794" s="39">
        <f>IF(L794&lt;&gt;1,"",IF(J794="",0,IF(COUNTIFS($J$4:J794,J794)&gt;1,1,0)))</f>
        <v/>
      </c>
      <c r="O794" s="39">
        <f>IF(L794&lt;&gt;1,"",IF(J794="",0,IFERROR(MATCH(J794,'分け方の表'!$M$4:$M$53,0),0)))</f>
        <v/>
      </c>
      <c r="P794" s="39">
        <f>IF(L794&lt;&gt;1,"",IF(SUMPRODUCT((COUNTIFS(C794,"*"&amp;'分け方の表'!$F$4:$F$23&amp;"*")&gt;0)*('分け方の表'!$F$4:$F$23&lt;&gt;"")*'分け方の表'!$I$4:$I$23)=0,99,1+COUNTIFS('分け方の表'!$I$4:$I$23,"&gt;"&amp;SUMPRODUCT((COUNTIFS(C794,"*"&amp;'分け方の表'!$F$4:$F$23&amp;"*")&gt;0)*('分け方の表'!$F$4:$F$23&lt;&gt;"")*'分け方の表'!$I$4:$I$23))))</f>
        <v/>
      </c>
      <c r="Q794" s="39">
        <f>IF(L794&lt;&gt;1,"",IF(P794&gt;=99,"",INDEX('分け方の表'!$G$4:$G$23,P794)&amp;""))</f>
        <v/>
      </c>
      <c r="R794" s="39">
        <f>IF(L794&lt;&gt;1,"",IF((F794="収入")*(G794="給与")*(E794&lt;&gt;"")*(COUNTIFS('分け方の表'!$J$4:$J$13,E794)&gt;0),INDEX('分け方の表'!$K$4:$K$13,MATCH(E794,'分け方の表'!$J$4:$J$13,0))&amp;"",IFERROR(INDEX('分け方の表'!$C$4:$C$103,MATCH(F794&amp;"|"&amp;G794,'分け方の表'!$D$4:$D$103,0))&amp;"",IFERROR(INDEX('分け方の表'!$C$4:$C$103,MATCH(F794&amp;"|（ほか全部）",'分け方の表'!$D$4:$D$103,0))&amp;"","未分類"))))</f>
        <v/>
      </c>
      <c r="S794" s="39">
        <f>IF(L794&lt;&gt;1,"",IF(N794=1,"",IF(IF(O794&gt;0,INDEX('分け方の表'!$N$4:$N$53,O794)&amp;"","")&lt;&gt;"",IF(INDEX('分け方の表'!$N$4:$N$53,O794)="（数えない）","",INDEX('分け方の表'!$N$4:$N$53,O794)&amp;""),IF(I794&amp;""="1",IF((Q794&lt;&gt;"")*(D794&lt;0)*(IFERROR(INDEX('入力'!$E$30:$E$88,MATCH(Q794,'入力'!$A$30:$A$88,0)),"")="貯める・増やす"),Q794,""),IF(A794&amp;""="0","",IF(Q794&lt;&gt;"",Q794,R794))))))</f>
        <v/>
      </c>
      <c r="T794" s="56">
        <f>IF(S794="","",IF(IFERROR(INDEX('入力'!$E$30:$E$88,MATCH(S794,'入力'!$A$30:$A$88,0)),"")="入るお金",D794,-D794))</f>
        <v/>
      </c>
      <c r="U794" s="39">
        <f>IF(L794="","",IF(L794&lt;&gt;1,"見出しなど",IF(N794=1,"重なり",IF(S794="",IF(O794&gt;0,"数えない（直した）",IF(I794&amp;""="1","振替",IF(A794&amp;""="0","計算対象外","数えない"))),IF(COUNTIFS('入力'!$A$30:$A$88,S794)=0,"一覧にない費目",IF(O794&gt;0,"直した",IF(S794="未分類","未分類","OK")))))))</f>
        <v/>
      </c>
    </row>
    <row r="795">
      <c r="A795" s="40" t="n"/>
      <c r="B795" s="34" t="n"/>
      <c r="C795" s="35" t="n"/>
      <c r="D795" s="36" t="n"/>
      <c r="E795" s="35" t="n"/>
      <c r="F795" s="35" t="n"/>
      <c r="G795" s="35" t="n"/>
      <c r="H795" s="35" t="n"/>
      <c r="I795" s="40" t="n"/>
      <c r="J795" s="35" t="n"/>
      <c r="L795" s="39">
        <f>IF(B795="","",IFERROR(YEAR(B795)*0+D795*0+1,0))</f>
        <v/>
      </c>
      <c r="M795" s="55">
        <f>IF(L795&lt;&gt;1,"",IF(O795&gt;0,IF(INDEX('分け方の表'!$O$4:$O$53,O795)&lt;&gt;"",DATE(YEAR(INDEX('分け方の表'!$O$4:$O$53,O795)),MONTH(INDEX('分け方の表'!$O$4:$O$53,O795)),1),DATE(YEAR(B795),MONTH(B795),1)),DATE(YEAR(B795),MONTH(B795),1)))</f>
        <v/>
      </c>
      <c r="N795" s="39">
        <f>IF(L795&lt;&gt;1,"",IF(J795="",0,IF(COUNTIFS($J$4:J795,J795)&gt;1,1,0)))</f>
        <v/>
      </c>
      <c r="O795" s="39">
        <f>IF(L795&lt;&gt;1,"",IF(J795="",0,IFERROR(MATCH(J795,'分け方の表'!$M$4:$M$53,0),0)))</f>
        <v/>
      </c>
      <c r="P795" s="39">
        <f>IF(L795&lt;&gt;1,"",IF(SUMPRODUCT((COUNTIFS(C795,"*"&amp;'分け方の表'!$F$4:$F$23&amp;"*")&gt;0)*('分け方の表'!$F$4:$F$23&lt;&gt;"")*'分け方の表'!$I$4:$I$23)=0,99,1+COUNTIFS('分け方の表'!$I$4:$I$23,"&gt;"&amp;SUMPRODUCT((COUNTIFS(C795,"*"&amp;'分け方の表'!$F$4:$F$23&amp;"*")&gt;0)*('分け方の表'!$F$4:$F$23&lt;&gt;"")*'分け方の表'!$I$4:$I$23))))</f>
        <v/>
      </c>
      <c r="Q795" s="39">
        <f>IF(L795&lt;&gt;1,"",IF(P795&gt;=99,"",INDEX('分け方の表'!$G$4:$G$23,P795)&amp;""))</f>
        <v/>
      </c>
      <c r="R795" s="39">
        <f>IF(L795&lt;&gt;1,"",IF((F795="収入")*(G795="給与")*(E795&lt;&gt;"")*(COUNTIFS('分け方の表'!$J$4:$J$13,E795)&gt;0),INDEX('分け方の表'!$K$4:$K$13,MATCH(E795,'分け方の表'!$J$4:$J$13,0))&amp;"",IFERROR(INDEX('分け方の表'!$C$4:$C$103,MATCH(F795&amp;"|"&amp;G795,'分け方の表'!$D$4:$D$103,0))&amp;"",IFERROR(INDEX('分け方の表'!$C$4:$C$103,MATCH(F795&amp;"|（ほか全部）",'分け方の表'!$D$4:$D$103,0))&amp;"","未分類"))))</f>
        <v/>
      </c>
      <c r="S795" s="39">
        <f>IF(L795&lt;&gt;1,"",IF(N795=1,"",IF(IF(O795&gt;0,INDEX('分け方の表'!$N$4:$N$53,O795)&amp;"","")&lt;&gt;"",IF(INDEX('分け方の表'!$N$4:$N$53,O795)="（数えない）","",INDEX('分け方の表'!$N$4:$N$53,O795)&amp;""),IF(I795&amp;""="1",IF((Q795&lt;&gt;"")*(D795&lt;0)*(IFERROR(INDEX('入力'!$E$30:$E$88,MATCH(Q795,'入力'!$A$30:$A$88,0)),"")="貯める・増やす"),Q795,""),IF(A795&amp;""="0","",IF(Q795&lt;&gt;"",Q795,R795))))))</f>
        <v/>
      </c>
      <c r="T795" s="56">
        <f>IF(S795="","",IF(IFERROR(INDEX('入力'!$E$30:$E$88,MATCH(S795,'入力'!$A$30:$A$88,0)),"")="入るお金",D795,-D795))</f>
        <v/>
      </c>
      <c r="U795" s="39">
        <f>IF(L795="","",IF(L795&lt;&gt;1,"見出しなど",IF(N795=1,"重なり",IF(S795="",IF(O795&gt;0,"数えない（直した）",IF(I795&amp;""="1","振替",IF(A795&amp;""="0","計算対象外","数えない"))),IF(COUNTIFS('入力'!$A$30:$A$88,S795)=0,"一覧にない費目",IF(O795&gt;0,"直した",IF(S795="未分類","未分類","OK")))))))</f>
        <v/>
      </c>
    </row>
    <row r="796">
      <c r="A796" s="40" t="n"/>
      <c r="B796" s="34" t="n"/>
      <c r="C796" s="35" t="n"/>
      <c r="D796" s="36" t="n"/>
      <c r="E796" s="35" t="n"/>
      <c r="F796" s="35" t="n"/>
      <c r="G796" s="35" t="n"/>
      <c r="H796" s="35" t="n"/>
      <c r="I796" s="40" t="n"/>
      <c r="J796" s="35" t="n"/>
      <c r="L796" s="39">
        <f>IF(B796="","",IFERROR(YEAR(B796)*0+D796*0+1,0))</f>
        <v/>
      </c>
      <c r="M796" s="55">
        <f>IF(L796&lt;&gt;1,"",IF(O796&gt;0,IF(INDEX('分け方の表'!$O$4:$O$53,O796)&lt;&gt;"",DATE(YEAR(INDEX('分け方の表'!$O$4:$O$53,O796)),MONTH(INDEX('分け方の表'!$O$4:$O$53,O796)),1),DATE(YEAR(B796),MONTH(B796),1)),DATE(YEAR(B796),MONTH(B796),1)))</f>
        <v/>
      </c>
      <c r="N796" s="39">
        <f>IF(L796&lt;&gt;1,"",IF(J796="",0,IF(COUNTIFS($J$4:J796,J796)&gt;1,1,0)))</f>
        <v/>
      </c>
      <c r="O796" s="39">
        <f>IF(L796&lt;&gt;1,"",IF(J796="",0,IFERROR(MATCH(J796,'分け方の表'!$M$4:$M$53,0),0)))</f>
        <v/>
      </c>
      <c r="P796" s="39">
        <f>IF(L796&lt;&gt;1,"",IF(SUMPRODUCT((COUNTIFS(C796,"*"&amp;'分け方の表'!$F$4:$F$23&amp;"*")&gt;0)*('分け方の表'!$F$4:$F$23&lt;&gt;"")*'分け方の表'!$I$4:$I$23)=0,99,1+COUNTIFS('分け方の表'!$I$4:$I$23,"&gt;"&amp;SUMPRODUCT((COUNTIFS(C796,"*"&amp;'分け方の表'!$F$4:$F$23&amp;"*")&gt;0)*('分け方の表'!$F$4:$F$23&lt;&gt;"")*'分け方の表'!$I$4:$I$23))))</f>
        <v/>
      </c>
      <c r="Q796" s="39">
        <f>IF(L796&lt;&gt;1,"",IF(P796&gt;=99,"",INDEX('分け方の表'!$G$4:$G$23,P796)&amp;""))</f>
        <v/>
      </c>
      <c r="R796" s="39">
        <f>IF(L796&lt;&gt;1,"",IF((F796="収入")*(G796="給与")*(E796&lt;&gt;"")*(COUNTIFS('分け方の表'!$J$4:$J$13,E796)&gt;0),INDEX('分け方の表'!$K$4:$K$13,MATCH(E796,'分け方の表'!$J$4:$J$13,0))&amp;"",IFERROR(INDEX('分け方の表'!$C$4:$C$103,MATCH(F796&amp;"|"&amp;G796,'分け方の表'!$D$4:$D$103,0))&amp;"",IFERROR(INDEX('分け方の表'!$C$4:$C$103,MATCH(F796&amp;"|（ほか全部）",'分け方の表'!$D$4:$D$103,0))&amp;"","未分類"))))</f>
        <v/>
      </c>
      <c r="S796" s="39">
        <f>IF(L796&lt;&gt;1,"",IF(N796=1,"",IF(IF(O796&gt;0,INDEX('分け方の表'!$N$4:$N$53,O796)&amp;"","")&lt;&gt;"",IF(INDEX('分け方の表'!$N$4:$N$53,O796)="（数えない）","",INDEX('分け方の表'!$N$4:$N$53,O796)&amp;""),IF(I796&amp;""="1",IF((Q796&lt;&gt;"")*(D796&lt;0)*(IFERROR(INDEX('入力'!$E$30:$E$88,MATCH(Q796,'入力'!$A$30:$A$88,0)),"")="貯める・増やす"),Q796,""),IF(A796&amp;""="0","",IF(Q796&lt;&gt;"",Q796,R796))))))</f>
        <v/>
      </c>
      <c r="T796" s="56">
        <f>IF(S796="","",IF(IFERROR(INDEX('入力'!$E$30:$E$88,MATCH(S796,'入力'!$A$30:$A$88,0)),"")="入るお金",D796,-D796))</f>
        <v/>
      </c>
      <c r="U796" s="39">
        <f>IF(L796="","",IF(L796&lt;&gt;1,"見出しなど",IF(N796=1,"重なり",IF(S796="",IF(O796&gt;0,"数えない（直した）",IF(I796&amp;""="1","振替",IF(A796&amp;""="0","計算対象外","数えない"))),IF(COUNTIFS('入力'!$A$30:$A$88,S796)=0,"一覧にない費目",IF(O796&gt;0,"直した",IF(S796="未分類","未分類","OK")))))))</f>
        <v/>
      </c>
    </row>
    <row r="797">
      <c r="A797" s="40" t="n"/>
      <c r="B797" s="34" t="n"/>
      <c r="C797" s="35" t="n"/>
      <c r="D797" s="36" t="n"/>
      <c r="E797" s="35" t="n"/>
      <c r="F797" s="35" t="n"/>
      <c r="G797" s="35" t="n"/>
      <c r="H797" s="35" t="n"/>
      <c r="I797" s="40" t="n"/>
      <c r="J797" s="35" t="n"/>
      <c r="L797" s="39">
        <f>IF(B797="","",IFERROR(YEAR(B797)*0+D797*0+1,0))</f>
        <v/>
      </c>
      <c r="M797" s="55">
        <f>IF(L797&lt;&gt;1,"",IF(O797&gt;0,IF(INDEX('分け方の表'!$O$4:$O$53,O797)&lt;&gt;"",DATE(YEAR(INDEX('分け方の表'!$O$4:$O$53,O797)),MONTH(INDEX('分け方の表'!$O$4:$O$53,O797)),1),DATE(YEAR(B797),MONTH(B797),1)),DATE(YEAR(B797),MONTH(B797),1)))</f>
        <v/>
      </c>
      <c r="N797" s="39">
        <f>IF(L797&lt;&gt;1,"",IF(J797="",0,IF(COUNTIFS($J$4:J797,J797)&gt;1,1,0)))</f>
        <v/>
      </c>
      <c r="O797" s="39">
        <f>IF(L797&lt;&gt;1,"",IF(J797="",0,IFERROR(MATCH(J797,'分け方の表'!$M$4:$M$53,0),0)))</f>
        <v/>
      </c>
      <c r="P797" s="39">
        <f>IF(L797&lt;&gt;1,"",IF(SUMPRODUCT((COUNTIFS(C797,"*"&amp;'分け方の表'!$F$4:$F$23&amp;"*")&gt;0)*('分け方の表'!$F$4:$F$23&lt;&gt;"")*'分け方の表'!$I$4:$I$23)=0,99,1+COUNTIFS('分け方の表'!$I$4:$I$23,"&gt;"&amp;SUMPRODUCT((COUNTIFS(C797,"*"&amp;'分け方の表'!$F$4:$F$23&amp;"*")&gt;0)*('分け方の表'!$F$4:$F$23&lt;&gt;"")*'分け方の表'!$I$4:$I$23))))</f>
        <v/>
      </c>
      <c r="Q797" s="39">
        <f>IF(L797&lt;&gt;1,"",IF(P797&gt;=99,"",INDEX('分け方の表'!$G$4:$G$23,P797)&amp;""))</f>
        <v/>
      </c>
      <c r="R797" s="39">
        <f>IF(L797&lt;&gt;1,"",IF((F797="収入")*(G797="給与")*(E797&lt;&gt;"")*(COUNTIFS('分け方の表'!$J$4:$J$13,E797)&gt;0),INDEX('分け方の表'!$K$4:$K$13,MATCH(E797,'分け方の表'!$J$4:$J$13,0))&amp;"",IFERROR(INDEX('分け方の表'!$C$4:$C$103,MATCH(F797&amp;"|"&amp;G797,'分け方の表'!$D$4:$D$103,0))&amp;"",IFERROR(INDEX('分け方の表'!$C$4:$C$103,MATCH(F797&amp;"|（ほか全部）",'分け方の表'!$D$4:$D$103,0))&amp;"","未分類"))))</f>
        <v/>
      </c>
      <c r="S797" s="39">
        <f>IF(L797&lt;&gt;1,"",IF(N797=1,"",IF(IF(O797&gt;0,INDEX('分け方の表'!$N$4:$N$53,O797)&amp;"","")&lt;&gt;"",IF(INDEX('分け方の表'!$N$4:$N$53,O797)="（数えない）","",INDEX('分け方の表'!$N$4:$N$53,O797)&amp;""),IF(I797&amp;""="1",IF((Q797&lt;&gt;"")*(D797&lt;0)*(IFERROR(INDEX('入力'!$E$30:$E$88,MATCH(Q797,'入力'!$A$30:$A$88,0)),"")="貯める・増やす"),Q797,""),IF(A797&amp;""="0","",IF(Q797&lt;&gt;"",Q797,R797))))))</f>
        <v/>
      </c>
      <c r="T797" s="56">
        <f>IF(S797="","",IF(IFERROR(INDEX('入力'!$E$30:$E$88,MATCH(S797,'入力'!$A$30:$A$88,0)),"")="入るお金",D797,-D797))</f>
        <v/>
      </c>
      <c r="U797" s="39">
        <f>IF(L797="","",IF(L797&lt;&gt;1,"見出しなど",IF(N797=1,"重なり",IF(S797="",IF(O797&gt;0,"数えない（直した）",IF(I797&amp;""="1","振替",IF(A797&amp;""="0","計算対象外","数えない"))),IF(COUNTIFS('入力'!$A$30:$A$88,S797)=0,"一覧にない費目",IF(O797&gt;0,"直した",IF(S797="未分類","未分類","OK")))))))</f>
        <v/>
      </c>
    </row>
    <row r="798">
      <c r="A798" s="40" t="n"/>
      <c r="B798" s="34" t="n"/>
      <c r="C798" s="35" t="n"/>
      <c r="D798" s="36" t="n"/>
      <c r="E798" s="35" t="n"/>
      <c r="F798" s="35" t="n"/>
      <c r="G798" s="35" t="n"/>
      <c r="H798" s="35" t="n"/>
      <c r="I798" s="40" t="n"/>
      <c r="J798" s="35" t="n"/>
      <c r="L798" s="39">
        <f>IF(B798="","",IFERROR(YEAR(B798)*0+D798*0+1,0))</f>
        <v/>
      </c>
      <c r="M798" s="55">
        <f>IF(L798&lt;&gt;1,"",IF(O798&gt;0,IF(INDEX('分け方の表'!$O$4:$O$53,O798)&lt;&gt;"",DATE(YEAR(INDEX('分け方の表'!$O$4:$O$53,O798)),MONTH(INDEX('分け方の表'!$O$4:$O$53,O798)),1),DATE(YEAR(B798),MONTH(B798),1)),DATE(YEAR(B798),MONTH(B798),1)))</f>
        <v/>
      </c>
      <c r="N798" s="39">
        <f>IF(L798&lt;&gt;1,"",IF(J798="",0,IF(COUNTIFS($J$4:J798,J798)&gt;1,1,0)))</f>
        <v/>
      </c>
      <c r="O798" s="39">
        <f>IF(L798&lt;&gt;1,"",IF(J798="",0,IFERROR(MATCH(J798,'分け方の表'!$M$4:$M$53,0),0)))</f>
        <v/>
      </c>
      <c r="P798" s="39">
        <f>IF(L798&lt;&gt;1,"",IF(SUMPRODUCT((COUNTIFS(C798,"*"&amp;'分け方の表'!$F$4:$F$23&amp;"*")&gt;0)*('分け方の表'!$F$4:$F$23&lt;&gt;"")*'分け方の表'!$I$4:$I$23)=0,99,1+COUNTIFS('分け方の表'!$I$4:$I$23,"&gt;"&amp;SUMPRODUCT((COUNTIFS(C798,"*"&amp;'分け方の表'!$F$4:$F$23&amp;"*")&gt;0)*('分け方の表'!$F$4:$F$23&lt;&gt;"")*'分け方の表'!$I$4:$I$23))))</f>
        <v/>
      </c>
      <c r="Q798" s="39">
        <f>IF(L798&lt;&gt;1,"",IF(P798&gt;=99,"",INDEX('分け方の表'!$G$4:$G$23,P798)&amp;""))</f>
        <v/>
      </c>
      <c r="R798" s="39">
        <f>IF(L798&lt;&gt;1,"",IF((F798="収入")*(G798="給与")*(E798&lt;&gt;"")*(COUNTIFS('分け方の表'!$J$4:$J$13,E798)&gt;0),INDEX('分け方の表'!$K$4:$K$13,MATCH(E798,'分け方の表'!$J$4:$J$13,0))&amp;"",IFERROR(INDEX('分け方の表'!$C$4:$C$103,MATCH(F798&amp;"|"&amp;G798,'分け方の表'!$D$4:$D$103,0))&amp;"",IFERROR(INDEX('分け方の表'!$C$4:$C$103,MATCH(F798&amp;"|（ほか全部）",'分け方の表'!$D$4:$D$103,0))&amp;"","未分類"))))</f>
        <v/>
      </c>
      <c r="S798" s="39">
        <f>IF(L798&lt;&gt;1,"",IF(N798=1,"",IF(IF(O798&gt;0,INDEX('分け方の表'!$N$4:$N$53,O798)&amp;"","")&lt;&gt;"",IF(INDEX('分け方の表'!$N$4:$N$53,O798)="（数えない）","",INDEX('分け方の表'!$N$4:$N$53,O798)&amp;""),IF(I798&amp;""="1",IF((Q798&lt;&gt;"")*(D798&lt;0)*(IFERROR(INDEX('入力'!$E$30:$E$88,MATCH(Q798,'入力'!$A$30:$A$88,0)),"")="貯める・増やす"),Q798,""),IF(A798&amp;""="0","",IF(Q798&lt;&gt;"",Q798,R798))))))</f>
        <v/>
      </c>
      <c r="T798" s="56">
        <f>IF(S798="","",IF(IFERROR(INDEX('入力'!$E$30:$E$88,MATCH(S798,'入力'!$A$30:$A$88,0)),"")="入るお金",D798,-D798))</f>
        <v/>
      </c>
      <c r="U798" s="39">
        <f>IF(L798="","",IF(L798&lt;&gt;1,"見出しなど",IF(N798=1,"重なり",IF(S798="",IF(O798&gt;0,"数えない（直した）",IF(I798&amp;""="1","振替",IF(A798&amp;""="0","計算対象外","数えない"))),IF(COUNTIFS('入力'!$A$30:$A$88,S798)=0,"一覧にない費目",IF(O798&gt;0,"直した",IF(S798="未分類","未分類","OK")))))))</f>
        <v/>
      </c>
    </row>
    <row r="799">
      <c r="A799" s="40" t="n"/>
      <c r="B799" s="34" t="n"/>
      <c r="C799" s="35" t="n"/>
      <c r="D799" s="36" t="n"/>
      <c r="E799" s="35" t="n"/>
      <c r="F799" s="35" t="n"/>
      <c r="G799" s="35" t="n"/>
      <c r="H799" s="35" t="n"/>
      <c r="I799" s="40" t="n"/>
      <c r="J799" s="35" t="n"/>
      <c r="L799" s="39">
        <f>IF(B799="","",IFERROR(YEAR(B799)*0+D799*0+1,0))</f>
        <v/>
      </c>
      <c r="M799" s="55">
        <f>IF(L799&lt;&gt;1,"",IF(O799&gt;0,IF(INDEX('分け方の表'!$O$4:$O$53,O799)&lt;&gt;"",DATE(YEAR(INDEX('分け方の表'!$O$4:$O$53,O799)),MONTH(INDEX('分け方の表'!$O$4:$O$53,O799)),1),DATE(YEAR(B799),MONTH(B799),1)),DATE(YEAR(B799),MONTH(B799),1)))</f>
        <v/>
      </c>
      <c r="N799" s="39">
        <f>IF(L799&lt;&gt;1,"",IF(J799="",0,IF(COUNTIFS($J$4:J799,J799)&gt;1,1,0)))</f>
        <v/>
      </c>
      <c r="O799" s="39">
        <f>IF(L799&lt;&gt;1,"",IF(J799="",0,IFERROR(MATCH(J799,'分け方の表'!$M$4:$M$53,0),0)))</f>
        <v/>
      </c>
      <c r="P799" s="39">
        <f>IF(L799&lt;&gt;1,"",IF(SUMPRODUCT((COUNTIFS(C799,"*"&amp;'分け方の表'!$F$4:$F$23&amp;"*")&gt;0)*('分け方の表'!$F$4:$F$23&lt;&gt;"")*'分け方の表'!$I$4:$I$23)=0,99,1+COUNTIFS('分け方の表'!$I$4:$I$23,"&gt;"&amp;SUMPRODUCT((COUNTIFS(C799,"*"&amp;'分け方の表'!$F$4:$F$23&amp;"*")&gt;0)*('分け方の表'!$F$4:$F$23&lt;&gt;"")*'分け方の表'!$I$4:$I$23))))</f>
        <v/>
      </c>
      <c r="Q799" s="39">
        <f>IF(L799&lt;&gt;1,"",IF(P799&gt;=99,"",INDEX('分け方の表'!$G$4:$G$23,P799)&amp;""))</f>
        <v/>
      </c>
      <c r="R799" s="39">
        <f>IF(L799&lt;&gt;1,"",IF((F799="収入")*(G799="給与")*(E799&lt;&gt;"")*(COUNTIFS('分け方の表'!$J$4:$J$13,E799)&gt;0),INDEX('分け方の表'!$K$4:$K$13,MATCH(E799,'分け方の表'!$J$4:$J$13,0))&amp;"",IFERROR(INDEX('分け方の表'!$C$4:$C$103,MATCH(F799&amp;"|"&amp;G799,'分け方の表'!$D$4:$D$103,0))&amp;"",IFERROR(INDEX('分け方の表'!$C$4:$C$103,MATCH(F799&amp;"|（ほか全部）",'分け方の表'!$D$4:$D$103,0))&amp;"","未分類"))))</f>
        <v/>
      </c>
      <c r="S799" s="39">
        <f>IF(L799&lt;&gt;1,"",IF(N799=1,"",IF(IF(O799&gt;0,INDEX('分け方の表'!$N$4:$N$53,O799)&amp;"","")&lt;&gt;"",IF(INDEX('分け方の表'!$N$4:$N$53,O799)="（数えない）","",INDEX('分け方の表'!$N$4:$N$53,O799)&amp;""),IF(I799&amp;""="1",IF((Q799&lt;&gt;"")*(D799&lt;0)*(IFERROR(INDEX('入力'!$E$30:$E$88,MATCH(Q799,'入力'!$A$30:$A$88,0)),"")="貯める・増やす"),Q799,""),IF(A799&amp;""="0","",IF(Q799&lt;&gt;"",Q799,R799))))))</f>
        <v/>
      </c>
      <c r="T799" s="56">
        <f>IF(S799="","",IF(IFERROR(INDEX('入力'!$E$30:$E$88,MATCH(S799,'入力'!$A$30:$A$88,0)),"")="入るお金",D799,-D799))</f>
        <v/>
      </c>
      <c r="U799" s="39">
        <f>IF(L799="","",IF(L799&lt;&gt;1,"見出しなど",IF(N799=1,"重なり",IF(S799="",IF(O799&gt;0,"数えない（直した）",IF(I799&amp;""="1","振替",IF(A799&amp;""="0","計算対象外","数えない"))),IF(COUNTIFS('入力'!$A$30:$A$88,S799)=0,"一覧にない費目",IF(O799&gt;0,"直した",IF(S799="未分類","未分類","OK")))))))</f>
        <v/>
      </c>
    </row>
    <row r="800">
      <c r="A800" s="40" t="n"/>
      <c r="B800" s="34" t="n"/>
      <c r="C800" s="35" t="n"/>
      <c r="D800" s="36" t="n"/>
      <c r="E800" s="35" t="n"/>
      <c r="F800" s="35" t="n"/>
      <c r="G800" s="35" t="n"/>
      <c r="H800" s="35" t="n"/>
      <c r="I800" s="40" t="n"/>
      <c r="J800" s="35" t="n"/>
      <c r="L800" s="39">
        <f>IF(B800="","",IFERROR(YEAR(B800)*0+D800*0+1,0))</f>
        <v/>
      </c>
      <c r="M800" s="55">
        <f>IF(L800&lt;&gt;1,"",IF(O800&gt;0,IF(INDEX('分け方の表'!$O$4:$O$53,O800)&lt;&gt;"",DATE(YEAR(INDEX('分け方の表'!$O$4:$O$53,O800)),MONTH(INDEX('分け方の表'!$O$4:$O$53,O800)),1),DATE(YEAR(B800),MONTH(B800),1)),DATE(YEAR(B800),MONTH(B800),1)))</f>
        <v/>
      </c>
      <c r="N800" s="39">
        <f>IF(L800&lt;&gt;1,"",IF(J800="",0,IF(COUNTIFS($J$4:J800,J800)&gt;1,1,0)))</f>
        <v/>
      </c>
      <c r="O800" s="39">
        <f>IF(L800&lt;&gt;1,"",IF(J800="",0,IFERROR(MATCH(J800,'分け方の表'!$M$4:$M$53,0),0)))</f>
        <v/>
      </c>
      <c r="P800" s="39">
        <f>IF(L800&lt;&gt;1,"",IF(SUMPRODUCT((COUNTIFS(C800,"*"&amp;'分け方の表'!$F$4:$F$23&amp;"*")&gt;0)*('分け方の表'!$F$4:$F$23&lt;&gt;"")*'分け方の表'!$I$4:$I$23)=0,99,1+COUNTIFS('分け方の表'!$I$4:$I$23,"&gt;"&amp;SUMPRODUCT((COUNTIFS(C800,"*"&amp;'分け方の表'!$F$4:$F$23&amp;"*")&gt;0)*('分け方の表'!$F$4:$F$23&lt;&gt;"")*'分け方の表'!$I$4:$I$23))))</f>
        <v/>
      </c>
      <c r="Q800" s="39">
        <f>IF(L800&lt;&gt;1,"",IF(P800&gt;=99,"",INDEX('分け方の表'!$G$4:$G$23,P800)&amp;""))</f>
        <v/>
      </c>
      <c r="R800" s="39">
        <f>IF(L800&lt;&gt;1,"",IF((F800="収入")*(G800="給与")*(E800&lt;&gt;"")*(COUNTIFS('分け方の表'!$J$4:$J$13,E800)&gt;0),INDEX('分け方の表'!$K$4:$K$13,MATCH(E800,'分け方の表'!$J$4:$J$13,0))&amp;"",IFERROR(INDEX('分け方の表'!$C$4:$C$103,MATCH(F800&amp;"|"&amp;G800,'分け方の表'!$D$4:$D$103,0))&amp;"",IFERROR(INDEX('分け方の表'!$C$4:$C$103,MATCH(F800&amp;"|（ほか全部）",'分け方の表'!$D$4:$D$103,0))&amp;"","未分類"))))</f>
        <v/>
      </c>
      <c r="S800" s="39">
        <f>IF(L800&lt;&gt;1,"",IF(N800=1,"",IF(IF(O800&gt;0,INDEX('分け方の表'!$N$4:$N$53,O800)&amp;"","")&lt;&gt;"",IF(INDEX('分け方の表'!$N$4:$N$53,O800)="（数えない）","",INDEX('分け方の表'!$N$4:$N$53,O800)&amp;""),IF(I800&amp;""="1",IF((Q800&lt;&gt;"")*(D800&lt;0)*(IFERROR(INDEX('入力'!$E$30:$E$88,MATCH(Q800,'入力'!$A$30:$A$88,0)),"")="貯める・増やす"),Q800,""),IF(A800&amp;""="0","",IF(Q800&lt;&gt;"",Q800,R800))))))</f>
        <v/>
      </c>
      <c r="T800" s="56">
        <f>IF(S800="","",IF(IFERROR(INDEX('入力'!$E$30:$E$88,MATCH(S800,'入力'!$A$30:$A$88,0)),"")="入るお金",D800,-D800))</f>
        <v/>
      </c>
      <c r="U800" s="39">
        <f>IF(L800="","",IF(L800&lt;&gt;1,"見出しなど",IF(N800=1,"重なり",IF(S800="",IF(O800&gt;0,"数えない（直した）",IF(I800&amp;""="1","振替",IF(A800&amp;""="0","計算対象外","数えない"))),IF(COUNTIFS('入力'!$A$30:$A$88,S800)=0,"一覧にない費目",IF(O800&gt;0,"直した",IF(S800="未分類","未分類","OK")))))))</f>
        <v/>
      </c>
    </row>
    <row r="801">
      <c r="A801" s="40" t="n"/>
      <c r="B801" s="34" t="n"/>
      <c r="C801" s="35" t="n"/>
      <c r="D801" s="36" t="n"/>
      <c r="E801" s="35" t="n"/>
      <c r="F801" s="35" t="n"/>
      <c r="G801" s="35" t="n"/>
      <c r="H801" s="35" t="n"/>
      <c r="I801" s="40" t="n"/>
      <c r="J801" s="35" t="n"/>
      <c r="L801" s="39">
        <f>IF(B801="","",IFERROR(YEAR(B801)*0+D801*0+1,0))</f>
        <v/>
      </c>
      <c r="M801" s="55">
        <f>IF(L801&lt;&gt;1,"",IF(O801&gt;0,IF(INDEX('分け方の表'!$O$4:$O$53,O801)&lt;&gt;"",DATE(YEAR(INDEX('分け方の表'!$O$4:$O$53,O801)),MONTH(INDEX('分け方の表'!$O$4:$O$53,O801)),1),DATE(YEAR(B801),MONTH(B801),1)),DATE(YEAR(B801),MONTH(B801),1)))</f>
        <v/>
      </c>
      <c r="N801" s="39">
        <f>IF(L801&lt;&gt;1,"",IF(J801="",0,IF(COUNTIFS($J$4:J801,J801)&gt;1,1,0)))</f>
        <v/>
      </c>
      <c r="O801" s="39">
        <f>IF(L801&lt;&gt;1,"",IF(J801="",0,IFERROR(MATCH(J801,'分け方の表'!$M$4:$M$53,0),0)))</f>
        <v/>
      </c>
      <c r="P801" s="39">
        <f>IF(L801&lt;&gt;1,"",IF(SUMPRODUCT((COUNTIFS(C801,"*"&amp;'分け方の表'!$F$4:$F$23&amp;"*")&gt;0)*('分け方の表'!$F$4:$F$23&lt;&gt;"")*'分け方の表'!$I$4:$I$23)=0,99,1+COUNTIFS('分け方の表'!$I$4:$I$23,"&gt;"&amp;SUMPRODUCT((COUNTIFS(C801,"*"&amp;'分け方の表'!$F$4:$F$23&amp;"*")&gt;0)*('分け方の表'!$F$4:$F$23&lt;&gt;"")*'分け方の表'!$I$4:$I$23))))</f>
        <v/>
      </c>
      <c r="Q801" s="39">
        <f>IF(L801&lt;&gt;1,"",IF(P801&gt;=99,"",INDEX('分け方の表'!$G$4:$G$23,P801)&amp;""))</f>
        <v/>
      </c>
      <c r="R801" s="39">
        <f>IF(L801&lt;&gt;1,"",IF((F801="収入")*(G801="給与")*(E801&lt;&gt;"")*(COUNTIFS('分け方の表'!$J$4:$J$13,E801)&gt;0),INDEX('分け方の表'!$K$4:$K$13,MATCH(E801,'分け方の表'!$J$4:$J$13,0))&amp;"",IFERROR(INDEX('分け方の表'!$C$4:$C$103,MATCH(F801&amp;"|"&amp;G801,'分け方の表'!$D$4:$D$103,0))&amp;"",IFERROR(INDEX('分け方の表'!$C$4:$C$103,MATCH(F801&amp;"|（ほか全部）",'分け方の表'!$D$4:$D$103,0))&amp;"","未分類"))))</f>
        <v/>
      </c>
      <c r="S801" s="39">
        <f>IF(L801&lt;&gt;1,"",IF(N801=1,"",IF(IF(O801&gt;0,INDEX('分け方の表'!$N$4:$N$53,O801)&amp;"","")&lt;&gt;"",IF(INDEX('分け方の表'!$N$4:$N$53,O801)="（数えない）","",INDEX('分け方の表'!$N$4:$N$53,O801)&amp;""),IF(I801&amp;""="1",IF((Q801&lt;&gt;"")*(D801&lt;0)*(IFERROR(INDEX('入力'!$E$30:$E$88,MATCH(Q801,'入力'!$A$30:$A$88,0)),"")="貯める・増やす"),Q801,""),IF(A801&amp;""="0","",IF(Q801&lt;&gt;"",Q801,R801))))))</f>
        <v/>
      </c>
      <c r="T801" s="56">
        <f>IF(S801="","",IF(IFERROR(INDEX('入力'!$E$30:$E$88,MATCH(S801,'入力'!$A$30:$A$88,0)),"")="入るお金",D801,-D801))</f>
        <v/>
      </c>
      <c r="U801" s="39">
        <f>IF(L801="","",IF(L801&lt;&gt;1,"見出しなど",IF(N801=1,"重なり",IF(S801="",IF(O801&gt;0,"数えない（直した）",IF(I801&amp;""="1","振替",IF(A801&amp;""="0","計算対象外","数えない"))),IF(COUNTIFS('入力'!$A$30:$A$88,S801)=0,"一覧にない費目",IF(O801&gt;0,"直した",IF(S801="未分類","未分類","OK")))))))</f>
        <v/>
      </c>
    </row>
    <row r="802">
      <c r="A802" s="40" t="n"/>
      <c r="B802" s="34" t="n"/>
      <c r="C802" s="35" t="n"/>
      <c r="D802" s="36" t="n"/>
      <c r="E802" s="35" t="n"/>
      <c r="F802" s="35" t="n"/>
      <c r="G802" s="35" t="n"/>
      <c r="H802" s="35" t="n"/>
      <c r="I802" s="40" t="n"/>
      <c r="J802" s="35" t="n"/>
      <c r="L802" s="39">
        <f>IF(B802="","",IFERROR(YEAR(B802)*0+D802*0+1,0))</f>
        <v/>
      </c>
      <c r="M802" s="55">
        <f>IF(L802&lt;&gt;1,"",IF(O802&gt;0,IF(INDEX('分け方の表'!$O$4:$O$53,O802)&lt;&gt;"",DATE(YEAR(INDEX('分け方の表'!$O$4:$O$53,O802)),MONTH(INDEX('分け方の表'!$O$4:$O$53,O802)),1),DATE(YEAR(B802),MONTH(B802),1)),DATE(YEAR(B802),MONTH(B802),1)))</f>
        <v/>
      </c>
      <c r="N802" s="39">
        <f>IF(L802&lt;&gt;1,"",IF(J802="",0,IF(COUNTIFS($J$4:J802,J802)&gt;1,1,0)))</f>
        <v/>
      </c>
      <c r="O802" s="39">
        <f>IF(L802&lt;&gt;1,"",IF(J802="",0,IFERROR(MATCH(J802,'分け方の表'!$M$4:$M$53,0),0)))</f>
        <v/>
      </c>
      <c r="P802" s="39">
        <f>IF(L802&lt;&gt;1,"",IF(SUMPRODUCT((COUNTIFS(C802,"*"&amp;'分け方の表'!$F$4:$F$23&amp;"*")&gt;0)*('分け方の表'!$F$4:$F$23&lt;&gt;"")*'分け方の表'!$I$4:$I$23)=0,99,1+COUNTIFS('分け方の表'!$I$4:$I$23,"&gt;"&amp;SUMPRODUCT((COUNTIFS(C802,"*"&amp;'分け方の表'!$F$4:$F$23&amp;"*")&gt;0)*('分け方の表'!$F$4:$F$23&lt;&gt;"")*'分け方の表'!$I$4:$I$23))))</f>
        <v/>
      </c>
      <c r="Q802" s="39">
        <f>IF(L802&lt;&gt;1,"",IF(P802&gt;=99,"",INDEX('分け方の表'!$G$4:$G$23,P802)&amp;""))</f>
        <v/>
      </c>
      <c r="R802" s="39">
        <f>IF(L802&lt;&gt;1,"",IF((F802="収入")*(G802="給与")*(E802&lt;&gt;"")*(COUNTIFS('分け方の表'!$J$4:$J$13,E802)&gt;0),INDEX('分け方の表'!$K$4:$K$13,MATCH(E802,'分け方の表'!$J$4:$J$13,0))&amp;"",IFERROR(INDEX('分け方の表'!$C$4:$C$103,MATCH(F802&amp;"|"&amp;G802,'分け方の表'!$D$4:$D$103,0))&amp;"",IFERROR(INDEX('分け方の表'!$C$4:$C$103,MATCH(F802&amp;"|（ほか全部）",'分け方の表'!$D$4:$D$103,0))&amp;"","未分類"))))</f>
        <v/>
      </c>
      <c r="S802" s="39">
        <f>IF(L802&lt;&gt;1,"",IF(N802=1,"",IF(IF(O802&gt;0,INDEX('分け方の表'!$N$4:$N$53,O802)&amp;"","")&lt;&gt;"",IF(INDEX('分け方の表'!$N$4:$N$53,O802)="（数えない）","",INDEX('分け方の表'!$N$4:$N$53,O802)&amp;""),IF(I802&amp;""="1",IF((Q802&lt;&gt;"")*(D802&lt;0)*(IFERROR(INDEX('入力'!$E$30:$E$88,MATCH(Q802,'入力'!$A$30:$A$88,0)),"")="貯める・増やす"),Q802,""),IF(A802&amp;""="0","",IF(Q802&lt;&gt;"",Q802,R802))))))</f>
        <v/>
      </c>
      <c r="T802" s="56">
        <f>IF(S802="","",IF(IFERROR(INDEX('入力'!$E$30:$E$88,MATCH(S802,'入力'!$A$30:$A$88,0)),"")="入るお金",D802,-D802))</f>
        <v/>
      </c>
      <c r="U802" s="39">
        <f>IF(L802="","",IF(L802&lt;&gt;1,"見出しなど",IF(N802=1,"重なり",IF(S802="",IF(O802&gt;0,"数えない（直した）",IF(I802&amp;""="1","振替",IF(A802&amp;""="0","計算対象外","数えない"))),IF(COUNTIFS('入力'!$A$30:$A$88,S802)=0,"一覧にない費目",IF(O802&gt;0,"直した",IF(S802="未分類","未分類","OK")))))))</f>
        <v/>
      </c>
    </row>
    <row r="803">
      <c r="A803" s="40" t="n"/>
      <c r="B803" s="34" t="n"/>
      <c r="C803" s="35" t="n"/>
      <c r="D803" s="36" t="n"/>
      <c r="E803" s="35" t="n"/>
      <c r="F803" s="35" t="n"/>
      <c r="G803" s="35" t="n"/>
      <c r="H803" s="35" t="n"/>
      <c r="I803" s="40" t="n"/>
      <c r="J803" s="35" t="n"/>
      <c r="L803" s="39">
        <f>IF(B803="","",IFERROR(YEAR(B803)*0+D803*0+1,0))</f>
        <v/>
      </c>
      <c r="M803" s="55">
        <f>IF(L803&lt;&gt;1,"",IF(O803&gt;0,IF(INDEX('分け方の表'!$O$4:$O$53,O803)&lt;&gt;"",DATE(YEAR(INDEX('分け方の表'!$O$4:$O$53,O803)),MONTH(INDEX('分け方の表'!$O$4:$O$53,O803)),1),DATE(YEAR(B803),MONTH(B803),1)),DATE(YEAR(B803),MONTH(B803),1)))</f>
        <v/>
      </c>
      <c r="N803" s="39">
        <f>IF(L803&lt;&gt;1,"",IF(J803="",0,IF(COUNTIFS($J$4:J803,J803)&gt;1,1,0)))</f>
        <v/>
      </c>
      <c r="O803" s="39">
        <f>IF(L803&lt;&gt;1,"",IF(J803="",0,IFERROR(MATCH(J803,'分け方の表'!$M$4:$M$53,0),0)))</f>
        <v/>
      </c>
      <c r="P803" s="39">
        <f>IF(L803&lt;&gt;1,"",IF(SUMPRODUCT((COUNTIFS(C803,"*"&amp;'分け方の表'!$F$4:$F$23&amp;"*")&gt;0)*('分け方の表'!$F$4:$F$23&lt;&gt;"")*'分け方の表'!$I$4:$I$23)=0,99,1+COUNTIFS('分け方の表'!$I$4:$I$23,"&gt;"&amp;SUMPRODUCT((COUNTIFS(C803,"*"&amp;'分け方の表'!$F$4:$F$23&amp;"*")&gt;0)*('分け方の表'!$F$4:$F$23&lt;&gt;"")*'分け方の表'!$I$4:$I$23))))</f>
        <v/>
      </c>
      <c r="Q803" s="39">
        <f>IF(L803&lt;&gt;1,"",IF(P803&gt;=99,"",INDEX('分け方の表'!$G$4:$G$23,P803)&amp;""))</f>
        <v/>
      </c>
      <c r="R803" s="39">
        <f>IF(L803&lt;&gt;1,"",IF((F803="収入")*(G803="給与")*(E803&lt;&gt;"")*(COUNTIFS('分け方の表'!$J$4:$J$13,E803)&gt;0),INDEX('分け方の表'!$K$4:$K$13,MATCH(E803,'分け方の表'!$J$4:$J$13,0))&amp;"",IFERROR(INDEX('分け方の表'!$C$4:$C$103,MATCH(F803&amp;"|"&amp;G803,'分け方の表'!$D$4:$D$103,0))&amp;"",IFERROR(INDEX('分け方の表'!$C$4:$C$103,MATCH(F803&amp;"|（ほか全部）",'分け方の表'!$D$4:$D$103,0))&amp;"","未分類"))))</f>
        <v/>
      </c>
      <c r="S803" s="39">
        <f>IF(L803&lt;&gt;1,"",IF(N803=1,"",IF(IF(O803&gt;0,INDEX('分け方の表'!$N$4:$N$53,O803)&amp;"","")&lt;&gt;"",IF(INDEX('分け方の表'!$N$4:$N$53,O803)="（数えない）","",INDEX('分け方の表'!$N$4:$N$53,O803)&amp;""),IF(I803&amp;""="1",IF((Q803&lt;&gt;"")*(D803&lt;0)*(IFERROR(INDEX('入力'!$E$30:$E$88,MATCH(Q803,'入力'!$A$30:$A$88,0)),"")="貯める・増やす"),Q803,""),IF(A803&amp;""="0","",IF(Q803&lt;&gt;"",Q803,R803))))))</f>
        <v/>
      </c>
      <c r="T803" s="56">
        <f>IF(S803="","",IF(IFERROR(INDEX('入力'!$E$30:$E$88,MATCH(S803,'入力'!$A$30:$A$88,0)),"")="入るお金",D803,-D803))</f>
        <v/>
      </c>
      <c r="U803" s="39">
        <f>IF(L803="","",IF(L803&lt;&gt;1,"見出しなど",IF(N803=1,"重なり",IF(S803="",IF(O803&gt;0,"数えない（直した）",IF(I803&amp;""="1","振替",IF(A803&amp;""="0","計算対象外","数えない"))),IF(COUNTIFS('入力'!$A$30:$A$88,S803)=0,"一覧にない費目",IF(O803&gt;0,"直した",IF(S803="未分類","未分類","OK")))))))</f>
        <v/>
      </c>
    </row>
    <row r="804">
      <c r="A804" s="40" t="n"/>
      <c r="B804" s="34" t="n"/>
      <c r="C804" s="35" t="n"/>
      <c r="D804" s="36" t="n"/>
      <c r="E804" s="35" t="n"/>
      <c r="F804" s="35" t="n"/>
      <c r="G804" s="35" t="n"/>
      <c r="H804" s="35" t="n"/>
      <c r="I804" s="40" t="n"/>
      <c r="J804" s="35" t="n"/>
      <c r="L804" s="39">
        <f>IF(B804="","",IFERROR(YEAR(B804)*0+D804*0+1,0))</f>
        <v/>
      </c>
      <c r="M804" s="55">
        <f>IF(L804&lt;&gt;1,"",IF(O804&gt;0,IF(INDEX('分け方の表'!$O$4:$O$53,O804)&lt;&gt;"",DATE(YEAR(INDEX('分け方の表'!$O$4:$O$53,O804)),MONTH(INDEX('分け方の表'!$O$4:$O$53,O804)),1),DATE(YEAR(B804),MONTH(B804),1)),DATE(YEAR(B804),MONTH(B804),1)))</f>
        <v/>
      </c>
      <c r="N804" s="39">
        <f>IF(L804&lt;&gt;1,"",IF(J804="",0,IF(COUNTIFS($J$4:J804,J804)&gt;1,1,0)))</f>
        <v/>
      </c>
      <c r="O804" s="39">
        <f>IF(L804&lt;&gt;1,"",IF(J804="",0,IFERROR(MATCH(J804,'分け方の表'!$M$4:$M$53,0),0)))</f>
        <v/>
      </c>
      <c r="P804" s="39">
        <f>IF(L804&lt;&gt;1,"",IF(SUMPRODUCT((COUNTIFS(C804,"*"&amp;'分け方の表'!$F$4:$F$23&amp;"*")&gt;0)*('分け方の表'!$F$4:$F$23&lt;&gt;"")*'分け方の表'!$I$4:$I$23)=0,99,1+COUNTIFS('分け方の表'!$I$4:$I$23,"&gt;"&amp;SUMPRODUCT((COUNTIFS(C804,"*"&amp;'分け方の表'!$F$4:$F$23&amp;"*")&gt;0)*('分け方の表'!$F$4:$F$23&lt;&gt;"")*'分け方の表'!$I$4:$I$23))))</f>
        <v/>
      </c>
      <c r="Q804" s="39">
        <f>IF(L804&lt;&gt;1,"",IF(P804&gt;=99,"",INDEX('分け方の表'!$G$4:$G$23,P804)&amp;""))</f>
        <v/>
      </c>
      <c r="R804" s="39">
        <f>IF(L804&lt;&gt;1,"",IF((F804="収入")*(G804="給与")*(E804&lt;&gt;"")*(COUNTIFS('分け方の表'!$J$4:$J$13,E804)&gt;0),INDEX('分け方の表'!$K$4:$K$13,MATCH(E804,'分け方の表'!$J$4:$J$13,0))&amp;"",IFERROR(INDEX('分け方の表'!$C$4:$C$103,MATCH(F804&amp;"|"&amp;G804,'分け方の表'!$D$4:$D$103,0))&amp;"",IFERROR(INDEX('分け方の表'!$C$4:$C$103,MATCH(F804&amp;"|（ほか全部）",'分け方の表'!$D$4:$D$103,0))&amp;"","未分類"))))</f>
        <v/>
      </c>
      <c r="S804" s="39">
        <f>IF(L804&lt;&gt;1,"",IF(N804=1,"",IF(IF(O804&gt;0,INDEX('分け方の表'!$N$4:$N$53,O804)&amp;"","")&lt;&gt;"",IF(INDEX('分け方の表'!$N$4:$N$53,O804)="（数えない）","",INDEX('分け方の表'!$N$4:$N$53,O804)&amp;""),IF(I804&amp;""="1",IF((Q804&lt;&gt;"")*(D804&lt;0)*(IFERROR(INDEX('入力'!$E$30:$E$88,MATCH(Q804,'入力'!$A$30:$A$88,0)),"")="貯める・増やす"),Q804,""),IF(A804&amp;""="0","",IF(Q804&lt;&gt;"",Q804,R804))))))</f>
        <v/>
      </c>
      <c r="T804" s="56">
        <f>IF(S804="","",IF(IFERROR(INDEX('入力'!$E$30:$E$88,MATCH(S804,'入力'!$A$30:$A$88,0)),"")="入るお金",D804,-D804))</f>
        <v/>
      </c>
      <c r="U804" s="39">
        <f>IF(L804="","",IF(L804&lt;&gt;1,"見出しなど",IF(N804=1,"重なり",IF(S804="",IF(O804&gt;0,"数えない（直した）",IF(I804&amp;""="1","振替",IF(A804&amp;""="0","計算対象外","数えない"))),IF(COUNTIFS('入力'!$A$30:$A$88,S804)=0,"一覧にない費目",IF(O804&gt;0,"直した",IF(S804="未分類","未分類","OK")))))))</f>
        <v/>
      </c>
    </row>
    <row r="805">
      <c r="A805" s="40" t="n"/>
      <c r="B805" s="34" t="n"/>
      <c r="C805" s="35" t="n"/>
      <c r="D805" s="36" t="n"/>
      <c r="E805" s="35" t="n"/>
      <c r="F805" s="35" t="n"/>
      <c r="G805" s="35" t="n"/>
      <c r="H805" s="35" t="n"/>
      <c r="I805" s="40" t="n"/>
      <c r="J805" s="35" t="n"/>
      <c r="L805" s="39">
        <f>IF(B805="","",IFERROR(YEAR(B805)*0+D805*0+1,0))</f>
        <v/>
      </c>
      <c r="M805" s="55">
        <f>IF(L805&lt;&gt;1,"",IF(O805&gt;0,IF(INDEX('分け方の表'!$O$4:$O$53,O805)&lt;&gt;"",DATE(YEAR(INDEX('分け方の表'!$O$4:$O$53,O805)),MONTH(INDEX('分け方の表'!$O$4:$O$53,O805)),1),DATE(YEAR(B805),MONTH(B805),1)),DATE(YEAR(B805),MONTH(B805),1)))</f>
        <v/>
      </c>
      <c r="N805" s="39">
        <f>IF(L805&lt;&gt;1,"",IF(J805="",0,IF(COUNTIFS($J$4:J805,J805)&gt;1,1,0)))</f>
        <v/>
      </c>
      <c r="O805" s="39">
        <f>IF(L805&lt;&gt;1,"",IF(J805="",0,IFERROR(MATCH(J805,'分け方の表'!$M$4:$M$53,0),0)))</f>
        <v/>
      </c>
      <c r="P805" s="39">
        <f>IF(L805&lt;&gt;1,"",IF(SUMPRODUCT((COUNTIFS(C805,"*"&amp;'分け方の表'!$F$4:$F$23&amp;"*")&gt;0)*('分け方の表'!$F$4:$F$23&lt;&gt;"")*'分け方の表'!$I$4:$I$23)=0,99,1+COUNTIFS('分け方の表'!$I$4:$I$23,"&gt;"&amp;SUMPRODUCT((COUNTIFS(C805,"*"&amp;'分け方の表'!$F$4:$F$23&amp;"*")&gt;0)*('分け方の表'!$F$4:$F$23&lt;&gt;"")*'分け方の表'!$I$4:$I$23))))</f>
        <v/>
      </c>
      <c r="Q805" s="39">
        <f>IF(L805&lt;&gt;1,"",IF(P805&gt;=99,"",INDEX('分け方の表'!$G$4:$G$23,P805)&amp;""))</f>
        <v/>
      </c>
      <c r="R805" s="39">
        <f>IF(L805&lt;&gt;1,"",IF((F805="収入")*(G805="給与")*(E805&lt;&gt;"")*(COUNTIFS('分け方の表'!$J$4:$J$13,E805)&gt;0),INDEX('分け方の表'!$K$4:$K$13,MATCH(E805,'分け方の表'!$J$4:$J$13,0))&amp;"",IFERROR(INDEX('分け方の表'!$C$4:$C$103,MATCH(F805&amp;"|"&amp;G805,'分け方の表'!$D$4:$D$103,0))&amp;"",IFERROR(INDEX('分け方の表'!$C$4:$C$103,MATCH(F805&amp;"|（ほか全部）",'分け方の表'!$D$4:$D$103,0))&amp;"","未分類"))))</f>
        <v/>
      </c>
      <c r="S805" s="39">
        <f>IF(L805&lt;&gt;1,"",IF(N805=1,"",IF(IF(O805&gt;0,INDEX('分け方の表'!$N$4:$N$53,O805)&amp;"","")&lt;&gt;"",IF(INDEX('分け方の表'!$N$4:$N$53,O805)="（数えない）","",INDEX('分け方の表'!$N$4:$N$53,O805)&amp;""),IF(I805&amp;""="1",IF((Q805&lt;&gt;"")*(D805&lt;0)*(IFERROR(INDEX('入力'!$E$30:$E$88,MATCH(Q805,'入力'!$A$30:$A$88,0)),"")="貯める・増やす"),Q805,""),IF(A805&amp;""="0","",IF(Q805&lt;&gt;"",Q805,R805))))))</f>
        <v/>
      </c>
      <c r="T805" s="56">
        <f>IF(S805="","",IF(IFERROR(INDEX('入力'!$E$30:$E$88,MATCH(S805,'入力'!$A$30:$A$88,0)),"")="入るお金",D805,-D805))</f>
        <v/>
      </c>
      <c r="U805" s="39">
        <f>IF(L805="","",IF(L805&lt;&gt;1,"見出しなど",IF(N805=1,"重なり",IF(S805="",IF(O805&gt;0,"数えない（直した）",IF(I805&amp;""="1","振替",IF(A805&amp;""="0","計算対象外","数えない"))),IF(COUNTIFS('入力'!$A$30:$A$88,S805)=0,"一覧にない費目",IF(O805&gt;0,"直した",IF(S805="未分類","未分類","OK")))))))</f>
        <v/>
      </c>
    </row>
    <row r="806">
      <c r="A806" s="40" t="n"/>
      <c r="B806" s="34" t="n"/>
      <c r="C806" s="35" t="n"/>
      <c r="D806" s="36" t="n"/>
      <c r="E806" s="35" t="n"/>
      <c r="F806" s="35" t="n"/>
      <c r="G806" s="35" t="n"/>
      <c r="H806" s="35" t="n"/>
      <c r="I806" s="40" t="n"/>
      <c r="J806" s="35" t="n"/>
      <c r="L806" s="39">
        <f>IF(B806="","",IFERROR(YEAR(B806)*0+D806*0+1,0))</f>
        <v/>
      </c>
      <c r="M806" s="55">
        <f>IF(L806&lt;&gt;1,"",IF(O806&gt;0,IF(INDEX('分け方の表'!$O$4:$O$53,O806)&lt;&gt;"",DATE(YEAR(INDEX('分け方の表'!$O$4:$O$53,O806)),MONTH(INDEX('分け方の表'!$O$4:$O$53,O806)),1),DATE(YEAR(B806),MONTH(B806),1)),DATE(YEAR(B806),MONTH(B806),1)))</f>
        <v/>
      </c>
      <c r="N806" s="39">
        <f>IF(L806&lt;&gt;1,"",IF(J806="",0,IF(COUNTIFS($J$4:J806,J806)&gt;1,1,0)))</f>
        <v/>
      </c>
      <c r="O806" s="39">
        <f>IF(L806&lt;&gt;1,"",IF(J806="",0,IFERROR(MATCH(J806,'分け方の表'!$M$4:$M$53,0),0)))</f>
        <v/>
      </c>
      <c r="P806" s="39">
        <f>IF(L806&lt;&gt;1,"",IF(SUMPRODUCT((COUNTIFS(C806,"*"&amp;'分け方の表'!$F$4:$F$23&amp;"*")&gt;0)*('分け方の表'!$F$4:$F$23&lt;&gt;"")*'分け方の表'!$I$4:$I$23)=0,99,1+COUNTIFS('分け方の表'!$I$4:$I$23,"&gt;"&amp;SUMPRODUCT((COUNTIFS(C806,"*"&amp;'分け方の表'!$F$4:$F$23&amp;"*")&gt;0)*('分け方の表'!$F$4:$F$23&lt;&gt;"")*'分け方の表'!$I$4:$I$23))))</f>
        <v/>
      </c>
      <c r="Q806" s="39">
        <f>IF(L806&lt;&gt;1,"",IF(P806&gt;=99,"",INDEX('分け方の表'!$G$4:$G$23,P806)&amp;""))</f>
        <v/>
      </c>
      <c r="R806" s="39">
        <f>IF(L806&lt;&gt;1,"",IF((F806="収入")*(G806="給与")*(E806&lt;&gt;"")*(COUNTIFS('分け方の表'!$J$4:$J$13,E806)&gt;0),INDEX('分け方の表'!$K$4:$K$13,MATCH(E806,'分け方の表'!$J$4:$J$13,0))&amp;"",IFERROR(INDEX('分け方の表'!$C$4:$C$103,MATCH(F806&amp;"|"&amp;G806,'分け方の表'!$D$4:$D$103,0))&amp;"",IFERROR(INDEX('分け方の表'!$C$4:$C$103,MATCH(F806&amp;"|（ほか全部）",'分け方の表'!$D$4:$D$103,0))&amp;"","未分類"))))</f>
        <v/>
      </c>
      <c r="S806" s="39">
        <f>IF(L806&lt;&gt;1,"",IF(N806=1,"",IF(IF(O806&gt;0,INDEX('分け方の表'!$N$4:$N$53,O806)&amp;"","")&lt;&gt;"",IF(INDEX('分け方の表'!$N$4:$N$53,O806)="（数えない）","",INDEX('分け方の表'!$N$4:$N$53,O806)&amp;""),IF(I806&amp;""="1",IF((Q806&lt;&gt;"")*(D806&lt;0)*(IFERROR(INDEX('入力'!$E$30:$E$88,MATCH(Q806,'入力'!$A$30:$A$88,0)),"")="貯める・増やす"),Q806,""),IF(A806&amp;""="0","",IF(Q806&lt;&gt;"",Q806,R806))))))</f>
        <v/>
      </c>
      <c r="T806" s="56">
        <f>IF(S806="","",IF(IFERROR(INDEX('入力'!$E$30:$E$88,MATCH(S806,'入力'!$A$30:$A$88,0)),"")="入るお金",D806,-D806))</f>
        <v/>
      </c>
      <c r="U806" s="39">
        <f>IF(L806="","",IF(L806&lt;&gt;1,"見出しなど",IF(N806=1,"重なり",IF(S806="",IF(O806&gt;0,"数えない（直した）",IF(I806&amp;""="1","振替",IF(A806&amp;""="0","計算対象外","数えない"))),IF(COUNTIFS('入力'!$A$30:$A$88,S806)=0,"一覧にない費目",IF(O806&gt;0,"直した",IF(S806="未分類","未分類","OK")))))))</f>
        <v/>
      </c>
    </row>
    <row r="807">
      <c r="A807" s="40" t="n"/>
      <c r="B807" s="34" t="n"/>
      <c r="C807" s="35" t="n"/>
      <c r="D807" s="36" t="n"/>
      <c r="E807" s="35" t="n"/>
      <c r="F807" s="35" t="n"/>
      <c r="G807" s="35" t="n"/>
      <c r="H807" s="35" t="n"/>
      <c r="I807" s="40" t="n"/>
      <c r="J807" s="35" t="n"/>
      <c r="L807" s="39">
        <f>IF(B807="","",IFERROR(YEAR(B807)*0+D807*0+1,0))</f>
        <v/>
      </c>
      <c r="M807" s="55">
        <f>IF(L807&lt;&gt;1,"",IF(O807&gt;0,IF(INDEX('分け方の表'!$O$4:$O$53,O807)&lt;&gt;"",DATE(YEAR(INDEX('分け方の表'!$O$4:$O$53,O807)),MONTH(INDEX('分け方の表'!$O$4:$O$53,O807)),1),DATE(YEAR(B807),MONTH(B807),1)),DATE(YEAR(B807),MONTH(B807),1)))</f>
        <v/>
      </c>
      <c r="N807" s="39">
        <f>IF(L807&lt;&gt;1,"",IF(J807="",0,IF(COUNTIFS($J$4:J807,J807)&gt;1,1,0)))</f>
        <v/>
      </c>
      <c r="O807" s="39">
        <f>IF(L807&lt;&gt;1,"",IF(J807="",0,IFERROR(MATCH(J807,'分け方の表'!$M$4:$M$53,0),0)))</f>
        <v/>
      </c>
      <c r="P807" s="39">
        <f>IF(L807&lt;&gt;1,"",IF(SUMPRODUCT((COUNTIFS(C807,"*"&amp;'分け方の表'!$F$4:$F$23&amp;"*")&gt;0)*('分け方の表'!$F$4:$F$23&lt;&gt;"")*'分け方の表'!$I$4:$I$23)=0,99,1+COUNTIFS('分け方の表'!$I$4:$I$23,"&gt;"&amp;SUMPRODUCT((COUNTIFS(C807,"*"&amp;'分け方の表'!$F$4:$F$23&amp;"*")&gt;0)*('分け方の表'!$F$4:$F$23&lt;&gt;"")*'分け方の表'!$I$4:$I$23))))</f>
        <v/>
      </c>
      <c r="Q807" s="39">
        <f>IF(L807&lt;&gt;1,"",IF(P807&gt;=99,"",INDEX('分け方の表'!$G$4:$G$23,P807)&amp;""))</f>
        <v/>
      </c>
      <c r="R807" s="39">
        <f>IF(L807&lt;&gt;1,"",IF((F807="収入")*(G807="給与")*(E807&lt;&gt;"")*(COUNTIFS('分け方の表'!$J$4:$J$13,E807)&gt;0),INDEX('分け方の表'!$K$4:$K$13,MATCH(E807,'分け方の表'!$J$4:$J$13,0))&amp;"",IFERROR(INDEX('分け方の表'!$C$4:$C$103,MATCH(F807&amp;"|"&amp;G807,'分け方の表'!$D$4:$D$103,0))&amp;"",IFERROR(INDEX('分け方の表'!$C$4:$C$103,MATCH(F807&amp;"|（ほか全部）",'分け方の表'!$D$4:$D$103,0))&amp;"","未分類"))))</f>
        <v/>
      </c>
      <c r="S807" s="39">
        <f>IF(L807&lt;&gt;1,"",IF(N807=1,"",IF(IF(O807&gt;0,INDEX('分け方の表'!$N$4:$N$53,O807)&amp;"","")&lt;&gt;"",IF(INDEX('分け方の表'!$N$4:$N$53,O807)="（数えない）","",INDEX('分け方の表'!$N$4:$N$53,O807)&amp;""),IF(I807&amp;""="1",IF((Q807&lt;&gt;"")*(D807&lt;0)*(IFERROR(INDEX('入力'!$E$30:$E$88,MATCH(Q807,'入力'!$A$30:$A$88,0)),"")="貯める・増やす"),Q807,""),IF(A807&amp;""="0","",IF(Q807&lt;&gt;"",Q807,R807))))))</f>
        <v/>
      </c>
      <c r="T807" s="56">
        <f>IF(S807="","",IF(IFERROR(INDEX('入力'!$E$30:$E$88,MATCH(S807,'入力'!$A$30:$A$88,0)),"")="入るお金",D807,-D807))</f>
        <v/>
      </c>
      <c r="U807" s="39">
        <f>IF(L807="","",IF(L807&lt;&gt;1,"見出しなど",IF(N807=1,"重なり",IF(S807="",IF(O807&gt;0,"数えない（直した）",IF(I807&amp;""="1","振替",IF(A807&amp;""="0","計算対象外","数えない"))),IF(COUNTIFS('入力'!$A$30:$A$88,S807)=0,"一覧にない費目",IF(O807&gt;0,"直した",IF(S807="未分類","未分類","OK")))))))</f>
        <v/>
      </c>
    </row>
    <row r="808">
      <c r="A808" s="40" t="n"/>
      <c r="B808" s="34" t="n"/>
      <c r="C808" s="35" t="n"/>
      <c r="D808" s="36" t="n"/>
      <c r="E808" s="35" t="n"/>
      <c r="F808" s="35" t="n"/>
      <c r="G808" s="35" t="n"/>
      <c r="H808" s="35" t="n"/>
      <c r="I808" s="40" t="n"/>
      <c r="J808" s="35" t="n"/>
      <c r="L808" s="39">
        <f>IF(B808="","",IFERROR(YEAR(B808)*0+D808*0+1,0))</f>
        <v/>
      </c>
      <c r="M808" s="55">
        <f>IF(L808&lt;&gt;1,"",IF(O808&gt;0,IF(INDEX('分け方の表'!$O$4:$O$53,O808)&lt;&gt;"",DATE(YEAR(INDEX('分け方の表'!$O$4:$O$53,O808)),MONTH(INDEX('分け方の表'!$O$4:$O$53,O808)),1),DATE(YEAR(B808),MONTH(B808),1)),DATE(YEAR(B808),MONTH(B808),1)))</f>
        <v/>
      </c>
      <c r="N808" s="39">
        <f>IF(L808&lt;&gt;1,"",IF(J808="",0,IF(COUNTIFS($J$4:J808,J808)&gt;1,1,0)))</f>
        <v/>
      </c>
      <c r="O808" s="39">
        <f>IF(L808&lt;&gt;1,"",IF(J808="",0,IFERROR(MATCH(J808,'分け方の表'!$M$4:$M$53,0),0)))</f>
        <v/>
      </c>
      <c r="P808" s="39">
        <f>IF(L808&lt;&gt;1,"",IF(SUMPRODUCT((COUNTIFS(C808,"*"&amp;'分け方の表'!$F$4:$F$23&amp;"*")&gt;0)*('分け方の表'!$F$4:$F$23&lt;&gt;"")*'分け方の表'!$I$4:$I$23)=0,99,1+COUNTIFS('分け方の表'!$I$4:$I$23,"&gt;"&amp;SUMPRODUCT((COUNTIFS(C808,"*"&amp;'分け方の表'!$F$4:$F$23&amp;"*")&gt;0)*('分け方の表'!$F$4:$F$23&lt;&gt;"")*'分け方の表'!$I$4:$I$23))))</f>
        <v/>
      </c>
      <c r="Q808" s="39">
        <f>IF(L808&lt;&gt;1,"",IF(P808&gt;=99,"",INDEX('分け方の表'!$G$4:$G$23,P808)&amp;""))</f>
        <v/>
      </c>
      <c r="R808" s="39">
        <f>IF(L808&lt;&gt;1,"",IF((F808="収入")*(G808="給与")*(E808&lt;&gt;"")*(COUNTIFS('分け方の表'!$J$4:$J$13,E808)&gt;0),INDEX('分け方の表'!$K$4:$K$13,MATCH(E808,'分け方の表'!$J$4:$J$13,0))&amp;"",IFERROR(INDEX('分け方の表'!$C$4:$C$103,MATCH(F808&amp;"|"&amp;G808,'分け方の表'!$D$4:$D$103,0))&amp;"",IFERROR(INDEX('分け方の表'!$C$4:$C$103,MATCH(F808&amp;"|（ほか全部）",'分け方の表'!$D$4:$D$103,0))&amp;"","未分類"))))</f>
        <v/>
      </c>
      <c r="S808" s="39">
        <f>IF(L808&lt;&gt;1,"",IF(N808=1,"",IF(IF(O808&gt;0,INDEX('分け方の表'!$N$4:$N$53,O808)&amp;"","")&lt;&gt;"",IF(INDEX('分け方の表'!$N$4:$N$53,O808)="（数えない）","",INDEX('分け方の表'!$N$4:$N$53,O808)&amp;""),IF(I808&amp;""="1",IF((Q808&lt;&gt;"")*(D808&lt;0)*(IFERROR(INDEX('入力'!$E$30:$E$88,MATCH(Q808,'入力'!$A$30:$A$88,0)),"")="貯める・増やす"),Q808,""),IF(A808&amp;""="0","",IF(Q808&lt;&gt;"",Q808,R808))))))</f>
        <v/>
      </c>
      <c r="T808" s="56">
        <f>IF(S808="","",IF(IFERROR(INDEX('入力'!$E$30:$E$88,MATCH(S808,'入力'!$A$30:$A$88,0)),"")="入るお金",D808,-D808))</f>
        <v/>
      </c>
      <c r="U808" s="39">
        <f>IF(L808="","",IF(L808&lt;&gt;1,"見出しなど",IF(N808=1,"重なり",IF(S808="",IF(O808&gt;0,"数えない（直した）",IF(I808&amp;""="1","振替",IF(A808&amp;""="0","計算対象外","数えない"))),IF(COUNTIFS('入力'!$A$30:$A$88,S808)=0,"一覧にない費目",IF(O808&gt;0,"直した",IF(S808="未分類","未分類","OK")))))))</f>
        <v/>
      </c>
    </row>
    <row r="809">
      <c r="A809" s="40" t="n"/>
      <c r="B809" s="34" t="n"/>
      <c r="C809" s="35" t="n"/>
      <c r="D809" s="36" t="n"/>
      <c r="E809" s="35" t="n"/>
      <c r="F809" s="35" t="n"/>
      <c r="G809" s="35" t="n"/>
      <c r="H809" s="35" t="n"/>
      <c r="I809" s="40" t="n"/>
      <c r="J809" s="35" t="n"/>
      <c r="L809" s="39">
        <f>IF(B809="","",IFERROR(YEAR(B809)*0+D809*0+1,0))</f>
        <v/>
      </c>
      <c r="M809" s="55">
        <f>IF(L809&lt;&gt;1,"",IF(O809&gt;0,IF(INDEX('分け方の表'!$O$4:$O$53,O809)&lt;&gt;"",DATE(YEAR(INDEX('分け方の表'!$O$4:$O$53,O809)),MONTH(INDEX('分け方の表'!$O$4:$O$53,O809)),1),DATE(YEAR(B809),MONTH(B809),1)),DATE(YEAR(B809),MONTH(B809),1)))</f>
        <v/>
      </c>
      <c r="N809" s="39">
        <f>IF(L809&lt;&gt;1,"",IF(J809="",0,IF(COUNTIFS($J$4:J809,J809)&gt;1,1,0)))</f>
        <v/>
      </c>
      <c r="O809" s="39">
        <f>IF(L809&lt;&gt;1,"",IF(J809="",0,IFERROR(MATCH(J809,'分け方の表'!$M$4:$M$53,0),0)))</f>
        <v/>
      </c>
      <c r="P809" s="39">
        <f>IF(L809&lt;&gt;1,"",IF(SUMPRODUCT((COUNTIFS(C809,"*"&amp;'分け方の表'!$F$4:$F$23&amp;"*")&gt;0)*('分け方の表'!$F$4:$F$23&lt;&gt;"")*'分け方の表'!$I$4:$I$23)=0,99,1+COUNTIFS('分け方の表'!$I$4:$I$23,"&gt;"&amp;SUMPRODUCT((COUNTIFS(C809,"*"&amp;'分け方の表'!$F$4:$F$23&amp;"*")&gt;0)*('分け方の表'!$F$4:$F$23&lt;&gt;"")*'分け方の表'!$I$4:$I$23))))</f>
        <v/>
      </c>
      <c r="Q809" s="39">
        <f>IF(L809&lt;&gt;1,"",IF(P809&gt;=99,"",INDEX('分け方の表'!$G$4:$G$23,P809)&amp;""))</f>
        <v/>
      </c>
      <c r="R809" s="39">
        <f>IF(L809&lt;&gt;1,"",IF((F809="収入")*(G809="給与")*(E809&lt;&gt;"")*(COUNTIFS('分け方の表'!$J$4:$J$13,E809)&gt;0),INDEX('分け方の表'!$K$4:$K$13,MATCH(E809,'分け方の表'!$J$4:$J$13,0))&amp;"",IFERROR(INDEX('分け方の表'!$C$4:$C$103,MATCH(F809&amp;"|"&amp;G809,'分け方の表'!$D$4:$D$103,0))&amp;"",IFERROR(INDEX('分け方の表'!$C$4:$C$103,MATCH(F809&amp;"|（ほか全部）",'分け方の表'!$D$4:$D$103,0))&amp;"","未分類"))))</f>
        <v/>
      </c>
      <c r="S809" s="39">
        <f>IF(L809&lt;&gt;1,"",IF(N809=1,"",IF(IF(O809&gt;0,INDEX('分け方の表'!$N$4:$N$53,O809)&amp;"","")&lt;&gt;"",IF(INDEX('分け方の表'!$N$4:$N$53,O809)="（数えない）","",INDEX('分け方の表'!$N$4:$N$53,O809)&amp;""),IF(I809&amp;""="1",IF((Q809&lt;&gt;"")*(D809&lt;0)*(IFERROR(INDEX('入力'!$E$30:$E$88,MATCH(Q809,'入力'!$A$30:$A$88,0)),"")="貯める・増やす"),Q809,""),IF(A809&amp;""="0","",IF(Q809&lt;&gt;"",Q809,R809))))))</f>
        <v/>
      </c>
      <c r="T809" s="56">
        <f>IF(S809="","",IF(IFERROR(INDEX('入力'!$E$30:$E$88,MATCH(S809,'入力'!$A$30:$A$88,0)),"")="入るお金",D809,-D809))</f>
        <v/>
      </c>
      <c r="U809" s="39">
        <f>IF(L809="","",IF(L809&lt;&gt;1,"見出しなど",IF(N809=1,"重なり",IF(S809="",IF(O809&gt;0,"数えない（直した）",IF(I809&amp;""="1","振替",IF(A809&amp;""="0","計算対象外","数えない"))),IF(COUNTIFS('入力'!$A$30:$A$88,S809)=0,"一覧にない費目",IF(O809&gt;0,"直した",IF(S809="未分類","未分類","OK")))))))</f>
        <v/>
      </c>
    </row>
    <row r="810">
      <c r="A810" s="40" t="n"/>
      <c r="B810" s="34" t="n"/>
      <c r="C810" s="35" t="n"/>
      <c r="D810" s="36" t="n"/>
      <c r="E810" s="35" t="n"/>
      <c r="F810" s="35" t="n"/>
      <c r="G810" s="35" t="n"/>
      <c r="H810" s="35" t="n"/>
      <c r="I810" s="40" t="n"/>
      <c r="J810" s="35" t="n"/>
      <c r="L810" s="39">
        <f>IF(B810="","",IFERROR(YEAR(B810)*0+D810*0+1,0))</f>
        <v/>
      </c>
      <c r="M810" s="55">
        <f>IF(L810&lt;&gt;1,"",IF(O810&gt;0,IF(INDEX('分け方の表'!$O$4:$O$53,O810)&lt;&gt;"",DATE(YEAR(INDEX('分け方の表'!$O$4:$O$53,O810)),MONTH(INDEX('分け方の表'!$O$4:$O$53,O810)),1),DATE(YEAR(B810),MONTH(B810),1)),DATE(YEAR(B810),MONTH(B810),1)))</f>
        <v/>
      </c>
      <c r="N810" s="39">
        <f>IF(L810&lt;&gt;1,"",IF(J810="",0,IF(COUNTIFS($J$4:J810,J810)&gt;1,1,0)))</f>
        <v/>
      </c>
      <c r="O810" s="39">
        <f>IF(L810&lt;&gt;1,"",IF(J810="",0,IFERROR(MATCH(J810,'分け方の表'!$M$4:$M$53,0),0)))</f>
        <v/>
      </c>
      <c r="P810" s="39">
        <f>IF(L810&lt;&gt;1,"",IF(SUMPRODUCT((COUNTIFS(C810,"*"&amp;'分け方の表'!$F$4:$F$23&amp;"*")&gt;0)*('分け方の表'!$F$4:$F$23&lt;&gt;"")*'分け方の表'!$I$4:$I$23)=0,99,1+COUNTIFS('分け方の表'!$I$4:$I$23,"&gt;"&amp;SUMPRODUCT((COUNTIFS(C810,"*"&amp;'分け方の表'!$F$4:$F$23&amp;"*")&gt;0)*('分け方の表'!$F$4:$F$23&lt;&gt;"")*'分け方の表'!$I$4:$I$23))))</f>
        <v/>
      </c>
      <c r="Q810" s="39">
        <f>IF(L810&lt;&gt;1,"",IF(P810&gt;=99,"",INDEX('分け方の表'!$G$4:$G$23,P810)&amp;""))</f>
        <v/>
      </c>
      <c r="R810" s="39">
        <f>IF(L810&lt;&gt;1,"",IF((F810="収入")*(G810="給与")*(E810&lt;&gt;"")*(COUNTIFS('分け方の表'!$J$4:$J$13,E810)&gt;0),INDEX('分け方の表'!$K$4:$K$13,MATCH(E810,'分け方の表'!$J$4:$J$13,0))&amp;"",IFERROR(INDEX('分け方の表'!$C$4:$C$103,MATCH(F810&amp;"|"&amp;G810,'分け方の表'!$D$4:$D$103,0))&amp;"",IFERROR(INDEX('分け方の表'!$C$4:$C$103,MATCH(F810&amp;"|（ほか全部）",'分け方の表'!$D$4:$D$103,0))&amp;"","未分類"))))</f>
        <v/>
      </c>
      <c r="S810" s="39">
        <f>IF(L810&lt;&gt;1,"",IF(N810=1,"",IF(IF(O810&gt;0,INDEX('分け方の表'!$N$4:$N$53,O810)&amp;"","")&lt;&gt;"",IF(INDEX('分け方の表'!$N$4:$N$53,O810)="（数えない）","",INDEX('分け方の表'!$N$4:$N$53,O810)&amp;""),IF(I810&amp;""="1",IF((Q810&lt;&gt;"")*(D810&lt;0)*(IFERROR(INDEX('入力'!$E$30:$E$88,MATCH(Q810,'入力'!$A$30:$A$88,0)),"")="貯める・増やす"),Q810,""),IF(A810&amp;""="0","",IF(Q810&lt;&gt;"",Q810,R810))))))</f>
        <v/>
      </c>
      <c r="T810" s="56">
        <f>IF(S810="","",IF(IFERROR(INDEX('入力'!$E$30:$E$88,MATCH(S810,'入力'!$A$30:$A$88,0)),"")="入るお金",D810,-D810))</f>
        <v/>
      </c>
      <c r="U810" s="39">
        <f>IF(L810="","",IF(L810&lt;&gt;1,"見出しなど",IF(N810=1,"重なり",IF(S810="",IF(O810&gt;0,"数えない（直した）",IF(I810&amp;""="1","振替",IF(A810&amp;""="0","計算対象外","数えない"))),IF(COUNTIFS('入力'!$A$30:$A$88,S810)=0,"一覧にない費目",IF(O810&gt;0,"直した",IF(S810="未分類","未分類","OK")))))))</f>
        <v/>
      </c>
    </row>
    <row r="811">
      <c r="A811" s="40" t="n"/>
      <c r="B811" s="34" t="n"/>
      <c r="C811" s="35" t="n"/>
      <c r="D811" s="36" t="n"/>
      <c r="E811" s="35" t="n"/>
      <c r="F811" s="35" t="n"/>
      <c r="G811" s="35" t="n"/>
      <c r="H811" s="35" t="n"/>
      <c r="I811" s="40" t="n"/>
      <c r="J811" s="35" t="n"/>
      <c r="L811" s="39">
        <f>IF(B811="","",IFERROR(YEAR(B811)*0+D811*0+1,0))</f>
        <v/>
      </c>
      <c r="M811" s="55">
        <f>IF(L811&lt;&gt;1,"",IF(O811&gt;0,IF(INDEX('分け方の表'!$O$4:$O$53,O811)&lt;&gt;"",DATE(YEAR(INDEX('分け方の表'!$O$4:$O$53,O811)),MONTH(INDEX('分け方の表'!$O$4:$O$53,O811)),1),DATE(YEAR(B811),MONTH(B811),1)),DATE(YEAR(B811),MONTH(B811),1)))</f>
        <v/>
      </c>
      <c r="N811" s="39">
        <f>IF(L811&lt;&gt;1,"",IF(J811="",0,IF(COUNTIFS($J$4:J811,J811)&gt;1,1,0)))</f>
        <v/>
      </c>
      <c r="O811" s="39">
        <f>IF(L811&lt;&gt;1,"",IF(J811="",0,IFERROR(MATCH(J811,'分け方の表'!$M$4:$M$53,0),0)))</f>
        <v/>
      </c>
      <c r="P811" s="39">
        <f>IF(L811&lt;&gt;1,"",IF(SUMPRODUCT((COUNTIFS(C811,"*"&amp;'分け方の表'!$F$4:$F$23&amp;"*")&gt;0)*('分け方の表'!$F$4:$F$23&lt;&gt;"")*'分け方の表'!$I$4:$I$23)=0,99,1+COUNTIFS('分け方の表'!$I$4:$I$23,"&gt;"&amp;SUMPRODUCT((COUNTIFS(C811,"*"&amp;'分け方の表'!$F$4:$F$23&amp;"*")&gt;0)*('分け方の表'!$F$4:$F$23&lt;&gt;"")*'分け方の表'!$I$4:$I$23))))</f>
        <v/>
      </c>
      <c r="Q811" s="39">
        <f>IF(L811&lt;&gt;1,"",IF(P811&gt;=99,"",INDEX('分け方の表'!$G$4:$G$23,P811)&amp;""))</f>
        <v/>
      </c>
      <c r="R811" s="39">
        <f>IF(L811&lt;&gt;1,"",IF((F811="収入")*(G811="給与")*(E811&lt;&gt;"")*(COUNTIFS('分け方の表'!$J$4:$J$13,E811)&gt;0),INDEX('分け方の表'!$K$4:$K$13,MATCH(E811,'分け方の表'!$J$4:$J$13,0))&amp;"",IFERROR(INDEX('分け方の表'!$C$4:$C$103,MATCH(F811&amp;"|"&amp;G811,'分け方の表'!$D$4:$D$103,0))&amp;"",IFERROR(INDEX('分け方の表'!$C$4:$C$103,MATCH(F811&amp;"|（ほか全部）",'分け方の表'!$D$4:$D$103,0))&amp;"","未分類"))))</f>
        <v/>
      </c>
      <c r="S811" s="39">
        <f>IF(L811&lt;&gt;1,"",IF(N811=1,"",IF(IF(O811&gt;0,INDEX('分け方の表'!$N$4:$N$53,O811)&amp;"","")&lt;&gt;"",IF(INDEX('分け方の表'!$N$4:$N$53,O811)="（数えない）","",INDEX('分け方の表'!$N$4:$N$53,O811)&amp;""),IF(I811&amp;""="1",IF((Q811&lt;&gt;"")*(D811&lt;0)*(IFERROR(INDEX('入力'!$E$30:$E$88,MATCH(Q811,'入力'!$A$30:$A$88,0)),"")="貯める・増やす"),Q811,""),IF(A811&amp;""="0","",IF(Q811&lt;&gt;"",Q811,R811))))))</f>
        <v/>
      </c>
      <c r="T811" s="56">
        <f>IF(S811="","",IF(IFERROR(INDEX('入力'!$E$30:$E$88,MATCH(S811,'入力'!$A$30:$A$88,0)),"")="入るお金",D811,-D811))</f>
        <v/>
      </c>
      <c r="U811" s="39">
        <f>IF(L811="","",IF(L811&lt;&gt;1,"見出しなど",IF(N811=1,"重なり",IF(S811="",IF(O811&gt;0,"数えない（直した）",IF(I811&amp;""="1","振替",IF(A811&amp;""="0","計算対象外","数えない"))),IF(COUNTIFS('入力'!$A$30:$A$88,S811)=0,"一覧にない費目",IF(O811&gt;0,"直した",IF(S811="未分類","未分類","OK")))))))</f>
        <v/>
      </c>
    </row>
    <row r="812">
      <c r="A812" s="40" t="n"/>
      <c r="B812" s="34" t="n"/>
      <c r="C812" s="35" t="n"/>
      <c r="D812" s="36" t="n"/>
      <c r="E812" s="35" t="n"/>
      <c r="F812" s="35" t="n"/>
      <c r="G812" s="35" t="n"/>
      <c r="H812" s="35" t="n"/>
      <c r="I812" s="40" t="n"/>
      <c r="J812" s="35" t="n"/>
      <c r="L812" s="39">
        <f>IF(B812="","",IFERROR(YEAR(B812)*0+D812*0+1,0))</f>
        <v/>
      </c>
      <c r="M812" s="55">
        <f>IF(L812&lt;&gt;1,"",IF(O812&gt;0,IF(INDEX('分け方の表'!$O$4:$O$53,O812)&lt;&gt;"",DATE(YEAR(INDEX('分け方の表'!$O$4:$O$53,O812)),MONTH(INDEX('分け方の表'!$O$4:$O$53,O812)),1),DATE(YEAR(B812),MONTH(B812),1)),DATE(YEAR(B812),MONTH(B812),1)))</f>
        <v/>
      </c>
      <c r="N812" s="39">
        <f>IF(L812&lt;&gt;1,"",IF(J812="",0,IF(COUNTIFS($J$4:J812,J812)&gt;1,1,0)))</f>
        <v/>
      </c>
      <c r="O812" s="39">
        <f>IF(L812&lt;&gt;1,"",IF(J812="",0,IFERROR(MATCH(J812,'分け方の表'!$M$4:$M$53,0),0)))</f>
        <v/>
      </c>
      <c r="P812" s="39">
        <f>IF(L812&lt;&gt;1,"",IF(SUMPRODUCT((COUNTIFS(C812,"*"&amp;'分け方の表'!$F$4:$F$23&amp;"*")&gt;0)*('分け方の表'!$F$4:$F$23&lt;&gt;"")*'分け方の表'!$I$4:$I$23)=0,99,1+COUNTIFS('分け方の表'!$I$4:$I$23,"&gt;"&amp;SUMPRODUCT((COUNTIFS(C812,"*"&amp;'分け方の表'!$F$4:$F$23&amp;"*")&gt;0)*('分け方の表'!$F$4:$F$23&lt;&gt;"")*'分け方の表'!$I$4:$I$23))))</f>
        <v/>
      </c>
      <c r="Q812" s="39">
        <f>IF(L812&lt;&gt;1,"",IF(P812&gt;=99,"",INDEX('分け方の表'!$G$4:$G$23,P812)&amp;""))</f>
        <v/>
      </c>
      <c r="R812" s="39">
        <f>IF(L812&lt;&gt;1,"",IF((F812="収入")*(G812="給与")*(E812&lt;&gt;"")*(COUNTIFS('分け方の表'!$J$4:$J$13,E812)&gt;0),INDEX('分け方の表'!$K$4:$K$13,MATCH(E812,'分け方の表'!$J$4:$J$13,0))&amp;"",IFERROR(INDEX('分け方の表'!$C$4:$C$103,MATCH(F812&amp;"|"&amp;G812,'分け方の表'!$D$4:$D$103,0))&amp;"",IFERROR(INDEX('分け方の表'!$C$4:$C$103,MATCH(F812&amp;"|（ほか全部）",'分け方の表'!$D$4:$D$103,0))&amp;"","未分類"))))</f>
        <v/>
      </c>
      <c r="S812" s="39">
        <f>IF(L812&lt;&gt;1,"",IF(N812=1,"",IF(IF(O812&gt;0,INDEX('分け方の表'!$N$4:$N$53,O812)&amp;"","")&lt;&gt;"",IF(INDEX('分け方の表'!$N$4:$N$53,O812)="（数えない）","",INDEX('分け方の表'!$N$4:$N$53,O812)&amp;""),IF(I812&amp;""="1",IF((Q812&lt;&gt;"")*(D812&lt;0)*(IFERROR(INDEX('入力'!$E$30:$E$88,MATCH(Q812,'入力'!$A$30:$A$88,0)),"")="貯める・増やす"),Q812,""),IF(A812&amp;""="0","",IF(Q812&lt;&gt;"",Q812,R812))))))</f>
        <v/>
      </c>
      <c r="T812" s="56">
        <f>IF(S812="","",IF(IFERROR(INDEX('入力'!$E$30:$E$88,MATCH(S812,'入力'!$A$30:$A$88,0)),"")="入るお金",D812,-D812))</f>
        <v/>
      </c>
      <c r="U812" s="39">
        <f>IF(L812="","",IF(L812&lt;&gt;1,"見出しなど",IF(N812=1,"重なり",IF(S812="",IF(O812&gt;0,"数えない（直した）",IF(I812&amp;""="1","振替",IF(A812&amp;""="0","計算対象外","数えない"))),IF(COUNTIFS('入力'!$A$30:$A$88,S812)=0,"一覧にない費目",IF(O812&gt;0,"直した",IF(S812="未分類","未分類","OK")))))))</f>
        <v/>
      </c>
    </row>
    <row r="813">
      <c r="A813" s="40" t="n"/>
      <c r="B813" s="34" t="n"/>
      <c r="C813" s="35" t="n"/>
      <c r="D813" s="36" t="n"/>
      <c r="E813" s="35" t="n"/>
      <c r="F813" s="35" t="n"/>
      <c r="G813" s="35" t="n"/>
      <c r="H813" s="35" t="n"/>
      <c r="I813" s="40" t="n"/>
      <c r="J813" s="35" t="n"/>
      <c r="L813" s="39">
        <f>IF(B813="","",IFERROR(YEAR(B813)*0+D813*0+1,0))</f>
        <v/>
      </c>
      <c r="M813" s="55">
        <f>IF(L813&lt;&gt;1,"",IF(O813&gt;0,IF(INDEX('分け方の表'!$O$4:$O$53,O813)&lt;&gt;"",DATE(YEAR(INDEX('分け方の表'!$O$4:$O$53,O813)),MONTH(INDEX('分け方の表'!$O$4:$O$53,O813)),1),DATE(YEAR(B813),MONTH(B813),1)),DATE(YEAR(B813),MONTH(B813),1)))</f>
        <v/>
      </c>
      <c r="N813" s="39">
        <f>IF(L813&lt;&gt;1,"",IF(J813="",0,IF(COUNTIFS($J$4:J813,J813)&gt;1,1,0)))</f>
        <v/>
      </c>
      <c r="O813" s="39">
        <f>IF(L813&lt;&gt;1,"",IF(J813="",0,IFERROR(MATCH(J813,'分け方の表'!$M$4:$M$53,0),0)))</f>
        <v/>
      </c>
      <c r="P813" s="39">
        <f>IF(L813&lt;&gt;1,"",IF(SUMPRODUCT((COUNTIFS(C813,"*"&amp;'分け方の表'!$F$4:$F$23&amp;"*")&gt;0)*('分け方の表'!$F$4:$F$23&lt;&gt;"")*'分け方の表'!$I$4:$I$23)=0,99,1+COUNTIFS('分け方の表'!$I$4:$I$23,"&gt;"&amp;SUMPRODUCT((COUNTIFS(C813,"*"&amp;'分け方の表'!$F$4:$F$23&amp;"*")&gt;0)*('分け方の表'!$F$4:$F$23&lt;&gt;"")*'分け方の表'!$I$4:$I$23))))</f>
        <v/>
      </c>
      <c r="Q813" s="39">
        <f>IF(L813&lt;&gt;1,"",IF(P813&gt;=99,"",INDEX('分け方の表'!$G$4:$G$23,P813)&amp;""))</f>
        <v/>
      </c>
      <c r="R813" s="39">
        <f>IF(L813&lt;&gt;1,"",IF((F813="収入")*(G813="給与")*(E813&lt;&gt;"")*(COUNTIFS('分け方の表'!$J$4:$J$13,E813)&gt;0),INDEX('分け方の表'!$K$4:$K$13,MATCH(E813,'分け方の表'!$J$4:$J$13,0))&amp;"",IFERROR(INDEX('分け方の表'!$C$4:$C$103,MATCH(F813&amp;"|"&amp;G813,'分け方の表'!$D$4:$D$103,0))&amp;"",IFERROR(INDEX('分け方の表'!$C$4:$C$103,MATCH(F813&amp;"|（ほか全部）",'分け方の表'!$D$4:$D$103,0))&amp;"","未分類"))))</f>
        <v/>
      </c>
      <c r="S813" s="39">
        <f>IF(L813&lt;&gt;1,"",IF(N813=1,"",IF(IF(O813&gt;0,INDEX('分け方の表'!$N$4:$N$53,O813)&amp;"","")&lt;&gt;"",IF(INDEX('分け方の表'!$N$4:$N$53,O813)="（数えない）","",INDEX('分け方の表'!$N$4:$N$53,O813)&amp;""),IF(I813&amp;""="1",IF((Q813&lt;&gt;"")*(D813&lt;0)*(IFERROR(INDEX('入力'!$E$30:$E$88,MATCH(Q813,'入力'!$A$30:$A$88,0)),"")="貯める・増やす"),Q813,""),IF(A813&amp;""="0","",IF(Q813&lt;&gt;"",Q813,R813))))))</f>
        <v/>
      </c>
      <c r="T813" s="56">
        <f>IF(S813="","",IF(IFERROR(INDEX('入力'!$E$30:$E$88,MATCH(S813,'入力'!$A$30:$A$88,0)),"")="入るお金",D813,-D813))</f>
        <v/>
      </c>
      <c r="U813" s="39">
        <f>IF(L813="","",IF(L813&lt;&gt;1,"見出しなど",IF(N813=1,"重なり",IF(S813="",IF(O813&gt;0,"数えない（直した）",IF(I813&amp;""="1","振替",IF(A813&amp;""="0","計算対象外","数えない"))),IF(COUNTIFS('入力'!$A$30:$A$88,S813)=0,"一覧にない費目",IF(O813&gt;0,"直した",IF(S813="未分類","未分類","OK")))))))</f>
        <v/>
      </c>
    </row>
    <row r="814">
      <c r="A814" s="40" t="n"/>
      <c r="B814" s="34" t="n"/>
      <c r="C814" s="35" t="n"/>
      <c r="D814" s="36" t="n"/>
      <c r="E814" s="35" t="n"/>
      <c r="F814" s="35" t="n"/>
      <c r="G814" s="35" t="n"/>
      <c r="H814" s="35" t="n"/>
      <c r="I814" s="40" t="n"/>
      <c r="J814" s="35" t="n"/>
      <c r="L814" s="39">
        <f>IF(B814="","",IFERROR(YEAR(B814)*0+D814*0+1,0))</f>
        <v/>
      </c>
      <c r="M814" s="55">
        <f>IF(L814&lt;&gt;1,"",IF(O814&gt;0,IF(INDEX('分け方の表'!$O$4:$O$53,O814)&lt;&gt;"",DATE(YEAR(INDEX('分け方の表'!$O$4:$O$53,O814)),MONTH(INDEX('分け方の表'!$O$4:$O$53,O814)),1),DATE(YEAR(B814),MONTH(B814),1)),DATE(YEAR(B814),MONTH(B814),1)))</f>
        <v/>
      </c>
      <c r="N814" s="39">
        <f>IF(L814&lt;&gt;1,"",IF(J814="",0,IF(COUNTIFS($J$4:J814,J814)&gt;1,1,0)))</f>
        <v/>
      </c>
      <c r="O814" s="39">
        <f>IF(L814&lt;&gt;1,"",IF(J814="",0,IFERROR(MATCH(J814,'分け方の表'!$M$4:$M$53,0),0)))</f>
        <v/>
      </c>
      <c r="P814" s="39">
        <f>IF(L814&lt;&gt;1,"",IF(SUMPRODUCT((COUNTIFS(C814,"*"&amp;'分け方の表'!$F$4:$F$23&amp;"*")&gt;0)*('分け方の表'!$F$4:$F$23&lt;&gt;"")*'分け方の表'!$I$4:$I$23)=0,99,1+COUNTIFS('分け方の表'!$I$4:$I$23,"&gt;"&amp;SUMPRODUCT((COUNTIFS(C814,"*"&amp;'分け方の表'!$F$4:$F$23&amp;"*")&gt;0)*('分け方の表'!$F$4:$F$23&lt;&gt;"")*'分け方の表'!$I$4:$I$23))))</f>
        <v/>
      </c>
      <c r="Q814" s="39">
        <f>IF(L814&lt;&gt;1,"",IF(P814&gt;=99,"",INDEX('分け方の表'!$G$4:$G$23,P814)&amp;""))</f>
        <v/>
      </c>
      <c r="R814" s="39">
        <f>IF(L814&lt;&gt;1,"",IF((F814="収入")*(G814="給与")*(E814&lt;&gt;"")*(COUNTIFS('分け方の表'!$J$4:$J$13,E814)&gt;0),INDEX('分け方の表'!$K$4:$K$13,MATCH(E814,'分け方の表'!$J$4:$J$13,0))&amp;"",IFERROR(INDEX('分け方の表'!$C$4:$C$103,MATCH(F814&amp;"|"&amp;G814,'分け方の表'!$D$4:$D$103,0))&amp;"",IFERROR(INDEX('分け方の表'!$C$4:$C$103,MATCH(F814&amp;"|（ほか全部）",'分け方の表'!$D$4:$D$103,0))&amp;"","未分類"))))</f>
        <v/>
      </c>
      <c r="S814" s="39">
        <f>IF(L814&lt;&gt;1,"",IF(N814=1,"",IF(IF(O814&gt;0,INDEX('分け方の表'!$N$4:$N$53,O814)&amp;"","")&lt;&gt;"",IF(INDEX('分け方の表'!$N$4:$N$53,O814)="（数えない）","",INDEX('分け方の表'!$N$4:$N$53,O814)&amp;""),IF(I814&amp;""="1",IF((Q814&lt;&gt;"")*(D814&lt;0)*(IFERROR(INDEX('入力'!$E$30:$E$88,MATCH(Q814,'入力'!$A$30:$A$88,0)),"")="貯める・増やす"),Q814,""),IF(A814&amp;""="0","",IF(Q814&lt;&gt;"",Q814,R814))))))</f>
        <v/>
      </c>
      <c r="T814" s="56">
        <f>IF(S814="","",IF(IFERROR(INDEX('入力'!$E$30:$E$88,MATCH(S814,'入力'!$A$30:$A$88,0)),"")="入るお金",D814,-D814))</f>
        <v/>
      </c>
      <c r="U814" s="39">
        <f>IF(L814="","",IF(L814&lt;&gt;1,"見出しなど",IF(N814=1,"重なり",IF(S814="",IF(O814&gt;0,"数えない（直した）",IF(I814&amp;""="1","振替",IF(A814&amp;""="0","計算対象外","数えない"))),IF(COUNTIFS('入力'!$A$30:$A$88,S814)=0,"一覧にない費目",IF(O814&gt;0,"直した",IF(S814="未分類","未分類","OK")))))))</f>
        <v/>
      </c>
    </row>
    <row r="815">
      <c r="A815" s="40" t="n"/>
      <c r="B815" s="34" t="n"/>
      <c r="C815" s="35" t="n"/>
      <c r="D815" s="36" t="n"/>
      <c r="E815" s="35" t="n"/>
      <c r="F815" s="35" t="n"/>
      <c r="G815" s="35" t="n"/>
      <c r="H815" s="35" t="n"/>
      <c r="I815" s="40" t="n"/>
      <c r="J815" s="35" t="n"/>
      <c r="L815" s="39">
        <f>IF(B815="","",IFERROR(YEAR(B815)*0+D815*0+1,0))</f>
        <v/>
      </c>
      <c r="M815" s="55">
        <f>IF(L815&lt;&gt;1,"",IF(O815&gt;0,IF(INDEX('分け方の表'!$O$4:$O$53,O815)&lt;&gt;"",DATE(YEAR(INDEX('分け方の表'!$O$4:$O$53,O815)),MONTH(INDEX('分け方の表'!$O$4:$O$53,O815)),1),DATE(YEAR(B815),MONTH(B815),1)),DATE(YEAR(B815),MONTH(B815),1)))</f>
        <v/>
      </c>
      <c r="N815" s="39">
        <f>IF(L815&lt;&gt;1,"",IF(J815="",0,IF(COUNTIFS($J$4:J815,J815)&gt;1,1,0)))</f>
        <v/>
      </c>
      <c r="O815" s="39">
        <f>IF(L815&lt;&gt;1,"",IF(J815="",0,IFERROR(MATCH(J815,'分け方の表'!$M$4:$M$53,0),0)))</f>
        <v/>
      </c>
      <c r="P815" s="39">
        <f>IF(L815&lt;&gt;1,"",IF(SUMPRODUCT((COUNTIFS(C815,"*"&amp;'分け方の表'!$F$4:$F$23&amp;"*")&gt;0)*('分け方の表'!$F$4:$F$23&lt;&gt;"")*'分け方の表'!$I$4:$I$23)=0,99,1+COUNTIFS('分け方の表'!$I$4:$I$23,"&gt;"&amp;SUMPRODUCT((COUNTIFS(C815,"*"&amp;'分け方の表'!$F$4:$F$23&amp;"*")&gt;0)*('分け方の表'!$F$4:$F$23&lt;&gt;"")*'分け方の表'!$I$4:$I$23))))</f>
        <v/>
      </c>
      <c r="Q815" s="39">
        <f>IF(L815&lt;&gt;1,"",IF(P815&gt;=99,"",INDEX('分け方の表'!$G$4:$G$23,P815)&amp;""))</f>
        <v/>
      </c>
      <c r="R815" s="39">
        <f>IF(L815&lt;&gt;1,"",IF((F815="収入")*(G815="給与")*(E815&lt;&gt;"")*(COUNTIFS('分け方の表'!$J$4:$J$13,E815)&gt;0),INDEX('分け方の表'!$K$4:$K$13,MATCH(E815,'分け方の表'!$J$4:$J$13,0))&amp;"",IFERROR(INDEX('分け方の表'!$C$4:$C$103,MATCH(F815&amp;"|"&amp;G815,'分け方の表'!$D$4:$D$103,0))&amp;"",IFERROR(INDEX('分け方の表'!$C$4:$C$103,MATCH(F815&amp;"|（ほか全部）",'分け方の表'!$D$4:$D$103,0))&amp;"","未分類"))))</f>
        <v/>
      </c>
      <c r="S815" s="39">
        <f>IF(L815&lt;&gt;1,"",IF(N815=1,"",IF(IF(O815&gt;0,INDEX('分け方の表'!$N$4:$N$53,O815)&amp;"","")&lt;&gt;"",IF(INDEX('分け方の表'!$N$4:$N$53,O815)="（数えない）","",INDEX('分け方の表'!$N$4:$N$53,O815)&amp;""),IF(I815&amp;""="1",IF((Q815&lt;&gt;"")*(D815&lt;0)*(IFERROR(INDEX('入力'!$E$30:$E$88,MATCH(Q815,'入力'!$A$30:$A$88,0)),"")="貯める・増やす"),Q815,""),IF(A815&amp;""="0","",IF(Q815&lt;&gt;"",Q815,R815))))))</f>
        <v/>
      </c>
      <c r="T815" s="56">
        <f>IF(S815="","",IF(IFERROR(INDEX('入力'!$E$30:$E$88,MATCH(S815,'入力'!$A$30:$A$88,0)),"")="入るお金",D815,-D815))</f>
        <v/>
      </c>
      <c r="U815" s="39">
        <f>IF(L815="","",IF(L815&lt;&gt;1,"見出しなど",IF(N815=1,"重なり",IF(S815="",IF(O815&gt;0,"数えない（直した）",IF(I815&amp;""="1","振替",IF(A815&amp;""="0","計算対象外","数えない"))),IF(COUNTIFS('入力'!$A$30:$A$88,S815)=0,"一覧にない費目",IF(O815&gt;0,"直した",IF(S815="未分類","未分類","OK")))))))</f>
        <v/>
      </c>
    </row>
    <row r="816">
      <c r="A816" s="40" t="n"/>
      <c r="B816" s="34" t="n"/>
      <c r="C816" s="35" t="n"/>
      <c r="D816" s="36" t="n"/>
      <c r="E816" s="35" t="n"/>
      <c r="F816" s="35" t="n"/>
      <c r="G816" s="35" t="n"/>
      <c r="H816" s="35" t="n"/>
      <c r="I816" s="40" t="n"/>
      <c r="J816" s="35" t="n"/>
      <c r="L816" s="39">
        <f>IF(B816="","",IFERROR(YEAR(B816)*0+D816*0+1,0))</f>
        <v/>
      </c>
      <c r="M816" s="55">
        <f>IF(L816&lt;&gt;1,"",IF(O816&gt;0,IF(INDEX('分け方の表'!$O$4:$O$53,O816)&lt;&gt;"",DATE(YEAR(INDEX('分け方の表'!$O$4:$O$53,O816)),MONTH(INDEX('分け方の表'!$O$4:$O$53,O816)),1),DATE(YEAR(B816),MONTH(B816),1)),DATE(YEAR(B816),MONTH(B816),1)))</f>
        <v/>
      </c>
      <c r="N816" s="39">
        <f>IF(L816&lt;&gt;1,"",IF(J816="",0,IF(COUNTIFS($J$4:J816,J816)&gt;1,1,0)))</f>
        <v/>
      </c>
      <c r="O816" s="39">
        <f>IF(L816&lt;&gt;1,"",IF(J816="",0,IFERROR(MATCH(J816,'分け方の表'!$M$4:$M$53,0),0)))</f>
        <v/>
      </c>
      <c r="P816" s="39">
        <f>IF(L816&lt;&gt;1,"",IF(SUMPRODUCT((COUNTIFS(C816,"*"&amp;'分け方の表'!$F$4:$F$23&amp;"*")&gt;0)*('分け方の表'!$F$4:$F$23&lt;&gt;"")*'分け方の表'!$I$4:$I$23)=0,99,1+COUNTIFS('分け方の表'!$I$4:$I$23,"&gt;"&amp;SUMPRODUCT((COUNTIFS(C816,"*"&amp;'分け方の表'!$F$4:$F$23&amp;"*")&gt;0)*('分け方の表'!$F$4:$F$23&lt;&gt;"")*'分け方の表'!$I$4:$I$23))))</f>
        <v/>
      </c>
      <c r="Q816" s="39">
        <f>IF(L816&lt;&gt;1,"",IF(P816&gt;=99,"",INDEX('分け方の表'!$G$4:$G$23,P816)&amp;""))</f>
        <v/>
      </c>
      <c r="R816" s="39">
        <f>IF(L816&lt;&gt;1,"",IF((F816="収入")*(G816="給与")*(E816&lt;&gt;"")*(COUNTIFS('分け方の表'!$J$4:$J$13,E816)&gt;0),INDEX('分け方の表'!$K$4:$K$13,MATCH(E816,'分け方の表'!$J$4:$J$13,0))&amp;"",IFERROR(INDEX('分け方の表'!$C$4:$C$103,MATCH(F816&amp;"|"&amp;G816,'分け方の表'!$D$4:$D$103,0))&amp;"",IFERROR(INDEX('分け方の表'!$C$4:$C$103,MATCH(F816&amp;"|（ほか全部）",'分け方の表'!$D$4:$D$103,0))&amp;"","未分類"))))</f>
        <v/>
      </c>
      <c r="S816" s="39">
        <f>IF(L816&lt;&gt;1,"",IF(N816=1,"",IF(IF(O816&gt;0,INDEX('分け方の表'!$N$4:$N$53,O816)&amp;"","")&lt;&gt;"",IF(INDEX('分け方の表'!$N$4:$N$53,O816)="（数えない）","",INDEX('分け方の表'!$N$4:$N$53,O816)&amp;""),IF(I816&amp;""="1",IF((Q816&lt;&gt;"")*(D816&lt;0)*(IFERROR(INDEX('入力'!$E$30:$E$88,MATCH(Q816,'入力'!$A$30:$A$88,0)),"")="貯める・増やす"),Q816,""),IF(A816&amp;""="0","",IF(Q816&lt;&gt;"",Q816,R816))))))</f>
        <v/>
      </c>
      <c r="T816" s="56">
        <f>IF(S816="","",IF(IFERROR(INDEX('入力'!$E$30:$E$88,MATCH(S816,'入力'!$A$30:$A$88,0)),"")="入るお金",D816,-D816))</f>
        <v/>
      </c>
      <c r="U816" s="39">
        <f>IF(L816="","",IF(L816&lt;&gt;1,"見出しなど",IF(N816=1,"重なり",IF(S816="",IF(O816&gt;0,"数えない（直した）",IF(I816&amp;""="1","振替",IF(A816&amp;""="0","計算対象外","数えない"))),IF(COUNTIFS('入力'!$A$30:$A$88,S816)=0,"一覧にない費目",IF(O816&gt;0,"直した",IF(S816="未分類","未分類","OK")))))))</f>
        <v/>
      </c>
    </row>
    <row r="817">
      <c r="A817" s="40" t="n"/>
      <c r="B817" s="34" t="n"/>
      <c r="C817" s="35" t="n"/>
      <c r="D817" s="36" t="n"/>
      <c r="E817" s="35" t="n"/>
      <c r="F817" s="35" t="n"/>
      <c r="G817" s="35" t="n"/>
      <c r="H817" s="35" t="n"/>
      <c r="I817" s="40" t="n"/>
      <c r="J817" s="35" t="n"/>
      <c r="L817" s="39">
        <f>IF(B817="","",IFERROR(YEAR(B817)*0+D817*0+1,0))</f>
        <v/>
      </c>
      <c r="M817" s="55">
        <f>IF(L817&lt;&gt;1,"",IF(O817&gt;0,IF(INDEX('分け方の表'!$O$4:$O$53,O817)&lt;&gt;"",DATE(YEAR(INDEX('分け方の表'!$O$4:$O$53,O817)),MONTH(INDEX('分け方の表'!$O$4:$O$53,O817)),1),DATE(YEAR(B817),MONTH(B817),1)),DATE(YEAR(B817),MONTH(B817),1)))</f>
        <v/>
      </c>
      <c r="N817" s="39">
        <f>IF(L817&lt;&gt;1,"",IF(J817="",0,IF(COUNTIFS($J$4:J817,J817)&gt;1,1,0)))</f>
        <v/>
      </c>
      <c r="O817" s="39">
        <f>IF(L817&lt;&gt;1,"",IF(J817="",0,IFERROR(MATCH(J817,'分け方の表'!$M$4:$M$53,0),0)))</f>
        <v/>
      </c>
      <c r="P817" s="39">
        <f>IF(L817&lt;&gt;1,"",IF(SUMPRODUCT((COUNTIFS(C817,"*"&amp;'分け方の表'!$F$4:$F$23&amp;"*")&gt;0)*('分け方の表'!$F$4:$F$23&lt;&gt;"")*'分け方の表'!$I$4:$I$23)=0,99,1+COUNTIFS('分け方の表'!$I$4:$I$23,"&gt;"&amp;SUMPRODUCT((COUNTIFS(C817,"*"&amp;'分け方の表'!$F$4:$F$23&amp;"*")&gt;0)*('分け方の表'!$F$4:$F$23&lt;&gt;"")*'分け方の表'!$I$4:$I$23))))</f>
        <v/>
      </c>
      <c r="Q817" s="39">
        <f>IF(L817&lt;&gt;1,"",IF(P817&gt;=99,"",INDEX('分け方の表'!$G$4:$G$23,P817)&amp;""))</f>
        <v/>
      </c>
      <c r="R817" s="39">
        <f>IF(L817&lt;&gt;1,"",IF((F817="収入")*(G817="給与")*(E817&lt;&gt;"")*(COUNTIFS('分け方の表'!$J$4:$J$13,E817)&gt;0),INDEX('分け方の表'!$K$4:$K$13,MATCH(E817,'分け方の表'!$J$4:$J$13,0))&amp;"",IFERROR(INDEX('分け方の表'!$C$4:$C$103,MATCH(F817&amp;"|"&amp;G817,'分け方の表'!$D$4:$D$103,0))&amp;"",IFERROR(INDEX('分け方の表'!$C$4:$C$103,MATCH(F817&amp;"|（ほか全部）",'分け方の表'!$D$4:$D$103,0))&amp;"","未分類"))))</f>
        <v/>
      </c>
      <c r="S817" s="39">
        <f>IF(L817&lt;&gt;1,"",IF(N817=1,"",IF(IF(O817&gt;0,INDEX('分け方の表'!$N$4:$N$53,O817)&amp;"","")&lt;&gt;"",IF(INDEX('分け方の表'!$N$4:$N$53,O817)="（数えない）","",INDEX('分け方の表'!$N$4:$N$53,O817)&amp;""),IF(I817&amp;""="1",IF((Q817&lt;&gt;"")*(D817&lt;0)*(IFERROR(INDEX('入力'!$E$30:$E$88,MATCH(Q817,'入力'!$A$30:$A$88,0)),"")="貯める・増やす"),Q817,""),IF(A817&amp;""="0","",IF(Q817&lt;&gt;"",Q817,R817))))))</f>
        <v/>
      </c>
      <c r="T817" s="56">
        <f>IF(S817="","",IF(IFERROR(INDEX('入力'!$E$30:$E$88,MATCH(S817,'入力'!$A$30:$A$88,0)),"")="入るお金",D817,-D817))</f>
        <v/>
      </c>
      <c r="U817" s="39">
        <f>IF(L817="","",IF(L817&lt;&gt;1,"見出しなど",IF(N817=1,"重なり",IF(S817="",IF(O817&gt;0,"数えない（直した）",IF(I817&amp;""="1","振替",IF(A817&amp;""="0","計算対象外","数えない"))),IF(COUNTIFS('入力'!$A$30:$A$88,S817)=0,"一覧にない費目",IF(O817&gt;0,"直した",IF(S817="未分類","未分類","OK")))))))</f>
        <v/>
      </c>
    </row>
    <row r="818">
      <c r="A818" s="40" t="n"/>
      <c r="B818" s="34" t="n"/>
      <c r="C818" s="35" t="n"/>
      <c r="D818" s="36" t="n"/>
      <c r="E818" s="35" t="n"/>
      <c r="F818" s="35" t="n"/>
      <c r="G818" s="35" t="n"/>
      <c r="H818" s="35" t="n"/>
      <c r="I818" s="40" t="n"/>
      <c r="J818" s="35" t="n"/>
      <c r="L818" s="39">
        <f>IF(B818="","",IFERROR(YEAR(B818)*0+D818*0+1,0))</f>
        <v/>
      </c>
      <c r="M818" s="55">
        <f>IF(L818&lt;&gt;1,"",IF(O818&gt;0,IF(INDEX('分け方の表'!$O$4:$O$53,O818)&lt;&gt;"",DATE(YEAR(INDEX('分け方の表'!$O$4:$O$53,O818)),MONTH(INDEX('分け方の表'!$O$4:$O$53,O818)),1),DATE(YEAR(B818),MONTH(B818),1)),DATE(YEAR(B818),MONTH(B818),1)))</f>
        <v/>
      </c>
      <c r="N818" s="39">
        <f>IF(L818&lt;&gt;1,"",IF(J818="",0,IF(COUNTIFS($J$4:J818,J818)&gt;1,1,0)))</f>
        <v/>
      </c>
      <c r="O818" s="39">
        <f>IF(L818&lt;&gt;1,"",IF(J818="",0,IFERROR(MATCH(J818,'分け方の表'!$M$4:$M$53,0),0)))</f>
        <v/>
      </c>
      <c r="P818" s="39">
        <f>IF(L818&lt;&gt;1,"",IF(SUMPRODUCT((COUNTIFS(C818,"*"&amp;'分け方の表'!$F$4:$F$23&amp;"*")&gt;0)*('分け方の表'!$F$4:$F$23&lt;&gt;"")*'分け方の表'!$I$4:$I$23)=0,99,1+COUNTIFS('分け方の表'!$I$4:$I$23,"&gt;"&amp;SUMPRODUCT((COUNTIFS(C818,"*"&amp;'分け方の表'!$F$4:$F$23&amp;"*")&gt;0)*('分け方の表'!$F$4:$F$23&lt;&gt;"")*'分け方の表'!$I$4:$I$23))))</f>
        <v/>
      </c>
      <c r="Q818" s="39">
        <f>IF(L818&lt;&gt;1,"",IF(P818&gt;=99,"",INDEX('分け方の表'!$G$4:$G$23,P818)&amp;""))</f>
        <v/>
      </c>
      <c r="R818" s="39">
        <f>IF(L818&lt;&gt;1,"",IF((F818="収入")*(G818="給与")*(E818&lt;&gt;"")*(COUNTIFS('分け方の表'!$J$4:$J$13,E818)&gt;0),INDEX('分け方の表'!$K$4:$K$13,MATCH(E818,'分け方の表'!$J$4:$J$13,0))&amp;"",IFERROR(INDEX('分け方の表'!$C$4:$C$103,MATCH(F818&amp;"|"&amp;G818,'分け方の表'!$D$4:$D$103,0))&amp;"",IFERROR(INDEX('分け方の表'!$C$4:$C$103,MATCH(F818&amp;"|（ほか全部）",'分け方の表'!$D$4:$D$103,0))&amp;"","未分類"))))</f>
        <v/>
      </c>
      <c r="S818" s="39">
        <f>IF(L818&lt;&gt;1,"",IF(N818=1,"",IF(IF(O818&gt;0,INDEX('分け方の表'!$N$4:$N$53,O818)&amp;"","")&lt;&gt;"",IF(INDEX('分け方の表'!$N$4:$N$53,O818)="（数えない）","",INDEX('分け方の表'!$N$4:$N$53,O818)&amp;""),IF(I818&amp;""="1",IF((Q818&lt;&gt;"")*(D818&lt;0)*(IFERROR(INDEX('入力'!$E$30:$E$88,MATCH(Q818,'入力'!$A$30:$A$88,0)),"")="貯める・増やす"),Q818,""),IF(A818&amp;""="0","",IF(Q818&lt;&gt;"",Q818,R818))))))</f>
        <v/>
      </c>
      <c r="T818" s="56">
        <f>IF(S818="","",IF(IFERROR(INDEX('入力'!$E$30:$E$88,MATCH(S818,'入力'!$A$30:$A$88,0)),"")="入るお金",D818,-D818))</f>
        <v/>
      </c>
      <c r="U818" s="39">
        <f>IF(L818="","",IF(L818&lt;&gt;1,"見出しなど",IF(N818=1,"重なり",IF(S818="",IF(O818&gt;0,"数えない（直した）",IF(I818&amp;""="1","振替",IF(A818&amp;""="0","計算対象外","数えない"))),IF(COUNTIFS('入力'!$A$30:$A$88,S818)=0,"一覧にない費目",IF(O818&gt;0,"直した",IF(S818="未分類","未分類","OK")))))))</f>
        <v/>
      </c>
    </row>
    <row r="819">
      <c r="A819" s="40" t="n"/>
      <c r="B819" s="34" t="n"/>
      <c r="C819" s="35" t="n"/>
      <c r="D819" s="36" t="n"/>
      <c r="E819" s="35" t="n"/>
      <c r="F819" s="35" t="n"/>
      <c r="G819" s="35" t="n"/>
      <c r="H819" s="35" t="n"/>
      <c r="I819" s="40" t="n"/>
      <c r="J819" s="35" t="n"/>
      <c r="L819" s="39">
        <f>IF(B819="","",IFERROR(YEAR(B819)*0+D819*0+1,0))</f>
        <v/>
      </c>
      <c r="M819" s="55">
        <f>IF(L819&lt;&gt;1,"",IF(O819&gt;0,IF(INDEX('分け方の表'!$O$4:$O$53,O819)&lt;&gt;"",DATE(YEAR(INDEX('分け方の表'!$O$4:$O$53,O819)),MONTH(INDEX('分け方の表'!$O$4:$O$53,O819)),1),DATE(YEAR(B819),MONTH(B819),1)),DATE(YEAR(B819),MONTH(B819),1)))</f>
        <v/>
      </c>
      <c r="N819" s="39">
        <f>IF(L819&lt;&gt;1,"",IF(J819="",0,IF(COUNTIFS($J$4:J819,J819)&gt;1,1,0)))</f>
        <v/>
      </c>
      <c r="O819" s="39">
        <f>IF(L819&lt;&gt;1,"",IF(J819="",0,IFERROR(MATCH(J819,'分け方の表'!$M$4:$M$53,0),0)))</f>
        <v/>
      </c>
      <c r="P819" s="39">
        <f>IF(L819&lt;&gt;1,"",IF(SUMPRODUCT((COUNTIFS(C819,"*"&amp;'分け方の表'!$F$4:$F$23&amp;"*")&gt;0)*('分け方の表'!$F$4:$F$23&lt;&gt;"")*'分け方の表'!$I$4:$I$23)=0,99,1+COUNTIFS('分け方の表'!$I$4:$I$23,"&gt;"&amp;SUMPRODUCT((COUNTIFS(C819,"*"&amp;'分け方の表'!$F$4:$F$23&amp;"*")&gt;0)*('分け方の表'!$F$4:$F$23&lt;&gt;"")*'分け方の表'!$I$4:$I$23))))</f>
        <v/>
      </c>
      <c r="Q819" s="39">
        <f>IF(L819&lt;&gt;1,"",IF(P819&gt;=99,"",INDEX('分け方の表'!$G$4:$G$23,P819)&amp;""))</f>
        <v/>
      </c>
      <c r="R819" s="39">
        <f>IF(L819&lt;&gt;1,"",IF((F819="収入")*(G819="給与")*(E819&lt;&gt;"")*(COUNTIFS('分け方の表'!$J$4:$J$13,E819)&gt;0),INDEX('分け方の表'!$K$4:$K$13,MATCH(E819,'分け方の表'!$J$4:$J$13,0))&amp;"",IFERROR(INDEX('分け方の表'!$C$4:$C$103,MATCH(F819&amp;"|"&amp;G819,'分け方の表'!$D$4:$D$103,0))&amp;"",IFERROR(INDEX('分け方の表'!$C$4:$C$103,MATCH(F819&amp;"|（ほか全部）",'分け方の表'!$D$4:$D$103,0))&amp;"","未分類"))))</f>
        <v/>
      </c>
      <c r="S819" s="39">
        <f>IF(L819&lt;&gt;1,"",IF(N819=1,"",IF(IF(O819&gt;0,INDEX('分け方の表'!$N$4:$N$53,O819)&amp;"","")&lt;&gt;"",IF(INDEX('分け方の表'!$N$4:$N$53,O819)="（数えない）","",INDEX('分け方の表'!$N$4:$N$53,O819)&amp;""),IF(I819&amp;""="1",IF((Q819&lt;&gt;"")*(D819&lt;0)*(IFERROR(INDEX('入力'!$E$30:$E$88,MATCH(Q819,'入力'!$A$30:$A$88,0)),"")="貯める・増やす"),Q819,""),IF(A819&amp;""="0","",IF(Q819&lt;&gt;"",Q819,R819))))))</f>
        <v/>
      </c>
      <c r="T819" s="56">
        <f>IF(S819="","",IF(IFERROR(INDEX('入力'!$E$30:$E$88,MATCH(S819,'入力'!$A$30:$A$88,0)),"")="入るお金",D819,-D819))</f>
        <v/>
      </c>
      <c r="U819" s="39">
        <f>IF(L819="","",IF(L819&lt;&gt;1,"見出しなど",IF(N819=1,"重なり",IF(S819="",IF(O819&gt;0,"数えない（直した）",IF(I819&amp;""="1","振替",IF(A819&amp;""="0","計算対象外","数えない"))),IF(COUNTIFS('入力'!$A$30:$A$88,S819)=0,"一覧にない費目",IF(O819&gt;0,"直した",IF(S819="未分類","未分類","OK")))))))</f>
        <v/>
      </c>
    </row>
    <row r="820">
      <c r="A820" s="40" t="n"/>
      <c r="B820" s="34" t="n"/>
      <c r="C820" s="35" t="n"/>
      <c r="D820" s="36" t="n"/>
      <c r="E820" s="35" t="n"/>
      <c r="F820" s="35" t="n"/>
      <c r="G820" s="35" t="n"/>
      <c r="H820" s="35" t="n"/>
      <c r="I820" s="40" t="n"/>
      <c r="J820" s="35" t="n"/>
      <c r="L820" s="39">
        <f>IF(B820="","",IFERROR(YEAR(B820)*0+D820*0+1,0))</f>
        <v/>
      </c>
      <c r="M820" s="55">
        <f>IF(L820&lt;&gt;1,"",IF(O820&gt;0,IF(INDEX('分け方の表'!$O$4:$O$53,O820)&lt;&gt;"",DATE(YEAR(INDEX('分け方の表'!$O$4:$O$53,O820)),MONTH(INDEX('分け方の表'!$O$4:$O$53,O820)),1),DATE(YEAR(B820),MONTH(B820),1)),DATE(YEAR(B820),MONTH(B820),1)))</f>
        <v/>
      </c>
      <c r="N820" s="39">
        <f>IF(L820&lt;&gt;1,"",IF(J820="",0,IF(COUNTIFS($J$4:J820,J820)&gt;1,1,0)))</f>
        <v/>
      </c>
      <c r="O820" s="39">
        <f>IF(L820&lt;&gt;1,"",IF(J820="",0,IFERROR(MATCH(J820,'分け方の表'!$M$4:$M$53,0),0)))</f>
        <v/>
      </c>
      <c r="P820" s="39">
        <f>IF(L820&lt;&gt;1,"",IF(SUMPRODUCT((COUNTIFS(C820,"*"&amp;'分け方の表'!$F$4:$F$23&amp;"*")&gt;0)*('分け方の表'!$F$4:$F$23&lt;&gt;"")*'分け方の表'!$I$4:$I$23)=0,99,1+COUNTIFS('分け方の表'!$I$4:$I$23,"&gt;"&amp;SUMPRODUCT((COUNTIFS(C820,"*"&amp;'分け方の表'!$F$4:$F$23&amp;"*")&gt;0)*('分け方の表'!$F$4:$F$23&lt;&gt;"")*'分け方の表'!$I$4:$I$23))))</f>
        <v/>
      </c>
      <c r="Q820" s="39">
        <f>IF(L820&lt;&gt;1,"",IF(P820&gt;=99,"",INDEX('分け方の表'!$G$4:$G$23,P820)&amp;""))</f>
        <v/>
      </c>
      <c r="R820" s="39">
        <f>IF(L820&lt;&gt;1,"",IF((F820="収入")*(G820="給与")*(E820&lt;&gt;"")*(COUNTIFS('分け方の表'!$J$4:$J$13,E820)&gt;0),INDEX('分け方の表'!$K$4:$K$13,MATCH(E820,'分け方の表'!$J$4:$J$13,0))&amp;"",IFERROR(INDEX('分け方の表'!$C$4:$C$103,MATCH(F820&amp;"|"&amp;G820,'分け方の表'!$D$4:$D$103,0))&amp;"",IFERROR(INDEX('分け方の表'!$C$4:$C$103,MATCH(F820&amp;"|（ほか全部）",'分け方の表'!$D$4:$D$103,0))&amp;"","未分類"))))</f>
        <v/>
      </c>
      <c r="S820" s="39">
        <f>IF(L820&lt;&gt;1,"",IF(N820=1,"",IF(IF(O820&gt;0,INDEX('分け方の表'!$N$4:$N$53,O820)&amp;"","")&lt;&gt;"",IF(INDEX('分け方の表'!$N$4:$N$53,O820)="（数えない）","",INDEX('分け方の表'!$N$4:$N$53,O820)&amp;""),IF(I820&amp;""="1",IF((Q820&lt;&gt;"")*(D820&lt;0)*(IFERROR(INDEX('入力'!$E$30:$E$88,MATCH(Q820,'入力'!$A$30:$A$88,0)),"")="貯める・増やす"),Q820,""),IF(A820&amp;""="0","",IF(Q820&lt;&gt;"",Q820,R820))))))</f>
        <v/>
      </c>
      <c r="T820" s="56">
        <f>IF(S820="","",IF(IFERROR(INDEX('入力'!$E$30:$E$88,MATCH(S820,'入力'!$A$30:$A$88,0)),"")="入るお金",D820,-D820))</f>
        <v/>
      </c>
      <c r="U820" s="39">
        <f>IF(L820="","",IF(L820&lt;&gt;1,"見出しなど",IF(N820=1,"重なり",IF(S820="",IF(O820&gt;0,"数えない（直した）",IF(I820&amp;""="1","振替",IF(A820&amp;""="0","計算対象外","数えない"))),IF(COUNTIFS('入力'!$A$30:$A$88,S820)=0,"一覧にない費目",IF(O820&gt;0,"直した",IF(S820="未分類","未分類","OK")))))))</f>
        <v/>
      </c>
    </row>
    <row r="821">
      <c r="A821" s="40" t="n"/>
      <c r="B821" s="34" t="n"/>
      <c r="C821" s="35" t="n"/>
      <c r="D821" s="36" t="n"/>
      <c r="E821" s="35" t="n"/>
      <c r="F821" s="35" t="n"/>
      <c r="G821" s="35" t="n"/>
      <c r="H821" s="35" t="n"/>
      <c r="I821" s="40" t="n"/>
      <c r="J821" s="35" t="n"/>
      <c r="L821" s="39">
        <f>IF(B821="","",IFERROR(YEAR(B821)*0+D821*0+1,0))</f>
        <v/>
      </c>
      <c r="M821" s="55">
        <f>IF(L821&lt;&gt;1,"",IF(O821&gt;0,IF(INDEX('分け方の表'!$O$4:$O$53,O821)&lt;&gt;"",DATE(YEAR(INDEX('分け方の表'!$O$4:$O$53,O821)),MONTH(INDEX('分け方の表'!$O$4:$O$53,O821)),1),DATE(YEAR(B821),MONTH(B821),1)),DATE(YEAR(B821),MONTH(B821),1)))</f>
        <v/>
      </c>
      <c r="N821" s="39">
        <f>IF(L821&lt;&gt;1,"",IF(J821="",0,IF(COUNTIFS($J$4:J821,J821)&gt;1,1,0)))</f>
        <v/>
      </c>
      <c r="O821" s="39">
        <f>IF(L821&lt;&gt;1,"",IF(J821="",0,IFERROR(MATCH(J821,'分け方の表'!$M$4:$M$53,0),0)))</f>
        <v/>
      </c>
      <c r="P821" s="39">
        <f>IF(L821&lt;&gt;1,"",IF(SUMPRODUCT((COUNTIFS(C821,"*"&amp;'分け方の表'!$F$4:$F$23&amp;"*")&gt;0)*('分け方の表'!$F$4:$F$23&lt;&gt;"")*'分け方の表'!$I$4:$I$23)=0,99,1+COUNTIFS('分け方の表'!$I$4:$I$23,"&gt;"&amp;SUMPRODUCT((COUNTIFS(C821,"*"&amp;'分け方の表'!$F$4:$F$23&amp;"*")&gt;0)*('分け方の表'!$F$4:$F$23&lt;&gt;"")*'分け方の表'!$I$4:$I$23))))</f>
        <v/>
      </c>
      <c r="Q821" s="39">
        <f>IF(L821&lt;&gt;1,"",IF(P821&gt;=99,"",INDEX('分け方の表'!$G$4:$G$23,P821)&amp;""))</f>
        <v/>
      </c>
      <c r="R821" s="39">
        <f>IF(L821&lt;&gt;1,"",IF((F821="収入")*(G821="給与")*(E821&lt;&gt;"")*(COUNTIFS('分け方の表'!$J$4:$J$13,E821)&gt;0),INDEX('分け方の表'!$K$4:$K$13,MATCH(E821,'分け方の表'!$J$4:$J$13,0))&amp;"",IFERROR(INDEX('分け方の表'!$C$4:$C$103,MATCH(F821&amp;"|"&amp;G821,'分け方の表'!$D$4:$D$103,0))&amp;"",IFERROR(INDEX('分け方の表'!$C$4:$C$103,MATCH(F821&amp;"|（ほか全部）",'分け方の表'!$D$4:$D$103,0))&amp;"","未分類"))))</f>
        <v/>
      </c>
      <c r="S821" s="39">
        <f>IF(L821&lt;&gt;1,"",IF(N821=1,"",IF(IF(O821&gt;0,INDEX('分け方の表'!$N$4:$N$53,O821)&amp;"","")&lt;&gt;"",IF(INDEX('分け方の表'!$N$4:$N$53,O821)="（数えない）","",INDEX('分け方の表'!$N$4:$N$53,O821)&amp;""),IF(I821&amp;""="1",IF((Q821&lt;&gt;"")*(D821&lt;0)*(IFERROR(INDEX('入力'!$E$30:$E$88,MATCH(Q821,'入力'!$A$30:$A$88,0)),"")="貯める・増やす"),Q821,""),IF(A821&amp;""="0","",IF(Q821&lt;&gt;"",Q821,R821))))))</f>
        <v/>
      </c>
      <c r="T821" s="56">
        <f>IF(S821="","",IF(IFERROR(INDEX('入力'!$E$30:$E$88,MATCH(S821,'入力'!$A$30:$A$88,0)),"")="入るお金",D821,-D821))</f>
        <v/>
      </c>
      <c r="U821" s="39">
        <f>IF(L821="","",IF(L821&lt;&gt;1,"見出しなど",IF(N821=1,"重なり",IF(S821="",IF(O821&gt;0,"数えない（直した）",IF(I821&amp;""="1","振替",IF(A821&amp;""="0","計算対象外","数えない"))),IF(COUNTIFS('入力'!$A$30:$A$88,S821)=0,"一覧にない費目",IF(O821&gt;0,"直した",IF(S821="未分類","未分類","OK")))))))</f>
        <v/>
      </c>
    </row>
    <row r="822">
      <c r="A822" s="40" t="n"/>
      <c r="B822" s="34" t="n"/>
      <c r="C822" s="35" t="n"/>
      <c r="D822" s="36" t="n"/>
      <c r="E822" s="35" t="n"/>
      <c r="F822" s="35" t="n"/>
      <c r="G822" s="35" t="n"/>
      <c r="H822" s="35" t="n"/>
      <c r="I822" s="40" t="n"/>
      <c r="J822" s="35" t="n"/>
      <c r="L822" s="39">
        <f>IF(B822="","",IFERROR(YEAR(B822)*0+D822*0+1,0))</f>
        <v/>
      </c>
      <c r="M822" s="55">
        <f>IF(L822&lt;&gt;1,"",IF(O822&gt;0,IF(INDEX('分け方の表'!$O$4:$O$53,O822)&lt;&gt;"",DATE(YEAR(INDEX('分け方の表'!$O$4:$O$53,O822)),MONTH(INDEX('分け方の表'!$O$4:$O$53,O822)),1),DATE(YEAR(B822),MONTH(B822),1)),DATE(YEAR(B822),MONTH(B822),1)))</f>
        <v/>
      </c>
      <c r="N822" s="39">
        <f>IF(L822&lt;&gt;1,"",IF(J822="",0,IF(COUNTIFS($J$4:J822,J822)&gt;1,1,0)))</f>
        <v/>
      </c>
      <c r="O822" s="39">
        <f>IF(L822&lt;&gt;1,"",IF(J822="",0,IFERROR(MATCH(J822,'分け方の表'!$M$4:$M$53,0),0)))</f>
        <v/>
      </c>
      <c r="P822" s="39">
        <f>IF(L822&lt;&gt;1,"",IF(SUMPRODUCT((COUNTIFS(C822,"*"&amp;'分け方の表'!$F$4:$F$23&amp;"*")&gt;0)*('分け方の表'!$F$4:$F$23&lt;&gt;"")*'分け方の表'!$I$4:$I$23)=0,99,1+COUNTIFS('分け方の表'!$I$4:$I$23,"&gt;"&amp;SUMPRODUCT((COUNTIFS(C822,"*"&amp;'分け方の表'!$F$4:$F$23&amp;"*")&gt;0)*('分け方の表'!$F$4:$F$23&lt;&gt;"")*'分け方の表'!$I$4:$I$23))))</f>
        <v/>
      </c>
      <c r="Q822" s="39">
        <f>IF(L822&lt;&gt;1,"",IF(P822&gt;=99,"",INDEX('分け方の表'!$G$4:$G$23,P822)&amp;""))</f>
        <v/>
      </c>
      <c r="R822" s="39">
        <f>IF(L822&lt;&gt;1,"",IF((F822="収入")*(G822="給与")*(E822&lt;&gt;"")*(COUNTIFS('分け方の表'!$J$4:$J$13,E822)&gt;0),INDEX('分け方の表'!$K$4:$K$13,MATCH(E822,'分け方の表'!$J$4:$J$13,0))&amp;"",IFERROR(INDEX('分け方の表'!$C$4:$C$103,MATCH(F822&amp;"|"&amp;G822,'分け方の表'!$D$4:$D$103,0))&amp;"",IFERROR(INDEX('分け方の表'!$C$4:$C$103,MATCH(F822&amp;"|（ほか全部）",'分け方の表'!$D$4:$D$103,0))&amp;"","未分類"))))</f>
        <v/>
      </c>
      <c r="S822" s="39">
        <f>IF(L822&lt;&gt;1,"",IF(N822=1,"",IF(IF(O822&gt;0,INDEX('分け方の表'!$N$4:$N$53,O822)&amp;"","")&lt;&gt;"",IF(INDEX('分け方の表'!$N$4:$N$53,O822)="（数えない）","",INDEX('分け方の表'!$N$4:$N$53,O822)&amp;""),IF(I822&amp;""="1",IF((Q822&lt;&gt;"")*(D822&lt;0)*(IFERROR(INDEX('入力'!$E$30:$E$88,MATCH(Q822,'入力'!$A$30:$A$88,0)),"")="貯める・増やす"),Q822,""),IF(A822&amp;""="0","",IF(Q822&lt;&gt;"",Q822,R822))))))</f>
        <v/>
      </c>
      <c r="T822" s="56">
        <f>IF(S822="","",IF(IFERROR(INDEX('入力'!$E$30:$E$88,MATCH(S822,'入力'!$A$30:$A$88,0)),"")="入るお金",D822,-D822))</f>
        <v/>
      </c>
      <c r="U822" s="39">
        <f>IF(L822="","",IF(L822&lt;&gt;1,"見出しなど",IF(N822=1,"重なり",IF(S822="",IF(O822&gt;0,"数えない（直した）",IF(I822&amp;""="1","振替",IF(A822&amp;""="0","計算対象外","数えない"))),IF(COUNTIFS('入力'!$A$30:$A$88,S822)=0,"一覧にない費目",IF(O822&gt;0,"直した",IF(S822="未分類","未分類","OK")))))))</f>
        <v/>
      </c>
    </row>
    <row r="823">
      <c r="A823" s="40" t="n"/>
      <c r="B823" s="34" t="n"/>
      <c r="C823" s="35" t="n"/>
      <c r="D823" s="36" t="n"/>
      <c r="E823" s="35" t="n"/>
      <c r="F823" s="35" t="n"/>
      <c r="G823" s="35" t="n"/>
      <c r="H823" s="35" t="n"/>
      <c r="I823" s="40" t="n"/>
      <c r="J823" s="35" t="n"/>
      <c r="L823" s="39">
        <f>IF(B823="","",IFERROR(YEAR(B823)*0+D823*0+1,0))</f>
        <v/>
      </c>
      <c r="M823" s="55">
        <f>IF(L823&lt;&gt;1,"",IF(O823&gt;0,IF(INDEX('分け方の表'!$O$4:$O$53,O823)&lt;&gt;"",DATE(YEAR(INDEX('分け方の表'!$O$4:$O$53,O823)),MONTH(INDEX('分け方の表'!$O$4:$O$53,O823)),1),DATE(YEAR(B823),MONTH(B823),1)),DATE(YEAR(B823),MONTH(B823),1)))</f>
        <v/>
      </c>
      <c r="N823" s="39">
        <f>IF(L823&lt;&gt;1,"",IF(J823="",0,IF(COUNTIFS($J$4:J823,J823)&gt;1,1,0)))</f>
        <v/>
      </c>
      <c r="O823" s="39">
        <f>IF(L823&lt;&gt;1,"",IF(J823="",0,IFERROR(MATCH(J823,'分け方の表'!$M$4:$M$53,0),0)))</f>
        <v/>
      </c>
      <c r="P823" s="39">
        <f>IF(L823&lt;&gt;1,"",IF(SUMPRODUCT((COUNTIFS(C823,"*"&amp;'分け方の表'!$F$4:$F$23&amp;"*")&gt;0)*('分け方の表'!$F$4:$F$23&lt;&gt;"")*'分け方の表'!$I$4:$I$23)=0,99,1+COUNTIFS('分け方の表'!$I$4:$I$23,"&gt;"&amp;SUMPRODUCT((COUNTIFS(C823,"*"&amp;'分け方の表'!$F$4:$F$23&amp;"*")&gt;0)*('分け方の表'!$F$4:$F$23&lt;&gt;"")*'分け方の表'!$I$4:$I$23))))</f>
        <v/>
      </c>
      <c r="Q823" s="39">
        <f>IF(L823&lt;&gt;1,"",IF(P823&gt;=99,"",INDEX('分け方の表'!$G$4:$G$23,P823)&amp;""))</f>
        <v/>
      </c>
      <c r="R823" s="39">
        <f>IF(L823&lt;&gt;1,"",IF((F823="収入")*(G823="給与")*(E823&lt;&gt;"")*(COUNTIFS('分け方の表'!$J$4:$J$13,E823)&gt;0),INDEX('分け方の表'!$K$4:$K$13,MATCH(E823,'分け方の表'!$J$4:$J$13,0))&amp;"",IFERROR(INDEX('分け方の表'!$C$4:$C$103,MATCH(F823&amp;"|"&amp;G823,'分け方の表'!$D$4:$D$103,0))&amp;"",IFERROR(INDEX('分け方の表'!$C$4:$C$103,MATCH(F823&amp;"|（ほか全部）",'分け方の表'!$D$4:$D$103,0))&amp;"","未分類"))))</f>
        <v/>
      </c>
      <c r="S823" s="39">
        <f>IF(L823&lt;&gt;1,"",IF(N823=1,"",IF(IF(O823&gt;0,INDEX('分け方の表'!$N$4:$N$53,O823)&amp;"","")&lt;&gt;"",IF(INDEX('分け方の表'!$N$4:$N$53,O823)="（数えない）","",INDEX('分け方の表'!$N$4:$N$53,O823)&amp;""),IF(I823&amp;""="1",IF((Q823&lt;&gt;"")*(D823&lt;0)*(IFERROR(INDEX('入力'!$E$30:$E$88,MATCH(Q823,'入力'!$A$30:$A$88,0)),"")="貯める・増やす"),Q823,""),IF(A823&amp;""="0","",IF(Q823&lt;&gt;"",Q823,R823))))))</f>
        <v/>
      </c>
      <c r="T823" s="56">
        <f>IF(S823="","",IF(IFERROR(INDEX('入力'!$E$30:$E$88,MATCH(S823,'入力'!$A$30:$A$88,0)),"")="入るお金",D823,-D823))</f>
        <v/>
      </c>
      <c r="U823" s="39">
        <f>IF(L823="","",IF(L823&lt;&gt;1,"見出しなど",IF(N823=1,"重なり",IF(S823="",IF(O823&gt;0,"数えない（直した）",IF(I823&amp;""="1","振替",IF(A823&amp;""="0","計算対象外","数えない"))),IF(COUNTIFS('入力'!$A$30:$A$88,S823)=0,"一覧にない費目",IF(O823&gt;0,"直した",IF(S823="未分類","未分類","OK")))))))</f>
        <v/>
      </c>
    </row>
    <row r="824">
      <c r="A824" s="40" t="n"/>
      <c r="B824" s="34" t="n"/>
      <c r="C824" s="35" t="n"/>
      <c r="D824" s="36" t="n"/>
      <c r="E824" s="35" t="n"/>
      <c r="F824" s="35" t="n"/>
      <c r="G824" s="35" t="n"/>
      <c r="H824" s="35" t="n"/>
      <c r="I824" s="40" t="n"/>
      <c r="J824" s="35" t="n"/>
      <c r="L824" s="39">
        <f>IF(B824="","",IFERROR(YEAR(B824)*0+D824*0+1,0))</f>
        <v/>
      </c>
      <c r="M824" s="55">
        <f>IF(L824&lt;&gt;1,"",IF(O824&gt;0,IF(INDEX('分け方の表'!$O$4:$O$53,O824)&lt;&gt;"",DATE(YEAR(INDEX('分け方の表'!$O$4:$O$53,O824)),MONTH(INDEX('分け方の表'!$O$4:$O$53,O824)),1),DATE(YEAR(B824),MONTH(B824),1)),DATE(YEAR(B824),MONTH(B824),1)))</f>
        <v/>
      </c>
      <c r="N824" s="39">
        <f>IF(L824&lt;&gt;1,"",IF(J824="",0,IF(COUNTIFS($J$4:J824,J824)&gt;1,1,0)))</f>
        <v/>
      </c>
      <c r="O824" s="39">
        <f>IF(L824&lt;&gt;1,"",IF(J824="",0,IFERROR(MATCH(J824,'分け方の表'!$M$4:$M$53,0),0)))</f>
        <v/>
      </c>
      <c r="P824" s="39">
        <f>IF(L824&lt;&gt;1,"",IF(SUMPRODUCT((COUNTIFS(C824,"*"&amp;'分け方の表'!$F$4:$F$23&amp;"*")&gt;0)*('分け方の表'!$F$4:$F$23&lt;&gt;"")*'分け方の表'!$I$4:$I$23)=0,99,1+COUNTIFS('分け方の表'!$I$4:$I$23,"&gt;"&amp;SUMPRODUCT((COUNTIFS(C824,"*"&amp;'分け方の表'!$F$4:$F$23&amp;"*")&gt;0)*('分け方の表'!$F$4:$F$23&lt;&gt;"")*'分け方の表'!$I$4:$I$23))))</f>
        <v/>
      </c>
      <c r="Q824" s="39">
        <f>IF(L824&lt;&gt;1,"",IF(P824&gt;=99,"",INDEX('分け方の表'!$G$4:$G$23,P824)&amp;""))</f>
        <v/>
      </c>
      <c r="R824" s="39">
        <f>IF(L824&lt;&gt;1,"",IF((F824="収入")*(G824="給与")*(E824&lt;&gt;"")*(COUNTIFS('分け方の表'!$J$4:$J$13,E824)&gt;0),INDEX('分け方の表'!$K$4:$K$13,MATCH(E824,'分け方の表'!$J$4:$J$13,0))&amp;"",IFERROR(INDEX('分け方の表'!$C$4:$C$103,MATCH(F824&amp;"|"&amp;G824,'分け方の表'!$D$4:$D$103,0))&amp;"",IFERROR(INDEX('分け方の表'!$C$4:$C$103,MATCH(F824&amp;"|（ほか全部）",'分け方の表'!$D$4:$D$103,0))&amp;"","未分類"))))</f>
        <v/>
      </c>
      <c r="S824" s="39">
        <f>IF(L824&lt;&gt;1,"",IF(N824=1,"",IF(IF(O824&gt;0,INDEX('分け方の表'!$N$4:$N$53,O824)&amp;"","")&lt;&gt;"",IF(INDEX('分け方の表'!$N$4:$N$53,O824)="（数えない）","",INDEX('分け方の表'!$N$4:$N$53,O824)&amp;""),IF(I824&amp;""="1",IF((Q824&lt;&gt;"")*(D824&lt;0)*(IFERROR(INDEX('入力'!$E$30:$E$88,MATCH(Q824,'入力'!$A$30:$A$88,0)),"")="貯める・増やす"),Q824,""),IF(A824&amp;""="0","",IF(Q824&lt;&gt;"",Q824,R824))))))</f>
        <v/>
      </c>
      <c r="T824" s="56">
        <f>IF(S824="","",IF(IFERROR(INDEX('入力'!$E$30:$E$88,MATCH(S824,'入力'!$A$30:$A$88,0)),"")="入るお金",D824,-D824))</f>
        <v/>
      </c>
      <c r="U824" s="39">
        <f>IF(L824="","",IF(L824&lt;&gt;1,"見出しなど",IF(N824=1,"重なり",IF(S824="",IF(O824&gt;0,"数えない（直した）",IF(I824&amp;""="1","振替",IF(A824&amp;""="0","計算対象外","数えない"))),IF(COUNTIFS('入力'!$A$30:$A$88,S824)=0,"一覧にない費目",IF(O824&gt;0,"直した",IF(S824="未分類","未分類","OK")))))))</f>
        <v/>
      </c>
    </row>
    <row r="825">
      <c r="A825" s="40" t="n"/>
      <c r="B825" s="34" t="n"/>
      <c r="C825" s="35" t="n"/>
      <c r="D825" s="36" t="n"/>
      <c r="E825" s="35" t="n"/>
      <c r="F825" s="35" t="n"/>
      <c r="G825" s="35" t="n"/>
      <c r="H825" s="35" t="n"/>
      <c r="I825" s="40" t="n"/>
      <c r="J825" s="35" t="n"/>
      <c r="L825" s="39">
        <f>IF(B825="","",IFERROR(YEAR(B825)*0+D825*0+1,0))</f>
        <v/>
      </c>
      <c r="M825" s="55">
        <f>IF(L825&lt;&gt;1,"",IF(O825&gt;0,IF(INDEX('分け方の表'!$O$4:$O$53,O825)&lt;&gt;"",DATE(YEAR(INDEX('分け方の表'!$O$4:$O$53,O825)),MONTH(INDEX('分け方の表'!$O$4:$O$53,O825)),1),DATE(YEAR(B825),MONTH(B825),1)),DATE(YEAR(B825),MONTH(B825),1)))</f>
        <v/>
      </c>
      <c r="N825" s="39">
        <f>IF(L825&lt;&gt;1,"",IF(J825="",0,IF(COUNTIFS($J$4:J825,J825)&gt;1,1,0)))</f>
        <v/>
      </c>
      <c r="O825" s="39">
        <f>IF(L825&lt;&gt;1,"",IF(J825="",0,IFERROR(MATCH(J825,'分け方の表'!$M$4:$M$53,0),0)))</f>
        <v/>
      </c>
      <c r="P825" s="39">
        <f>IF(L825&lt;&gt;1,"",IF(SUMPRODUCT((COUNTIFS(C825,"*"&amp;'分け方の表'!$F$4:$F$23&amp;"*")&gt;0)*('分け方の表'!$F$4:$F$23&lt;&gt;"")*'分け方の表'!$I$4:$I$23)=0,99,1+COUNTIFS('分け方の表'!$I$4:$I$23,"&gt;"&amp;SUMPRODUCT((COUNTIFS(C825,"*"&amp;'分け方の表'!$F$4:$F$23&amp;"*")&gt;0)*('分け方の表'!$F$4:$F$23&lt;&gt;"")*'分け方の表'!$I$4:$I$23))))</f>
        <v/>
      </c>
      <c r="Q825" s="39">
        <f>IF(L825&lt;&gt;1,"",IF(P825&gt;=99,"",INDEX('分け方の表'!$G$4:$G$23,P825)&amp;""))</f>
        <v/>
      </c>
      <c r="R825" s="39">
        <f>IF(L825&lt;&gt;1,"",IF((F825="収入")*(G825="給与")*(E825&lt;&gt;"")*(COUNTIFS('分け方の表'!$J$4:$J$13,E825)&gt;0),INDEX('分け方の表'!$K$4:$K$13,MATCH(E825,'分け方の表'!$J$4:$J$13,0))&amp;"",IFERROR(INDEX('分け方の表'!$C$4:$C$103,MATCH(F825&amp;"|"&amp;G825,'分け方の表'!$D$4:$D$103,0))&amp;"",IFERROR(INDEX('分け方の表'!$C$4:$C$103,MATCH(F825&amp;"|（ほか全部）",'分け方の表'!$D$4:$D$103,0))&amp;"","未分類"))))</f>
        <v/>
      </c>
      <c r="S825" s="39">
        <f>IF(L825&lt;&gt;1,"",IF(N825=1,"",IF(IF(O825&gt;0,INDEX('分け方の表'!$N$4:$N$53,O825)&amp;"","")&lt;&gt;"",IF(INDEX('分け方の表'!$N$4:$N$53,O825)="（数えない）","",INDEX('分け方の表'!$N$4:$N$53,O825)&amp;""),IF(I825&amp;""="1",IF((Q825&lt;&gt;"")*(D825&lt;0)*(IFERROR(INDEX('入力'!$E$30:$E$88,MATCH(Q825,'入力'!$A$30:$A$88,0)),"")="貯める・増やす"),Q825,""),IF(A825&amp;""="0","",IF(Q825&lt;&gt;"",Q825,R825))))))</f>
        <v/>
      </c>
      <c r="T825" s="56">
        <f>IF(S825="","",IF(IFERROR(INDEX('入力'!$E$30:$E$88,MATCH(S825,'入力'!$A$30:$A$88,0)),"")="入るお金",D825,-D825))</f>
        <v/>
      </c>
      <c r="U825" s="39">
        <f>IF(L825="","",IF(L825&lt;&gt;1,"見出しなど",IF(N825=1,"重なり",IF(S825="",IF(O825&gt;0,"数えない（直した）",IF(I825&amp;""="1","振替",IF(A825&amp;""="0","計算対象外","数えない"))),IF(COUNTIFS('入力'!$A$30:$A$88,S825)=0,"一覧にない費目",IF(O825&gt;0,"直した",IF(S825="未分類","未分類","OK")))))))</f>
        <v/>
      </c>
    </row>
    <row r="826">
      <c r="A826" s="40" t="n"/>
      <c r="B826" s="34" t="n"/>
      <c r="C826" s="35" t="n"/>
      <c r="D826" s="36" t="n"/>
      <c r="E826" s="35" t="n"/>
      <c r="F826" s="35" t="n"/>
      <c r="G826" s="35" t="n"/>
      <c r="H826" s="35" t="n"/>
      <c r="I826" s="40" t="n"/>
      <c r="J826" s="35" t="n"/>
      <c r="L826" s="39">
        <f>IF(B826="","",IFERROR(YEAR(B826)*0+D826*0+1,0))</f>
        <v/>
      </c>
      <c r="M826" s="55">
        <f>IF(L826&lt;&gt;1,"",IF(O826&gt;0,IF(INDEX('分け方の表'!$O$4:$O$53,O826)&lt;&gt;"",DATE(YEAR(INDEX('分け方の表'!$O$4:$O$53,O826)),MONTH(INDEX('分け方の表'!$O$4:$O$53,O826)),1),DATE(YEAR(B826),MONTH(B826),1)),DATE(YEAR(B826),MONTH(B826),1)))</f>
        <v/>
      </c>
      <c r="N826" s="39">
        <f>IF(L826&lt;&gt;1,"",IF(J826="",0,IF(COUNTIFS($J$4:J826,J826)&gt;1,1,0)))</f>
        <v/>
      </c>
      <c r="O826" s="39">
        <f>IF(L826&lt;&gt;1,"",IF(J826="",0,IFERROR(MATCH(J826,'分け方の表'!$M$4:$M$53,0),0)))</f>
        <v/>
      </c>
      <c r="P826" s="39">
        <f>IF(L826&lt;&gt;1,"",IF(SUMPRODUCT((COUNTIFS(C826,"*"&amp;'分け方の表'!$F$4:$F$23&amp;"*")&gt;0)*('分け方の表'!$F$4:$F$23&lt;&gt;"")*'分け方の表'!$I$4:$I$23)=0,99,1+COUNTIFS('分け方の表'!$I$4:$I$23,"&gt;"&amp;SUMPRODUCT((COUNTIFS(C826,"*"&amp;'分け方の表'!$F$4:$F$23&amp;"*")&gt;0)*('分け方の表'!$F$4:$F$23&lt;&gt;"")*'分け方の表'!$I$4:$I$23))))</f>
        <v/>
      </c>
      <c r="Q826" s="39">
        <f>IF(L826&lt;&gt;1,"",IF(P826&gt;=99,"",INDEX('分け方の表'!$G$4:$G$23,P826)&amp;""))</f>
        <v/>
      </c>
      <c r="R826" s="39">
        <f>IF(L826&lt;&gt;1,"",IF((F826="収入")*(G826="給与")*(E826&lt;&gt;"")*(COUNTIFS('分け方の表'!$J$4:$J$13,E826)&gt;0),INDEX('分け方の表'!$K$4:$K$13,MATCH(E826,'分け方の表'!$J$4:$J$13,0))&amp;"",IFERROR(INDEX('分け方の表'!$C$4:$C$103,MATCH(F826&amp;"|"&amp;G826,'分け方の表'!$D$4:$D$103,0))&amp;"",IFERROR(INDEX('分け方の表'!$C$4:$C$103,MATCH(F826&amp;"|（ほか全部）",'分け方の表'!$D$4:$D$103,0))&amp;"","未分類"))))</f>
        <v/>
      </c>
      <c r="S826" s="39">
        <f>IF(L826&lt;&gt;1,"",IF(N826=1,"",IF(IF(O826&gt;0,INDEX('分け方の表'!$N$4:$N$53,O826)&amp;"","")&lt;&gt;"",IF(INDEX('分け方の表'!$N$4:$N$53,O826)="（数えない）","",INDEX('分け方の表'!$N$4:$N$53,O826)&amp;""),IF(I826&amp;""="1",IF((Q826&lt;&gt;"")*(D826&lt;0)*(IFERROR(INDEX('入力'!$E$30:$E$88,MATCH(Q826,'入力'!$A$30:$A$88,0)),"")="貯める・増やす"),Q826,""),IF(A826&amp;""="0","",IF(Q826&lt;&gt;"",Q826,R826))))))</f>
        <v/>
      </c>
      <c r="T826" s="56">
        <f>IF(S826="","",IF(IFERROR(INDEX('入力'!$E$30:$E$88,MATCH(S826,'入力'!$A$30:$A$88,0)),"")="入るお金",D826,-D826))</f>
        <v/>
      </c>
      <c r="U826" s="39">
        <f>IF(L826="","",IF(L826&lt;&gt;1,"見出しなど",IF(N826=1,"重なり",IF(S826="",IF(O826&gt;0,"数えない（直した）",IF(I826&amp;""="1","振替",IF(A826&amp;""="0","計算対象外","数えない"))),IF(COUNTIFS('入力'!$A$30:$A$88,S826)=0,"一覧にない費目",IF(O826&gt;0,"直した",IF(S826="未分類","未分類","OK")))))))</f>
        <v/>
      </c>
    </row>
    <row r="827">
      <c r="A827" s="40" t="n"/>
      <c r="B827" s="34" t="n"/>
      <c r="C827" s="35" t="n"/>
      <c r="D827" s="36" t="n"/>
      <c r="E827" s="35" t="n"/>
      <c r="F827" s="35" t="n"/>
      <c r="G827" s="35" t="n"/>
      <c r="H827" s="35" t="n"/>
      <c r="I827" s="40" t="n"/>
      <c r="J827" s="35" t="n"/>
      <c r="L827" s="39">
        <f>IF(B827="","",IFERROR(YEAR(B827)*0+D827*0+1,0))</f>
        <v/>
      </c>
      <c r="M827" s="55">
        <f>IF(L827&lt;&gt;1,"",IF(O827&gt;0,IF(INDEX('分け方の表'!$O$4:$O$53,O827)&lt;&gt;"",DATE(YEAR(INDEX('分け方の表'!$O$4:$O$53,O827)),MONTH(INDEX('分け方の表'!$O$4:$O$53,O827)),1),DATE(YEAR(B827),MONTH(B827),1)),DATE(YEAR(B827),MONTH(B827),1)))</f>
        <v/>
      </c>
      <c r="N827" s="39">
        <f>IF(L827&lt;&gt;1,"",IF(J827="",0,IF(COUNTIFS($J$4:J827,J827)&gt;1,1,0)))</f>
        <v/>
      </c>
      <c r="O827" s="39">
        <f>IF(L827&lt;&gt;1,"",IF(J827="",0,IFERROR(MATCH(J827,'分け方の表'!$M$4:$M$53,0),0)))</f>
        <v/>
      </c>
      <c r="P827" s="39">
        <f>IF(L827&lt;&gt;1,"",IF(SUMPRODUCT((COUNTIFS(C827,"*"&amp;'分け方の表'!$F$4:$F$23&amp;"*")&gt;0)*('分け方の表'!$F$4:$F$23&lt;&gt;"")*'分け方の表'!$I$4:$I$23)=0,99,1+COUNTIFS('分け方の表'!$I$4:$I$23,"&gt;"&amp;SUMPRODUCT((COUNTIFS(C827,"*"&amp;'分け方の表'!$F$4:$F$23&amp;"*")&gt;0)*('分け方の表'!$F$4:$F$23&lt;&gt;"")*'分け方の表'!$I$4:$I$23))))</f>
        <v/>
      </c>
      <c r="Q827" s="39">
        <f>IF(L827&lt;&gt;1,"",IF(P827&gt;=99,"",INDEX('分け方の表'!$G$4:$G$23,P827)&amp;""))</f>
        <v/>
      </c>
      <c r="R827" s="39">
        <f>IF(L827&lt;&gt;1,"",IF((F827="収入")*(G827="給与")*(E827&lt;&gt;"")*(COUNTIFS('分け方の表'!$J$4:$J$13,E827)&gt;0),INDEX('分け方の表'!$K$4:$K$13,MATCH(E827,'分け方の表'!$J$4:$J$13,0))&amp;"",IFERROR(INDEX('分け方の表'!$C$4:$C$103,MATCH(F827&amp;"|"&amp;G827,'分け方の表'!$D$4:$D$103,0))&amp;"",IFERROR(INDEX('分け方の表'!$C$4:$C$103,MATCH(F827&amp;"|（ほか全部）",'分け方の表'!$D$4:$D$103,0))&amp;"","未分類"))))</f>
        <v/>
      </c>
      <c r="S827" s="39">
        <f>IF(L827&lt;&gt;1,"",IF(N827=1,"",IF(IF(O827&gt;0,INDEX('分け方の表'!$N$4:$N$53,O827)&amp;"","")&lt;&gt;"",IF(INDEX('分け方の表'!$N$4:$N$53,O827)="（数えない）","",INDEX('分け方の表'!$N$4:$N$53,O827)&amp;""),IF(I827&amp;""="1",IF((Q827&lt;&gt;"")*(D827&lt;0)*(IFERROR(INDEX('入力'!$E$30:$E$88,MATCH(Q827,'入力'!$A$30:$A$88,0)),"")="貯める・増やす"),Q827,""),IF(A827&amp;""="0","",IF(Q827&lt;&gt;"",Q827,R827))))))</f>
        <v/>
      </c>
      <c r="T827" s="56">
        <f>IF(S827="","",IF(IFERROR(INDEX('入力'!$E$30:$E$88,MATCH(S827,'入力'!$A$30:$A$88,0)),"")="入るお金",D827,-D827))</f>
        <v/>
      </c>
      <c r="U827" s="39">
        <f>IF(L827="","",IF(L827&lt;&gt;1,"見出しなど",IF(N827=1,"重なり",IF(S827="",IF(O827&gt;0,"数えない（直した）",IF(I827&amp;""="1","振替",IF(A827&amp;""="0","計算対象外","数えない"))),IF(COUNTIFS('入力'!$A$30:$A$88,S827)=0,"一覧にない費目",IF(O827&gt;0,"直した",IF(S827="未分類","未分類","OK")))))))</f>
        <v/>
      </c>
    </row>
    <row r="828">
      <c r="A828" s="40" t="n"/>
      <c r="B828" s="34" t="n"/>
      <c r="C828" s="35" t="n"/>
      <c r="D828" s="36" t="n"/>
      <c r="E828" s="35" t="n"/>
      <c r="F828" s="35" t="n"/>
      <c r="G828" s="35" t="n"/>
      <c r="H828" s="35" t="n"/>
      <c r="I828" s="40" t="n"/>
      <c r="J828" s="35" t="n"/>
      <c r="L828" s="39">
        <f>IF(B828="","",IFERROR(YEAR(B828)*0+D828*0+1,0))</f>
        <v/>
      </c>
      <c r="M828" s="55">
        <f>IF(L828&lt;&gt;1,"",IF(O828&gt;0,IF(INDEX('分け方の表'!$O$4:$O$53,O828)&lt;&gt;"",DATE(YEAR(INDEX('分け方の表'!$O$4:$O$53,O828)),MONTH(INDEX('分け方の表'!$O$4:$O$53,O828)),1),DATE(YEAR(B828),MONTH(B828),1)),DATE(YEAR(B828),MONTH(B828),1)))</f>
        <v/>
      </c>
      <c r="N828" s="39">
        <f>IF(L828&lt;&gt;1,"",IF(J828="",0,IF(COUNTIFS($J$4:J828,J828)&gt;1,1,0)))</f>
        <v/>
      </c>
      <c r="O828" s="39">
        <f>IF(L828&lt;&gt;1,"",IF(J828="",0,IFERROR(MATCH(J828,'分け方の表'!$M$4:$M$53,0),0)))</f>
        <v/>
      </c>
      <c r="P828" s="39">
        <f>IF(L828&lt;&gt;1,"",IF(SUMPRODUCT((COUNTIFS(C828,"*"&amp;'分け方の表'!$F$4:$F$23&amp;"*")&gt;0)*('分け方の表'!$F$4:$F$23&lt;&gt;"")*'分け方の表'!$I$4:$I$23)=0,99,1+COUNTIFS('分け方の表'!$I$4:$I$23,"&gt;"&amp;SUMPRODUCT((COUNTIFS(C828,"*"&amp;'分け方の表'!$F$4:$F$23&amp;"*")&gt;0)*('分け方の表'!$F$4:$F$23&lt;&gt;"")*'分け方の表'!$I$4:$I$23))))</f>
        <v/>
      </c>
      <c r="Q828" s="39">
        <f>IF(L828&lt;&gt;1,"",IF(P828&gt;=99,"",INDEX('分け方の表'!$G$4:$G$23,P828)&amp;""))</f>
        <v/>
      </c>
      <c r="R828" s="39">
        <f>IF(L828&lt;&gt;1,"",IF((F828="収入")*(G828="給与")*(E828&lt;&gt;"")*(COUNTIFS('分け方の表'!$J$4:$J$13,E828)&gt;0),INDEX('分け方の表'!$K$4:$K$13,MATCH(E828,'分け方の表'!$J$4:$J$13,0))&amp;"",IFERROR(INDEX('分け方の表'!$C$4:$C$103,MATCH(F828&amp;"|"&amp;G828,'分け方の表'!$D$4:$D$103,0))&amp;"",IFERROR(INDEX('分け方の表'!$C$4:$C$103,MATCH(F828&amp;"|（ほか全部）",'分け方の表'!$D$4:$D$103,0))&amp;"","未分類"))))</f>
        <v/>
      </c>
      <c r="S828" s="39">
        <f>IF(L828&lt;&gt;1,"",IF(N828=1,"",IF(IF(O828&gt;0,INDEX('分け方の表'!$N$4:$N$53,O828)&amp;"","")&lt;&gt;"",IF(INDEX('分け方の表'!$N$4:$N$53,O828)="（数えない）","",INDEX('分け方の表'!$N$4:$N$53,O828)&amp;""),IF(I828&amp;""="1",IF((Q828&lt;&gt;"")*(D828&lt;0)*(IFERROR(INDEX('入力'!$E$30:$E$88,MATCH(Q828,'入力'!$A$30:$A$88,0)),"")="貯める・増やす"),Q828,""),IF(A828&amp;""="0","",IF(Q828&lt;&gt;"",Q828,R828))))))</f>
        <v/>
      </c>
      <c r="T828" s="56">
        <f>IF(S828="","",IF(IFERROR(INDEX('入力'!$E$30:$E$88,MATCH(S828,'入力'!$A$30:$A$88,0)),"")="入るお金",D828,-D828))</f>
        <v/>
      </c>
      <c r="U828" s="39">
        <f>IF(L828="","",IF(L828&lt;&gt;1,"見出しなど",IF(N828=1,"重なり",IF(S828="",IF(O828&gt;0,"数えない（直した）",IF(I828&amp;""="1","振替",IF(A828&amp;""="0","計算対象外","数えない"))),IF(COUNTIFS('入力'!$A$30:$A$88,S828)=0,"一覧にない費目",IF(O828&gt;0,"直した",IF(S828="未分類","未分類","OK")))))))</f>
        <v/>
      </c>
    </row>
    <row r="829">
      <c r="A829" s="40" t="n"/>
      <c r="B829" s="34" t="n"/>
      <c r="C829" s="35" t="n"/>
      <c r="D829" s="36" t="n"/>
      <c r="E829" s="35" t="n"/>
      <c r="F829" s="35" t="n"/>
      <c r="G829" s="35" t="n"/>
      <c r="H829" s="35" t="n"/>
      <c r="I829" s="40" t="n"/>
      <c r="J829" s="35" t="n"/>
      <c r="L829" s="39">
        <f>IF(B829="","",IFERROR(YEAR(B829)*0+D829*0+1,0))</f>
        <v/>
      </c>
      <c r="M829" s="55">
        <f>IF(L829&lt;&gt;1,"",IF(O829&gt;0,IF(INDEX('分け方の表'!$O$4:$O$53,O829)&lt;&gt;"",DATE(YEAR(INDEX('分け方の表'!$O$4:$O$53,O829)),MONTH(INDEX('分け方の表'!$O$4:$O$53,O829)),1),DATE(YEAR(B829),MONTH(B829),1)),DATE(YEAR(B829),MONTH(B829),1)))</f>
        <v/>
      </c>
      <c r="N829" s="39">
        <f>IF(L829&lt;&gt;1,"",IF(J829="",0,IF(COUNTIFS($J$4:J829,J829)&gt;1,1,0)))</f>
        <v/>
      </c>
      <c r="O829" s="39">
        <f>IF(L829&lt;&gt;1,"",IF(J829="",0,IFERROR(MATCH(J829,'分け方の表'!$M$4:$M$53,0),0)))</f>
        <v/>
      </c>
      <c r="P829" s="39">
        <f>IF(L829&lt;&gt;1,"",IF(SUMPRODUCT((COUNTIFS(C829,"*"&amp;'分け方の表'!$F$4:$F$23&amp;"*")&gt;0)*('分け方の表'!$F$4:$F$23&lt;&gt;"")*'分け方の表'!$I$4:$I$23)=0,99,1+COUNTIFS('分け方の表'!$I$4:$I$23,"&gt;"&amp;SUMPRODUCT((COUNTIFS(C829,"*"&amp;'分け方の表'!$F$4:$F$23&amp;"*")&gt;0)*('分け方の表'!$F$4:$F$23&lt;&gt;"")*'分け方の表'!$I$4:$I$23))))</f>
        <v/>
      </c>
      <c r="Q829" s="39">
        <f>IF(L829&lt;&gt;1,"",IF(P829&gt;=99,"",INDEX('分け方の表'!$G$4:$G$23,P829)&amp;""))</f>
        <v/>
      </c>
      <c r="R829" s="39">
        <f>IF(L829&lt;&gt;1,"",IF((F829="収入")*(G829="給与")*(E829&lt;&gt;"")*(COUNTIFS('分け方の表'!$J$4:$J$13,E829)&gt;0),INDEX('分け方の表'!$K$4:$K$13,MATCH(E829,'分け方の表'!$J$4:$J$13,0))&amp;"",IFERROR(INDEX('分け方の表'!$C$4:$C$103,MATCH(F829&amp;"|"&amp;G829,'分け方の表'!$D$4:$D$103,0))&amp;"",IFERROR(INDEX('分け方の表'!$C$4:$C$103,MATCH(F829&amp;"|（ほか全部）",'分け方の表'!$D$4:$D$103,0))&amp;"","未分類"))))</f>
        <v/>
      </c>
      <c r="S829" s="39">
        <f>IF(L829&lt;&gt;1,"",IF(N829=1,"",IF(IF(O829&gt;0,INDEX('分け方の表'!$N$4:$N$53,O829)&amp;"","")&lt;&gt;"",IF(INDEX('分け方の表'!$N$4:$N$53,O829)="（数えない）","",INDEX('分け方の表'!$N$4:$N$53,O829)&amp;""),IF(I829&amp;""="1",IF((Q829&lt;&gt;"")*(D829&lt;0)*(IFERROR(INDEX('入力'!$E$30:$E$88,MATCH(Q829,'入力'!$A$30:$A$88,0)),"")="貯める・増やす"),Q829,""),IF(A829&amp;""="0","",IF(Q829&lt;&gt;"",Q829,R829))))))</f>
        <v/>
      </c>
      <c r="T829" s="56">
        <f>IF(S829="","",IF(IFERROR(INDEX('入力'!$E$30:$E$88,MATCH(S829,'入力'!$A$30:$A$88,0)),"")="入るお金",D829,-D829))</f>
        <v/>
      </c>
      <c r="U829" s="39">
        <f>IF(L829="","",IF(L829&lt;&gt;1,"見出しなど",IF(N829=1,"重なり",IF(S829="",IF(O829&gt;0,"数えない（直した）",IF(I829&amp;""="1","振替",IF(A829&amp;""="0","計算対象外","数えない"))),IF(COUNTIFS('入力'!$A$30:$A$88,S829)=0,"一覧にない費目",IF(O829&gt;0,"直した",IF(S829="未分類","未分類","OK")))))))</f>
        <v/>
      </c>
    </row>
    <row r="830">
      <c r="A830" s="40" t="n"/>
      <c r="B830" s="34" t="n"/>
      <c r="C830" s="35" t="n"/>
      <c r="D830" s="36" t="n"/>
      <c r="E830" s="35" t="n"/>
      <c r="F830" s="35" t="n"/>
      <c r="G830" s="35" t="n"/>
      <c r="H830" s="35" t="n"/>
      <c r="I830" s="40" t="n"/>
      <c r="J830" s="35" t="n"/>
      <c r="L830" s="39">
        <f>IF(B830="","",IFERROR(YEAR(B830)*0+D830*0+1,0))</f>
        <v/>
      </c>
      <c r="M830" s="55">
        <f>IF(L830&lt;&gt;1,"",IF(O830&gt;0,IF(INDEX('分け方の表'!$O$4:$O$53,O830)&lt;&gt;"",DATE(YEAR(INDEX('分け方の表'!$O$4:$O$53,O830)),MONTH(INDEX('分け方の表'!$O$4:$O$53,O830)),1),DATE(YEAR(B830),MONTH(B830),1)),DATE(YEAR(B830),MONTH(B830),1)))</f>
        <v/>
      </c>
      <c r="N830" s="39">
        <f>IF(L830&lt;&gt;1,"",IF(J830="",0,IF(COUNTIFS($J$4:J830,J830)&gt;1,1,0)))</f>
        <v/>
      </c>
      <c r="O830" s="39">
        <f>IF(L830&lt;&gt;1,"",IF(J830="",0,IFERROR(MATCH(J830,'分け方の表'!$M$4:$M$53,0),0)))</f>
        <v/>
      </c>
      <c r="P830" s="39">
        <f>IF(L830&lt;&gt;1,"",IF(SUMPRODUCT((COUNTIFS(C830,"*"&amp;'分け方の表'!$F$4:$F$23&amp;"*")&gt;0)*('分け方の表'!$F$4:$F$23&lt;&gt;"")*'分け方の表'!$I$4:$I$23)=0,99,1+COUNTIFS('分け方の表'!$I$4:$I$23,"&gt;"&amp;SUMPRODUCT((COUNTIFS(C830,"*"&amp;'分け方の表'!$F$4:$F$23&amp;"*")&gt;0)*('分け方の表'!$F$4:$F$23&lt;&gt;"")*'分け方の表'!$I$4:$I$23))))</f>
        <v/>
      </c>
      <c r="Q830" s="39">
        <f>IF(L830&lt;&gt;1,"",IF(P830&gt;=99,"",INDEX('分け方の表'!$G$4:$G$23,P830)&amp;""))</f>
        <v/>
      </c>
      <c r="R830" s="39">
        <f>IF(L830&lt;&gt;1,"",IF((F830="収入")*(G830="給与")*(E830&lt;&gt;"")*(COUNTIFS('分け方の表'!$J$4:$J$13,E830)&gt;0),INDEX('分け方の表'!$K$4:$K$13,MATCH(E830,'分け方の表'!$J$4:$J$13,0))&amp;"",IFERROR(INDEX('分け方の表'!$C$4:$C$103,MATCH(F830&amp;"|"&amp;G830,'分け方の表'!$D$4:$D$103,0))&amp;"",IFERROR(INDEX('分け方の表'!$C$4:$C$103,MATCH(F830&amp;"|（ほか全部）",'分け方の表'!$D$4:$D$103,0))&amp;"","未分類"))))</f>
        <v/>
      </c>
      <c r="S830" s="39">
        <f>IF(L830&lt;&gt;1,"",IF(N830=1,"",IF(IF(O830&gt;0,INDEX('分け方の表'!$N$4:$N$53,O830)&amp;"","")&lt;&gt;"",IF(INDEX('分け方の表'!$N$4:$N$53,O830)="（数えない）","",INDEX('分け方の表'!$N$4:$N$53,O830)&amp;""),IF(I830&amp;""="1",IF((Q830&lt;&gt;"")*(D830&lt;0)*(IFERROR(INDEX('入力'!$E$30:$E$88,MATCH(Q830,'入力'!$A$30:$A$88,0)),"")="貯める・増やす"),Q830,""),IF(A830&amp;""="0","",IF(Q830&lt;&gt;"",Q830,R830))))))</f>
        <v/>
      </c>
      <c r="T830" s="56">
        <f>IF(S830="","",IF(IFERROR(INDEX('入力'!$E$30:$E$88,MATCH(S830,'入力'!$A$30:$A$88,0)),"")="入るお金",D830,-D830))</f>
        <v/>
      </c>
      <c r="U830" s="39">
        <f>IF(L830="","",IF(L830&lt;&gt;1,"見出しなど",IF(N830=1,"重なり",IF(S830="",IF(O830&gt;0,"数えない（直した）",IF(I830&amp;""="1","振替",IF(A830&amp;""="0","計算対象外","数えない"))),IF(COUNTIFS('入力'!$A$30:$A$88,S830)=0,"一覧にない費目",IF(O830&gt;0,"直した",IF(S830="未分類","未分類","OK")))))))</f>
        <v/>
      </c>
    </row>
    <row r="831">
      <c r="A831" s="40" t="n"/>
      <c r="B831" s="34" t="n"/>
      <c r="C831" s="35" t="n"/>
      <c r="D831" s="36" t="n"/>
      <c r="E831" s="35" t="n"/>
      <c r="F831" s="35" t="n"/>
      <c r="G831" s="35" t="n"/>
      <c r="H831" s="35" t="n"/>
      <c r="I831" s="40" t="n"/>
      <c r="J831" s="35" t="n"/>
      <c r="L831" s="39">
        <f>IF(B831="","",IFERROR(YEAR(B831)*0+D831*0+1,0))</f>
        <v/>
      </c>
      <c r="M831" s="55">
        <f>IF(L831&lt;&gt;1,"",IF(O831&gt;0,IF(INDEX('分け方の表'!$O$4:$O$53,O831)&lt;&gt;"",DATE(YEAR(INDEX('分け方の表'!$O$4:$O$53,O831)),MONTH(INDEX('分け方の表'!$O$4:$O$53,O831)),1),DATE(YEAR(B831),MONTH(B831),1)),DATE(YEAR(B831),MONTH(B831),1)))</f>
        <v/>
      </c>
      <c r="N831" s="39">
        <f>IF(L831&lt;&gt;1,"",IF(J831="",0,IF(COUNTIFS($J$4:J831,J831)&gt;1,1,0)))</f>
        <v/>
      </c>
      <c r="O831" s="39">
        <f>IF(L831&lt;&gt;1,"",IF(J831="",0,IFERROR(MATCH(J831,'分け方の表'!$M$4:$M$53,0),0)))</f>
        <v/>
      </c>
      <c r="P831" s="39">
        <f>IF(L831&lt;&gt;1,"",IF(SUMPRODUCT((COUNTIFS(C831,"*"&amp;'分け方の表'!$F$4:$F$23&amp;"*")&gt;0)*('分け方の表'!$F$4:$F$23&lt;&gt;"")*'分け方の表'!$I$4:$I$23)=0,99,1+COUNTIFS('分け方の表'!$I$4:$I$23,"&gt;"&amp;SUMPRODUCT((COUNTIFS(C831,"*"&amp;'分け方の表'!$F$4:$F$23&amp;"*")&gt;0)*('分け方の表'!$F$4:$F$23&lt;&gt;"")*'分け方の表'!$I$4:$I$23))))</f>
        <v/>
      </c>
      <c r="Q831" s="39">
        <f>IF(L831&lt;&gt;1,"",IF(P831&gt;=99,"",INDEX('分け方の表'!$G$4:$G$23,P831)&amp;""))</f>
        <v/>
      </c>
      <c r="R831" s="39">
        <f>IF(L831&lt;&gt;1,"",IF((F831="収入")*(G831="給与")*(E831&lt;&gt;"")*(COUNTIFS('分け方の表'!$J$4:$J$13,E831)&gt;0),INDEX('分け方の表'!$K$4:$K$13,MATCH(E831,'分け方の表'!$J$4:$J$13,0))&amp;"",IFERROR(INDEX('分け方の表'!$C$4:$C$103,MATCH(F831&amp;"|"&amp;G831,'分け方の表'!$D$4:$D$103,0))&amp;"",IFERROR(INDEX('分け方の表'!$C$4:$C$103,MATCH(F831&amp;"|（ほか全部）",'分け方の表'!$D$4:$D$103,0))&amp;"","未分類"))))</f>
        <v/>
      </c>
      <c r="S831" s="39">
        <f>IF(L831&lt;&gt;1,"",IF(N831=1,"",IF(IF(O831&gt;0,INDEX('分け方の表'!$N$4:$N$53,O831)&amp;"","")&lt;&gt;"",IF(INDEX('分け方の表'!$N$4:$N$53,O831)="（数えない）","",INDEX('分け方の表'!$N$4:$N$53,O831)&amp;""),IF(I831&amp;""="1",IF((Q831&lt;&gt;"")*(D831&lt;0)*(IFERROR(INDEX('入力'!$E$30:$E$88,MATCH(Q831,'入力'!$A$30:$A$88,0)),"")="貯める・増やす"),Q831,""),IF(A831&amp;""="0","",IF(Q831&lt;&gt;"",Q831,R831))))))</f>
        <v/>
      </c>
      <c r="T831" s="56">
        <f>IF(S831="","",IF(IFERROR(INDEX('入力'!$E$30:$E$88,MATCH(S831,'入力'!$A$30:$A$88,0)),"")="入るお金",D831,-D831))</f>
        <v/>
      </c>
      <c r="U831" s="39">
        <f>IF(L831="","",IF(L831&lt;&gt;1,"見出しなど",IF(N831=1,"重なり",IF(S831="",IF(O831&gt;0,"数えない（直した）",IF(I831&amp;""="1","振替",IF(A831&amp;""="0","計算対象外","数えない"))),IF(COUNTIFS('入力'!$A$30:$A$88,S831)=0,"一覧にない費目",IF(O831&gt;0,"直した",IF(S831="未分類","未分類","OK")))))))</f>
        <v/>
      </c>
    </row>
    <row r="832">
      <c r="A832" s="40" t="n"/>
      <c r="B832" s="34" t="n"/>
      <c r="C832" s="35" t="n"/>
      <c r="D832" s="36" t="n"/>
      <c r="E832" s="35" t="n"/>
      <c r="F832" s="35" t="n"/>
      <c r="G832" s="35" t="n"/>
      <c r="H832" s="35" t="n"/>
      <c r="I832" s="40" t="n"/>
      <c r="J832" s="35" t="n"/>
      <c r="L832" s="39">
        <f>IF(B832="","",IFERROR(YEAR(B832)*0+D832*0+1,0))</f>
        <v/>
      </c>
      <c r="M832" s="55">
        <f>IF(L832&lt;&gt;1,"",IF(O832&gt;0,IF(INDEX('分け方の表'!$O$4:$O$53,O832)&lt;&gt;"",DATE(YEAR(INDEX('分け方の表'!$O$4:$O$53,O832)),MONTH(INDEX('分け方の表'!$O$4:$O$53,O832)),1),DATE(YEAR(B832),MONTH(B832),1)),DATE(YEAR(B832),MONTH(B832),1)))</f>
        <v/>
      </c>
      <c r="N832" s="39">
        <f>IF(L832&lt;&gt;1,"",IF(J832="",0,IF(COUNTIFS($J$4:J832,J832)&gt;1,1,0)))</f>
        <v/>
      </c>
      <c r="O832" s="39">
        <f>IF(L832&lt;&gt;1,"",IF(J832="",0,IFERROR(MATCH(J832,'分け方の表'!$M$4:$M$53,0),0)))</f>
        <v/>
      </c>
      <c r="P832" s="39">
        <f>IF(L832&lt;&gt;1,"",IF(SUMPRODUCT((COUNTIFS(C832,"*"&amp;'分け方の表'!$F$4:$F$23&amp;"*")&gt;0)*('分け方の表'!$F$4:$F$23&lt;&gt;"")*'分け方の表'!$I$4:$I$23)=0,99,1+COUNTIFS('分け方の表'!$I$4:$I$23,"&gt;"&amp;SUMPRODUCT((COUNTIFS(C832,"*"&amp;'分け方の表'!$F$4:$F$23&amp;"*")&gt;0)*('分け方の表'!$F$4:$F$23&lt;&gt;"")*'分け方の表'!$I$4:$I$23))))</f>
        <v/>
      </c>
      <c r="Q832" s="39">
        <f>IF(L832&lt;&gt;1,"",IF(P832&gt;=99,"",INDEX('分け方の表'!$G$4:$G$23,P832)&amp;""))</f>
        <v/>
      </c>
      <c r="R832" s="39">
        <f>IF(L832&lt;&gt;1,"",IF((F832="収入")*(G832="給与")*(E832&lt;&gt;"")*(COUNTIFS('分け方の表'!$J$4:$J$13,E832)&gt;0),INDEX('分け方の表'!$K$4:$K$13,MATCH(E832,'分け方の表'!$J$4:$J$13,0))&amp;"",IFERROR(INDEX('分け方の表'!$C$4:$C$103,MATCH(F832&amp;"|"&amp;G832,'分け方の表'!$D$4:$D$103,0))&amp;"",IFERROR(INDEX('分け方の表'!$C$4:$C$103,MATCH(F832&amp;"|（ほか全部）",'分け方の表'!$D$4:$D$103,0))&amp;"","未分類"))))</f>
        <v/>
      </c>
      <c r="S832" s="39">
        <f>IF(L832&lt;&gt;1,"",IF(N832=1,"",IF(IF(O832&gt;0,INDEX('分け方の表'!$N$4:$N$53,O832)&amp;"","")&lt;&gt;"",IF(INDEX('分け方の表'!$N$4:$N$53,O832)="（数えない）","",INDEX('分け方の表'!$N$4:$N$53,O832)&amp;""),IF(I832&amp;""="1",IF((Q832&lt;&gt;"")*(D832&lt;0)*(IFERROR(INDEX('入力'!$E$30:$E$88,MATCH(Q832,'入力'!$A$30:$A$88,0)),"")="貯める・増やす"),Q832,""),IF(A832&amp;""="0","",IF(Q832&lt;&gt;"",Q832,R832))))))</f>
        <v/>
      </c>
      <c r="T832" s="56">
        <f>IF(S832="","",IF(IFERROR(INDEX('入力'!$E$30:$E$88,MATCH(S832,'入力'!$A$30:$A$88,0)),"")="入るお金",D832,-D832))</f>
        <v/>
      </c>
      <c r="U832" s="39">
        <f>IF(L832="","",IF(L832&lt;&gt;1,"見出しなど",IF(N832=1,"重なり",IF(S832="",IF(O832&gt;0,"数えない（直した）",IF(I832&amp;""="1","振替",IF(A832&amp;""="0","計算対象外","数えない"))),IF(COUNTIFS('入力'!$A$30:$A$88,S832)=0,"一覧にない費目",IF(O832&gt;0,"直した",IF(S832="未分類","未分類","OK")))))))</f>
        <v/>
      </c>
    </row>
    <row r="833">
      <c r="A833" s="40" t="n"/>
      <c r="B833" s="34" t="n"/>
      <c r="C833" s="35" t="n"/>
      <c r="D833" s="36" t="n"/>
      <c r="E833" s="35" t="n"/>
      <c r="F833" s="35" t="n"/>
      <c r="G833" s="35" t="n"/>
      <c r="H833" s="35" t="n"/>
      <c r="I833" s="40" t="n"/>
      <c r="J833" s="35" t="n"/>
      <c r="L833" s="39">
        <f>IF(B833="","",IFERROR(YEAR(B833)*0+D833*0+1,0))</f>
        <v/>
      </c>
      <c r="M833" s="55">
        <f>IF(L833&lt;&gt;1,"",IF(O833&gt;0,IF(INDEX('分け方の表'!$O$4:$O$53,O833)&lt;&gt;"",DATE(YEAR(INDEX('分け方の表'!$O$4:$O$53,O833)),MONTH(INDEX('分け方の表'!$O$4:$O$53,O833)),1),DATE(YEAR(B833),MONTH(B833),1)),DATE(YEAR(B833),MONTH(B833),1)))</f>
        <v/>
      </c>
      <c r="N833" s="39">
        <f>IF(L833&lt;&gt;1,"",IF(J833="",0,IF(COUNTIFS($J$4:J833,J833)&gt;1,1,0)))</f>
        <v/>
      </c>
      <c r="O833" s="39">
        <f>IF(L833&lt;&gt;1,"",IF(J833="",0,IFERROR(MATCH(J833,'分け方の表'!$M$4:$M$53,0),0)))</f>
        <v/>
      </c>
      <c r="P833" s="39">
        <f>IF(L833&lt;&gt;1,"",IF(SUMPRODUCT((COUNTIFS(C833,"*"&amp;'分け方の表'!$F$4:$F$23&amp;"*")&gt;0)*('分け方の表'!$F$4:$F$23&lt;&gt;"")*'分け方の表'!$I$4:$I$23)=0,99,1+COUNTIFS('分け方の表'!$I$4:$I$23,"&gt;"&amp;SUMPRODUCT((COUNTIFS(C833,"*"&amp;'分け方の表'!$F$4:$F$23&amp;"*")&gt;0)*('分け方の表'!$F$4:$F$23&lt;&gt;"")*'分け方の表'!$I$4:$I$23))))</f>
        <v/>
      </c>
      <c r="Q833" s="39">
        <f>IF(L833&lt;&gt;1,"",IF(P833&gt;=99,"",INDEX('分け方の表'!$G$4:$G$23,P833)&amp;""))</f>
        <v/>
      </c>
      <c r="R833" s="39">
        <f>IF(L833&lt;&gt;1,"",IF((F833="収入")*(G833="給与")*(E833&lt;&gt;"")*(COUNTIFS('分け方の表'!$J$4:$J$13,E833)&gt;0),INDEX('分け方の表'!$K$4:$K$13,MATCH(E833,'分け方の表'!$J$4:$J$13,0))&amp;"",IFERROR(INDEX('分け方の表'!$C$4:$C$103,MATCH(F833&amp;"|"&amp;G833,'分け方の表'!$D$4:$D$103,0))&amp;"",IFERROR(INDEX('分け方の表'!$C$4:$C$103,MATCH(F833&amp;"|（ほか全部）",'分け方の表'!$D$4:$D$103,0))&amp;"","未分類"))))</f>
        <v/>
      </c>
      <c r="S833" s="39">
        <f>IF(L833&lt;&gt;1,"",IF(N833=1,"",IF(IF(O833&gt;0,INDEX('分け方の表'!$N$4:$N$53,O833)&amp;"","")&lt;&gt;"",IF(INDEX('分け方の表'!$N$4:$N$53,O833)="（数えない）","",INDEX('分け方の表'!$N$4:$N$53,O833)&amp;""),IF(I833&amp;""="1",IF((Q833&lt;&gt;"")*(D833&lt;0)*(IFERROR(INDEX('入力'!$E$30:$E$88,MATCH(Q833,'入力'!$A$30:$A$88,0)),"")="貯める・増やす"),Q833,""),IF(A833&amp;""="0","",IF(Q833&lt;&gt;"",Q833,R833))))))</f>
        <v/>
      </c>
      <c r="T833" s="56">
        <f>IF(S833="","",IF(IFERROR(INDEX('入力'!$E$30:$E$88,MATCH(S833,'入力'!$A$30:$A$88,0)),"")="入るお金",D833,-D833))</f>
        <v/>
      </c>
      <c r="U833" s="39">
        <f>IF(L833="","",IF(L833&lt;&gt;1,"見出しなど",IF(N833=1,"重なり",IF(S833="",IF(O833&gt;0,"数えない（直した）",IF(I833&amp;""="1","振替",IF(A833&amp;""="0","計算対象外","数えない"))),IF(COUNTIFS('入力'!$A$30:$A$88,S833)=0,"一覧にない費目",IF(O833&gt;0,"直した",IF(S833="未分類","未分類","OK")))))))</f>
        <v/>
      </c>
    </row>
    <row r="834">
      <c r="A834" s="40" t="n"/>
      <c r="B834" s="34" t="n"/>
      <c r="C834" s="35" t="n"/>
      <c r="D834" s="36" t="n"/>
      <c r="E834" s="35" t="n"/>
      <c r="F834" s="35" t="n"/>
      <c r="G834" s="35" t="n"/>
      <c r="H834" s="35" t="n"/>
      <c r="I834" s="40" t="n"/>
      <c r="J834" s="35" t="n"/>
      <c r="L834" s="39">
        <f>IF(B834="","",IFERROR(YEAR(B834)*0+D834*0+1,0))</f>
        <v/>
      </c>
      <c r="M834" s="55">
        <f>IF(L834&lt;&gt;1,"",IF(O834&gt;0,IF(INDEX('分け方の表'!$O$4:$O$53,O834)&lt;&gt;"",DATE(YEAR(INDEX('分け方の表'!$O$4:$O$53,O834)),MONTH(INDEX('分け方の表'!$O$4:$O$53,O834)),1),DATE(YEAR(B834),MONTH(B834),1)),DATE(YEAR(B834),MONTH(B834),1)))</f>
        <v/>
      </c>
      <c r="N834" s="39">
        <f>IF(L834&lt;&gt;1,"",IF(J834="",0,IF(COUNTIFS($J$4:J834,J834)&gt;1,1,0)))</f>
        <v/>
      </c>
      <c r="O834" s="39">
        <f>IF(L834&lt;&gt;1,"",IF(J834="",0,IFERROR(MATCH(J834,'分け方の表'!$M$4:$M$53,0),0)))</f>
        <v/>
      </c>
      <c r="P834" s="39">
        <f>IF(L834&lt;&gt;1,"",IF(SUMPRODUCT((COUNTIFS(C834,"*"&amp;'分け方の表'!$F$4:$F$23&amp;"*")&gt;0)*('分け方の表'!$F$4:$F$23&lt;&gt;"")*'分け方の表'!$I$4:$I$23)=0,99,1+COUNTIFS('分け方の表'!$I$4:$I$23,"&gt;"&amp;SUMPRODUCT((COUNTIFS(C834,"*"&amp;'分け方の表'!$F$4:$F$23&amp;"*")&gt;0)*('分け方の表'!$F$4:$F$23&lt;&gt;"")*'分け方の表'!$I$4:$I$23))))</f>
        <v/>
      </c>
      <c r="Q834" s="39">
        <f>IF(L834&lt;&gt;1,"",IF(P834&gt;=99,"",INDEX('分け方の表'!$G$4:$G$23,P834)&amp;""))</f>
        <v/>
      </c>
      <c r="R834" s="39">
        <f>IF(L834&lt;&gt;1,"",IF((F834="収入")*(G834="給与")*(E834&lt;&gt;"")*(COUNTIFS('分け方の表'!$J$4:$J$13,E834)&gt;0),INDEX('分け方の表'!$K$4:$K$13,MATCH(E834,'分け方の表'!$J$4:$J$13,0))&amp;"",IFERROR(INDEX('分け方の表'!$C$4:$C$103,MATCH(F834&amp;"|"&amp;G834,'分け方の表'!$D$4:$D$103,0))&amp;"",IFERROR(INDEX('分け方の表'!$C$4:$C$103,MATCH(F834&amp;"|（ほか全部）",'分け方の表'!$D$4:$D$103,0))&amp;"","未分類"))))</f>
        <v/>
      </c>
      <c r="S834" s="39">
        <f>IF(L834&lt;&gt;1,"",IF(N834=1,"",IF(IF(O834&gt;0,INDEX('分け方の表'!$N$4:$N$53,O834)&amp;"","")&lt;&gt;"",IF(INDEX('分け方の表'!$N$4:$N$53,O834)="（数えない）","",INDEX('分け方の表'!$N$4:$N$53,O834)&amp;""),IF(I834&amp;""="1",IF((Q834&lt;&gt;"")*(D834&lt;0)*(IFERROR(INDEX('入力'!$E$30:$E$88,MATCH(Q834,'入力'!$A$30:$A$88,0)),"")="貯める・増やす"),Q834,""),IF(A834&amp;""="0","",IF(Q834&lt;&gt;"",Q834,R834))))))</f>
        <v/>
      </c>
      <c r="T834" s="56">
        <f>IF(S834="","",IF(IFERROR(INDEX('入力'!$E$30:$E$88,MATCH(S834,'入力'!$A$30:$A$88,0)),"")="入るお金",D834,-D834))</f>
        <v/>
      </c>
      <c r="U834" s="39">
        <f>IF(L834="","",IF(L834&lt;&gt;1,"見出しなど",IF(N834=1,"重なり",IF(S834="",IF(O834&gt;0,"数えない（直した）",IF(I834&amp;""="1","振替",IF(A834&amp;""="0","計算対象外","数えない"))),IF(COUNTIFS('入力'!$A$30:$A$88,S834)=0,"一覧にない費目",IF(O834&gt;0,"直した",IF(S834="未分類","未分類","OK")))))))</f>
        <v/>
      </c>
    </row>
    <row r="835">
      <c r="A835" s="40" t="n"/>
      <c r="B835" s="34" t="n"/>
      <c r="C835" s="35" t="n"/>
      <c r="D835" s="36" t="n"/>
      <c r="E835" s="35" t="n"/>
      <c r="F835" s="35" t="n"/>
      <c r="G835" s="35" t="n"/>
      <c r="H835" s="35" t="n"/>
      <c r="I835" s="40" t="n"/>
      <c r="J835" s="35" t="n"/>
      <c r="L835" s="39">
        <f>IF(B835="","",IFERROR(YEAR(B835)*0+D835*0+1,0))</f>
        <v/>
      </c>
      <c r="M835" s="55">
        <f>IF(L835&lt;&gt;1,"",IF(O835&gt;0,IF(INDEX('分け方の表'!$O$4:$O$53,O835)&lt;&gt;"",DATE(YEAR(INDEX('分け方の表'!$O$4:$O$53,O835)),MONTH(INDEX('分け方の表'!$O$4:$O$53,O835)),1),DATE(YEAR(B835),MONTH(B835),1)),DATE(YEAR(B835),MONTH(B835),1)))</f>
        <v/>
      </c>
      <c r="N835" s="39">
        <f>IF(L835&lt;&gt;1,"",IF(J835="",0,IF(COUNTIFS($J$4:J835,J835)&gt;1,1,0)))</f>
        <v/>
      </c>
      <c r="O835" s="39">
        <f>IF(L835&lt;&gt;1,"",IF(J835="",0,IFERROR(MATCH(J835,'分け方の表'!$M$4:$M$53,0),0)))</f>
        <v/>
      </c>
      <c r="P835" s="39">
        <f>IF(L835&lt;&gt;1,"",IF(SUMPRODUCT((COUNTIFS(C835,"*"&amp;'分け方の表'!$F$4:$F$23&amp;"*")&gt;0)*('分け方の表'!$F$4:$F$23&lt;&gt;"")*'分け方の表'!$I$4:$I$23)=0,99,1+COUNTIFS('分け方の表'!$I$4:$I$23,"&gt;"&amp;SUMPRODUCT((COUNTIFS(C835,"*"&amp;'分け方の表'!$F$4:$F$23&amp;"*")&gt;0)*('分け方の表'!$F$4:$F$23&lt;&gt;"")*'分け方の表'!$I$4:$I$23))))</f>
        <v/>
      </c>
      <c r="Q835" s="39">
        <f>IF(L835&lt;&gt;1,"",IF(P835&gt;=99,"",INDEX('分け方の表'!$G$4:$G$23,P835)&amp;""))</f>
        <v/>
      </c>
      <c r="R835" s="39">
        <f>IF(L835&lt;&gt;1,"",IF((F835="収入")*(G835="給与")*(E835&lt;&gt;"")*(COUNTIFS('分け方の表'!$J$4:$J$13,E835)&gt;0),INDEX('分け方の表'!$K$4:$K$13,MATCH(E835,'分け方の表'!$J$4:$J$13,0))&amp;"",IFERROR(INDEX('分け方の表'!$C$4:$C$103,MATCH(F835&amp;"|"&amp;G835,'分け方の表'!$D$4:$D$103,0))&amp;"",IFERROR(INDEX('分け方の表'!$C$4:$C$103,MATCH(F835&amp;"|（ほか全部）",'分け方の表'!$D$4:$D$103,0))&amp;"","未分類"))))</f>
        <v/>
      </c>
      <c r="S835" s="39">
        <f>IF(L835&lt;&gt;1,"",IF(N835=1,"",IF(IF(O835&gt;0,INDEX('分け方の表'!$N$4:$N$53,O835)&amp;"","")&lt;&gt;"",IF(INDEX('分け方の表'!$N$4:$N$53,O835)="（数えない）","",INDEX('分け方の表'!$N$4:$N$53,O835)&amp;""),IF(I835&amp;""="1",IF((Q835&lt;&gt;"")*(D835&lt;0)*(IFERROR(INDEX('入力'!$E$30:$E$88,MATCH(Q835,'入力'!$A$30:$A$88,0)),"")="貯める・増やす"),Q835,""),IF(A835&amp;""="0","",IF(Q835&lt;&gt;"",Q835,R835))))))</f>
        <v/>
      </c>
      <c r="T835" s="56">
        <f>IF(S835="","",IF(IFERROR(INDEX('入力'!$E$30:$E$88,MATCH(S835,'入力'!$A$30:$A$88,0)),"")="入るお金",D835,-D835))</f>
        <v/>
      </c>
      <c r="U835" s="39">
        <f>IF(L835="","",IF(L835&lt;&gt;1,"見出しなど",IF(N835=1,"重なり",IF(S835="",IF(O835&gt;0,"数えない（直した）",IF(I835&amp;""="1","振替",IF(A835&amp;""="0","計算対象外","数えない"))),IF(COUNTIFS('入力'!$A$30:$A$88,S835)=0,"一覧にない費目",IF(O835&gt;0,"直した",IF(S835="未分類","未分類","OK")))))))</f>
        <v/>
      </c>
    </row>
    <row r="836">
      <c r="A836" s="40" t="n"/>
      <c r="B836" s="34" t="n"/>
      <c r="C836" s="35" t="n"/>
      <c r="D836" s="36" t="n"/>
      <c r="E836" s="35" t="n"/>
      <c r="F836" s="35" t="n"/>
      <c r="G836" s="35" t="n"/>
      <c r="H836" s="35" t="n"/>
      <c r="I836" s="40" t="n"/>
      <c r="J836" s="35" t="n"/>
      <c r="L836" s="39">
        <f>IF(B836="","",IFERROR(YEAR(B836)*0+D836*0+1,0))</f>
        <v/>
      </c>
      <c r="M836" s="55">
        <f>IF(L836&lt;&gt;1,"",IF(O836&gt;0,IF(INDEX('分け方の表'!$O$4:$O$53,O836)&lt;&gt;"",DATE(YEAR(INDEX('分け方の表'!$O$4:$O$53,O836)),MONTH(INDEX('分け方の表'!$O$4:$O$53,O836)),1),DATE(YEAR(B836),MONTH(B836),1)),DATE(YEAR(B836),MONTH(B836),1)))</f>
        <v/>
      </c>
      <c r="N836" s="39">
        <f>IF(L836&lt;&gt;1,"",IF(J836="",0,IF(COUNTIFS($J$4:J836,J836)&gt;1,1,0)))</f>
        <v/>
      </c>
      <c r="O836" s="39">
        <f>IF(L836&lt;&gt;1,"",IF(J836="",0,IFERROR(MATCH(J836,'分け方の表'!$M$4:$M$53,0),0)))</f>
        <v/>
      </c>
      <c r="P836" s="39">
        <f>IF(L836&lt;&gt;1,"",IF(SUMPRODUCT((COUNTIFS(C836,"*"&amp;'分け方の表'!$F$4:$F$23&amp;"*")&gt;0)*('分け方の表'!$F$4:$F$23&lt;&gt;"")*'分け方の表'!$I$4:$I$23)=0,99,1+COUNTIFS('分け方の表'!$I$4:$I$23,"&gt;"&amp;SUMPRODUCT((COUNTIFS(C836,"*"&amp;'分け方の表'!$F$4:$F$23&amp;"*")&gt;0)*('分け方の表'!$F$4:$F$23&lt;&gt;"")*'分け方の表'!$I$4:$I$23))))</f>
        <v/>
      </c>
      <c r="Q836" s="39">
        <f>IF(L836&lt;&gt;1,"",IF(P836&gt;=99,"",INDEX('分け方の表'!$G$4:$G$23,P836)&amp;""))</f>
        <v/>
      </c>
      <c r="R836" s="39">
        <f>IF(L836&lt;&gt;1,"",IF((F836="収入")*(G836="給与")*(E836&lt;&gt;"")*(COUNTIFS('分け方の表'!$J$4:$J$13,E836)&gt;0),INDEX('分け方の表'!$K$4:$K$13,MATCH(E836,'分け方の表'!$J$4:$J$13,0))&amp;"",IFERROR(INDEX('分け方の表'!$C$4:$C$103,MATCH(F836&amp;"|"&amp;G836,'分け方の表'!$D$4:$D$103,0))&amp;"",IFERROR(INDEX('分け方の表'!$C$4:$C$103,MATCH(F836&amp;"|（ほか全部）",'分け方の表'!$D$4:$D$103,0))&amp;"","未分類"))))</f>
        <v/>
      </c>
      <c r="S836" s="39">
        <f>IF(L836&lt;&gt;1,"",IF(N836=1,"",IF(IF(O836&gt;0,INDEX('分け方の表'!$N$4:$N$53,O836)&amp;"","")&lt;&gt;"",IF(INDEX('分け方の表'!$N$4:$N$53,O836)="（数えない）","",INDEX('分け方の表'!$N$4:$N$53,O836)&amp;""),IF(I836&amp;""="1",IF((Q836&lt;&gt;"")*(D836&lt;0)*(IFERROR(INDEX('入力'!$E$30:$E$88,MATCH(Q836,'入力'!$A$30:$A$88,0)),"")="貯める・増やす"),Q836,""),IF(A836&amp;""="0","",IF(Q836&lt;&gt;"",Q836,R836))))))</f>
        <v/>
      </c>
      <c r="T836" s="56">
        <f>IF(S836="","",IF(IFERROR(INDEX('入力'!$E$30:$E$88,MATCH(S836,'入力'!$A$30:$A$88,0)),"")="入るお金",D836,-D836))</f>
        <v/>
      </c>
      <c r="U836" s="39">
        <f>IF(L836="","",IF(L836&lt;&gt;1,"見出しなど",IF(N836=1,"重なり",IF(S836="",IF(O836&gt;0,"数えない（直した）",IF(I836&amp;""="1","振替",IF(A836&amp;""="0","計算対象外","数えない"))),IF(COUNTIFS('入力'!$A$30:$A$88,S836)=0,"一覧にない費目",IF(O836&gt;0,"直した",IF(S836="未分類","未分類","OK")))))))</f>
        <v/>
      </c>
    </row>
    <row r="837">
      <c r="A837" s="40" t="n"/>
      <c r="B837" s="34" t="n"/>
      <c r="C837" s="35" t="n"/>
      <c r="D837" s="36" t="n"/>
      <c r="E837" s="35" t="n"/>
      <c r="F837" s="35" t="n"/>
      <c r="G837" s="35" t="n"/>
      <c r="H837" s="35" t="n"/>
      <c r="I837" s="40" t="n"/>
      <c r="J837" s="35" t="n"/>
      <c r="L837" s="39">
        <f>IF(B837="","",IFERROR(YEAR(B837)*0+D837*0+1,0))</f>
        <v/>
      </c>
      <c r="M837" s="55">
        <f>IF(L837&lt;&gt;1,"",IF(O837&gt;0,IF(INDEX('分け方の表'!$O$4:$O$53,O837)&lt;&gt;"",DATE(YEAR(INDEX('分け方の表'!$O$4:$O$53,O837)),MONTH(INDEX('分け方の表'!$O$4:$O$53,O837)),1),DATE(YEAR(B837),MONTH(B837),1)),DATE(YEAR(B837),MONTH(B837),1)))</f>
        <v/>
      </c>
      <c r="N837" s="39">
        <f>IF(L837&lt;&gt;1,"",IF(J837="",0,IF(COUNTIFS($J$4:J837,J837)&gt;1,1,0)))</f>
        <v/>
      </c>
      <c r="O837" s="39">
        <f>IF(L837&lt;&gt;1,"",IF(J837="",0,IFERROR(MATCH(J837,'分け方の表'!$M$4:$M$53,0),0)))</f>
        <v/>
      </c>
      <c r="P837" s="39">
        <f>IF(L837&lt;&gt;1,"",IF(SUMPRODUCT((COUNTIFS(C837,"*"&amp;'分け方の表'!$F$4:$F$23&amp;"*")&gt;0)*('分け方の表'!$F$4:$F$23&lt;&gt;"")*'分け方の表'!$I$4:$I$23)=0,99,1+COUNTIFS('分け方の表'!$I$4:$I$23,"&gt;"&amp;SUMPRODUCT((COUNTIFS(C837,"*"&amp;'分け方の表'!$F$4:$F$23&amp;"*")&gt;0)*('分け方の表'!$F$4:$F$23&lt;&gt;"")*'分け方の表'!$I$4:$I$23))))</f>
        <v/>
      </c>
      <c r="Q837" s="39">
        <f>IF(L837&lt;&gt;1,"",IF(P837&gt;=99,"",INDEX('分け方の表'!$G$4:$G$23,P837)&amp;""))</f>
        <v/>
      </c>
      <c r="R837" s="39">
        <f>IF(L837&lt;&gt;1,"",IF((F837="収入")*(G837="給与")*(E837&lt;&gt;"")*(COUNTIFS('分け方の表'!$J$4:$J$13,E837)&gt;0),INDEX('分け方の表'!$K$4:$K$13,MATCH(E837,'分け方の表'!$J$4:$J$13,0))&amp;"",IFERROR(INDEX('分け方の表'!$C$4:$C$103,MATCH(F837&amp;"|"&amp;G837,'分け方の表'!$D$4:$D$103,0))&amp;"",IFERROR(INDEX('分け方の表'!$C$4:$C$103,MATCH(F837&amp;"|（ほか全部）",'分け方の表'!$D$4:$D$103,0))&amp;"","未分類"))))</f>
        <v/>
      </c>
      <c r="S837" s="39">
        <f>IF(L837&lt;&gt;1,"",IF(N837=1,"",IF(IF(O837&gt;0,INDEX('分け方の表'!$N$4:$N$53,O837)&amp;"","")&lt;&gt;"",IF(INDEX('分け方の表'!$N$4:$N$53,O837)="（数えない）","",INDEX('分け方の表'!$N$4:$N$53,O837)&amp;""),IF(I837&amp;""="1",IF((Q837&lt;&gt;"")*(D837&lt;0)*(IFERROR(INDEX('入力'!$E$30:$E$88,MATCH(Q837,'入力'!$A$30:$A$88,0)),"")="貯める・増やす"),Q837,""),IF(A837&amp;""="0","",IF(Q837&lt;&gt;"",Q837,R837))))))</f>
        <v/>
      </c>
      <c r="T837" s="56">
        <f>IF(S837="","",IF(IFERROR(INDEX('入力'!$E$30:$E$88,MATCH(S837,'入力'!$A$30:$A$88,0)),"")="入るお金",D837,-D837))</f>
        <v/>
      </c>
      <c r="U837" s="39">
        <f>IF(L837="","",IF(L837&lt;&gt;1,"見出しなど",IF(N837=1,"重なり",IF(S837="",IF(O837&gt;0,"数えない（直した）",IF(I837&amp;""="1","振替",IF(A837&amp;""="0","計算対象外","数えない"))),IF(COUNTIFS('入力'!$A$30:$A$88,S837)=0,"一覧にない費目",IF(O837&gt;0,"直した",IF(S837="未分類","未分類","OK")))))))</f>
        <v/>
      </c>
    </row>
    <row r="838">
      <c r="A838" s="40" t="n"/>
      <c r="B838" s="34" t="n"/>
      <c r="C838" s="35" t="n"/>
      <c r="D838" s="36" t="n"/>
      <c r="E838" s="35" t="n"/>
      <c r="F838" s="35" t="n"/>
      <c r="G838" s="35" t="n"/>
      <c r="H838" s="35" t="n"/>
      <c r="I838" s="40" t="n"/>
      <c r="J838" s="35" t="n"/>
      <c r="L838" s="39">
        <f>IF(B838="","",IFERROR(YEAR(B838)*0+D838*0+1,0))</f>
        <v/>
      </c>
      <c r="M838" s="55">
        <f>IF(L838&lt;&gt;1,"",IF(O838&gt;0,IF(INDEX('分け方の表'!$O$4:$O$53,O838)&lt;&gt;"",DATE(YEAR(INDEX('分け方の表'!$O$4:$O$53,O838)),MONTH(INDEX('分け方の表'!$O$4:$O$53,O838)),1),DATE(YEAR(B838),MONTH(B838),1)),DATE(YEAR(B838),MONTH(B838),1)))</f>
        <v/>
      </c>
      <c r="N838" s="39">
        <f>IF(L838&lt;&gt;1,"",IF(J838="",0,IF(COUNTIFS($J$4:J838,J838)&gt;1,1,0)))</f>
        <v/>
      </c>
      <c r="O838" s="39">
        <f>IF(L838&lt;&gt;1,"",IF(J838="",0,IFERROR(MATCH(J838,'分け方の表'!$M$4:$M$53,0),0)))</f>
        <v/>
      </c>
      <c r="P838" s="39">
        <f>IF(L838&lt;&gt;1,"",IF(SUMPRODUCT((COUNTIFS(C838,"*"&amp;'分け方の表'!$F$4:$F$23&amp;"*")&gt;0)*('分け方の表'!$F$4:$F$23&lt;&gt;"")*'分け方の表'!$I$4:$I$23)=0,99,1+COUNTIFS('分け方の表'!$I$4:$I$23,"&gt;"&amp;SUMPRODUCT((COUNTIFS(C838,"*"&amp;'分け方の表'!$F$4:$F$23&amp;"*")&gt;0)*('分け方の表'!$F$4:$F$23&lt;&gt;"")*'分け方の表'!$I$4:$I$23))))</f>
        <v/>
      </c>
      <c r="Q838" s="39">
        <f>IF(L838&lt;&gt;1,"",IF(P838&gt;=99,"",INDEX('分け方の表'!$G$4:$G$23,P838)&amp;""))</f>
        <v/>
      </c>
      <c r="R838" s="39">
        <f>IF(L838&lt;&gt;1,"",IF((F838="収入")*(G838="給与")*(E838&lt;&gt;"")*(COUNTIFS('分け方の表'!$J$4:$J$13,E838)&gt;0),INDEX('分け方の表'!$K$4:$K$13,MATCH(E838,'分け方の表'!$J$4:$J$13,0))&amp;"",IFERROR(INDEX('分け方の表'!$C$4:$C$103,MATCH(F838&amp;"|"&amp;G838,'分け方の表'!$D$4:$D$103,0))&amp;"",IFERROR(INDEX('分け方の表'!$C$4:$C$103,MATCH(F838&amp;"|（ほか全部）",'分け方の表'!$D$4:$D$103,0))&amp;"","未分類"))))</f>
        <v/>
      </c>
      <c r="S838" s="39">
        <f>IF(L838&lt;&gt;1,"",IF(N838=1,"",IF(IF(O838&gt;0,INDEX('分け方の表'!$N$4:$N$53,O838)&amp;"","")&lt;&gt;"",IF(INDEX('分け方の表'!$N$4:$N$53,O838)="（数えない）","",INDEX('分け方の表'!$N$4:$N$53,O838)&amp;""),IF(I838&amp;""="1",IF((Q838&lt;&gt;"")*(D838&lt;0)*(IFERROR(INDEX('入力'!$E$30:$E$88,MATCH(Q838,'入力'!$A$30:$A$88,0)),"")="貯める・増やす"),Q838,""),IF(A838&amp;""="0","",IF(Q838&lt;&gt;"",Q838,R838))))))</f>
        <v/>
      </c>
      <c r="T838" s="56">
        <f>IF(S838="","",IF(IFERROR(INDEX('入力'!$E$30:$E$88,MATCH(S838,'入力'!$A$30:$A$88,0)),"")="入るお金",D838,-D838))</f>
        <v/>
      </c>
      <c r="U838" s="39">
        <f>IF(L838="","",IF(L838&lt;&gt;1,"見出しなど",IF(N838=1,"重なり",IF(S838="",IF(O838&gt;0,"数えない（直した）",IF(I838&amp;""="1","振替",IF(A838&amp;""="0","計算対象外","数えない"))),IF(COUNTIFS('入力'!$A$30:$A$88,S838)=0,"一覧にない費目",IF(O838&gt;0,"直した",IF(S838="未分類","未分類","OK")))))))</f>
        <v/>
      </c>
    </row>
    <row r="839">
      <c r="A839" s="40" t="n"/>
      <c r="B839" s="34" t="n"/>
      <c r="C839" s="35" t="n"/>
      <c r="D839" s="36" t="n"/>
      <c r="E839" s="35" t="n"/>
      <c r="F839" s="35" t="n"/>
      <c r="G839" s="35" t="n"/>
      <c r="H839" s="35" t="n"/>
      <c r="I839" s="40" t="n"/>
      <c r="J839" s="35" t="n"/>
      <c r="L839" s="39">
        <f>IF(B839="","",IFERROR(YEAR(B839)*0+D839*0+1,0))</f>
        <v/>
      </c>
      <c r="M839" s="55">
        <f>IF(L839&lt;&gt;1,"",IF(O839&gt;0,IF(INDEX('分け方の表'!$O$4:$O$53,O839)&lt;&gt;"",DATE(YEAR(INDEX('分け方の表'!$O$4:$O$53,O839)),MONTH(INDEX('分け方の表'!$O$4:$O$53,O839)),1),DATE(YEAR(B839),MONTH(B839),1)),DATE(YEAR(B839),MONTH(B839),1)))</f>
        <v/>
      </c>
      <c r="N839" s="39">
        <f>IF(L839&lt;&gt;1,"",IF(J839="",0,IF(COUNTIFS($J$4:J839,J839)&gt;1,1,0)))</f>
        <v/>
      </c>
      <c r="O839" s="39">
        <f>IF(L839&lt;&gt;1,"",IF(J839="",0,IFERROR(MATCH(J839,'分け方の表'!$M$4:$M$53,0),0)))</f>
        <v/>
      </c>
      <c r="P839" s="39">
        <f>IF(L839&lt;&gt;1,"",IF(SUMPRODUCT((COUNTIFS(C839,"*"&amp;'分け方の表'!$F$4:$F$23&amp;"*")&gt;0)*('分け方の表'!$F$4:$F$23&lt;&gt;"")*'分け方の表'!$I$4:$I$23)=0,99,1+COUNTIFS('分け方の表'!$I$4:$I$23,"&gt;"&amp;SUMPRODUCT((COUNTIFS(C839,"*"&amp;'分け方の表'!$F$4:$F$23&amp;"*")&gt;0)*('分け方の表'!$F$4:$F$23&lt;&gt;"")*'分け方の表'!$I$4:$I$23))))</f>
        <v/>
      </c>
      <c r="Q839" s="39">
        <f>IF(L839&lt;&gt;1,"",IF(P839&gt;=99,"",INDEX('分け方の表'!$G$4:$G$23,P839)&amp;""))</f>
        <v/>
      </c>
      <c r="R839" s="39">
        <f>IF(L839&lt;&gt;1,"",IF((F839="収入")*(G839="給与")*(E839&lt;&gt;"")*(COUNTIFS('分け方の表'!$J$4:$J$13,E839)&gt;0),INDEX('分け方の表'!$K$4:$K$13,MATCH(E839,'分け方の表'!$J$4:$J$13,0))&amp;"",IFERROR(INDEX('分け方の表'!$C$4:$C$103,MATCH(F839&amp;"|"&amp;G839,'分け方の表'!$D$4:$D$103,0))&amp;"",IFERROR(INDEX('分け方の表'!$C$4:$C$103,MATCH(F839&amp;"|（ほか全部）",'分け方の表'!$D$4:$D$103,0))&amp;"","未分類"))))</f>
        <v/>
      </c>
      <c r="S839" s="39">
        <f>IF(L839&lt;&gt;1,"",IF(N839=1,"",IF(IF(O839&gt;0,INDEX('分け方の表'!$N$4:$N$53,O839)&amp;"","")&lt;&gt;"",IF(INDEX('分け方の表'!$N$4:$N$53,O839)="（数えない）","",INDEX('分け方の表'!$N$4:$N$53,O839)&amp;""),IF(I839&amp;""="1",IF((Q839&lt;&gt;"")*(D839&lt;0)*(IFERROR(INDEX('入力'!$E$30:$E$88,MATCH(Q839,'入力'!$A$30:$A$88,0)),"")="貯める・増やす"),Q839,""),IF(A839&amp;""="0","",IF(Q839&lt;&gt;"",Q839,R839))))))</f>
        <v/>
      </c>
      <c r="T839" s="56">
        <f>IF(S839="","",IF(IFERROR(INDEX('入力'!$E$30:$E$88,MATCH(S839,'入力'!$A$30:$A$88,0)),"")="入るお金",D839,-D839))</f>
        <v/>
      </c>
      <c r="U839" s="39">
        <f>IF(L839="","",IF(L839&lt;&gt;1,"見出しなど",IF(N839=1,"重なり",IF(S839="",IF(O839&gt;0,"数えない（直した）",IF(I839&amp;""="1","振替",IF(A839&amp;""="0","計算対象外","数えない"))),IF(COUNTIFS('入力'!$A$30:$A$88,S839)=0,"一覧にない費目",IF(O839&gt;0,"直した",IF(S839="未分類","未分類","OK")))))))</f>
        <v/>
      </c>
    </row>
    <row r="840">
      <c r="A840" s="40" t="n"/>
      <c r="B840" s="34" t="n"/>
      <c r="C840" s="35" t="n"/>
      <c r="D840" s="36" t="n"/>
      <c r="E840" s="35" t="n"/>
      <c r="F840" s="35" t="n"/>
      <c r="G840" s="35" t="n"/>
      <c r="H840" s="35" t="n"/>
      <c r="I840" s="40" t="n"/>
      <c r="J840" s="35" t="n"/>
      <c r="L840" s="39">
        <f>IF(B840="","",IFERROR(YEAR(B840)*0+D840*0+1,0))</f>
        <v/>
      </c>
      <c r="M840" s="55">
        <f>IF(L840&lt;&gt;1,"",IF(O840&gt;0,IF(INDEX('分け方の表'!$O$4:$O$53,O840)&lt;&gt;"",DATE(YEAR(INDEX('分け方の表'!$O$4:$O$53,O840)),MONTH(INDEX('分け方の表'!$O$4:$O$53,O840)),1),DATE(YEAR(B840),MONTH(B840),1)),DATE(YEAR(B840),MONTH(B840),1)))</f>
        <v/>
      </c>
      <c r="N840" s="39">
        <f>IF(L840&lt;&gt;1,"",IF(J840="",0,IF(COUNTIFS($J$4:J840,J840)&gt;1,1,0)))</f>
        <v/>
      </c>
      <c r="O840" s="39">
        <f>IF(L840&lt;&gt;1,"",IF(J840="",0,IFERROR(MATCH(J840,'分け方の表'!$M$4:$M$53,0),0)))</f>
        <v/>
      </c>
      <c r="P840" s="39">
        <f>IF(L840&lt;&gt;1,"",IF(SUMPRODUCT((COUNTIFS(C840,"*"&amp;'分け方の表'!$F$4:$F$23&amp;"*")&gt;0)*('分け方の表'!$F$4:$F$23&lt;&gt;"")*'分け方の表'!$I$4:$I$23)=0,99,1+COUNTIFS('分け方の表'!$I$4:$I$23,"&gt;"&amp;SUMPRODUCT((COUNTIFS(C840,"*"&amp;'分け方の表'!$F$4:$F$23&amp;"*")&gt;0)*('分け方の表'!$F$4:$F$23&lt;&gt;"")*'分け方の表'!$I$4:$I$23))))</f>
        <v/>
      </c>
      <c r="Q840" s="39">
        <f>IF(L840&lt;&gt;1,"",IF(P840&gt;=99,"",INDEX('分け方の表'!$G$4:$G$23,P840)&amp;""))</f>
        <v/>
      </c>
      <c r="R840" s="39">
        <f>IF(L840&lt;&gt;1,"",IF((F840="収入")*(G840="給与")*(E840&lt;&gt;"")*(COUNTIFS('分け方の表'!$J$4:$J$13,E840)&gt;0),INDEX('分け方の表'!$K$4:$K$13,MATCH(E840,'分け方の表'!$J$4:$J$13,0))&amp;"",IFERROR(INDEX('分け方の表'!$C$4:$C$103,MATCH(F840&amp;"|"&amp;G840,'分け方の表'!$D$4:$D$103,0))&amp;"",IFERROR(INDEX('分け方の表'!$C$4:$C$103,MATCH(F840&amp;"|（ほか全部）",'分け方の表'!$D$4:$D$103,0))&amp;"","未分類"))))</f>
        <v/>
      </c>
      <c r="S840" s="39">
        <f>IF(L840&lt;&gt;1,"",IF(N840=1,"",IF(IF(O840&gt;0,INDEX('分け方の表'!$N$4:$N$53,O840)&amp;"","")&lt;&gt;"",IF(INDEX('分け方の表'!$N$4:$N$53,O840)="（数えない）","",INDEX('分け方の表'!$N$4:$N$53,O840)&amp;""),IF(I840&amp;""="1",IF((Q840&lt;&gt;"")*(D840&lt;0)*(IFERROR(INDEX('入力'!$E$30:$E$88,MATCH(Q840,'入力'!$A$30:$A$88,0)),"")="貯める・増やす"),Q840,""),IF(A840&amp;""="0","",IF(Q840&lt;&gt;"",Q840,R840))))))</f>
        <v/>
      </c>
      <c r="T840" s="56">
        <f>IF(S840="","",IF(IFERROR(INDEX('入力'!$E$30:$E$88,MATCH(S840,'入力'!$A$30:$A$88,0)),"")="入るお金",D840,-D840))</f>
        <v/>
      </c>
      <c r="U840" s="39">
        <f>IF(L840="","",IF(L840&lt;&gt;1,"見出しなど",IF(N840=1,"重なり",IF(S840="",IF(O840&gt;0,"数えない（直した）",IF(I840&amp;""="1","振替",IF(A840&amp;""="0","計算対象外","数えない"))),IF(COUNTIFS('入力'!$A$30:$A$88,S840)=0,"一覧にない費目",IF(O840&gt;0,"直した",IF(S840="未分類","未分類","OK")))))))</f>
        <v/>
      </c>
    </row>
    <row r="841">
      <c r="A841" s="40" t="n"/>
      <c r="B841" s="34" t="n"/>
      <c r="C841" s="35" t="n"/>
      <c r="D841" s="36" t="n"/>
      <c r="E841" s="35" t="n"/>
      <c r="F841" s="35" t="n"/>
      <c r="G841" s="35" t="n"/>
      <c r="H841" s="35" t="n"/>
      <c r="I841" s="40" t="n"/>
      <c r="J841" s="35" t="n"/>
      <c r="L841" s="39">
        <f>IF(B841="","",IFERROR(YEAR(B841)*0+D841*0+1,0))</f>
        <v/>
      </c>
      <c r="M841" s="55">
        <f>IF(L841&lt;&gt;1,"",IF(O841&gt;0,IF(INDEX('分け方の表'!$O$4:$O$53,O841)&lt;&gt;"",DATE(YEAR(INDEX('分け方の表'!$O$4:$O$53,O841)),MONTH(INDEX('分け方の表'!$O$4:$O$53,O841)),1),DATE(YEAR(B841),MONTH(B841),1)),DATE(YEAR(B841),MONTH(B841),1)))</f>
        <v/>
      </c>
      <c r="N841" s="39">
        <f>IF(L841&lt;&gt;1,"",IF(J841="",0,IF(COUNTIFS($J$4:J841,J841)&gt;1,1,0)))</f>
        <v/>
      </c>
      <c r="O841" s="39">
        <f>IF(L841&lt;&gt;1,"",IF(J841="",0,IFERROR(MATCH(J841,'分け方の表'!$M$4:$M$53,0),0)))</f>
        <v/>
      </c>
      <c r="P841" s="39">
        <f>IF(L841&lt;&gt;1,"",IF(SUMPRODUCT((COUNTIFS(C841,"*"&amp;'分け方の表'!$F$4:$F$23&amp;"*")&gt;0)*('分け方の表'!$F$4:$F$23&lt;&gt;"")*'分け方の表'!$I$4:$I$23)=0,99,1+COUNTIFS('分け方の表'!$I$4:$I$23,"&gt;"&amp;SUMPRODUCT((COUNTIFS(C841,"*"&amp;'分け方の表'!$F$4:$F$23&amp;"*")&gt;0)*('分け方の表'!$F$4:$F$23&lt;&gt;"")*'分け方の表'!$I$4:$I$23))))</f>
        <v/>
      </c>
      <c r="Q841" s="39">
        <f>IF(L841&lt;&gt;1,"",IF(P841&gt;=99,"",INDEX('分け方の表'!$G$4:$G$23,P841)&amp;""))</f>
        <v/>
      </c>
      <c r="R841" s="39">
        <f>IF(L841&lt;&gt;1,"",IF((F841="収入")*(G841="給与")*(E841&lt;&gt;"")*(COUNTIFS('分け方の表'!$J$4:$J$13,E841)&gt;0),INDEX('分け方の表'!$K$4:$K$13,MATCH(E841,'分け方の表'!$J$4:$J$13,0))&amp;"",IFERROR(INDEX('分け方の表'!$C$4:$C$103,MATCH(F841&amp;"|"&amp;G841,'分け方の表'!$D$4:$D$103,0))&amp;"",IFERROR(INDEX('分け方の表'!$C$4:$C$103,MATCH(F841&amp;"|（ほか全部）",'分け方の表'!$D$4:$D$103,0))&amp;"","未分類"))))</f>
        <v/>
      </c>
      <c r="S841" s="39">
        <f>IF(L841&lt;&gt;1,"",IF(N841=1,"",IF(IF(O841&gt;0,INDEX('分け方の表'!$N$4:$N$53,O841)&amp;"","")&lt;&gt;"",IF(INDEX('分け方の表'!$N$4:$N$53,O841)="（数えない）","",INDEX('分け方の表'!$N$4:$N$53,O841)&amp;""),IF(I841&amp;""="1",IF((Q841&lt;&gt;"")*(D841&lt;0)*(IFERROR(INDEX('入力'!$E$30:$E$88,MATCH(Q841,'入力'!$A$30:$A$88,0)),"")="貯める・増やす"),Q841,""),IF(A841&amp;""="0","",IF(Q841&lt;&gt;"",Q841,R841))))))</f>
        <v/>
      </c>
      <c r="T841" s="56">
        <f>IF(S841="","",IF(IFERROR(INDEX('入力'!$E$30:$E$88,MATCH(S841,'入力'!$A$30:$A$88,0)),"")="入るお金",D841,-D841))</f>
        <v/>
      </c>
      <c r="U841" s="39">
        <f>IF(L841="","",IF(L841&lt;&gt;1,"見出しなど",IF(N841=1,"重なり",IF(S841="",IF(O841&gt;0,"数えない（直した）",IF(I841&amp;""="1","振替",IF(A841&amp;""="0","計算対象外","数えない"))),IF(COUNTIFS('入力'!$A$30:$A$88,S841)=0,"一覧にない費目",IF(O841&gt;0,"直した",IF(S841="未分類","未分類","OK")))))))</f>
        <v/>
      </c>
    </row>
    <row r="842">
      <c r="A842" s="40" t="n"/>
      <c r="B842" s="34" t="n"/>
      <c r="C842" s="35" t="n"/>
      <c r="D842" s="36" t="n"/>
      <c r="E842" s="35" t="n"/>
      <c r="F842" s="35" t="n"/>
      <c r="G842" s="35" t="n"/>
      <c r="H842" s="35" t="n"/>
      <c r="I842" s="40" t="n"/>
      <c r="J842" s="35" t="n"/>
      <c r="L842" s="39">
        <f>IF(B842="","",IFERROR(YEAR(B842)*0+D842*0+1,0))</f>
        <v/>
      </c>
      <c r="M842" s="55">
        <f>IF(L842&lt;&gt;1,"",IF(O842&gt;0,IF(INDEX('分け方の表'!$O$4:$O$53,O842)&lt;&gt;"",DATE(YEAR(INDEX('分け方の表'!$O$4:$O$53,O842)),MONTH(INDEX('分け方の表'!$O$4:$O$53,O842)),1),DATE(YEAR(B842),MONTH(B842),1)),DATE(YEAR(B842),MONTH(B842),1)))</f>
        <v/>
      </c>
      <c r="N842" s="39">
        <f>IF(L842&lt;&gt;1,"",IF(J842="",0,IF(COUNTIFS($J$4:J842,J842)&gt;1,1,0)))</f>
        <v/>
      </c>
      <c r="O842" s="39">
        <f>IF(L842&lt;&gt;1,"",IF(J842="",0,IFERROR(MATCH(J842,'分け方の表'!$M$4:$M$53,0),0)))</f>
        <v/>
      </c>
      <c r="P842" s="39">
        <f>IF(L842&lt;&gt;1,"",IF(SUMPRODUCT((COUNTIFS(C842,"*"&amp;'分け方の表'!$F$4:$F$23&amp;"*")&gt;0)*('分け方の表'!$F$4:$F$23&lt;&gt;"")*'分け方の表'!$I$4:$I$23)=0,99,1+COUNTIFS('分け方の表'!$I$4:$I$23,"&gt;"&amp;SUMPRODUCT((COUNTIFS(C842,"*"&amp;'分け方の表'!$F$4:$F$23&amp;"*")&gt;0)*('分け方の表'!$F$4:$F$23&lt;&gt;"")*'分け方の表'!$I$4:$I$23))))</f>
        <v/>
      </c>
      <c r="Q842" s="39">
        <f>IF(L842&lt;&gt;1,"",IF(P842&gt;=99,"",INDEX('分け方の表'!$G$4:$G$23,P842)&amp;""))</f>
        <v/>
      </c>
      <c r="R842" s="39">
        <f>IF(L842&lt;&gt;1,"",IF((F842="収入")*(G842="給与")*(E842&lt;&gt;"")*(COUNTIFS('分け方の表'!$J$4:$J$13,E842)&gt;0),INDEX('分け方の表'!$K$4:$K$13,MATCH(E842,'分け方の表'!$J$4:$J$13,0))&amp;"",IFERROR(INDEX('分け方の表'!$C$4:$C$103,MATCH(F842&amp;"|"&amp;G842,'分け方の表'!$D$4:$D$103,0))&amp;"",IFERROR(INDEX('分け方の表'!$C$4:$C$103,MATCH(F842&amp;"|（ほか全部）",'分け方の表'!$D$4:$D$103,0))&amp;"","未分類"))))</f>
        <v/>
      </c>
      <c r="S842" s="39">
        <f>IF(L842&lt;&gt;1,"",IF(N842=1,"",IF(IF(O842&gt;0,INDEX('分け方の表'!$N$4:$N$53,O842)&amp;"","")&lt;&gt;"",IF(INDEX('分け方の表'!$N$4:$N$53,O842)="（数えない）","",INDEX('分け方の表'!$N$4:$N$53,O842)&amp;""),IF(I842&amp;""="1",IF((Q842&lt;&gt;"")*(D842&lt;0)*(IFERROR(INDEX('入力'!$E$30:$E$88,MATCH(Q842,'入力'!$A$30:$A$88,0)),"")="貯める・増やす"),Q842,""),IF(A842&amp;""="0","",IF(Q842&lt;&gt;"",Q842,R842))))))</f>
        <v/>
      </c>
      <c r="T842" s="56">
        <f>IF(S842="","",IF(IFERROR(INDEX('入力'!$E$30:$E$88,MATCH(S842,'入力'!$A$30:$A$88,0)),"")="入るお金",D842,-D842))</f>
        <v/>
      </c>
      <c r="U842" s="39">
        <f>IF(L842="","",IF(L842&lt;&gt;1,"見出しなど",IF(N842=1,"重なり",IF(S842="",IF(O842&gt;0,"数えない（直した）",IF(I842&amp;""="1","振替",IF(A842&amp;""="0","計算対象外","数えない"))),IF(COUNTIFS('入力'!$A$30:$A$88,S842)=0,"一覧にない費目",IF(O842&gt;0,"直した",IF(S842="未分類","未分類","OK")))))))</f>
        <v/>
      </c>
    </row>
    <row r="843">
      <c r="A843" s="40" t="n"/>
      <c r="B843" s="34" t="n"/>
      <c r="C843" s="35" t="n"/>
      <c r="D843" s="36" t="n"/>
      <c r="E843" s="35" t="n"/>
      <c r="F843" s="35" t="n"/>
      <c r="G843" s="35" t="n"/>
      <c r="H843" s="35" t="n"/>
      <c r="I843" s="40" t="n"/>
      <c r="J843" s="35" t="n"/>
      <c r="L843" s="39">
        <f>IF(B843="","",IFERROR(YEAR(B843)*0+D843*0+1,0))</f>
        <v/>
      </c>
      <c r="M843" s="55">
        <f>IF(L843&lt;&gt;1,"",IF(O843&gt;0,IF(INDEX('分け方の表'!$O$4:$O$53,O843)&lt;&gt;"",DATE(YEAR(INDEX('分け方の表'!$O$4:$O$53,O843)),MONTH(INDEX('分け方の表'!$O$4:$O$53,O843)),1),DATE(YEAR(B843),MONTH(B843),1)),DATE(YEAR(B843),MONTH(B843),1)))</f>
        <v/>
      </c>
      <c r="N843" s="39">
        <f>IF(L843&lt;&gt;1,"",IF(J843="",0,IF(COUNTIFS($J$4:J843,J843)&gt;1,1,0)))</f>
        <v/>
      </c>
      <c r="O843" s="39">
        <f>IF(L843&lt;&gt;1,"",IF(J843="",0,IFERROR(MATCH(J843,'分け方の表'!$M$4:$M$53,0),0)))</f>
        <v/>
      </c>
      <c r="P843" s="39">
        <f>IF(L843&lt;&gt;1,"",IF(SUMPRODUCT((COUNTIFS(C843,"*"&amp;'分け方の表'!$F$4:$F$23&amp;"*")&gt;0)*('分け方の表'!$F$4:$F$23&lt;&gt;"")*'分け方の表'!$I$4:$I$23)=0,99,1+COUNTIFS('分け方の表'!$I$4:$I$23,"&gt;"&amp;SUMPRODUCT((COUNTIFS(C843,"*"&amp;'分け方の表'!$F$4:$F$23&amp;"*")&gt;0)*('分け方の表'!$F$4:$F$23&lt;&gt;"")*'分け方の表'!$I$4:$I$23))))</f>
        <v/>
      </c>
      <c r="Q843" s="39">
        <f>IF(L843&lt;&gt;1,"",IF(P843&gt;=99,"",INDEX('分け方の表'!$G$4:$G$23,P843)&amp;""))</f>
        <v/>
      </c>
      <c r="R843" s="39">
        <f>IF(L843&lt;&gt;1,"",IF((F843="収入")*(G843="給与")*(E843&lt;&gt;"")*(COUNTIFS('分け方の表'!$J$4:$J$13,E843)&gt;0),INDEX('分け方の表'!$K$4:$K$13,MATCH(E843,'分け方の表'!$J$4:$J$13,0))&amp;"",IFERROR(INDEX('分け方の表'!$C$4:$C$103,MATCH(F843&amp;"|"&amp;G843,'分け方の表'!$D$4:$D$103,0))&amp;"",IFERROR(INDEX('分け方の表'!$C$4:$C$103,MATCH(F843&amp;"|（ほか全部）",'分け方の表'!$D$4:$D$103,0))&amp;"","未分類"))))</f>
        <v/>
      </c>
      <c r="S843" s="39">
        <f>IF(L843&lt;&gt;1,"",IF(N843=1,"",IF(IF(O843&gt;0,INDEX('分け方の表'!$N$4:$N$53,O843)&amp;"","")&lt;&gt;"",IF(INDEX('分け方の表'!$N$4:$N$53,O843)="（数えない）","",INDEX('分け方の表'!$N$4:$N$53,O843)&amp;""),IF(I843&amp;""="1",IF((Q843&lt;&gt;"")*(D843&lt;0)*(IFERROR(INDEX('入力'!$E$30:$E$88,MATCH(Q843,'入力'!$A$30:$A$88,0)),"")="貯める・増やす"),Q843,""),IF(A843&amp;""="0","",IF(Q843&lt;&gt;"",Q843,R843))))))</f>
        <v/>
      </c>
      <c r="T843" s="56">
        <f>IF(S843="","",IF(IFERROR(INDEX('入力'!$E$30:$E$88,MATCH(S843,'入力'!$A$30:$A$88,0)),"")="入るお金",D843,-D843))</f>
        <v/>
      </c>
      <c r="U843" s="39">
        <f>IF(L843="","",IF(L843&lt;&gt;1,"見出しなど",IF(N843=1,"重なり",IF(S843="",IF(O843&gt;0,"数えない（直した）",IF(I843&amp;""="1","振替",IF(A843&amp;""="0","計算対象外","数えない"))),IF(COUNTIFS('入力'!$A$30:$A$88,S843)=0,"一覧にない費目",IF(O843&gt;0,"直した",IF(S843="未分類","未分類","OK")))))))</f>
        <v/>
      </c>
    </row>
    <row r="844">
      <c r="A844" s="40" t="n"/>
      <c r="B844" s="34" t="n"/>
      <c r="C844" s="35" t="n"/>
      <c r="D844" s="36" t="n"/>
      <c r="E844" s="35" t="n"/>
      <c r="F844" s="35" t="n"/>
      <c r="G844" s="35" t="n"/>
      <c r="H844" s="35" t="n"/>
      <c r="I844" s="40" t="n"/>
      <c r="J844" s="35" t="n"/>
      <c r="L844" s="39">
        <f>IF(B844="","",IFERROR(YEAR(B844)*0+D844*0+1,0))</f>
        <v/>
      </c>
      <c r="M844" s="55">
        <f>IF(L844&lt;&gt;1,"",IF(O844&gt;0,IF(INDEX('分け方の表'!$O$4:$O$53,O844)&lt;&gt;"",DATE(YEAR(INDEX('分け方の表'!$O$4:$O$53,O844)),MONTH(INDEX('分け方の表'!$O$4:$O$53,O844)),1),DATE(YEAR(B844),MONTH(B844),1)),DATE(YEAR(B844),MONTH(B844),1)))</f>
        <v/>
      </c>
      <c r="N844" s="39">
        <f>IF(L844&lt;&gt;1,"",IF(J844="",0,IF(COUNTIFS($J$4:J844,J844)&gt;1,1,0)))</f>
        <v/>
      </c>
      <c r="O844" s="39">
        <f>IF(L844&lt;&gt;1,"",IF(J844="",0,IFERROR(MATCH(J844,'分け方の表'!$M$4:$M$53,0),0)))</f>
        <v/>
      </c>
      <c r="P844" s="39">
        <f>IF(L844&lt;&gt;1,"",IF(SUMPRODUCT((COUNTIFS(C844,"*"&amp;'分け方の表'!$F$4:$F$23&amp;"*")&gt;0)*('分け方の表'!$F$4:$F$23&lt;&gt;"")*'分け方の表'!$I$4:$I$23)=0,99,1+COUNTIFS('分け方の表'!$I$4:$I$23,"&gt;"&amp;SUMPRODUCT((COUNTIFS(C844,"*"&amp;'分け方の表'!$F$4:$F$23&amp;"*")&gt;0)*('分け方の表'!$F$4:$F$23&lt;&gt;"")*'分け方の表'!$I$4:$I$23))))</f>
        <v/>
      </c>
      <c r="Q844" s="39">
        <f>IF(L844&lt;&gt;1,"",IF(P844&gt;=99,"",INDEX('分け方の表'!$G$4:$G$23,P844)&amp;""))</f>
        <v/>
      </c>
      <c r="R844" s="39">
        <f>IF(L844&lt;&gt;1,"",IF((F844="収入")*(G844="給与")*(E844&lt;&gt;"")*(COUNTIFS('分け方の表'!$J$4:$J$13,E844)&gt;0),INDEX('分け方の表'!$K$4:$K$13,MATCH(E844,'分け方の表'!$J$4:$J$13,0))&amp;"",IFERROR(INDEX('分け方の表'!$C$4:$C$103,MATCH(F844&amp;"|"&amp;G844,'分け方の表'!$D$4:$D$103,0))&amp;"",IFERROR(INDEX('分け方の表'!$C$4:$C$103,MATCH(F844&amp;"|（ほか全部）",'分け方の表'!$D$4:$D$103,0))&amp;"","未分類"))))</f>
        <v/>
      </c>
      <c r="S844" s="39">
        <f>IF(L844&lt;&gt;1,"",IF(N844=1,"",IF(IF(O844&gt;0,INDEX('分け方の表'!$N$4:$N$53,O844)&amp;"","")&lt;&gt;"",IF(INDEX('分け方の表'!$N$4:$N$53,O844)="（数えない）","",INDEX('分け方の表'!$N$4:$N$53,O844)&amp;""),IF(I844&amp;""="1",IF((Q844&lt;&gt;"")*(D844&lt;0)*(IFERROR(INDEX('入力'!$E$30:$E$88,MATCH(Q844,'入力'!$A$30:$A$88,0)),"")="貯める・増やす"),Q844,""),IF(A844&amp;""="0","",IF(Q844&lt;&gt;"",Q844,R844))))))</f>
        <v/>
      </c>
      <c r="T844" s="56">
        <f>IF(S844="","",IF(IFERROR(INDEX('入力'!$E$30:$E$88,MATCH(S844,'入力'!$A$30:$A$88,0)),"")="入るお金",D844,-D844))</f>
        <v/>
      </c>
      <c r="U844" s="39">
        <f>IF(L844="","",IF(L844&lt;&gt;1,"見出しなど",IF(N844=1,"重なり",IF(S844="",IF(O844&gt;0,"数えない（直した）",IF(I844&amp;""="1","振替",IF(A844&amp;""="0","計算対象外","数えない"))),IF(COUNTIFS('入力'!$A$30:$A$88,S844)=0,"一覧にない費目",IF(O844&gt;0,"直した",IF(S844="未分類","未分類","OK")))))))</f>
        <v/>
      </c>
    </row>
    <row r="845">
      <c r="A845" s="40" t="n"/>
      <c r="B845" s="34" t="n"/>
      <c r="C845" s="35" t="n"/>
      <c r="D845" s="36" t="n"/>
      <c r="E845" s="35" t="n"/>
      <c r="F845" s="35" t="n"/>
      <c r="G845" s="35" t="n"/>
      <c r="H845" s="35" t="n"/>
      <c r="I845" s="40" t="n"/>
      <c r="J845" s="35" t="n"/>
      <c r="L845" s="39">
        <f>IF(B845="","",IFERROR(YEAR(B845)*0+D845*0+1,0))</f>
        <v/>
      </c>
      <c r="M845" s="55">
        <f>IF(L845&lt;&gt;1,"",IF(O845&gt;0,IF(INDEX('分け方の表'!$O$4:$O$53,O845)&lt;&gt;"",DATE(YEAR(INDEX('分け方の表'!$O$4:$O$53,O845)),MONTH(INDEX('分け方の表'!$O$4:$O$53,O845)),1),DATE(YEAR(B845),MONTH(B845),1)),DATE(YEAR(B845),MONTH(B845),1)))</f>
        <v/>
      </c>
      <c r="N845" s="39">
        <f>IF(L845&lt;&gt;1,"",IF(J845="",0,IF(COUNTIFS($J$4:J845,J845)&gt;1,1,0)))</f>
        <v/>
      </c>
      <c r="O845" s="39">
        <f>IF(L845&lt;&gt;1,"",IF(J845="",0,IFERROR(MATCH(J845,'分け方の表'!$M$4:$M$53,0),0)))</f>
        <v/>
      </c>
      <c r="P845" s="39">
        <f>IF(L845&lt;&gt;1,"",IF(SUMPRODUCT((COUNTIFS(C845,"*"&amp;'分け方の表'!$F$4:$F$23&amp;"*")&gt;0)*('分け方の表'!$F$4:$F$23&lt;&gt;"")*'分け方の表'!$I$4:$I$23)=0,99,1+COUNTIFS('分け方の表'!$I$4:$I$23,"&gt;"&amp;SUMPRODUCT((COUNTIFS(C845,"*"&amp;'分け方の表'!$F$4:$F$23&amp;"*")&gt;0)*('分け方の表'!$F$4:$F$23&lt;&gt;"")*'分け方の表'!$I$4:$I$23))))</f>
        <v/>
      </c>
      <c r="Q845" s="39">
        <f>IF(L845&lt;&gt;1,"",IF(P845&gt;=99,"",INDEX('分け方の表'!$G$4:$G$23,P845)&amp;""))</f>
        <v/>
      </c>
      <c r="R845" s="39">
        <f>IF(L845&lt;&gt;1,"",IF((F845="収入")*(G845="給与")*(E845&lt;&gt;"")*(COUNTIFS('分け方の表'!$J$4:$J$13,E845)&gt;0),INDEX('分け方の表'!$K$4:$K$13,MATCH(E845,'分け方の表'!$J$4:$J$13,0))&amp;"",IFERROR(INDEX('分け方の表'!$C$4:$C$103,MATCH(F845&amp;"|"&amp;G845,'分け方の表'!$D$4:$D$103,0))&amp;"",IFERROR(INDEX('分け方の表'!$C$4:$C$103,MATCH(F845&amp;"|（ほか全部）",'分け方の表'!$D$4:$D$103,0))&amp;"","未分類"))))</f>
        <v/>
      </c>
      <c r="S845" s="39">
        <f>IF(L845&lt;&gt;1,"",IF(N845=1,"",IF(IF(O845&gt;0,INDEX('分け方の表'!$N$4:$N$53,O845)&amp;"","")&lt;&gt;"",IF(INDEX('分け方の表'!$N$4:$N$53,O845)="（数えない）","",INDEX('分け方の表'!$N$4:$N$53,O845)&amp;""),IF(I845&amp;""="1",IF((Q845&lt;&gt;"")*(D845&lt;0)*(IFERROR(INDEX('入力'!$E$30:$E$88,MATCH(Q845,'入力'!$A$30:$A$88,0)),"")="貯める・増やす"),Q845,""),IF(A845&amp;""="0","",IF(Q845&lt;&gt;"",Q845,R845))))))</f>
        <v/>
      </c>
      <c r="T845" s="56">
        <f>IF(S845="","",IF(IFERROR(INDEX('入力'!$E$30:$E$88,MATCH(S845,'入力'!$A$30:$A$88,0)),"")="入るお金",D845,-D845))</f>
        <v/>
      </c>
      <c r="U845" s="39">
        <f>IF(L845="","",IF(L845&lt;&gt;1,"見出しなど",IF(N845=1,"重なり",IF(S845="",IF(O845&gt;0,"数えない（直した）",IF(I845&amp;""="1","振替",IF(A845&amp;""="0","計算対象外","数えない"))),IF(COUNTIFS('入力'!$A$30:$A$88,S845)=0,"一覧にない費目",IF(O845&gt;0,"直した",IF(S845="未分類","未分類","OK")))))))</f>
        <v/>
      </c>
    </row>
    <row r="846">
      <c r="A846" s="40" t="n"/>
      <c r="B846" s="34" t="n"/>
      <c r="C846" s="35" t="n"/>
      <c r="D846" s="36" t="n"/>
      <c r="E846" s="35" t="n"/>
      <c r="F846" s="35" t="n"/>
      <c r="G846" s="35" t="n"/>
      <c r="H846" s="35" t="n"/>
      <c r="I846" s="40" t="n"/>
      <c r="J846" s="35" t="n"/>
      <c r="L846" s="39">
        <f>IF(B846="","",IFERROR(YEAR(B846)*0+D846*0+1,0))</f>
        <v/>
      </c>
      <c r="M846" s="55">
        <f>IF(L846&lt;&gt;1,"",IF(O846&gt;0,IF(INDEX('分け方の表'!$O$4:$O$53,O846)&lt;&gt;"",DATE(YEAR(INDEX('分け方の表'!$O$4:$O$53,O846)),MONTH(INDEX('分け方の表'!$O$4:$O$53,O846)),1),DATE(YEAR(B846),MONTH(B846),1)),DATE(YEAR(B846),MONTH(B846),1)))</f>
        <v/>
      </c>
      <c r="N846" s="39">
        <f>IF(L846&lt;&gt;1,"",IF(J846="",0,IF(COUNTIFS($J$4:J846,J846)&gt;1,1,0)))</f>
        <v/>
      </c>
      <c r="O846" s="39">
        <f>IF(L846&lt;&gt;1,"",IF(J846="",0,IFERROR(MATCH(J846,'分け方の表'!$M$4:$M$53,0),0)))</f>
        <v/>
      </c>
      <c r="P846" s="39">
        <f>IF(L846&lt;&gt;1,"",IF(SUMPRODUCT((COUNTIFS(C846,"*"&amp;'分け方の表'!$F$4:$F$23&amp;"*")&gt;0)*('分け方の表'!$F$4:$F$23&lt;&gt;"")*'分け方の表'!$I$4:$I$23)=0,99,1+COUNTIFS('分け方の表'!$I$4:$I$23,"&gt;"&amp;SUMPRODUCT((COUNTIFS(C846,"*"&amp;'分け方の表'!$F$4:$F$23&amp;"*")&gt;0)*('分け方の表'!$F$4:$F$23&lt;&gt;"")*'分け方の表'!$I$4:$I$23))))</f>
        <v/>
      </c>
      <c r="Q846" s="39">
        <f>IF(L846&lt;&gt;1,"",IF(P846&gt;=99,"",INDEX('分け方の表'!$G$4:$G$23,P846)&amp;""))</f>
        <v/>
      </c>
      <c r="R846" s="39">
        <f>IF(L846&lt;&gt;1,"",IF((F846="収入")*(G846="給与")*(E846&lt;&gt;"")*(COUNTIFS('分け方の表'!$J$4:$J$13,E846)&gt;0),INDEX('分け方の表'!$K$4:$K$13,MATCH(E846,'分け方の表'!$J$4:$J$13,0))&amp;"",IFERROR(INDEX('分け方の表'!$C$4:$C$103,MATCH(F846&amp;"|"&amp;G846,'分け方の表'!$D$4:$D$103,0))&amp;"",IFERROR(INDEX('分け方の表'!$C$4:$C$103,MATCH(F846&amp;"|（ほか全部）",'分け方の表'!$D$4:$D$103,0))&amp;"","未分類"))))</f>
        <v/>
      </c>
      <c r="S846" s="39">
        <f>IF(L846&lt;&gt;1,"",IF(N846=1,"",IF(IF(O846&gt;0,INDEX('分け方の表'!$N$4:$N$53,O846)&amp;"","")&lt;&gt;"",IF(INDEX('分け方の表'!$N$4:$N$53,O846)="（数えない）","",INDEX('分け方の表'!$N$4:$N$53,O846)&amp;""),IF(I846&amp;""="1",IF((Q846&lt;&gt;"")*(D846&lt;0)*(IFERROR(INDEX('入力'!$E$30:$E$88,MATCH(Q846,'入力'!$A$30:$A$88,0)),"")="貯める・増やす"),Q846,""),IF(A846&amp;""="0","",IF(Q846&lt;&gt;"",Q846,R846))))))</f>
        <v/>
      </c>
      <c r="T846" s="56">
        <f>IF(S846="","",IF(IFERROR(INDEX('入力'!$E$30:$E$88,MATCH(S846,'入力'!$A$30:$A$88,0)),"")="入るお金",D846,-D846))</f>
        <v/>
      </c>
      <c r="U846" s="39">
        <f>IF(L846="","",IF(L846&lt;&gt;1,"見出しなど",IF(N846=1,"重なり",IF(S846="",IF(O846&gt;0,"数えない（直した）",IF(I846&amp;""="1","振替",IF(A846&amp;""="0","計算対象外","数えない"))),IF(COUNTIFS('入力'!$A$30:$A$88,S846)=0,"一覧にない費目",IF(O846&gt;0,"直した",IF(S846="未分類","未分類","OK")))))))</f>
        <v/>
      </c>
    </row>
    <row r="847">
      <c r="A847" s="40" t="n"/>
      <c r="B847" s="34" t="n"/>
      <c r="C847" s="35" t="n"/>
      <c r="D847" s="36" t="n"/>
      <c r="E847" s="35" t="n"/>
      <c r="F847" s="35" t="n"/>
      <c r="G847" s="35" t="n"/>
      <c r="H847" s="35" t="n"/>
      <c r="I847" s="40" t="n"/>
      <c r="J847" s="35" t="n"/>
      <c r="L847" s="39">
        <f>IF(B847="","",IFERROR(YEAR(B847)*0+D847*0+1,0))</f>
        <v/>
      </c>
      <c r="M847" s="55">
        <f>IF(L847&lt;&gt;1,"",IF(O847&gt;0,IF(INDEX('分け方の表'!$O$4:$O$53,O847)&lt;&gt;"",DATE(YEAR(INDEX('分け方の表'!$O$4:$O$53,O847)),MONTH(INDEX('分け方の表'!$O$4:$O$53,O847)),1),DATE(YEAR(B847),MONTH(B847),1)),DATE(YEAR(B847),MONTH(B847),1)))</f>
        <v/>
      </c>
      <c r="N847" s="39">
        <f>IF(L847&lt;&gt;1,"",IF(J847="",0,IF(COUNTIFS($J$4:J847,J847)&gt;1,1,0)))</f>
        <v/>
      </c>
      <c r="O847" s="39">
        <f>IF(L847&lt;&gt;1,"",IF(J847="",0,IFERROR(MATCH(J847,'分け方の表'!$M$4:$M$53,0),0)))</f>
        <v/>
      </c>
      <c r="P847" s="39">
        <f>IF(L847&lt;&gt;1,"",IF(SUMPRODUCT((COUNTIFS(C847,"*"&amp;'分け方の表'!$F$4:$F$23&amp;"*")&gt;0)*('分け方の表'!$F$4:$F$23&lt;&gt;"")*'分け方の表'!$I$4:$I$23)=0,99,1+COUNTIFS('分け方の表'!$I$4:$I$23,"&gt;"&amp;SUMPRODUCT((COUNTIFS(C847,"*"&amp;'分け方の表'!$F$4:$F$23&amp;"*")&gt;0)*('分け方の表'!$F$4:$F$23&lt;&gt;"")*'分け方の表'!$I$4:$I$23))))</f>
        <v/>
      </c>
      <c r="Q847" s="39">
        <f>IF(L847&lt;&gt;1,"",IF(P847&gt;=99,"",INDEX('分け方の表'!$G$4:$G$23,P847)&amp;""))</f>
        <v/>
      </c>
      <c r="R847" s="39">
        <f>IF(L847&lt;&gt;1,"",IF((F847="収入")*(G847="給与")*(E847&lt;&gt;"")*(COUNTIFS('分け方の表'!$J$4:$J$13,E847)&gt;0),INDEX('分け方の表'!$K$4:$K$13,MATCH(E847,'分け方の表'!$J$4:$J$13,0))&amp;"",IFERROR(INDEX('分け方の表'!$C$4:$C$103,MATCH(F847&amp;"|"&amp;G847,'分け方の表'!$D$4:$D$103,0))&amp;"",IFERROR(INDEX('分け方の表'!$C$4:$C$103,MATCH(F847&amp;"|（ほか全部）",'分け方の表'!$D$4:$D$103,0))&amp;"","未分類"))))</f>
        <v/>
      </c>
      <c r="S847" s="39">
        <f>IF(L847&lt;&gt;1,"",IF(N847=1,"",IF(IF(O847&gt;0,INDEX('分け方の表'!$N$4:$N$53,O847)&amp;"","")&lt;&gt;"",IF(INDEX('分け方の表'!$N$4:$N$53,O847)="（数えない）","",INDEX('分け方の表'!$N$4:$N$53,O847)&amp;""),IF(I847&amp;""="1",IF((Q847&lt;&gt;"")*(D847&lt;0)*(IFERROR(INDEX('入力'!$E$30:$E$88,MATCH(Q847,'入力'!$A$30:$A$88,0)),"")="貯める・増やす"),Q847,""),IF(A847&amp;""="0","",IF(Q847&lt;&gt;"",Q847,R847))))))</f>
        <v/>
      </c>
      <c r="T847" s="56">
        <f>IF(S847="","",IF(IFERROR(INDEX('入力'!$E$30:$E$88,MATCH(S847,'入力'!$A$30:$A$88,0)),"")="入るお金",D847,-D847))</f>
        <v/>
      </c>
      <c r="U847" s="39">
        <f>IF(L847="","",IF(L847&lt;&gt;1,"見出しなど",IF(N847=1,"重なり",IF(S847="",IF(O847&gt;0,"数えない（直した）",IF(I847&amp;""="1","振替",IF(A847&amp;""="0","計算対象外","数えない"))),IF(COUNTIFS('入力'!$A$30:$A$88,S847)=0,"一覧にない費目",IF(O847&gt;0,"直した",IF(S847="未分類","未分類","OK")))))))</f>
        <v/>
      </c>
    </row>
    <row r="848">
      <c r="A848" s="40" t="n"/>
      <c r="B848" s="34" t="n"/>
      <c r="C848" s="35" t="n"/>
      <c r="D848" s="36" t="n"/>
      <c r="E848" s="35" t="n"/>
      <c r="F848" s="35" t="n"/>
      <c r="G848" s="35" t="n"/>
      <c r="H848" s="35" t="n"/>
      <c r="I848" s="40" t="n"/>
      <c r="J848" s="35" t="n"/>
      <c r="L848" s="39">
        <f>IF(B848="","",IFERROR(YEAR(B848)*0+D848*0+1,0))</f>
        <v/>
      </c>
      <c r="M848" s="55">
        <f>IF(L848&lt;&gt;1,"",IF(O848&gt;0,IF(INDEX('分け方の表'!$O$4:$O$53,O848)&lt;&gt;"",DATE(YEAR(INDEX('分け方の表'!$O$4:$O$53,O848)),MONTH(INDEX('分け方の表'!$O$4:$O$53,O848)),1),DATE(YEAR(B848),MONTH(B848),1)),DATE(YEAR(B848),MONTH(B848),1)))</f>
        <v/>
      </c>
      <c r="N848" s="39">
        <f>IF(L848&lt;&gt;1,"",IF(J848="",0,IF(COUNTIFS($J$4:J848,J848)&gt;1,1,0)))</f>
        <v/>
      </c>
      <c r="O848" s="39">
        <f>IF(L848&lt;&gt;1,"",IF(J848="",0,IFERROR(MATCH(J848,'分け方の表'!$M$4:$M$53,0),0)))</f>
        <v/>
      </c>
      <c r="P848" s="39">
        <f>IF(L848&lt;&gt;1,"",IF(SUMPRODUCT((COUNTIFS(C848,"*"&amp;'分け方の表'!$F$4:$F$23&amp;"*")&gt;0)*('分け方の表'!$F$4:$F$23&lt;&gt;"")*'分け方の表'!$I$4:$I$23)=0,99,1+COUNTIFS('分け方の表'!$I$4:$I$23,"&gt;"&amp;SUMPRODUCT((COUNTIFS(C848,"*"&amp;'分け方の表'!$F$4:$F$23&amp;"*")&gt;0)*('分け方の表'!$F$4:$F$23&lt;&gt;"")*'分け方の表'!$I$4:$I$23))))</f>
        <v/>
      </c>
      <c r="Q848" s="39">
        <f>IF(L848&lt;&gt;1,"",IF(P848&gt;=99,"",INDEX('分け方の表'!$G$4:$G$23,P848)&amp;""))</f>
        <v/>
      </c>
      <c r="R848" s="39">
        <f>IF(L848&lt;&gt;1,"",IF((F848="収入")*(G848="給与")*(E848&lt;&gt;"")*(COUNTIFS('分け方の表'!$J$4:$J$13,E848)&gt;0),INDEX('分け方の表'!$K$4:$K$13,MATCH(E848,'分け方の表'!$J$4:$J$13,0))&amp;"",IFERROR(INDEX('分け方の表'!$C$4:$C$103,MATCH(F848&amp;"|"&amp;G848,'分け方の表'!$D$4:$D$103,0))&amp;"",IFERROR(INDEX('分け方の表'!$C$4:$C$103,MATCH(F848&amp;"|（ほか全部）",'分け方の表'!$D$4:$D$103,0))&amp;"","未分類"))))</f>
        <v/>
      </c>
      <c r="S848" s="39">
        <f>IF(L848&lt;&gt;1,"",IF(N848=1,"",IF(IF(O848&gt;0,INDEX('分け方の表'!$N$4:$N$53,O848)&amp;"","")&lt;&gt;"",IF(INDEX('分け方の表'!$N$4:$N$53,O848)="（数えない）","",INDEX('分け方の表'!$N$4:$N$53,O848)&amp;""),IF(I848&amp;""="1",IF((Q848&lt;&gt;"")*(D848&lt;0)*(IFERROR(INDEX('入力'!$E$30:$E$88,MATCH(Q848,'入力'!$A$30:$A$88,0)),"")="貯める・増やす"),Q848,""),IF(A848&amp;""="0","",IF(Q848&lt;&gt;"",Q848,R848))))))</f>
        <v/>
      </c>
      <c r="T848" s="56">
        <f>IF(S848="","",IF(IFERROR(INDEX('入力'!$E$30:$E$88,MATCH(S848,'入力'!$A$30:$A$88,0)),"")="入るお金",D848,-D848))</f>
        <v/>
      </c>
      <c r="U848" s="39">
        <f>IF(L848="","",IF(L848&lt;&gt;1,"見出しなど",IF(N848=1,"重なり",IF(S848="",IF(O848&gt;0,"数えない（直した）",IF(I848&amp;""="1","振替",IF(A848&amp;""="0","計算対象外","数えない"))),IF(COUNTIFS('入力'!$A$30:$A$88,S848)=0,"一覧にない費目",IF(O848&gt;0,"直した",IF(S848="未分類","未分類","OK")))))))</f>
        <v/>
      </c>
    </row>
    <row r="849">
      <c r="A849" s="40" t="n"/>
      <c r="B849" s="34" t="n"/>
      <c r="C849" s="35" t="n"/>
      <c r="D849" s="36" t="n"/>
      <c r="E849" s="35" t="n"/>
      <c r="F849" s="35" t="n"/>
      <c r="G849" s="35" t="n"/>
      <c r="H849" s="35" t="n"/>
      <c r="I849" s="40" t="n"/>
      <c r="J849" s="35" t="n"/>
      <c r="L849" s="39">
        <f>IF(B849="","",IFERROR(YEAR(B849)*0+D849*0+1,0))</f>
        <v/>
      </c>
      <c r="M849" s="55">
        <f>IF(L849&lt;&gt;1,"",IF(O849&gt;0,IF(INDEX('分け方の表'!$O$4:$O$53,O849)&lt;&gt;"",DATE(YEAR(INDEX('分け方の表'!$O$4:$O$53,O849)),MONTH(INDEX('分け方の表'!$O$4:$O$53,O849)),1),DATE(YEAR(B849),MONTH(B849),1)),DATE(YEAR(B849),MONTH(B849),1)))</f>
        <v/>
      </c>
      <c r="N849" s="39">
        <f>IF(L849&lt;&gt;1,"",IF(J849="",0,IF(COUNTIFS($J$4:J849,J849)&gt;1,1,0)))</f>
        <v/>
      </c>
      <c r="O849" s="39">
        <f>IF(L849&lt;&gt;1,"",IF(J849="",0,IFERROR(MATCH(J849,'分け方の表'!$M$4:$M$53,0),0)))</f>
        <v/>
      </c>
      <c r="P849" s="39">
        <f>IF(L849&lt;&gt;1,"",IF(SUMPRODUCT((COUNTIFS(C849,"*"&amp;'分け方の表'!$F$4:$F$23&amp;"*")&gt;0)*('分け方の表'!$F$4:$F$23&lt;&gt;"")*'分け方の表'!$I$4:$I$23)=0,99,1+COUNTIFS('分け方の表'!$I$4:$I$23,"&gt;"&amp;SUMPRODUCT((COUNTIFS(C849,"*"&amp;'分け方の表'!$F$4:$F$23&amp;"*")&gt;0)*('分け方の表'!$F$4:$F$23&lt;&gt;"")*'分け方の表'!$I$4:$I$23))))</f>
        <v/>
      </c>
      <c r="Q849" s="39">
        <f>IF(L849&lt;&gt;1,"",IF(P849&gt;=99,"",INDEX('分け方の表'!$G$4:$G$23,P849)&amp;""))</f>
        <v/>
      </c>
      <c r="R849" s="39">
        <f>IF(L849&lt;&gt;1,"",IF((F849="収入")*(G849="給与")*(E849&lt;&gt;"")*(COUNTIFS('分け方の表'!$J$4:$J$13,E849)&gt;0),INDEX('分け方の表'!$K$4:$K$13,MATCH(E849,'分け方の表'!$J$4:$J$13,0))&amp;"",IFERROR(INDEX('分け方の表'!$C$4:$C$103,MATCH(F849&amp;"|"&amp;G849,'分け方の表'!$D$4:$D$103,0))&amp;"",IFERROR(INDEX('分け方の表'!$C$4:$C$103,MATCH(F849&amp;"|（ほか全部）",'分け方の表'!$D$4:$D$103,0))&amp;"","未分類"))))</f>
        <v/>
      </c>
      <c r="S849" s="39">
        <f>IF(L849&lt;&gt;1,"",IF(N849=1,"",IF(IF(O849&gt;0,INDEX('分け方の表'!$N$4:$N$53,O849)&amp;"","")&lt;&gt;"",IF(INDEX('分け方の表'!$N$4:$N$53,O849)="（数えない）","",INDEX('分け方の表'!$N$4:$N$53,O849)&amp;""),IF(I849&amp;""="1",IF((Q849&lt;&gt;"")*(D849&lt;0)*(IFERROR(INDEX('入力'!$E$30:$E$88,MATCH(Q849,'入力'!$A$30:$A$88,0)),"")="貯める・増やす"),Q849,""),IF(A849&amp;""="0","",IF(Q849&lt;&gt;"",Q849,R849))))))</f>
        <v/>
      </c>
      <c r="T849" s="56">
        <f>IF(S849="","",IF(IFERROR(INDEX('入力'!$E$30:$E$88,MATCH(S849,'入力'!$A$30:$A$88,0)),"")="入るお金",D849,-D849))</f>
        <v/>
      </c>
      <c r="U849" s="39">
        <f>IF(L849="","",IF(L849&lt;&gt;1,"見出しなど",IF(N849=1,"重なり",IF(S849="",IF(O849&gt;0,"数えない（直した）",IF(I849&amp;""="1","振替",IF(A849&amp;""="0","計算対象外","数えない"))),IF(COUNTIFS('入力'!$A$30:$A$88,S849)=0,"一覧にない費目",IF(O849&gt;0,"直した",IF(S849="未分類","未分類","OK")))))))</f>
        <v/>
      </c>
    </row>
    <row r="850">
      <c r="A850" s="40" t="n"/>
      <c r="B850" s="34" t="n"/>
      <c r="C850" s="35" t="n"/>
      <c r="D850" s="36" t="n"/>
      <c r="E850" s="35" t="n"/>
      <c r="F850" s="35" t="n"/>
      <c r="G850" s="35" t="n"/>
      <c r="H850" s="35" t="n"/>
      <c r="I850" s="40" t="n"/>
      <c r="J850" s="35" t="n"/>
      <c r="L850" s="39">
        <f>IF(B850="","",IFERROR(YEAR(B850)*0+D850*0+1,0))</f>
        <v/>
      </c>
      <c r="M850" s="55">
        <f>IF(L850&lt;&gt;1,"",IF(O850&gt;0,IF(INDEX('分け方の表'!$O$4:$O$53,O850)&lt;&gt;"",DATE(YEAR(INDEX('分け方の表'!$O$4:$O$53,O850)),MONTH(INDEX('分け方の表'!$O$4:$O$53,O850)),1),DATE(YEAR(B850),MONTH(B850),1)),DATE(YEAR(B850),MONTH(B850),1)))</f>
        <v/>
      </c>
      <c r="N850" s="39">
        <f>IF(L850&lt;&gt;1,"",IF(J850="",0,IF(COUNTIFS($J$4:J850,J850)&gt;1,1,0)))</f>
        <v/>
      </c>
      <c r="O850" s="39">
        <f>IF(L850&lt;&gt;1,"",IF(J850="",0,IFERROR(MATCH(J850,'分け方の表'!$M$4:$M$53,0),0)))</f>
        <v/>
      </c>
      <c r="P850" s="39">
        <f>IF(L850&lt;&gt;1,"",IF(SUMPRODUCT((COUNTIFS(C850,"*"&amp;'分け方の表'!$F$4:$F$23&amp;"*")&gt;0)*('分け方の表'!$F$4:$F$23&lt;&gt;"")*'分け方の表'!$I$4:$I$23)=0,99,1+COUNTIFS('分け方の表'!$I$4:$I$23,"&gt;"&amp;SUMPRODUCT((COUNTIFS(C850,"*"&amp;'分け方の表'!$F$4:$F$23&amp;"*")&gt;0)*('分け方の表'!$F$4:$F$23&lt;&gt;"")*'分け方の表'!$I$4:$I$23))))</f>
        <v/>
      </c>
      <c r="Q850" s="39">
        <f>IF(L850&lt;&gt;1,"",IF(P850&gt;=99,"",INDEX('分け方の表'!$G$4:$G$23,P850)&amp;""))</f>
        <v/>
      </c>
      <c r="R850" s="39">
        <f>IF(L850&lt;&gt;1,"",IF((F850="収入")*(G850="給与")*(E850&lt;&gt;"")*(COUNTIFS('分け方の表'!$J$4:$J$13,E850)&gt;0),INDEX('分け方の表'!$K$4:$K$13,MATCH(E850,'分け方の表'!$J$4:$J$13,0))&amp;"",IFERROR(INDEX('分け方の表'!$C$4:$C$103,MATCH(F850&amp;"|"&amp;G850,'分け方の表'!$D$4:$D$103,0))&amp;"",IFERROR(INDEX('分け方の表'!$C$4:$C$103,MATCH(F850&amp;"|（ほか全部）",'分け方の表'!$D$4:$D$103,0))&amp;"","未分類"))))</f>
        <v/>
      </c>
      <c r="S850" s="39">
        <f>IF(L850&lt;&gt;1,"",IF(N850=1,"",IF(IF(O850&gt;0,INDEX('分け方の表'!$N$4:$N$53,O850)&amp;"","")&lt;&gt;"",IF(INDEX('分け方の表'!$N$4:$N$53,O850)="（数えない）","",INDEX('分け方の表'!$N$4:$N$53,O850)&amp;""),IF(I850&amp;""="1",IF((Q850&lt;&gt;"")*(D850&lt;0)*(IFERROR(INDEX('入力'!$E$30:$E$88,MATCH(Q850,'入力'!$A$30:$A$88,0)),"")="貯める・増やす"),Q850,""),IF(A850&amp;""="0","",IF(Q850&lt;&gt;"",Q850,R850))))))</f>
        <v/>
      </c>
      <c r="T850" s="56">
        <f>IF(S850="","",IF(IFERROR(INDEX('入力'!$E$30:$E$88,MATCH(S850,'入力'!$A$30:$A$88,0)),"")="入るお金",D850,-D850))</f>
        <v/>
      </c>
      <c r="U850" s="39">
        <f>IF(L850="","",IF(L850&lt;&gt;1,"見出しなど",IF(N850=1,"重なり",IF(S850="",IF(O850&gt;0,"数えない（直した）",IF(I850&amp;""="1","振替",IF(A850&amp;""="0","計算対象外","数えない"))),IF(COUNTIFS('入力'!$A$30:$A$88,S850)=0,"一覧にない費目",IF(O850&gt;0,"直した",IF(S850="未分類","未分類","OK")))))))</f>
        <v/>
      </c>
    </row>
    <row r="851">
      <c r="A851" s="40" t="n"/>
      <c r="B851" s="34" t="n"/>
      <c r="C851" s="35" t="n"/>
      <c r="D851" s="36" t="n"/>
      <c r="E851" s="35" t="n"/>
      <c r="F851" s="35" t="n"/>
      <c r="G851" s="35" t="n"/>
      <c r="H851" s="35" t="n"/>
      <c r="I851" s="40" t="n"/>
      <c r="J851" s="35" t="n"/>
      <c r="L851" s="39">
        <f>IF(B851="","",IFERROR(YEAR(B851)*0+D851*0+1,0))</f>
        <v/>
      </c>
      <c r="M851" s="55">
        <f>IF(L851&lt;&gt;1,"",IF(O851&gt;0,IF(INDEX('分け方の表'!$O$4:$O$53,O851)&lt;&gt;"",DATE(YEAR(INDEX('分け方の表'!$O$4:$O$53,O851)),MONTH(INDEX('分け方の表'!$O$4:$O$53,O851)),1),DATE(YEAR(B851),MONTH(B851),1)),DATE(YEAR(B851),MONTH(B851),1)))</f>
        <v/>
      </c>
      <c r="N851" s="39">
        <f>IF(L851&lt;&gt;1,"",IF(J851="",0,IF(COUNTIFS($J$4:J851,J851)&gt;1,1,0)))</f>
        <v/>
      </c>
      <c r="O851" s="39">
        <f>IF(L851&lt;&gt;1,"",IF(J851="",0,IFERROR(MATCH(J851,'分け方の表'!$M$4:$M$53,0),0)))</f>
        <v/>
      </c>
      <c r="P851" s="39">
        <f>IF(L851&lt;&gt;1,"",IF(SUMPRODUCT((COUNTIFS(C851,"*"&amp;'分け方の表'!$F$4:$F$23&amp;"*")&gt;0)*('分け方の表'!$F$4:$F$23&lt;&gt;"")*'分け方の表'!$I$4:$I$23)=0,99,1+COUNTIFS('分け方の表'!$I$4:$I$23,"&gt;"&amp;SUMPRODUCT((COUNTIFS(C851,"*"&amp;'分け方の表'!$F$4:$F$23&amp;"*")&gt;0)*('分け方の表'!$F$4:$F$23&lt;&gt;"")*'分け方の表'!$I$4:$I$23))))</f>
        <v/>
      </c>
      <c r="Q851" s="39">
        <f>IF(L851&lt;&gt;1,"",IF(P851&gt;=99,"",INDEX('分け方の表'!$G$4:$G$23,P851)&amp;""))</f>
        <v/>
      </c>
      <c r="R851" s="39">
        <f>IF(L851&lt;&gt;1,"",IF((F851="収入")*(G851="給与")*(E851&lt;&gt;"")*(COUNTIFS('分け方の表'!$J$4:$J$13,E851)&gt;0),INDEX('分け方の表'!$K$4:$K$13,MATCH(E851,'分け方の表'!$J$4:$J$13,0))&amp;"",IFERROR(INDEX('分け方の表'!$C$4:$C$103,MATCH(F851&amp;"|"&amp;G851,'分け方の表'!$D$4:$D$103,0))&amp;"",IFERROR(INDEX('分け方の表'!$C$4:$C$103,MATCH(F851&amp;"|（ほか全部）",'分け方の表'!$D$4:$D$103,0))&amp;"","未分類"))))</f>
        <v/>
      </c>
      <c r="S851" s="39">
        <f>IF(L851&lt;&gt;1,"",IF(N851=1,"",IF(IF(O851&gt;0,INDEX('分け方の表'!$N$4:$N$53,O851)&amp;"","")&lt;&gt;"",IF(INDEX('分け方の表'!$N$4:$N$53,O851)="（数えない）","",INDEX('分け方の表'!$N$4:$N$53,O851)&amp;""),IF(I851&amp;""="1",IF((Q851&lt;&gt;"")*(D851&lt;0)*(IFERROR(INDEX('入力'!$E$30:$E$88,MATCH(Q851,'入力'!$A$30:$A$88,0)),"")="貯める・増やす"),Q851,""),IF(A851&amp;""="0","",IF(Q851&lt;&gt;"",Q851,R851))))))</f>
        <v/>
      </c>
      <c r="T851" s="56">
        <f>IF(S851="","",IF(IFERROR(INDEX('入力'!$E$30:$E$88,MATCH(S851,'入力'!$A$30:$A$88,0)),"")="入るお金",D851,-D851))</f>
        <v/>
      </c>
      <c r="U851" s="39">
        <f>IF(L851="","",IF(L851&lt;&gt;1,"見出しなど",IF(N851=1,"重なり",IF(S851="",IF(O851&gt;0,"数えない（直した）",IF(I851&amp;""="1","振替",IF(A851&amp;""="0","計算対象外","数えない"))),IF(COUNTIFS('入力'!$A$30:$A$88,S851)=0,"一覧にない費目",IF(O851&gt;0,"直した",IF(S851="未分類","未分類","OK")))))))</f>
        <v/>
      </c>
    </row>
    <row r="852">
      <c r="A852" s="40" t="n"/>
      <c r="B852" s="34" t="n"/>
      <c r="C852" s="35" t="n"/>
      <c r="D852" s="36" t="n"/>
      <c r="E852" s="35" t="n"/>
      <c r="F852" s="35" t="n"/>
      <c r="G852" s="35" t="n"/>
      <c r="H852" s="35" t="n"/>
      <c r="I852" s="40" t="n"/>
      <c r="J852" s="35" t="n"/>
      <c r="L852" s="39">
        <f>IF(B852="","",IFERROR(YEAR(B852)*0+D852*0+1,0))</f>
        <v/>
      </c>
      <c r="M852" s="55">
        <f>IF(L852&lt;&gt;1,"",IF(O852&gt;0,IF(INDEX('分け方の表'!$O$4:$O$53,O852)&lt;&gt;"",DATE(YEAR(INDEX('分け方の表'!$O$4:$O$53,O852)),MONTH(INDEX('分け方の表'!$O$4:$O$53,O852)),1),DATE(YEAR(B852),MONTH(B852),1)),DATE(YEAR(B852),MONTH(B852),1)))</f>
        <v/>
      </c>
      <c r="N852" s="39">
        <f>IF(L852&lt;&gt;1,"",IF(J852="",0,IF(COUNTIFS($J$4:J852,J852)&gt;1,1,0)))</f>
        <v/>
      </c>
      <c r="O852" s="39">
        <f>IF(L852&lt;&gt;1,"",IF(J852="",0,IFERROR(MATCH(J852,'分け方の表'!$M$4:$M$53,0),0)))</f>
        <v/>
      </c>
      <c r="P852" s="39">
        <f>IF(L852&lt;&gt;1,"",IF(SUMPRODUCT((COUNTIFS(C852,"*"&amp;'分け方の表'!$F$4:$F$23&amp;"*")&gt;0)*('分け方の表'!$F$4:$F$23&lt;&gt;"")*'分け方の表'!$I$4:$I$23)=0,99,1+COUNTIFS('分け方の表'!$I$4:$I$23,"&gt;"&amp;SUMPRODUCT((COUNTIFS(C852,"*"&amp;'分け方の表'!$F$4:$F$23&amp;"*")&gt;0)*('分け方の表'!$F$4:$F$23&lt;&gt;"")*'分け方の表'!$I$4:$I$23))))</f>
        <v/>
      </c>
      <c r="Q852" s="39">
        <f>IF(L852&lt;&gt;1,"",IF(P852&gt;=99,"",INDEX('分け方の表'!$G$4:$G$23,P852)&amp;""))</f>
        <v/>
      </c>
      <c r="R852" s="39">
        <f>IF(L852&lt;&gt;1,"",IF((F852="収入")*(G852="給与")*(E852&lt;&gt;"")*(COUNTIFS('分け方の表'!$J$4:$J$13,E852)&gt;0),INDEX('分け方の表'!$K$4:$K$13,MATCH(E852,'分け方の表'!$J$4:$J$13,0))&amp;"",IFERROR(INDEX('分け方の表'!$C$4:$C$103,MATCH(F852&amp;"|"&amp;G852,'分け方の表'!$D$4:$D$103,0))&amp;"",IFERROR(INDEX('分け方の表'!$C$4:$C$103,MATCH(F852&amp;"|（ほか全部）",'分け方の表'!$D$4:$D$103,0))&amp;"","未分類"))))</f>
        <v/>
      </c>
      <c r="S852" s="39">
        <f>IF(L852&lt;&gt;1,"",IF(N852=1,"",IF(IF(O852&gt;0,INDEX('分け方の表'!$N$4:$N$53,O852)&amp;"","")&lt;&gt;"",IF(INDEX('分け方の表'!$N$4:$N$53,O852)="（数えない）","",INDEX('分け方の表'!$N$4:$N$53,O852)&amp;""),IF(I852&amp;""="1",IF((Q852&lt;&gt;"")*(D852&lt;0)*(IFERROR(INDEX('入力'!$E$30:$E$88,MATCH(Q852,'入力'!$A$30:$A$88,0)),"")="貯める・増やす"),Q852,""),IF(A852&amp;""="0","",IF(Q852&lt;&gt;"",Q852,R852))))))</f>
        <v/>
      </c>
      <c r="T852" s="56">
        <f>IF(S852="","",IF(IFERROR(INDEX('入力'!$E$30:$E$88,MATCH(S852,'入力'!$A$30:$A$88,0)),"")="入るお金",D852,-D852))</f>
        <v/>
      </c>
      <c r="U852" s="39">
        <f>IF(L852="","",IF(L852&lt;&gt;1,"見出しなど",IF(N852=1,"重なり",IF(S852="",IF(O852&gt;0,"数えない（直した）",IF(I852&amp;""="1","振替",IF(A852&amp;""="0","計算対象外","数えない"))),IF(COUNTIFS('入力'!$A$30:$A$88,S852)=0,"一覧にない費目",IF(O852&gt;0,"直した",IF(S852="未分類","未分類","OK")))))))</f>
        <v/>
      </c>
    </row>
    <row r="853">
      <c r="A853" s="40" t="n"/>
      <c r="B853" s="34" t="n"/>
      <c r="C853" s="35" t="n"/>
      <c r="D853" s="36" t="n"/>
      <c r="E853" s="35" t="n"/>
      <c r="F853" s="35" t="n"/>
      <c r="G853" s="35" t="n"/>
      <c r="H853" s="35" t="n"/>
      <c r="I853" s="40" t="n"/>
      <c r="J853" s="35" t="n"/>
      <c r="L853" s="39">
        <f>IF(B853="","",IFERROR(YEAR(B853)*0+D853*0+1,0))</f>
        <v/>
      </c>
      <c r="M853" s="55">
        <f>IF(L853&lt;&gt;1,"",IF(O853&gt;0,IF(INDEX('分け方の表'!$O$4:$O$53,O853)&lt;&gt;"",DATE(YEAR(INDEX('分け方の表'!$O$4:$O$53,O853)),MONTH(INDEX('分け方の表'!$O$4:$O$53,O853)),1),DATE(YEAR(B853),MONTH(B853),1)),DATE(YEAR(B853),MONTH(B853),1)))</f>
        <v/>
      </c>
      <c r="N853" s="39">
        <f>IF(L853&lt;&gt;1,"",IF(J853="",0,IF(COUNTIFS($J$4:J853,J853)&gt;1,1,0)))</f>
        <v/>
      </c>
      <c r="O853" s="39">
        <f>IF(L853&lt;&gt;1,"",IF(J853="",0,IFERROR(MATCH(J853,'分け方の表'!$M$4:$M$53,0),0)))</f>
        <v/>
      </c>
      <c r="P853" s="39">
        <f>IF(L853&lt;&gt;1,"",IF(SUMPRODUCT((COUNTIFS(C853,"*"&amp;'分け方の表'!$F$4:$F$23&amp;"*")&gt;0)*('分け方の表'!$F$4:$F$23&lt;&gt;"")*'分け方の表'!$I$4:$I$23)=0,99,1+COUNTIFS('分け方の表'!$I$4:$I$23,"&gt;"&amp;SUMPRODUCT((COUNTIFS(C853,"*"&amp;'分け方の表'!$F$4:$F$23&amp;"*")&gt;0)*('分け方の表'!$F$4:$F$23&lt;&gt;"")*'分け方の表'!$I$4:$I$23))))</f>
        <v/>
      </c>
      <c r="Q853" s="39">
        <f>IF(L853&lt;&gt;1,"",IF(P853&gt;=99,"",INDEX('分け方の表'!$G$4:$G$23,P853)&amp;""))</f>
        <v/>
      </c>
      <c r="R853" s="39">
        <f>IF(L853&lt;&gt;1,"",IF((F853="収入")*(G853="給与")*(E853&lt;&gt;"")*(COUNTIFS('分け方の表'!$J$4:$J$13,E853)&gt;0),INDEX('分け方の表'!$K$4:$K$13,MATCH(E853,'分け方の表'!$J$4:$J$13,0))&amp;"",IFERROR(INDEX('分け方の表'!$C$4:$C$103,MATCH(F853&amp;"|"&amp;G853,'分け方の表'!$D$4:$D$103,0))&amp;"",IFERROR(INDEX('分け方の表'!$C$4:$C$103,MATCH(F853&amp;"|（ほか全部）",'分け方の表'!$D$4:$D$103,0))&amp;"","未分類"))))</f>
        <v/>
      </c>
      <c r="S853" s="39">
        <f>IF(L853&lt;&gt;1,"",IF(N853=1,"",IF(IF(O853&gt;0,INDEX('分け方の表'!$N$4:$N$53,O853)&amp;"","")&lt;&gt;"",IF(INDEX('分け方の表'!$N$4:$N$53,O853)="（数えない）","",INDEX('分け方の表'!$N$4:$N$53,O853)&amp;""),IF(I853&amp;""="1",IF((Q853&lt;&gt;"")*(D853&lt;0)*(IFERROR(INDEX('入力'!$E$30:$E$88,MATCH(Q853,'入力'!$A$30:$A$88,0)),"")="貯める・増やす"),Q853,""),IF(A853&amp;""="0","",IF(Q853&lt;&gt;"",Q853,R853))))))</f>
        <v/>
      </c>
      <c r="T853" s="56">
        <f>IF(S853="","",IF(IFERROR(INDEX('入力'!$E$30:$E$88,MATCH(S853,'入力'!$A$30:$A$88,0)),"")="入るお金",D853,-D853))</f>
        <v/>
      </c>
      <c r="U853" s="39">
        <f>IF(L853="","",IF(L853&lt;&gt;1,"見出しなど",IF(N853=1,"重なり",IF(S853="",IF(O853&gt;0,"数えない（直した）",IF(I853&amp;""="1","振替",IF(A853&amp;""="0","計算対象外","数えない"))),IF(COUNTIFS('入力'!$A$30:$A$88,S853)=0,"一覧にない費目",IF(O853&gt;0,"直した",IF(S853="未分類","未分類","OK")))))))</f>
        <v/>
      </c>
    </row>
    <row r="854">
      <c r="A854" s="40" t="n"/>
      <c r="B854" s="34" t="n"/>
      <c r="C854" s="35" t="n"/>
      <c r="D854" s="36" t="n"/>
      <c r="E854" s="35" t="n"/>
      <c r="F854" s="35" t="n"/>
      <c r="G854" s="35" t="n"/>
      <c r="H854" s="35" t="n"/>
      <c r="I854" s="40" t="n"/>
      <c r="J854" s="35" t="n"/>
      <c r="L854" s="39">
        <f>IF(B854="","",IFERROR(YEAR(B854)*0+D854*0+1,0))</f>
        <v/>
      </c>
      <c r="M854" s="55">
        <f>IF(L854&lt;&gt;1,"",IF(O854&gt;0,IF(INDEX('分け方の表'!$O$4:$O$53,O854)&lt;&gt;"",DATE(YEAR(INDEX('分け方の表'!$O$4:$O$53,O854)),MONTH(INDEX('分け方の表'!$O$4:$O$53,O854)),1),DATE(YEAR(B854),MONTH(B854),1)),DATE(YEAR(B854),MONTH(B854),1)))</f>
        <v/>
      </c>
      <c r="N854" s="39">
        <f>IF(L854&lt;&gt;1,"",IF(J854="",0,IF(COUNTIFS($J$4:J854,J854)&gt;1,1,0)))</f>
        <v/>
      </c>
      <c r="O854" s="39">
        <f>IF(L854&lt;&gt;1,"",IF(J854="",0,IFERROR(MATCH(J854,'分け方の表'!$M$4:$M$53,0),0)))</f>
        <v/>
      </c>
      <c r="P854" s="39">
        <f>IF(L854&lt;&gt;1,"",IF(SUMPRODUCT((COUNTIFS(C854,"*"&amp;'分け方の表'!$F$4:$F$23&amp;"*")&gt;0)*('分け方の表'!$F$4:$F$23&lt;&gt;"")*'分け方の表'!$I$4:$I$23)=0,99,1+COUNTIFS('分け方の表'!$I$4:$I$23,"&gt;"&amp;SUMPRODUCT((COUNTIFS(C854,"*"&amp;'分け方の表'!$F$4:$F$23&amp;"*")&gt;0)*('分け方の表'!$F$4:$F$23&lt;&gt;"")*'分け方の表'!$I$4:$I$23))))</f>
        <v/>
      </c>
      <c r="Q854" s="39">
        <f>IF(L854&lt;&gt;1,"",IF(P854&gt;=99,"",INDEX('分け方の表'!$G$4:$G$23,P854)&amp;""))</f>
        <v/>
      </c>
      <c r="R854" s="39">
        <f>IF(L854&lt;&gt;1,"",IF((F854="収入")*(G854="給与")*(E854&lt;&gt;"")*(COUNTIFS('分け方の表'!$J$4:$J$13,E854)&gt;0),INDEX('分け方の表'!$K$4:$K$13,MATCH(E854,'分け方の表'!$J$4:$J$13,0))&amp;"",IFERROR(INDEX('分け方の表'!$C$4:$C$103,MATCH(F854&amp;"|"&amp;G854,'分け方の表'!$D$4:$D$103,0))&amp;"",IFERROR(INDEX('分け方の表'!$C$4:$C$103,MATCH(F854&amp;"|（ほか全部）",'分け方の表'!$D$4:$D$103,0))&amp;"","未分類"))))</f>
        <v/>
      </c>
      <c r="S854" s="39">
        <f>IF(L854&lt;&gt;1,"",IF(N854=1,"",IF(IF(O854&gt;0,INDEX('分け方の表'!$N$4:$N$53,O854)&amp;"","")&lt;&gt;"",IF(INDEX('分け方の表'!$N$4:$N$53,O854)="（数えない）","",INDEX('分け方の表'!$N$4:$N$53,O854)&amp;""),IF(I854&amp;""="1",IF((Q854&lt;&gt;"")*(D854&lt;0)*(IFERROR(INDEX('入力'!$E$30:$E$88,MATCH(Q854,'入力'!$A$30:$A$88,0)),"")="貯める・増やす"),Q854,""),IF(A854&amp;""="0","",IF(Q854&lt;&gt;"",Q854,R854))))))</f>
        <v/>
      </c>
      <c r="T854" s="56">
        <f>IF(S854="","",IF(IFERROR(INDEX('入力'!$E$30:$E$88,MATCH(S854,'入力'!$A$30:$A$88,0)),"")="入るお金",D854,-D854))</f>
        <v/>
      </c>
      <c r="U854" s="39">
        <f>IF(L854="","",IF(L854&lt;&gt;1,"見出しなど",IF(N854=1,"重なり",IF(S854="",IF(O854&gt;0,"数えない（直した）",IF(I854&amp;""="1","振替",IF(A854&amp;""="0","計算対象外","数えない"))),IF(COUNTIFS('入力'!$A$30:$A$88,S854)=0,"一覧にない費目",IF(O854&gt;0,"直した",IF(S854="未分類","未分類","OK")))))))</f>
        <v/>
      </c>
    </row>
    <row r="855">
      <c r="A855" s="40" t="n"/>
      <c r="B855" s="34" t="n"/>
      <c r="C855" s="35" t="n"/>
      <c r="D855" s="36" t="n"/>
      <c r="E855" s="35" t="n"/>
      <c r="F855" s="35" t="n"/>
      <c r="G855" s="35" t="n"/>
      <c r="H855" s="35" t="n"/>
      <c r="I855" s="40" t="n"/>
      <c r="J855" s="35" t="n"/>
      <c r="L855" s="39">
        <f>IF(B855="","",IFERROR(YEAR(B855)*0+D855*0+1,0))</f>
        <v/>
      </c>
      <c r="M855" s="55">
        <f>IF(L855&lt;&gt;1,"",IF(O855&gt;0,IF(INDEX('分け方の表'!$O$4:$O$53,O855)&lt;&gt;"",DATE(YEAR(INDEX('分け方の表'!$O$4:$O$53,O855)),MONTH(INDEX('分け方の表'!$O$4:$O$53,O855)),1),DATE(YEAR(B855),MONTH(B855),1)),DATE(YEAR(B855),MONTH(B855),1)))</f>
        <v/>
      </c>
      <c r="N855" s="39">
        <f>IF(L855&lt;&gt;1,"",IF(J855="",0,IF(COUNTIFS($J$4:J855,J855)&gt;1,1,0)))</f>
        <v/>
      </c>
      <c r="O855" s="39">
        <f>IF(L855&lt;&gt;1,"",IF(J855="",0,IFERROR(MATCH(J855,'分け方の表'!$M$4:$M$53,0),0)))</f>
        <v/>
      </c>
      <c r="P855" s="39">
        <f>IF(L855&lt;&gt;1,"",IF(SUMPRODUCT((COUNTIFS(C855,"*"&amp;'分け方の表'!$F$4:$F$23&amp;"*")&gt;0)*('分け方の表'!$F$4:$F$23&lt;&gt;"")*'分け方の表'!$I$4:$I$23)=0,99,1+COUNTIFS('分け方の表'!$I$4:$I$23,"&gt;"&amp;SUMPRODUCT((COUNTIFS(C855,"*"&amp;'分け方の表'!$F$4:$F$23&amp;"*")&gt;0)*('分け方の表'!$F$4:$F$23&lt;&gt;"")*'分け方の表'!$I$4:$I$23))))</f>
        <v/>
      </c>
      <c r="Q855" s="39">
        <f>IF(L855&lt;&gt;1,"",IF(P855&gt;=99,"",INDEX('分け方の表'!$G$4:$G$23,P855)&amp;""))</f>
        <v/>
      </c>
      <c r="R855" s="39">
        <f>IF(L855&lt;&gt;1,"",IF((F855="収入")*(G855="給与")*(E855&lt;&gt;"")*(COUNTIFS('分け方の表'!$J$4:$J$13,E855)&gt;0),INDEX('分け方の表'!$K$4:$K$13,MATCH(E855,'分け方の表'!$J$4:$J$13,0))&amp;"",IFERROR(INDEX('分け方の表'!$C$4:$C$103,MATCH(F855&amp;"|"&amp;G855,'分け方の表'!$D$4:$D$103,0))&amp;"",IFERROR(INDEX('分け方の表'!$C$4:$C$103,MATCH(F855&amp;"|（ほか全部）",'分け方の表'!$D$4:$D$103,0))&amp;"","未分類"))))</f>
        <v/>
      </c>
      <c r="S855" s="39">
        <f>IF(L855&lt;&gt;1,"",IF(N855=1,"",IF(IF(O855&gt;0,INDEX('分け方の表'!$N$4:$N$53,O855)&amp;"","")&lt;&gt;"",IF(INDEX('分け方の表'!$N$4:$N$53,O855)="（数えない）","",INDEX('分け方の表'!$N$4:$N$53,O855)&amp;""),IF(I855&amp;""="1",IF((Q855&lt;&gt;"")*(D855&lt;0)*(IFERROR(INDEX('入力'!$E$30:$E$88,MATCH(Q855,'入力'!$A$30:$A$88,0)),"")="貯める・増やす"),Q855,""),IF(A855&amp;""="0","",IF(Q855&lt;&gt;"",Q855,R855))))))</f>
        <v/>
      </c>
      <c r="T855" s="56">
        <f>IF(S855="","",IF(IFERROR(INDEX('入力'!$E$30:$E$88,MATCH(S855,'入力'!$A$30:$A$88,0)),"")="入るお金",D855,-D855))</f>
        <v/>
      </c>
      <c r="U855" s="39">
        <f>IF(L855="","",IF(L855&lt;&gt;1,"見出しなど",IF(N855=1,"重なり",IF(S855="",IF(O855&gt;0,"数えない（直した）",IF(I855&amp;""="1","振替",IF(A855&amp;""="0","計算対象外","数えない"))),IF(COUNTIFS('入力'!$A$30:$A$88,S855)=0,"一覧にない費目",IF(O855&gt;0,"直した",IF(S855="未分類","未分類","OK")))))))</f>
        <v/>
      </c>
    </row>
    <row r="856">
      <c r="A856" s="40" t="n"/>
      <c r="B856" s="34" t="n"/>
      <c r="C856" s="35" t="n"/>
      <c r="D856" s="36" t="n"/>
      <c r="E856" s="35" t="n"/>
      <c r="F856" s="35" t="n"/>
      <c r="G856" s="35" t="n"/>
      <c r="H856" s="35" t="n"/>
      <c r="I856" s="40" t="n"/>
      <c r="J856" s="35" t="n"/>
      <c r="L856" s="39">
        <f>IF(B856="","",IFERROR(YEAR(B856)*0+D856*0+1,0))</f>
        <v/>
      </c>
      <c r="M856" s="55">
        <f>IF(L856&lt;&gt;1,"",IF(O856&gt;0,IF(INDEX('分け方の表'!$O$4:$O$53,O856)&lt;&gt;"",DATE(YEAR(INDEX('分け方の表'!$O$4:$O$53,O856)),MONTH(INDEX('分け方の表'!$O$4:$O$53,O856)),1),DATE(YEAR(B856),MONTH(B856),1)),DATE(YEAR(B856),MONTH(B856),1)))</f>
        <v/>
      </c>
      <c r="N856" s="39">
        <f>IF(L856&lt;&gt;1,"",IF(J856="",0,IF(COUNTIFS($J$4:J856,J856)&gt;1,1,0)))</f>
        <v/>
      </c>
      <c r="O856" s="39">
        <f>IF(L856&lt;&gt;1,"",IF(J856="",0,IFERROR(MATCH(J856,'分け方の表'!$M$4:$M$53,0),0)))</f>
        <v/>
      </c>
      <c r="P856" s="39">
        <f>IF(L856&lt;&gt;1,"",IF(SUMPRODUCT((COUNTIFS(C856,"*"&amp;'分け方の表'!$F$4:$F$23&amp;"*")&gt;0)*('分け方の表'!$F$4:$F$23&lt;&gt;"")*'分け方の表'!$I$4:$I$23)=0,99,1+COUNTIFS('分け方の表'!$I$4:$I$23,"&gt;"&amp;SUMPRODUCT((COUNTIFS(C856,"*"&amp;'分け方の表'!$F$4:$F$23&amp;"*")&gt;0)*('分け方の表'!$F$4:$F$23&lt;&gt;"")*'分け方の表'!$I$4:$I$23))))</f>
        <v/>
      </c>
      <c r="Q856" s="39">
        <f>IF(L856&lt;&gt;1,"",IF(P856&gt;=99,"",INDEX('分け方の表'!$G$4:$G$23,P856)&amp;""))</f>
        <v/>
      </c>
      <c r="R856" s="39">
        <f>IF(L856&lt;&gt;1,"",IF((F856="収入")*(G856="給与")*(E856&lt;&gt;"")*(COUNTIFS('分け方の表'!$J$4:$J$13,E856)&gt;0),INDEX('分け方の表'!$K$4:$K$13,MATCH(E856,'分け方の表'!$J$4:$J$13,0))&amp;"",IFERROR(INDEX('分け方の表'!$C$4:$C$103,MATCH(F856&amp;"|"&amp;G856,'分け方の表'!$D$4:$D$103,0))&amp;"",IFERROR(INDEX('分け方の表'!$C$4:$C$103,MATCH(F856&amp;"|（ほか全部）",'分け方の表'!$D$4:$D$103,0))&amp;"","未分類"))))</f>
        <v/>
      </c>
      <c r="S856" s="39">
        <f>IF(L856&lt;&gt;1,"",IF(N856=1,"",IF(IF(O856&gt;0,INDEX('分け方の表'!$N$4:$N$53,O856)&amp;"","")&lt;&gt;"",IF(INDEX('分け方の表'!$N$4:$N$53,O856)="（数えない）","",INDEX('分け方の表'!$N$4:$N$53,O856)&amp;""),IF(I856&amp;""="1",IF((Q856&lt;&gt;"")*(D856&lt;0)*(IFERROR(INDEX('入力'!$E$30:$E$88,MATCH(Q856,'入力'!$A$30:$A$88,0)),"")="貯める・増やす"),Q856,""),IF(A856&amp;""="0","",IF(Q856&lt;&gt;"",Q856,R856))))))</f>
        <v/>
      </c>
      <c r="T856" s="56">
        <f>IF(S856="","",IF(IFERROR(INDEX('入力'!$E$30:$E$88,MATCH(S856,'入力'!$A$30:$A$88,0)),"")="入るお金",D856,-D856))</f>
        <v/>
      </c>
      <c r="U856" s="39">
        <f>IF(L856="","",IF(L856&lt;&gt;1,"見出しなど",IF(N856=1,"重なり",IF(S856="",IF(O856&gt;0,"数えない（直した）",IF(I856&amp;""="1","振替",IF(A856&amp;""="0","計算対象外","数えない"))),IF(COUNTIFS('入力'!$A$30:$A$88,S856)=0,"一覧にない費目",IF(O856&gt;0,"直した",IF(S856="未分類","未分類","OK")))))))</f>
        <v/>
      </c>
    </row>
    <row r="857">
      <c r="A857" s="40" t="n"/>
      <c r="B857" s="34" t="n"/>
      <c r="C857" s="35" t="n"/>
      <c r="D857" s="36" t="n"/>
      <c r="E857" s="35" t="n"/>
      <c r="F857" s="35" t="n"/>
      <c r="G857" s="35" t="n"/>
      <c r="H857" s="35" t="n"/>
      <c r="I857" s="40" t="n"/>
      <c r="J857" s="35" t="n"/>
      <c r="L857" s="39">
        <f>IF(B857="","",IFERROR(YEAR(B857)*0+D857*0+1,0))</f>
        <v/>
      </c>
      <c r="M857" s="55">
        <f>IF(L857&lt;&gt;1,"",IF(O857&gt;0,IF(INDEX('分け方の表'!$O$4:$O$53,O857)&lt;&gt;"",DATE(YEAR(INDEX('分け方の表'!$O$4:$O$53,O857)),MONTH(INDEX('分け方の表'!$O$4:$O$53,O857)),1),DATE(YEAR(B857),MONTH(B857),1)),DATE(YEAR(B857),MONTH(B857),1)))</f>
        <v/>
      </c>
      <c r="N857" s="39">
        <f>IF(L857&lt;&gt;1,"",IF(J857="",0,IF(COUNTIFS($J$4:J857,J857)&gt;1,1,0)))</f>
        <v/>
      </c>
      <c r="O857" s="39">
        <f>IF(L857&lt;&gt;1,"",IF(J857="",0,IFERROR(MATCH(J857,'分け方の表'!$M$4:$M$53,0),0)))</f>
        <v/>
      </c>
      <c r="P857" s="39">
        <f>IF(L857&lt;&gt;1,"",IF(SUMPRODUCT((COUNTIFS(C857,"*"&amp;'分け方の表'!$F$4:$F$23&amp;"*")&gt;0)*('分け方の表'!$F$4:$F$23&lt;&gt;"")*'分け方の表'!$I$4:$I$23)=0,99,1+COUNTIFS('分け方の表'!$I$4:$I$23,"&gt;"&amp;SUMPRODUCT((COUNTIFS(C857,"*"&amp;'分け方の表'!$F$4:$F$23&amp;"*")&gt;0)*('分け方の表'!$F$4:$F$23&lt;&gt;"")*'分け方の表'!$I$4:$I$23))))</f>
        <v/>
      </c>
      <c r="Q857" s="39">
        <f>IF(L857&lt;&gt;1,"",IF(P857&gt;=99,"",INDEX('分け方の表'!$G$4:$G$23,P857)&amp;""))</f>
        <v/>
      </c>
      <c r="R857" s="39">
        <f>IF(L857&lt;&gt;1,"",IF((F857="収入")*(G857="給与")*(E857&lt;&gt;"")*(COUNTIFS('分け方の表'!$J$4:$J$13,E857)&gt;0),INDEX('分け方の表'!$K$4:$K$13,MATCH(E857,'分け方の表'!$J$4:$J$13,0))&amp;"",IFERROR(INDEX('分け方の表'!$C$4:$C$103,MATCH(F857&amp;"|"&amp;G857,'分け方の表'!$D$4:$D$103,0))&amp;"",IFERROR(INDEX('分け方の表'!$C$4:$C$103,MATCH(F857&amp;"|（ほか全部）",'分け方の表'!$D$4:$D$103,0))&amp;"","未分類"))))</f>
        <v/>
      </c>
      <c r="S857" s="39">
        <f>IF(L857&lt;&gt;1,"",IF(N857=1,"",IF(IF(O857&gt;0,INDEX('分け方の表'!$N$4:$N$53,O857)&amp;"","")&lt;&gt;"",IF(INDEX('分け方の表'!$N$4:$N$53,O857)="（数えない）","",INDEX('分け方の表'!$N$4:$N$53,O857)&amp;""),IF(I857&amp;""="1",IF((Q857&lt;&gt;"")*(D857&lt;0)*(IFERROR(INDEX('入力'!$E$30:$E$88,MATCH(Q857,'入力'!$A$30:$A$88,0)),"")="貯める・増やす"),Q857,""),IF(A857&amp;""="0","",IF(Q857&lt;&gt;"",Q857,R857))))))</f>
        <v/>
      </c>
      <c r="T857" s="56">
        <f>IF(S857="","",IF(IFERROR(INDEX('入力'!$E$30:$E$88,MATCH(S857,'入力'!$A$30:$A$88,0)),"")="入るお金",D857,-D857))</f>
        <v/>
      </c>
      <c r="U857" s="39">
        <f>IF(L857="","",IF(L857&lt;&gt;1,"見出しなど",IF(N857=1,"重なり",IF(S857="",IF(O857&gt;0,"数えない（直した）",IF(I857&amp;""="1","振替",IF(A857&amp;""="0","計算対象外","数えない"))),IF(COUNTIFS('入力'!$A$30:$A$88,S857)=0,"一覧にない費目",IF(O857&gt;0,"直した",IF(S857="未分類","未分類","OK")))))))</f>
        <v/>
      </c>
    </row>
    <row r="858">
      <c r="A858" s="40" t="n"/>
      <c r="B858" s="34" t="n"/>
      <c r="C858" s="35" t="n"/>
      <c r="D858" s="36" t="n"/>
      <c r="E858" s="35" t="n"/>
      <c r="F858" s="35" t="n"/>
      <c r="G858" s="35" t="n"/>
      <c r="H858" s="35" t="n"/>
      <c r="I858" s="40" t="n"/>
      <c r="J858" s="35" t="n"/>
      <c r="L858" s="39">
        <f>IF(B858="","",IFERROR(YEAR(B858)*0+D858*0+1,0))</f>
        <v/>
      </c>
      <c r="M858" s="55">
        <f>IF(L858&lt;&gt;1,"",IF(O858&gt;0,IF(INDEX('分け方の表'!$O$4:$O$53,O858)&lt;&gt;"",DATE(YEAR(INDEX('分け方の表'!$O$4:$O$53,O858)),MONTH(INDEX('分け方の表'!$O$4:$O$53,O858)),1),DATE(YEAR(B858),MONTH(B858),1)),DATE(YEAR(B858),MONTH(B858),1)))</f>
        <v/>
      </c>
      <c r="N858" s="39">
        <f>IF(L858&lt;&gt;1,"",IF(J858="",0,IF(COUNTIFS($J$4:J858,J858)&gt;1,1,0)))</f>
        <v/>
      </c>
      <c r="O858" s="39">
        <f>IF(L858&lt;&gt;1,"",IF(J858="",0,IFERROR(MATCH(J858,'分け方の表'!$M$4:$M$53,0),0)))</f>
        <v/>
      </c>
      <c r="P858" s="39">
        <f>IF(L858&lt;&gt;1,"",IF(SUMPRODUCT((COUNTIFS(C858,"*"&amp;'分け方の表'!$F$4:$F$23&amp;"*")&gt;0)*('分け方の表'!$F$4:$F$23&lt;&gt;"")*'分け方の表'!$I$4:$I$23)=0,99,1+COUNTIFS('分け方の表'!$I$4:$I$23,"&gt;"&amp;SUMPRODUCT((COUNTIFS(C858,"*"&amp;'分け方の表'!$F$4:$F$23&amp;"*")&gt;0)*('分け方の表'!$F$4:$F$23&lt;&gt;"")*'分け方の表'!$I$4:$I$23))))</f>
        <v/>
      </c>
      <c r="Q858" s="39">
        <f>IF(L858&lt;&gt;1,"",IF(P858&gt;=99,"",INDEX('分け方の表'!$G$4:$G$23,P858)&amp;""))</f>
        <v/>
      </c>
      <c r="R858" s="39">
        <f>IF(L858&lt;&gt;1,"",IF((F858="収入")*(G858="給与")*(E858&lt;&gt;"")*(COUNTIFS('分け方の表'!$J$4:$J$13,E858)&gt;0),INDEX('分け方の表'!$K$4:$K$13,MATCH(E858,'分け方の表'!$J$4:$J$13,0))&amp;"",IFERROR(INDEX('分け方の表'!$C$4:$C$103,MATCH(F858&amp;"|"&amp;G858,'分け方の表'!$D$4:$D$103,0))&amp;"",IFERROR(INDEX('分け方の表'!$C$4:$C$103,MATCH(F858&amp;"|（ほか全部）",'分け方の表'!$D$4:$D$103,0))&amp;"","未分類"))))</f>
        <v/>
      </c>
      <c r="S858" s="39">
        <f>IF(L858&lt;&gt;1,"",IF(N858=1,"",IF(IF(O858&gt;0,INDEX('分け方の表'!$N$4:$N$53,O858)&amp;"","")&lt;&gt;"",IF(INDEX('分け方の表'!$N$4:$N$53,O858)="（数えない）","",INDEX('分け方の表'!$N$4:$N$53,O858)&amp;""),IF(I858&amp;""="1",IF((Q858&lt;&gt;"")*(D858&lt;0)*(IFERROR(INDEX('入力'!$E$30:$E$88,MATCH(Q858,'入力'!$A$30:$A$88,0)),"")="貯める・増やす"),Q858,""),IF(A858&amp;""="0","",IF(Q858&lt;&gt;"",Q858,R858))))))</f>
        <v/>
      </c>
      <c r="T858" s="56">
        <f>IF(S858="","",IF(IFERROR(INDEX('入力'!$E$30:$E$88,MATCH(S858,'入力'!$A$30:$A$88,0)),"")="入るお金",D858,-D858))</f>
        <v/>
      </c>
      <c r="U858" s="39">
        <f>IF(L858="","",IF(L858&lt;&gt;1,"見出しなど",IF(N858=1,"重なり",IF(S858="",IF(O858&gt;0,"数えない（直した）",IF(I858&amp;""="1","振替",IF(A858&amp;""="0","計算対象外","数えない"))),IF(COUNTIFS('入力'!$A$30:$A$88,S858)=0,"一覧にない費目",IF(O858&gt;0,"直した",IF(S858="未分類","未分類","OK")))))))</f>
        <v/>
      </c>
    </row>
    <row r="859">
      <c r="A859" s="40" t="n"/>
      <c r="B859" s="34" t="n"/>
      <c r="C859" s="35" t="n"/>
      <c r="D859" s="36" t="n"/>
      <c r="E859" s="35" t="n"/>
      <c r="F859" s="35" t="n"/>
      <c r="G859" s="35" t="n"/>
      <c r="H859" s="35" t="n"/>
      <c r="I859" s="40" t="n"/>
      <c r="J859" s="35" t="n"/>
      <c r="L859" s="39">
        <f>IF(B859="","",IFERROR(YEAR(B859)*0+D859*0+1,0))</f>
        <v/>
      </c>
      <c r="M859" s="55">
        <f>IF(L859&lt;&gt;1,"",IF(O859&gt;0,IF(INDEX('分け方の表'!$O$4:$O$53,O859)&lt;&gt;"",DATE(YEAR(INDEX('分け方の表'!$O$4:$O$53,O859)),MONTH(INDEX('分け方の表'!$O$4:$O$53,O859)),1),DATE(YEAR(B859),MONTH(B859),1)),DATE(YEAR(B859),MONTH(B859),1)))</f>
        <v/>
      </c>
      <c r="N859" s="39">
        <f>IF(L859&lt;&gt;1,"",IF(J859="",0,IF(COUNTIFS($J$4:J859,J859)&gt;1,1,0)))</f>
        <v/>
      </c>
      <c r="O859" s="39">
        <f>IF(L859&lt;&gt;1,"",IF(J859="",0,IFERROR(MATCH(J859,'分け方の表'!$M$4:$M$53,0),0)))</f>
        <v/>
      </c>
      <c r="P859" s="39">
        <f>IF(L859&lt;&gt;1,"",IF(SUMPRODUCT((COUNTIFS(C859,"*"&amp;'分け方の表'!$F$4:$F$23&amp;"*")&gt;0)*('分け方の表'!$F$4:$F$23&lt;&gt;"")*'分け方の表'!$I$4:$I$23)=0,99,1+COUNTIFS('分け方の表'!$I$4:$I$23,"&gt;"&amp;SUMPRODUCT((COUNTIFS(C859,"*"&amp;'分け方の表'!$F$4:$F$23&amp;"*")&gt;0)*('分け方の表'!$F$4:$F$23&lt;&gt;"")*'分け方の表'!$I$4:$I$23))))</f>
        <v/>
      </c>
      <c r="Q859" s="39">
        <f>IF(L859&lt;&gt;1,"",IF(P859&gt;=99,"",INDEX('分け方の表'!$G$4:$G$23,P859)&amp;""))</f>
        <v/>
      </c>
      <c r="R859" s="39">
        <f>IF(L859&lt;&gt;1,"",IF((F859="収入")*(G859="給与")*(E859&lt;&gt;"")*(COUNTIFS('分け方の表'!$J$4:$J$13,E859)&gt;0),INDEX('分け方の表'!$K$4:$K$13,MATCH(E859,'分け方の表'!$J$4:$J$13,0))&amp;"",IFERROR(INDEX('分け方の表'!$C$4:$C$103,MATCH(F859&amp;"|"&amp;G859,'分け方の表'!$D$4:$D$103,0))&amp;"",IFERROR(INDEX('分け方の表'!$C$4:$C$103,MATCH(F859&amp;"|（ほか全部）",'分け方の表'!$D$4:$D$103,0))&amp;"","未分類"))))</f>
        <v/>
      </c>
      <c r="S859" s="39">
        <f>IF(L859&lt;&gt;1,"",IF(N859=1,"",IF(IF(O859&gt;0,INDEX('分け方の表'!$N$4:$N$53,O859)&amp;"","")&lt;&gt;"",IF(INDEX('分け方の表'!$N$4:$N$53,O859)="（数えない）","",INDEX('分け方の表'!$N$4:$N$53,O859)&amp;""),IF(I859&amp;""="1",IF((Q859&lt;&gt;"")*(D859&lt;0)*(IFERROR(INDEX('入力'!$E$30:$E$88,MATCH(Q859,'入力'!$A$30:$A$88,0)),"")="貯める・増やす"),Q859,""),IF(A859&amp;""="0","",IF(Q859&lt;&gt;"",Q859,R859))))))</f>
        <v/>
      </c>
      <c r="T859" s="56">
        <f>IF(S859="","",IF(IFERROR(INDEX('入力'!$E$30:$E$88,MATCH(S859,'入力'!$A$30:$A$88,0)),"")="入るお金",D859,-D859))</f>
        <v/>
      </c>
      <c r="U859" s="39">
        <f>IF(L859="","",IF(L859&lt;&gt;1,"見出しなど",IF(N859=1,"重なり",IF(S859="",IF(O859&gt;0,"数えない（直した）",IF(I859&amp;""="1","振替",IF(A859&amp;""="0","計算対象外","数えない"))),IF(COUNTIFS('入力'!$A$30:$A$88,S859)=0,"一覧にない費目",IF(O859&gt;0,"直した",IF(S859="未分類","未分類","OK")))))))</f>
        <v/>
      </c>
    </row>
    <row r="860">
      <c r="A860" s="40" t="n"/>
      <c r="B860" s="34" t="n"/>
      <c r="C860" s="35" t="n"/>
      <c r="D860" s="36" t="n"/>
      <c r="E860" s="35" t="n"/>
      <c r="F860" s="35" t="n"/>
      <c r="G860" s="35" t="n"/>
      <c r="H860" s="35" t="n"/>
      <c r="I860" s="40" t="n"/>
      <c r="J860" s="35" t="n"/>
      <c r="L860" s="39">
        <f>IF(B860="","",IFERROR(YEAR(B860)*0+D860*0+1,0))</f>
        <v/>
      </c>
      <c r="M860" s="55">
        <f>IF(L860&lt;&gt;1,"",IF(O860&gt;0,IF(INDEX('分け方の表'!$O$4:$O$53,O860)&lt;&gt;"",DATE(YEAR(INDEX('分け方の表'!$O$4:$O$53,O860)),MONTH(INDEX('分け方の表'!$O$4:$O$53,O860)),1),DATE(YEAR(B860),MONTH(B860),1)),DATE(YEAR(B860),MONTH(B860),1)))</f>
        <v/>
      </c>
      <c r="N860" s="39">
        <f>IF(L860&lt;&gt;1,"",IF(J860="",0,IF(COUNTIFS($J$4:J860,J860)&gt;1,1,0)))</f>
        <v/>
      </c>
      <c r="O860" s="39">
        <f>IF(L860&lt;&gt;1,"",IF(J860="",0,IFERROR(MATCH(J860,'分け方の表'!$M$4:$M$53,0),0)))</f>
        <v/>
      </c>
      <c r="P860" s="39">
        <f>IF(L860&lt;&gt;1,"",IF(SUMPRODUCT((COUNTIFS(C860,"*"&amp;'分け方の表'!$F$4:$F$23&amp;"*")&gt;0)*('分け方の表'!$F$4:$F$23&lt;&gt;"")*'分け方の表'!$I$4:$I$23)=0,99,1+COUNTIFS('分け方の表'!$I$4:$I$23,"&gt;"&amp;SUMPRODUCT((COUNTIFS(C860,"*"&amp;'分け方の表'!$F$4:$F$23&amp;"*")&gt;0)*('分け方の表'!$F$4:$F$23&lt;&gt;"")*'分け方の表'!$I$4:$I$23))))</f>
        <v/>
      </c>
      <c r="Q860" s="39">
        <f>IF(L860&lt;&gt;1,"",IF(P860&gt;=99,"",INDEX('分け方の表'!$G$4:$G$23,P860)&amp;""))</f>
        <v/>
      </c>
      <c r="R860" s="39">
        <f>IF(L860&lt;&gt;1,"",IF((F860="収入")*(G860="給与")*(E860&lt;&gt;"")*(COUNTIFS('分け方の表'!$J$4:$J$13,E860)&gt;0),INDEX('分け方の表'!$K$4:$K$13,MATCH(E860,'分け方の表'!$J$4:$J$13,0))&amp;"",IFERROR(INDEX('分け方の表'!$C$4:$C$103,MATCH(F860&amp;"|"&amp;G860,'分け方の表'!$D$4:$D$103,0))&amp;"",IFERROR(INDEX('分け方の表'!$C$4:$C$103,MATCH(F860&amp;"|（ほか全部）",'分け方の表'!$D$4:$D$103,0))&amp;"","未分類"))))</f>
        <v/>
      </c>
      <c r="S860" s="39">
        <f>IF(L860&lt;&gt;1,"",IF(N860=1,"",IF(IF(O860&gt;0,INDEX('分け方の表'!$N$4:$N$53,O860)&amp;"","")&lt;&gt;"",IF(INDEX('分け方の表'!$N$4:$N$53,O860)="（数えない）","",INDEX('分け方の表'!$N$4:$N$53,O860)&amp;""),IF(I860&amp;""="1",IF((Q860&lt;&gt;"")*(D860&lt;0)*(IFERROR(INDEX('入力'!$E$30:$E$88,MATCH(Q860,'入力'!$A$30:$A$88,0)),"")="貯める・増やす"),Q860,""),IF(A860&amp;""="0","",IF(Q860&lt;&gt;"",Q860,R860))))))</f>
        <v/>
      </c>
      <c r="T860" s="56">
        <f>IF(S860="","",IF(IFERROR(INDEX('入力'!$E$30:$E$88,MATCH(S860,'入力'!$A$30:$A$88,0)),"")="入るお金",D860,-D860))</f>
        <v/>
      </c>
      <c r="U860" s="39">
        <f>IF(L860="","",IF(L860&lt;&gt;1,"見出しなど",IF(N860=1,"重なり",IF(S860="",IF(O860&gt;0,"数えない（直した）",IF(I860&amp;""="1","振替",IF(A860&amp;""="0","計算対象外","数えない"))),IF(COUNTIFS('入力'!$A$30:$A$88,S860)=0,"一覧にない費目",IF(O860&gt;0,"直した",IF(S860="未分類","未分類","OK")))))))</f>
        <v/>
      </c>
    </row>
    <row r="861">
      <c r="A861" s="40" t="n"/>
      <c r="B861" s="34" t="n"/>
      <c r="C861" s="35" t="n"/>
      <c r="D861" s="36" t="n"/>
      <c r="E861" s="35" t="n"/>
      <c r="F861" s="35" t="n"/>
      <c r="G861" s="35" t="n"/>
      <c r="H861" s="35" t="n"/>
      <c r="I861" s="40" t="n"/>
      <c r="J861" s="35" t="n"/>
      <c r="L861" s="39">
        <f>IF(B861="","",IFERROR(YEAR(B861)*0+D861*0+1,0))</f>
        <v/>
      </c>
      <c r="M861" s="55">
        <f>IF(L861&lt;&gt;1,"",IF(O861&gt;0,IF(INDEX('分け方の表'!$O$4:$O$53,O861)&lt;&gt;"",DATE(YEAR(INDEX('分け方の表'!$O$4:$O$53,O861)),MONTH(INDEX('分け方の表'!$O$4:$O$53,O861)),1),DATE(YEAR(B861),MONTH(B861),1)),DATE(YEAR(B861),MONTH(B861),1)))</f>
        <v/>
      </c>
      <c r="N861" s="39">
        <f>IF(L861&lt;&gt;1,"",IF(J861="",0,IF(COUNTIFS($J$4:J861,J861)&gt;1,1,0)))</f>
        <v/>
      </c>
      <c r="O861" s="39">
        <f>IF(L861&lt;&gt;1,"",IF(J861="",0,IFERROR(MATCH(J861,'分け方の表'!$M$4:$M$53,0),0)))</f>
        <v/>
      </c>
      <c r="P861" s="39">
        <f>IF(L861&lt;&gt;1,"",IF(SUMPRODUCT((COUNTIFS(C861,"*"&amp;'分け方の表'!$F$4:$F$23&amp;"*")&gt;0)*('分け方の表'!$F$4:$F$23&lt;&gt;"")*'分け方の表'!$I$4:$I$23)=0,99,1+COUNTIFS('分け方の表'!$I$4:$I$23,"&gt;"&amp;SUMPRODUCT((COUNTIFS(C861,"*"&amp;'分け方の表'!$F$4:$F$23&amp;"*")&gt;0)*('分け方の表'!$F$4:$F$23&lt;&gt;"")*'分け方の表'!$I$4:$I$23))))</f>
        <v/>
      </c>
      <c r="Q861" s="39">
        <f>IF(L861&lt;&gt;1,"",IF(P861&gt;=99,"",INDEX('分け方の表'!$G$4:$G$23,P861)&amp;""))</f>
        <v/>
      </c>
      <c r="R861" s="39">
        <f>IF(L861&lt;&gt;1,"",IF((F861="収入")*(G861="給与")*(E861&lt;&gt;"")*(COUNTIFS('分け方の表'!$J$4:$J$13,E861)&gt;0),INDEX('分け方の表'!$K$4:$K$13,MATCH(E861,'分け方の表'!$J$4:$J$13,0))&amp;"",IFERROR(INDEX('分け方の表'!$C$4:$C$103,MATCH(F861&amp;"|"&amp;G861,'分け方の表'!$D$4:$D$103,0))&amp;"",IFERROR(INDEX('分け方の表'!$C$4:$C$103,MATCH(F861&amp;"|（ほか全部）",'分け方の表'!$D$4:$D$103,0))&amp;"","未分類"))))</f>
        <v/>
      </c>
      <c r="S861" s="39">
        <f>IF(L861&lt;&gt;1,"",IF(N861=1,"",IF(IF(O861&gt;0,INDEX('分け方の表'!$N$4:$N$53,O861)&amp;"","")&lt;&gt;"",IF(INDEX('分け方の表'!$N$4:$N$53,O861)="（数えない）","",INDEX('分け方の表'!$N$4:$N$53,O861)&amp;""),IF(I861&amp;""="1",IF((Q861&lt;&gt;"")*(D861&lt;0)*(IFERROR(INDEX('入力'!$E$30:$E$88,MATCH(Q861,'入力'!$A$30:$A$88,0)),"")="貯める・増やす"),Q861,""),IF(A861&amp;""="0","",IF(Q861&lt;&gt;"",Q861,R861))))))</f>
        <v/>
      </c>
      <c r="T861" s="56">
        <f>IF(S861="","",IF(IFERROR(INDEX('入力'!$E$30:$E$88,MATCH(S861,'入力'!$A$30:$A$88,0)),"")="入るお金",D861,-D861))</f>
        <v/>
      </c>
      <c r="U861" s="39">
        <f>IF(L861="","",IF(L861&lt;&gt;1,"見出しなど",IF(N861=1,"重なり",IF(S861="",IF(O861&gt;0,"数えない（直した）",IF(I861&amp;""="1","振替",IF(A861&amp;""="0","計算対象外","数えない"))),IF(COUNTIFS('入力'!$A$30:$A$88,S861)=0,"一覧にない費目",IF(O861&gt;0,"直した",IF(S861="未分類","未分類","OK")))))))</f>
        <v/>
      </c>
    </row>
    <row r="862">
      <c r="A862" s="40" t="n"/>
      <c r="B862" s="34" t="n"/>
      <c r="C862" s="35" t="n"/>
      <c r="D862" s="36" t="n"/>
      <c r="E862" s="35" t="n"/>
      <c r="F862" s="35" t="n"/>
      <c r="G862" s="35" t="n"/>
      <c r="H862" s="35" t="n"/>
      <c r="I862" s="40" t="n"/>
      <c r="J862" s="35" t="n"/>
      <c r="L862" s="39">
        <f>IF(B862="","",IFERROR(YEAR(B862)*0+D862*0+1,0))</f>
        <v/>
      </c>
      <c r="M862" s="55">
        <f>IF(L862&lt;&gt;1,"",IF(O862&gt;0,IF(INDEX('分け方の表'!$O$4:$O$53,O862)&lt;&gt;"",DATE(YEAR(INDEX('分け方の表'!$O$4:$O$53,O862)),MONTH(INDEX('分け方の表'!$O$4:$O$53,O862)),1),DATE(YEAR(B862),MONTH(B862),1)),DATE(YEAR(B862),MONTH(B862),1)))</f>
        <v/>
      </c>
      <c r="N862" s="39">
        <f>IF(L862&lt;&gt;1,"",IF(J862="",0,IF(COUNTIFS($J$4:J862,J862)&gt;1,1,0)))</f>
        <v/>
      </c>
      <c r="O862" s="39">
        <f>IF(L862&lt;&gt;1,"",IF(J862="",0,IFERROR(MATCH(J862,'分け方の表'!$M$4:$M$53,0),0)))</f>
        <v/>
      </c>
      <c r="P862" s="39">
        <f>IF(L862&lt;&gt;1,"",IF(SUMPRODUCT((COUNTIFS(C862,"*"&amp;'分け方の表'!$F$4:$F$23&amp;"*")&gt;0)*('分け方の表'!$F$4:$F$23&lt;&gt;"")*'分け方の表'!$I$4:$I$23)=0,99,1+COUNTIFS('分け方の表'!$I$4:$I$23,"&gt;"&amp;SUMPRODUCT((COUNTIFS(C862,"*"&amp;'分け方の表'!$F$4:$F$23&amp;"*")&gt;0)*('分け方の表'!$F$4:$F$23&lt;&gt;"")*'分け方の表'!$I$4:$I$23))))</f>
        <v/>
      </c>
      <c r="Q862" s="39">
        <f>IF(L862&lt;&gt;1,"",IF(P862&gt;=99,"",INDEX('分け方の表'!$G$4:$G$23,P862)&amp;""))</f>
        <v/>
      </c>
      <c r="R862" s="39">
        <f>IF(L862&lt;&gt;1,"",IF((F862="収入")*(G862="給与")*(E862&lt;&gt;"")*(COUNTIFS('分け方の表'!$J$4:$J$13,E862)&gt;0),INDEX('分け方の表'!$K$4:$K$13,MATCH(E862,'分け方の表'!$J$4:$J$13,0))&amp;"",IFERROR(INDEX('分け方の表'!$C$4:$C$103,MATCH(F862&amp;"|"&amp;G862,'分け方の表'!$D$4:$D$103,0))&amp;"",IFERROR(INDEX('分け方の表'!$C$4:$C$103,MATCH(F862&amp;"|（ほか全部）",'分け方の表'!$D$4:$D$103,0))&amp;"","未分類"))))</f>
        <v/>
      </c>
      <c r="S862" s="39">
        <f>IF(L862&lt;&gt;1,"",IF(N862=1,"",IF(IF(O862&gt;0,INDEX('分け方の表'!$N$4:$N$53,O862)&amp;"","")&lt;&gt;"",IF(INDEX('分け方の表'!$N$4:$N$53,O862)="（数えない）","",INDEX('分け方の表'!$N$4:$N$53,O862)&amp;""),IF(I862&amp;""="1",IF((Q862&lt;&gt;"")*(D862&lt;0)*(IFERROR(INDEX('入力'!$E$30:$E$88,MATCH(Q862,'入力'!$A$30:$A$88,0)),"")="貯める・増やす"),Q862,""),IF(A862&amp;""="0","",IF(Q862&lt;&gt;"",Q862,R862))))))</f>
        <v/>
      </c>
      <c r="T862" s="56">
        <f>IF(S862="","",IF(IFERROR(INDEX('入力'!$E$30:$E$88,MATCH(S862,'入力'!$A$30:$A$88,0)),"")="入るお金",D862,-D862))</f>
        <v/>
      </c>
      <c r="U862" s="39">
        <f>IF(L862="","",IF(L862&lt;&gt;1,"見出しなど",IF(N862=1,"重なり",IF(S862="",IF(O862&gt;0,"数えない（直した）",IF(I862&amp;""="1","振替",IF(A862&amp;""="0","計算対象外","数えない"))),IF(COUNTIFS('入力'!$A$30:$A$88,S862)=0,"一覧にない費目",IF(O862&gt;0,"直した",IF(S862="未分類","未分類","OK")))))))</f>
        <v/>
      </c>
    </row>
    <row r="863">
      <c r="A863" s="40" t="n"/>
      <c r="B863" s="34" t="n"/>
      <c r="C863" s="35" t="n"/>
      <c r="D863" s="36" t="n"/>
      <c r="E863" s="35" t="n"/>
      <c r="F863" s="35" t="n"/>
      <c r="G863" s="35" t="n"/>
      <c r="H863" s="35" t="n"/>
      <c r="I863" s="40" t="n"/>
      <c r="J863" s="35" t="n"/>
      <c r="L863" s="39">
        <f>IF(B863="","",IFERROR(YEAR(B863)*0+D863*0+1,0))</f>
        <v/>
      </c>
      <c r="M863" s="55">
        <f>IF(L863&lt;&gt;1,"",IF(O863&gt;0,IF(INDEX('分け方の表'!$O$4:$O$53,O863)&lt;&gt;"",DATE(YEAR(INDEX('分け方の表'!$O$4:$O$53,O863)),MONTH(INDEX('分け方の表'!$O$4:$O$53,O863)),1),DATE(YEAR(B863),MONTH(B863),1)),DATE(YEAR(B863),MONTH(B863),1)))</f>
        <v/>
      </c>
      <c r="N863" s="39">
        <f>IF(L863&lt;&gt;1,"",IF(J863="",0,IF(COUNTIFS($J$4:J863,J863)&gt;1,1,0)))</f>
        <v/>
      </c>
      <c r="O863" s="39">
        <f>IF(L863&lt;&gt;1,"",IF(J863="",0,IFERROR(MATCH(J863,'分け方の表'!$M$4:$M$53,0),0)))</f>
        <v/>
      </c>
      <c r="P863" s="39">
        <f>IF(L863&lt;&gt;1,"",IF(SUMPRODUCT((COUNTIFS(C863,"*"&amp;'分け方の表'!$F$4:$F$23&amp;"*")&gt;0)*('分け方の表'!$F$4:$F$23&lt;&gt;"")*'分け方の表'!$I$4:$I$23)=0,99,1+COUNTIFS('分け方の表'!$I$4:$I$23,"&gt;"&amp;SUMPRODUCT((COUNTIFS(C863,"*"&amp;'分け方の表'!$F$4:$F$23&amp;"*")&gt;0)*('分け方の表'!$F$4:$F$23&lt;&gt;"")*'分け方の表'!$I$4:$I$23))))</f>
        <v/>
      </c>
      <c r="Q863" s="39">
        <f>IF(L863&lt;&gt;1,"",IF(P863&gt;=99,"",INDEX('分け方の表'!$G$4:$G$23,P863)&amp;""))</f>
        <v/>
      </c>
      <c r="R863" s="39">
        <f>IF(L863&lt;&gt;1,"",IF((F863="収入")*(G863="給与")*(E863&lt;&gt;"")*(COUNTIFS('分け方の表'!$J$4:$J$13,E863)&gt;0),INDEX('分け方の表'!$K$4:$K$13,MATCH(E863,'分け方の表'!$J$4:$J$13,0))&amp;"",IFERROR(INDEX('分け方の表'!$C$4:$C$103,MATCH(F863&amp;"|"&amp;G863,'分け方の表'!$D$4:$D$103,0))&amp;"",IFERROR(INDEX('分け方の表'!$C$4:$C$103,MATCH(F863&amp;"|（ほか全部）",'分け方の表'!$D$4:$D$103,0))&amp;"","未分類"))))</f>
        <v/>
      </c>
      <c r="S863" s="39">
        <f>IF(L863&lt;&gt;1,"",IF(N863=1,"",IF(IF(O863&gt;0,INDEX('分け方の表'!$N$4:$N$53,O863)&amp;"","")&lt;&gt;"",IF(INDEX('分け方の表'!$N$4:$N$53,O863)="（数えない）","",INDEX('分け方の表'!$N$4:$N$53,O863)&amp;""),IF(I863&amp;""="1",IF((Q863&lt;&gt;"")*(D863&lt;0)*(IFERROR(INDEX('入力'!$E$30:$E$88,MATCH(Q863,'入力'!$A$30:$A$88,0)),"")="貯める・増やす"),Q863,""),IF(A863&amp;""="0","",IF(Q863&lt;&gt;"",Q863,R863))))))</f>
        <v/>
      </c>
      <c r="T863" s="56">
        <f>IF(S863="","",IF(IFERROR(INDEX('入力'!$E$30:$E$88,MATCH(S863,'入力'!$A$30:$A$88,0)),"")="入るお金",D863,-D863))</f>
        <v/>
      </c>
      <c r="U863" s="39">
        <f>IF(L863="","",IF(L863&lt;&gt;1,"見出しなど",IF(N863=1,"重なり",IF(S863="",IF(O863&gt;0,"数えない（直した）",IF(I863&amp;""="1","振替",IF(A863&amp;""="0","計算対象外","数えない"))),IF(COUNTIFS('入力'!$A$30:$A$88,S863)=0,"一覧にない費目",IF(O863&gt;0,"直した",IF(S863="未分類","未分類","OK")))))))</f>
        <v/>
      </c>
    </row>
    <row r="864">
      <c r="A864" s="40" t="n"/>
      <c r="B864" s="34" t="n"/>
      <c r="C864" s="35" t="n"/>
      <c r="D864" s="36" t="n"/>
      <c r="E864" s="35" t="n"/>
      <c r="F864" s="35" t="n"/>
      <c r="G864" s="35" t="n"/>
      <c r="H864" s="35" t="n"/>
      <c r="I864" s="40" t="n"/>
      <c r="J864" s="35" t="n"/>
      <c r="L864" s="39">
        <f>IF(B864="","",IFERROR(YEAR(B864)*0+D864*0+1,0))</f>
        <v/>
      </c>
      <c r="M864" s="55">
        <f>IF(L864&lt;&gt;1,"",IF(O864&gt;0,IF(INDEX('分け方の表'!$O$4:$O$53,O864)&lt;&gt;"",DATE(YEAR(INDEX('分け方の表'!$O$4:$O$53,O864)),MONTH(INDEX('分け方の表'!$O$4:$O$53,O864)),1),DATE(YEAR(B864),MONTH(B864),1)),DATE(YEAR(B864),MONTH(B864),1)))</f>
        <v/>
      </c>
      <c r="N864" s="39">
        <f>IF(L864&lt;&gt;1,"",IF(J864="",0,IF(COUNTIFS($J$4:J864,J864)&gt;1,1,0)))</f>
        <v/>
      </c>
      <c r="O864" s="39">
        <f>IF(L864&lt;&gt;1,"",IF(J864="",0,IFERROR(MATCH(J864,'分け方の表'!$M$4:$M$53,0),0)))</f>
        <v/>
      </c>
      <c r="P864" s="39">
        <f>IF(L864&lt;&gt;1,"",IF(SUMPRODUCT((COUNTIFS(C864,"*"&amp;'分け方の表'!$F$4:$F$23&amp;"*")&gt;0)*('分け方の表'!$F$4:$F$23&lt;&gt;"")*'分け方の表'!$I$4:$I$23)=0,99,1+COUNTIFS('分け方の表'!$I$4:$I$23,"&gt;"&amp;SUMPRODUCT((COUNTIFS(C864,"*"&amp;'分け方の表'!$F$4:$F$23&amp;"*")&gt;0)*('分け方の表'!$F$4:$F$23&lt;&gt;"")*'分け方の表'!$I$4:$I$23))))</f>
        <v/>
      </c>
      <c r="Q864" s="39">
        <f>IF(L864&lt;&gt;1,"",IF(P864&gt;=99,"",INDEX('分け方の表'!$G$4:$G$23,P864)&amp;""))</f>
        <v/>
      </c>
      <c r="R864" s="39">
        <f>IF(L864&lt;&gt;1,"",IF((F864="収入")*(G864="給与")*(E864&lt;&gt;"")*(COUNTIFS('分け方の表'!$J$4:$J$13,E864)&gt;0),INDEX('分け方の表'!$K$4:$K$13,MATCH(E864,'分け方の表'!$J$4:$J$13,0))&amp;"",IFERROR(INDEX('分け方の表'!$C$4:$C$103,MATCH(F864&amp;"|"&amp;G864,'分け方の表'!$D$4:$D$103,0))&amp;"",IFERROR(INDEX('分け方の表'!$C$4:$C$103,MATCH(F864&amp;"|（ほか全部）",'分け方の表'!$D$4:$D$103,0))&amp;"","未分類"))))</f>
        <v/>
      </c>
      <c r="S864" s="39">
        <f>IF(L864&lt;&gt;1,"",IF(N864=1,"",IF(IF(O864&gt;0,INDEX('分け方の表'!$N$4:$N$53,O864)&amp;"","")&lt;&gt;"",IF(INDEX('分け方の表'!$N$4:$N$53,O864)="（数えない）","",INDEX('分け方の表'!$N$4:$N$53,O864)&amp;""),IF(I864&amp;""="1",IF((Q864&lt;&gt;"")*(D864&lt;0)*(IFERROR(INDEX('入力'!$E$30:$E$88,MATCH(Q864,'入力'!$A$30:$A$88,0)),"")="貯める・増やす"),Q864,""),IF(A864&amp;""="0","",IF(Q864&lt;&gt;"",Q864,R864))))))</f>
        <v/>
      </c>
      <c r="T864" s="56">
        <f>IF(S864="","",IF(IFERROR(INDEX('入力'!$E$30:$E$88,MATCH(S864,'入力'!$A$30:$A$88,0)),"")="入るお金",D864,-D864))</f>
        <v/>
      </c>
      <c r="U864" s="39">
        <f>IF(L864="","",IF(L864&lt;&gt;1,"見出しなど",IF(N864=1,"重なり",IF(S864="",IF(O864&gt;0,"数えない（直した）",IF(I864&amp;""="1","振替",IF(A864&amp;""="0","計算対象外","数えない"))),IF(COUNTIFS('入力'!$A$30:$A$88,S864)=0,"一覧にない費目",IF(O864&gt;0,"直した",IF(S864="未分類","未分類","OK")))))))</f>
        <v/>
      </c>
    </row>
    <row r="865">
      <c r="A865" s="40" t="n"/>
      <c r="B865" s="34" t="n"/>
      <c r="C865" s="35" t="n"/>
      <c r="D865" s="36" t="n"/>
      <c r="E865" s="35" t="n"/>
      <c r="F865" s="35" t="n"/>
      <c r="G865" s="35" t="n"/>
      <c r="H865" s="35" t="n"/>
      <c r="I865" s="40" t="n"/>
      <c r="J865" s="35" t="n"/>
      <c r="L865" s="39">
        <f>IF(B865="","",IFERROR(YEAR(B865)*0+D865*0+1,0))</f>
        <v/>
      </c>
      <c r="M865" s="55">
        <f>IF(L865&lt;&gt;1,"",IF(O865&gt;0,IF(INDEX('分け方の表'!$O$4:$O$53,O865)&lt;&gt;"",DATE(YEAR(INDEX('分け方の表'!$O$4:$O$53,O865)),MONTH(INDEX('分け方の表'!$O$4:$O$53,O865)),1),DATE(YEAR(B865),MONTH(B865),1)),DATE(YEAR(B865),MONTH(B865),1)))</f>
        <v/>
      </c>
      <c r="N865" s="39">
        <f>IF(L865&lt;&gt;1,"",IF(J865="",0,IF(COUNTIFS($J$4:J865,J865)&gt;1,1,0)))</f>
        <v/>
      </c>
      <c r="O865" s="39">
        <f>IF(L865&lt;&gt;1,"",IF(J865="",0,IFERROR(MATCH(J865,'分け方の表'!$M$4:$M$53,0),0)))</f>
        <v/>
      </c>
      <c r="P865" s="39">
        <f>IF(L865&lt;&gt;1,"",IF(SUMPRODUCT((COUNTIFS(C865,"*"&amp;'分け方の表'!$F$4:$F$23&amp;"*")&gt;0)*('分け方の表'!$F$4:$F$23&lt;&gt;"")*'分け方の表'!$I$4:$I$23)=0,99,1+COUNTIFS('分け方の表'!$I$4:$I$23,"&gt;"&amp;SUMPRODUCT((COUNTIFS(C865,"*"&amp;'分け方の表'!$F$4:$F$23&amp;"*")&gt;0)*('分け方の表'!$F$4:$F$23&lt;&gt;"")*'分け方の表'!$I$4:$I$23))))</f>
        <v/>
      </c>
      <c r="Q865" s="39">
        <f>IF(L865&lt;&gt;1,"",IF(P865&gt;=99,"",INDEX('分け方の表'!$G$4:$G$23,P865)&amp;""))</f>
        <v/>
      </c>
      <c r="R865" s="39">
        <f>IF(L865&lt;&gt;1,"",IF((F865="収入")*(G865="給与")*(E865&lt;&gt;"")*(COUNTIFS('分け方の表'!$J$4:$J$13,E865)&gt;0),INDEX('分け方の表'!$K$4:$K$13,MATCH(E865,'分け方の表'!$J$4:$J$13,0))&amp;"",IFERROR(INDEX('分け方の表'!$C$4:$C$103,MATCH(F865&amp;"|"&amp;G865,'分け方の表'!$D$4:$D$103,0))&amp;"",IFERROR(INDEX('分け方の表'!$C$4:$C$103,MATCH(F865&amp;"|（ほか全部）",'分け方の表'!$D$4:$D$103,0))&amp;"","未分類"))))</f>
        <v/>
      </c>
      <c r="S865" s="39">
        <f>IF(L865&lt;&gt;1,"",IF(N865=1,"",IF(IF(O865&gt;0,INDEX('分け方の表'!$N$4:$N$53,O865)&amp;"","")&lt;&gt;"",IF(INDEX('分け方の表'!$N$4:$N$53,O865)="（数えない）","",INDEX('分け方の表'!$N$4:$N$53,O865)&amp;""),IF(I865&amp;""="1",IF((Q865&lt;&gt;"")*(D865&lt;0)*(IFERROR(INDEX('入力'!$E$30:$E$88,MATCH(Q865,'入力'!$A$30:$A$88,0)),"")="貯める・増やす"),Q865,""),IF(A865&amp;""="0","",IF(Q865&lt;&gt;"",Q865,R865))))))</f>
        <v/>
      </c>
      <c r="T865" s="56">
        <f>IF(S865="","",IF(IFERROR(INDEX('入力'!$E$30:$E$88,MATCH(S865,'入力'!$A$30:$A$88,0)),"")="入るお金",D865,-D865))</f>
        <v/>
      </c>
      <c r="U865" s="39">
        <f>IF(L865="","",IF(L865&lt;&gt;1,"見出しなど",IF(N865=1,"重なり",IF(S865="",IF(O865&gt;0,"数えない（直した）",IF(I865&amp;""="1","振替",IF(A865&amp;""="0","計算対象外","数えない"))),IF(COUNTIFS('入力'!$A$30:$A$88,S865)=0,"一覧にない費目",IF(O865&gt;0,"直した",IF(S865="未分類","未分類","OK")))))))</f>
        <v/>
      </c>
    </row>
    <row r="866">
      <c r="A866" s="40" t="n"/>
      <c r="B866" s="34" t="n"/>
      <c r="C866" s="35" t="n"/>
      <c r="D866" s="36" t="n"/>
      <c r="E866" s="35" t="n"/>
      <c r="F866" s="35" t="n"/>
      <c r="G866" s="35" t="n"/>
      <c r="H866" s="35" t="n"/>
      <c r="I866" s="40" t="n"/>
      <c r="J866" s="35" t="n"/>
      <c r="L866" s="39">
        <f>IF(B866="","",IFERROR(YEAR(B866)*0+D866*0+1,0))</f>
        <v/>
      </c>
      <c r="M866" s="55">
        <f>IF(L866&lt;&gt;1,"",IF(O866&gt;0,IF(INDEX('分け方の表'!$O$4:$O$53,O866)&lt;&gt;"",DATE(YEAR(INDEX('分け方の表'!$O$4:$O$53,O866)),MONTH(INDEX('分け方の表'!$O$4:$O$53,O866)),1),DATE(YEAR(B866),MONTH(B866),1)),DATE(YEAR(B866),MONTH(B866),1)))</f>
        <v/>
      </c>
      <c r="N866" s="39">
        <f>IF(L866&lt;&gt;1,"",IF(J866="",0,IF(COUNTIFS($J$4:J866,J866)&gt;1,1,0)))</f>
        <v/>
      </c>
      <c r="O866" s="39">
        <f>IF(L866&lt;&gt;1,"",IF(J866="",0,IFERROR(MATCH(J866,'分け方の表'!$M$4:$M$53,0),0)))</f>
        <v/>
      </c>
      <c r="P866" s="39">
        <f>IF(L866&lt;&gt;1,"",IF(SUMPRODUCT((COUNTIFS(C866,"*"&amp;'分け方の表'!$F$4:$F$23&amp;"*")&gt;0)*('分け方の表'!$F$4:$F$23&lt;&gt;"")*'分け方の表'!$I$4:$I$23)=0,99,1+COUNTIFS('分け方の表'!$I$4:$I$23,"&gt;"&amp;SUMPRODUCT((COUNTIFS(C866,"*"&amp;'分け方の表'!$F$4:$F$23&amp;"*")&gt;0)*('分け方の表'!$F$4:$F$23&lt;&gt;"")*'分け方の表'!$I$4:$I$23))))</f>
        <v/>
      </c>
      <c r="Q866" s="39">
        <f>IF(L866&lt;&gt;1,"",IF(P866&gt;=99,"",INDEX('分け方の表'!$G$4:$G$23,P866)&amp;""))</f>
        <v/>
      </c>
      <c r="R866" s="39">
        <f>IF(L866&lt;&gt;1,"",IF((F866="収入")*(G866="給与")*(E866&lt;&gt;"")*(COUNTIFS('分け方の表'!$J$4:$J$13,E866)&gt;0),INDEX('分け方の表'!$K$4:$K$13,MATCH(E866,'分け方の表'!$J$4:$J$13,0))&amp;"",IFERROR(INDEX('分け方の表'!$C$4:$C$103,MATCH(F866&amp;"|"&amp;G866,'分け方の表'!$D$4:$D$103,0))&amp;"",IFERROR(INDEX('分け方の表'!$C$4:$C$103,MATCH(F866&amp;"|（ほか全部）",'分け方の表'!$D$4:$D$103,0))&amp;"","未分類"))))</f>
        <v/>
      </c>
      <c r="S866" s="39">
        <f>IF(L866&lt;&gt;1,"",IF(N866=1,"",IF(IF(O866&gt;0,INDEX('分け方の表'!$N$4:$N$53,O866)&amp;"","")&lt;&gt;"",IF(INDEX('分け方の表'!$N$4:$N$53,O866)="（数えない）","",INDEX('分け方の表'!$N$4:$N$53,O866)&amp;""),IF(I866&amp;""="1",IF((Q866&lt;&gt;"")*(D866&lt;0)*(IFERROR(INDEX('入力'!$E$30:$E$88,MATCH(Q866,'入力'!$A$30:$A$88,0)),"")="貯める・増やす"),Q866,""),IF(A866&amp;""="0","",IF(Q866&lt;&gt;"",Q866,R866))))))</f>
        <v/>
      </c>
      <c r="T866" s="56">
        <f>IF(S866="","",IF(IFERROR(INDEX('入力'!$E$30:$E$88,MATCH(S866,'入力'!$A$30:$A$88,0)),"")="入るお金",D866,-D866))</f>
        <v/>
      </c>
      <c r="U866" s="39">
        <f>IF(L866="","",IF(L866&lt;&gt;1,"見出しなど",IF(N866=1,"重なり",IF(S866="",IF(O866&gt;0,"数えない（直した）",IF(I866&amp;""="1","振替",IF(A866&amp;""="0","計算対象外","数えない"))),IF(COUNTIFS('入力'!$A$30:$A$88,S866)=0,"一覧にない費目",IF(O866&gt;0,"直した",IF(S866="未分類","未分類","OK")))))))</f>
        <v/>
      </c>
    </row>
    <row r="867">
      <c r="A867" s="40" t="n"/>
      <c r="B867" s="34" t="n"/>
      <c r="C867" s="35" t="n"/>
      <c r="D867" s="36" t="n"/>
      <c r="E867" s="35" t="n"/>
      <c r="F867" s="35" t="n"/>
      <c r="G867" s="35" t="n"/>
      <c r="H867" s="35" t="n"/>
      <c r="I867" s="40" t="n"/>
      <c r="J867" s="35" t="n"/>
      <c r="L867" s="39">
        <f>IF(B867="","",IFERROR(YEAR(B867)*0+D867*0+1,0))</f>
        <v/>
      </c>
      <c r="M867" s="55">
        <f>IF(L867&lt;&gt;1,"",IF(O867&gt;0,IF(INDEX('分け方の表'!$O$4:$O$53,O867)&lt;&gt;"",DATE(YEAR(INDEX('分け方の表'!$O$4:$O$53,O867)),MONTH(INDEX('分け方の表'!$O$4:$O$53,O867)),1),DATE(YEAR(B867),MONTH(B867),1)),DATE(YEAR(B867),MONTH(B867),1)))</f>
        <v/>
      </c>
      <c r="N867" s="39">
        <f>IF(L867&lt;&gt;1,"",IF(J867="",0,IF(COUNTIFS($J$4:J867,J867)&gt;1,1,0)))</f>
        <v/>
      </c>
      <c r="O867" s="39">
        <f>IF(L867&lt;&gt;1,"",IF(J867="",0,IFERROR(MATCH(J867,'分け方の表'!$M$4:$M$53,0),0)))</f>
        <v/>
      </c>
      <c r="P867" s="39">
        <f>IF(L867&lt;&gt;1,"",IF(SUMPRODUCT((COUNTIFS(C867,"*"&amp;'分け方の表'!$F$4:$F$23&amp;"*")&gt;0)*('分け方の表'!$F$4:$F$23&lt;&gt;"")*'分け方の表'!$I$4:$I$23)=0,99,1+COUNTIFS('分け方の表'!$I$4:$I$23,"&gt;"&amp;SUMPRODUCT((COUNTIFS(C867,"*"&amp;'分け方の表'!$F$4:$F$23&amp;"*")&gt;0)*('分け方の表'!$F$4:$F$23&lt;&gt;"")*'分け方の表'!$I$4:$I$23))))</f>
        <v/>
      </c>
      <c r="Q867" s="39">
        <f>IF(L867&lt;&gt;1,"",IF(P867&gt;=99,"",INDEX('分け方の表'!$G$4:$G$23,P867)&amp;""))</f>
        <v/>
      </c>
      <c r="R867" s="39">
        <f>IF(L867&lt;&gt;1,"",IF((F867="収入")*(G867="給与")*(E867&lt;&gt;"")*(COUNTIFS('分け方の表'!$J$4:$J$13,E867)&gt;0),INDEX('分け方の表'!$K$4:$K$13,MATCH(E867,'分け方の表'!$J$4:$J$13,0))&amp;"",IFERROR(INDEX('分け方の表'!$C$4:$C$103,MATCH(F867&amp;"|"&amp;G867,'分け方の表'!$D$4:$D$103,0))&amp;"",IFERROR(INDEX('分け方の表'!$C$4:$C$103,MATCH(F867&amp;"|（ほか全部）",'分け方の表'!$D$4:$D$103,0))&amp;"","未分類"))))</f>
        <v/>
      </c>
      <c r="S867" s="39">
        <f>IF(L867&lt;&gt;1,"",IF(N867=1,"",IF(IF(O867&gt;0,INDEX('分け方の表'!$N$4:$N$53,O867)&amp;"","")&lt;&gt;"",IF(INDEX('分け方の表'!$N$4:$N$53,O867)="（数えない）","",INDEX('分け方の表'!$N$4:$N$53,O867)&amp;""),IF(I867&amp;""="1",IF((Q867&lt;&gt;"")*(D867&lt;0)*(IFERROR(INDEX('入力'!$E$30:$E$88,MATCH(Q867,'入力'!$A$30:$A$88,0)),"")="貯める・増やす"),Q867,""),IF(A867&amp;""="0","",IF(Q867&lt;&gt;"",Q867,R867))))))</f>
        <v/>
      </c>
      <c r="T867" s="56">
        <f>IF(S867="","",IF(IFERROR(INDEX('入力'!$E$30:$E$88,MATCH(S867,'入力'!$A$30:$A$88,0)),"")="入るお金",D867,-D867))</f>
        <v/>
      </c>
      <c r="U867" s="39">
        <f>IF(L867="","",IF(L867&lt;&gt;1,"見出しなど",IF(N867=1,"重なり",IF(S867="",IF(O867&gt;0,"数えない（直した）",IF(I867&amp;""="1","振替",IF(A867&amp;""="0","計算対象外","数えない"))),IF(COUNTIFS('入力'!$A$30:$A$88,S867)=0,"一覧にない費目",IF(O867&gt;0,"直した",IF(S867="未分類","未分類","OK")))))))</f>
        <v/>
      </c>
    </row>
    <row r="868">
      <c r="A868" s="40" t="n"/>
      <c r="B868" s="34" t="n"/>
      <c r="C868" s="35" t="n"/>
      <c r="D868" s="36" t="n"/>
      <c r="E868" s="35" t="n"/>
      <c r="F868" s="35" t="n"/>
      <c r="G868" s="35" t="n"/>
      <c r="H868" s="35" t="n"/>
      <c r="I868" s="40" t="n"/>
      <c r="J868" s="35" t="n"/>
      <c r="L868" s="39">
        <f>IF(B868="","",IFERROR(YEAR(B868)*0+D868*0+1,0))</f>
        <v/>
      </c>
      <c r="M868" s="55">
        <f>IF(L868&lt;&gt;1,"",IF(O868&gt;0,IF(INDEX('分け方の表'!$O$4:$O$53,O868)&lt;&gt;"",DATE(YEAR(INDEX('分け方の表'!$O$4:$O$53,O868)),MONTH(INDEX('分け方の表'!$O$4:$O$53,O868)),1),DATE(YEAR(B868),MONTH(B868),1)),DATE(YEAR(B868),MONTH(B868),1)))</f>
        <v/>
      </c>
      <c r="N868" s="39">
        <f>IF(L868&lt;&gt;1,"",IF(J868="",0,IF(COUNTIFS($J$4:J868,J868)&gt;1,1,0)))</f>
        <v/>
      </c>
      <c r="O868" s="39">
        <f>IF(L868&lt;&gt;1,"",IF(J868="",0,IFERROR(MATCH(J868,'分け方の表'!$M$4:$M$53,0),0)))</f>
        <v/>
      </c>
      <c r="P868" s="39">
        <f>IF(L868&lt;&gt;1,"",IF(SUMPRODUCT((COUNTIFS(C868,"*"&amp;'分け方の表'!$F$4:$F$23&amp;"*")&gt;0)*('分け方の表'!$F$4:$F$23&lt;&gt;"")*'分け方の表'!$I$4:$I$23)=0,99,1+COUNTIFS('分け方の表'!$I$4:$I$23,"&gt;"&amp;SUMPRODUCT((COUNTIFS(C868,"*"&amp;'分け方の表'!$F$4:$F$23&amp;"*")&gt;0)*('分け方の表'!$F$4:$F$23&lt;&gt;"")*'分け方の表'!$I$4:$I$23))))</f>
        <v/>
      </c>
      <c r="Q868" s="39">
        <f>IF(L868&lt;&gt;1,"",IF(P868&gt;=99,"",INDEX('分け方の表'!$G$4:$G$23,P868)&amp;""))</f>
        <v/>
      </c>
      <c r="R868" s="39">
        <f>IF(L868&lt;&gt;1,"",IF((F868="収入")*(G868="給与")*(E868&lt;&gt;"")*(COUNTIFS('分け方の表'!$J$4:$J$13,E868)&gt;0),INDEX('分け方の表'!$K$4:$K$13,MATCH(E868,'分け方の表'!$J$4:$J$13,0))&amp;"",IFERROR(INDEX('分け方の表'!$C$4:$C$103,MATCH(F868&amp;"|"&amp;G868,'分け方の表'!$D$4:$D$103,0))&amp;"",IFERROR(INDEX('分け方の表'!$C$4:$C$103,MATCH(F868&amp;"|（ほか全部）",'分け方の表'!$D$4:$D$103,0))&amp;"","未分類"))))</f>
        <v/>
      </c>
      <c r="S868" s="39">
        <f>IF(L868&lt;&gt;1,"",IF(N868=1,"",IF(IF(O868&gt;0,INDEX('分け方の表'!$N$4:$N$53,O868)&amp;"","")&lt;&gt;"",IF(INDEX('分け方の表'!$N$4:$N$53,O868)="（数えない）","",INDEX('分け方の表'!$N$4:$N$53,O868)&amp;""),IF(I868&amp;""="1",IF((Q868&lt;&gt;"")*(D868&lt;0)*(IFERROR(INDEX('入力'!$E$30:$E$88,MATCH(Q868,'入力'!$A$30:$A$88,0)),"")="貯める・増やす"),Q868,""),IF(A868&amp;""="0","",IF(Q868&lt;&gt;"",Q868,R868))))))</f>
        <v/>
      </c>
      <c r="T868" s="56">
        <f>IF(S868="","",IF(IFERROR(INDEX('入力'!$E$30:$E$88,MATCH(S868,'入力'!$A$30:$A$88,0)),"")="入るお金",D868,-D868))</f>
        <v/>
      </c>
      <c r="U868" s="39">
        <f>IF(L868="","",IF(L868&lt;&gt;1,"見出しなど",IF(N868=1,"重なり",IF(S868="",IF(O868&gt;0,"数えない（直した）",IF(I868&amp;""="1","振替",IF(A868&amp;""="0","計算対象外","数えない"))),IF(COUNTIFS('入力'!$A$30:$A$88,S868)=0,"一覧にない費目",IF(O868&gt;0,"直した",IF(S868="未分類","未分類","OK")))))))</f>
        <v/>
      </c>
    </row>
    <row r="869">
      <c r="A869" s="40" t="n"/>
      <c r="B869" s="34" t="n"/>
      <c r="C869" s="35" t="n"/>
      <c r="D869" s="36" t="n"/>
      <c r="E869" s="35" t="n"/>
      <c r="F869" s="35" t="n"/>
      <c r="G869" s="35" t="n"/>
      <c r="H869" s="35" t="n"/>
      <c r="I869" s="40" t="n"/>
      <c r="J869" s="35" t="n"/>
      <c r="L869" s="39">
        <f>IF(B869="","",IFERROR(YEAR(B869)*0+D869*0+1,0))</f>
        <v/>
      </c>
      <c r="M869" s="55">
        <f>IF(L869&lt;&gt;1,"",IF(O869&gt;0,IF(INDEX('分け方の表'!$O$4:$O$53,O869)&lt;&gt;"",DATE(YEAR(INDEX('分け方の表'!$O$4:$O$53,O869)),MONTH(INDEX('分け方の表'!$O$4:$O$53,O869)),1),DATE(YEAR(B869),MONTH(B869),1)),DATE(YEAR(B869),MONTH(B869),1)))</f>
        <v/>
      </c>
      <c r="N869" s="39">
        <f>IF(L869&lt;&gt;1,"",IF(J869="",0,IF(COUNTIFS($J$4:J869,J869)&gt;1,1,0)))</f>
        <v/>
      </c>
      <c r="O869" s="39">
        <f>IF(L869&lt;&gt;1,"",IF(J869="",0,IFERROR(MATCH(J869,'分け方の表'!$M$4:$M$53,0),0)))</f>
        <v/>
      </c>
      <c r="P869" s="39">
        <f>IF(L869&lt;&gt;1,"",IF(SUMPRODUCT((COUNTIFS(C869,"*"&amp;'分け方の表'!$F$4:$F$23&amp;"*")&gt;0)*('分け方の表'!$F$4:$F$23&lt;&gt;"")*'分け方の表'!$I$4:$I$23)=0,99,1+COUNTIFS('分け方の表'!$I$4:$I$23,"&gt;"&amp;SUMPRODUCT((COUNTIFS(C869,"*"&amp;'分け方の表'!$F$4:$F$23&amp;"*")&gt;0)*('分け方の表'!$F$4:$F$23&lt;&gt;"")*'分け方の表'!$I$4:$I$23))))</f>
        <v/>
      </c>
      <c r="Q869" s="39">
        <f>IF(L869&lt;&gt;1,"",IF(P869&gt;=99,"",INDEX('分け方の表'!$G$4:$G$23,P869)&amp;""))</f>
        <v/>
      </c>
      <c r="R869" s="39">
        <f>IF(L869&lt;&gt;1,"",IF((F869="収入")*(G869="給与")*(E869&lt;&gt;"")*(COUNTIFS('分け方の表'!$J$4:$J$13,E869)&gt;0),INDEX('分け方の表'!$K$4:$K$13,MATCH(E869,'分け方の表'!$J$4:$J$13,0))&amp;"",IFERROR(INDEX('分け方の表'!$C$4:$C$103,MATCH(F869&amp;"|"&amp;G869,'分け方の表'!$D$4:$D$103,0))&amp;"",IFERROR(INDEX('分け方の表'!$C$4:$C$103,MATCH(F869&amp;"|（ほか全部）",'分け方の表'!$D$4:$D$103,0))&amp;"","未分類"))))</f>
        <v/>
      </c>
      <c r="S869" s="39">
        <f>IF(L869&lt;&gt;1,"",IF(N869=1,"",IF(IF(O869&gt;0,INDEX('分け方の表'!$N$4:$N$53,O869)&amp;"","")&lt;&gt;"",IF(INDEX('分け方の表'!$N$4:$N$53,O869)="（数えない）","",INDEX('分け方の表'!$N$4:$N$53,O869)&amp;""),IF(I869&amp;""="1",IF((Q869&lt;&gt;"")*(D869&lt;0)*(IFERROR(INDEX('入力'!$E$30:$E$88,MATCH(Q869,'入力'!$A$30:$A$88,0)),"")="貯める・増やす"),Q869,""),IF(A869&amp;""="0","",IF(Q869&lt;&gt;"",Q869,R869))))))</f>
        <v/>
      </c>
      <c r="T869" s="56">
        <f>IF(S869="","",IF(IFERROR(INDEX('入力'!$E$30:$E$88,MATCH(S869,'入力'!$A$30:$A$88,0)),"")="入るお金",D869,-D869))</f>
        <v/>
      </c>
      <c r="U869" s="39">
        <f>IF(L869="","",IF(L869&lt;&gt;1,"見出しなど",IF(N869=1,"重なり",IF(S869="",IF(O869&gt;0,"数えない（直した）",IF(I869&amp;""="1","振替",IF(A869&amp;""="0","計算対象外","数えない"))),IF(COUNTIFS('入力'!$A$30:$A$88,S869)=0,"一覧にない費目",IF(O869&gt;0,"直した",IF(S869="未分類","未分類","OK")))))))</f>
        <v/>
      </c>
    </row>
    <row r="870">
      <c r="A870" s="40" t="n"/>
      <c r="B870" s="34" t="n"/>
      <c r="C870" s="35" t="n"/>
      <c r="D870" s="36" t="n"/>
      <c r="E870" s="35" t="n"/>
      <c r="F870" s="35" t="n"/>
      <c r="G870" s="35" t="n"/>
      <c r="H870" s="35" t="n"/>
      <c r="I870" s="40" t="n"/>
      <c r="J870" s="35" t="n"/>
      <c r="L870" s="39">
        <f>IF(B870="","",IFERROR(YEAR(B870)*0+D870*0+1,0))</f>
        <v/>
      </c>
      <c r="M870" s="55">
        <f>IF(L870&lt;&gt;1,"",IF(O870&gt;0,IF(INDEX('分け方の表'!$O$4:$O$53,O870)&lt;&gt;"",DATE(YEAR(INDEX('分け方の表'!$O$4:$O$53,O870)),MONTH(INDEX('分け方の表'!$O$4:$O$53,O870)),1),DATE(YEAR(B870),MONTH(B870),1)),DATE(YEAR(B870),MONTH(B870),1)))</f>
        <v/>
      </c>
      <c r="N870" s="39">
        <f>IF(L870&lt;&gt;1,"",IF(J870="",0,IF(COUNTIFS($J$4:J870,J870)&gt;1,1,0)))</f>
        <v/>
      </c>
      <c r="O870" s="39">
        <f>IF(L870&lt;&gt;1,"",IF(J870="",0,IFERROR(MATCH(J870,'分け方の表'!$M$4:$M$53,0),0)))</f>
        <v/>
      </c>
      <c r="P870" s="39">
        <f>IF(L870&lt;&gt;1,"",IF(SUMPRODUCT((COUNTIFS(C870,"*"&amp;'分け方の表'!$F$4:$F$23&amp;"*")&gt;0)*('分け方の表'!$F$4:$F$23&lt;&gt;"")*'分け方の表'!$I$4:$I$23)=0,99,1+COUNTIFS('分け方の表'!$I$4:$I$23,"&gt;"&amp;SUMPRODUCT((COUNTIFS(C870,"*"&amp;'分け方の表'!$F$4:$F$23&amp;"*")&gt;0)*('分け方の表'!$F$4:$F$23&lt;&gt;"")*'分け方の表'!$I$4:$I$23))))</f>
        <v/>
      </c>
      <c r="Q870" s="39">
        <f>IF(L870&lt;&gt;1,"",IF(P870&gt;=99,"",INDEX('分け方の表'!$G$4:$G$23,P870)&amp;""))</f>
        <v/>
      </c>
      <c r="R870" s="39">
        <f>IF(L870&lt;&gt;1,"",IF((F870="収入")*(G870="給与")*(E870&lt;&gt;"")*(COUNTIFS('分け方の表'!$J$4:$J$13,E870)&gt;0),INDEX('分け方の表'!$K$4:$K$13,MATCH(E870,'分け方の表'!$J$4:$J$13,0))&amp;"",IFERROR(INDEX('分け方の表'!$C$4:$C$103,MATCH(F870&amp;"|"&amp;G870,'分け方の表'!$D$4:$D$103,0))&amp;"",IFERROR(INDEX('分け方の表'!$C$4:$C$103,MATCH(F870&amp;"|（ほか全部）",'分け方の表'!$D$4:$D$103,0))&amp;"","未分類"))))</f>
        <v/>
      </c>
      <c r="S870" s="39">
        <f>IF(L870&lt;&gt;1,"",IF(N870=1,"",IF(IF(O870&gt;0,INDEX('分け方の表'!$N$4:$N$53,O870)&amp;"","")&lt;&gt;"",IF(INDEX('分け方の表'!$N$4:$N$53,O870)="（数えない）","",INDEX('分け方の表'!$N$4:$N$53,O870)&amp;""),IF(I870&amp;""="1",IF((Q870&lt;&gt;"")*(D870&lt;0)*(IFERROR(INDEX('入力'!$E$30:$E$88,MATCH(Q870,'入力'!$A$30:$A$88,0)),"")="貯める・増やす"),Q870,""),IF(A870&amp;""="0","",IF(Q870&lt;&gt;"",Q870,R870))))))</f>
        <v/>
      </c>
      <c r="T870" s="56">
        <f>IF(S870="","",IF(IFERROR(INDEX('入力'!$E$30:$E$88,MATCH(S870,'入力'!$A$30:$A$88,0)),"")="入るお金",D870,-D870))</f>
        <v/>
      </c>
      <c r="U870" s="39">
        <f>IF(L870="","",IF(L870&lt;&gt;1,"見出しなど",IF(N870=1,"重なり",IF(S870="",IF(O870&gt;0,"数えない（直した）",IF(I870&amp;""="1","振替",IF(A870&amp;""="0","計算対象外","数えない"))),IF(COUNTIFS('入力'!$A$30:$A$88,S870)=0,"一覧にない費目",IF(O870&gt;0,"直した",IF(S870="未分類","未分類","OK")))))))</f>
        <v/>
      </c>
    </row>
    <row r="871">
      <c r="A871" s="40" t="n"/>
      <c r="B871" s="34" t="n"/>
      <c r="C871" s="35" t="n"/>
      <c r="D871" s="36" t="n"/>
      <c r="E871" s="35" t="n"/>
      <c r="F871" s="35" t="n"/>
      <c r="G871" s="35" t="n"/>
      <c r="H871" s="35" t="n"/>
      <c r="I871" s="40" t="n"/>
      <c r="J871" s="35" t="n"/>
      <c r="L871" s="39">
        <f>IF(B871="","",IFERROR(YEAR(B871)*0+D871*0+1,0))</f>
        <v/>
      </c>
      <c r="M871" s="55">
        <f>IF(L871&lt;&gt;1,"",IF(O871&gt;0,IF(INDEX('分け方の表'!$O$4:$O$53,O871)&lt;&gt;"",DATE(YEAR(INDEX('分け方の表'!$O$4:$O$53,O871)),MONTH(INDEX('分け方の表'!$O$4:$O$53,O871)),1),DATE(YEAR(B871),MONTH(B871),1)),DATE(YEAR(B871),MONTH(B871),1)))</f>
        <v/>
      </c>
      <c r="N871" s="39">
        <f>IF(L871&lt;&gt;1,"",IF(J871="",0,IF(COUNTIFS($J$4:J871,J871)&gt;1,1,0)))</f>
        <v/>
      </c>
      <c r="O871" s="39">
        <f>IF(L871&lt;&gt;1,"",IF(J871="",0,IFERROR(MATCH(J871,'分け方の表'!$M$4:$M$53,0),0)))</f>
        <v/>
      </c>
      <c r="P871" s="39">
        <f>IF(L871&lt;&gt;1,"",IF(SUMPRODUCT((COUNTIFS(C871,"*"&amp;'分け方の表'!$F$4:$F$23&amp;"*")&gt;0)*('分け方の表'!$F$4:$F$23&lt;&gt;"")*'分け方の表'!$I$4:$I$23)=0,99,1+COUNTIFS('分け方の表'!$I$4:$I$23,"&gt;"&amp;SUMPRODUCT((COUNTIFS(C871,"*"&amp;'分け方の表'!$F$4:$F$23&amp;"*")&gt;0)*('分け方の表'!$F$4:$F$23&lt;&gt;"")*'分け方の表'!$I$4:$I$23))))</f>
        <v/>
      </c>
      <c r="Q871" s="39">
        <f>IF(L871&lt;&gt;1,"",IF(P871&gt;=99,"",INDEX('分け方の表'!$G$4:$G$23,P871)&amp;""))</f>
        <v/>
      </c>
      <c r="R871" s="39">
        <f>IF(L871&lt;&gt;1,"",IF((F871="収入")*(G871="給与")*(E871&lt;&gt;"")*(COUNTIFS('分け方の表'!$J$4:$J$13,E871)&gt;0),INDEX('分け方の表'!$K$4:$K$13,MATCH(E871,'分け方の表'!$J$4:$J$13,0))&amp;"",IFERROR(INDEX('分け方の表'!$C$4:$C$103,MATCH(F871&amp;"|"&amp;G871,'分け方の表'!$D$4:$D$103,0))&amp;"",IFERROR(INDEX('分け方の表'!$C$4:$C$103,MATCH(F871&amp;"|（ほか全部）",'分け方の表'!$D$4:$D$103,0))&amp;"","未分類"))))</f>
        <v/>
      </c>
      <c r="S871" s="39">
        <f>IF(L871&lt;&gt;1,"",IF(N871=1,"",IF(IF(O871&gt;0,INDEX('分け方の表'!$N$4:$N$53,O871)&amp;"","")&lt;&gt;"",IF(INDEX('分け方の表'!$N$4:$N$53,O871)="（数えない）","",INDEX('分け方の表'!$N$4:$N$53,O871)&amp;""),IF(I871&amp;""="1",IF((Q871&lt;&gt;"")*(D871&lt;0)*(IFERROR(INDEX('入力'!$E$30:$E$88,MATCH(Q871,'入力'!$A$30:$A$88,0)),"")="貯める・増やす"),Q871,""),IF(A871&amp;""="0","",IF(Q871&lt;&gt;"",Q871,R871))))))</f>
        <v/>
      </c>
      <c r="T871" s="56">
        <f>IF(S871="","",IF(IFERROR(INDEX('入力'!$E$30:$E$88,MATCH(S871,'入力'!$A$30:$A$88,0)),"")="入るお金",D871,-D871))</f>
        <v/>
      </c>
      <c r="U871" s="39">
        <f>IF(L871="","",IF(L871&lt;&gt;1,"見出しなど",IF(N871=1,"重なり",IF(S871="",IF(O871&gt;0,"数えない（直した）",IF(I871&amp;""="1","振替",IF(A871&amp;""="0","計算対象外","数えない"))),IF(COUNTIFS('入力'!$A$30:$A$88,S871)=0,"一覧にない費目",IF(O871&gt;0,"直した",IF(S871="未分類","未分類","OK")))))))</f>
        <v/>
      </c>
    </row>
    <row r="872">
      <c r="A872" s="40" t="n"/>
      <c r="B872" s="34" t="n"/>
      <c r="C872" s="35" t="n"/>
      <c r="D872" s="36" t="n"/>
      <c r="E872" s="35" t="n"/>
      <c r="F872" s="35" t="n"/>
      <c r="G872" s="35" t="n"/>
      <c r="H872" s="35" t="n"/>
      <c r="I872" s="40" t="n"/>
      <c r="J872" s="35" t="n"/>
      <c r="L872" s="39">
        <f>IF(B872="","",IFERROR(YEAR(B872)*0+D872*0+1,0))</f>
        <v/>
      </c>
      <c r="M872" s="55">
        <f>IF(L872&lt;&gt;1,"",IF(O872&gt;0,IF(INDEX('分け方の表'!$O$4:$O$53,O872)&lt;&gt;"",DATE(YEAR(INDEX('分け方の表'!$O$4:$O$53,O872)),MONTH(INDEX('分け方の表'!$O$4:$O$53,O872)),1),DATE(YEAR(B872),MONTH(B872),1)),DATE(YEAR(B872),MONTH(B872),1)))</f>
        <v/>
      </c>
      <c r="N872" s="39">
        <f>IF(L872&lt;&gt;1,"",IF(J872="",0,IF(COUNTIFS($J$4:J872,J872)&gt;1,1,0)))</f>
        <v/>
      </c>
      <c r="O872" s="39">
        <f>IF(L872&lt;&gt;1,"",IF(J872="",0,IFERROR(MATCH(J872,'分け方の表'!$M$4:$M$53,0),0)))</f>
        <v/>
      </c>
      <c r="P872" s="39">
        <f>IF(L872&lt;&gt;1,"",IF(SUMPRODUCT((COUNTIFS(C872,"*"&amp;'分け方の表'!$F$4:$F$23&amp;"*")&gt;0)*('分け方の表'!$F$4:$F$23&lt;&gt;"")*'分け方の表'!$I$4:$I$23)=0,99,1+COUNTIFS('分け方の表'!$I$4:$I$23,"&gt;"&amp;SUMPRODUCT((COUNTIFS(C872,"*"&amp;'分け方の表'!$F$4:$F$23&amp;"*")&gt;0)*('分け方の表'!$F$4:$F$23&lt;&gt;"")*'分け方の表'!$I$4:$I$23))))</f>
        <v/>
      </c>
      <c r="Q872" s="39">
        <f>IF(L872&lt;&gt;1,"",IF(P872&gt;=99,"",INDEX('分け方の表'!$G$4:$G$23,P872)&amp;""))</f>
        <v/>
      </c>
      <c r="R872" s="39">
        <f>IF(L872&lt;&gt;1,"",IF((F872="収入")*(G872="給与")*(E872&lt;&gt;"")*(COUNTIFS('分け方の表'!$J$4:$J$13,E872)&gt;0),INDEX('分け方の表'!$K$4:$K$13,MATCH(E872,'分け方の表'!$J$4:$J$13,0))&amp;"",IFERROR(INDEX('分け方の表'!$C$4:$C$103,MATCH(F872&amp;"|"&amp;G872,'分け方の表'!$D$4:$D$103,0))&amp;"",IFERROR(INDEX('分け方の表'!$C$4:$C$103,MATCH(F872&amp;"|（ほか全部）",'分け方の表'!$D$4:$D$103,0))&amp;"","未分類"))))</f>
        <v/>
      </c>
      <c r="S872" s="39">
        <f>IF(L872&lt;&gt;1,"",IF(N872=1,"",IF(IF(O872&gt;0,INDEX('分け方の表'!$N$4:$N$53,O872)&amp;"","")&lt;&gt;"",IF(INDEX('分け方の表'!$N$4:$N$53,O872)="（数えない）","",INDEX('分け方の表'!$N$4:$N$53,O872)&amp;""),IF(I872&amp;""="1",IF((Q872&lt;&gt;"")*(D872&lt;0)*(IFERROR(INDEX('入力'!$E$30:$E$88,MATCH(Q872,'入力'!$A$30:$A$88,0)),"")="貯める・増やす"),Q872,""),IF(A872&amp;""="0","",IF(Q872&lt;&gt;"",Q872,R872))))))</f>
        <v/>
      </c>
      <c r="T872" s="56">
        <f>IF(S872="","",IF(IFERROR(INDEX('入力'!$E$30:$E$88,MATCH(S872,'入力'!$A$30:$A$88,0)),"")="入るお金",D872,-D872))</f>
        <v/>
      </c>
      <c r="U872" s="39">
        <f>IF(L872="","",IF(L872&lt;&gt;1,"見出しなど",IF(N872=1,"重なり",IF(S872="",IF(O872&gt;0,"数えない（直した）",IF(I872&amp;""="1","振替",IF(A872&amp;""="0","計算対象外","数えない"))),IF(COUNTIFS('入力'!$A$30:$A$88,S872)=0,"一覧にない費目",IF(O872&gt;0,"直した",IF(S872="未分類","未分類","OK")))))))</f>
        <v/>
      </c>
    </row>
    <row r="873">
      <c r="A873" s="40" t="n"/>
      <c r="B873" s="34" t="n"/>
      <c r="C873" s="35" t="n"/>
      <c r="D873" s="36" t="n"/>
      <c r="E873" s="35" t="n"/>
      <c r="F873" s="35" t="n"/>
      <c r="G873" s="35" t="n"/>
      <c r="H873" s="35" t="n"/>
      <c r="I873" s="40" t="n"/>
      <c r="J873" s="35" t="n"/>
      <c r="L873" s="39">
        <f>IF(B873="","",IFERROR(YEAR(B873)*0+D873*0+1,0))</f>
        <v/>
      </c>
      <c r="M873" s="55">
        <f>IF(L873&lt;&gt;1,"",IF(O873&gt;0,IF(INDEX('分け方の表'!$O$4:$O$53,O873)&lt;&gt;"",DATE(YEAR(INDEX('分け方の表'!$O$4:$O$53,O873)),MONTH(INDEX('分け方の表'!$O$4:$O$53,O873)),1),DATE(YEAR(B873),MONTH(B873),1)),DATE(YEAR(B873),MONTH(B873),1)))</f>
        <v/>
      </c>
      <c r="N873" s="39">
        <f>IF(L873&lt;&gt;1,"",IF(J873="",0,IF(COUNTIFS($J$4:J873,J873)&gt;1,1,0)))</f>
        <v/>
      </c>
      <c r="O873" s="39">
        <f>IF(L873&lt;&gt;1,"",IF(J873="",0,IFERROR(MATCH(J873,'分け方の表'!$M$4:$M$53,0),0)))</f>
        <v/>
      </c>
      <c r="P873" s="39">
        <f>IF(L873&lt;&gt;1,"",IF(SUMPRODUCT((COUNTIFS(C873,"*"&amp;'分け方の表'!$F$4:$F$23&amp;"*")&gt;0)*('分け方の表'!$F$4:$F$23&lt;&gt;"")*'分け方の表'!$I$4:$I$23)=0,99,1+COUNTIFS('分け方の表'!$I$4:$I$23,"&gt;"&amp;SUMPRODUCT((COUNTIFS(C873,"*"&amp;'分け方の表'!$F$4:$F$23&amp;"*")&gt;0)*('分け方の表'!$F$4:$F$23&lt;&gt;"")*'分け方の表'!$I$4:$I$23))))</f>
        <v/>
      </c>
      <c r="Q873" s="39">
        <f>IF(L873&lt;&gt;1,"",IF(P873&gt;=99,"",INDEX('分け方の表'!$G$4:$G$23,P873)&amp;""))</f>
        <v/>
      </c>
      <c r="R873" s="39">
        <f>IF(L873&lt;&gt;1,"",IF((F873="収入")*(G873="給与")*(E873&lt;&gt;"")*(COUNTIFS('分け方の表'!$J$4:$J$13,E873)&gt;0),INDEX('分け方の表'!$K$4:$K$13,MATCH(E873,'分け方の表'!$J$4:$J$13,0))&amp;"",IFERROR(INDEX('分け方の表'!$C$4:$C$103,MATCH(F873&amp;"|"&amp;G873,'分け方の表'!$D$4:$D$103,0))&amp;"",IFERROR(INDEX('分け方の表'!$C$4:$C$103,MATCH(F873&amp;"|（ほか全部）",'分け方の表'!$D$4:$D$103,0))&amp;"","未分類"))))</f>
        <v/>
      </c>
      <c r="S873" s="39">
        <f>IF(L873&lt;&gt;1,"",IF(N873=1,"",IF(IF(O873&gt;0,INDEX('分け方の表'!$N$4:$N$53,O873)&amp;"","")&lt;&gt;"",IF(INDEX('分け方の表'!$N$4:$N$53,O873)="（数えない）","",INDEX('分け方の表'!$N$4:$N$53,O873)&amp;""),IF(I873&amp;""="1",IF((Q873&lt;&gt;"")*(D873&lt;0)*(IFERROR(INDEX('入力'!$E$30:$E$88,MATCH(Q873,'入力'!$A$30:$A$88,0)),"")="貯める・増やす"),Q873,""),IF(A873&amp;""="0","",IF(Q873&lt;&gt;"",Q873,R873))))))</f>
        <v/>
      </c>
      <c r="T873" s="56">
        <f>IF(S873="","",IF(IFERROR(INDEX('入力'!$E$30:$E$88,MATCH(S873,'入力'!$A$30:$A$88,0)),"")="入るお金",D873,-D873))</f>
        <v/>
      </c>
      <c r="U873" s="39">
        <f>IF(L873="","",IF(L873&lt;&gt;1,"見出しなど",IF(N873=1,"重なり",IF(S873="",IF(O873&gt;0,"数えない（直した）",IF(I873&amp;""="1","振替",IF(A873&amp;""="0","計算対象外","数えない"))),IF(COUNTIFS('入力'!$A$30:$A$88,S873)=0,"一覧にない費目",IF(O873&gt;0,"直した",IF(S873="未分類","未分類","OK")))))))</f>
        <v/>
      </c>
    </row>
    <row r="874">
      <c r="A874" s="40" t="n"/>
      <c r="B874" s="34" t="n"/>
      <c r="C874" s="35" t="n"/>
      <c r="D874" s="36" t="n"/>
      <c r="E874" s="35" t="n"/>
      <c r="F874" s="35" t="n"/>
      <c r="G874" s="35" t="n"/>
      <c r="H874" s="35" t="n"/>
      <c r="I874" s="40" t="n"/>
      <c r="J874" s="35" t="n"/>
      <c r="L874" s="39">
        <f>IF(B874="","",IFERROR(YEAR(B874)*0+D874*0+1,0))</f>
        <v/>
      </c>
      <c r="M874" s="55">
        <f>IF(L874&lt;&gt;1,"",IF(O874&gt;0,IF(INDEX('分け方の表'!$O$4:$O$53,O874)&lt;&gt;"",DATE(YEAR(INDEX('分け方の表'!$O$4:$O$53,O874)),MONTH(INDEX('分け方の表'!$O$4:$O$53,O874)),1),DATE(YEAR(B874),MONTH(B874),1)),DATE(YEAR(B874),MONTH(B874),1)))</f>
        <v/>
      </c>
      <c r="N874" s="39">
        <f>IF(L874&lt;&gt;1,"",IF(J874="",0,IF(COUNTIFS($J$4:J874,J874)&gt;1,1,0)))</f>
        <v/>
      </c>
      <c r="O874" s="39">
        <f>IF(L874&lt;&gt;1,"",IF(J874="",0,IFERROR(MATCH(J874,'分け方の表'!$M$4:$M$53,0),0)))</f>
        <v/>
      </c>
      <c r="P874" s="39">
        <f>IF(L874&lt;&gt;1,"",IF(SUMPRODUCT((COUNTIFS(C874,"*"&amp;'分け方の表'!$F$4:$F$23&amp;"*")&gt;0)*('分け方の表'!$F$4:$F$23&lt;&gt;"")*'分け方の表'!$I$4:$I$23)=0,99,1+COUNTIFS('分け方の表'!$I$4:$I$23,"&gt;"&amp;SUMPRODUCT((COUNTIFS(C874,"*"&amp;'分け方の表'!$F$4:$F$23&amp;"*")&gt;0)*('分け方の表'!$F$4:$F$23&lt;&gt;"")*'分け方の表'!$I$4:$I$23))))</f>
        <v/>
      </c>
      <c r="Q874" s="39">
        <f>IF(L874&lt;&gt;1,"",IF(P874&gt;=99,"",INDEX('分け方の表'!$G$4:$G$23,P874)&amp;""))</f>
        <v/>
      </c>
      <c r="R874" s="39">
        <f>IF(L874&lt;&gt;1,"",IF((F874="収入")*(G874="給与")*(E874&lt;&gt;"")*(COUNTIFS('分け方の表'!$J$4:$J$13,E874)&gt;0),INDEX('分け方の表'!$K$4:$K$13,MATCH(E874,'分け方の表'!$J$4:$J$13,0))&amp;"",IFERROR(INDEX('分け方の表'!$C$4:$C$103,MATCH(F874&amp;"|"&amp;G874,'分け方の表'!$D$4:$D$103,0))&amp;"",IFERROR(INDEX('分け方の表'!$C$4:$C$103,MATCH(F874&amp;"|（ほか全部）",'分け方の表'!$D$4:$D$103,0))&amp;"","未分類"))))</f>
        <v/>
      </c>
      <c r="S874" s="39">
        <f>IF(L874&lt;&gt;1,"",IF(N874=1,"",IF(IF(O874&gt;0,INDEX('分け方の表'!$N$4:$N$53,O874)&amp;"","")&lt;&gt;"",IF(INDEX('分け方の表'!$N$4:$N$53,O874)="（数えない）","",INDEX('分け方の表'!$N$4:$N$53,O874)&amp;""),IF(I874&amp;""="1",IF((Q874&lt;&gt;"")*(D874&lt;0)*(IFERROR(INDEX('入力'!$E$30:$E$88,MATCH(Q874,'入力'!$A$30:$A$88,0)),"")="貯める・増やす"),Q874,""),IF(A874&amp;""="0","",IF(Q874&lt;&gt;"",Q874,R874))))))</f>
        <v/>
      </c>
      <c r="T874" s="56">
        <f>IF(S874="","",IF(IFERROR(INDEX('入力'!$E$30:$E$88,MATCH(S874,'入力'!$A$30:$A$88,0)),"")="入るお金",D874,-D874))</f>
        <v/>
      </c>
      <c r="U874" s="39">
        <f>IF(L874="","",IF(L874&lt;&gt;1,"見出しなど",IF(N874=1,"重なり",IF(S874="",IF(O874&gt;0,"数えない（直した）",IF(I874&amp;""="1","振替",IF(A874&amp;""="0","計算対象外","数えない"))),IF(COUNTIFS('入力'!$A$30:$A$88,S874)=0,"一覧にない費目",IF(O874&gt;0,"直した",IF(S874="未分類","未分類","OK")))))))</f>
        <v/>
      </c>
    </row>
    <row r="875">
      <c r="A875" s="40" t="n"/>
      <c r="B875" s="34" t="n"/>
      <c r="C875" s="35" t="n"/>
      <c r="D875" s="36" t="n"/>
      <c r="E875" s="35" t="n"/>
      <c r="F875" s="35" t="n"/>
      <c r="G875" s="35" t="n"/>
      <c r="H875" s="35" t="n"/>
      <c r="I875" s="40" t="n"/>
      <c r="J875" s="35" t="n"/>
      <c r="L875" s="39">
        <f>IF(B875="","",IFERROR(YEAR(B875)*0+D875*0+1,0))</f>
        <v/>
      </c>
      <c r="M875" s="55">
        <f>IF(L875&lt;&gt;1,"",IF(O875&gt;0,IF(INDEX('分け方の表'!$O$4:$O$53,O875)&lt;&gt;"",DATE(YEAR(INDEX('分け方の表'!$O$4:$O$53,O875)),MONTH(INDEX('分け方の表'!$O$4:$O$53,O875)),1),DATE(YEAR(B875),MONTH(B875),1)),DATE(YEAR(B875),MONTH(B875),1)))</f>
        <v/>
      </c>
      <c r="N875" s="39">
        <f>IF(L875&lt;&gt;1,"",IF(J875="",0,IF(COUNTIFS($J$4:J875,J875)&gt;1,1,0)))</f>
        <v/>
      </c>
      <c r="O875" s="39">
        <f>IF(L875&lt;&gt;1,"",IF(J875="",0,IFERROR(MATCH(J875,'分け方の表'!$M$4:$M$53,0),0)))</f>
        <v/>
      </c>
      <c r="P875" s="39">
        <f>IF(L875&lt;&gt;1,"",IF(SUMPRODUCT((COUNTIFS(C875,"*"&amp;'分け方の表'!$F$4:$F$23&amp;"*")&gt;0)*('分け方の表'!$F$4:$F$23&lt;&gt;"")*'分け方の表'!$I$4:$I$23)=0,99,1+COUNTIFS('分け方の表'!$I$4:$I$23,"&gt;"&amp;SUMPRODUCT((COUNTIFS(C875,"*"&amp;'分け方の表'!$F$4:$F$23&amp;"*")&gt;0)*('分け方の表'!$F$4:$F$23&lt;&gt;"")*'分け方の表'!$I$4:$I$23))))</f>
        <v/>
      </c>
      <c r="Q875" s="39">
        <f>IF(L875&lt;&gt;1,"",IF(P875&gt;=99,"",INDEX('分け方の表'!$G$4:$G$23,P875)&amp;""))</f>
        <v/>
      </c>
      <c r="R875" s="39">
        <f>IF(L875&lt;&gt;1,"",IF((F875="収入")*(G875="給与")*(E875&lt;&gt;"")*(COUNTIFS('分け方の表'!$J$4:$J$13,E875)&gt;0),INDEX('分け方の表'!$K$4:$K$13,MATCH(E875,'分け方の表'!$J$4:$J$13,0))&amp;"",IFERROR(INDEX('分け方の表'!$C$4:$C$103,MATCH(F875&amp;"|"&amp;G875,'分け方の表'!$D$4:$D$103,0))&amp;"",IFERROR(INDEX('分け方の表'!$C$4:$C$103,MATCH(F875&amp;"|（ほか全部）",'分け方の表'!$D$4:$D$103,0))&amp;"","未分類"))))</f>
        <v/>
      </c>
      <c r="S875" s="39">
        <f>IF(L875&lt;&gt;1,"",IF(N875=1,"",IF(IF(O875&gt;0,INDEX('分け方の表'!$N$4:$N$53,O875)&amp;"","")&lt;&gt;"",IF(INDEX('分け方の表'!$N$4:$N$53,O875)="（数えない）","",INDEX('分け方の表'!$N$4:$N$53,O875)&amp;""),IF(I875&amp;""="1",IF((Q875&lt;&gt;"")*(D875&lt;0)*(IFERROR(INDEX('入力'!$E$30:$E$88,MATCH(Q875,'入力'!$A$30:$A$88,0)),"")="貯める・増やす"),Q875,""),IF(A875&amp;""="0","",IF(Q875&lt;&gt;"",Q875,R875))))))</f>
        <v/>
      </c>
      <c r="T875" s="56">
        <f>IF(S875="","",IF(IFERROR(INDEX('入力'!$E$30:$E$88,MATCH(S875,'入力'!$A$30:$A$88,0)),"")="入るお金",D875,-D875))</f>
        <v/>
      </c>
      <c r="U875" s="39">
        <f>IF(L875="","",IF(L875&lt;&gt;1,"見出しなど",IF(N875=1,"重なり",IF(S875="",IF(O875&gt;0,"数えない（直した）",IF(I875&amp;""="1","振替",IF(A875&amp;""="0","計算対象外","数えない"))),IF(COUNTIFS('入力'!$A$30:$A$88,S875)=0,"一覧にない費目",IF(O875&gt;0,"直した",IF(S875="未分類","未分類","OK")))))))</f>
        <v/>
      </c>
    </row>
    <row r="876">
      <c r="A876" s="40" t="n"/>
      <c r="B876" s="34" t="n"/>
      <c r="C876" s="35" t="n"/>
      <c r="D876" s="36" t="n"/>
      <c r="E876" s="35" t="n"/>
      <c r="F876" s="35" t="n"/>
      <c r="G876" s="35" t="n"/>
      <c r="H876" s="35" t="n"/>
      <c r="I876" s="40" t="n"/>
      <c r="J876" s="35" t="n"/>
      <c r="L876" s="39">
        <f>IF(B876="","",IFERROR(YEAR(B876)*0+D876*0+1,0))</f>
        <v/>
      </c>
      <c r="M876" s="55">
        <f>IF(L876&lt;&gt;1,"",IF(O876&gt;0,IF(INDEX('分け方の表'!$O$4:$O$53,O876)&lt;&gt;"",DATE(YEAR(INDEX('分け方の表'!$O$4:$O$53,O876)),MONTH(INDEX('分け方の表'!$O$4:$O$53,O876)),1),DATE(YEAR(B876),MONTH(B876),1)),DATE(YEAR(B876),MONTH(B876),1)))</f>
        <v/>
      </c>
      <c r="N876" s="39">
        <f>IF(L876&lt;&gt;1,"",IF(J876="",0,IF(COUNTIFS($J$4:J876,J876)&gt;1,1,0)))</f>
        <v/>
      </c>
      <c r="O876" s="39">
        <f>IF(L876&lt;&gt;1,"",IF(J876="",0,IFERROR(MATCH(J876,'分け方の表'!$M$4:$M$53,0),0)))</f>
        <v/>
      </c>
      <c r="P876" s="39">
        <f>IF(L876&lt;&gt;1,"",IF(SUMPRODUCT((COUNTIFS(C876,"*"&amp;'分け方の表'!$F$4:$F$23&amp;"*")&gt;0)*('分け方の表'!$F$4:$F$23&lt;&gt;"")*'分け方の表'!$I$4:$I$23)=0,99,1+COUNTIFS('分け方の表'!$I$4:$I$23,"&gt;"&amp;SUMPRODUCT((COUNTIFS(C876,"*"&amp;'分け方の表'!$F$4:$F$23&amp;"*")&gt;0)*('分け方の表'!$F$4:$F$23&lt;&gt;"")*'分け方の表'!$I$4:$I$23))))</f>
        <v/>
      </c>
      <c r="Q876" s="39">
        <f>IF(L876&lt;&gt;1,"",IF(P876&gt;=99,"",INDEX('分け方の表'!$G$4:$G$23,P876)&amp;""))</f>
        <v/>
      </c>
      <c r="R876" s="39">
        <f>IF(L876&lt;&gt;1,"",IF((F876="収入")*(G876="給与")*(E876&lt;&gt;"")*(COUNTIFS('分け方の表'!$J$4:$J$13,E876)&gt;0),INDEX('分け方の表'!$K$4:$K$13,MATCH(E876,'分け方の表'!$J$4:$J$13,0))&amp;"",IFERROR(INDEX('分け方の表'!$C$4:$C$103,MATCH(F876&amp;"|"&amp;G876,'分け方の表'!$D$4:$D$103,0))&amp;"",IFERROR(INDEX('分け方の表'!$C$4:$C$103,MATCH(F876&amp;"|（ほか全部）",'分け方の表'!$D$4:$D$103,0))&amp;"","未分類"))))</f>
        <v/>
      </c>
      <c r="S876" s="39">
        <f>IF(L876&lt;&gt;1,"",IF(N876=1,"",IF(IF(O876&gt;0,INDEX('分け方の表'!$N$4:$N$53,O876)&amp;"","")&lt;&gt;"",IF(INDEX('分け方の表'!$N$4:$N$53,O876)="（数えない）","",INDEX('分け方の表'!$N$4:$N$53,O876)&amp;""),IF(I876&amp;""="1",IF((Q876&lt;&gt;"")*(D876&lt;0)*(IFERROR(INDEX('入力'!$E$30:$E$88,MATCH(Q876,'入力'!$A$30:$A$88,0)),"")="貯める・増やす"),Q876,""),IF(A876&amp;""="0","",IF(Q876&lt;&gt;"",Q876,R876))))))</f>
        <v/>
      </c>
      <c r="T876" s="56">
        <f>IF(S876="","",IF(IFERROR(INDEX('入力'!$E$30:$E$88,MATCH(S876,'入力'!$A$30:$A$88,0)),"")="入るお金",D876,-D876))</f>
        <v/>
      </c>
      <c r="U876" s="39">
        <f>IF(L876="","",IF(L876&lt;&gt;1,"見出しなど",IF(N876=1,"重なり",IF(S876="",IF(O876&gt;0,"数えない（直した）",IF(I876&amp;""="1","振替",IF(A876&amp;""="0","計算対象外","数えない"))),IF(COUNTIFS('入力'!$A$30:$A$88,S876)=0,"一覧にない費目",IF(O876&gt;0,"直した",IF(S876="未分類","未分類","OK")))))))</f>
        <v/>
      </c>
    </row>
    <row r="877">
      <c r="A877" s="40" t="n"/>
      <c r="B877" s="34" t="n"/>
      <c r="C877" s="35" t="n"/>
      <c r="D877" s="36" t="n"/>
      <c r="E877" s="35" t="n"/>
      <c r="F877" s="35" t="n"/>
      <c r="G877" s="35" t="n"/>
      <c r="H877" s="35" t="n"/>
      <c r="I877" s="40" t="n"/>
      <c r="J877" s="35" t="n"/>
      <c r="L877" s="39">
        <f>IF(B877="","",IFERROR(YEAR(B877)*0+D877*0+1,0))</f>
        <v/>
      </c>
      <c r="M877" s="55">
        <f>IF(L877&lt;&gt;1,"",IF(O877&gt;0,IF(INDEX('分け方の表'!$O$4:$O$53,O877)&lt;&gt;"",DATE(YEAR(INDEX('分け方の表'!$O$4:$O$53,O877)),MONTH(INDEX('分け方の表'!$O$4:$O$53,O877)),1),DATE(YEAR(B877),MONTH(B877),1)),DATE(YEAR(B877),MONTH(B877),1)))</f>
        <v/>
      </c>
      <c r="N877" s="39">
        <f>IF(L877&lt;&gt;1,"",IF(J877="",0,IF(COUNTIFS($J$4:J877,J877)&gt;1,1,0)))</f>
        <v/>
      </c>
      <c r="O877" s="39">
        <f>IF(L877&lt;&gt;1,"",IF(J877="",0,IFERROR(MATCH(J877,'分け方の表'!$M$4:$M$53,0),0)))</f>
        <v/>
      </c>
      <c r="P877" s="39">
        <f>IF(L877&lt;&gt;1,"",IF(SUMPRODUCT((COUNTIFS(C877,"*"&amp;'分け方の表'!$F$4:$F$23&amp;"*")&gt;0)*('分け方の表'!$F$4:$F$23&lt;&gt;"")*'分け方の表'!$I$4:$I$23)=0,99,1+COUNTIFS('分け方の表'!$I$4:$I$23,"&gt;"&amp;SUMPRODUCT((COUNTIFS(C877,"*"&amp;'分け方の表'!$F$4:$F$23&amp;"*")&gt;0)*('分け方の表'!$F$4:$F$23&lt;&gt;"")*'分け方の表'!$I$4:$I$23))))</f>
        <v/>
      </c>
      <c r="Q877" s="39">
        <f>IF(L877&lt;&gt;1,"",IF(P877&gt;=99,"",INDEX('分け方の表'!$G$4:$G$23,P877)&amp;""))</f>
        <v/>
      </c>
      <c r="R877" s="39">
        <f>IF(L877&lt;&gt;1,"",IF((F877="収入")*(G877="給与")*(E877&lt;&gt;"")*(COUNTIFS('分け方の表'!$J$4:$J$13,E877)&gt;0),INDEX('分け方の表'!$K$4:$K$13,MATCH(E877,'分け方の表'!$J$4:$J$13,0))&amp;"",IFERROR(INDEX('分け方の表'!$C$4:$C$103,MATCH(F877&amp;"|"&amp;G877,'分け方の表'!$D$4:$D$103,0))&amp;"",IFERROR(INDEX('分け方の表'!$C$4:$C$103,MATCH(F877&amp;"|（ほか全部）",'分け方の表'!$D$4:$D$103,0))&amp;"","未分類"))))</f>
        <v/>
      </c>
      <c r="S877" s="39">
        <f>IF(L877&lt;&gt;1,"",IF(N877=1,"",IF(IF(O877&gt;0,INDEX('分け方の表'!$N$4:$N$53,O877)&amp;"","")&lt;&gt;"",IF(INDEX('分け方の表'!$N$4:$N$53,O877)="（数えない）","",INDEX('分け方の表'!$N$4:$N$53,O877)&amp;""),IF(I877&amp;""="1",IF((Q877&lt;&gt;"")*(D877&lt;0)*(IFERROR(INDEX('入力'!$E$30:$E$88,MATCH(Q877,'入力'!$A$30:$A$88,0)),"")="貯める・増やす"),Q877,""),IF(A877&amp;""="0","",IF(Q877&lt;&gt;"",Q877,R877))))))</f>
        <v/>
      </c>
      <c r="T877" s="56">
        <f>IF(S877="","",IF(IFERROR(INDEX('入力'!$E$30:$E$88,MATCH(S877,'入力'!$A$30:$A$88,0)),"")="入るお金",D877,-D877))</f>
        <v/>
      </c>
      <c r="U877" s="39">
        <f>IF(L877="","",IF(L877&lt;&gt;1,"見出しなど",IF(N877=1,"重なり",IF(S877="",IF(O877&gt;0,"数えない（直した）",IF(I877&amp;""="1","振替",IF(A877&amp;""="0","計算対象外","数えない"))),IF(COUNTIFS('入力'!$A$30:$A$88,S877)=0,"一覧にない費目",IF(O877&gt;0,"直した",IF(S877="未分類","未分類","OK")))))))</f>
        <v/>
      </c>
    </row>
    <row r="878">
      <c r="A878" s="40" t="n"/>
      <c r="B878" s="34" t="n"/>
      <c r="C878" s="35" t="n"/>
      <c r="D878" s="36" t="n"/>
      <c r="E878" s="35" t="n"/>
      <c r="F878" s="35" t="n"/>
      <c r="G878" s="35" t="n"/>
      <c r="H878" s="35" t="n"/>
      <c r="I878" s="40" t="n"/>
      <c r="J878" s="35" t="n"/>
      <c r="L878" s="39">
        <f>IF(B878="","",IFERROR(YEAR(B878)*0+D878*0+1,0))</f>
        <v/>
      </c>
      <c r="M878" s="55">
        <f>IF(L878&lt;&gt;1,"",IF(O878&gt;0,IF(INDEX('分け方の表'!$O$4:$O$53,O878)&lt;&gt;"",DATE(YEAR(INDEX('分け方の表'!$O$4:$O$53,O878)),MONTH(INDEX('分け方の表'!$O$4:$O$53,O878)),1),DATE(YEAR(B878),MONTH(B878),1)),DATE(YEAR(B878),MONTH(B878),1)))</f>
        <v/>
      </c>
      <c r="N878" s="39">
        <f>IF(L878&lt;&gt;1,"",IF(J878="",0,IF(COUNTIFS($J$4:J878,J878)&gt;1,1,0)))</f>
        <v/>
      </c>
      <c r="O878" s="39">
        <f>IF(L878&lt;&gt;1,"",IF(J878="",0,IFERROR(MATCH(J878,'分け方の表'!$M$4:$M$53,0),0)))</f>
        <v/>
      </c>
      <c r="P878" s="39">
        <f>IF(L878&lt;&gt;1,"",IF(SUMPRODUCT((COUNTIFS(C878,"*"&amp;'分け方の表'!$F$4:$F$23&amp;"*")&gt;0)*('分け方の表'!$F$4:$F$23&lt;&gt;"")*'分け方の表'!$I$4:$I$23)=0,99,1+COUNTIFS('分け方の表'!$I$4:$I$23,"&gt;"&amp;SUMPRODUCT((COUNTIFS(C878,"*"&amp;'分け方の表'!$F$4:$F$23&amp;"*")&gt;0)*('分け方の表'!$F$4:$F$23&lt;&gt;"")*'分け方の表'!$I$4:$I$23))))</f>
        <v/>
      </c>
      <c r="Q878" s="39">
        <f>IF(L878&lt;&gt;1,"",IF(P878&gt;=99,"",INDEX('分け方の表'!$G$4:$G$23,P878)&amp;""))</f>
        <v/>
      </c>
      <c r="R878" s="39">
        <f>IF(L878&lt;&gt;1,"",IF((F878="収入")*(G878="給与")*(E878&lt;&gt;"")*(COUNTIFS('分け方の表'!$J$4:$J$13,E878)&gt;0),INDEX('分け方の表'!$K$4:$K$13,MATCH(E878,'分け方の表'!$J$4:$J$13,0))&amp;"",IFERROR(INDEX('分け方の表'!$C$4:$C$103,MATCH(F878&amp;"|"&amp;G878,'分け方の表'!$D$4:$D$103,0))&amp;"",IFERROR(INDEX('分け方の表'!$C$4:$C$103,MATCH(F878&amp;"|（ほか全部）",'分け方の表'!$D$4:$D$103,0))&amp;"","未分類"))))</f>
        <v/>
      </c>
      <c r="S878" s="39">
        <f>IF(L878&lt;&gt;1,"",IF(N878=1,"",IF(IF(O878&gt;0,INDEX('分け方の表'!$N$4:$N$53,O878)&amp;"","")&lt;&gt;"",IF(INDEX('分け方の表'!$N$4:$N$53,O878)="（数えない）","",INDEX('分け方の表'!$N$4:$N$53,O878)&amp;""),IF(I878&amp;""="1",IF((Q878&lt;&gt;"")*(D878&lt;0)*(IFERROR(INDEX('入力'!$E$30:$E$88,MATCH(Q878,'入力'!$A$30:$A$88,0)),"")="貯める・増やす"),Q878,""),IF(A878&amp;""="0","",IF(Q878&lt;&gt;"",Q878,R878))))))</f>
        <v/>
      </c>
      <c r="T878" s="56">
        <f>IF(S878="","",IF(IFERROR(INDEX('入力'!$E$30:$E$88,MATCH(S878,'入力'!$A$30:$A$88,0)),"")="入るお金",D878,-D878))</f>
        <v/>
      </c>
      <c r="U878" s="39">
        <f>IF(L878="","",IF(L878&lt;&gt;1,"見出しなど",IF(N878=1,"重なり",IF(S878="",IF(O878&gt;0,"数えない（直した）",IF(I878&amp;""="1","振替",IF(A878&amp;""="0","計算対象外","数えない"))),IF(COUNTIFS('入力'!$A$30:$A$88,S878)=0,"一覧にない費目",IF(O878&gt;0,"直した",IF(S878="未分類","未分類","OK")))))))</f>
        <v/>
      </c>
    </row>
    <row r="879">
      <c r="A879" s="40" t="n"/>
      <c r="B879" s="34" t="n"/>
      <c r="C879" s="35" t="n"/>
      <c r="D879" s="36" t="n"/>
      <c r="E879" s="35" t="n"/>
      <c r="F879" s="35" t="n"/>
      <c r="G879" s="35" t="n"/>
      <c r="H879" s="35" t="n"/>
      <c r="I879" s="40" t="n"/>
      <c r="J879" s="35" t="n"/>
      <c r="L879" s="39">
        <f>IF(B879="","",IFERROR(YEAR(B879)*0+D879*0+1,0))</f>
        <v/>
      </c>
      <c r="M879" s="55">
        <f>IF(L879&lt;&gt;1,"",IF(O879&gt;0,IF(INDEX('分け方の表'!$O$4:$O$53,O879)&lt;&gt;"",DATE(YEAR(INDEX('分け方の表'!$O$4:$O$53,O879)),MONTH(INDEX('分け方の表'!$O$4:$O$53,O879)),1),DATE(YEAR(B879),MONTH(B879),1)),DATE(YEAR(B879),MONTH(B879),1)))</f>
        <v/>
      </c>
      <c r="N879" s="39">
        <f>IF(L879&lt;&gt;1,"",IF(J879="",0,IF(COUNTIFS($J$4:J879,J879)&gt;1,1,0)))</f>
        <v/>
      </c>
      <c r="O879" s="39">
        <f>IF(L879&lt;&gt;1,"",IF(J879="",0,IFERROR(MATCH(J879,'分け方の表'!$M$4:$M$53,0),0)))</f>
        <v/>
      </c>
      <c r="P879" s="39">
        <f>IF(L879&lt;&gt;1,"",IF(SUMPRODUCT((COUNTIFS(C879,"*"&amp;'分け方の表'!$F$4:$F$23&amp;"*")&gt;0)*('分け方の表'!$F$4:$F$23&lt;&gt;"")*'分け方の表'!$I$4:$I$23)=0,99,1+COUNTIFS('分け方の表'!$I$4:$I$23,"&gt;"&amp;SUMPRODUCT((COUNTIFS(C879,"*"&amp;'分け方の表'!$F$4:$F$23&amp;"*")&gt;0)*('分け方の表'!$F$4:$F$23&lt;&gt;"")*'分け方の表'!$I$4:$I$23))))</f>
        <v/>
      </c>
      <c r="Q879" s="39">
        <f>IF(L879&lt;&gt;1,"",IF(P879&gt;=99,"",INDEX('分け方の表'!$G$4:$G$23,P879)&amp;""))</f>
        <v/>
      </c>
      <c r="R879" s="39">
        <f>IF(L879&lt;&gt;1,"",IF((F879="収入")*(G879="給与")*(E879&lt;&gt;"")*(COUNTIFS('分け方の表'!$J$4:$J$13,E879)&gt;0),INDEX('分け方の表'!$K$4:$K$13,MATCH(E879,'分け方の表'!$J$4:$J$13,0))&amp;"",IFERROR(INDEX('分け方の表'!$C$4:$C$103,MATCH(F879&amp;"|"&amp;G879,'分け方の表'!$D$4:$D$103,0))&amp;"",IFERROR(INDEX('分け方の表'!$C$4:$C$103,MATCH(F879&amp;"|（ほか全部）",'分け方の表'!$D$4:$D$103,0))&amp;"","未分類"))))</f>
        <v/>
      </c>
      <c r="S879" s="39">
        <f>IF(L879&lt;&gt;1,"",IF(N879=1,"",IF(IF(O879&gt;0,INDEX('分け方の表'!$N$4:$N$53,O879)&amp;"","")&lt;&gt;"",IF(INDEX('分け方の表'!$N$4:$N$53,O879)="（数えない）","",INDEX('分け方の表'!$N$4:$N$53,O879)&amp;""),IF(I879&amp;""="1",IF((Q879&lt;&gt;"")*(D879&lt;0)*(IFERROR(INDEX('入力'!$E$30:$E$88,MATCH(Q879,'入力'!$A$30:$A$88,0)),"")="貯める・増やす"),Q879,""),IF(A879&amp;""="0","",IF(Q879&lt;&gt;"",Q879,R879))))))</f>
        <v/>
      </c>
      <c r="T879" s="56">
        <f>IF(S879="","",IF(IFERROR(INDEX('入力'!$E$30:$E$88,MATCH(S879,'入力'!$A$30:$A$88,0)),"")="入るお金",D879,-D879))</f>
        <v/>
      </c>
      <c r="U879" s="39">
        <f>IF(L879="","",IF(L879&lt;&gt;1,"見出しなど",IF(N879=1,"重なり",IF(S879="",IF(O879&gt;0,"数えない（直した）",IF(I879&amp;""="1","振替",IF(A879&amp;""="0","計算対象外","数えない"))),IF(COUNTIFS('入力'!$A$30:$A$88,S879)=0,"一覧にない費目",IF(O879&gt;0,"直した",IF(S879="未分類","未分類","OK")))))))</f>
        <v/>
      </c>
    </row>
    <row r="880">
      <c r="A880" s="40" t="n"/>
      <c r="B880" s="34" t="n"/>
      <c r="C880" s="35" t="n"/>
      <c r="D880" s="36" t="n"/>
      <c r="E880" s="35" t="n"/>
      <c r="F880" s="35" t="n"/>
      <c r="G880" s="35" t="n"/>
      <c r="H880" s="35" t="n"/>
      <c r="I880" s="40" t="n"/>
      <c r="J880" s="35" t="n"/>
      <c r="L880" s="39">
        <f>IF(B880="","",IFERROR(YEAR(B880)*0+D880*0+1,0))</f>
        <v/>
      </c>
      <c r="M880" s="55">
        <f>IF(L880&lt;&gt;1,"",IF(O880&gt;0,IF(INDEX('分け方の表'!$O$4:$O$53,O880)&lt;&gt;"",DATE(YEAR(INDEX('分け方の表'!$O$4:$O$53,O880)),MONTH(INDEX('分け方の表'!$O$4:$O$53,O880)),1),DATE(YEAR(B880),MONTH(B880),1)),DATE(YEAR(B880),MONTH(B880),1)))</f>
        <v/>
      </c>
      <c r="N880" s="39">
        <f>IF(L880&lt;&gt;1,"",IF(J880="",0,IF(COUNTIFS($J$4:J880,J880)&gt;1,1,0)))</f>
        <v/>
      </c>
      <c r="O880" s="39">
        <f>IF(L880&lt;&gt;1,"",IF(J880="",0,IFERROR(MATCH(J880,'分け方の表'!$M$4:$M$53,0),0)))</f>
        <v/>
      </c>
      <c r="P880" s="39">
        <f>IF(L880&lt;&gt;1,"",IF(SUMPRODUCT((COUNTIFS(C880,"*"&amp;'分け方の表'!$F$4:$F$23&amp;"*")&gt;0)*('分け方の表'!$F$4:$F$23&lt;&gt;"")*'分け方の表'!$I$4:$I$23)=0,99,1+COUNTIFS('分け方の表'!$I$4:$I$23,"&gt;"&amp;SUMPRODUCT((COUNTIFS(C880,"*"&amp;'分け方の表'!$F$4:$F$23&amp;"*")&gt;0)*('分け方の表'!$F$4:$F$23&lt;&gt;"")*'分け方の表'!$I$4:$I$23))))</f>
        <v/>
      </c>
      <c r="Q880" s="39">
        <f>IF(L880&lt;&gt;1,"",IF(P880&gt;=99,"",INDEX('分け方の表'!$G$4:$G$23,P880)&amp;""))</f>
        <v/>
      </c>
      <c r="R880" s="39">
        <f>IF(L880&lt;&gt;1,"",IF((F880="収入")*(G880="給与")*(E880&lt;&gt;"")*(COUNTIFS('分け方の表'!$J$4:$J$13,E880)&gt;0),INDEX('分け方の表'!$K$4:$K$13,MATCH(E880,'分け方の表'!$J$4:$J$13,0))&amp;"",IFERROR(INDEX('分け方の表'!$C$4:$C$103,MATCH(F880&amp;"|"&amp;G880,'分け方の表'!$D$4:$D$103,0))&amp;"",IFERROR(INDEX('分け方の表'!$C$4:$C$103,MATCH(F880&amp;"|（ほか全部）",'分け方の表'!$D$4:$D$103,0))&amp;"","未分類"))))</f>
        <v/>
      </c>
      <c r="S880" s="39">
        <f>IF(L880&lt;&gt;1,"",IF(N880=1,"",IF(IF(O880&gt;0,INDEX('分け方の表'!$N$4:$N$53,O880)&amp;"","")&lt;&gt;"",IF(INDEX('分け方の表'!$N$4:$N$53,O880)="（数えない）","",INDEX('分け方の表'!$N$4:$N$53,O880)&amp;""),IF(I880&amp;""="1",IF((Q880&lt;&gt;"")*(D880&lt;0)*(IFERROR(INDEX('入力'!$E$30:$E$88,MATCH(Q880,'入力'!$A$30:$A$88,0)),"")="貯める・増やす"),Q880,""),IF(A880&amp;""="0","",IF(Q880&lt;&gt;"",Q880,R880))))))</f>
        <v/>
      </c>
      <c r="T880" s="56">
        <f>IF(S880="","",IF(IFERROR(INDEX('入力'!$E$30:$E$88,MATCH(S880,'入力'!$A$30:$A$88,0)),"")="入るお金",D880,-D880))</f>
        <v/>
      </c>
      <c r="U880" s="39">
        <f>IF(L880="","",IF(L880&lt;&gt;1,"見出しなど",IF(N880=1,"重なり",IF(S880="",IF(O880&gt;0,"数えない（直した）",IF(I880&amp;""="1","振替",IF(A880&amp;""="0","計算対象外","数えない"))),IF(COUNTIFS('入力'!$A$30:$A$88,S880)=0,"一覧にない費目",IF(O880&gt;0,"直した",IF(S880="未分類","未分類","OK")))))))</f>
        <v/>
      </c>
    </row>
    <row r="881">
      <c r="A881" s="40" t="n"/>
      <c r="B881" s="34" t="n"/>
      <c r="C881" s="35" t="n"/>
      <c r="D881" s="36" t="n"/>
      <c r="E881" s="35" t="n"/>
      <c r="F881" s="35" t="n"/>
      <c r="G881" s="35" t="n"/>
      <c r="H881" s="35" t="n"/>
      <c r="I881" s="40" t="n"/>
      <c r="J881" s="35" t="n"/>
      <c r="L881" s="39">
        <f>IF(B881="","",IFERROR(YEAR(B881)*0+D881*0+1,0))</f>
        <v/>
      </c>
      <c r="M881" s="55">
        <f>IF(L881&lt;&gt;1,"",IF(O881&gt;0,IF(INDEX('分け方の表'!$O$4:$O$53,O881)&lt;&gt;"",DATE(YEAR(INDEX('分け方の表'!$O$4:$O$53,O881)),MONTH(INDEX('分け方の表'!$O$4:$O$53,O881)),1),DATE(YEAR(B881),MONTH(B881),1)),DATE(YEAR(B881),MONTH(B881),1)))</f>
        <v/>
      </c>
      <c r="N881" s="39">
        <f>IF(L881&lt;&gt;1,"",IF(J881="",0,IF(COUNTIFS($J$4:J881,J881)&gt;1,1,0)))</f>
        <v/>
      </c>
      <c r="O881" s="39">
        <f>IF(L881&lt;&gt;1,"",IF(J881="",0,IFERROR(MATCH(J881,'分け方の表'!$M$4:$M$53,0),0)))</f>
        <v/>
      </c>
      <c r="P881" s="39">
        <f>IF(L881&lt;&gt;1,"",IF(SUMPRODUCT((COUNTIFS(C881,"*"&amp;'分け方の表'!$F$4:$F$23&amp;"*")&gt;0)*('分け方の表'!$F$4:$F$23&lt;&gt;"")*'分け方の表'!$I$4:$I$23)=0,99,1+COUNTIFS('分け方の表'!$I$4:$I$23,"&gt;"&amp;SUMPRODUCT((COUNTIFS(C881,"*"&amp;'分け方の表'!$F$4:$F$23&amp;"*")&gt;0)*('分け方の表'!$F$4:$F$23&lt;&gt;"")*'分け方の表'!$I$4:$I$23))))</f>
        <v/>
      </c>
      <c r="Q881" s="39">
        <f>IF(L881&lt;&gt;1,"",IF(P881&gt;=99,"",INDEX('分け方の表'!$G$4:$G$23,P881)&amp;""))</f>
        <v/>
      </c>
      <c r="R881" s="39">
        <f>IF(L881&lt;&gt;1,"",IF((F881="収入")*(G881="給与")*(E881&lt;&gt;"")*(COUNTIFS('分け方の表'!$J$4:$J$13,E881)&gt;0),INDEX('分け方の表'!$K$4:$K$13,MATCH(E881,'分け方の表'!$J$4:$J$13,0))&amp;"",IFERROR(INDEX('分け方の表'!$C$4:$C$103,MATCH(F881&amp;"|"&amp;G881,'分け方の表'!$D$4:$D$103,0))&amp;"",IFERROR(INDEX('分け方の表'!$C$4:$C$103,MATCH(F881&amp;"|（ほか全部）",'分け方の表'!$D$4:$D$103,0))&amp;"","未分類"))))</f>
        <v/>
      </c>
      <c r="S881" s="39">
        <f>IF(L881&lt;&gt;1,"",IF(N881=1,"",IF(IF(O881&gt;0,INDEX('分け方の表'!$N$4:$N$53,O881)&amp;"","")&lt;&gt;"",IF(INDEX('分け方の表'!$N$4:$N$53,O881)="（数えない）","",INDEX('分け方の表'!$N$4:$N$53,O881)&amp;""),IF(I881&amp;""="1",IF((Q881&lt;&gt;"")*(D881&lt;0)*(IFERROR(INDEX('入力'!$E$30:$E$88,MATCH(Q881,'入力'!$A$30:$A$88,0)),"")="貯める・増やす"),Q881,""),IF(A881&amp;""="0","",IF(Q881&lt;&gt;"",Q881,R881))))))</f>
        <v/>
      </c>
      <c r="T881" s="56">
        <f>IF(S881="","",IF(IFERROR(INDEX('入力'!$E$30:$E$88,MATCH(S881,'入力'!$A$30:$A$88,0)),"")="入るお金",D881,-D881))</f>
        <v/>
      </c>
      <c r="U881" s="39">
        <f>IF(L881="","",IF(L881&lt;&gt;1,"見出しなど",IF(N881=1,"重なり",IF(S881="",IF(O881&gt;0,"数えない（直した）",IF(I881&amp;""="1","振替",IF(A881&amp;""="0","計算対象外","数えない"))),IF(COUNTIFS('入力'!$A$30:$A$88,S881)=0,"一覧にない費目",IF(O881&gt;0,"直した",IF(S881="未分類","未分類","OK")))))))</f>
        <v/>
      </c>
    </row>
    <row r="882">
      <c r="A882" s="40" t="n"/>
      <c r="B882" s="34" t="n"/>
      <c r="C882" s="35" t="n"/>
      <c r="D882" s="36" t="n"/>
      <c r="E882" s="35" t="n"/>
      <c r="F882" s="35" t="n"/>
      <c r="G882" s="35" t="n"/>
      <c r="H882" s="35" t="n"/>
      <c r="I882" s="40" t="n"/>
      <c r="J882" s="35" t="n"/>
      <c r="L882" s="39">
        <f>IF(B882="","",IFERROR(YEAR(B882)*0+D882*0+1,0))</f>
        <v/>
      </c>
      <c r="M882" s="55">
        <f>IF(L882&lt;&gt;1,"",IF(O882&gt;0,IF(INDEX('分け方の表'!$O$4:$O$53,O882)&lt;&gt;"",DATE(YEAR(INDEX('分け方の表'!$O$4:$O$53,O882)),MONTH(INDEX('分け方の表'!$O$4:$O$53,O882)),1),DATE(YEAR(B882),MONTH(B882),1)),DATE(YEAR(B882),MONTH(B882),1)))</f>
        <v/>
      </c>
      <c r="N882" s="39">
        <f>IF(L882&lt;&gt;1,"",IF(J882="",0,IF(COUNTIFS($J$4:J882,J882)&gt;1,1,0)))</f>
        <v/>
      </c>
      <c r="O882" s="39">
        <f>IF(L882&lt;&gt;1,"",IF(J882="",0,IFERROR(MATCH(J882,'分け方の表'!$M$4:$M$53,0),0)))</f>
        <v/>
      </c>
      <c r="P882" s="39">
        <f>IF(L882&lt;&gt;1,"",IF(SUMPRODUCT((COUNTIFS(C882,"*"&amp;'分け方の表'!$F$4:$F$23&amp;"*")&gt;0)*('分け方の表'!$F$4:$F$23&lt;&gt;"")*'分け方の表'!$I$4:$I$23)=0,99,1+COUNTIFS('分け方の表'!$I$4:$I$23,"&gt;"&amp;SUMPRODUCT((COUNTIFS(C882,"*"&amp;'分け方の表'!$F$4:$F$23&amp;"*")&gt;0)*('分け方の表'!$F$4:$F$23&lt;&gt;"")*'分け方の表'!$I$4:$I$23))))</f>
        <v/>
      </c>
      <c r="Q882" s="39">
        <f>IF(L882&lt;&gt;1,"",IF(P882&gt;=99,"",INDEX('分け方の表'!$G$4:$G$23,P882)&amp;""))</f>
        <v/>
      </c>
      <c r="R882" s="39">
        <f>IF(L882&lt;&gt;1,"",IF((F882="収入")*(G882="給与")*(E882&lt;&gt;"")*(COUNTIFS('分け方の表'!$J$4:$J$13,E882)&gt;0),INDEX('分け方の表'!$K$4:$K$13,MATCH(E882,'分け方の表'!$J$4:$J$13,0))&amp;"",IFERROR(INDEX('分け方の表'!$C$4:$C$103,MATCH(F882&amp;"|"&amp;G882,'分け方の表'!$D$4:$D$103,0))&amp;"",IFERROR(INDEX('分け方の表'!$C$4:$C$103,MATCH(F882&amp;"|（ほか全部）",'分け方の表'!$D$4:$D$103,0))&amp;"","未分類"))))</f>
        <v/>
      </c>
      <c r="S882" s="39">
        <f>IF(L882&lt;&gt;1,"",IF(N882=1,"",IF(IF(O882&gt;0,INDEX('分け方の表'!$N$4:$N$53,O882)&amp;"","")&lt;&gt;"",IF(INDEX('分け方の表'!$N$4:$N$53,O882)="（数えない）","",INDEX('分け方の表'!$N$4:$N$53,O882)&amp;""),IF(I882&amp;""="1",IF((Q882&lt;&gt;"")*(D882&lt;0)*(IFERROR(INDEX('入力'!$E$30:$E$88,MATCH(Q882,'入力'!$A$30:$A$88,0)),"")="貯める・増やす"),Q882,""),IF(A882&amp;""="0","",IF(Q882&lt;&gt;"",Q882,R882))))))</f>
        <v/>
      </c>
      <c r="T882" s="56">
        <f>IF(S882="","",IF(IFERROR(INDEX('入力'!$E$30:$E$88,MATCH(S882,'入力'!$A$30:$A$88,0)),"")="入るお金",D882,-D882))</f>
        <v/>
      </c>
      <c r="U882" s="39">
        <f>IF(L882="","",IF(L882&lt;&gt;1,"見出しなど",IF(N882=1,"重なり",IF(S882="",IF(O882&gt;0,"数えない（直した）",IF(I882&amp;""="1","振替",IF(A882&amp;""="0","計算対象外","数えない"))),IF(COUNTIFS('入力'!$A$30:$A$88,S882)=0,"一覧にない費目",IF(O882&gt;0,"直した",IF(S882="未分類","未分類","OK")))))))</f>
        <v/>
      </c>
    </row>
    <row r="883">
      <c r="A883" s="40" t="n"/>
      <c r="B883" s="34" t="n"/>
      <c r="C883" s="35" t="n"/>
      <c r="D883" s="36" t="n"/>
      <c r="E883" s="35" t="n"/>
      <c r="F883" s="35" t="n"/>
      <c r="G883" s="35" t="n"/>
      <c r="H883" s="35" t="n"/>
      <c r="I883" s="40" t="n"/>
      <c r="J883" s="35" t="n"/>
      <c r="L883" s="39">
        <f>IF(B883="","",IFERROR(YEAR(B883)*0+D883*0+1,0))</f>
        <v/>
      </c>
      <c r="M883" s="55">
        <f>IF(L883&lt;&gt;1,"",IF(O883&gt;0,IF(INDEX('分け方の表'!$O$4:$O$53,O883)&lt;&gt;"",DATE(YEAR(INDEX('分け方の表'!$O$4:$O$53,O883)),MONTH(INDEX('分け方の表'!$O$4:$O$53,O883)),1),DATE(YEAR(B883),MONTH(B883),1)),DATE(YEAR(B883),MONTH(B883),1)))</f>
        <v/>
      </c>
      <c r="N883" s="39">
        <f>IF(L883&lt;&gt;1,"",IF(J883="",0,IF(COUNTIFS($J$4:J883,J883)&gt;1,1,0)))</f>
        <v/>
      </c>
      <c r="O883" s="39">
        <f>IF(L883&lt;&gt;1,"",IF(J883="",0,IFERROR(MATCH(J883,'分け方の表'!$M$4:$M$53,0),0)))</f>
        <v/>
      </c>
      <c r="P883" s="39">
        <f>IF(L883&lt;&gt;1,"",IF(SUMPRODUCT((COUNTIFS(C883,"*"&amp;'分け方の表'!$F$4:$F$23&amp;"*")&gt;0)*('分け方の表'!$F$4:$F$23&lt;&gt;"")*'分け方の表'!$I$4:$I$23)=0,99,1+COUNTIFS('分け方の表'!$I$4:$I$23,"&gt;"&amp;SUMPRODUCT((COUNTIFS(C883,"*"&amp;'分け方の表'!$F$4:$F$23&amp;"*")&gt;0)*('分け方の表'!$F$4:$F$23&lt;&gt;"")*'分け方の表'!$I$4:$I$23))))</f>
        <v/>
      </c>
      <c r="Q883" s="39">
        <f>IF(L883&lt;&gt;1,"",IF(P883&gt;=99,"",INDEX('分け方の表'!$G$4:$G$23,P883)&amp;""))</f>
        <v/>
      </c>
      <c r="R883" s="39">
        <f>IF(L883&lt;&gt;1,"",IF((F883="収入")*(G883="給与")*(E883&lt;&gt;"")*(COUNTIFS('分け方の表'!$J$4:$J$13,E883)&gt;0),INDEX('分け方の表'!$K$4:$K$13,MATCH(E883,'分け方の表'!$J$4:$J$13,0))&amp;"",IFERROR(INDEX('分け方の表'!$C$4:$C$103,MATCH(F883&amp;"|"&amp;G883,'分け方の表'!$D$4:$D$103,0))&amp;"",IFERROR(INDEX('分け方の表'!$C$4:$C$103,MATCH(F883&amp;"|（ほか全部）",'分け方の表'!$D$4:$D$103,0))&amp;"","未分類"))))</f>
        <v/>
      </c>
      <c r="S883" s="39">
        <f>IF(L883&lt;&gt;1,"",IF(N883=1,"",IF(IF(O883&gt;0,INDEX('分け方の表'!$N$4:$N$53,O883)&amp;"","")&lt;&gt;"",IF(INDEX('分け方の表'!$N$4:$N$53,O883)="（数えない）","",INDEX('分け方の表'!$N$4:$N$53,O883)&amp;""),IF(I883&amp;""="1",IF((Q883&lt;&gt;"")*(D883&lt;0)*(IFERROR(INDEX('入力'!$E$30:$E$88,MATCH(Q883,'入力'!$A$30:$A$88,0)),"")="貯める・増やす"),Q883,""),IF(A883&amp;""="0","",IF(Q883&lt;&gt;"",Q883,R883))))))</f>
        <v/>
      </c>
      <c r="T883" s="56">
        <f>IF(S883="","",IF(IFERROR(INDEX('入力'!$E$30:$E$88,MATCH(S883,'入力'!$A$30:$A$88,0)),"")="入るお金",D883,-D883))</f>
        <v/>
      </c>
      <c r="U883" s="39">
        <f>IF(L883="","",IF(L883&lt;&gt;1,"見出しなど",IF(N883=1,"重なり",IF(S883="",IF(O883&gt;0,"数えない（直した）",IF(I883&amp;""="1","振替",IF(A883&amp;""="0","計算対象外","数えない"))),IF(COUNTIFS('入力'!$A$30:$A$88,S883)=0,"一覧にない費目",IF(O883&gt;0,"直した",IF(S883="未分類","未分類","OK")))))))</f>
        <v/>
      </c>
    </row>
    <row r="884">
      <c r="A884" s="40" t="n"/>
      <c r="B884" s="34" t="n"/>
      <c r="C884" s="35" t="n"/>
      <c r="D884" s="36" t="n"/>
      <c r="E884" s="35" t="n"/>
      <c r="F884" s="35" t="n"/>
      <c r="G884" s="35" t="n"/>
      <c r="H884" s="35" t="n"/>
      <c r="I884" s="40" t="n"/>
      <c r="J884" s="35" t="n"/>
      <c r="L884" s="39">
        <f>IF(B884="","",IFERROR(YEAR(B884)*0+D884*0+1,0))</f>
        <v/>
      </c>
      <c r="M884" s="55">
        <f>IF(L884&lt;&gt;1,"",IF(O884&gt;0,IF(INDEX('分け方の表'!$O$4:$O$53,O884)&lt;&gt;"",DATE(YEAR(INDEX('分け方の表'!$O$4:$O$53,O884)),MONTH(INDEX('分け方の表'!$O$4:$O$53,O884)),1),DATE(YEAR(B884),MONTH(B884),1)),DATE(YEAR(B884),MONTH(B884),1)))</f>
        <v/>
      </c>
      <c r="N884" s="39">
        <f>IF(L884&lt;&gt;1,"",IF(J884="",0,IF(COUNTIFS($J$4:J884,J884)&gt;1,1,0)))</f>
        <v/>
      </c>
      <c r="O884" s="39">
        <f>IF(L884&lt;&gt;1,"",IF(J884="",0,IFERROR(MATCH(J884,'分け方の表'!$M$4:$M$53,0),0)))</f>
        <v/>
      </c>
      <c r="P884" s="39">
        <f>IF(L884&lt;&gt;1,"",IF(SUMPRODUCT((COUNTIFS(C884,"*"&amp;'分け方の表'!$F$4:$F$23&amp;"*")&gt;0)*('分け方の表'!$F$4:$F$23&lt;&gt;"")*'分け方の表'!$I$4:$I$23)=0,99,1+COUNTIFS('分け方の表'!$I$4:$I$23,"&gt;"&amp;SUMPRODUCT((COUNTIFS(C884,"*"&amp;'分け方の表'!$F$4:$F$23&amp;"*")&gt;0)*('分け方の表'!$F$4:$F$23&lt;&gt;"")*'分け方の表'!$I$4:$I$23))))</f>
        <v/>
      </c>
      <c r="Q884" s="39">
        <f>IF(L884&lt;&gt;1,"",IF(P884&gt;=99,"",INDEX('分け方の表'!$G$4:$G$23,P884)&amp;""))</f>
        <v/>
      </c>
      <c r="R884" s="39">
        <f>IF(L884&lt;&gt;1,"",IF((F884="収入")*(G884="給与")*(E884&lt;&gt;"")*(COUNTIFS('分け方の表'!$J$4:$J$13,E884)&gt;0),INDEX('分け方の表'!$K$4:$K$13,MATCH(E884,'分け方の表'!$J$4:$J$13,0))&amp;"",IFERROR(INDEX('分け方の表'!$C$4:$C$103,MATCH(F884&amp;"|"&amp;G884,'分け方の表'!$D$4:$D$103,0))&amp;"",IFERROR(INDEX('分け方の表'!$C$4:$C$103,MATCH(F884&amp;"|（ほか全部）",'分け方の表'!$D$4:$D$103,0))&amp;"","未分類"))))</f>
        <v/>
      </c>
      <c r="S884" s="39">
        <f>IF(L884&lt;&gt;1,"",IF(N884=1,"",IF(IF(O884&gt;0,INDEX('分け方の表'!$N$4:$N$53,O884)&amp;"","")&lt;&gt;"",IF(INDEX('分け方の表'!$N$4:$N$53,O884)="（数えない）","",INDEX('分け方の表'!$N$4:$N$53,O884)&amp;""),IF(I884&amp;""="1",IF((Q884&lt;&gt;"")*(D884&lt;0)*(IFERROR(INDEX('入力'!$E$30:$E$88,MATCH(Q884,'入力'!$A$30:$A$88,0)),"")="貯める・増やす"),Q884,""),IF(A884&amp;""="0","",IF(Q884&lt;&gt;"",Q884,R884))))))</f>
        <v/>
      </c>
      <c r="T884" s="56">
        <f>IF(S884="","",IF(IFERROR(INDEX('入力'!$E$30:$E$88,MATCH(S884,'入力'!$A$30:$A$88,0)),"")="入るお金",D884,-D884))</f>
        <v/>
      </c>
      <c r="U884" s="39">
        <f>IF(L884="","",IF(L884&lt;&gt;1,"見出しなど",IF(N884=1,"重なり",IF(S884="",IF(O884&gt;0,"数えない（直した）",IF(I884&amp;""="1","振替",IF(A884&amp;""="0","計算対象外","数えない"))),IF(COUNTIFS('入力'!$A$30:$A$88,S884)=0,"一覧にない費目",IF(O884&gt;0,"直した",IF(S884="未分類","未分類","OK")))))))</f>
        <v/>
      </c>
    </row>
    <row r="885">
      <c r="A885" s="40" t="n"/>
      <c r="B885" s="34" t="n"/>
      <c r="C885" s="35" t="n"/>
      <c r="D885" s="36" t="n"/>
      <c r="E885" s="35" t="n"/>
      <c r="F885" s="35" t="n"/>
      <c r="G885" s="35" t="n"/>
      <c r="H885" s="35" t="n"/>
      <c r="I885" s="40" t="n"/>
      <c r="J885" s="35" t="n"/>
      <c r="L885" s="39">
        <f>IF(B885="","",IFERROR(YEAR(B885)*0+D885*0+1,0))</f>
        <v/>
      </c>
      <c r="M885" s="55">
        <f>IF(L885&lt;&gt;1,"",IF(O885&gt;0,IF(INDEX('分け方の表'!$O$4:$O$53,O885)&lt;&gt;"",DATE(YEAR(INDEX('分け方の表'!$O$4:$O$53,O885)),MONTH(INDEX('分け方の表'!$O$4:$O$53,O885)),1),DATE(YEAR(B885),MONTH(B885),1)),DATE(YEAR(B885),MONTH(B885),1)))</f>
        <v/>
      </c>
      <c r="N885" s="39">
        <f>IF(L885&lt;&gt;1,"",IF(J885="",0,IF(COUNTIFS($J$4:J885,J885)&gt;1,1,0)))</f>
        <v/>
      </c>
      <c r="O885" s="39">
        <f>IF(L885&lt;&gt;1,"",IF(J885="",0,IFERROR(MATCH(J885,'分け方の表'!$M$4:$M$53,0),0)))</f>
        <v/>
      </c>
      <c r="P885" s="39">
        <f>IF(L885&lt;&gt;1,"",IF(SUMPRODUCT((COUNTIFS(C885,"*"&amp;'分け方の表'!$F$4:$F$23&amp;"*")&gt;0)*('分け方の表'!$F$4:$F$23&lt;&gt;"")*'分け方の表'!$I$4:$I$23)=0,99,1+COUNTIFS('分け方の表'!$I$4:$I$23,"&gt;"&amp;SUMPRODUCT((COUNTIFS(C885,"*"&amp;'分け方の表'!$F$4:$F$23&amp;"*")&gt;0)*('分け方の表'!$F$4:$F$23&lt;&gt;"")*'分け方の表'!$I$4:$I$23))))</f>
        <v/>
      </c>
      <c r="Q885" s="39">
        <f>IF(L885&lt;&gt;1,"",IF(P885&gt;=99,"",INDEX('分け方の表'!$G$4:$G$23,P885)&amp;""))</f>
        <v/>
      </c>
      <c r="R885" s="39">
        <f>IF(L885&lt;&gt;1,"",IF((F885="収入")*(G885="給与")*(E885&lt;&gt;"")*(COUNTIFS('分け方の表'!$J$4:$J$13,E885)&gt;0),INDEX('分け方の表'!$K$4:$K$13,MATCH(E885,'分け方の表'!$J$4:$J$13,0))&amp;"",IFERROR(INDEX('分け方の表'!$C$4:$C$103,MATCH(F885&amp;"|"&amp;G885,'分け方の表'!$D$4:$D$103,0))&amp;"",IFERROR(INDEX('分け方の表'!$C$4:$C$103,MATCH(F885&amp;"|（ほか全部）",'分け方の表'!$D$4:$D$103,0))&amp;"","未分類"))))</f>
        <v/>
      </c>
      <c r="S885" s="39">
        <f>IF(L885&lt;&gt;1,"",IF(N885=1,"",IF(IF(O885&gt;0,INDEX('分け方の表'!$N$4:$N$53,O885)&amp;"","")&lt;&gt;"",IF(INDEX('分け方の表'!$N$4:$N$53,O885)="（数えない）","",INDEX('分け方の表'!$N$4:$N$53,O885)&amp;""),IF(I885&amp;""="1",IF((Q885&lt;&gt;"")*(D885&lt;0)*(IFERROR(INDEX('入力'!$E$30:$E$88,MATCH(Q885,'入力'!$A$30:$A$88,0)),"")="貯める・増やす"),Q885,""),IF(A885&amp;""="0","",IF(Q885&lt;&gt;"",Q885,R885))))))</f>
        <v/>
      </c>
      <c r="T885" s="56">
        <f>IF(S885="","",IF(IFERROR(INDEX('入力'!$E$30:$E$88,MATCH(S885,'入力'!$A$30:$A$88,0)),"")="入るお金",D885,-D885))</f>
        <v/>
      </c>
      <c r="U885" s="39">
        <f>IF(L885="","",IF(L885&lt;&gt;1,"見出しなど",IF(N885=1,"重なり",IF(S885="",IF(O885&gt;0,"数えない（直した）",IF(I885&amp;""="1","振替",IF(A885&amp;""="0","計算対象外","数えない"))),IF(COUNTIFS('入力'!$A$30:$A$88,S885)=0,"一覧にない費目",IF(O885&gt;0,"直した",IF(S885="未分類","未分類","OK")))))))</f>
        <v/>
      </c>
    </row>
    <row r="886">
      <c r="A886" s="40" t="n"/>
      <c r="B886" s="34" t="n"/>
      <c r="C886" s="35" t="n"/>
      <c r="D886" s="36" t="n"/>
      <c r="E886" s="35" t="n"/>
      <c r="F886" s="35" t="n"/>
      <c r="G886" s="35" t="n"/>
      <c r="H886" s="35" t="n"/>
      <c r="I886" s="40" t="n"/>
      <c r="J886" s="35" t="n"/>
      <c r="L886" s="39">
        <f>IF(B886="","",IFERROR(YEAR(B886)*0+D886*0+1,0))</f>
        <v/>
      </c>
      <c r="M886" s="55">
        <f>IF(L886&lt;&gt;1,"",IF(O886&gt;0,IF(INDEX('分け方の表'!$O$4:$O$53,O886)&lt;&gt;"",DATE(YEAR(INDEX('分け方の表'!$O$4:$O$53,O886)),MONTH(INDEX('分け方の表'!$O$4:$O$53,O886)),1),DATE(YEAR(B886),MONTH(B886),1)),DATE(YEAR(B886),MONTH(B886),1)))</f>
        <v/>
      </c>
      <c r="N886" s="39">
        <f>IF(L886&lt;&gt;1,"",IF(J886="",0,IF(COUNTIFS($J$4:J886,J886)&gt;1,1,0)))</f>
        <v/>
      </c>
      <c r="O886" s="39">
        <f>IF(L886&lt;&gt;1,"",IF(J886="",0,IFERROR(MATCH(J886,'分け方の表'!$M$4:$M$53,0),0)))</f>
        <v/>
      </c>
      <c r="P886" s="39">
        <f>IF(L886&lt;&gt;1,"",IF(SUMPRODUCT((COUNTIFS(C886,"*"&amp;'分け方の表'!$F$4:$F$23&amp;"*")&gt;0)*('分け方の表'!$F$4:$F$23&lt;&gt;"")*'分け方の表'!$I$4:$I$23)=0,99,1+COUNTIFS('分け方の表'!$I$4:$I$23,"&gt;"&amp;SUMPRODUCT((COUNTIFS(C886,"*"&amp;'分け方の表'!$F$4:$F$23&amp;"*")&gt;0)*('分け方の表'!$F$4:$F$23&lt;&gt;"")*'分け方の表'!$I$4:$I$23))))</f>
        <v/>
      </c>
      <c r="Q886" s="39">
        <f>IF(L886&lt;&gt;1,"",IF(P886&gt;=99,"",INDEX('分け方の表'!$G$4:$G$23,P886)&amp;""))</f>
        <v/>
      </c>
      <c r="R886" s="39">
        <f>IF(L886&lt;&gt;1,"",IF((F886="収入")*(G886="給与")*(E886&lt;&gt;"")*(COUNTIFS('分け方の表'!$J$4:$J$13,E886)&gt;0),INDEX('分け方の表'!$K$4:$K$13,MATCH(E886,'分け方の表'!$J$4:$J$13,0))&amp;"",IFERROR(INDEX('分け方の表'!$C$4:$C$103,MATCH(F886&amp;"|"&amp;G886,'分け方の表'!$D$4:$D$103,0))&amp;"",IFERROR(INDEX('分け方の表'!$C$4:$C$103,MATCH(F886&amp;"|（ほか全部）",'分け方の表'!$D$4:$D$103,0))&amp;"","未分類"))))</f>
        <v/>
      </c>
      <c r="S886" s="39">
        <f>IF(L886&lt;&gt;1,"",IF(N886=1,"",IF(IF(O886&gt;0,INDEX('分け方の表'!$N$4:$N$53,O886)&amp;"","")&lt;&gt;"",IF(INDEX('分け方の表'!$N$4:$N$53,O886)="（数えない）","",INDEX('分け方の表'!$N$4:$N$53,O886)&amp;""),IF(I886&amp;""="1",IF((Q886&lt;&gt;"")*(D886&lt;0)*(IFERROR(INDEX('入力'!$E$30:$E$88,MATCH(Q886,'入力'!$A$30:$A$88,0)),"")="貯める・増やす"),Q886,""),IF(A886&amp;""="0","",IF(Q886&lt;&gt;"",Q886,R886))))))</f>
        <v/>
      </c>
      <c r="T886" s="56">
        <f>IF(S886="","",IF(IFERROR(INDEX('入力'!$E$30:$E$88,MATCH(S886,'入力'!$A$30:$A$88,0)),"")="入るお金",D886,-D886))</f>
        <v/>
      </c>
      <c r="U886" s="39">
        <f>IF(L886="","",IF(L886&lt;&gt;1,"見出しなど",IF(N886=1,"重なり",IF(S886="",IF(O886&gt;0,"数えない（直した）",IF(I886&amp;""="1","振替",IF(A886&amp;""="0","計算対象外","数えない"))),IF(COUNTIFS('入力'!$A$30:$A$88,S886)=0,"一覧にない費目",IF(O886&gt;0,"直した",IF(S886="未分類","未分類","OK")))))))</f>
        <v/>
      </c>
    </row>
    <row r="887">
      <c r="A887" s="40" t="n"/>
      <c r="B887" s="34" t="n"/>
      <c r="C887" s="35" t="n"/>
      <c r="D887" s="36" t="n"/>
      <c r="E887" s="35" t="n"/>
      <c r="F887" s="35" t="n"/>
      <c r="G887" s="35" t="n"/>
      <c r="H887" s="35" t="n"/>
      <c r="I887" s="40" t="n"/>
      <c r="J887" s="35" t="n"/>
      <c r="L887" s="39">
        <f>IF(B887="","",IFERROR(YEAR(B887)*0+D887*0+1,0))</f>
        <v/>
      </c>
      <c r="M887" s="55">
        <f>IF(L887&lt;&gt;1,"",IF(O887&gt;0,IF(INDEX('分け方の表'!$O$4:$O$53,O887)&lt;&gt;"",DATE(YEAR(INDEX('分け方の表'!$O$4:$O$53,O887)),MONTH(INDEX('分け方の表'!$O$4:$O$53,O887)),1),DATE(YEAR(B887),MONTH(B887),1)),DATE(YEAR(B887),MONTH(B887),1)))</f>
        <v/>
      </c>
      <c r="N887" s="39">
        <f>IF(L887&lt;&gt;1,"",IF(J887="",0,IF(COUNTIFS($J$4:J887,J887)&gt;1,1,0)))</f>
        <v/>
      </c>
      <c r="O887" s="39">
        <f>IF(L887&lt;&gt;1,"",IF(J887="",0,IFERROR(MATCH(J887,'分け方の表'!$M$4:$M$53,0),0)))</f>
        <v/>
      </c>
      <c r="P887" s="39">
        <f>IF(L887&lt;&gt;1,"",IF(SUMPRODUCT((COUNTIFS(C887,"*"&amp;'分け方の表'!$F$4:$F$23&amp;"*")&gt;0)*('分け方の表'!$F$4:$F$23&lt;&gt;"")*'分け方の表'!$I$4:$I$23)=0,99,1+COUNTIFS('分け方の表'!$I$4:$I$23,"&gt;"&amp;SUMPRODUCT((COUNTIFS(C887,"*"&amp;'分け方の表'!$F$4:$F$23&amp;"*")&gt;0)*('分け方の表'!$F$4:$F$23&lt;&gt;"")*'分け方の表'!$I$4:$I$23))))</f>
        <v/>
      </c>
      <c r="Q887" s="39">
        <f>IF(L887&lt;&gt;1,"",IF(P887&gt;=99,"",INDEX('分け方の表'!$G$4:$G$23,P887)&amp;""))</f>
        <v/>
      </c>
      <c r="R887" s="39">
        <f>IF(L887&lt;&gt;1,"",IF((F887="収入")*(G887="給与")*(E887&lt;&gt;"")*(COUNTIFS('分け方の表'!$J$4:$J$13,E887)&gt;0),INDEX('分け方の表'!$K$4:$K$13,MATCH(E887,'分け方の表'!$J$4:$J$13,0))&amp;"",IFERROR(INDEX('分け方の表'!$C$4:$C$103,MATCH(F887&amp;"|"&amp;G887,'分け方の表'!$D$4:$D$103,0))&amp;"",IFERROR(INDEX('分け方の表'!$C$4:$C$103,MATCH(F887&amp;"|（ほか全部）",'分け方の表'!$D$4:$D$103,0))&amp;"","未分類"))))</f>
        <v/>
      </c>
      <c r="S887" s="39">
        <f>IF(L887&lt;&gt;1,"",IF(N887=1,"",IF(IF(O887&gt;0,INDEX('分け方の表'!$N$4:$N$53,O887)&amp;"","")&lt;&gt;"",IF(INDEX('分け方の表'!$N$4:$N$53,O887)="（数えない）","",INDEX('分け方の表'!$N$4:$N$53,O887)&amp;""),IF(I887&amp;""="1",IF((Q887&lt;&gt;"")*(D887&lt;0)*(IFERROR(INDEX('入力'!$E$30:$E$88,MATCH(Q887,'入力'!$A$30:$A$88,0)),"")="貯める・増やす"),Q887,""),IF(A887&amp;""="0","",IF(Q887&lt;&gt;"",Q887,R887))))))</f>
        <v/>
      </c>
      <c r="T887" s="56">
        <f>IF(S887="","",IF(IFERROR(INDEX('入力'!$E$30:$E$88,MATCH(S887,'入力'!$A$30:$A$88,0)),"")="入るお金",D887,-D887))</f>
        <v/>
      </c>
      <c r="U887" s="39">
        <f>IF(L887="","",IF(L887&lt;&gt;1,"見出しなど",IF(N887=1,"重なり",IF(S887="",IF(O887&gt;0,"数えない（直した）",IF(I887&amp;""="1","振替",IF(A887&amp;""="0","計算対象外","数えない"))),IF(COUNTIFS('入力'!$A$30:$A$88,S887)=0,"一覧にない費目",IF(O887&gt;0,"直した",IF(S887="未分類","未分類","OK")))))))</f>
        <v/>
      </c>
    </row>
    <row r="888">
      <c r="A888" s="40" t="n"/>
      <c r="B888" s="34" t="n"/>
      <c r="C888" s="35" t="n"/>
      <c r="D888" s="36" t="n"/>
      <c r="E888" s="35" t="n"/>
      <c r="F888" s="35" t="n"/>
      <c r="G888" s="35" t="n"/>
      <c r="H888" s="35" t="n"/>
      <c r="I888" s="40" t="n"/>
      <c r="J888" s="35" t="n"/>
      <c r="L888" s="39">
        <f>IF(B888="","",IFERROR(YEAR(B888)*0+D888*0+1,0))</f>
        <v/>
      </c>
      <c r="M888" s="55">
        <f>IF(L888&lt;&gt;1,"",IF(O888&gt;0,IF(INDEX('分け方の表'!$O$4:$O$53,O888)&lt;&gt;"",DATE(YEAR(INDEX('分け方の表'!$O$4:$O$53,O888)),MONTH(INDEX('分け方の表'!$O$4:$O$53,O888)),1),DATE(YEAR(B888),MONTH(B888),1)),DATE(YEAR(B888),MONTH(B888),1)))</f>
        <v/>
      </c>
      <c r="N888" s="39">
        <f>IF(L888&lt;&gt;1,"",IF(J888="",0,IF(COUNTIFS($J$4:J888,J888)&gt;1,1,0)))</f>
        <v/>
      </c>
      <c r="O888" s="39">
        <f>IF(L888&lt;&gt;1,"",IF(J888="",0,IFERROR(MATCH(J888,'分け方の表'!$M$4:$M$53,0),0)))</f>
        <v/>
      </c>
      <c r="P888" s="39">
        <f>IF(L888&lt;&gt;1,"",IF(SUMPRODUCT((COUNTIFS(C888,"*"&amp;'分け方の表'!$F$4:$F$23&amp;"*")&gt;0)*('分け方の表'!$F$4:$F$23&lt;&gt;"")*'分け方の表'!$I$4:$I$23)=0,99,1+COUNTIFS('分け方の表'!$I$4:$I$23,"&gt;"&amp;SUMPRODUCT((COUNTIFS(C888,"*"&amp;'分け方の表'!$F$4:$F$23&amp;"*")&gt;0)*('分け方の表'!$F$4:$F$23&lt;&gt;"")*'分け方の表'!$I$4:$I$23))))</f>
        <v/>
      </c>
      <c r="Q888" s="39">
        <f>IF(L888&lt;&gt;1,"",IF(P888&gt;=99,"",INDEX('分け方の表'!$G$4:$G$23,P888)&amp;""))</f>
        <v/>
      </c>
      <c r="R888" s="39">
        <f>IF(L888&lt;&gt;1,"",IF((F888="収入")*(G888="給与")*(E888&lt;&gt;"")*(COUNTIFS('分け方の表'!$J$4:$J$13,E888)&gt;0),INDEX('分け方の表'!$K$4:$K$13,MATCH(E888,'分け方の表'!$J$4:$J$13,0))&amp;"",IFERROR(INDEX('分け方の表'!$C$4:$C$103,MATCH(F888&amp;"|"&amp;G888,'分け方の表'!$D$4:$D$103,0))&amp;"",IFERROR(INDEX('分け方の表'!$C$4:$C$103,MATCH(F888&amp;"|（ほか全部）",'分け方の表'!$D$4:$D$103,0))&amp;"","未分類"))))</f>
        <v/>
      </c>
      <c r="S888" s="39">
        <f>IF(L888&lt;&gt;1,"",IF(N888=1,"",IF(IF(O888&gt;0,INDEX('分け方の表'!$N$4:$N$53,O888)&amp;"","")&lt;&gt;"",IF(INDEX('分け方の表'!$N$4:$N$53,O888)="（数えない）","",INDEX('分け方の表'!$N$4:$N$53,O888)&amp;""),IF(I888&amp;""="1",IF((Q888&lt;&gt;"")*(D888&lt;0)*(IFERROR(INDEX('入力'!$E$30:$E$88,MATCH(Q888,'入力'!$A$30:$A$88,0)),"")="貯める・増やす"),Q888,""),IF(A888&amp;""="0","",IF(Q888&lt;&gt;"",Q888,R888))))))</f>
        <v/>
      </c>
      <c r="T888" s="56">
        <f>IF(S888="","",IF(IFERROR(INDEX('入力'!$E$30:$E$88,MATCH(S888,'入力'!$A$30:$A$88,0)),"")="入るお金",D888,-D888))</f>
        <v/>
      </c>
      <c r="U888" s="39">
        <f>IF(L888="","",IF(L888&lt;&gt;1,"見出しなど",IF(N888=1,"重なり",IF(S888="",IF(O888&gt;0,"数えない（直した）",IF(I888&amp;""="1","振替",IF(A888&amp;""="0","計算対象外","数えない"))),IF(COUNTIFS('入力'!$A$30:$A$88,S888)=0,"一覧にない費目",IF(O888&gt;0,"直した",IF(S888="未分類","未分類","OK")))))))</f>
        <v/>
      </c>
    </row>
    <row r="889">
      <c r="A889" s="40" t="n"/>
      <c r="B889" s="34" t="n"/>
      <c r="C889" s="35" t="n"/>
      <c r="D889" s="36" t="n"/>
      <c r="E889" s="35" t="n"/>
      <c r="F889" s="35" t="n"/>
      <c r="G889" s="35" t="n"/>
      <c r="H889" s="35" t="n"/>
      <c r="I889" s="40" t="n"/>
      <c r="J889" s="35" t="n"/>
      <c r="L889" s="39">
        <f>IF(B889="","",IFERROR(YEAR(B889)*0+D889*0+1,0))</f>
        <v/>
      </c>
      <c r="M889" s="55">
        <f>IF(L889&lt;&gt;1,"",IF(O889&gt;0,IF(INDEX('分け方の表'!$O$4:$O$53,O889)&lt;&gt;"",DATE(YEAR(INDEX('分け方の表'!$O$4:$O$53,O889)),MONTH(INDEX('分け方の表'!$O$4:$O$53,O889)),1),DATE(YEAR(B889),MONTH(B889),1)),DATE(YEAR(B889),MONTH(B889),1)))</f>
        <v/>
      </c>
      <c r="N889" s="39">
        <f>IF(L889&lt;&gt;1,"",IF(J889="",0,IF(COUNTIFS($J$4:J889,J889)&gt;1,1,0)))</f>
        <v/>
      </c>
      <c r="O889" s="39">
        <f>IF(L889&lt;&gt;1,"",IF(J889="",0,IFERROR(MATCH(J889,'分け方の表'!$M$4:$M$53,0),0)))</f>
        <v/>
      </c>
      <c r="P889" s="39">
        <f>IF(L889&lt;&gt;1,"",IF(SUMPRODUCT((COUNTIFS(C889,"*"&amp;'分け方の表'!$F$4:$F$23&amp;"*")&gt;0)*('分け方の表'!$F$4:$F$23&lt;&gt;"")*'分け方の表'!$I$4:$I$23)=0,99,1+COUNTIFS('分け方の表'!$I$4:$I$23,"&gt;"&amp;SUMPRODUCT((COUNTIFS(C889,"*"&amp;'分け方の表'!$F$4:$F$23&amp;"*")&gt;0)*('分け方の表'!$F$4:$F$23&lt;&gt;"")*'分け方の表'!$I$4:$I$23))))</f>
        <v/>
      </c>
      <c r="Q889" s="39">
        <f>IF(L889&lt;&gt;1,"",IF(P889&gt;=99,"",INDEX('分け方の表'!$G$4:$G$23,P889)&amp;""))</f>
        <v/>
      </c>
      <c r="R889" s="39">
        <f>IF(L889&lt;&gt;1,"",IF((F889="収入")*(G889="給与")*(E889&lt;&gt;"")*(COUNTIFS('分け方の表'!$J$4:$J$13,E889)&gt;0),INDEX('分け方の表'!$K$4:$K$13,MATCH(E889,'分け方の表'!$J$4:$J$13,0))&amp;"",IFERROR(INDEX('分け方の表'!$C$4:$C$103,MATCH(F889&amp;"|"&amp;G889,'分け方の表'!$D$4:$D$103,0))&amp;"",IFERROR(INDEX('分け方の表'!$C$4:$C$103,MATCH(F889&amp;"|（ほか全部）",'分け方の表'!$D$4:$D$103,0))&amp;"","未分類"))))</f>
        <v/>
      </c>
      <c r="S889" s="39">
        <f>IF(L889&lt;&gt;1,"",IF(N889=1,"",IF(IF(O889&gt;0,INDEX('分け方の表'!$N$4:$N$53,O889)&amp;"","")&lt;&gt;"",IF(INDEX('分け方の表'!$N$4:$N$53,O889)="（数えない）","",INDEX('分け方の表'!$N$4:$N$53,O889)&amp;""),IF(I889&amp;""="1",IF((Q889&lt;&gt;"")*(D889&lt;0)*(IFERROR(INDEX('入力'!$E$30:$E$88,MATCH(Q889,'入力'!$A$30:$A$88,0)),"")="貯める・増やす"),Q889,""),IF(A889&amp;""="0","",IF(Q889&lt;&gt;"",Q889,R889))))))</f>
        <v/>
      </c>
      <c r="T889" s="56">
        <f>IF(S889="","",IF(IFERROR(INDEX('入力'!$E$30:$E$88,MATCH(S889,'入力'!$A$30:$A$88,0)),"")="入るお金",D889,-D889))</f>
        <v/>
      </c>
      <c r="U889" s="39">
        <f>IF(L889="","",IF(L889&lt;&gt;1,"見出しなど",IF(N889=1,"重なり",IF(S889="",IF(O889&gt;0,"数えない（直した）",IF(I889&amp;""="1","振替",IF(A889&amp;""="0","計算対象外","数えない"))),IF(COUNTIFS('入力'!$A$30:$A$88,S889)=0,"一覧にない費目",IF(O889&gt;0,"直した",IF(S889="未分類","未分類","OK")))))))</f>
        <v/>
      </c>
    </row>
    <row r="890">
      <c r="A890" s="40" t="n"/>
      <c r="B890" s="34" t="n"/>
      <c r="C890" s="35" t="n"/>
      <c r="D890" s="36" t="n"/>
      <c r="E890" s="35" t="n"/>
      <c r="F890" s="35" t="n"/>
      <c r="G890" s="35" t="n"/>
      <c r="H890" s="35" t="n"/>
      <c r="I890" s="40" t="n"/>
      <c r="J890" s="35" t="n"/>
      <c r="L890" s="39">
        <f>IF(B890="","",IFERROR(YEAR(B890)*0+D890*0+1,0))</f>
        <v/>
      </c>
      <c r="M890" s="55">
        <f>IF(L890&lt;&gt;1,"",IF(O890&gt;0,IF(INDEX('分け方の表'!$O$4:$O$53,O890)&lt;&gt;"",DATE(YEAR(INDEX('分け方の表'!$O$4:$O$53,O890)),MONTH(INDEX('分け方の表'!$O$4:$O$53,O890)),1),DATE(YEAR(B890),MONTH(B890),1)),DATE(YEAR(B890),MONTH(B890),1)))</f>
        <v/>
      </c>
      <c r="N890" s="39">
        <f>IF(L890&lt;&gt;1,"",IF(J890="",0,IF(COUNTIFS($J$4:J890,J890)&gt;1,1,0)))</f>
        <v/>
      </c>
      <c r="O890" s="39">
        <f>IF(L890&lt;&gt;1,"",IF(J890="",0,IFERROR(MATCH(J890,'分け方の表'!$M$4:$M$53,0),0)))</f>
        <v/>
      </c>
      <c r="P890" s="39">
        <f>IF(L890&lt;&gt;1,"",IF(SUMPRODUCT((COUNTIFS(C890,"*"&amp;'分け方の表'!$F$4:$F$23&amp;"*")&gt;0)*('分け方の表'!$F$4:$F$23&lt;&gt;"")*'分け方の表'!$I$4:$I$23)=0,99,1+COUNTIFS('分け方の表'!$I$4:$I$23,"&gt;"&amp;SUMPRODUCT((COUNTIFS(C890,"*"&amp;'分け方の表'!$F$4:$F$23&amp;"*")&gt;0)*('分け方の表'!$F$4:$F$23&lt;&gt;"")*'分け方の表'!$I$4:$I$23))))</f>
        <v/>
      </c>
      <c r="Q890" s="39">
        <f>IF(L890&lt;&gt;1,"",IF(P890&gt;=99,"",INDEX('分け方の表'!$G$4:$G$23,P890)&amp;""))</f>
        <v/>
      </c>
      <c r="R890" s="39">
        <f>IF(L890&lt;&gt;1,"",IF((F890="収入")*(G890="給与")*(E890&lt;&gt;"")*(COUNTIFS('分け方の表'!$J$4:$J$13,E890)&gt;0),INDEX('分け方の表'!$K$4:$K$13,MATCH(E890,'分け方の表'!$J$4:$J$13,0))&amp;"",IFERROR(INDEX('分け方の表'!$C$4:$C$103,MATCH(F890&amp;"|"&amp;G890,'分け方の表'!$D$4:$D$103,0))&amp;"",IFERROR(INDEX('分け方の表'!$C$4:$C$103,MATCH(F890&amp;"|（ほか全部）",'分け方の表'!$D$4:$D$103,0))&amp;"","未分類"))))</f>
        <v/>
      </c>
      <c r="S890" s="39">
        <f>IF(L890&lt;&gt;1,"",IF(N890=1,"",IF(IF(O890&gt;0,INDEX('分け方の表'!$N$4:$N$53,O890)&amp;"","")&lt;&gt;"",IF(INDEX('分け方の表'!$N$4:$N$53,O890)="（数えない）","",INDEX('分け方の表'!$N$4:$N$53,O890)&amp;""),IF(I890&amp;""="1",IF((Q890&lt;&gt;"")*(D890&lt;0)*(IFERROR(INDEX('入力'!$E$30:$E$88,MATCH(Q890,'入力'!$A$30:$A$88,0)),"")="貯める・増やす"),Q890,""),IF(A890&amp;""="0","",IF(Q890&lt;&gt;"",Q890,R890))))))</f>
        <v/>
      </c>
      <c r="T890" s="56">
        <f>IF(S890="","",IF(IFERROR(INDEX('入力'!$E$30:$E$88,MATCH(S890,'入力'!$A$30:$A$88,0)),"")="入るお金",D890,-D890))</f>
        <v/>
      </c>
      <c r="U890" s="39">
        <f>IF(L890="","",IF(L890&lt;&gt;1,"見出しなど",IF(N890=1,"重なり",IF(S890="",IF(O890&gt;0,"数えない（直した）",IF(I890&amp;""="1","振替",IF(A890&amp;""="0","計算対象外","数えない"))),IF(COUNTIFS('入力'!$A$30:$A$88,S890)=0,"一覧にない費目",IF(O890&gt;0,"直した",IF(S890="未分類","未分類","OK")))))))</f>
        <v/>
      </c>
    </row>
    <row r="891">
      <c r="A891" s="40" t="n"/>
      <c r="B891" s="34" t="n"/>
      <c r="C891" s="35" t="n"/>
      <c r="D891" s="36" t="n"/>
      <c r="E891" s="35" t="n"/>
      <c r="F891" s="35" t="n"/>
      <c r="G891" s="35" t="n"/>
      <c r="H891" s="35" t="n"/>
      <c r="I891" s="40" t="n"/>
      <c r="J891" s="35" t="n"/>
      <c r="L891" s="39">
        <f>IF(B891="","",IFERROR(YEAR(B891)*0+D891*0+1,0))</f>
        <v/>
      </c>
      <c r="M891" s="55">
        <f>IF(L891&lt;&gt;1,"",IF(O891&gt;0,IF(INDEX('分け方の表'!$O$4:$O$53,O891)&lt;&gt;"",DATE(YEAR(INDEX('分け方の表'!$O$4:$O$53,O891)),MONTH(INDEX('分け方の表'!$O$4:$O$53,O891)),1),DATE(YEAR(B891),MONTH(B891),1)),DATE(YEAR(B891),MONTH(B891),1)))</f>
        <v/>
      </c>
      <c r="N891" s="39">
        <f>IF(L891&lt;&gt;1,"",IF(J891="",0,IF(COUNTIFS($J$4:J891,J891)&gt;1,1,0)))</f>
        <v/>
      </c>
      <c r="O891" s="39">
        <f>IF(L891&lt;&gt;1,"",IF(J891="",0,IFERROR(MATCH(J891,'分け方の表'!$M$4:$M$53,0),0)))</f>
        <v/>
      </c>
      <c r="P891" s="39">
        <f>IF(L891&lt;&gt;1,"",IF(SUMPRODUCT((COUNTIFS(C891,"*"&amp;'分け方の表'!$F$4:$F$23&amp;"*")&gt;0)*('分け方の表'!$F$4:$F$23&lt;&gt;"")*'分け方の表'!$I$4:$I$23)=0,99,1+COUNTIFS('分け方の表'!$I$4:$I$23,"&gt;"&amp;SUMPRODUCT((COUNTIFS(C891,"*"&amp;'分け方の表'!$F$4:$F$23&amp;"*")&gt;0)*('分け方の表'!$F$4:$F$23&lt;&gt;"")*'分け方の表'!$I$4:$I$23))))</f>
        <v/>
      </c>
      <c r="Q891" s="39">
        <f>IF(L891&lt;&gt;1,"",IF(P891&gt;=99,"",INDEX('分け方の表'!$G$4:$G$23,P891)&amp;""))</f>
        <v/>
      </c>
      <c r="R891" s="39">
        <f>IF(L891&lt;&gt;1,"",IF((F891="収入")*(G891="給与")*(E891&lt;&gt;"")*(COUNTIFS('分け方の表'!$J$4:$J$13,E891)&gt;0),INDEX('分け方の表'!$K$4:$K$13,MATCH(E891,'分け方の表'!$J$4:$J$13,0))&amp;"",IFERROR(INDEX('分け方の表'!$C$4:$C$103,MATCH(F891&amp;"|"&amp;G891,'分け方の表'!$D$4:$D$103,0))&amp;"",IFERROR(INDEX('分け方の表'!$C$4:$C$103,MATCH(F891&amp;"|（ほか全部）",'分け方の表'!$D$4:$D$103,0))&amp;"","未分類"))))</f>
        <v/>
      </c>
      <c r="S891" s="39">
        <f>IF(L891&lt;&gt;1,"",IF(N891=1,"",IF(IF(O891&gt;0,INDEX('分け方の表'!$N$4:$N$53,O891)&amp;"","")&lt;&gt;"",IF(INDEX('分け方の表'!$N$4:$N$53,O891)="（数えない）","",INDEX('分け方の表'!$N$4:$N$53,O891)&amp;""),IF(I891&amp;""="1",IF((Q891&lt;&gt;"")*(D891&lt;0)*(IFERROR(INDEX('入力'!$E$30:$E$88,MATCH(Q891,'入力'!$A$30:$A$88,0)),"")="貯める・増やす"),Q891,""),IF(A891&amp;""="0","",IF(Q891&lt;&gt;"",Q891,R891))))))</f>
        <v/>
      </c>
      <c r="T891" s="56">
        <f>IF(S891="","",IF(IFERROR(INDEX('入力'!$E$30:$E$88,MATCH(S891,'入力'!$A$30:$A$88,0)),"")="入るお金",D891,-D891))</f>
        <v/>
      </c>
      <c r="U891" s="39">
        <f>IF(L891="","",IF(L891&lt;&gt;1,"見出しなど",IF(N891=1,"重なり",IF(S891="",IF(O891&gt;0,"数えない（直した）",IF(I891&amp;""="1","振替",IF(A891&amp;""="0","計算対象外","数えない"))),IF(COUNTIFS('入力'!$A$30:$A$88,S891)=0,"一覧にない費目",IF(O891&gt;0,"直した",IF(S891="未分類","未分類","OK")))))))</f>
        <v/>
      </c>
    </row>
    <row r="892">
      <c r="A892" s="40" t="n"/>
      <c r="B892" s="34" t="n"/>
      <c r="C892" s="35" t="n"/>
      <c r="D892" s="36" t="n"/>
      <c r="E892" s="35" t="n"/>
      <c r="F892" s="35" t="n"/>
      <c r="G892" s="35" t="n"/>
      <c r="H892" s="35" t="n"/>
      <c r="I892" s="40" t="n"/>
      <c r="J892" s="35" t="n"/>
      <c r="L892" s="39">
        <f>IF(B892="","",IFERROR(YEAR(B892)*0+D892*0+1,0))</f>
        <v/>
      </c>
      <c r="M892" s="55">
        <f>IF(L892&lt;&gt;1,"",IF(O892&gt;0,IF(INDEX('分け方の表'!$O$4:$O$53,O892)&lt;&gt;"",DATE(YEAR(INDEX('分け方の表'!$O$4:$O$53,O892)),MONTH(INDEX('分け方の表'!$O$4:$O$53,O892)),1),DATE(YEAR(B892),MONTH(B892),1)),DATE(YEAR(B892),MONTH(B892),1)))</f>
        <v/>
      </c>
      <c r="N892" s="39">
        <f>IF(L892&lt;&gt;1,"",IF(J892="",0,IF(COUNTIFS($J$4:J892,J892)&gt;1,1,0)))</f>
        <v/>
      </c>
      <c r="O892" s="39">
        <f>IF(L892&lt;&gt;1,"",IF(J892="",0,IFERROR(MATCH(J892,'分け方の表'!$M$4:$M$53,0),0)))</f>
        <v/>
      </c>
      <c r="P892" s="39">
        <f>IF(L892&lt;&gt;1,"",IF(SUMPRODUCT((COUNTIFS(C892,"*"&amp;'分け方の表'!$F$4:$F$23&amp;"*")&gt;0)*('分け方の表'!$F$4:$F$23&lt;&gt;"")*'分け方の表'!$I$4:$I$23)=0,99,1+COUNTIFS('分け方の表'!$I$4:$I$23,"&gt;"&amp;SUMPRODUCT((COUNTIFS(C892,"*"&amp;'分け方の表'!$F$4:$F$23&amp;"*")&gt;0)*('分け方の表'!$F$4:$F$23&lt;&gt;"")*'分け方の表'!$I$4:$I$23))))</f>
        <v/>
      </c>
      <c r="Q892" s="39">
        <f>IF(L892&lt;&gt;1,"",IF(P892&gt;=99,"",INDEX('分け方の表'!$G$4:$G$23,P892)&amp;""))</f>
        <v/>
      </c>
      <c r="R892" s="39">
        <f>IF(L892&lt;&gt;1,"",IF((F892="収入")*(G892="給与")*(E892&lt;&gt;"")*(COUNTIFS('分け方の表'!$J$4:$J$13,E892)&gt;0),INDEX('分け方の表'!$K$4:$K$13,MATCH(E892,'分け方の表'!$J$4:$J$13,0))&amp;"",IFERROR(INDEX('分け方の表'!$C$4:$C$103,MATCH(F892&amp;"|"&amp;G892,'分け方の表'!$D$4:$D$103,0))&amp;"",IFERROR(INDEX('分け方の表'!$C$4:$C$103,MATCH(F892&amp;"|（ほか全部）",'分け方の表'!$D$4:$D$103,0))&amp;"","未分類"))))</f>
        <v/>
      </c>
      <c r="S892" s="39">
        <f>IF(L892&lt;&gt;1,"",IF(N892=1,"",IF(IF(O892&gt;0,INDEX('分け方の表'!$N$4:$N$53,O892)&amp;"","")&lt;&gt;"",IF(INDEX('分け方の表'!$N$4:$N$53,O892)="（数えない）","",INDEX('分け方の表'!$N$4:$N$53,O892)&amp;""),IF(I892&amp;""="1",IF((Q892&lt;&gt;"")*(D892&lt;0)*(IFERROR(INDEX('入力'!$E$30:$E$88,MATCH(Q892,'入力'!$A$30:$A$88,0)),"")="貯める・増やす"),Q892,""),IF(A892&amp;""="0","",IF(Q892&lt;&gt;"",Q892,R892))))))</f>
        <v/>
      </c>
      <c r="T892" s="56">
        <f>IF(S892="","",IF(IFERROR(INDEX('入力'!$E$30:$E$88,MATCH(S892,'入力'!$A$30:$A$88,0)),"")="入るお金",D892,-D892))</f>
        <v/>
      </c>
      <c r="U892" s="39">
        <f>IF(L892="","",IF(L892&lt;&gt;1,"見出しなど",IF(N892=1,"重なり",IF(S892="",IF(O892&gt;0,"数えない（直した）",IF(I892&amp;""="1","振替",IF(A892&amp;""="0","計算対象外","数えない"))),IF(COUNTIFS('入力'!$A$30:$A$88,S892)=0,"一覧にない費目",IF(O892&gt;0,"直した",IF(S892="未分類","未分類","OK")))))))</f>
        <v/>
      </c>
    </row>
    <row r="893">
      <c r="A893" s="40" t="n"/>
      <c r="B893" s="34" t="n"/>
      <c r="C893" s="35" t="n"/>
      <c r="D893" s="36" t="n"/>
      <c r="E893" s="35" t="n"/>
      <c r="F893" s="35" t="n"/>
      <c r="G893" s="35" t="n"/>
      <c r="H893" s="35" t="n"/>
      <c r="I893" s="40" t="n"/>
      <c r="J893" s="35" t="n"/>
      <c r="L893" s="39">
        <f>IF(B893="","",IFERROR(YEAR(B893)*0+D893*0+1,0))</f>
        <v/>
      </c>
      <c r="M893" s="55">
        <f>IF(L893&lt;&gt;1,"",IF(O893&gt;0,IF(INDEX('分け方の表'!$O$4:$O$53,O893)&lt;&gt;"",DATE(YEAR(INDEX('分け方の表'!$O$4:$O$53,O893)),MONTH(INDEX('分け方の表'!$O$4:$O$53,O893)),1),DATE(YEAR(B893),MONTH(B893),1)),DATE(YEAR(B893),MONTH(B893),1)))</f>
        <v/>
      </c>
      <c r="N893" s="39">
        <f>IF(L893&lt;&gt;1,"",IF(J893="",0,IF(COUNTIFS($J$4:J893,J893)&gt;1,1,0)))</f>
        <v/>
      </c>
      <c r="O893" s="39">
        <f>IF(L893&lt;&gt;1,"",IF(J893="",0,IFERROR(MATCH(J893,'分け方の表'!$M$4:$M$53,0),0)))</f>
        <v/>
      </c>
      <c r="P893" s="39">
        <f>IF(L893&lt;&gt;1,"",IF(SUMPRODUCT((COUNTIFS(C893,"*"&amp;'分け方の表'!$F$4:$F$23&amp;"*")&gt;0)*('分け方の表'!$F$4:$F$23&lt;&gt;"")*'分け方の表'!$I$4:$I$23)=0,99,1+COUNTIFS('分け方の表'!$I$4:$I$23,"&gt;"&amp;SUMPRODUCT((COUNTIFS(C893,"*"&amp;'分け方の表'!$F$4:$F$23&amp;"*")&gt;0)*('分け方の表'!$F$4:$F$23&lt;&gt;"")*'分け方の表'!$I$4:$I$23))))</f>
        <v/>
      </c>
      <c r="Q893" s="39">
        <f>IF(L893&lt;&gt;1,"",IF(P893&gt;=99,"",INDEX('分け方の表'!$G$4:$G$23,P893)&amp;""))</f>
        <v/>
      </c>
      <c r="R893" s="39">
        <f>IF(L893&lt;&gt;1,"",IF((F893="収入")*(G893="給与")*(E893&lt;&gt;"")*(COUNTIFS('分け方の表'!$J$4:$J$13,E893)&gt;0),INDEX('分け方の表'!$K$4:$K$13,MATCH(E893,'分け方の表'!$J$4:$J$13,0))&amp;"",IFERROR(INDEX('分け方の表'!$C$4:$C$103,MATCH(F893&amp;"|"&amp;G893,'分け方の表'!$D$4:$D$103,0))&amp;"",IFERROR(INDEX('分け方の表'!$C$4:$C$103,MATCH(F893&amp;"|（ほか全部）",'分け方の表'!$D$4:$D$103,0))&amp;"","未分類"))))</f>
        <v/>
      </c>
      <c r="S893" s="39">
        <f>IF(L893&lt;&gt;1,"",IF(N893=1,"",IF(IF(O893&gt;0,INDEX('分け方の表'!$N$4:$N$53,O893)&amp;"","")&lt;&gt;"",IF(INDEX('分け方の表'!$N$4:$N$53,O893)="（数えない）","",INDEX('分け方の表'!$N$4:$N$53,O893)&amp;""),IF(I893&amp;""="1",IF((Q893&lt;&gt;"")*(D893&lt;0)*(IFERROR(INDEX('入力'!$E$30:$E$88,MATCH(Q893,'入力'!$A$30:$A$88,0)),"")="貯める・増やす"),Q893,""),IF(A893&amp;""="0","",IF(Q893&lt;&gt;"",Q893,R893))))))</f>
        <v/>
      </c>
      <c r="T893" s="56">
        <f>IF(S893="","",IF(IFERROR(INDEX('入力'!$E$30:$E$88,MATCH(S893,'入力'!$A$30:$A$88,0)),"")="入るお金",D893,-D893))</f>
        <v/>
      </c>
      <c r="U893" s="39">
        <f>IF(L893="","",IF(L893&lt;&gt;1,"見出しなど",IF(N893=1,"重なり",IF(S893="",IF(O893&gt;0,"数えない（直した）",IF(I893&amp;""="1","振替",IF(A893&amp;""="0","計算対象外","数えない"))),IF(COUNTIFS('入力'!$A$30:$A$88,S893)=0,"一覧にない費目",IF(O893&gt;0,"直した",IF(S893="未分類","未分類","OK")))))))</f>
        <v/>
      </c>
    </row>
    <row r="894">
      <c r="A894" s="40" t="n"/>
      <c r="B894" s="34" t="n"/>
      <c r="C894" s="35" t="n"/>
      <c r="D894" s="36" t="n"/>
      <c r="E894" s="35" t="n"/>
      <c r="F894" s="35" t="n"/>
      <c r="G894" s="35" t="n"/>
      <c r="H894" s="35" t="n"/>
      <c r="I894" s="40" t="n"/>
      <c r="J894" s="35" t="n"/>
      <c r="L894" s="39">
        <f>IF(B894="","",IFERROR(YEAR(B894)*0+D894*0+1,0))</f>
        <v/>
      </c>
      <c r="M894" s="55">
        <f>IF(L894&lt;&gt;1,"",IF(O894&gt;0,IF(INDEX('分け方の表'!$O$4:$O$53,O894)&lt;&gt;"",DATE(YEAR(INDEX('分け方の表'!$O$4:$O$53,O894)),MONTH(INDEX('分け方の表'!$O$4:$O$53,O894)),1),DATE(YEAR(B894),MONTH(B894),1)),DATE(YEAR(B894),MONTH(B894),1)))</f>
        <v/>
      </c>
      <c r="N894" s="39">
        <f>IF(L894&lt;&gt;1,"",IF(J894="",0,IF(COUNTIFS($J$4:J894,J894)&gt;1,1,0)))</f>
        <v/>
      </c>
      <c r="O894" s="39">
        <f>IF(L894&lt;&gt;1,"",IF(J894="",0,IFERROR(MATCH(J894,'分け方の表'!$M$4:$M$53,0),0)))</f>
        <v/>
      </c>
      <c r="P894" s="39">
        <f>IF(L894&lt;&gt;1,"",IF(SUMPRODUCT((COUNTIFS(C894,"*"&amp;'分け方の表'!$F$4:$F$23&amp;"*")&gt;0)*('分け方の表'!$F$4:$F$23&lt;&gt;"")*'分け方の表'!$I$4:$I$23)=0,99,1+COUNTIFS('分け方の表'!$I$4:$I$23,"&gt;"&amp;SUMPRODUCT((COUNTIFS(C894,"*"&amp;'分け方の表'!$F$4:$F$23&amp;"*")&gt;0)*('分け方の表'!$F$4:$F$23&lt;&gt;"")*'分け方の表'!$I$4:$I$23))))</f>
        <v/>
      </c>
      <c r="Q894" s="39">
        <f>IF(L894&lt;&gt;1,"",IF(P894&gt;=99,"",INDEX('分け方の表'!$G$4:$G$23,P894)&amp;""))</f>
        <v/>
      </c>
      <c r="R894" s="39">
        <f>IF(L894&lt;&gt;1,"",IF((F894="収入")*(G894="給与")*(E894&lt;&gt;"")*(COUNTIFS('分け方の表'!$J$4:$J$13,E894)&gt;0),INDEX('分け方の表'!$K$4:$K$13,MATCH(E894,'分け方の表'!$J$4:$J$13,0))&amp;"",IFERROR(INDEX('分け方の表'!$C$4:$C$103,MATCH(F894&amp;"|"&amp;G894,'分け方の表'!$D$4:$D$103,0))&amp;"",IFERROR(INDEX('分け方の表'!$C$4:$C$103,MATCH(F894&amp;"|（ほか全部）",'分け方の表'!$D$4:$D$103,0))&amp;"","未分類"))))</f>
        <v/>
      </c>
      <c r="S894" s="39">
        <f>IF(L894&lt;&gt;1,"",IF(N894=1,"",IF(IF(O894&gt;0,INDEX('分け方の表'!$N$4:$N$53,O894)&amp;"","")&lt;&gt;"",IF(INDEX('分け方の表'!$N$4:$N$53,O894)="（数えない）","",INDEX('分け方の表'!$N$4:$N$53,O894)&amp;""),IF(I894&amp;""="1",IF((Q894&lt;&gt;"")*(D894&lt;0)*(IFERROR(INDEX('入力'!$E$30:$E$88,MATCH(Q894,'入力'!$A$30:$A$88,0)),"")="貯める・増やす"),Q894,""),IF(A894&amp;""="0","",IF(Q894&lt;&gt;"",Q894,R894))))))</f>
        <v/>
      </c>
      <c r="T894" s="56">
        <f>IF(S894="","",IF(IFERROR(INDEX('入力'!$E$30:$E$88,MATCH(S894,'入力'!$A$30:$A$88,0)),"")="入るお金",D894,-D894))</f>
        <v/>
      </c>
      <c r="U894" s="39">
        <f>IF(L894="","",IF(L894&lt;&gt;1,"見出しなど",IF(N894=1,"重なり",IF(S894="",IF(O894&gt;0,"数えない（直した）",IF(I894&amp;""="1","振替",IF(A894&amp;""="0","計算対象外","数えない"))),IF(COUNTIFS('入力'!$A$30:$A$88,S894)=0,"一覧にない費目",IF(O894&gt;0,"直した",IF(S894="未分類","未分類","OK")))))))</f>
        <v/>
      </c>
    </row>
    <row r="895">
      <c r="A895" s="40" t="n"/>
      <c r="B895" s="34" t="n"/>
      <c r="C895" s="35" t="n"/>
      <c r="D895" s="36" t="n"/>
      <c r="E895" s="35" t="n"/>
      <c r="F895" s="35" t="n"/>
      <c r="G895" s="35" t="n"/>
      <c r="H895" s="35" t="n"/>
      <c r="I895" s="40" t="n"/>
      <c r="J895" s="35" t="n"/>
      <c r="L895" s="39">
        <f>IF(B895="","",IFERROR(YEAR(B895)*0+D895*0+1,0))</f>
        <v/>
      </c>
      <c r="M895" s="55">
        <f>IF(L895&lt;&gt;1,"",IF(O895&gt;0,IF(INDEX('分け方の表'!$O$4:$O$53,O895)&lt;&gt;"",DATE(YEAR(INDEX('分け方の表'!$O$4:$O$53,O895)),MONTH(INDEX('分け方の表'!$O$4:$O$53,O895)),1),DATE(YEAR(B895),MONTH(B895),1)),DATE(YEAR(B895),MONTH(B895),1)))</f>
        <v/>
      </c>
      <c r="N895" s="39">
        <f>IF(L895&lt;&gt;1,"",IF(J895="",0,IF(COUNTIFS($J$4:J895,J895)&gt;1,1,0)))</f>
        <v/>
      </c>
      <c r="O895" s="39">
        <f>IF(L895&lt;&gt;1,"",IF(J895="",0,IFERROR(MATCH(J895,'分け方の表'!$M$4:$M$53,0),0)))</f>
        <v/>
      </c>
      <c r="P895" s="39">
        <f>IF(L895&lt;&gt;1,"",IF(SUMPRODUCT((COUNTIFS(C895,"*"&amp;'分け方の表'!$F$4:$F$23&amp;"*")&gt;0)*('分け方の表'!$F$4:$F$23&lt;&gt;"")*'分け方の表'!$I$4:$I$23)=0,99,1+COUNTIFS('分け方の表'!$I$4:$I$23,"&gt;"&amp;SUMPRODUCT((COUNTIFS(C895,"*"&amp;'分け方の表'!$F$4:$F$23&amp;"*")&gt;0)*('分け方の表'!$F$4:$F$23&lt;&gt;"")*'分け方の表'!$I$4:$I$23))))</f>
        <v/>
      </c>
      <c r="Q895" s="39">
        <f>IF(L895&lt;&gt;1,"",IF(P895&gt;=99,"",INDEX('分け方の表'!$G$4:$G$23,P895)&amp;""))</f>
        <v/>
      </c>
      <c r="R895" s="39">
        <f>IF(L895&lt;&gt;1,"",IF((F895="収入")*(G895="給与")*(E895&lt;&gt;"")*(COUNTIFS('分け方の表'!$J$4:$J$13,E895)&gt;0),INDEX('分け方の表'!$K$4:$K$13,MATCH(E895,'分け方の表'!$J$4:$J$13,0))&amp;"",IFERROR(INDEX('分け方の表'!$C$4:$C$103,MATCH(F895&amp;"|"&amp;G895,'分け方の表'!$D$4:$D$103,0))&amp;"",IFERROR(INDEX('分け方の表'!$C$4:$C$103,MATCH(F895&amp;"|（ほか全部）",'分け方の表'!$D$4:$D$103,0))&amp;"","未分類"))))</f>
        <v/>
      </c>
      <c r="S895" s="39">
        <f>IF(L895&lt;&gt;1,"",IF(N895=1,"",IF(IF(O895&gt;0,INDEX('分け方の表'!$N$4:$N$53,O895)&amp;"","")&lt;&gt;"",IF(INDEX('分け方の表'!$N$4:$N$53,O895)="（数えない）","",INDEX('分け方の表'!$N$4:$N$53,O895)&amp;""),IF(I895&amp;""="1",IF((Q895&lt;&gt;"")*(D895&lt;0)*(IFERROR(INDEX('入力'!$E$30:$E$88,MATCH(Q895,'入力'!$A$30:$A$88,0)),"")="貯める・増やす"),Q895,""),IF(A895&amp;""="0","",IF(Q895&lt;&gt;"",Q895,R895))))))</f>
        <v/>
      </c>
      <c r="T895" s="56">
        <f>IF(S895="","",IF(IFERROR(INDEX('入力'!$E$30:$E$88,MATCH(S895,'入力'!$A$30:$A$88,0)),"")="入るお金",D895,-D895))</f>
        <v/>
      </c>
      <c r="U895" s="39">
        <f>IF(L895="","",IF(L895&lt;&gt;1,"見出しなど",IF(N895=1,"重なり",IF(S895="",IF(O895&gt;0,"数えない（直した）",IF(I895&amp;""="1","振替",IF(A895&amp;""="0","計算対象外","数えない"))),IF(COUNTIFS('入力'!$A$30:$A$88,S895)=0,"一覧にない費目",IF(O895&gt;0,"直した",IF(S895="未分類","未分類","OK")))))))</f>
        <v/>
      </c>
    </row>
    <row r="896">
      <c r="A896" s="40" t="n"/>
      <c r="B896" s="34" t="n"/>
      <c r="C896" s="35" t="n"/>
      <c r="D896" s="36" t="n"/>
      <c r="E896" s="35" t="n"/>
      <c r="F896" s="35" t="n"/>
      <c r="G896" s="35" t="n"/>
      <c r="H896" s="35" t="n"/>
      <c r="I896" s="40" t="n"/>
      <c r="J896" s="35" t="n"/>
      <c r="L896" s="39">
        <f>IF(B896="","",IFERROR(YEAR(B896)*0+D896*0+1,0))</f>
        <v/>
      </c>
      <c r="M896" s="55">
        <f>IF(L896&lt;&gt;1,"",IF(O896&gt;0,IF(INDEX('分け方の表'!$O$4:$O$53,O896)&lt;&gt;"",DATE(YEAR(INDEX('分け方の表'!$O$4:$O$53,O896)),MONTH(INDEX('分け方の表'!$O$4:$O$53,O896)),1),DATE(YEAR(B896),MONTH(B896),1)),DATE(YEAR(B896),MONTH(B896),1)))</f>
        <v/>
      </c>
      <c r="N896" s="39">
        <f>IF(L896&lt;&gt;1,"",IF(J896="",0,IF(COUNTIFS($J$4:J896,J896)&gt;1,1,0)))</f>
        <v/>
      </c>
      <c r="O896" s="39">
        <f>IF(L896&lt;&gt;1,"",IF(J896="",0,IFERROR(MATCH(J896,'分け方の表'!$M$4:$M$53,0),0)))</f>
        <v/>
      </c>
      <c r="P896" s="39">
        <f>IF(L896&lt;&gt;1,"",IF(SUMPRODUCT((COUNTIFS(C896,"*"&amp;'分け方の表'!$F$4:$F$23&amp;"*")&gt;0)*('分け方の表'!$F$4:$F$23&lt;&gt;"")*'分け方の表'!$I$4:$I$23)=0,99,1+COUNTIFS('分け方の表'!$I$4:$I$23,"&gt;"&amp;SUMPRODUCT((COUNTIFS(C896,"*"&amp;'分け方の表'!$F$4:$F$23&amp;"*")&gt;0)*('分け方の表'!$F$4:$F$23&lt;&gt;"")*'分け方の表'!$I$4:$I$23))))</f>
        <v/>
      </c>
      <c r="Q896" s="39">
        <f>IF(L896&lt;&gt;1,"",IF(P896&gt;=99,"",INDEX('分け方の表'!$G$4:$G$23,P896)&amp;""))</f>
        <v/>
      </c>
      <c r="R896" s="39">
        <f>IF(L896&lt;&gt;1,"",IF((F896="収入")*(G896="給与")*(E896&lt;&gt;"")*(COUNTIFS('分け方の表'!$J$4:$J$13,E896)&gt;0),INDEX('分け方の表'!$K$4:$K$13,MATCH(E896,'分け方の表'!$J$4:$J$13,0))&amp;"",IFERROR(INDEX('分け方の表'!$C$4:$C$103,MATCH(F896&amp;"|"&amp;G896,'分け方の表'!$D$4:$D$103,0))&amp;"",IFERROR(INDEX('分け方の表'!$C$4:$C$103,MATCH(F896&amp;"|（ほか全部）",'分け方の表'!$D$4:$D$103,0))&amp;"","未分類"))))</f>
        <v/>
      </c>
      <c r="S896" s="39">
        <f>IF(L896&lt;&gt;1,"",IF(N896=1,"",IF(IF(O896&gt;0,INDEX('分け方の表'!$N$4:$N$53,O896)&amp;"","")&lt;&gt;"",IF(INDEX('分け方の表'!$N$4:$N$53,O896)="（数えない）","",INDEX('分け方の表'!$N$4:$N$53,O896)&amp;""),IF(I896&amp;""="1",IF((Q896&lt;&gt;"")*(D896&lt;0)*(IFERROR(INDEX('入力'!$E$30:$E$88,MATCH(Q896,'入力'!$A$30:$A$88,0)),"")="貯める・増やす"),Q896,""),IF(A896&amp;""="0","",IF(Q896&lt;&gt;"",Q896,R896))))))</f>
        <v/>
      </c>
      <c r="T896" s="56">
        <f>IF(S896="","",IF(IFERROR(INDEX('入力'!$E$30:$E$88,MATCH(S896,'入力'!$A$30:$A$88,0)),"")="入るお金",D896,-D896))</f>
        <v/>
      </c>
      <c r="U896" s="39">
        <f>IF(L896="","",IF(L896&lt;&gt;1,"見出しなど",IF(N896=1,"重なり",IF(S896="",IF(O896&gt;0,"数えない（直した）",IF(I896&amp;""="1","振替",IF(A896&amp;""="0","計算対象外","数えない"))),IF(COUNTIFS('入力'!$A$30:$A$88,S896)=0,"一覧にない費目",IF(O896&gt;0,"直した",IF(S896="未分類","未分類","OK")))))))</f>
        <v/>
      </c>
    </row>
    <row r="897">
      <c r="A897" s="40" t="n"/>
      <c r="B897" s="34" t="n"/>
      <c r="C897" s="35" t="n"/>
      <c r="D897" s="36" t="n"/>
      <c r="E897" s="35" t="n"/>
      <c r="F897" s="35" t="n"/>
      <c r="G897" s="35" t="n"/>
      <c r="H897" s="35" t="n"/>
      <c r="I897" s="40" t="n"/>
      <c r="J897" s="35" t="n"/>
      <c r="L897" s="39">
        <f>IF(B897="","",IFERROR(YEAR(B897)*0+D897*0+1,0))</f>
        <v/>
      </c>
      <c r="M897" s="55">
        <f>IF(L897&lt;&gt;1,"",IF(O897&gt;0,IF(INDEX('分け方の表'!$O$4:$O$53,O897)&lt;&gt;"",DATE(YEAR(INDEX('分け方の表'!$O$4:$O$53,O897)),MONTH(INDEX('分け方の表'!$O$4:$O$53,O897)),1),DATE(YEAR(B897),MONTH(B897),1)),DATE(YEAR(B897),MONTH(B897),1)))</f>
        <v/>
      </c>
      <c r="N897" s="39">
        <f>IF(L897&lt;&gt;1,"",IF(J897="",0,IF(COUNTIFS($J$4:J897,J897)&gt;1,1,0)))</f>
        <v/>
      </c>
      <c r="O897" s="39">
        <f>IF(L897&lt;&gt;1,"",IF(J897="",0,IFERROR(MATCH(J897,'分け方の表'!$M$4:$M$53,0),0)))</f>
        <v/>
      </c>
      <c r="P897" s="39">
        <f>IF(L897&lt;&gt;1,"",IF(SUMPRODUCT((COUNTIFS(C897,"*"&amp;'分け方の表'!$F$4:$F$23&amp;"*")&gt;0)*('分け方の表'!$F$4:$F$23&lt;&gt;"")*'分け方の表'!$I$4:$I$23)=0,99,1+COUNTIFS('分け方の表'!$I$4:$I$23,"&gt;"&amp;SUMPRODUCT((COUNTIFS(C897,"*"&amp;'分け方の表'!$F$4:$F$23&amp;"*")&gt;0)*('分け方の表'!$F$4:$F$23&lt;&gt;"")*'分け方の表'!$I$4:$I$23))))</f>
        <v/>
      </c>
      <c r="Q897" s="39">
        <f>IF(L897&lt;&gt;1,"",IF(P897&gt;=99,"",INDEX('分け方の表'!$G$4:$G$23,P897)&amp;""))</f>
        <v/>
      </c>
      <c r="R897" s="39">
        <f>IF(L897&lt;&gt;1,"",IF((F897="収入")*(G897="給与")*(E897&lt;&gt;"")*(COUNTIFS('分け方の表'!$J$4:$J$13,E897)&gt;0),INDEX('分け方の表'!$K$4:$K$13,MATCH(E897,'分け方の表'!$J$4:$J$13,0))&amp;"",IFERROR(INDEX('分け方の表'!$C$4:$C$103,MATCH(F897&amp;"|"&amp;G897,'分け方の表'!$D$4:$D$103,0))&amp;"",IFERROR(INDEX('分け方の表'!$C$4:$C$103,MATCH(F897&amp;"|（ほか全部）",'分け方の表'!$D$4:$D$103,0))&amp;"","未分類"))))</f>
        <v/>
      </c>
      <c r="S897" s="39">
        <f>IF(L897&lt;&gt;1,"",IF(N897=1,"",IF(IF(O897&gt;0,INDEX('分け方の表'!$N$4:$N$53,O897)&amp;"","")&lt;&gt;"",IF(INDEX('分け方の表'!$N$4:$N$53,O897)="（数えない）","",INDEX('分け方の表'!$N$4:$N$53,O897)&amp;""),IF(I897&amp;""="1",IF((Q897&lt;&gt;"")*(D897&lt;0)*(IFERROR(INDEX('入力'!$E$30:$E$88,MATCH(Q897,'入力'!$A$30:$A$88,0)),"")="貯める・増やす"),Q897,""),IF(A897&amp;""="0","",IF(Q897&lt;&gt;"",Q897,R897))))))</f>
        <v/>
      </c>
      <c r="T897" s="56">
        <f>IF(S897="","",IF(IFERROR(INDEX('入力'!$E$30:$E$88,MATCH(S897,'入力'!$A$30:$A$88,0)),"")="入るお金",D897,-D897))</f>
        <v/>
      </c>
      <c r="U897" s="39">
        <f>IF(L897="","",IF(L897&lt;&gt;1,"見出しなど",IF(N897=1,"重なり",IF(S897="",IF(O897&gt;0,"数えない（直した）",IF(I897&amp;""="1","振替",IF(A897&amp;""="0","計算対象外","数えない"))),IF(COUNTIFS('入力'!$A$30:$A$88,S897)=0,"一覧にない費目",IF(O897&gt;0,"直した",IF(S897="未分類","未分類","OK")))))))</f>
        <v/>
      </c>
    </row>
    <row r="898">
      <c r="A898" s="40" t="n"/>
      <c r="B898" s="34" t="n"/>
      <c r="C898" s="35" t="n"/>
      <c r="D898" s="36" t="n"/>
      <c r="E898" s="35" t="n"/>
      <c r="F898" s="35" t="n"/>
      <c r="G898" s="35" t="n"/>
      <c r="H898" s="35" t="n"/>
      <c r="I898" s="40" t="n"/>
      <c r="J898" s="35" t="n"/>
      <c r="L898" s="39">
        <f>IF(B898="","",IFERROR(YEAR(B898)*0+D898*0+1,0))</f>
        <v/>
      </c>
      <c r="M898" s="55">
        <f>IF(L898&lt;&gt;1,"",IF(O898&gt;0,IF(INDEX('分け方の表'!$O$4:$O$53,O898)&lt;&gt;"",DATE(YEAR(INDEX('分け方の表'!$O$4:$O$53,O898)),MONTH(INDEX('分け方の表'!$O$4:$O$53,O898)),1),DATE(YEAR(B898),MONTH(B898),1)),DATE(YEAR(B898),MONTH(B898),1)))</f>
        <v/>
      </c>
      <c r="N898" s="39">
        <f>IF(L898&lt;&gt;1,"",IF(J898="",0,IF(COUNTIFS($J$4:J898,J898)&gt;1,1,0)))</f>
        <v/>
      </c>
      <c r="O898" s="39">
        <f>IF(L898&lt;&gt;1,"",IF(J898="",0,IFERROR(MATCH(J898,'分け方の表'!$M$4:$M$53,0),0)))</f>
        <v/>
      </c>
      <c r="P898" s="39">
        <f>IF(L898&lt;&gt;1,"",IF(SUMPRODUCT((COUNTIFS(C898,"*"&amp;'分け方の表'!$F$4:$F$23&amp;"*")&gt;0)*('分け方の表'!$F$4:$F$23&lt;&gt;"")*'分け方の表'!$I$4:$I$23)=0,99,1+COUNTIFS('分け方の表'!$I$4:$I$23,"&gt;"&amp;SUMPRODUCT((COUNTIFS(C898,"*"&amp;'分け方の表'!$F$4:$F$23&amp;"*")&gt;0)*('分け方の表'!$F$4:$F$23&lt;&gt;"")*'分け方の表'!$I$4:$I$23))))</f>
        <v/>
      </c>
      <c r="Q898" s="39">
        <f>IF(L898&lt;&gt;1,"",IF(P898&gt;=99,"",INDEX('分け方の表'!$G$4:$G$23,P898)&amp;""))</f>
        <v/>
      </c>
      <c r="R898" s="39">
        <f>IF(L898&lt;&gt;1,"",IF((F898="収入")*(G898="給与")*(E898&lt;&gt;"")*(COUNTIFS('分け方の表'!$J$4:$J$13,E898)&gt;0),INDEX('分け方の表'!$K$4:$K$13,MATCH(E898,'分け方の表'!$J$4:$J$13,0))&amp;"",IFERROR(INDEX('分け方の表'!$C$4:$C$103,MATCH(F898&amp;"|"&amp;G898,'分け方の表'!$D$4:$D$103,0))&amp;"",IFERROR(INDEX('分け方の表'!$C$4:$C$103,MATCH(F898&amp;"|（ほか全部）",'分け方の表'!$D$4:$D$103,0))&amp;"","未分類"))))</f>
        <v/>
      </c>
      <c r="S898" s="39">
        <f>IF(L898&lt;&gt;1,"",IF(N898=1,"",IF(IF(O898&gt;0,INDEX('分け方の表'!$N$4:$N$53,O898)&amp;"","")&lt;&gt;"",IF(INDEX('分け方の表'!$N$4:$N$53,O898)="（数えない）","",INDEX('分け方の表'!$N$4:$N$53,O898)&amp;""),IF(I898&amp;""="1",IF((Q898&lt;&gt;"")*(D898&lt;0)*(IFERROR(INDEX('入力'!$E$30:$E$88,MATCH(Q898,'入力'!$A$30:$A$88,0)),"")="貯める・増やす"),Q898,""),IF(A898&amp;""="0","",IF(Q898&lt;&gt;"",Q898,R898))))))</f>
        <v/>
      </c>
      <c r="T898" s="56">
        <f>IF(S898="","",IF(IFERROR(INDEX('入力'!$E$30:$E$88,MATCH(S898,'入力'!$A$30:$A$88,0)),"")="入るお金",D898,-D898))</f>
        <v/>
      </c>
      <c r="U898" s="39">
        <f>IF(L898="","",IF(L898&lt;&gt;1,"見出しなど",IF(N898=1,"重なり",IF(S898="",IF(O898&gt;0,"数えない（直した）",IF(I898&amp;""="1","振替",IF(A898&amp;""="0","計算対象外","数えない"))),IF(COUNTIFS('入力'!$A$30:$A$88,S898)=0,"一覧にない費目",IF(O898&gt;0,"直した",IF(S898="未分類","未分類","OK")))))))</f>
        <v/>
      </c>
    </row>
    <row r="899">
      <c r="A899" s="40" t="n"/>
      <c r="B899" s="34" t="n"/>
      <c r="C899" s="35" t="n"/>
      <c r="D899" s="36" t="n"/>
      <c r="E899" s="35" t="n"/>
      <c r="F899" s="35" t="n"/>
      <c r="G899" s="35" t="n"/>
      <c r="H899" s="35" t="n"/>
      <c r="I899" s="40" t="n"/>
      <c r="J899" s="35" t="n"/>
      <c r="L899" s="39">
        <f>IF(B899="","",IFERROR(YEAR(B899)*0+D899*0+1,0))</f>
        <v/>
      </c>
      <c r="M899" s="55">
        <f>IF(L899&lt;&gt;1,"",IF(O899&gt;0,IF(INDEX('分け方の表'!$O$4:$O$53,O899)&lt;&gt;"",DATE(YEAR(INDEX('分け方の表'!$O$4:$O$53,O899)),MONTH(INDEX('分け方の表'!$O$4:$O$53,O899)),1),DATE(YEAR(B899),MONTH(B899),1)),DATE(YEAR(B899),MONTH(B899),1)))</f>
        <v/>
      </c>
      <c r="N899" s="39">
        <f>IF(L899&lt;&gt;1,"",IF(J899="",0,IF(COUNTIFS($J$4:J899,J899)&gt;1,1,0)))</f>
        <v/>
      </c>
      <c r="O899" s="39">
        <f>IF(L899&lt;&gt;1,"",IF(J899="",0,IFERROR(MATCH(J899,'分け方の表'!$M$4:$M$53,0),0)))</f>
        <v/>
      </c>
      <c r="P899" s="39">
        <f>IF(L899&lt;&gt;1,"",IF(SUMPRODUCT((COUNTIFS(C899,"*"&amp;'分け方の表'!$F$4:$F$23&amp;"*")&gt;0)*('分け方の表'!$F$4:$F$23&lt;&gt;"")*'分け方の表'!$I$4:$I$23)=0,99,1+COUNTIFS('分け方の表'!$I$4:$I$23,"&gt;"&amp;SUMPRODUCT((COUNTIFS(C899,"*"&amp;'分け方の表'!$F$4:$F$23&amp;"*")&gt;0)*('分け方の表'!$F$4:$F$23&lt;&gt;"")*'分け方の表'!$I$4:$I$23))))</f>
        <v/>
      </c>
      <c r="Q899" s="39">
        <f>IF(L899&lt;&gt;1,"",IF(P899&gt;=99,"",INDEX('分け方の表'!$G$4:$G$23,P899)&amp;""))</f>
        <v/>
      </c>
      <c r="R899" s="39">
        <f>IF(L899&lt;&gt;1,"",IF((F899="収入")*(G899="給与")*(E899&lt;&gt;"")*(COUNTIFS('分け方の表'!$J$4:$J$13,E899)&gt;0),INDEX('分け方の表'!$K$4:$K$13,MATCH(E899,'分け方の表'!$J$4:$J$13,0))&amp;"",IFERROR(INDEX('分け方の表'!$C$4:$C$103,MATCH(F899&amp;"|"&amp;G899,'分け方の表'!$D$4:$D$103,0))&amp;"",IFERROR(INDEX('分け方の表'!$C$4:$C$103,MATCH(F899&amp;"|（ほか全部）",'分け方の表'!$D$4:$D$103,0))&amp;"","未分類"))))</f>
        <v/>
      </c>
      <c r="S899" s="39">
        <f>IF(L899&lt;&gt;1,"",IF(N899=1,"",IF(IF(O899&gt;0,INDEX('分け方の表'!$N$4:$N$53,O899)&amp;"","")&lt;&gt;"",IF(INDEX('分け方の表'!$N$4:$N$53,O899)="（数えない）","",INDEX('分け方の表'!$N$4:$N$53,O899)&amp;""),IF(I899&amp;""="1",IF((Q899&lt;&gt;"")*(D899&lt;0)*(IFERROR(INDEX('入力'!$E$30:$E$88,MATCH(Q899,'入力'!$A$30:$A$88,0)),"")="貯める・増やす"),Q899,""),IF(A899&amp;""="0","",IF(Q899&lt;&gt;"",Q899,R899))))))</f>
        <v/>
      </c>
      <c r="T899" s="56">
        <f>IF(S899="","",IF(IFERROR(INDEX('入力'!$E$30:$E$88,MATCH(S899,'入力'!$A$30:$A$88,0)),"")="入るお金",D899,-D899))</f>
        <v/>
      </c>
      <c r="U899" s="39">
        <f>IF(L899="","",IF(L899&lt;&gt;1,"見出しなど",IF(N899=1,"重なり",IF(S899="",IF(O899&gt;0,"数えない（直した）",IF(I899&amp;""="1","振替",IF(A899&amp;""="0","計算対象外","数えない"))),IF(COUNTIFS('入力'!$A$30:$A$88,S899)=0,"一覧にない費目",IF(O899&gt;0,"直した",IF(S899="未分類","未分類","OK")))))))</f>
        <v/>
      </c>
    </row>
    <row r="900">
      <c r="A900" s="40" t="n"/>
      <c r="B900" s="34" t="n"/>
      <c r="C900" s="35" t="n"/>
      <c r="D900" s="36" t="n"/>
      <c r="E900" s="35" t="n"/>
      <c r="F900" s="35" t="n"/>
      <c r="G900" s="35" t="n"/>
      <c r="H900" s="35" t="n"/>
      <c r="I900" s="40" t="n"/>
      <c r="J900" s="35" t="n"/>
      <c r="L900" s="39">
        <f>IF(B900="","",IFERROR(YEAR(B900)*0+D900*0+1,0))</f>
        <v/>
      </c>
      <c r="M900" s="55">
        <f>IF(L900&lt;&gt;1,"",IF(O900&gt;0,IF(INDEX('分け方の表'!$O$4:$O$53,O900)&lt;&gt;"",DATE(YEAR(INDEX('分け方の表'!$O$4:$O$53,O900)),MONTH(INDEX('分け方の表'!$O$4:$O$53,O900)),1),DATE(YEAR(B900),MONTH(B900),1)),DATE(YEAR(B900),MONTH(B900),1)))</f>
        <v/>
      </c>
      <c r="N900" s="39">
        <f>IF(L900&lt;&gt;1,"",IF(J900="",0,IF(COUNTIFS($J$4:J900,J900)&gt;1,1,0)))</f>
        <v/>
      </c>
      <c r="O900" s="39">
        <f>IF(L900&lt;&gt;1,"",IF(J900="",0,IFERROR(MATCH(J900,'分け方の表'!$M$4:$M$53,0),0)))</f>
        <v/>
      </c>
      <c r="P900" s="39">
        <f>IF(L900&lt;&gt;1,"",IF(SUMPRODUCT((COUNTIFS(C900,"*"&amp;'分け方の表'!$F$4:$F$23&amp;"*")&gt;0)*('分け方の表'!$F$4:$F$23&lt;&gt;"")*'分け方の表'!$I$4:$I$23)=0,99,1+COUNTIFS('分け方の表'!$I$4:$I$23,"&gt;"&amp;SUMPRODUCT((COUNTIFS(C900,"*"&amp;'分け方の表'!$F$4:$F$23&amp;"*")&gt;0)*('分け方の表'!$F$4:$F$23&lt;&gt;"")*'分け方の表'!$I$4:$I$23))))</f>
        <v/>
      </c>
      <c r="Q900" s="39">
        <f>IF(L900&lt;&gt;1,"",IF(P900&gt;=99,"",INDEX('分け方の表'!$G$4:$G$23,P900)&amp;""))</f>
        <v/>
      </c>
      <c r="R900" s="39">
        <f>IF(L900&lt;&gt;1,"",IF((F900="収入")*(G900="給与")*(E900&lt;&gt;"")*(COUNTIFS('分け方の表'!$J$4:$J$13,E900)&gt;0),INDEX('分け方の表'!$K$4:$K$13,MATCH(E900,'分け方の表'!$J$4:$J$13,0))&amp;"",IFERROR(INDEX('分け方の表'!$C$4:$C$103,MATCH(F900&amp;"|"&amp;G900,'分け方の表'!$D$4:$D$103,0))&amp;"",IFERROR(INDEX('分け方の表'!$C$4:$C$103,MATCH(F900&amp;"|（ほか全部）",'分け方の表'!$D$4:$D$103,0))&amp;"","未分類"))))</f>
        <v/>
      </c>
      <c r="S900" s="39">
        <f>IF(L900&lt;&gt;1,"",IF(N900=1,"",IF(IF(O900&gt;0,INDEX('分け方の表'!$N$4:$N$53,O900)&amp;"","")&lt;&gt;"",IF(INDEX('分け方の表'!$N$4:$N$53,O900)="（数えない）","",INDEX('分け方の表'!$N$4:$N$53,O900)&amp;""),IF(I900&amp;""="1",IF((Q900&lt;&gt;"")*(D900&lt;0)*(IFERROR(INDEX('入力'!$E$30:$E$88,MATCH(Q900,'入力'!$A$30:$A$88,0)),"")="貯める・増やす"),Q900,""),IF(A900&amp;""="0","",IF(Q900&lt;&gt;"",Q900,R900))))))</f>
        <v/>
      </c>
      <c r="T900" s="56">
        <f>IF(S900="","",IF(IFERROR(INDEX('入力'!$E$30:$E$88,MATCH(S900,'入力'!$A$30:$A$88,0)),"")="入るお金",D900,-D900))</f>
        <v/>
      </c>
      <c r="U900" s="39">
        <f>IF(L900="","",IF(L900&lt;&gt;1,"見出しなど",IF(N900=1,"重なり",IF(S900="",IF(O900&gt;0,"数えない（直した）",IF(I900&amp;""="1","振替",IF(A900&amp;""="0","計算対象外","数えない"))),IF(COUNTIFS('入力'!$A$30:$A$88,S900)=0,"一覧にない費目",IF(O900&gt;0,"直した",IF(S900="未分類","未分類","OK")))))))</f>
        <v/>
      </c>
    </row>
    <row r="901">
      <c r="A901" s="40" t="n"/>
      <c r="B901" s="34" t="n"/>
      <c r="C901" s="35" t="n"/>
      <c r="D901" s="36" t="n"/>
      <c r="E901" s="35" t="n"/>
      <c r="F901" s="35" t="n"/>
      <c r="G901" s="35" t="n"/>
      <c r="H901" s="35" t="n"/>
      <c r="I901" s="40" t="n"/>
      <c r="J901" s="35" t="n"/>
      <c r="L901" s="39">
        <f>IF(B901="","",IFERROR(YEAR(B901)*0+D901*0+1,0))</f>
        <v/>
      </c>
      <c r="M901" s="55">
        <f>IF(L901&lt;&gt;1,"",IF(O901&gt;0,IF(INDEX('分け方の表'!$O$4:$O$53,O901)&lt;&gt;"",DATE(YEAR(INDEX('分け方の表'!$O$4:$O$53,O901)),MONTH(INDEX('分け方の表'!$O$4:$O$53,O901)),1),DATE(YEAR(B901),MONTH(B901),1)),DATE(YEAR(B901),MONTH(B901),1)))</f>
        <v/>
      </c>
      <c r="N901" s="39">
        <f>IF(L901&lt;&gt;1,"",IF(J901="",0,IF(COUNTIFS($J$4:J901,J901)&gt;1,1,0)))</f>
        <v/>
      </c>
      <c r="O901" s="39">
        <f>IF(L901&lt;&gt;1,"",IF(J901="",0,IFERROR(MATCH(J901,'分け方の表'!$M$4:$M$53,0),0)))</f>
        <v/>
      </c>
      <c r="P901" s="39">
        <f>IF(L901&lt;&gt;1,"",IF(SUMPRODUCT((COUNTIFS(C901,"*"&amp;'分け方の表'!$F$4:$F$23&amp;"*")&gt;0)*('分け方の表'!$F$4:$F$23&lt;&gt;"")*'分け方の表'!$I$4:$I$23)=0,99,1+COUNTIFS('分け方の表'!$I$4:$I$23,"&gt;"&amp;SUMPRODUCT((COUNTIFS(C901,"*"&amp;'分け方の表'!$F$4:$F$23&amp;"*")&gt;0)*('分け方の表'!$F$4:$F$23&lt;&gt;"")*'分け方の表'!$I$4:$I$23))))</f>
        <v/>
      </c>
      <c r="Q901" s="39">
        <f>IF(L901&lt;&gt;1,"",IF(P901&gt;=99,"",INDEX('分け方の表'!$G$4:$G$23,P901)&amp;""))</f>
        <v/>
      </c>
      <c r="R901" s="39">
        <f>IF(L901&lt;&gt;1,"",IF((F901="収入")*(G901="給与")*(E901&lt;&gt;"")*(COUNTIFS('分け方の表'!$J$4:$J$13,E901)&gt;0),INDEX('分け方の表'!$K$4:$K$13,MATCH(E901,'分け方の表'!$J$4:$J$13,0))&amp;"",IFERROR(INDEX('分け方の表'!$C$4:$C$103,MATCH(F901&amp;"|"&amp;G901,'分け方の表'!$D$4:$D$103,0))&amp;"",IFERROR(INDEX('分け方の表'!$C$4:$C$103,MATCH(F901&amp;"|（ほか全部）",'分け方の表'!$D$4:$D$103,0))&amp;"","未分類"))))</f>
        <v/>
      </c>
      <c r="S901" s="39">
        <f>IF(L901&lt;&gt;1,"",IF(N901=1,"",IF(IF(O901&gt;0,INDEX('分け方の表'!$N$4:$N$53,O901)&amp;"","")&lt;&gt;"",IF(INDEX('分け方の表'!$N$4:$N$53,O901)="（数えない）","",INDEX('分け方の表'!$N$4:$N$53,O901)&amp;""),IF(I901&amp;""="1",IF((Q901&lt;&gt;"")*(D901&lt;0)*(IFERROR(INDEX('入力'!$E$30:$E$88,MATCH(Q901,'入力'!$A$30:$A$88,0)),"")="貯める・増やす"),Q901,""),IF(A901&amp;""="0","",IF(Q901&lt;&gt;"",Q901,R901))))))</f>
        <v/>
      </c>
      <c r="T901" s="56">
        <f>IF(S901="","",IF(IFERROR(INDEX('入力'!$E$30:$E$88,MATCH(S901,'入力'!$A$30:$A$88,0)),"")="入るお金",D901,-D901))</f>
        <v/>
      </c>
      <c r="U901" s="39">
        <f>IF(L901="","",IF(L901&lt;&gt;1,"見出しなど",IF(N901=1,"重なり",IF(S901="",IF(O901&gt;0,"数えない（直した）",IF(I901&amp;""="1","振替",IF(A901&amp;""="0","計算対象外","数えない"))),IF(COUNTIFS('入力'!$A$30:$A$88,S901)=0,"一覧にない費目",IF(O901&gt;0,"直した",IF(S901="未分類","未分類","OK")))))))</f>
        <v/>
      </c>
    </row>
    <row r="902">
      <c r="A902" s="40" t="n"/>
      <c r="B902" s="34" t="n"/>
      <c r="C902" s="35" t="n"/>
      <c r="D902" s="36" t="n"/>
      <c r="E902" s="35" t="n"/>
      <c r="F902" s="35" t="n"/>
      <c r="G902" s="35" t="n"/>
      <c r="H902" s="35" t="n"/>
      <c r="I902" s="40" t="n"/>
      <c r="J902" s="35" t="n"/>
      <c r="L902" s="39">
        <f>IF(B902="","",IFERROR(YEAR(B902)*0+D902*0+1,0))</f>
        <v/>
      </c>
      <c r="M902" s="55">
        <f>IF(L902&lt;&gt;1,"",IF(O902&gt;0,IF(INDEX('分け方の表'!$O$4:$O$53,O902)&lt;&gt;"",DATE(YEAR(INDEX('分け方の表'!$O$4:$O$53,O902)),MONTH(INDEX('分け方の表'!$O$4:$O$53,O902)),1),DATE(YEAR(B902),MONTH(B902),1)),DATE(YEAR(B902),MONTH(B902),1)))</f>
        <v/>
      </c>
      <c r="N902" s="39">
        <f>IF(L902&lt;&gt;1,"",IF(J902="",0,IF(COUNTIFS($J$4:J902,J902)&gt;1,1,0)))</f>
        <v/>
      </c>
      <c r="O902" s="39">
        <f>IF(L902&lt;&gt;1,"",IF(J902="",0,IFERROR(MATCH(J902,'分け方の表'!$M$4:$M$53,0),0)))</f>
        <v/>
      </c>
      <c r="P902" s="39">
        <f>IF(L902&lt;&gt;1,"",IF(SUMPRODUCT((COUNTIFS(C902,"*"&amp;'分け方の表'!$F$4:$F$23&amp;"*")&gt;0)*('分け方の表'!$F$4:$F$23&lt;&gt;"")*'分け方の表'!$I$4:$I$23)=0,99,1+COUNTIFS('分け方の表'!$I$4:$I$23,"&gt;"&amp;SUMPRODUCT((COUNTIFS(C902,"*"&amp;'分け方の表'!$F$4:$F$23&amp;"*")&gt;0)*('分け方の表'!$F$4:$F$23&lt;&gt;"")*'分け方の表'!$I$4:$I$23))))</f>
        <v/>
      </c>
      <c r="Q902" s="39">
        <f>IF(L902&lt;&gt;1,"",IF(P902&gt;=99,"",INDEX('分け方の表'!$G$4:$G$23,P902)&amp;""))</f>
        <v/>
      </c>
      <c r="R902" s="39">
        <f>IF(L902&lt;&gt;1,"",IF((F902="収入")*(G902="給与")*(E902&lt;&gt;"")*(COUNTIFS('分け方の表'!$J$4:$J$13,E902)&gt;0),INDEX('分け方の表'!$K$4:$K$13,MATCH(E902,'分け方の表'!$J$4:$J$13,0))&amp;"",IFERROR(INDEX('分け方の表'!$C$4:$C$103,MATCH(F902&amp;"|"&amp;G902,'分け方の表'!$D$4:$D$103,0))&amp;"",IFERROR(INDEX('分け方の表'!$C$4:$C$103,MATCH(F902&amp;"|（ほか全部）",'分け方の表'!$D$4:$D$103,0))&amp;"","未分類"))))</f>
        <v/>
      </c>
      <c r="S902" s="39">
        <f>IF(L902&lt;&gt;1,"",IF(N902=1,"",IF(IF(O902&gt;0,INDEX('分け方の表'!$N$4:$N$53,O902)&amp;"","")&lt;&gt;"",IF(INDEX('分け方の表'!$N$4:$N$53,O902)="（数えない）","",INDEX('分け方の表'!$N$4:$N$53,O902)&amp;""),IF(I902&amp;""="1",IF((Q902&lt;&gt;"")*(D902&lt;0)*(IFERROR(INDEX('入力'!$E$30:$E$88,MATCH(Q902,'入力'!$A$30:$A$88,0)),"")="貯める・増やす"),Q902,""),IF(A902&amp;""="0","",IF(Q902&lt;&gt;"",Q902,R902))))))</f>
        <v/>
      </c>
      <c r="T902" s="56">
        <f>IF(S902="","",IF(IFERROR(INDEX('入力'!$E$30:$E$88,MATCH(S902,'入力'!$A$30:$A$88,0)),"")="入るお金",D902,-D902))</f>
        <v/>
      </c>
      <c r="U902" s="39">
        <f>IF(L902="","",IF(L902&lt;&gt;1,"見出しなど",IF(N902=1,"重なり",IF(S902="",IF(O902&gt;0,"数えない（直した）",IF(I902&amp;""="1","振替",IF(A902&amp;""="0","計算対象外","数えない"))),IF(COUNTIFS('入力'!$A$30:$A$88,S902)=0,"一覧にない費目",IF(O902&gt;0,"直した",IF(S902="未分類","未分類","OK")))))))</f>
        <v/>
      </c>
    </row>
    <row r="903">
      <c r="A903" s="40" t="n"/>
      <c r="B903" s="34" t="n"/>
      <c r="C903" s="35" t="n"/>
      <c r="D903" s="36" t="n"/>
      <c r="E903" s="35" t="n"/>
      <c r="F903" s="35" t="n"/>
      <c r="G903" s="35" t="n"/>
      <c r="H903" s="35" t="n"/>
      <c r="I903" s="40" t="n"/>
      <c r="J903" s="35" t="n"/>
      <c r="L903" s="39">
        <f>IF(B903="","",IFERROR(YEAR(B903)*0+D903*0+1,0))</f>
        <v/>
      </c>
      <c r="M903" s="55">
        <f>IF(L903&lt;&gt;1,"",IF(O903&gt;0,IF(INDEX('分け方の表'!$O$4:$O$53,O903)&lt;&gt;"",DATE(YEAR(INDEX('分け方の表'!$O$4:$O$53,O903)),MONTH(INDEX('分け方の表'!$O$4:$O$53,O903)),1),DATE(YEAR(B903),MONTH(B903),1)),DATE(YEAR(B903),MONTH(B903),1)))</f>
        <v/>
      </c>
      <c r="N903" s="39">
        <f>IF(L903&lt;&gt;1,"",IF(J903="",0,IF(COUNTIFS($J$4:J903,J903)&gt;1,1,0)))</f>
        <v/>
      </c>
      <c r="O903" s="39">
        <f>IF(L903&lt;&gt;1,"",IF(J903="",0,IFERROR(MATCH(J903,'分け方の表'!$M$4:$M$53,0),0)))</f>
        <v/>
      </c>
      <c r="P903" s="39">
        <f>IF(L903&lt;&gt;1,"",IF(SUMPRODUCT((COUNTIFS(C903,"*"&amp;'分け方の表'!$F$4:$F$23&amp;"*")&gt;0)*('分け方の表'!$F$4:$F$23&lt;&gt;"")*'分け方の表'!$I$4:$I$23)=0,99,1+COUNTIFS('分け方の表'!$I$4:$I$23,"&gt;"&amp;SUMPRODUCT((COUNTIFS(C903,"*"&amp;'分け方の表'!$F$4:$F$23&amp;"*")&gt;0)*('分け方の表'!$F$4:$F$23&lt;&gt;"")*'分け方の表'!$I$4:$I$23))))</f>
        <v/>
      </c>
      <c r="Q903" s="39">
        <f>IF(L903&lt;&gt;1,"",IF(P903&gt;=99,"",INDEX('分け方の表'!$G$4:$G$23,P903)&amp;""))</f>
        <v/>
      </c>
      <c r="R903" s="39">
        <f>IF(L903&lt;&gt;1,"",IF((F903="収入")*(G903="給与")*(E903&lt;&gt;"")*(COUNTIFS('分け方の表'!$J$4:$J$13,E903)&gt;0),INDEX('分け方の表'!$K$4:$K$13,MATCH(E903,'分け方の表'!$J$4:$J$13,0))&amp;"",IFERROR(INDEX('分け方の表'!$C$4:$C$103,MATCH(F903&amp;"|"&amp;G903,'分け方の表'!$D$4:$D$103,0))&amp;"",IFERROR(INDEX('分け方の表'!$C$4:$C$103,MATCH(F903&amp;"|（ほか全部）",'分け方の表'!$D$4:$D$103,0))&amp;"","未分類"))))</f>
        <v/>
      </c>
      <c r="S903" s="39">
        <f>IF(L903&lt;&gt;1,"",IF(N903=1,"",IF(IF(O903&gt;0,INDEX('分け方の表'!$N$4:$N$53,O903)&amp;"","")&lt;&gt;"",IF(INDEX('分け方の表'!$N$4:$N$53,O903)="（数えない）","",INDEX('分け方の表'!$N$4:$N$53,O903)&amp;""),IF(I903&amp;""="1",IF((Q903&lt;&gt;"")*(D903&lt;0)*(IFERROR(INDEX('入力'!$E$30:$E$88,MATCH(Q903,'入力'!$A$30:$A$88,0)),"")="貯める・増やす"),Q903,""),IF(A903&amp;""="0","",IF(Q903&lt;&gt;"",Q903,R903))))))</f>
        <v/>
      </c>
      <c r="T903" s="56">
        <f>IF(S903="","",IF(IFERROR(INDEX('入力'!$E$30:$E$88,MATCH(S903,'入力'!$A$30:$A$88,0)),"")="入るお金",D903,-D903))</f>
        <v/>
      </c>
      <c r="U903" s="39">
        <f>IF(L903="","",IF(L903&lt;&gt;1,"見出しなど",IF(N903=1,"重なり",IF(S903="",IF(O903&gt;0,"数えない（直した）",IF(I903&amp;""="1","振替",IF(A903&amp;""="0","計算対象外","数えない"))),IF(COUNTIFS('入力'!$A$30:$A$88,S903)=0,"一覧にない費目",IF(O903&gt;0,"直した",IF(S903="未分類","未分類","OK")))))))</f>
        <v/>
      </c>
    </row>
    <row r="904">
      <c r="A904" s="40" t="n"/>
      <c r="B904" s="34" t="n"/>
      <c r="C904" s="35" t="n"/>
      <c r="D904" s="36" t="n"/>
      <c r="E904" s="35" t="n"/>
      <c r="F904" s="35" t="n"/>
      <c r="G904" s="35" t="n"/>
      <c r="H904" s="35" t="n"/>
      <c r="I904" s="40" t="n"/>
      <c r="J904" s="35" t="n"/>
      <c r="L904" s="39">
        <f>IF(B904="","",IFERROR(YEAR(B904)*0+D904*0+1,0))</f>
        <v/>
      </c>
      <c r="M904" s="55">
        <f>IF(L904&lt;&gt;1,"",IF(O904&gt;0,IF(INDEX('分け方の表'!$O$4:$O$53,O904)&lt;&gt;"",DATE(YEAR(INDEX('分け方の表'!$O$4:$O$53,O904)),MONTH(INDEX('分け方の表'!$O$4:$O$53,O904)),1),DATE(YEAR(B904),MONTH(B904),1)),DATE(YEAR(B904),MONTH(B904),1)))</f>
        <v/>
      </c>
      <c r="N904" s="39">
        <f>IF(L904&lt;&gt;1,"",IF(J904="",0,IF(COUNTIFS($J$4:J904,J904)&gt;1,1,0)))</f>
        <v/>
      </c>
      <c r="O904" s="39">
        <f>IF(L904&lt;&gt;1,"",IF(J904="",0,IFERROR(MATCH(J904,'分け方の表'!$M$4:$M$53,0),0)))</f>
        <v/>
      </c>
      <c r="P904" s="39">
        <f>IF(L904&lt;&gt;1,"",IF(SUMPRODUCT((COUNTIFS(C904,"*"&amp;'分け方の表'!$F$4:$F$23&amp;"*")&gt;0)*('分け方の表'!$F$4:$F$23&lt;&gt;"")*'分け方の表'!$I$4:$I$23)=0,99,1+COUNTIFS('分け方の表'!$I$4:$I$23,"&gt;"&amp;SUMPRODUCT((COUNTIFS(C904,"*"&amp;'分け方の表'!$F$4:$F$23&amp;"*")&gt;0)*('分け方の表'!$F$4:$F$23&lt;&gt;"")*'分け方の表'!$I$4:$I$23))))</f>
        <v/>
      </c>
      <c r="Q904" s="39">
        <f>IF(L904&lt;&gt;1,"",IF(P904&gt;=99,"",INDEX('分け方の表'!$G$4:$G$23,P904)&amp;""))</f>
        <v/>
      </c>
      <c r="R904" s="39">
        <f>IF(L904&lt;&gt;1,"",IF((F904="収入")*(G904="給与")*(E904&lt;&gt;"")*(COUNTIFS('分け方の表'!$J$4:$J$13,E904)&gt;0),INDEX('分け方の表'!$K$4:$K$13,MATCH(E904,'分け方の表'!$J$4:$J$13,0))&amp;"",IFERROR(INDEX('分け方の表'!$C$4:$C$103,MATCH(F904&amp;"|"&amp;G904,'分け方の表'!$D$4:$D$103,0))&amp;"",IFERROR(INDEX('分け方の表'!$C$4:$C$103,MATCH(F904&amp;"|（ほか全部）",'分け方の表'!$D$4:$D$103,0))&amp;"","未分類"))))</f>
        <v/>
      </c>
      <c r="S904" s="39">
        <f>IF(L904&lt;&gt;1,"",IF(N904=1,"",IF(IF(O904&gt;0,INDEX('分け方の表'!$N$4:$N$53,O904)&amp;"","")&lt;&gt;"",IF(INDEX('分け方の表'!$N$4:$N$53,O904)="（数えない）","",INDEX('分け方の表'!$N$4:$N$53,O904)&amp;""),IF(I904&amp;""="1",IF((Q904&lt;&gt;"")*(D904&lt;0)*(IFERROR(INDEX('入力'!$E$30:$E$88,MATCH(Q904,'入力'!$A$30:$A$88,0)),"")="貯める・増やす"),Q904,""),IF(A904&amp;""="0","",IF(Q904&lt;&gt;"",Q904,R904))))))</f>
        <v/>
      </c>
      <c r="T904" s="56">
        <f>IF(S904="","",IF(IFERROR(INDEX('入力'!$E$30:$E$88,MATCH(S904,'入力'!$A$30:$A$88,0)),"")="入るお金",D904,-D904))</f>
        <v/>
      </c>
      <c r="U904" s="39">
        <f>IF(L904="","",IF(L904&lt;&gt;1,"見出しなど",IF(N904=1,"重なり",IF(S904="",IF(O904&gt;0,"数えない（直した）",IF(I904&amp;""="1","振替",IF(A904&amp;""="0","計算対象外","数えない"))),IF(COUNTIFS('入力'!$A$30:$A$88,S904)=0,"一覧にない費目",IF(O904&gt;0,"直した",IF(S904="未分類","未分類","OK")))))))</f>
        <v/>
      </c>
    </row>
    <row r="905">
      <c r="A905" s="40" t="n"/>
      <c r="B905" s="34" t="n"/>
      <c r="C905" s="35" t="n"/>
      <c r="D905" s="36" t="n"/>
      <c r="E905" s="35" t="n"/>
      <c r="F905" s="35" t="n"/>
      <c r="G905" s="35" t="n"/>
      <c r="H905" s="35" t="n"/>
      <c r="I905" s="40" t="n"/>
      <c r="J905" s="35" t="n"/>
      <c r="L905" s="39">
        <f>IF(B905="","",IFERROR(YEAR(B905)*0+D905*0+1,0))</f>
        <v/>
      </c>
      <c r="M905" s="55">
        <f>IF(L905&lt;&gt;1,"",IF(O905&gt;0,IF(INDEX('分け方の表'!$O$4:$O$53,O905)&lt;&gt;"",DATE(YEAR(INDEX('分け方の表'!$O$4:$O$53,O905)),MONTH(INDEX('分け方の表'!$O$4:$O$53,O905)),1),DATE(YEAR(B905),MONTH(B905),1)),DATE(YEAR(B905),MONTH(B905),1)))</f>
        <v/>
      </c>
      <c r="N905" s="39">
        <f>IF(L905&lt;&gt;1,"",IF(J905="",0,IF(COUNTIFS($J$4:J905,J905)&gt;1,1,0)))</f>
        <v/>
      </c>
      <c r="O905" s="39">
        <f>IF(L905&lt;&gt;1,"",IF(J905="",0,IFERROR(MATCH(J905,'分け方の表'!$M$4:$M$53,0),0)))</f>
        <v/>
      </c>
      <c r="P905" s="39">
        <f>IF(L905&lt;&gt;1,"",IF(SUMPRODUCT((COUNTIFS(C905,"*"&amp;'分け方の表'!$F$4:$F$23&amp;"*")&gt;0)*('分け方の表'!$F$4:$F$23&lt;&gt;"")*'分け方の表'!$I$4:$I$23)=0,99,1+COUNTIFS('分け方の表'!$I$4:$I$23,"&gt;"&amp;SUMPRODUCT((COUNTIFS(C905,"*"&amp;'分け方の表'!$F$4:$F$23&amp;"*")&gt;0)*('分け方の表'!$F$4:$F$23&lt;&gt;"")*'分け方の表'!$I$4:$I$23))))</f>
        <v/>
      </c>
      <c r="Q905" s="39">
        <f>IF(L905&lt;&gt;1,"",IF(P905&gt;=99,"",INDEX('分け方の表'!$G$4:$G$23,P905)&amp;""))</f>
        <v/>
      </c>
      <c r="R905" s="39">
        <f>IF(L905&lt;&gt;1,"",IF((F905="収入")*(G905="給与")*(E905&lt;&gt;"")*(COUNTIFS('分け方の表'!$J$4:$J$13,E905)&gt;0),INDEX('分け方の表'!$K$4:$K$13,MATCH(E905,'分け方の表'!$J$4:$J$13,0))&amp;"",IFERROR(INDEX('分け方の表'!$C$4:$C$103,MATCH(F905&amp;"|"&amp;G905,'分け方の表'!$D$4:$D$103,0))&amp;"",IFERROR(INDEX('分け方の表'!$C$4:$C$103,MATCH(F905&amp;"|（ほか全部）",'分け方の表'!$D$4:$D$103,0))&amp;"","未分類"))))</f>
        <v/>
      </c>
      <c r="S905" s="39">
        <f>IF(L905&lt;&gt;1,"",IF(N905=1,"",IF(IF(O905&gt;0,INDEX('分け方の表'!$N$4:$N$53,O905)&amp;"","")&lt;&gt;"",IF(INDEX('分け方の表'!$N$4:$N$53,O905)="（数えない）","",INDEX('分け方の表'!$N$4:$N$53,O905)&amp;""),IF(I905&amp;""="1",IF((Q905&lt;&gt;"")*(D905&lt;0)*(IFERROR(INDEX('入力'!$E$30:$E$88,MATCH(Q905,'入力'!$A$30:$A$88,0)),"")="貯める・増やす"),Q905,""),IF(A905&amp;""="0","",IF(Q905&lt;&gt;"",Q905,R905))))))</f>
        <v/>
      </c>
      <c r="T905" s="56">
        <f>IF(S905="","",IF(IFERROR(INDEX('入力'!$E$30:$E$88,MATCH(S905,'入力'!$A$30:$A$88,0)),"")="入るお金",D905,-D905))</f>
        <v/>
      </c>
      <c r="U905" s="39">
        <f>IF(L905="","",IF(L905&lt;&gt;1,"見出しなど",IF(N905=1,"重なり",IF(S905="",IF(O905&gt;0,"数えない（直した）",IF(I905&amp;""="1","振替",IF(A905&amp;""="0","計算対象外","数えない"))),IF(COUNTIFS('入力'!$A$30:$A$88,S905)=0,"一覧にない費目",IF(O905&gt;0,"直した",IF(S905="未分類","未分類","OK")))))))</f>
        <v/>
      </c>
    </row>
    <row r="906">
      <c r="A906" s="40" t="n"/>
      <c r="B906" s="34" t="n"/>
      <c r="C906" s="35" t="n"/>
      <c r="D906" s="36" t="n"/>
      <c r="E906" s="35" t="n"/>
      <c r="F906" s="35" t="n"/>
      <c r="G906" s="35" t="n"/>
      <c r="H906" s="35" t="n"/>
      <c r="I906" s="40" t="n"/>
      <c r="J906" s="35" t="n"/>
      <c r="L906" s="39">
        <f>IF(B906="","",IFERROR(YEAR(B906)*0+D906*0+1,0))</f>
        <v/>
      </c>
      <c r="M906" s="55">
        <f>IF(L906&lt;&gt;1,"",IF(O906&gt;0,IF(INDEX('分け方の表'!$O$4:$O$53,O906)&lt;&gt;"",DATE(YEAR(INDEX('分け方の表'!$O$4:$O$53,O906)),MONTH(INDEX('分け方の表'!$O$4:$O$53,O906)),1),DATE(YEAR(B906),MONTH(B906),1)),DATE(YEAR(B906),MONTH(B906),1)))</f>
        <v/>
      </c>
      <c r="N906" s="39">
        <f>IF(L906&lt;&gt;1,"",IF(J906="",0,IF(COUNTIFS($J$4:J906,J906)&gt;1,1,0)))</f>
        <v/>
      </c>
      <c r="O906" s="39">
        <f>IF(L906&lt;&gt;1,"",IF(J906="",0,IFERROR(MATCH(J906,'分け方の表'!$M$4:$M$53,0),0)))</f>
        <v/>
      </c>
      <c r="P906" s="39">
        <f>IF(L906&lt;&gt;1,"",IF(SUMPRODUCT((COUNTIFS(C906,"*"&amp;'分け方の表'!$F$4:$F$23&amp;"*")&gt;0)*('分け方の表'!$F$4:$F$23&lt;&gt;"")*'分け方の表'!$I$4:$I$23)=0,99,1+COUNTIFS('分け方の表'!$I$4:$I$23,"&gt;"&amp;SUMPRODUCT((COUNTIFS(C906,"*"&amp;'分け方の表'!$F$4:$F$23&amp;"*")&gt;0)*('分け方の表'!$F$4:$F$23&lt;&gt;"")*'分け方の表'!$I$4:$I$23))))</f>
        <v/>
      </c>
      <c r="Q906" s="39">
        <f>IF(L906&lt;&gt;1,"",IF(P906&gt;=99,"",INDEX('分け方の表'!$G$4:$G$23,P906)&amp;""))</f>
        <v/>
      </c>
      <c r="R906" s="39">
        <f>IF(L906&lt;&gt;1,"",IF((F906="収入")*(G906="給与")*(E906&lt;&gt;"")*(COUNTIFS('分け方の表'!$J$4:$J$13,E906)&gt;0),INDEX('分け方の表'!$K$4:$K$13,MATCH(E906,'分け方の表'!$J$4:$J$13,0))&amp;"",IFERROR(INDEX('分け方の表'!$C$4:$C$103,MATCH(F906&amp;"|"&amp;G906,'分け方の表'!$D$4:$D$103,0))&amp;"",IFERROR(INDEX('分け方の表'!$C$4:$C$103,MATCH(F906&amp;"|（ほか全部）",'分け方の表'!$D$4:$D$103,0))&amp;"","未分類"))))</f>
        <v/>
      </c>
      <c r="S906" s="39">
        <f>IF(L906&lt;&gt;1,"",IF(N906=1,"",IF(IF(O906&gt;0,INDEX('分け方の表'!$N$4:$N$53,O906)&amp;"","")&lt;&gt;"",IF(INDEX('分け方の表'!$N$4:$N$53,O906)="（数えない）","",INDEX('分け方の表'!$N$4:$N$53,O906)&amp;""),IF(I906&amp;""="1",IF((Q906&lt;&gt;"")*(D906&lt;0)*(IFERROR(INDEX('入力'!$E$30:$E$88,MATCH(Q906,'入力'!$A$30:$A$88,0)),"")="貯める・増やす"),Q906,""),IF(A906&amp;""="0","",IF(Q906&lt;&gt;"",Q906,R906))))))</f>
        <v/>
      </c>
      <c r="T906" s="56">
        <f>IF(S906="","",IF(IFERROR(INDEX('入力'!$E$30:$E$88,MATCH(S906,'入力'!$A$30:$A$88,0)),"")="入るお金",D906,-D906))</f>
        <v/>
      </c>
      <c r="U906" s="39">
        <f>IF(L906="","",IF(L906&lt;&gt;1,"見出しなど",IF(N906=1,"重なり",IF(S906="",IF(O906&gt;0,"数えない（直した）",IF(I906&amp;""="1","振替",IF(A906&amp;""="0","計算対象外","数えない"))),IF(COUNTIFS('入力'!$A$30:$A$88,S906)=0,"一覧にない費目",IF(O906&gt;0,"直した",IF(S906="未分類","未分類","OK")))))))</f>
        <v/>
      </c>
    </row>
    <row r="907">
      <c r="A907" s="40" t="n"/>
      <c r="B907" s="34" t="n"/>
      <c r="C907" s="35" t="n"/>
      <c r="D907" s="36" t="n"/>
      <c r="E907" s="35" t="n"/>
      <c r="F907" s="35" t="n"/>
      <c r="G907" s="35" t="n"/>
      <c r="H907" s="35" t="n"/>
      <c r="I907" s="40" t="n"/>
      <c r="J907" s="35" t="n"/>
      <c r="L907" s="39">
        <f>IF(B907="","",IFERROR(YEAR(B907)*0+D907*0+1,0))</f>
        <v/>
      </c>
      <c r="M907" s="55">
        <f>IF(L907&lt;&gt;1,"",IF(O907&gt;0,IF(INDEX('分け方の表'!$O$4:$O$53,O907)&lt;&gt;"",DATE(YEAR(INDEX('分け方の表'!$O$4:$O$53,O907)),MONTH(INDEX('分け方の表'!$O$4:$O$53,O907)),1),DATE(YEAR(B907),MONTH(B907),1)),DATE(YEAR(B907),MONTH(B907),1)))</f>
        <v/>
      </c>
      <c r="N907" s="39">
        <f>IF(L907&lt;&gt;1,"",IF(J907="",0,IF(COUNTIFS($J$4:J907,J907)&gt;1,1,0)))</f>
        <v/>
      </c>
      <c r="O907" s="39">
        <f>IF(L907&lt;&gt;1,"",IF(J907="",0,IFERROR(MATCH(J907,'分け方の表'!$M$4:$M$53,0),0)))</f>
        <v/>
      </c>
      <c r="P907" s="39">
        <f>IF(L907&lt;&gt;1,"",IF(SUMPRODUCT((COUNTIFS(C907,"*"&amp;'分け方の表'!$F$4:$F$23&amp;"*")&gt;0)*('分け方の表'!$F$4:$F$23&lt;&gt;"")*'分け方の表'!$I$4:$I$23)=0,99,1+COUNTIFS('分け方の表'!$I$4:$I$23,"&gt;"&amp;SUMPRODUCT((COUNTIFS(C907,"*"&amp;'分け方の表'!$F$4:$F$23&amp;"*")&gt;0)*('分け方の表'!$F$4:$F$23&lt;&gt;"")*'分け方の表'!$I$4:$I$23))))</f>
        <v/>
      </c>
      <c r="Q907" s="39">
        <f>IF(L907&lt;&gt;1,"",IF(P907&gt;=99,"",INDEX('分け方の表'!$G$4:$G$23,P907)&amp;""))</f>
        <v/>
      </c>
      <c r="R907" s="39">
        <f>IF(L907&lt;&gt;1,"",IF((F907="収入")*(G907="給与")*(E907&lt;&gt;"")*(COUNTIFS('分け方の表'!$J$4:$J$13,E907)&gt;0),INDEX('分け方の表'!$K$4:$K$13,MATCH(E907,'分け方の表'!$J$4:$J$13,0))&amp;"",IFERROR(INDEX('分け方の表'!$C$4:$C$103,MATCH(F907&amp;"|"&amp;G907,'分け方の表'!$D$4:$D$103,0))&amp;"",IFERROR(INDEX('分け方の表'!$C$4:$C$103,MATCH(F907&amp;"|（ほか全部）",'分け方の表'!$D$4:$D$103,0))&amp;"","未分類"))))</f>
        <v/>
      </c>
      <c r="S907" s="39">
        <f>IF(L907&lt;&gt;1,"",IF(N907=1,"",IF(IF(O907&gt;0,INDEX('分け方の表'!$N$4:$N$53,O907)&amp;"","")&lt;&gt;"",IF(INDEX('分け方の表'!$N$4:$N$53,O907)="（数えない）","",INDEX('分け方の表'!$N$4:$N$53,O907)&amp;""),IF(I907&amp;""="1",IF((Q907&lt;&gt;"")*(D907&lt;0)*(IFERROR(INDEX('入力'!$E$30:$E$88,MATCH(Q907,'入力'!$A$30:$A$88,0)),"")="貯める・増やす"),Q907,""),IF(A907&amp;""="0","",IF(Q907&lt;&gt;"",Q907,R907))))))</f>
        <v/>
      </c>
      <c r="T907" s="56">
        <f>IF(S907="","",IF(IFERROR(INDEX('入力'!$E$30:$E$88,MATCH(S907,'入力'!$A$30:$A$88,0)),"")="入るお金",D907,-D907))</f>
        <v/>
      </c>
      <c r="U907" s="39">
        <f>IF(L907="","",IF(L907&lt;&gt;1,"見出しなど",IF(N907=1,"重なり",IF(S907="",IF(O907&gt;0,"数えない（直した）",IF(I907&amp;""="1","振替",IF(A907&amp;""="0","計算対象外","数えない"))),IF(COUNTIFS('入力'!$A$30:$A$88,S907)=0,"一覧にない費目",IF(O907&gt;0,"直した",IF(S907="未分類","未分類","OK")))))))</f>
        <v/>
      </c>
    </row>
    <row r="908">
      <c r="A908" s="40" t="n"/>
      <c r="B908" s="34" t="n"/>
      <c r="C908" s="35" t="n"/>
      <c r="D908" s="36" t="n"/>
      <c r="E908" s="35" t="n"/>
      <c r="F908" s="35" t="n"/>
      <c r="G908" s="35" t="n"/>
      <c r="H908" s="35" t="n"/>
      <c r="I908" s="40" t="n"/>
      <c r="J908" s="35" t="n"/>
      <c r="L908" s="39">
        <f>IF(B908="","",IFERROR(YEAR(B908)*0+D908*0+1,0))</f>
        <v/>
      </c>
      <c r="M908" s="55">
        <f>IF(L908&lt;&gt;1,"",IF(O908&gt;0,IF(INDEX('分け方の表'!$O$4:$O$53,O908)&lt;&gt;"",DATE(YEAR(INDEX('分け方の表'!$O$4:$O$53,O908)),MONTH(INDEX('分け方の表'!$O$4:$O$53,O908)),1),DATE(YEAR(B908),MONTH(B908),1)),DATE(YEAR(B908),MONTH(B908),1)))</f>
        <v/>
      </c>
      <c r="N908" s="39">
        <f>IF(L908&lt;&gt;1,"",IF(J908="",0,IF(COUNTIFS($J$4:J908,J908)&gt;1,1,0)))</f>
        <v/>
      </c>
      <c r="O908" s="39">
        <f>IF(L908&lt;&gt;1,"",IF(J908="",0,IFERROR(MATCH(J908,'分け方の表'!$M$4:$M$53,0),0)))</f>
        <v/>
      </c>
      <c r="P908" s="39">
        <f>IF(L908&lt;&gt;1,"",IF(SUMPRODUCT((COUNTIFS(C908,"*"&amp;'分け方の表'!$F$4:$F$23&amp;"*")&gt;0)*('分け方の表'!$F$4:$F$23&lt;&gt;"")*'分け方の表'!$I$4:$I$23)=0,99,1+COUNTIFS('分け方の表'!$I$4:$I$23,"&gt;"&amp;SUMPRODUCT((COUNTIFS(C908,"*"&amp;'分け方の表'!$F$4:$F$23&amp;"*")&gt;0)*('分け方の表'!$F$4:$F$23&lt;&gt;"")*'分け方の表'!$I$4:$I$23))))</f>
        <v/>
      </c>
      <c r="Q908" s="39">
        <f>IF(L908&lt;&gt;1,"",IF(P908&gt;=99,"",INDEX('分け方の表'!$G$4:$G$23,P908)&amp;""))</f>
        <v/>
      </c>
      <c r="R908" s="39">
        <f>IF(L908&lt;&gt;1,"",IF((F908="収入")*(G908="給与")*(E908&lt;&gt;"")*(COUNTIFS('分け方の表'!$J$4:$J$13,E908)&gt;0),INDEX('分け方の表'!$K$4:$K$13,MATCH(E908,'分け方の表'!$J$4:$J$13,0))&amp;"",IFERROR(INDEX('分け方の表'!$C$4:$C$103,MATCH(F908&amp;"|"&amp;G908,'分け方の表'!$D$4:$D$103,0))&amp;"",IFERROR(INDEX('分け方の表'!$C$4:$C$103,MATCH(F908&amp;"|（ほか全部）",'分け方の表'!$D$4:$D$103,0))&amp;"","未分類"))))</f>
        <v/>
      </c>
      <c r="S908" s="39">
        <f>IF(L908&lt;&gt;1,"",IF(N908=1,"",IF(IF(O908&gt;0,INDEX('分け方の表'!$N$4:$N$53,O908)&amp;"","")&lt;&gt;"",IF(INDEX('分け方の表'!$N$4:$N$53,O908)="（数えない）","",INDEX('分け方の表'!$N$4:$N$53,O908)&amp;""),IF(I908&amp;""="1",IF((Q908&lt;&gt;"")*(D908&lt;0)*(IFERROR(INDEX('入力'!$E$30:$E$88,MATCH(Q908,'入力'!$A$30:$A$88,0)),"")="貯める・増やす"),Q908,""),IF(A908&amp;""="0","",IF(Q908&lt;&gt;"",Q908,R908))))))</f>
        <v/>
      </c>
      <c r="T908" s="56">
        <f>IF(S908="","",IF(IFERROR(INDEX('入力'!$E$30:$E$88,MATCH(S908,'入力'!$A$30:$A$88,0)),"")="入るお金",D908,-D908))</f>
        <v/>
      </c>
      <c r="U908" s="39">
        <f>IF(L908="","",IF(L908&lt;&gt;1,"見出しなど",IF(N908=1,"重なり",IF(S908="",IF(O908&gt;0,"数えない（直した）",IF(I908&amp;""="1","振替",IF(A908&amp;""="0","計算対象外","数えない"))),IF(COUNTIFS('入力'!$A$30:$A$88,S908)=0,"一覧にない費目",IF(O908&gt;0,"直した",IF(S908="未分類","未分類","OK")))))))</f>
        <v/>
      </c>
    </row>
    <row r="909">
      <c r="A909" s="40" t="n"/>
      <c r="B909" s="34" t="n"/>
      <c r="C909" s="35" t="n"/>
      <c r="D909" s="36" t="n"/>
      <c r="E909" s="35" t="n"/>
      <c r="F909" s="35" t="n"/>
      <c r="G909" s="35" t="n"/>
      <c r="H909" s="35" t="n"/>
      <c r="I909" s="40" t="n"/>
      <c r="J909" s="35" t="n"/>
      <c r="L909" s="39">
        <f>IF(B909="","",IFERROR(YEAR(B909)*0+D909*0+1,0))</f>
        <v/>
      </c>
      <c r="M909" s="55">
        <f>IF(L909&lt;&gt;1,"",IF(O909&gt;0,IF(INDEX('分け方の表'!$O$4:$O$53,O909)&lt;&gt;"",DATE(YEAR(INDEX('分け方の表'!$O$4:$O$53,O909)),MONTH(INDEX('分け方の表'!$O$4:$O$53,O909)),1),DATE(YEAR(B909),MONTH(B909),1)),DATE(YEAR(B909),MONTH(B909),1)))</f>
        <v/>
      </c>
      <c r="N909" s="39">
        <f>IF(L909&lt;&gt;1,"",IF(J909="",0,IF(COUNTIFS($J$4:J909,J909)&gt;1,1,0)))</f>
        <v/>
      </c>
      <c r="O909" s="39">
        <f>IF(L909&lt;&gt;1,"",IF(J909="",0,IFERROR(MATCH(J909,'分け方の表'!$M$4:$M$53,0),0)))</f>
        <v/>
      </c>
      <c r="P909" s="39">
        <f>IF(L909&lt;&gt;1,"",IF(SUMPRODUCT((COUNTIFS(C909,"*"&amp;'分け方の表'!$F$4:$F$23&amp;"*")&gt;0)*('分け方の表'!$F$4:$F$23&lt;&gt;"")*'分け方の表'!$I$4:$I$23)=0,99,1+COUNTIFS('分け方の表'!$I$4:$I$23,"&gt;"&amp;SUMPRODUCT((COUNTIFS(C909,"*"&amp;'分け方の表'!$F$4:$F$23&amp;"*")&gt;0)*('分け方の表'!$F$4:$F$23&lt;&gt;"")*'分け方の表'!$I$4:$I$23))))</f>
        <v/>
      </c>
      <c r="Q909" s="39">
        <f>IF(L909&lt;&gt;1,"",IF(P909&gt;=99,"",INDEX('分け方の表'!$G$4:$G$23,P909)&amp;""))</f>
        <v/>
      </c>
      <c r="R909" s="39">
        <f>IF(L909&lt;&gt;1,"",IF((F909="収入")*(G909="給与")*(E909&lt;&gt;"")*(COUNTIFS('分け方の表'!$J$4:$J$13,E909)&gt;0),INDEX('分け方の表'!$K$4:$K$13,MATCH(E909,'分け方の表'!$J$4:$J$13,0))&amp;"",IFERROR(INDEX('分け方の表'!$C$4:$C$103,MATCH(F909&amp;"|"&amp;G909,'分け方の表'!$D$4:$D$103,0))&amp;"",IFERROR(INDEX('分け方の表'!$C$4:$C$103,MATCH(F909&amp;"|（ほか全部）",'分け方の表'!$D$4:$D$103,0))&amp;"","未分類"))))</f>
        <v/>
      </c>
      <c r="S909" s="39">
        <f>IF(L909&lt;&gt;1,"",IF(N909=1,"",IF(IF(O909&gt;0,INDEX('分け方の表'!$N$4:$N$53,O909)&amp;"","")&lt;&gt;"",IF(INDEX('分け方の表'!$N$4:$N$53,O909)="（数えない）","",INDEX('分け方の表'!$N$4:$N$53,O909)&amp;""),IF(I909&amp;""="1",IF((Q909&lt;&gt;"")*(D909&lt;0)*(IFERROR(INDEX('入力'!$E$30:$E$88,MATCH(Q909,'入力'!$A$30:$A$88,0)),"")="貯める・増やす"),Q909,""),IF(A909&amp;""="0","",IF(Q909&lt;&gt;"",Q909,R909))))))</f>
        <v/>
      </c>
      <c r="T909" s="56">
        <f>IF(S909="","",IF(IFERROR(INDEX('入力'!$E$30:$E$88,MATCH(S909,'入力'!$A$30:$A$88,0)),"")="入るお金",D909,-D909))</f>
        <v/>
      </c>
      <c r="U909" s="39">
        <f>IF(L909="","",IF(L909&lt;&gt;1,"見出しなど",IF(N909=1,"重なり",IF(S909="",IF(O909&gt;0,"数えない（直した）",IF(I909&amp;""="1","振替",IF(A909&amp;""="0","計算対象外","数えない"))),IF(COUNTIFS('入力'!$A$30:$A$88,S909)=0,"一覧にない費目",IF(O909&gt;0,"直した",IF(S909="未分類","未分類","OK")))))))</f>
        <v/>
      </c>
    </row>
    <row r="910">
      <c r="A910" s="40" t="n"/>
      <c r="B910" s="34" t="n"/>
      <c r="C910" s="35" t="n"/>
      <c r="D910" s="36" t="n"/>
      <c r="E910" s="35" t="n"/>
      <c r="F910" s="35" t="n"/>
      <c r="G910" s="35" t="n"/>
      <c r="H910" s="35" t="n"/>
      <c r="I910" s="40" t="n"/>
      <c r="J910" s="35" t="n"/>
      <c r="L910" s="39">
        <f>IF(B910="","",IFERROR(YEAR(B910)*0+D910*0+1,0))</f>
        <v/>
      </c>
      <c r="M910" s="55">
        <f>IF(L910&lt;&gt;1,"",IF(O910&gt;0,IF(INDEX('分け方の表'!$O$4:$O$53,O910)&lt;&gt;"",DATE(YEAR(INDEX('分け方の表'!$O$4:$O$53,O910)),MONTH(INDEX('分け方の表'!$O$4:$O$53,O910)),1),DATE(YEAR(B910),MONTH(B910),1)),DATE(YEAR(B910),MONTH(B910),1)))</f>
        <v/>
      </c>
      <c r="N910" s="39">
        <f>IF(L910&lt;&gt;1,"",IF(J910="",0,IF(COUNTIFS($J$4:J910,J910)&gt;1,1,0)))</f>
        <v/>
      </c>
      <c r="O910" s="39">
        <f>IF(L910&lt;&gt;1,"",IF(J910="",0,IFERROR(MATCH(J910,'分け方の表'!$M$4:$M$53,0),0)))</f>
        <v/>
      </c>
      <c r="P910" s="39">
        <f>IF(L910&lt;&gt;1,"",IF(SUMPRODUCT((COUNTIFS(C910,"*"&amp;'分け方の表'!$F$4:$F$23&amp;"*")&gt;0)*('分け方の表'!$F$4:$F$23&lt;&gt;"")*'分け方の表'!$I$4:$I$23)=0,99,1+COUNTIFS('分け方の表'!$I$4:$I$23,"&gt;"&amp;SUMPRODUCT((COUNTIFS(C910,"*"&amp;'分け方の表'!$F$4:$F$23&amp;"*")&gt;0)*('分け方の表'!$F$4:$F$23&lt;&gt;"")*'分け方の表'!$I$4:$I$23))))</f>
        <v/>
      </c>
      <c r="Q910" s="39">
        <f>IF(L910&lt;&gt;1,"",IF(P910&gt;=99,"",INDEX('分け方の表'!$G$4:$G$23,P910)&amp;""))</f>
        <v/>
      </c>
      <c r="R910" s="39">
        <f>IF(L910&lt;&gt;1,"",IF((F910="収入")*(G910="給与")*(E910&lt;&gt;"")*(COUNTIFS('分け方の表'!$J$4:$J$13,E910)&gt;0),INDEX('分け方の表'!$K$4:$K$13,MATCH(E910,'分け方の表'!$J$4:$J$13,0))&amp;"",IFERROR(INDEX('分け方の表'!$C$4:$C$103,MATCH(F910&amp;"|"&amp;G910,'分け方の表'!$D$4:$D$103,0))&amp;"",IFERROR(INDEX('分け方の表'!$C$4:$C$103,MATCH(F910&amp;"|（ほか全部）",'分け方の表'!$D$4:$D$103,0))&amp;"","未分類"))))</f>
        <v/>
      </c>
      <c r="S910" s="39">
        <f>IF(L910&lt;&gt;1,"",IF(N910=1,"",IF(IF(O910&gt;0,INDEX('分け方の表'!$N$4:$N$53,O910)&amp;"","")&lt;&gt;"",IF(INDEX('分け方の表'!$N$4:$N$53,O910)="（数えない）","",INDEX('分け方の表'!$N$4:$N$53,O910)&amp;""),IF(I910&amp;""="1",IF((Q910&lt;&gt;"")*(D910&lt;0)*(IFERROR(INDEX('入力'!$E$30:$E$88,MATCH(Q910,'入力'!$A$30:$A$88,0)),"")="貯める・増やす"),Q910,""),IF(A910&amp;""="0","",IF(Q910&lt;&gt;"",Q910,R910))))))</f>
        <v/>
      </c>
      <c r="T910" s="56">
        <f>IF(S910="","",IF(IFERROR(INDEX('入力'!$E$30:$E$88,MATCH(S910,'入力'!$A$30:$A$88,0)),"")="入るお金",D910,-D910))</f>
        <v/>
      </c>
      <c r="U910" s="39">
        <f>IF(L910="","",IF(L910&lt;&gt;1,"見出しなど",IF(N910=1,"重なり",IF(S910="",IF(O910&gt;0,"数えない（直した）",IF(I910&amp;""="1","振替",IF(A910&amp;""="0","計算対象外","数えない"))),IF(COUNTIFS('入力'!$A$30:$A$88,S910)=0,"一覧にない費目",IF(O910&gt;0,"直した",IF(S910="未分類","未分類","OK")))))))</f>
        <v/>
      </c>
    </row>
    <row r="911">
      <c r="A911" s="40" t="n"/>
      <c r="B911" s="34" t="n"/>
      <c r="C911" s="35" t="n"/>
      <c r="D911" s="36" t="n"/>
      <c r="E911" s="35" t="n"/>
      <c r="F911" s="35" t="n"/>
      <c r="G911" s="35" t="n"/>
      <c r="H911" s="35" t="n"/>
      <c r="I911" s="40" t="n"/>
      <c r="J911" s="35" t="n"/>
      <c r="L911" s="39">
        <f>IF(B911="","",IFERROR(YEAR(B911)*0+D911*0+1,0))</f>
        <v/>
      </c>
      <c r="M911" s="55">
        <f>IF(L911&lt;&gt;1,"",IF(O911&gt;0,IF(INDEX('分け方の表'!$O$4:$O$53,O911)&lt;&gt;"",DATE(YEAR(INDEX('分け方の表'!$O$4:$O$53,O911)),MONTH(INDEX('分け方の表'!$O$4:$O$53,O911)),1),DATE(YEAR(B911),MONTH(B911),1)),DATE(YEAR(B911),MONTH(B911),1)))</f>
        <v/>
      </c>
      <c r="N911" s="39">
        <f>IF(L911&lt;&gt;1,"",IF(J911="",0,IF(COUNTIFS($J$4:J911,J911)&gt;1,1,0)))</f>
        <v/>
      </c>
      <c r="O911" s="39">
        <f>IF(L911&lt;&gt;1,"",IF(J911="",0,IFERROR(MATCH(J911,'分け方の表'!$M$4:$M$53,0),0)))</f>
        <v/>
      </c>
      <c r="P911" s="39">
        <f>IF(L911&lt;&gt;1,"",IF(SUMPRODUCT((COUNTIFS(C911,"*"&amp;'分け方の表'!$F$4:$F$23&amp;"*")&gt;0)*('分け方の表'!$F$4:$F$23&lt;&gt;"")*'分け方の表'!$I$4:$I$23)=0,99,1+COUNTIFS('分け方の表'!$I$4:$I$23,"&gt;"&amp;SUMPRODUCT((COUNTIFS(C911,"*"&amp;'分け方の表'!$F$4:$F$23&amp;"*")&gt;0)*('分け方の表'!$F$4:$F$23&lt;&gt;"")*'分け方の表'!$I$4:$I$23))))</f>
        <v/>
      </c>
      <c r="Q911" s="39">
        <f>IF(L911&lt;&gt;1,"",IF(P911&gt;=99,"",INDEX('分け方の表'!$G$4:$G$23,P911)&amp;""))</f>
        <v/>
      </c>
      <c r="R911" s="39">
        <f>IF(L911&lt;&gt;1,"",IF((F911="収入")*(G911="給与")*(E911&lt;&gt;"")*(COUNTIFS('分け方の表'!$J$4:$J$13,E911)&gt;0),INDEX('分け方の表'!$K$4:$K$13,MATCH(E911,'分け方の表'!$J$4:$J$13,0))&amp;"",IFERROR(INDEX('分け方の表'!$C$4:$C$103,MATCH(F911&amp;"|"&amp;G911,'分け方の表'!$D$4:$D$103,0))&amp;"",IFERROR(INDEX('分け方の表'!$C$4:$C$103,MATCH(F911&amp;"|（ほか全部）",'分け方の表'!$D$4:$D$103,0))&amp;"","未分類"))))</f>
        <v/>
      </c>
      <c r="S911" s="39">
        <f>IF(L911&lt;&gt;1,"",IF(N911=1,"",IF(IF(O911&gt;0,INDEX('分け方の表'!$N$4:$N$53,O911)&amp;"","")&lt;&gt;"",IF(INDEX('分け方の表'!$N$4:$N$53,O911)="（数えない）","",INDEX('分け方の表'!$N$4:$N$53,O911)&amp;""),IF(I911&amp;""="1",IF((Q911&lt;&gt;"")*(D911&lt;0)*(IFERROR(INDEX('入力'!$E$30:$E$88,MATCH(Q911,'入力'!$A$30:$A$88,0)),"")="貯める・増やす"),Q911,""),IF(A911&amp;""="0","",IF(Q911&lt;&gt;"",Q911,R911))))))</f>
        <v/>
      </c>
      <c r="T911" s="56">
        <f>IF(S911="","",IF(IFERROR(INDEX('入力'!$E$30:$E$88,MATCH(S911,'入力'!$A$30:$A$88,0)),"")="入るお金",D911,-D911))</f>
        <v/>
      </c>
      <c r="U911" s="39">
        <f>IF(L911="","",IF(L911&lt;&gt;1,"見出しなど",IF(N911=1,"重なり",IF(S911="",IF(O911&gt;0,"数えない（直した）",IF(I911&amp;""="1","振替",IF(A911&amp;""="0","計算対象外","数えない"))),IF(COUNTIFS('入力'!$A$30:$A$88,S911)=0,"一覧にない費目",IF(O911&gt;0,"直した",IF(S911="未分類","未分類","OK")))))))</f>
        <v/>
      </c>
    </row>
    <row r="912">
      <c r="A912" s="40" t="n"/>
      <c r="B912" s="34" t="n"/>
      <c r="C912" s="35" t="n"/>
      <c r="D912" s="36" t="n"/>
      <c r="E912" s="35" t="n"/>
      <c r="F912" s="35" t="n"/>
      <c r="G912" s="35" t="n"/>
      <c r="H912" s="35" t="n"/>
      <c r="I912" s="40" t="n"/>
      <c r="J912" s="35" t="n"/>
      <c r="L912" s="39">
        <f>IF(B912="","",IFERROR(YEAR(B912)*0+D912*0+1,0))</f>
        <v/>
      </c>
      <c r="M912" s="55">
        <f>IF(L912&lt;&gt;1,"",IF(O912&gt;0,IF(INDEX('分け方の表'!$O$4:$O$53,O912)&lt;&gt;"",DATE(YEAR(INDEX('分け方の表'!$O$4:$O$53,O912)),MONTH(INDEX('分け方の表'!$O$4:$O$53,O912)),1),DATE(YEAR(B912),MONTH(B912),1)),DATE(YEAR(B912),MONTH(B912),1)))</f>
        <v/>
      </c>
      <c r="N912" s="39">
        <f>IF(L912&lt;&gt;1,"",IF(J912="",0,IF(COUNTIFS($J$4:J912,J912)&gt;1,1,0)))</f>
        <v/>
      </c>
      <c r="O912" s="39">
        <f>IF(L912&lt;&gt;1,"",IF(J912="",0,IFERROR(MATCH(J912,'分け方の表'!$M$4:$M$53,0),0)))</f>
        <v/>
      </c>
      <c r="P912" s="39">
        <f>IF(L912&lt;&gt;1,"",IF(SUMPRODUCT((COUNTIFS(C912,"*"&amp;'分け方の表'!$F$4:$F$23&amp;"*")&gt;0)*('分け方の表'!$F$4:$F$23&lt;&gt;"")*'分け方の表'!$I$4:$I$23)=0,99,1+COUNTIFS('分け方の表'!$I$4:$I$23,"&gt;"&amp;SUMPRODUCT((COUNTIFS(C912,"*"&amp;'分け方の表'!$F$4:$F$23&amp;"*")&gt;0)*('分け方の表'!$F$4:$F$23&lt;&gt;"")*'分け方の表'!$I$4:$I$23))))</f>
        <v/>
      </c>
      <c r="Q912" s="39">
        <f>IF(L912&lt;&gt;1,"",IF(P912&gt;=99,"",INDEX('分け方の表'!$G$4:$G$23,P912)&amp;""))</f>
        <v/>
      </c>
      <c r="R912" s="39">
        <f>IF(L912&lt;&gt;1,"",IF((F912="収入")*(G912="給与")*(E912&lt;&gt;"")*(COUNTIFS('分け方の表'!$J$4:$J$13,E912)&gt;0),INDEX('分け方の表'!$K$4:$K$13,MATCH(E912,'分け方の表'!$J$4:$J$13,0))&amp;"",IFERROR(INDEX('分け方の表'!$C$4:$C$103,MATCH(F912&amp;"|"&amp;G912,'分け方の表'!$D$4:$D$103,0))&amp;"",IFERROR(INDEX('分け方の表'!$C$4:$C$103,MATCH(F912&amp;"|（ほか全部）",'分け方の表'!$D$4:$D$103,0))&amp;"","未分類"))))</f>
        <v/>
      </c>
      <c r="S912" s="39">
        <f>IF(L912&lt;&gt;1,"",IF(N912=1,"",IF(IF(O912&gt;0,INDEX('分け方の表'!$N$4:$N$53,O912)&amp;"","")&lt;&gt;"",IF(INDEX('分け方の表'!$N$4:$N$53,O912)="（数えない）","",INDEX('分け方の表'!$N$4:$N$53,O912)&amp;""),IF(I912&amp;""="1",IF((Q912&lt;&gt;"")*(D912&lt;0)*(IFERROR(INDEX('入力'!$E$30:$E$88,MATCH(Q912,'入力'!$A$30:$A$88,0)),"")="貯める・増やす"),Q912,""),IF(A912&amp;""="0","",IF(Q912&lt;&gt;"",Q912,R912))))))</f>
        <v/>
      </c>
      <c r="T912" s="56">
        <f>IF(S912="","",IF(IFERROR(INDEX('入力'!$E$30:$E$88,MATCH(S912,'入力'!$A$30:$A$88,0)),"")="入るお金",D912,-D912))</f>
        <v/>
      </c>
      <c r="U912" s="39">
        <f>IF(L912="","",IF(L912&lt;&gt;1,"見出しなど",IF(N912=1,"重なり",IF(S912="",IF(O912&gt;0,"数えない（直した）",IF(I912&amp;""="1","振替",IF(A912&amp;""="0","計算対象外","数えない"))),IF(COUNTIFS('入力'!$A$30:$A$88,S912)=0,"一覧にない費目",IF(O912&gt;0,"直した",IF(S912="未分類","未分類","OK")))))))</f>
        <v/>
      </c>
    </row>
    <row r="913">
      <c r="A913" s="40" t="n"/>
      <c r="B913" s="34" t="n"/>
      <c r="C913" s="35" t="n"/>
      <c r="D913" s="36" t="n"/>
      <c r="E913" s="35" t="n"/>
      <c r="F913" s="35" t="n"/>
      <c r="G913" s="35" t="n"/>
      <c r="H913" s="35" t="n"/>
      <c r="I913" s="40" t="n"/>
      <c r="J913" s="35" t="n"/>
      <c r="L913" s="39">
        <f>IF(B913="","",IFERROR(YEAR(B913)*0+D913*0+1,0))</f>
        <v/>
      </c>
      <c r="M913" s="55">
        <f>IF(L913&lt;&gt;1,"",IF(O913&gt;0,IF(INDEX('分け方の表'!$O$4:$O$53,O913)&lt;&gt;"",DATE(YEAR(INDEX('分け方の表'!$O$4:$O$53,O913)),MONTH(INDEX('分け方の表'!$O$4:$O$53,O913)),1),DATE(YEAR(B913),MONTH(B913),1)),DATE(YEAR(B913),MONTH(B913),1)))</f>
        <v/>
      </c>
      <c r="N913" s="39">
        <f>IF(L913&lt;&gt;1,"",IF(J913="",0,IF(COUNTIFS($J$4:J913,J913)&gt;1,1,0)))</f>
        <v/>
      </c>
      <c r="O913" s="39">
        <f>IF(L913&lt;&gt;1,"",IF(J913="",0,IFERROR(MATCH(J913,'分け方の表'!$M$4:$M$53,0),0)))</f>
        <v/>
      </c>
      <c r="P913" s="39">
        <f>IF(L913&lt;&gt;1,"",IF(SUMPRODUCT((COUNTIFS(C913,"*"&amp;'分け方の表'!$F$4:$F$23&amp;"*")&gt;0)*('分け方の表'!$F$4:$F$23&lt;&gt;"")*'分け方の表'!$I$4:$I$23)=0,99,1+COUNTIFS('分け方の表'!$I$4:$I$23,"&gt;"&amp;SUMPRODUCT((COUNTIFS(C913,"*"&amp;'分け方の表'!$F$4:$F$23&amp;"*")&gt;0)*('分け方の表'!$F$4:$F$23&lt;&gt;"")*'分け方の表'!$I$4:$I$23))))</f>
        <v/>
      </c>
      <c r="Q913" s="39">
        <f>IF(L913&lt;&gt;1,"",IF(P913&gt;=99,"",INDEX('分け方の表'!$G$4:$G$23,P913)&amp;""))</f>
        <v/>
      </c>
      <c r="R913" s="39">
        <f>IF(L913&lt;&gt;1,"",IF((F913="収入")*(G913="給与")*(E913&lt;&gt;"")*(COUNTIFS('分け方の表'!$J$4:$J$13,E913)&gt;0),INDEX('分け方の表'!$K$4:$K$13,MATCH(E913,'分け方の表'!$J$4:$J$13,0))&amp;"",IFERROR(INDEX('分け方の表'!$C$4:$C$103,MATCH(F913&amp;"|"&amp;G913,'分け方の表'!$D$4:$D$103,0))&amp;"",IFERROR(INDEX('分け方の表'!$C$4:$C$103,MATCH(F913&amp;"|（ほか全部）",'分け方の表'!$D$4:$D$103,0))&amp;"","未分類"))))</f>
        <v/>
      </c>
      <c r="S913" s="39">
        <f>IF(L913&lt;&gt;1,"",IF(N913=1,"",IF(IF(O913&gt;0,INDEX('分け方の表'!$N$4:$N$53,O913)&amp;"","")&lt;&gt;"",IF(INDEX('分け方の表'!$N$4:$N$53,O913)="（数えない）","",INDEX('分け方の表'!$N$4:$N$53,O913)&amp;""),IF(I913&amp;""="1",IF((Q913&lt;&gt;"")*(D913&lt;0)*(IFERROR(INDEX('入力'!$E$30:$E$88,MATCH(Q913,'入力'!$A$30:$A$88,0)),"")="貯める・増やす"),Q913,""),IF(A913&amp;""="0","",IF(Q913&lt;&gt;"",Q913,R913))))))</f>
        <v/>
      </c>
      <c r="T913" s="56">
        <f>IF(S913="","",IF(IFERROR(INDEX('入力'!$E$30:$E$88,MATCH(S913,'入力'!$A$30:$A$88,0)),"")="入るお金",D913,-D913))</f>
        <v/>
      </c>
      <c r="U913" s="39">
        <f>IF(L913="","",IF(L913&lt;&gt;1,"見出しなど",IF(N913=1,"重なり",IF(S913="",IF(O913&gt;0,"数えない（直した）",IF(I913&amp;""="1","振替",IF(A913&amp;""="0","計算対象外","数えない"))),IF(COUNTIFS('入力'!$A$30:$A$88,S913)=0,"一覧にない費目",IF(O913&gt;0,"直した",IF(S913="未分類","未分類","OK")))))))</f>
        <v/>
      </c>
    </row>
    <row r="914">
      <c r="A914" s="40" t="n"/>
      <c r="B914" s="34" t="n"/>
      <c r="C914" s="35" t="n"/>
      <c r="D914" s="36" t="n"/>
      <c r="E914" s="35" t="n"/>
      <c r="F914" s="35" t="n"/>
      <c r="G914" s="35" t="n"/>
      <c r="H914" s="35" t="n"/>
      <c r="I914" s="40" t="n"/>
      <c r="J914" s="35" t="n"/>
      <c r="L914" s="39">
        <f>IF(B914="","",IFERROR(YEAR(B914)*0+D914*0+1,0))</f>
        <v/>
      </c>
      <c r="M914" s="55">
        <f>IF(L914&lt;&gt;1,"",IF(O914&gt;0,IF(INDEX('分け方の表'!$O$4:$O$53,O914)&lt;&gt;"",DATE(YEAR(INDEX('分け方の表'!$O$4:$O$53,O914)),MONTH(INDEX('分け方の表'!$O$4:$O$53,O914)),1),DATE(YEAR(B914),MONTH(B914),1)),DATE(YEAR(B914),MONTH(B914),1)))</f>
        <v/>
      </c>
      <c r="N914" s="39">
        <f>IF(L914&lt;&gt;1,"",IF(J914="",0,IF(COUNTIFS($J$4:J914,J914)&gt;1,1,0)))</f>
        <v/>
      </c>
      <c r="O914" s="39">
        <f>IF(L914&lt;&gt;1,"",IF(J914="",0,IFERROR(MATCH(J914,'分け方の表'!$M$4:$M$53,0),0)))</f>
        <v/>
      </c>
      <c r="P914" s="39">
        <f>IF(L914&lt;&gt;1,"",IF(SUMPRODUCT((COUNTIFS(C914,"*"&amp;'分け方の表'!$F$4:$F$23&amp;"*")&gt;0)*('分け方の表'!$F$4:$F$23&lt;&gt;"")*'分け方の表'!$I$4:$I$23)=0,99,1+COUNTIFS('分け方の表'!$I$4:$I$23,"&gt;"&amp;SUMPRODUCT((COUNTIFS(C914,"*"&amp;'分け方の表'!$F$4:$F$23&amp;"*")&gt;0)*('分け方の表'!$F$4:$F$23&lt;&gt;"")*'分け方の表'!$I$4:$I$23))))</f>
        <v/>
      </c>
      <c r="Q914" s="39">
        <f>IF(L914&lt;&gt;1,"",IF(P914&gt;=99,"",INDEX('分け方の表'!$G$4:$G$23,P914)&amp;""))</f>
        <v/>
      </c>
      <c r="R914" s="39">
        <f>IF(L914&lt;&gt;1,"",IF((F914="収入")*(G914="給与")*(E914&lt;&gt;"")*(COUNTIFS('分け方の表'!$J$4:$J$13,E914)&gt;0),INDEX('分け方の表'!$K$4:$K$13,MATCH(E914,'分け方の表'!$J$4:$J$13,0))&amp;"",IFERROR(INDEX('分け方の表'!$C$4:$C$103,MATCH(F914&amp;"|"&amp;G914,'分け方の表'!$D$4:$D$103,0))&amp;"",IFERROR(INDEX('分け方の表'!$C$4:$C$103,MATCH(F914&amp;"|（ほか全部）",'分け方の表'!$D$4:$D$103,0))&amp;"","未分類"))))</f>
        <v/>
      </c>
      <c r="S914" s="39">
        <f>IF(L914&lt;&gt;1,"",IF(N914=1,"",IF(IF(O914&gt;0,INDEX('分け方の表'!$N$4:$N$53,O914)&amp;"","")&lt;&gt;"",IF(INDEX('分け方の表'!$N$4:$N$53,O914)="（数えない）","",INDEX('分け方の表'!$N$4:$N$53,O914)&amp;""),IF(I914&amp;""="1",IF((Q914&lt;&gt;"")*(D914&lt;0)*(IFERROR(INDEX('入力'!$E$30:$E$88,MATCH(Q914,'入力'!$A$30:$A$88,0)),"")="貯める・増やす"),Q914,""),IF(A914&amp;""="0","",IF(Q914&lt;&gt;"",Q914,R914))))))</f>
        <v/>
      </c>
      <c r="T914" s="56">
        <f>IF(S914="","",IF(IFERROR(INDEX('入力'!$E$30:$E$88,MATCH(S914,'入力'!$A$30:$A$88,0)),"")="入るお金",D914,-D914))</f>
        <v/>
      </c>
      <c r="U914" s="39">
        <f>IF(L914="","",IF(L914&lt;&gt;1,"見出しなど",IF(N914=1,"重なり",IF(S914="",IF(O914&gt;0,"数えない（直した）",IF(I914&amp;""="1","振替",IF(A914&amp;""="0","計算対象外","数えない"))),IF(COUNTIFS('入力'!$A$30:$A$88,S914)=0,"一覧にない費目",IF(O914&gt;0,"直した",IF(S914="未分類","未分類","OK")))))))</f>
        <v/>
      </c>
    </row>
    <row r="915">
      <c r="A915" s="40" t="n"/>
      <c r="B915" s="34" t="n"/>
      <c r="C915" s="35" t="n"/>
      <c r="D915" s="36" t="n"/>
      <c r="E915" s="35" t="n"/>
      <c r="F915" s="35" t="n"/>
      <c r="G915" s="35" t="n"/>
      <c r="H915" s="35" t="n"/>
      <c r="I915" s="40" t="n"/>
      <c r="J915" s="35" t="n"/>
      <c r="L915" s="39">
        <f>IF(B915="","",IFERROR(YEAR(B915)*0+D915*0+1,0))</f>
        <v/>
      </c>
      <c r="M915" s="55">
        <f>IF(L915&lt;&gt;1,"",IF(O915&gt;0,IF(INDEX('分け方の表'!$O$4:$O$53,O915)&lt;&gt;"",DATE(YEAR(INDEX('分け方の表'!$O$4:$O$53,O915)),MONTH(INDEX('分け方の表'!$O$4:$O$53,O915)),1),DATE(YEAR(B915),MONTH(B915),1)),DATE(YEAR(B915),MONTH(B915),1)))</f>
        <v/>
      </c>
      <c r="N915" s="39">
        <f>IF(L915&lt;&gt;1,"",IF(J915="",0,IF(COUNTIFS($J$4:J915,J915)&gt;1,1,0)))</f>
        <v/>
      </c>
      <c r="O915" s="39">
        <f>IF(L915&lt;&gt;1,"",IF(J915="",0,IFERROR(MATCH(J915,'分け方の表'!$M$4:$M$53,0),0)))</f>
        <v/>
      </c>
      <c r="P915" s="39">
        <f>IF(L915&lt;&gt;1,"",IF(SUMPRODUCT((COUNTIFS(C915,"*"&amp;'分け方の表'!$F$4:$F$23&amp;"*")&gt;0)*('分け方の表'!$F$4:$F$23&lt;&gt;"")*'分け方の表'!$I$4:$I$23)=0,99,1+COUNTIFS('分け方の表'!$I$4:$I$23,"&gt;"&amp;SUMPRODUCT((COUNTIFS(C915,"*"&amp;'分け方の表'!$F$4:$F$23&amp;"*")&gt;0)*('分け方の表'!$F$4:$F$23&lt;&gt;"")*'分け方の表'!$I$4:$I$23))))</f>
        <v/>
      </c>
      <c r="Q915" s="39">
        <f>IF(L915&lt;&gt;1,"",IF(P915&gt;=99,"",INDEX('分け方の表'!$G$4:$G$23,P915)&amp;""))</f>
        <v/>
      </c>
      <c r="R915" s="39">
        <f>IF(L915&lt;&gt;1,"",IF((F915="収入")*(G915="給与")*(E915&lt;&gt;"")*(COUNTIFS('分け方の表'!$J$4:$J$13,E915)&gt;0),INDEX('分け方の表'!$K$4:$K$13,MATCH(E915,'分け方の表'!$J$4:$J$13,0))&amp;"",IFERROR(INDEX('分け方の表'!$C$4:$C$103,MATCH(F915&amp;"|"&amp;G915,'分け方の表'!$D$4:$D$103,0))&amp;"",IFERROR(INDEX('分け方の表'!$C$4:$C$103,MATCH(F915&amp;"|（ほか全部）",'分け方の表'!$D$4:$D$103,0))&amp;"","未分類"))))</f>
        <v/>
      </c>
      <c r="S915" s="39">
        <f>IF(L915&lt;&gt;1,"",IF(N915=1,"",IF(IF(O915&gt;0,INDEX('分け方の表'!$N$4:$N$53,O915)&amp;"","")&lt;&gt;"",IF(INDEX('分け方の表'!$N$4:$N$53,O915)="（数えない）","",INDEX('分け方の表'!$N$4:$N$53,O915)&amp;""),IF(I915&amp;""="1",IF((Q915&lt;&gt;"")*(D915&lt;0)*(IFERROR(INDEX('入力'!$E$30:$E$88,MATCH(Q915,'入力'!$A$30:$A$88,0)),"")="貯める・増やす"),Q915,""),IF(A915&amp;""="0","",IF(Q915&lt;&gt;"",Q915,R915))))))</f>
        <v/>
      </c>
      <c r="T915" s="56">
        <f>IF(S915="","",IF(IFERROR(INDEX('入力'!$E$30:$E$88,MATCH(S915,'入力'!$A$30:$A$88,0)),"")="入るお金",D915,-D915))</f>
        <v/>
      </c>
      <c r="U915" s="39">
        <f>IF(L915="","",IF(L915&lt;&gt;1,"見出しなど",IF(N915=1,"重なり",IF(S915="",IF(O915&gt;0,"数えない（直した）",IF(I915&amp;""="1","振替",IF(A915&amp;""="0","計算対象外","数えない"))),IF(COUNTIFS('入力'!$A$30:$A$88,S915)=0,"一覧にない費目",IF(O915&gt;0,"直した",IF(S915="未分類","未分類","OK")))))))</f>
        <v/>
      </c>
    </row>
    <row r="916">
      <c r="A916" s="40" t="n"/>
      <c r="B916" s="34" t="n"/>
      <c r="C916" s="35" t="n"/>
      <c r="D916" s="36" t="n"/>
      <c r="E916" s="35" t="n"/>
      <c r="F916" s="35" t="n"/>
      <c r="G916" s="35" t="n"/>
      <c r="H916" s="35" t="n"/>
      <c r="I916" s="40" t="n"/>
      <c r="J916" s="35" t="n"/>
      <c r="L916" s="39">
        <f>IF(B916="","",IFERROR(YEAR(B916)*0+D916*0+1,0))</f>
        <v/>
      </c>
      <c r="M916" s="55">
        <f>IF(L916&lt;&gt;1,"",IF(O916&gt;0,IF(INDEX('分け方の表'!$O$4:$O$53,O916)&lt;&gt;"",DATE(YEAR(INDEX('分け方の表'!$O$4:$O$53,O916)),MONTH(INDEX('分け方の表'!$O$4:$O$53,O916)),1),DATE(YEAR(B916),MONTH(B916),1)),DATE(YEAR(B916),MONTH(B916),1)))</f>
        <v/>
      </c>
      <c r="N916" s="39">
        <f>IF(L916&lt;&gt;1,"",IF(J916="",0,IF(COUNTIFS($J$4:J916,J916)&gt;1,1,0)))</f>
        <v/>
      </c>
      <c r="O916" s="39">
        <f>IF(L916&lt;&gt;1,"",IF(J916="",0,IFERROR(MATCH(J916,'分け方の表'!$M$4:$M$53,0),0)))</f>
        <v/>
      </c>
      <c r="P916" s="39">
        <f>IF(L916&lt;&gt;1,"",IF(SUMPRODUCT((COUNTIFS(C916,"*"&amp;'分け方の表'!$F$4:$F$23&amp;"*")&gt;0)*('分け方の表'!$F$4:$F$23&lt;&gt;"")*'分け方の表'!$I$4:$I$23)=0,99,1+COUNTIFS('分け方の表'!$I$4:$I$23,"&gt;"&amp;SUMPRODUCT((COUNTIFS(C916,"*"&amp;'分け方の表'!$F$4:$F$23&amp;"*")&gt;0)*('分け方の表'!$F$4:$F$23&lt;&gt;"")*'分け方の表'!$I$4:$I$23))))</f>
        <v/>
      </c>
      <c r="Q916" s="39">
        <f>IF(L916&lt;&gt;1,"",IF(P916&gt;=99,"",INDEX('分け方の表'!$G$4:$G$23,P916)&amp;""))</f>
        <v/>
      </c>
      <c r="R916" s="39">
        <f>IF(L916&lt;&gt;1,"",IF((F916="収入")*(G916="給与")*(E916&lt;&gt;"")*(COUNTIFS('分け方の表'!$J$4:$J$13,E916)&gt;0),INDEX('分け方の表'!$K$4:$K$13,MATCH(E916,'分け方の表'!$J$4:$J$13,0))&amp;"",IFERROR(INDEX('分け方の表'!$C$4:$C$103,MATCH(F916&amp;"|"&amp;G916,'分け方の表'!$D$4:$D$103,0))&amp;"",IFERROR(INDEX('分け方の表'!$C$4:$C$103,MATCH(F916&amp;"|（ほか全部）",'分け方の表'!$D$4:$D$103,0))&amp;"","未分類"))))</f>
        <v/>
      </c>
      <c r="S916" s="39">
        <f>IF(L916&lt;&gt;1,"",IF(N916=1,"",IF(IF(O916&gt;0,INDEX('分け方の表'!$N$4:$N$53,O916)&amp;"","")&lt;&gt;"",IF(INDEX('分け方の表'!$N$4:$N$53,O916)="（数えない）","",INDEX('分け方の表'!$N$4:$N$53,O916)&amp;""),IF(I916&amp;""="1",IF((Q916&lt;&gt;"")*(D916&lt;0)*(IFERROR(INDEX('入力'!$E$30:$E$88,MATCH(Q916,'入力'!$A$30:$A$88,0)),"")="貯める・増やす"),Q916,""),IF(A916&amp;""="0","",IF(Q916&lt;&gt;"",Q916,R916))))))</f>
        <v/>
      </c>
      <c r="T916" s="56">
        <f>IF(S916="","",IF(IFERROR(INDEX('入力'!$E$30:$E$88,MATCH(S916,'入力'!$A$30:$A$88,0)),"")="入るお金",D916,-D916))</f>
        <v/>
      </c>
      <c r="U916" s="39">
        <f>IF(L916="","",IF(L916&lt;&gt;1,"見出しなど",IF(N916=1,"重なり",IF(S916="",IF(O916&gt;0,"数えない（直した）",IF(I916&amp;""="1","振替",IF(A916&amp;""="0","計算対象外","数えない"))),IF(COUNTIFS('入力'!$A$30:$A$88,S916)=0,"一覧にない費目",IF(O916&gt;0,"直した",IF(S916="未分類","未分類","OK")))))))</f>
        <v/>
      </c>
    </row>
    <row r="917">
      <c r="A917" s="40" t="n"/>
      <c r="B917" s="34" t="n"/>
      <c r="C917" s="35" t="n"/>
      <c r="D917" s="36" t="n"/>
      <c r="E917" s="35" t="n"/>
      <c r="F917" s="35" t="n"/>
      <c r="G917" s="35" t="n"/>
      <c r="H917" s="35" t="n"/>
      <c r="I917" s="40" t="n"/>
      <c r="J917" s="35" t="n"/>
      <c r="L917" s="39">
        <f>IF(B917="","",IFERROR(YEAR(B917)*0+D917*0+1,0))</f>
        <v/>
      </c>
      <c r="M917" s="55">
        <f>IF(L917&lt;&gt;1,"",IF(O917&gt;0,IF(INDEX('分け方の表'!$O$4:$O$53,O917)&lt;&gt;"",DATE(YEAR(INDEX('分け方の表'!$O$4:$O$53,O917)),MONTH(INDEX('分け方の表'!$O$4:$O$53,O917)),1),DATE(YEAR(B917),MONTH(B917),1)),DATE(YEAR(B917),MONTH(B917),1)))</f>
        <v/>
      </c>
      <c r="N917" s="39">
        <f>IF(L917&lt;&gt;1,"",IF(J917="",0,IF(COUNTIFS($J$4:J917,J917)&gt;1,1,0)))</f>
        <v/>
      </c>
      <c r="O917" s="39">
        <f>IF(L917&lt;&gt;1,"",IF(J917="",0,IFERROR(MATCH(J917,'分け方の表'!$M$4:$M$53,0),0)))</f>
        <v/>
      </c>
      <c r="P917" s="39">
        <f>IF(L917&lt;&gt;1,"",IF(SUMPRODUCT((COUNTIFS(C917,"*"&amp;'分け方の表'!$F$4:$F$23&amp;"*")&gt;0)*('分け方の表'!$F$4:$F$23&lt;&gt;"")*'分け方の表'!$I$4:$I$23)=0,99,1+COUNTIFS('分け方の表'!$I$4:$I$23,"&gt;"&amp;SUMPRODUCT((COUNTIFS(C917,"*"&amp;'分け方の表'!$F$4:$F$23&amp;"*")&gt;0)*('分け方の表'!$F$4:$F$23&lt;&gt;"")*'分け方の表'!$I$4:$I$23))))</f>
        <v/>
      </c>
      <c r="Q917" s="39">
        <f>IF(L917&lt;&gt;1,"",IF(P917&gt;=99,"",INDEX('分け方の表'!$G$4:$G$23,P917)&amp;""))</f>
        <v/>
      </c>
      <c r="R917" s="39">
        <f>IF(L917&lt;&gt;1,"",IF((F917="収入")*(G917="給与")*(E917&lt;&gt;"")*(COUNTIFS('分け方の表'!$J$4:$J$13,E917)&gt;0),INDEX('分け方の表'!$K$4:$K$13,MATCH(E917,'分け方の表'!$J$4:$J$13,0))&amp;"",IFERROR(INDEX('分け方の表'!$C$4:$C$103,MATCH(F917&amp;"|"&amp;G917,'分け方の表'!$D$4:$D$103,0))&amp;"",IFERROR(INDEX('分け方の表'!$C$4:$C$103,MATCH(F917&amp;"|（ほか全部）",'分け方の表'!$D$4:$D$103,0))&amp;"","未分類"))))</f>
        <v/>
      </c>
      <c r="S917" s="39">
        <f>IF(L917&lt;&gt;1,"",IF(N917=1,"",IF(IF(O917&gt;0,INDEX('分け方の表'!$N$4:$N$53,O917)&amp;"","")&lt;&gt;"",IF(INDEX('分け方の表'!$N$4:$N$53,O917)="（数えない）","",INDEX('分け方の表'!$N$4:$N$53,O917)&amp;""),IF(I917&amp;""="1",IF((Q917&lt;&gt;"")*(D917&lt;0)*(IFERROR(INDEX('入力'!$E$30:$E$88,MATCH(Q917,'入力'!$A$30:$A$88,0)),"")="貯める・増やす"),Q917,""),IF(A917&amp;""="0","",IF(Q917&lt;&gt;"",Q917,R917))))))</f>
        <v/>
      </c>
      <c r="T917" s="56">
        <f>IF(S917="","",IF(IFERROR(INDEX('入力'!$E$30:$E$88,MATCH(S917,'入力'!$A$30:$A$88,0)),"")="入るお金",D917,-D917))</f>
        <v/>
      </c>
      <c r="U917" s="39">
        <f>IF(L917="","",IF(L917&lt;&gt;1,"見出しなど",IF(N917=1,"重なり",IF(S917="",IF(O917&gt;0,"数えない（直した）",IF(I917&amp;""="1","振替",IF(A917&amp;""="0","計算対象外","数えない"))),IF(COUNTIFS('入力'!$A$30:$A$88,S917)=0,"一覧にない費目",IF(O917&gt;0,"直した",IF(S917="未分類","未分類","OK")))))))</f>
        <v/>
      </c>
    </row>
    <row r="918">
      <c r="A918" s="40" t="n"/>
      <c r="B918" s="34" t="n"/>
      <c r="C918" s="35" t="n"/>
      <c r="D918" s="36" t="n"/>
      <c r="E918" s="35" t="n"/>
      <c r="F918" s="35" t="n"/>
      <c r="G918" s="35" t="n"/>
      <c r="H918" s="35" t="n"/>
      <c r="I918" s="40" t="n"/>
      <c r="J918" s="35" t="n"/>
      <c r="L918" s="39">
        <f>IF(B918="","",IFERROR(YEAR(B918)*0+D918*0+1,0))</f>
        <v/>
      </c>
      <c r="M918" s="55">
        <f>IF(L918&lt;&gt;1,"",IF(O918&gt;0,IF(INDEX('分け方の表'!$O$4:$O$53,O918)&lt;&gt;"",DATE(YEAR(INDEX('分け方の表'!$O$4:$O$53,O918)),MONTH(INDEX('分け方の表'!$O$4:$O$53,O918)),1),DATE(YEAR(B918),MONTH(B918),1)),DATE(YEAR(B918),MONTH(B918),1)))</f>
        <v/>
      </c>
      <c r="N918" s="39">
        <f>IF(L918&lt;&gt;1,"",IF(J918="",0,IF(COUNTIFS($J$4:J918,J918)&gt;1,1,0)))</f>
        <v/>
      </c>
      <c r="O918" s="39">
        <f>IF(L918&lt;&gt;1,"",IF(J918="",0,IFERROR(MATCH(J918,'分け方の表'!$M$4:$M$53,0),0)))</f>
        <v/>
      </c>
      <c r="P918" s="39">
        <f>IF(L918&lt;&gt;1,"",IF(SUMPRODUCT((COUNTIFS(C918,"*"&amp;'分け方の表'!$F$4:$F$23&amp;"*")&gt;0)*('分け方の表'!$F$4:$F$23&lt;&gt;"")*'分け方の表'!$I$4:$I$23)=0,99,1+COUNTIFS('分け方の表'!$I$4:$I$23,"&gt;"&amp;SUMPRODUCT((COUNTIFS(C918,"*"&amp;'分け方の表'!$F$4:$F$23&amp;"*")&gt;0)*('分け方の表'!$F$4:$F$23&lt;&gt;"")*'分け方の表'!$I$4:$I$23))))</f>
        <v/>
      </c>
      <c r="Q918" s="39">
        <f>IF(L918&lt;&gt;1,"",IF(P918&gt;=99,"",INDEX('分け方の表'!$G$4:$G$23,P918)&amp;""))</f>
        <v/>
      </c>
      <c r="R918" s="39">
        <f>IF(L918&lt;&gt;1,"",IF((F918="収入")*(G918="給与")*(E918&lt;&gt;"")*(COUNTIFS('分け方の表'!$J$4:$J$13,E918)&gt;0),INDEX('分け方の表'!$K$4:$K$13,MATCH(E918,'分け方の表'!$J$4:$J$13,0))&amp;"",IFERROR(INDEX('分け方の表'!$C$4:$C$103,MATCH(F918&amp;"|"&amp;G918,'分け方の表'!$D$4:$D$103,0))&amp;"",IFERROR(INDEX('分け方の表'!$C$4:$C$103,MATCH(F918&amp;"|（ほか全部）",'分け方の表'!$D$4:$D$103,0))&amp;"","未分類"))))</f>
        <v/>
      </c>
      <c r="S918" s="39">
        <f>IF(L918&lt;&gt;1,"",IF(N918=1,"",IF(IF(O918&gt;0,INDEX('分け方の表'!$N$4:$N$53,O918)&amp;"","")&lt;&gt;"",IF(INDEX('分け方の表'!$N$4:$N$53,O918)="（数えない）","",INDEX('分け方の表'!$N$4:$N$53,O918)&amp;""),IF(I918&amp;""="1",IF((Q918&lt;&gt;"")*(D918&lt;0)*(IFERROR(INDEX('入力'!$E$30:$E$88,MATCH(Q918,'入力'!$A$30:$A$88,0)),"")="貯める・増やす"),Q918,""),IF(A918&amp;""="0","",IF(Q918&lt;&gt;"",Q918,R918))))))</f>
        <v/>
      </c>
      <c r="T918" s="56">
        <f>IF(S918="","",IF(IFERROR(INDEX('入力'!$E$30:$E$88,MATCH(S918,'入力'!$A$30:$A$88,0)),"")="入るお金",D918,-D918))</f>
        <v/>
      </c>
      <c r="U918" s="39">
        <f>IF(L918="","",IF(L918&lt;&gt;1,"見出しなど",IF(N918=1,"重なり",IF(S918="",IF(O918&gt;0,"数えない（直した）",IF(I918&amp;""="1","振替",IF(A918&amp;""="0","計算対象外","数えない"))),IF(COUNTIFS('入力'!$A$30:$A$88,S918)=0,"一覧にない費目",IF(O918&gt;0,"直した",IF(S918="未分類","未分類","OK")))))))</f>
        <v/>
      </c>
    </row>
    <row r="919">
      <c r="A919" s="40" t="n"/>
      <c r="B919" s="34" t="n"/>
      <c r="C919" s="35" t="n"/>
      <c r="D919" s="36" t="n"/>
      <c r="E919" s="35" t="n"/>
      <c r="F919" s="35" t="n"/>
      <c r="G919" s="35" t="n"/>
      <c r="H919" s="35" t="n"/>
      <c r="I919" s="40" t="n"/>
      <c r="J919" s="35" t="n"/>
      <c r="L919" s="39">
        <f>IF(B919="","",IFERROR(YEAR(B919)*0+D919*0+1,0))</f>
        <v/>
      </c>
      <c r="M919" s="55">
        <f>IF(L919&lt;&gt;1,"",IF(O919&gt;0,IF(INDEX('分け方の表'!$O$4:$O$53,O919)&lt;&gt;"",DATE(YEAR(INDEX('分け方の表'!$O$4:$O$53,O919)),MONTH(INDEX('分け方の表'!$O$4:$O$53,O919)),1),DATE(YEAR(B919),MONTH(B919),1)),DATE(YEAR(B919),MONTH(B919),1)))</f>
        <v/>
      </c>
      <c r="N919" s="39">
        <f>IF(L919&lt;&gt;1,"",IF(J919="",0,IF(COUNTIFS($J$4:J919,J919)&gt;1,1,0)))</f>
        <v/>
      </c>
      <c r="O919" s="39">
        <f>IF(L919&lt;&gt;1,"",IF(J919="",0,IFERROR(MATCH(J919,'分け方の表'!$M$4:$M$53,0),0)))</f>
        <v/>
      </c>
      <c r="P919" s="39">
        <f>IF(L919&lt;&gt;1,"",IF(SUMPRODUCT((COUNTIFS(C919,"*"&amp;'分け方の表'!$F$4:$F$23&amp;"*")&gt;0)*('分け方の表'!$F$4:$F$23&lt;&gt;"")*'分け方の表'!$I$4:$I$23)=0,99,1+COUNTIFS('分け方の表'!$I$4:$I$23,"&gt;"&amp;SUMPRODUCT((COUNTIFS(C919,"*"&amp;'分け方の表'!$F$4:$F$23&amp;"*")&gt;0)*('分け方の表'!$F$4:$F$23&lt;&gt;"")*'分け方の表'!$I$4:$I$23))))</f>
        <v/>
      </c>
      <c r="Q919" s="39">
        <f>IF(L919&lt;&gt;1,"",IF(P919&gt;=99,"",INDEX('分け方の表'!$G$4:$G$23,P919)&amp;""))</f>
        <v/>
      </c>
      <c r="R919" s="39">
        <f>IF(L919&lt;&gt;1,"",IF((F919="収入")*(G919="給与")*(E919&lt;&gt;"")*(COUNTIFS('分け方の表'!$J$4:$J$13,E919)&gt;0),INDEX('分け方の表'!$K$4:$K$13,MATCH(E919,'分け方の表'!$J$4:$J$13,0))&amp;"",IFERROR(INDEX('分け方の表'!$C$4:$C$103,MATCH(F919&amp;"|"&amp;G919,'分け方の表'!$D$4:$D$103,0))&amp;"",IFERROR(INDEX('分け方の表'!$C$4:$C$103,MATCH(F919&amp;"|（ほか全部）",'分け方の表'!$D$4:$D$103,0))&amp;"","未分類"))))</f>
        <v/>
      </c>
      <c r="S919" s="39">
        <f>IF(L919&lt;&gt;1,"",IF(N919=1,"",IF(IF(O919&gt;0,INDEX('分け方の表'!$N$4:$N$53,O919)&amp;"","")&lt;&gt;"",IF(INDEX('分け方の表'!$N$4:$N$53,O919)="（数えない）","",INDEX('分け方の表'!$N$4:$N$53,O919)&amp;""),IF(I919&amp;""="1",IF((Q919&lt;&gt;"")*(D919&lt;0)*(IFERROR(INDEX('入力'!$E$30:$E$88,MATCH(Q919,'入力'!$A$30:$A$88,0)),"")="貯める・増やす"),Q919,""),IF(A919&amp;""="0","",IF(Q919&lt;&gt;"",Q919,R919))))))</f>
        <v/>
      </c>
      <c r="T919" s="56">
        <f>IF(S919="","",IF(IFERROR(INDEX('入力'!$E$30:$E$88,MATCH(S919,'入力'!$A$30:$A$88,0)),"")="入るお金",D919,-D919))</f>
        <v/>
      </c>
      <c r="U919" s="39">
        <f>IF(L919="","",IF(L919&lt;&gt;1,"見出しなど",IF(N919=1,"重なり",IF(S919="",IF(O919&gt;0,"数えない（直した）",IF(I919&amp;""="1","振替",IF(A919&amp;""="0","計算対象外","数えない"))),IF(COUNTIFS('入力'!$A$30:$A$88,S919)=0,"一覧にない費目",IF(O919&gt;0,"直した",IF(S919="未分類","未分類","OK")))))))</f>
        <v/>
      </c>
    </row>
    <row r="920">
      <c r="A920" s="40" t="n"/>
      <c r="B920" s="34" t="n"/>
      <c r="C920" s="35" t="n"/>
      <c r="D920" s="36" t="n"/>
      <c r="E920" s="35" t="n"/>
      <c r="F920" s="35" t="n"/>
      <c r="G920" s="35" t="n"/>
      <c r="H920" s="35" t="n"/>
      <c r="I920" s="40" t="n"/>
      <c r="J920" s="35" t="n"/>
      <c r="L920" s="39">
        <f>IF(B920="","",IFERROR(YEAR(B920)*0+D920*0+1,0))</f>
        <v/>
      </c>
      <c r="M920" s="55">
        <f>IF(L920&lt;&gt;1,"",IF(O920&gt;0,IF(INDEX('分け方の表'!$O$4:$O$53,O920)&lt;&gt;"",DATE(YEAR(INDEX('分け方の表'!$O$4:$O$53,O920)),MONTH(INDEX('分け方の表'!$O$4:$O$53,O920)),1),DATE(YEAR(B920),MONTH(B920),1)),DATE(YEAR(B920),MONTH(B920),1)))</f>
        <v/>
      </c>
      <c r="N920" s="39">
        <f>IF(L920&lt;&gt;1,"",IF(J920="",0,IF(COUNTIFS($J$4:J920,J920)&gt;1,1,0)))</f>
        <v/>
      </c>
      <c r="O920" s="39">
        <f>IF(L920&lt;&gt;1,"",IF(J920="",0,IFERROR(MATCH(J920,'分け方の表'!$M$4:$M$53,0),0)))</f>
        <v/>
      </c>
      <c r="P920" s="39">
        <f>IF(L920&lt;&gt;1,"",IF(SUMPRODUCT((COUNTIFS(C920,"*"&amp;'分け方の表'!$F$4:$F$23&amp;"*")&gt;0)*('分け方の表'!$F$4:$F$23&lt;&gt;"")*'分け方の表'!$I$4:$I$23)=0,99,1+COUNTIFS('分け方の表'!$I$4:$I$23,"&gt;"&amp;SUMPRODUCT((COUNTIFS(C920,"*"&amp;'分け方の表'!$F$4:$F$23&amp;"*")&gt;0)*('分け方の表'!$F$4:$F$23&lt;&gt;"")*'分け方の表'!$I$4:$I$23))))</f>
        <v/>
      </c>
      <c r="Q920" s="39">
        <f>IF(L920&lt;&gt;1,"",IF(P920&gt;=99,"",INDEX('分け方の表'!$G$4:$G$23,P920)&amp;""))</f>
        <v/>
      </c>
      <c r="R920" s="39">
        <f>IF(L920&lt;&gt;1,"",IF((F920="収入")*(G920="給与")*(E920&lt;&gt;"")*(COUNTIFS('分け方の表'!$J$4:$J$13,E920)&gt;0),INDEX('分け方の表'!$K$4:$K$13,MATCH(E920,'分け方の表'!$J$4:$J$13,0))&amp;"",IFERROR(INDEX('分け方の表'!$C$4:$C$103,MATCH(F920&amp;"|"&amp;G920,'分け方の表'!$D$4:$D$103,0))&amp;"",IFERROR(INDEX('分け方の表'!$C$4:$C$103,MATCH(F920&amp;"|（ほか全部）",'分け方の表'!$D$4:$D$103,0))&amp;"","未分類"))))</f>
        <v/>
      </c>
      <c r="S920" s="39">
        <f>IF(L920&lt;&gt;1,"",IF(N920=1,"",IF(IF(O920&gt;0,INDEX('分け方の表'!$N$4:$N$53,O920)&amp;"","")&lt;&gt;"",IF(INDEX('分け方の表'!$N$4:$N$53,O920)="（数えない）","",INDEX('分け方の表'!$N$4:$N$53,O920)&amp;""),IF(I920&amp;""="1",IF((Q920&lt;&gt;"")*(D920&lt;0)*(IFERROR(INDEX('入力'!$E$30:$E$88,MATCH(Q920,'入力'!$A$30:$A$88,0)),"")="貯める・増やす"),Q920,""),IF(A920&amp;""="0","",IF(Q920&lt;&gt;"",Q920,R920))))))</f>
        <v/>
      </c>
      <c r="T920" s="56">
        <f>IF(S920="","",IF(IFERROR(INDEX('入力'!$E$30:$E$88,MATCH(S920,'入力'!$A$30:$A$88,0)),"")="入るお金",D920,-D920))</f>
        <v/>
      </c>
      <c r="U920" s="39">
        <f>IF(L920="","",IF(L920&lt;&gt;1,"見出しなど",IF(N920=1,"重なり",IF(S920="",IF(O920&gt;0,"数えない（直した）",IF(I920&amp;""="1","振替",IF(A920&amp;""="0","計算対象外","数えない"))),IF(COUNTIFS('入力'!$A$30:$A$88,S920)=0,"一覧にない費目",IF(O920&gt;0,"直した",IF(S920="未分類","未分類","OK")))))))</f>
        <v/>
      </c>
    </row>
    <row r="921">
      <c r="A921" s="40" t="n"/>
      <c r="B921" s="34" t="n"/>
      <c r="C921" s="35" t="n"/>
      <c r="D921" s="36" t="n"/>
      <c r="E921" s="35" t="n"/>
      <c r="F921" s="35" t="n"/>
      <c r="G921" s="35" t="n"/>
      <c r="H921" s="35" t="n"/>
      <c r="I921" s="40" t="n"/>
      <c r="J921" s="35" t="n"/>
      <c r="L921" s="39">
        <f>IF(B921="","",IFERROR(YEAR(B921)*0+D921*0+1,0))</f>
        <v/>
      </c>
      <c r="M921" s="55">
        <f>IF(L921&lt;&gt;1,"",IF(O921&gt;0,IF(INDEX('分け方の表'!$O$4:$O$53,O921)&lt;&gt;"",DATE(YEAR(INDEX('分け方の表'!$O$4:$O$53,O921)),MONTH(INDEX('分け方の表'!$O$4:$O$53,O921)),1),DATE(YEAR(B921),MONTH(B921),1)),DATE(YEAR(B921),MONTH(B921),1)))</f>
        <v/>
      </c>
      <c r="N921" s="39">
        <f>IF(L921&lt;&gt;1,"",IF(J921="",0,IF(COUNTIFS($J$4:J921,J921)&gt;1,1,0)))</f>
        <v/>
      </c>
      <c r="O921" s="39">
        <f>IF(L921&lt;&gt;1,"",IF(J921="",0,IFERROR(MATCH(J921,'分け方の表'!$M$4:$M$53,0),0)))</f>
        <v/>
      </c>
      <c r="P921" s="39">
        <f>IF(L921&lt;&gt;1,"",IF(SUMPRODUCT((COUNTIFS(C921,"*"&amp;'分け方の表'!$F$4:$F$23&amp;"*")&gt;0)*('分け方の表'!$F$4:$F$23&lt;&gt;"")*'分け方の表'!$I$4:$I$23)=0,99,1+COUNTIFS('分け方の表'!$I$4:$I$23,"&gt;"&amp;SUMPRODUCT((COUNTIFS(C921,"*"&amp;'分け方の表'!$F$4:$F$23&amp;"*")&gt;0)*('分け方の表'!$F$4:$F$23&lt;&gt;"")*'分け方の表'!$I$4:$I$23))))</f>
        <v/>
      </c>
      <c r="Q921" s="39">
        <f>IF(L921&lt;&gt;1,"",IF(P921&gt;=99,"",INDEX('分け方の表'!$G$4:$G$23,P921)&amp;""))</f>
        <v/>
      </c>
      <c r="R921" s="39">
        <f>IF(L921&lt;&gt;1,"",IF((F921="収入")*(G921="給与")*(E921&lt;&gt;"")*(COUNTIFS('分け方の表'!$J$4:$J$13,E921)&gt;0),INDEX('分け方の表'!$K$4:$K$13,MATCH(E921,'分け方の表'!$J$4:$J$13,0))&amp;"",IFERROR(INDEX('分け方の表'!$C$4:$C$103,MATCH(F921&amp;"|"&amp;G921,'分け方の表'!$D$4:$D$103,0))&amp;"",IFERROR(INDEX('分け方の表'!$C$4:$C$103,MATCH(F921&amp;"|（ほか全部）",'分け方の表'!$D$4:$D$103,0))&amp;"","未分類"))))</f>
        <v/>
      </c>
      <c r="S921" s="39">
        <f>IF(L921&lt;&gt;1,"",IF(N921=1,"",IF(IF(O921&gt;0,INDEX('分け方の表'!$N$4:$N$53,O921)&amp;"","")&lt;&gt;"",IF(INDEX('分け方の表'!$N$4:$N$53,O921)="（数えない）","",INDEX('分け方の表'!$N$4:$N$53,O921)&amp;""),IF(I921&amp;""="1",IF((Q921&lt;&gt;"")*(D921&lt;0)*(IFERROR(INDEX('入力'!$E$30:$E$88,MATCH(Q921,'入力'!$A$30:$A$88,0)),"")="貯める・増やす"),Q921,""),IF(A921&amp;""="0","",IF(Q921&lt;&gt;"",Q921,R921))))))</f>
        <v/>
      </c>
      <c r="T921" s="56">
        <f>IF(S921="","",IF(IFERROR(INDEX('入力'!$E$30:$E$88,MATCH(S921,'入力'!$A$30:$A$88,0)),"")="入るお金",D921,-D921))</f>
        <v/>
      </c>
      <c r="U921" s="39">
        <f>IF(L921="","",IF(L921&lt;&gt;1,"見出しなど",IF(N921=1,"重なり",IF(S921="",IF(O921&gt;0,"数えない（直した）",IF(I921&amp;""="1","振替",IF(A921&amp;""="0","計算対象外","数えない"))),IF(COUNTIFS('入力'!$A$30:$A$88,S921)=0,"一覧にない費目",IF(O921&gt;0,"直した",IF(S921="未分類","未分類","OK")))))))</f>
        <v/>
      </c>
    </row>
    <row r="922">
      <c r="A922" s="40" t="n"/>
      <c r="B922" s="34" t="n"/>
      <c r="C922" s="35" t="n"/>
      <c r="D922" s="36" t="n"/>
      <c r="E922" s="35" t="n"/>
      <c r="F922" s="35" t="n"/>
      <c r="G922" s="35" t="n"/>
      <c r="H922" s="35" t="n"/>
      <c r="I922" s="40" t="n"/>
      <c r="J922" s="35" t="n"/>
      <c r="L922" s="39">
        <f>IF(B922="","",IFERROR(YEAR(B922)*0+D922*0+1,0))</f>
        <v/>
      </c>
      <c r="M922" s="55">
        <f>IF(L922&lt;&gt;1,"",IF(O922&gt;0,IF(INDEX('分け方の表'!$O$4:$O$53,O922)&lt;&gt;"",DATE(YEAR(INDEX('分け方の表'!$O$4:$O$53,O922)),MONTH(INDEX('分け方の表'!$O$4:$O$53,O922)),1),DATE(YEAR(B922),MONTH(B922),1)),DATE(YEAR(B922),MONTH(B922),1)))</f>
        <v/>
      </c>
      <c r="N922" s="39">
        <f>IF(L922&lt;&gt;1,"",IF(J922="",0,IF(COUNTIFS($J$4:J922,J922)&gt;1,1,0)))</f>
        <v/>
      </c>
      <c r="O922" s="39">
        <f>IF(L922&lt;&gt;1,"",IF(J922="",0,IFERROR(MATCH(J922,'分け方の表'!$M$4:$M$53,0),0)))</f>
        <v/>
      </c>
      <c r="P922" s="39">
        <f>IF(L922&lt;&gt;1,"",IF(SUMPRODUCT((COUNTIFS(C922,"*"&amp;'分け方の表'!$F$4:$F$23&amp;"*")&gt;0)*('分け方の表'!$F$4:$F$23&lt;&gt;"")*'分け方の表'!$I$4:$I$23)=0,99,1+COUNTIFS('分け方の表'!$I$4:$I$23,"&gt;"&amp;SUMPRODUCT((COUNTIFS(C922,"*"&amp;'分け方の表'!$F$4:$F$23&amp;"*")&gt;0)*('分け方の表'!$F$4:$F$23&lt;&gt;"")*'分け方の表'!$I$4:$I$23))))</f>
        <v/>
      </c>
      <c r="Q922" s="39">
        <f>IF(L922&lt;&gt;1,"",IF(P922&gt;=99,"",INDEX('分け方の表'!$G$4:$G$23,P922)&amp;""))</f>
        <v/>
      </c>
      <c r="R922" s="39">
        <f>IF(L922&lt;&gt;1,"",IF((F922="収入")*(G922="給与")*(E922&lt;&gt;"")*(COUNTIFS('分け方の表'!$J$4:$J$13,E922)&gt;0),INDEX('分け方の表'!$K$4:$K$13,MATCH(E922,'分け方の表'!$J$4:$J$13,0))&amp;"",IFERROR(INDEX('分け方の表'!$C$4:$C$103,MATCH(F922&amp;"|"&amp;G922,'分け方の表'!$D$4:$D$103,0))&amp;"",IFERROR(INDEX('分け方の表'!$C$4:$C$103,MATCH(F922&amp;"|（ほか全部）",'分け方の表'!$D$4:$D$103,0))&amp;"","未分類"))))</f>
        <v/>
      </c>
      <c r="S922" s="39">
        <f>IF(L922&lt;&gt;1,"",IF(N922=1,"",IF(IF(O922&gt;0,INDEX('分け方の表'!$N$4:$N$53,O922)&amp;"","")&lt;&gt;"",IF(INDEX('分け方の表'!$N$4:$N$53,O922)="（数えない）","",INDEX('分け方の表'!$N$4:$N$53,O922)&amp;""),IF(I922&amp;""="1",IF((Q922&lt;&gt;"")*(D922&lt;0)*(IFERROR(INDEX('入力'!$E$30:$E$88,MATCH(Q922,'入力'!$A$30:$A$88,0)),"")="貯める・増やす"),Q922,""),IF(A922&amp;""="0","",IF(Q922&lt;&gt;"",Q922,R922))))))</f>
        <v/>
      </c>
      <c r="T922" s="56">
        <f>IF(S922="","",IF(IFERROR(INDEX('入力'!$E$30:$E$88,MATCH(S922,'入力'!$A$30:$A$88,0)),"")="入るお金",D922,-D922))</f>
        <v/>
      </c>
      <c r="U922" s="39">
        <f>IF(L922="","",IF(L922&lt;&gt;1,"見出しなど",IF(N922=1,"重なり",IF(S922="",IF(O922&gt;0,"数えない（直した）",IF(I922&amp;""="1","振替",IF(A922&amp;""="0","計算対象外","数えない"))),IF(COUNTIFS('入力'!$A$30:$A$88,S922)=0,"一覧にない費目",IF(O922&gt;0,"直した",IF(S922="未分類","未分類","OK")))))))</f>
        <v/>
      </c>
    </row>
    <row r="923">
      <c r="A923" s="40" t="n"/>
      <c r="B923" s="34" t="n"/>
      <c r="C923" s="35" t="n"/>
      <c r="D923" s="36" t="n"/>
      <c r="E923" s="35" t="n"/>
      <c r="F923" s="35" t="n"/>
      <c r="G923" s="35" t="n"/>
      <c r="H923" s="35" t="n"/>
      <c r="I923" s="40" t="n"/>
      <c r="J923" s="35" t="n"/>
      <c r="L923" s="39">
        <f>IF(B923="","",IFERROR(YEAR(B923)*0+D923*0+1,0))</f>
        <v/>
      </c>
      <c r="M923" s="55">
        <f>IF(L923&lt;&gt;1,"",IF(O923&gt;0,IF(INDEX('分け方の表'!$O$4:$O$53,O923)&lt;&gt;"",DATE(YEAR(INDEX('分け方の表'!$O$4:$O$53,O923)),MONTH(INDEX('分け方の表'!$O$4:$O$53,O923)),1),DATE(YEAR(B923),MONTH(B923),1)),DATE(YEAR(B923),MONTH(B923),1)))</f>
        <v/>
      </c>
      <c r="N923" s="39">
        <f>IF(L923&lt;&gt;1,"",IF(J923="",0,IF(COUNTIFS($J$4:J923,J923)&gt;1,1,0)))</f>
        <v/>
      </c>
      <c r="O923" s="39">
        <f>IF(L923&lt;&gt;1,"",IF(J923="",0,IFERROR(MATCH(J923,'分け方の表'!$M$4:$M$53,0),0)))</f>
        <v/>
      </c>
      <c r="P923" s="39">
        <f>IF(L923&lt;&gt;1,"",IF(SUMPRODUCT((COUNTIFS(C923,"*"&amp;'分け方の表'!$F$4:$F$23&amp;"*")&gt;0)*('分け方の表'!$F$4:$F$23&lt;&gt;"")*'分け方の表'!$I$4:$I$23)=0,99,1+COUNTIFS('分け方の表'!$I$4:$I$23,"&gt;"&amp;SUMPRODUCT((COUNTIFS(C923,"*"&amp;'分け方の表'!$F$4:$F$23&amp;"*")&gt;0)*('分け方の表'!$F$4:$F$23&lt;&gt;"")*'分け方の表'!$I$4:$I$23))))</f>
        <v/>
      </c>
      <c r="Q923" s="39">
        <f>IF(L923&lt;&gt;1,"",IF(P923&gt;=99,"",INDEX('分け方の表'!$G$4:$G$23,P923)&amp;""))</f>
        <v/>
      </c>
      <c r="R923" s="39">
        <f>IF(L923&lt;&gt;1,"",IF((F923="収入")*(G923="給与")*(E923&lt;&gt;"")*(COUNTIFS('分け方の表'!$J$4:$J$13,E923)&gt;0),INDEX('分け方の表'!$K$4:$K$13,MATCH(E923,'分け方の表'!$J$4:$J$13,0))&amp;"",IFERROR(INDEX('分け方の表'!$C$4:$C$103,MATCH(F923&amp;"|"&amp;G923,'分け方の表'!$D$4:$D$103,0))&amp;"",IFERROR(INDEX('分け方の表'!$C$4:$C$103,MATCH(F923&amp;"|（ほか全部）",'分け方の表'!$D$4:$D$103,0))&amp;"","未分類"))))</f>
        <v/>
      </c>
      <c r="S923" s="39">
        <f>IF(L923&lt;&gt;1,"",IF(N923=1,"",IF(IF(O923&gt;0,INDEX('分け方の表'!$N$4:$N$53,O923)&amp;"","")&lt;&gt;"",IF(INDEX('分け方の表'!$N$4:$N$53,O923)="（数えない）","",INDEX('分け方の表'!$N$4:$N$53,O923)&amp;""),IF(I923&amp;""="1",IF((Q923&lt;&gt;"")*(D923&lt;0)*(IFERROR(INDEX('入力'!$E$30:$E$88,MATCH(Q923,'入力'!$A$30:$A$88,0)),"")="貯める・増やす"),Q923,""),IF(A923&amp;""="0","",IF(Q923&lt;&gt;"",Q923,R923))))))</f>
        <v/>
      </c>
      <c r="T923" s="56">
        <f>IF(S923="","",IF(IFERROR(INDEX('入力'!$E$30:$E$88,MATCH(S923,'入力'!$A$30:$A$88,0)),"")="入るお金",D923,-D923))</f>
        <v/>
      </c>
      <c r="U923" s="39">
        <f>IF(L923="","",IF(L923&lt;&gt;1,"見出しなど",IF(N923=1,"重なり",IF(S923="",IF(O923&gt;0,"数えない（直した）",IF(I923&amp;""="1","振替",IF(A923&amp;""="0","計算対象外","数えない"))),IF(COUNTIFS('入力'!$A$30:$A$88,S923)=0,"一覧にない費目",IF(O923&gt;0,"直した",IF(S923="未分類","未分類","OK")))))))</f>
        <v/>
      </c>
    </row>
    <row r="924">
      <c r="A924" s="40" t="n"/>
      <c r="B924" s="34" t="n"/>
      <c r="C924" s="35" t="n"/>
      <c r="D924" s="36" t="n"/>
      <c r="E924" s="35" t="n"/>
      <c r="F924" s="35" t="n"/>
      <c r="G924" s="35" t="n"/>
      <c r="H924" s="35" t="n"/>
      <c r="I924" s="40" t="n"/>
      <c r="J924" s="35" t="n"/>
      <c r="L924" s="39">
        <f>IF(B924="","",IFERROR(YEAR(B924)*0+D924*0+1,0))</f>
        <v/>
      </c>
      <c r="M924" s="55">
        <f>IF(L924&lt;&gt;1,"",IF(O924&gt;0,IF(INDEX('分け方の表'!$O$4:$O$53,O924)&lt;&gt;"",DATE(YEAR(INDEX('分け方の表'!$O$4:$O$53,O924)),MONTH(INDEX('分け方の表'!$O$4:$O$53,O924)),1),DATE(YEAR(B924),MONTH(B924),1)),DATE(YEAR(B924),MONTH(B924),1)))</f>
        <v/>
      </c>
      <c r="N924" s="39">
        <f>IF(L924&lt;&gt;1,"",IF(J924="",0,IF(COUNTIFS($J$4:J924,J924)&gt;1,1,0)))</f>
        <v/>
      </c>
      <c r="O924" s="39">
        <f>IF(L924&lt;&gt;1,"",IF(J924="",0,IFERROR(MATCH(J924,'分け方の表'!$M$4:$M$53,0),0)))</f>
        <v/>
      </c>
      <c r="P924" s="39">
        <f>IF(L924&lt;&gt;1,"",IF(SUMPRODUCT((COUNTIFS(C924,"*"&amp;'分け方の表'!$F$4:$F$23&amp;"*")&gt;0)*('分け方の表'!$F$4:$F$23&lt;&gt;"")*'分け方の表'!$I$4:$I$23)=0,99,1+COUNTIFS('分け方の表'!$I$4:$I$23,"&gt;"&amp;SUMPRODUCT((COUNTIFS(C924,"*"&amp;'分け方の表'!$F$4:$F$23&amp;"*")&gt;0)*('分け方の表'!$F$4:$F$23&lt;&gt;"")*'分け方の表'!$I$4:$I$23))))</f>
        <v/>
      </c>
      <c r="Q924" s="39">
        <f>IF(L924&lt;&gt;1,"",IF(P924&gt;=99,"",INDEX('分け方の表'!$G$4:$G$23,P924)&amp;""))</f>
        <v/>
      </c>
      <c r="R924" s="39">
        <f>IF(L924&lt;&gt;1,"",IF((F924="収入")*(G924="給与")*(E924&lt;&gt;"")*(COUNTIFS('分け方の表'!$J$4:$J$13,E924)&gt;0),INDEX('分け方の表'!$K$4:$K$13,MATCH(E924,'分け方の表'!$J$4:$J$13,0))&amp;"",IFERROR(INDEX('分け方の表'!$C$4:$C$103,MATCH(F924&amp;"|"&amp;G924,'分け方の表'!$D$4:$D$103,0))&amp;"",IFERROR(INDEX('分け方の表'!$C$4:$C$103,MATCH(F924&amp;"|（ほか全部）",'分け方の表'!$D$4:$D$103,0))&amp;"","未分類"))))</f>
        <v/>
      </c>
      <c r="S924" s="39">
        <f>IF(L924&lt;&gt;1,"",IF(N924=1,"",IF(IF(O924&gt;0,INDEX('分け方の表'!$N$4:$N$53,O924)&amp;"","")&lt;&gt;"",IF(INDEX('分け方の表'!$N$4:$N$53,O924)="（数えない）","",INDEX('分け方の表'!$N$4:$N$53,O924)&amp;""),IF(I924&amp;""="1",IF((Q924&lt;&gt;"")*(D924&lt;0)*(IFERROR(INDEX('入力'!$E$30:$E$88,MATCH(Q924,'入力'!$A$30:$A$88,0)),"")="貯める・増やす"),Q924,""),IF(A924&amp;""="0","",IF(Q924&lt;&gt;"",Q924,R924))))))</f>
        <v/>
      </c>
      <c r="T924" s="56">
        <f>IF(S924="","",IF(IFERROR(INDEX('入力'!$E$30:$E$88,MATCH(S924,'入力'!$A$30:$A$88,0)),"")="入るお金",D924,-D924))</f>
        <v/>
      </c>
      <c r="U924" s="39">
        <f>IF(L924="","",IF(L924&lt;&gt;1,"見出しなど",IF(N924=1,"重なり",IF(S924="",IF(O924&gt;0,"数えない（直した）",IF(I924&amp;""="1","振替",IF(A924&amp;""="0","計算対象外","数えない"))),IF(COUNTIFS('入力'!$A$30:$A$88,S924)=0,"一覧にない費目",IF(O924&gt;0,"直した",IF(S924="未分類","未分類","OK")))))))</f>
        <v/>
      </c>
    </row>
    <row r="925">
      <c r="A925" s="40" t="n"/>
      <c r="B925" s="34" t="n"/>
      <c r="C925" s="35" t="n"/>
      <c r="D925" s="36" t="n"/>
      <c r="E925" s="35" t="n"/>
      <c r="F925" s="35" t="n"/>
      <c r="G925" s="35" t="n"/>
      <c r="H925" s="35" t="n"/>
      <c r="I925" s="40" t="n"/>
      <c r="J925" s="35" t="n"/>
      <c r="L925" s="39">
        <f>IF(B925="","",IFERROR(YEAR(B925)*0+D925*0+1,0))</f>
        <v/>
      </c>
      <c r="M925" s="55">
        <f>IF(L925&lt;&gt;1,"",IF(O925&gt;0,IF(INDEX('分け方の表'!$O$4:$O$53,O925)&lt;&gt;"",DATE(YEAR(INDEX('分け方の表'!$O$4:$O$53,O925)),MONTH(INDEX('分け方の表'!$O$4:$O$53,O925)),1),DATE(YEAR(B925),MONTH(B925),1)),DATE(YEAR(B925),MONTH(B925),1)))</f>
        <v/>
      </c>
      <c r="N925" s="39">
        <f>IF(L925&lt;&gt;1,"",IF(J925="",0,IF(COUNTIFS($J$4:J925,J925)&gt;1,1,0)))</f>
        <v/>
      </c>
      <c r="O925" s="39">
        <f>IF(L925&lt;&gt;1,"",IF(J925="",0,IFERROR(MATCH(J925,'分け方の表'!$M$4:$M$53,0),0)))</f>
        <v/>
      </c>
      <c r="P925" s="39">
        <f>IF(L925&lt;&gt;1,"",IF(SUMPRODUCT((COUNTIFS(C925,"*"&amp;'分け方の表'!$F$4:$F$23&amp;"*")&gt;0)*('分け方の表'!$F$4:$F$23&lt;&gt;"")*'分け方の表'!$I$4:$I$23)=0,99,1+COUNTIFS('分け方の表'!$I$4:$I$23,"&gt;"&amp;SUMPRODUCT((COUNTIFS(C925,"*"&amp;'分け方の表'!$F$4:$F$23&amp;"*")&gt;0)*('分け方の表'!$F$4:$F$23&lt;&gt;"")*'分け方の表'!$I$4:$I$23))))</f>
        <v/>
      </c>
      <c r="Q925" s="39">
        <f>IF(L925&lt;&gt;1,"",IF(P925&gt;=99,"",INDEX('分け方の表'!$G$4:$G$23,P925)&amp;""))</f>
        <v/>
      </c>
      <c r="R925" s="39">
        <f>IF(L925&lt;&gt;1,"",IF((F925="収入")*(G925="給与")*(E925&lt;&gt;"")*(COUNTIFS('分け方の表'!$J$4:$J$13,E925)&gt;0),INDEX('分け方の表'!$K$4:$K$13,MATCH(E925,'分け方の表'!$J$4:$J$13,0))&amp;"",IFERROR(INDEX('分け方の表'!$C$4:$C$103,MATCH(F925&amp;"|"&amp;G925,'分け方の表'!$D$4:$D$103,0))&amp;"",IFERROR(INDEX('分け方の表'!$C$4:$C$103,MATCH(F925&amp;"|（ほか全部）",'分け方の表'!$D$4:$D$103,0))&amp;"","未分類"))))</f>
        <v/>
      </c>
      <c r="S925" s="39">
        <f>IF(L925&lt;&gt;1,"",IF(N925=1,"",IF(IF(O925&gt;0,INDEX('分け方の表'!$N$4:$N$53,O925)&amp;"","")&lt;&gt;"",IF(INDEX('分け方の表'!$N$4:$N$53,O925)="（数えない）","",INDEX('分け方の表'!$N$4:$N$53,O925)&amp;""),IF(I925&amp;""="1",IF((Q925&lt;&gt;"")*(D925&lt;0)*(IFERROR(INDEX('入力'!$E$30:$E$88,MATCH(Q925,'入力'!$A$30:$A$88,0)),"")="貯める・増やす"),Q925,""),IF(A925&amp;""="0","",IF(Q925&lt;&gt;"",Q925,R925))))))</f>
        <v/>
      </c>
      <c r="T925" s="56">
        <f>IF(S925="","",IF(IFERROR(INDEX('入力'!$E$30:$E$88,MATCH(S925,'入力'!$A$30:$A$88,0)),"")="入るお金",D925,-D925))</f>
        <v/>
      </c>
      <c r="U925" s="39">
        <f>IF(L925="","",IF(L925&lt;&gt;1,"見出しなど",IF(N925=1,"重なり",IF(S925="",IF(O925&gt;0,"数えない（直した）",IF(I925&amp;""="1","振替",IF(A925&amp;""="0","計算対象外","数えない"))),IF(COUNTIFS('入力'!$A$30:$A$88,S925)=0,"一覧にない費目",IF(O925&gt;0,"直した",IF(S925="未分類","未分類","OK")))))))</f>
        <v/>
      </c>
    </row>
    <row r="926">
      <c r="A926" s="40" t="n"/>
      <c r="B926" s="34" t="n"/>
      <c r="C926" s="35" t="n"/>
      <c r="D926" s="36" t="n"/>
      <c r="E926" s="35" t="n"/>
      <c r="F926" s="35" t="n"/>
      <c r="G926" s="35" t="n"/>
      <c r="H926" s="35" t="n"/>
      <c r="I926" s="40" t="n"/>
      <c r="J926" s="35" t="n"/>
      <c r="L926" s="39">
        <f>IF(B926="","",IFERROR(YEAR(B926)*0+D926*0+1,0))</f>
        <v/>
      </c>
      <c r="M926" s="55">
        <f>IF(L926&lt;&gt;1,"",IF(O926&gt;0,IF(INDEX('分け方の表'!$O$4:$O$53,O926)&lt;&gt;"",DATE(YEAR(INDEX('分け方の表'!$O$4:$O$53,O926)),MONTH(INDEX('分け方の表'!$O$4:$O$53,O926)),1),DATE(YEAR(B926),MONTH(B926),1)),DATE(YEAR(B926),MONTH(B926),1)))</f>
        <v/>
      </c>
      <c r="N926" s="39">
        <f>IF(L926&lt;&gt;1,"",IF(J926="",0,IF(COUNTIFS($J$4:J926,J926)&gt;1,1,0)))</f>
        <v/>
      </c>
      <c r="O926" s="39">
        <f>IF(L926&lt;&gt;1,"",IF(J926="",0,IFERROR(MATCH(J926,'分け方の表'!$M$4:$M$53,0),0)))</f>
        <v/>
      </c>
      <c r="P926" s="39">
        <f>IF(L926&lt;&gt;1,"",IF(SUMPRODUCT((COUNTIFS(C926,"*"&amp;'分け方の表'!$F$4:$F$23&amp;"*")&gt;0)*('分け方の表'!$F$4:$F$23&lt;&gt;"")*'分け方の表'!$I$4:$I$23)=0,99,1+COUNTIFS('分け方の表'!$I$4:$I$23,"&gt;"&amp;SUMPRODUCT((COUNTIFS(C926,"*"&amp;'分け方の表'!$F$4:$F$23&amp;"*")&gt;0)*('分け方の表'!$F$4:$F$23&lt;&gt;"")*'分け方の表'!$I$4:$I$23))))</f>
        <v/>
      </c>
      <c r="Q926" s="39">
        <f>IF(L926&lt;&gt;1,"",IF(P926&gt;=99,"",INDEX('分け方の表'!$G$4:$G$23,P926)&amp;""))</f>
        <v/>
      </c>
      <c r="R926" s="39">
        <f>IF(L926&lt;&gt;1,"",IF((F926="収入")*(G926="給与")*(E926&lt;&gt;"")*(COUNTIFS('分け方の表'!$J$4:$J$13,E926)&gt;0),INDEX('分け方の表'!$K$4:$K$13,MATCH(E926,'分け方の表'!$J$4:$J$13,0))&amp;"",IFERROR(INDEX('分け方の表'!$C$4:$C$103,MATCH(F926&amp;"|"&amp;G926,'分け方の表'!$D$4:$D$103,0))&amp;"",IFERROR(INDEX('分け方の表'!$C$4:$C$103,MATCH(F926&amp;"|（ほか全部）",'分け方の表'!$D$4:$D$103,0))&amp;"","未分類"))))</f>
        <v/>
      </c>
      <c r="S926" s="39">
        <f>IF(L926&lt;&gt;1,"",IF(N926=1,"",IF(IF(O926&gt;0,INDEX('分け方の表'!$N$4:$N$53,O926)&amp;"","")&lt;&gt;"",IF(INDEX('分け方の表'!$N$4:$N$53,O926)="（数えない）","",INDEX('分け方の表'!$N$4:$N$53,O926)&amp;""),IF(I926&amp;""="1",IF((Q926&lt;&gt;"")*(D926&lt;0)*(IFERROR(INDEX('入力'!$E$30:$E$88,MATCH(Q926,'入力'!$A$30:$A$88,0)),"")="貯める・増やす"),Q926,""),IF(A926&amp;""="0","",IF(Q926&lt;&gt;"",Q926,R926))))))</f>
        <v/>
      </c>
      <c r="T926" s="56">
        <f>IF(S926="","",IF(IFERROR(INDEX('入力'!$E$30:$E$88,MATCH(S926,'入力'!$A$30:$A$88,0)),"")="入るお金",D926,-D926))</f>
        <v/>
      </c>
      <c r="U926" s="39">
        <f>IF(L926="","",IF(L926&lt;&gt;1,"見出しなど",IF(N926=1,"重なり",IF(S926="",IF(O926&gt;0,"数えない（直した）",IF(I926&amp;""="1","振替",IF(A926&amp;""="0","計算対象外","数えない"))),IF(COUNTIFS('入力'!$A$30:$A$88,S926)=0,"一覧にない費目",IF(O926&gt;0,"直した",IF(S926="未分類","未分類","OK")))))))</f>
        <v/>
      </c>
    </row>
    <row r="927">
      <c r="A927" s="40" t="n"/>
      <c r="B927" s="34" t="n"/>
      <c r="C927" s="35" t="n"/>
      <c r="D927" s="36" t="n"/>
      <c r="E927" s="35" t="n"/>
      <c r="F927" s="35" t="n"/>
      <c r="G927" s="35" t="n"/>
      <c r="H927" s="35" t="n"/>
      <c r="I927" s="40" t="n"/>
      <c r="J927" s="35" t="n"/>
      <c r="L927" s="39">
        <f>IF(B927="","",IFERROR(YEAR(B927)*0+D927*0+1,0))</f>
        <v/>
      </c>
      <c r="M927" s="55">
        <f>IF(L927&lt;&gt;1,"",IF(O927&gt;0,IF(INDEX('分け方の表'!$O$4:$O$53,O927)&lt;&gt;"",DATE(YEAR(INDEX('分け方の表'!$O$4:$O$53,O927)),MONTH(INDEX('分け方の表'!$O$4:$O$53,O927)),1),DATE(YEAR(B927),MONTH(B927),1)),DATE(YEAR(B927),MONTH(B927),1)))</f>
        <v/>
      </c>
      <c r="N927" s="39">
        <f>IF(L927&lt;&gt;1,"",IF(J927="",0,IF(COUNTIFS($J$4:J927,J927)&gt;1,1,0)))</f>
        <v/>
      </c>
      <c r="O927" s="39">
        <f>IF(L927&lt;&gt;1,"",IF(J927="",0,IFERROR(MATCH(J927,'分け方の表'!$M$4:$M$53,0),0)))</f>
        <v/>
      </c>
      <c r="P927" s="39">
        <f>IF(L927&lt;&gt;1,"",IF(SUMPRODUCT((COUNTIFS(C927,"*"&amp;'分け方の表'!$F$4:$F$23&amp;"*")&gt;0)*('分け方の表'!$F$4:$F$23&lt;&gt;"")*'分け方の表'!$I$4:$I$23)=0,99,1+COUNTIFS('分け方の表'!$I$4:$I$23,"&gt;"&amp;SUMPRODUCT((COUNTIFS(C927,"*"&amp;'分け方の表'!$F$4:$F$23&amp;"*")&gt;0)*('分け方の表'!$F$4:$F$23&lt;&gt;"")*'分け方の表'!$I$4:$I$23))))</f>
        <v/>
      </c>
      <c r="Q927" s="39">
        <f>IF(L927&lt;&gt;1,"",IF(P927&gt;=99,"",INDEX('分け方の表'!$G$4:$G$23,P927)&amp;""))</f>
        <v/>
      </c>
      <c r="R927" s="39">
        <f>IF(L927&lt;&gt;1,"",IF((F927="収入")*(G927="給与")*(E927&lt;&gt;"")*(COUNTIFS('分け方の表'!$J$4:$J$13,E927)&gt;0),INDEX('分け方の表'!$K$4:$K$13,MATCH(E927,'分け方の表'!$J$4:$J$13,0))&amp;"",IFERROR(INDEX('分け方の表'!$C$4:$C$103,MATCH(F927&amp;"|"&amp;G927,'分け方の表'!$D$4:$D$103,0))&amp;"",IFERROR(INDEX('分け方の表'!$C$4:$C$103,MATCH(F927&amp;"|（ほか全部）",'分け方の表'!$D$4:$D$103,0))&amp;"","未分類"))))</f>
        <v/>
      </c>
      <c r="S927" s="39">
        <f>IF(L927&lt;&gt;1,"",IF(N927=1,"",IF(IF(O927&gt;0,INDEX('分け方の表'!$N$4:$N$53,O927)&amp;"","")&lt;&gt;"",IF(INDEX('分け方の表'!$N$4:$N$53,O927)="（数えない）","",INDEX('分け方の表'!$N$4:$N$53,O927)&amp;""),IF(I927&amp;""="1",IF((Q927&lt;&gt;"")*(D927&lt;0)*(IFERROR(INDEX('入力'!$E$30:$E$88,MATCH(Q927,'入力'!$A$30:$A$88,0)),"")="貯める・増やす"),Q927,""),IF(A927&amp;""="0","",IF(Q927&lt;&gt;"",Q927,R927))))))</f>
        <v/>
      </c>
      <c r="T927" s="56">
        <f>IF(S927="","",IF(IFERROR(INDEX('入力'!$E$30:$E$88,MATCH(S927,'入力'!$A$30:$A$88,0)),"")="入るお金",D927,-D927))</f>
        <v/>
      </c>
      <c r="U927" s="39">
        <f>IF(L927="","",IF(L927&lt;&gt;1,"見出しなど",IF(N927=1,"重なり",IF(S927="",IF(O927&gt;0,"数えない（直した）",IF(I927&amp;""="1","振替",IF(A927&amp;""="0","計算対象外","数えない"))),IF(COUNTIFS('入力'!$A$30:$A$88,S927)=0,"一覧にない費目",IF(O927&gt;0,"直した",IF(S927="未分類","未分類","OK")))))))</f>
        <v/>
      </c>
    </row>
    <row r="928">
      <c r="A928" s="40" t="n"/>
      <c r="B928" s="34" t="n"/>
      <c r="C928" s="35" t="n"/>
      <c r="D928" s="36" t="n"/>
      <c r="E928" s="35" t="n"/>
      <c r="F928" s="35" t="n"/>
      <c r="G928" s="35" t="n"/>
      <c r="H928" s="35" t="n"/>
      <c r="I928" s="40" t="n"/>
      <c r="J928" s="35" t="n"/>
      <c r="L928" s="39">
        <f>IF(B928="","",IFERROR(YEAR(B928)*0+D928*0+1,0))</f>
        <v/>
      </c>
      <c r="M928" s="55">
        <f>IF(L928&lt;&gt;1,"",IF(O928&gt;0,IF(INDEX('分け方の表'!$O$4:$O$53,O928)&lt;&gt;"",DATE(YEAR(INDEX('分け方の表'!$O$4:$O$53,O928)),MONTH(INDEX('分け方の表'!$O$4:$O$53,O928)),1),DATE(YEAR(B928),MONTH(B928),1)),DATE(YEAR(B928),MONTH(B928),1)))</f>
        <v/>
      </c>
      <c r="N928" s="39">
        <f>IF(L928&lt;&gt;1,"",IF(J928="",0,IF(COUNTIFS($J$4:J928,J928)&gt;1,1,0)))</f>
        <v/>
      </c>
      <c r="O928" s="39">
        <f>IF(L928&lt;&gt;1,"",IF(J928="",0,IFERROR(MATCH(J928,'分け方の表'!$M$4:$M$53,0),0)))</f>
        <v/>
      </c>
      <c r="P928" s="39">
        <f>IF(L928&lt;&gt;1,"",IF(SUMPRODUCT((COUNTIFS(C928,"*"&amp;'分け方の表'!$F$4:$F$23&amp;"*")&gt;0)*('分け方の表'!$F$4:$F$23&lt;&gt;"")*'分け方の表'!$I$4:$I$23)=0,99,1+COUNTIFS('分け方の表'!$I$4:$I$23,"&gt;"&amp;SUMPRODUCT((COUNTIFS(C928,"*"&amp;'分け方の表'!$F$4:$F$23&amp;"*")&gt;0)*('分け方の表'!$F$4:$F$23&lt;&gt;"")*'分け方の表'!$I$4:$I$23))))</f>
        <v/>
      </c>
      <c r="Q928" s="39">
        <f>IF(L928&lt;&gt;1,"",IF(P928&gt;=99,"",INDEX('分け方の表'!$G$4:$G$23,P928)&amp;""))</f>
        <v/>
      </c>
      <c r="R928" s="39">
        <f>IF(L928&lt;&gt;1,"",IF((F928="収入")*(G928="給与")*(E928&lt;&gt;"")*(COUNTIFS('分け方の表'!$J$4:$J$13,E928)&gt;0),INDEX('分け方の表'!$K$4:$K$13,MATCH(E928,'分け方の表'!$J$4:$J$13,0))&amp;"",IFERROR(INDEX('分け方の表'!$C$4:$C$103,MATCH(F928&amp;"|"&amp;G928,'分け方の表'!$D$4:$D$103,0))&amp;"",IFERROR(INDEX('分け方の表'!$C$4:$C$103,MATCH(F928&amp;"|（ほか全部）",'分け方の表'!$D$4:$D$103,0))&amp;"","未分類"))))</f>
        <v/>
      </c>
      <c r="S928" s="39">
        <f>IF(L928&lt;&gt;1,"",IF(N928=1,"",IF(IF(O928&gt;0,INDEX('分け方の表'!$N$4:$N$53,O928)&amp;"","")&lt;&gt;"",IF(INDEX('分け方の表'!$N$4:$N$53,O928)="（数えない）","",INDEX('分け方の表'!$N$4:$N$53,O928)&amp;""),IF(I928&amp;""="1",IF((Q928&lt;&gt;"")*(D928&lt;0)*(IFERROR(INDEX('入力'!$E$30:$E$88,MATCH(Q928,'入力'!$A$30:$A$88,0)),"")="貯める・増やす"),Q928,""),IF(A928&amp;""="0","",IF(Q928&lt;&gt;"",Q928,R928))))))</f>
        <v/>
      </c>
      <c r="T928" s="56">
        <f>IF(S928="","",IF(IFERROR(INDEX('入力'!$E$30:$E$88,MATCH(S928,'入力'!$A$30:$A$88,0)),"")="入るお金",D928,-D928))</f>
        <v/>
      </c>
      <c r="U928" s="39">
        <f>IF(L928="","",IF(L928&lt;&gt;1,"見出しなど",IF(N928=1,"重なり",IF(S928="",IF(O928&gt;0,"数えない（直した）",IF(I928&amp;""="1","振替",IF(A928&amp;""="0","計算対象外","数えない"))),IF(COUNTIFS('入力'!$A$30:$A$88,S928)=0,"一覧にない費目",IF(O928&gt;0,"直した",IF(S928="未分類","未分類","OK")))))))</f>
        <v/>
      </c>
    </row>
    <row r="929">
      <c r="A929" s="40" t="n"/>
      <c r="B929" s="34" t="n"/>
      <c r="C929" s="35" t="n"/>
      <c r="D929" s="36" t="n"/>
      <c r="E929" s="35" t="n"/>
      <c r="F929" s="35" t="n"/>
      <c r="G929" s="35" t="n"/>
      <c r="H929" s="35" t="n"/>
      <c r="I929" s="40" t="n"/>
      <c r="J929" s="35" t="n"/>
      <c r="L929" s="39">
        <f>IF(B929="","",IFERROR(YEAR(B929)*0+D929*0+1,0))</f>
        <v/>
      </c>
      <c r="M929" s="55">
        <f>IF(L929&lt;&gt;1,"",IF(O929&gt;0,IF(INDEX('分け方の表'!$O$4:$O$53,O929)&lt;&gt;"",DATE(YEAR(INDEX('分け方の表'!$O$4:$O$53,O929)),MONTH(INDEX('分け方の表'!$O$4:$O$53,O929)),1),DATE(YEAR(B929),MONTH(B929),1)),DATE(YEAR(B929),MONTH(B929),1)))</f>
        <v/>
      </c>
      <c r="N929" s="39">
        <f>IF(L929&lt;&gt;1,"",IF(J929="",0,IF(COUNTIFS($J$4:J929,J929)&gt;1,1,0)))</f>
        <v/>
      </c>
      <c r="O929" s="39">
        <f>IF(L929&lt;&gt;1,"",IF(J929="",0,IFERROR(MATCH(J929,'分け方の表'!$M$4:$M$53,0),0)))</f>
        <v/>
      </c>
      <c r="P929" s="39">
        <f>IF(L929&lt;&gt;1,"",IF(SUMPRODUCT((COUNTIFS(C929,"*"&amp;'分け方の表'!$F$4:$F$23&amp;"*")&gt;0)*('分け方の表'!$F$4:$F$23&lt;&gt;"")*'分け方の表'!$I$4:$I$23)=0,99,1+COUNTIFS('分け方の表'!$I$4:$I$23,"&gt;"&amp;SUMPRODUCT((COUNTIFS(C929,"*"&amp;'分け方の表'!$F$4:$F$23&amp;"*")&gt;0)*('分け方の表'!$F$4:$F$23&lt;&gt;"")*'分け方の表'!$I$4:$I$23))))</f>
        <v/>
      </c>
      <c r="Q929" s="39">
        <f>IF(L929&lt;&gt;1,"",IF(P929&gt;=99,"",INDEX('分け方の表'!$G$4:$G$23,P929)&amp;""))</f>
        <v/>
      </c>
      <c r="R929" s="39">
        <f>IF(L929&lt;&gt;1,"",IF((F929="収入")*(G929="給与")*(E929&lt;&gt;"")*(COUNTIFS('分け方の表'!$J$4:$J$13,E929)&gt;0),INDEX('分け方の表'!$K$4:$K$13,MATCH(E929,'分け方の表'!$J$4:$J$13,0))&amp;"",IFERROR(INDEX('分け方の表'!$C$4:$C$103,MATCH(F929&amp;"|"&amp;G929,'分け方の表'!$D$4:$D$103,0))&amp;"",IFERROR(INDEX('分け方の表'!$C$4:$C$103,MATCH(F929&amp;"|（ほか全部）",'分け方の表'!$D$4:$D$103,0))&amp;"","未分類"))))</f>
        <v/>
      </c>
      <c r="S929" s="39">
        <f>IF(L929&lt;&gt;1,"",IF(N929=1,"",IF(IF(O929&gt;0,INDEX('分け方の表'!$N$4:$N$53,O929)&amp;"","")&lt;&gt;"",IF(INDEX('分け方の表'!$N$4:$N$53,O929)="（数えない）","",INDEX('分け方の表'!$N$4:$N$53,O929)&amp;""),IF(I929&amp;""="1",IF((Q929&lt;&gt;"")*(D929&lt;0)*(IFERROR(INDEX('入力'!$E$30:$E$88,MATCH(Q929,'入力'!$A$30:$A$88,0)),"")="貯める・増やす"),Q929,""),IF(A929&amp;""="0","",IF(Q929&lt;&gt;"",Q929,R929))))))</f>
        <v/>
      </c>
      <c r="T929" s="56">
        <f>IF(S929="","",IF(IFERROR(INDEX('入力'!$E$30:$E$88,MATCH(S929,'入力'!$A$30:$A$88,0)),"")="入るお金",D929,-D929))</f>
        <v/>
      </c>
      <c r="U929" s="39">
        <f>IF(L929="","",IF(L929&lt;&gt;1,"見出しなど",IF(N929=1,"重なり",IF(S929="",IF(O929&gt;0,"数えない（直した）",IF(I929&amp;""="1","振替",IF(A929&amp;""="0","計算対象外","数えない"))),IF(COUNTIFS('入力'!$A$30:$A$88,S929)=0,"一覧にない費目",IF(O929&gt;0,"直した",IF(S929="未分類","未分類","OK")))))))</f>
        <v/>
      </c>
    </row>
    <row r="930">
      <c r="A930" s="40" t="n"/>
      <c r="B930" s="34" t="n"/>
      <c r="C930" s="35" t="n"/>
      <c r="D930" s="36" t="n"/>
      <c r="E930" s="35" t="n"/>
      <c r="F930" s="35" t="n"/>
      <c r="G930" s="35" t="n"/>
      <c r="H930" s="35" t="n"/>
      <c r="I930" s="40" t="n"/>
      <c r="J930" s="35" t="n"/>
      <c r="L930" s="39">
        <f>IF(B930="","",IFERROR(YEAR(B930)*0+D930*0+1,0))</f>
        <v/>
      </c>
      <c r="M930" s="55">
        <f>IF(L930&lt;&gt;1,"",IF(O930&gt;0,IF(INDEX('分け方の表'!$O$4:$O$53,O930)&lt;&gt;"",DATE(YEAR(INDEX('分け方の表'!$O$4:$O$53,O930)),MONTH(INDEX('分け方の表'!$O$4:$O$53,O930)),1),DATE(YEAR(B930),MONTH(B930),1)),DATE(YEAR(B930),MONTH(B930),1)))</f>
        <v/>
      </c>
      <c r="N930" s="39">
        <f>IF(L930&lt;&gt;1,"",IF(J930="",0,IF(COUNTIFS($J$4:J930,J930)&gt;1,1,0)))</f>
        <v/>
      </c>
      <c r="O930" s="39">
        <f>IF(L930&lt;&gt;1,"",IF(J930="",0,IFERROR(MATCH(J930,'分け方の表'!$M$4:$M$53,0),0)))</f>
        <v/>
      </c>
      <c r="P930" s="39">
        <f>IF(L930&lt;&gt;1,"",IF(SUMPRODUCT((COUNTIFS(C930,"*"&amp;'分け方の表'!$F$4:$F$23&amp;"*")&gt;0)*('分け方の表'!$F$4:$F$23&lt;&gt;"")*'分け方の表'!$I$4:$I$23)=0,99,1+COUNTIFS('分け方の表'!$I$4:$I$23,"&gt;"&amp;SUMPRODUCT((COUNTIFS(C930,"*"&amp;'分け方の表'!$F$4:$F$23&amp;"*")&gt;0)*('分け方の表'!$F$4:$F$23&lt;&gt;"")*'分け方の表'!$I$4:$I$23))))</f>
        <v/>
      </c>
      <c r="Q930" s="39">
        <f>IF(L930&lt;&gt;1,"",IF(P930&gt;=99,"",INDEX('分け方の表'!$G$4:$G$23,P930)&amp;""))</f>
        <v/>
      </c>
      <c r="R930" s="39">
        <f>IF(L930&lt;&gt;1,"",IF((F930="収入")*(G930="給与")*(E930&lt;&gt;"")*(COUNTIFS('分け方の表'!$J$4:$J$13,E930)&gt;0),INDEX('分け方の表'!$K$4:$K$13,MATCH(E930,'分け方の表'!$J$4:$J$13,0))&amp;"",IFERROR(INDEX('分け方の表'!$C$4:$C$103,MATCH(F930&amp;"|"&amp;G930,'分け方の表'!$D$4:$D$103,0))&amp;"",IFERROR(INDEX('分け方の表'!$C$4:$C$103,MATCH(F930&amp;"|（ほか全部）",'分け方の表'!$D$4:$D$103,0))&amp;"","未分類"))))</f>
        <v/>
      </c>
      <c r="S930" s="39">
        <f>IF(L930&lt;&gt;1,"",IF(N930=1,"",IF(IF(O930&gt;0,INDEX('分け方の表'!$N$4:$N$53,O930)&amp;"","")&lt;&gt;"",IF(INDEX('分け方の表'!$N$4:$N$53,O930)="（数えない）","",INDEX('分け方の表'!$N$4:$N$53,O930)&amp;""),IF(I930&amp;""="1",IF((Q930&lt;&gt;"")*(D930&lt;0)*(IFERROR(INDEX('入力'!$E$30:$E$88,MATCH(Q930,'入力'!$A$30:$A$88,0)),"")="貯める・増やす"),Q930,""),IF(A930&amp;""="0","",IF(Q930&lt;&gt;"",Q930,R930))))))</f>
        <v/>
      </c>
      <c r="T930" s="56">
        <f>IF(S930="","",IF(IFERROR(INDEX('入力'!$E$30:$E$88,MATCH(S930,'入力'!$A$30:$A$88,0)),"")="入るお金",D930,-D930))</f>
        <v/>
      </c>
      <c r="U930" s="39">
        <f>IF(L930="","",IF(L930&lt;&gt;1,"見出しなど",IF(N930=1,"重なり",IF(S930="",IF(O930&gt;0,"数えない（直した）",IF(I930&amp;""="1","振替",IF(A930&amp;""="0","計算対象外","数えない"))),IF(COUNTIFS('入力'!$A$30:$A$88,S930)=0,"一覧にない費目",IF(O930&gt;0,"直した",IF(S930="未分類","未分類","OK")))))))</f>
        <v/>
      </c>
    </row>
    <row r="931">
      <c r="A931" s="40" t="n"/>
      <c r="B931" s="34" t="n"/>
      <c r="C931" s="35" t="n"/>
      <c r="D931" s="36" t="n"/>
      <c r="E931" s="35" t="n"/>
      <c r="F931" s="35" t="n"/>
      <c r="G931" s="35" t="n"/>
      <c r="H931" s="35" t="n"/>
      <c r="I931" s="40" t="n"/>
      <c r="J931" s="35" t="n"/>
      <c r="L931" s="39">
        <f>IF(B931="","",IFERROR(YEAR(B931)*0+D931*0+1,0))</f>
        <v/>
      </c>
      <c r="M931" s="55">
        <f>IF(L931&lt;&gt;1,"",IF(O931&gt;0,IF(INDEX('分け方の表'!$O$4:$O$53,O931)&lt;&gt;"",DATE(YEAR(INDEX('分け方の表'!$O$4:$O$53,O931)),MONTH(INDEX('分け方の表'!$O$4:$O$53,O931)),1),DATE(YEAR(B931),MONTH(B931),1)),DATE(YEAR(B931),MONTH(B931),1)))</f>
        <v/>
      </c>
      <c r="N931" s="39">
        <f>IF(L931&lt;&gt;1,"",IF(J931="",0,IF(COUNTIFS($J$4:J931,J931)&gt;1,1,0)))</f>
        <v/>
      </c>
      <c r="O931" s="39">
        <f>IF(L931&lt;&gt;1,"",IF(J931="",0,IFERROR(MATCH(J931,'分け方の表'!$M$4:$M$53,0),0)))</f>
        <v/>
      </c>
      <c r="P931" s="39">
        <f>IF(L931&lt;&gt;1,"",IF(SUMPRODUCT((COUNTIFS(C931,"*"&amp;'分け方の表'!$F$4:$F$23&amp;"*")&gt;0)*('分け方の表'!$F$4:$F$23&lt;&gt;"")*'分け方の表'!$I$4:$I$23)=0,99,1+COUNTIFS('分け方の表'!$I$4:$I$23,"&gt;"&amp;SUMPRODUCT((COUNTIFS(C931,"*"&amp;'分け方の表'!$F$4:$F$23&amp;"*")&gt;0)*('分け方の表'!$F$4:$F$23&lt;&gt;"")*'分け方の表'!$I$4:$I$23))))</f>
        <v/>
      </c>
      <c r="Q931" s="39">
        <f>IF(L931&lt;&gt;1,"",IF(P931&gt;=99,"",INDEX('分け方の表'!$G$4:$G$23,P931)&amp;""))</f>
        <v/>
      </c>
      <c r="R931" s="39">
        <f>IF(L931&lt;&gt;1,"",IF((F931="収入")*(G931="給与")*(E931&lt;&gt;"")*(COUNTIFS('分け方の表'!$J$4:$J$13,E931)&gt;0),INDEX('分け方の表'!$K$4:$K$13,MATCH(E931,'分け方の表'!$J$4:$J$13,0))&amp;"",IFERROR(INDEX('分け方の表'!$C$4:$C$103,MATCH(F931&amp;"|"&amp;G931,'分け方の表'!$D$4:$D$103,0))&amp;"",IFERROR(INDEX('分け方の表'!$C$4:$C$103,MATCH(F931&amp;"|（ほか全部）",'分け方の表'!$D$4:$D$103,0))&amp;"","未分類"))))</f>
        <v/>
      </c>
      <c r="S931" s="39">
        <f>IF(L931&lt;&gt;1,"",IF(N931=1,"",IF(IF(O931&gt;0,INDEX('分け方の表'!$N$4:$N$53,O931)&amp;"","")&lt;&gt;"",IF(INDEX('分け方の表'!$N$4:$N$53,O931)="（数えない）","",INDEX('分け方の表'!$N$4:$N$53,O931)&amp;""),IF(I931&amp;""="1",IF((Q931&lt;&gt;"")*(D931&lt;0)*(IFERROR(INDEX('入力'!$E$30:$E$88,MATCH(Q931,'入力'!$A$30:$A$88,0)),"")="貯める・増やす"),Q931,""),IF(A931&amp;""="0","",IF(Q931&lt;&gt;"",Q931,R931))))))</f>
        <v/>
      </c>
      <c r="T931" s="56">
        <f>IF(S931="","",IF(IFERROR(INDEX('入力'!$E$30:$E$88,MATCH(S931,'入力'!$A$30:$A$88,0)),"")="入るお金",D931,-D931))</f>
        <v/>
      </c>
      <c r="U931" s="39">
        <f>IF(L931="","",IF(L931&lt;&gt;1,"見出しなど",IF(N931=1,"重なり",IF(S931="",IF(O931&gt;0,"数えない（直した）",IF(I931&amp;""="1","振替",IF(A931&amp;""="0","計算対象外","数えない"))),IF(COUNTIFS('入力'!$A$30:$A$88,S931)=0,"一覧にない費目",IF(O931&gt;0,"直した",IF(S931="未分類","未分類","OK")))))))</f>
        <v/>
      </c>
    </row>
    <row r="932">
      <c r="A932" s="40" t="n"/>
      <c r="B932" s="34" t="n"/>
      <c r="C932" s="35" t="n"/>
      <c r="D932" s="36" t="n"/>
      <c r="E932" s="35" t="n"/>
      <c r="F932" s="35" t="n"/>
      <c r="G932" s="35" t="n"/>
      <c r="H932" s="35" t="n"/>
      <c r="I932" s="40" t="n"/>
      <c r="J932" s="35" t="n"/>
      <c r="L932" s="39">
        <f>IF(B932="","",IFERROR(YEAR(B932)*0+D932*0+1,0))</f>
        <v/>
      </c>
      <c r="M932" s="55">
        <f>IF(L932&lt;&gt;1,"",IF(O932&gt;0,IF(INDEX('分け方の表'!$O$4:$O$53,O932)&lt;&gt;"",DATE(YEAR(INDEX('分け方の表'!$O$4:$O$53,O932)),MONTH(INDEX('分け方の表'!$O$4:$O$53,O932)),1),DATE(YEAR(B932),MONTH(B932),1)),DATE(YEAR(B932),MONTH(B932),1)))</f>
        <v/>
      </c>
      <c r="N932" s="39">
        <f>IF(L932&lt;&gt;1,"",IF(J932="",0,IF(COUNTIFS($J$4:J932,J932)&gt;1,1,0)))</f>
        <v/>
      </c>
      <c r="O932" s="39">
        <f>IF(L932&lt;&gt;1,"",IF(J932="",0,IFERROR(MATCH(J932,'分け方の表'!$M$4:$M$53,0),0)))</f>
        <v/>
      </c>
      <c r="P932" s="39">
        <f>IF(L932&lt;&gt;1,"",IF(SUMPRODUCT((COUNTIFS(C932,"*"&amp;'分け方の表'!$F$4:$F$23&amp;"*")&gt;0)*('分け方の表'!$F$4:$F$23&lt;&gt;"")*'分け方の表'!$I$4:$I$23)=0,99,1+COUNTIFS('分け方の表'!$I$4:$I$23,"&gt;"&amp;SUMPRODUCT((COUNTIFS(C932,"*"&amp;'分け方の表'!$F$4:$F$23&amp;"*")&gt;0)*('分け方の表'!$F$4:$F$23&lt;&gt;"")*'分け方の表'!$I$4:$I$23))))</f>
        <v/>
      </c>
      <c r="Q932" s="39">
        <f>IF(L932&lt;&gt;1,"",IF(P932&gt;=99,"",INDEX('分け方の表'!$G$4:$G$23,P932)&amp;""))</f>
        <v/>
      </c>
      <c r="R932" s="39">
        <f>IF(L932&lt;&gt;1,"",IF((F932="収入")*(G932="給与")*(E932&lt;&gt;"")*(COUNTIFS('分け方の表'!$J$4:$J$13,E932)&gt;0),INDEX('分け方の表'!$K$4:$K$13,MATCH(E932,'分け方の表'!$J$4:$J$13,0))&amp;"",IFERROR(INDEX('分け方の表'!$C$4:$C$103,MATCH(F932&amp;"|"&amp;G932,'分け方の表'!$D$4:$D$103,0))&amp;"",IFERROR(INDEX('分け方の表'!$C$4:$C$103,MATCH(F932&amp;"|（ほか全部）",'分け方の表'!$D$4:$D$103,0))&amp;"","未分類"))))</f>
        <v/>
      </c>
      <c r="S932" s="39">
        <f>IF(L932&lt;&gt;1,"",IF(N932=1,"",IF(IF(O932&gt;0,INDEX('分け方の表'!$N$4:$N$53,O932)&amp;"","")&lt;&gt;"",IF(INDEX('分け方の表'!$N$4:$N$53,O932)="（数えない）","",INDEX('分け方の表'!$N$4:$N$53,O932)&amp;""),IF(I932&amp;""="1",IF((Q932&lt;&gt;"")*(D932&lt;0)*(IFERROR(INDEX('入力'!$E$30:$E$88,MATCH(Q932,'入力'!$A$30:$A$88,0)),"")="貯める・増やす"),Q932,""),IF(A932&amp;""="0","",IF(Q932&lt;&gt;"",Q932,R932))))))</f>
        <v/>
      </c>
      <c r="T932" s="56">
        <f>IF(S932="","",IF(IFERROR(INDEX('入力'!$E$30:$E$88,MATCH(S932,'入力'!$A$30:$A$88,0)),"")="入るお金",D932,-D932))</f>
        <v/>
      </c>
      <c r="U932" s="39">
        <f>IF(L932="","",IF(L932&lt;&gt;1,"見出しなど",IF(N932=1,"重なり",IF(S932="",IF(O932&gt;0,"数えない（直した）",IF(I932&amp;""="1","振替",IF(A932&amp;""="0","計算対象外","数えない"))),IF(COUNTIFS('入力'!$A$30:$A$88,S932)=0,"一覧にない費目",IF(O932&gt;0,"直した",IF(S932="未分類","未分類","OK")))))))</f>
        <v/>
      </c>
    </row>
    <row r="933">
      <c r="A933" s="40" t="n"/>
      <c r="B933" s="34" t="n"/>
      <c r="C933" s="35" t="n"/>
      <c r="D933" s="36" t="n"/>
      <c r="E933" s="35" t="n"/>
      <c r="F933" s="35" t="n"/>
      <c r="G933" s="35" t="n"/>
      <c r="H933" s="35" t="n"/>
      <c r="I933" s="40" t="n"/>
      <c r="J933" s="35" t="n"/>
      <c r="L933" s="39">
        <f>IF(B933="","",IFERROR(YEAR(B933)*0+D933*0+1,0))</f>
        <v/>
      </c>
      <c r="M933" s="55">
        <f>IF(L933&lt;&gt;1,"",IF(O933&gt;0,IF(INDEX('分け方の表'!$O$4:$O$53,O933)&lt;&gt;"",DATE(YEAR(INDEX('分け方の表'!$O$4:$O$53,O933)),MONTH(INDEX('分け方の表'!$O$4:$O$53,O933)),1),DATE(YEAR(B933),MONTH(B933),1)),DATE(YEAR(B933),MONTH(B933),1)))</f>
        <v/>
      </c>
      <c r="N933" s="39">
        <f>IF(L933&lt;&gt;1,"",IF(J933="",0,IF(COUNTIFS($J$4:J933,J933)&gt;1,1,0)))</f>
        <v/>
      </c>
      <c r="O933" s="39">
        <f>IF(L933&lt;&gt;1,"",IF(J933="",0,IFERROR(MATCH(J933,'分け方の表'!$M$4:$M$53,0),0)))</f>
        <v/>
      </c>
      <c r="P933" s="39">
        <f>IF(L933&lt;&gt;1,"",IF(SUMPRODUCT((COUNTIFS(C933,"*"&amp;'分け方の表'!$F$4:$F$23&amp;"*")&gt;0)*('分け方の表'!$F$4:$F$23&lt;&gt;"")*'分け方の表'!$I$4:$I$23)=0,99,1+COUNTIFS('分け方の表'!$I$4:$I$23,"&gt;"&amp;SUMPRODUCT((COUNTIFS(C933,"*"&amp;'分け方の表'!$F$4:$F$23&amp;"*")&gt;0)*('分け方の表'!$F$4:$F$23&lt;&gt;"")*'分け方の表'!$I$4:$I$23))))</f>
        <v/>
      </c>
      <c r="Q933" s="39">
        <f>IF(L933&lt;&gt;1,"",IF(P933&gt;=99,"",INDEX('分け方の表'!$G$4:$G$23,P933)&amp;""))</f>
        <v/>
      </c>
      <c r="R933" s="39">
        <f>IF(L933&lt;&gt;1,"",IF((F933="収入")*(G933="給与")*(E933&lt;&gt;"")*(COUNTIFS('分け方の表'!$J$4:$J$13,E933)&gt;0),INDEX('分け方の表'!$K$4:$K$13,MATCH(E933,'分け方の表'!$J$4:$J$13,0))&amp;"",IFERROR(INDEX('分け方の表'!$C$4:$C$103,MATCH(F933&amp;"|"&amp;G933,'分け方の表'!$D$4:$D$103,0))&amp;"",IFERROR(INDEX('分け方の表'!$C$4:$C$103,MATCH(F933&amp;"|（ほか全部）",'分け方の表'!$D$4:$D$103,0))&amp;"","未分類"))))</f>
        <v/>
      </c>
      <c r="S933" s="39">
        <f>IF(L933&lt;&gt;1,"",IF(N933=1,"",IF(IF(O933&gt;0,INDEX('分け方の表'!$N$4:$N$53,O933)&amp;"","")&lt;&gt;"",IF(INDEX('分け方の表'!$N$4:$N$53,O933)="（数えない）","",INDEX('分け方の表'!$N$4:$N$53,O933)&amp;""),IF(I933&amp;""="1",IF((Q933&lt;&gt;"")*(D933&lt;0)*(IFERROR(INDEX('入力'!$E$30:$E$88,MATCH(Q933,'入力'!$A$30:$A$88,0)),"")="貯める・増やす"),Q933,""),IF(A933&amp;""="0","",IF(Q933&lt;&gt;"",Q933,R933))))))</f>
        <v/>
      </c>
      <c r="T933" s="56">
        <f>IF(S933="","",IF(IFERROR(INDEX('入力'!$E$30:$E$88,MATCH(S933,'入力'!$A$30:$A$88,0)),"")="入るお金",D933,-D933))</f>
        <v/>
      </c>
      <c r="U933" s="39">
        <f>IF(L933="","",IF(L933&lt;&gt;1,"見出しなど",IF(N933=1,"重なり",IF(S933="",IF(O933&gt;0,"数えない（直した）",IF(I933&amp;""="1","振替",IF(A933&amp;""="0","計算対象外","数えない"))),IF(COUNTIFS('入力'!$A$30:$A$88,S933)=0,"一覧にない費目",IF(O933&gt;0,"直した",IF(S933="未分類","未分類","OK")))))))</f>
        <v/>
      </c>
    </row>
    <row r="934">
      <c r="A934" s="40" t="n"/>
      <c r="B934" s="34" t="n"/>
      <c r="C934" s="35" t="n"/>
      <c r="D934" s="36" t="n"/>
      <c r="E934" s="35" t="n"/>
      <c r="F934" s="35" t="n"/>
      <c r="G934" s="35" t="n"/>
      <c r="H934" s="35" t="n"/>
      <c r="I934" s="40" t="n"/>
      <c r="J934" s="35" t="n"/>
      <c r="L934" s="39">
        <f>IF(B934="","",IFERROR(YEAR(B934)*0+D934*0+1,0))</f>
        <v/>
      </c>
      <c r="M934" s="55">
        <f>IF(L934&lt;&gt;1,"",IF(O934&gt;0,IF(INDEX('分け方の表'!$O$4:$O$53,O934)&lt;&gt;"",DATE(YEAR(INDEX('分け方の表'!$O$4:$O$53,O934)),MONTH(INDEX('分け方の表'!$O$4:$O$53,O934)),1),DATE(YEAR(B934),MONTH(B934),1)),DATE(YEAR(B934),MONTH(B934),1)))</f>
        <v/>
      </c>
      <c r="N934" s="39">
        <f>IF(L934&lt;&gt;1,"",IF(J934="",0,IF(COUNTIFS($J$4:J934,J934)&gt;1,1,0)))</f>
        <v/>
      </c>
      <c r="O934" s="39">
        <f>IF(L934&lt;&gt;1,"",IF(J934="",0,IFERROR(MATCH(J934,'分け方の表'!$M$4:$M$53,0),0)))</f>
        <v/>
      </c>
      <c r="P934" s="39">
        <f>IF(L934&lt;&gt;1,"",IF(SUMPRODUCT((COUNTIFS(C934,"*"&amp;'分け方の表'!$F$4:$F$23&amp;"*")&gt;0)*('分け方の表'!$F$4:$F$23&lt;&gt;"")*'分け方の表'!$I$4:$I$23)=0,99,1+COUNTIFS('分け方の表'!$I$4:$I$23,"&gt;"&amp;SUMPRODUCT((COUNTIFS(C934,"*"&amp;'分け方の表'!$F$4:$F$23&amp;"*")&gt;0)*('分け方の表'!$F$4:$F$23&lt;&gt;"")*'分け方の表'!$I$4:$I$23))))</f>
        <v/>
      </c>
      <c r="Q934" s="39">
        <f>IF(L934&lt;&gt;1,"",IF(P934&gt;=99,"",INDEX('分け方の表'!$G$4:$G$23,P934)&amp;""))</f>
        <v/>
      </c>
      <c r="R934" s="39">
        <f>IF(L934&lt;&gt;1,"",IF((F934="収入")*(G934="給与")*(E934&lt;&gt;"")*(COUNTIFS('分け方の表'!$J$4:$J$13,E934)&gt;0),INDEX('分け方の表'!$K$4:$K$13,MATCH(E934,'分け方の表'!$J$4:$J$13,0))&amp;"",IFERROR(INDEX('分け方の表'!$C$4:$C$103,MATCH(F934&amp;"|"&amp;G934,'分け方の表'!$D$4:$D$103,0))&amp;"",IFERROR(INDEX('分け方の表'!$C$4:$C$103,MATCH(F934&amp;"|（ほか全部）",'分け方の表'!$D$4:$D$103,0))&amp;"","未分類"))))</f>
        <v/>
      </c>
      <c r="S934" s="39">
        <f>IF(L934&lt;&gt;1,"",IF(N934=1,"",IF(IF(O934&gt;0,INDEX('分け方の表'!$N$4:$N$53,O934)&amp;"","")&lt;&gt;"",IF(INDEX('分け方の表'!$N$4:$N$53,O934)="（数えない）","",INDEX('分け方の表'!$N$4:$N$53,O934)&amp;""),IF(I934&amp;""="1",IF((Q934&lt;&gt;"")*(D934&lt;0)*(IFERROR(INDEX('入力'!$E$30:$E$88,MATCH(Q934,'入力'!$A$30:$A$88,0)),"")="貯める・増やす"),Q934,""),IF(A934&amp;""="0","",IF(Q934&lt;&gt;"",Q934,R934))))))</f>
        <v/>
      </c>
      <c r="T934" s="56">
        <f>IF(S934="","",IF(IFERROR(INDEX('入力'!$E$30:$E$88,MATCH(S934,'入力'!$A$30:$A$88,0)),"")="入るお金",D934,-D934))</f>
        <v/>
      </c>
      <c r="U934" s="39">
        <f>IF(L934="","",IF(L934&lt;&gt;1,"見出しなど",IF(N934=1,"重なり",IF(S934="",IF(O934&gt;0,"数えない（直した）",IF(I934&amp;""="1","振替",IF(A934&amp;""="0","計算対象外","数えない"))),IF(COUNTIFS('入力'!$A$30:$A$88,S934)=0,"一覧にない費目",IF(O934&gt;0,"直した",IF(S934="未分類","未分類","OK")))))))</f>
        <v/>
      </c>
    </row>
    <row r="935">
      <c r="A935" s="40" t="n"/>
      <c r="B935" s="34" t="n"/>
      <c r="C935" s="35" t="n"/>
      <c r="D935" s="36" t="n"/>
      <c r="E935" s="35" t="n"/>
      <c r="F935" s="35" t="n"/>
      <c r="G935" s="35" t="n"/>
      <c r="H935" s="35" t="n"/>
      <c r="I935" s="40" t="n"/>
      <c r="J935" s="35" t="n"/>
      <c r="L935" s="39">
        <f>IF(B935="","",IFERROR(YEAR(B935)*0+D935*0+1,0))</f>
        <v/>
      </c>
      <c r="M935" s="55">
        <f>IF(L935&lt;&gt;1,"",IF(O935&gt;0,IF(INDEX('分け方の表'!$O$4:$O$53,O935)&lt;&gt;"",DATE(YEAR(INDEX('分け方の表'!$O$4:$O$53,O935)),MONTH(INDEX('分け方の表'!$O$4:$O$53,O935)),1),DATE(YEAR(B935),MONTH(B935),1)),DATE(YEAR(B935),MONTH(B935),1)))</f>
        <v/>
      </c>
      <c r="N935" s="39">
        <f>IF(L935&lt;&gt;1,"",IF(J935="",0,IF(COUNTIFS($J$4:J935,J935)&gt;1,1,0)))</f>
        <v/>
      </c>
      <c r="O935" s="39">
        <f>IF(L935&lt;&gt;1,"",IF(J935="",0,IFERROR(MATCH(J935,'分け方の表'!$M$4:$M$53,0),0)))</f>
        <v/>
      </c>
      <c r="P935" s="39">
        <f>IF(L935&lt;&gt;1,"",IF(SUMPRODUCT((COUNTIFS(C935,"*"&amp;'分け方の表'!$F$4:$F$23&amp;"*")&gt;0)*('分け方の表'!$F$4:$F$23&lt;&gt;"")*'分け方の表'!$I$4:$I$23)=0,99,1+COUNTIFS('分け方の表'!$I$4:$I$23,"&gt;"&amp;SUMPRODUCT((COUNTIFS(C935,"*"&amp;'分け方の表'!$F$4:$F$23&amp;"*")&gt;0)*('分け方の表'!$F$4:$F$23&lt;&gt;"")*'分け方の表'!$I$4:$I$23))))</f>
        <v/>
      </c>
      <c r="Q935" s="39">
        <f>IF(L935&lt;&gt;1,"",IF(P935&gt;=99,"",INDEX('分け方の表'!$G$4:$G$23,P935)&amp;""))</f>
        <v/>
      </c>
      <c r="R935" s="39">
        <f>IF(L935&lt;&gt;1,"",IF((F935="収入")*(G935="給与")*(E935&lt;&gt;"")*(COUNTIFS('分け方の表'!$J$4:$J$13,E935)&gt;0),INDEX('分け方の表'!$K$4:$K$13,MATCH(E935,'分け方の表'!$J$4:$J$13,0))&amp;"",IFERROR(INDEX('分け方の表'!$C$4:$C$103,MATCH(F935&amp;"|"&amp;G935,'分け方の表'!$D$4:$D$103,0))&amp;"",IFERROR(INDEX('分け方の表'!$C$4:$C$103,MATCH(F935&amp;"|（ほか全部）",'分け方の表'!$D$4:$D$103,0))&amp;"","未分類"))))</f>
        <v/>
      </c>
      <c r="S935" s="39">
        <f>IF(L935&lt;&gt;1,"",IF(N935=1,"",IF(IF(O935&gt;0,INDEX('分け方の表'!$N$4:$N$53,O935)&amp;"","")&lt;&gt;"",IF(INDEX('分け方の表'!$N$4:$N$53,O935)="（数えない）","",INDEX('分け方の表'!$N$4:$N$53,O935)&amp;""),IF(I935&amp;""="1",IF((Q935&lt;&gt;"")*(D935&lt;0)*(IFERROR(INDEX('入力'!$E$30:$E$88,MATCH(Q935,'入力'!$A$30:$A$88,0)),"")="貯める・増やす"),Q935,""),IF(A935&amp;""="0","",IF(Q935&lt;&gt;"",Q935,R935))))))</f>
        <v/>
      </c>
      <c r="T935" s="56">
        <f>IF(S935="","",IF(IFERROR(INDEX('入力'!$E$30:$E$88,MATCH(S935,'入力'!$A$30:$A$88,0)),"")="入るお金",D935,-D935))</f>
        <v/>
      </c>
      <c r="U935" s="39">
        <f>IF(L935="","",IF(L935&lt;&gt;1,"見出しなど",IF(N935=1,"重なり",IF(S935="",IF(O935&gt;0,"数えない（直した）",IF(I935&amp;""="1","振替",IF(A935&amp;""="0","計算対象外","数えない"))),IF(COUNTIFS('入力'!$A$30:$A$88,S935)=0,"一覧にない費目",IF(O935&gt;0,"直した",IF(S935="未分類","未分類","OK")))))))</f>
        <v/>
      </c>
    </row>
    <row r="936">
      <c r="A936" s="40" t="n"/>
      <c r="B936" s="34" t="n"/>
      <c r="C936" s="35" t="n"/>
      <c r="D936" s="36" t="n"/>
      <c r="E936" s="35" t="n"/>
      <c r="F936" s="35" t="n"/>
      <c r="G936" s="35" t="n"/>
      <c r="H936" s="35" t="n"/>
      <c r="I936" s="40" t="n"/>
      <c r="J936" s="35" t="n"/>
      <c r="L936" s="39">
        <f>IF(B936="","",IFERROR(YEAR(B936)*0+D936*0+1,0))</f>
        <v/>
      </c>
      <c r="M936" s="55">
        <f>IF(L936&lt;&gt;1,"",IF(O936&gt;0,IF(INDEX('分け方の表'!$O$4:$O$53,O936)&lt;&gt;"",DATE(YEAR(INDEX('分け方の表'!$O$4:$O$53,O936)),MONTH(INDEX('分け方の表'!$O$4:$O$53,O936)),1),DATE(YEAR(B936),MONTH(B936),1)),DATE(YEAR(B936),MONTH(B936),1)))</f>
        <v/>
      </c>
      <c r="N936" s="39">
        <f>IF(L936&lt;&gt;1,"",IF(J936="",0,IF(COUNTIFS($J$4:J936,J936)&gt;1,1,0)))</f>
        <v/>
      </c>
      <c r="O936" s="39">
        <f>IF(L936&lt;&gt;1,"",IF(J936="",0,IFERROR(MATCH(J936,'分け方の表'!$M$4:$M$53,0),0)))</f>
        <v/>
      </c>
      <c r="P936" s="39">
        <f>IF(L936&lt;&gt;1,"",IF(SUMPRODUCT((COUNTIFS(C936,"*"&amp;'分け方の表'!$F$4:$F$23&amp;"*")&gt;0)*('分け方の表'!$F$4:$F$23&lt;&gt;"")*'分け方の表'!$I$4:$I$23)=0,99,1+COUNTIFS('分け方の表'!$I$4:$I$23,"&gt;"&amp;SUMPRODUCT((COUNTIFS(C936,"*"&amp;'分け方の表'!$F$4:$F$23&amp;"*")&gt;0)*('分け方の表'!$F$4:$F$23&lt;&gt;"")*'分け方の表'!$I$4:$I$23))))</f>
        <v/>
      </c>
      <c r="Q936" s="39">
        <f>IF(L936&lt;&gt;1,"",IF(P936&gt;=99,"",INDEX('分け方の表'!$G$4:$G$23,P936)&amp;""))</f>
        <v/>
      </c>
      <c r="R936" s="39">
        <f>IF(L936&lt;&gt;1,"",IF((F936="収入")*(G936="給与")*(E936&lt;&gt;"")*(COUNTIFS('分け方の表'!$J$4:$J$13,E936)&gt;0),INDEX('分け方の表'!$K$4:$K$13,MATCH(E936,'分け方の表'!$J$4:$J$13,0))&amp;"",IFERROR(INDEX('分け方の表'!$C$4:$C$103,MATCH(F936&amp;"|"&amp;G936,'分け方の表'!$D$4:$D$103,0))&amp;"",IFERROR(INDEX('分け方の表'!$C$4:$C$103,MATCH(F936&amp;"|（ほか全部）",'分け方の表'!$D$4:$D$103,0))&amp;"","未分類"))))</f>
        <v/>
      </c>
      <c r="S936" s="39">
        <f>IF(L936&lt;&gt;1,"",IF(N936=1,"",IF(IF(O936&gt;0,INDEX('分け方の表'!$N$4:$N$53,O936)&amp;"","")&lt;&gt;"",IF(INDEX('分け方の表'!$N$4:$N$53,O936)="（数えない）","",INDEX('分け方の表'!$N$4:$N$53,O936)&amp;""),IF(I936&amp;""="1",IF((Q936&lt;&gt;"")*(D936&lt;0)*(IFERROR(INDEX('入力'!$E$30:$E$88,MATCH(Q936,'入力'!$A$30:$A$88,0)),"")="貯める・増やす"),Q936,""),IF(A936&amp;""="0","",IF(Q936&lt;&gt;"",Q936,R936))))))</f>
        <v/>
      </c>
      <c r="T936" s="56">
        <f>IF(S936="","",IF(IFERROR(INDEX('入力'!$E$30:$E$88,MATCH(S936,'入力'!$A$30:$A$88,0)),"")="入るお金",D936,-D936))</f>
        <v/>
      </c>
      <c r="U936" s="39">
        <f>IF(L936="","",IF(L936&lt;&gt;1,"見出しなど",IF(N936=1,"重なり",IF(S936="",IF(O936&gt;0,"数えない（直した）",IF(I936&amp;""="1","振替",IF(A936&amp;""="0","計算対象外","数えない"))),IF(COUNTIFS('入力'!$A$30:$A$88,S936)=0,"一覧にない費目",IF(O936&gt;0,"直した",IF(S936="未分類","未分類","OK")))))))</f>
        <v/>
      </c>
    </row>
    <row r="937">
      <c r="A937" s="40" t="n"/>
      <c r="B937" s="34" t="n"/>
      <c r="C937" s="35" t="n"/>
      <c r="D937" s="36" t="n"/>
      <c r="E937" s="35" t="n"/>
      <c r="F937" s="35" t="n"/>
      <c r="G937" s="35" t="n"/>
      <c r="H937" s="35" t="n"/>
      <c r="I937" s="40" t="n"/>
      <c r="J937" s="35" t="n"/>
      <c r="L937" s="39">
        <f>IF(B937="","",IFERROR(YEAR(B937)*0+D937*0+1,0))</f>
        <v/>
      </c>
      <c r="M937" s="55">
        <f>IF(L937&lt;&gt;1,"",IF(O937&gt;0,IF(INDEX('分け方の表'!$O$4:$O$53,O937)&lt;&gt;"",DATE(YEAR(INDEX('分け方の表'!$O$4:$O$53,O937)),MONTH(INDEX('分け方の表'!$O$4:$O$53,O937)),1),DATE(YEAR(B937),MONTH(B937),1)),DATE(YEAR(B937),MONTH(B937),1)))</f>
        <v/>
      </c>
      <c r="N937" s="39">
        <f>IF(L937&lt;&gt;1,"",IF(J937="",0,IF(COUNTIFS($J$4:J937,J937)&gt;1,1,0)))</f>
        <v/>
      </c>
      <c r="O937" s="39">
        <f>IF(L937&lt;&gt;1,"",IF(J937="",0,IFERROR(MATCH(J937,'分け方の表'!$M$4:$M$53,0),0)))</f>
        <v/>
      </c>
      <c r="P937" s="39">
        <f>IF(L937&lt;&gt;1,"",IF(SUMPRODUCT((COUNTIFS(C937,"*"&amp;'分け方の表'!$F$4:$F$23&amp;"*")&gt;0)*('分け方の表'!$F$4:$F$23&lt;&gt;"")*'分け方の表'!$I$4:$I$23)=0,99,1+COUNTIFS('分け方の表'!$I$4:$I$23,"&gt;"&amp;SUMPRODUCT((COUNTIFS(C937,"*"&amp;'分け方の表'!$F$4:$F$23&amp;"*")&gt;0)*('分け方の表'!$F$4:$F$23&lt;&gt;"")*'分け方の表'!$I$4:$I$23))))</f>
        <v/>
      </c>
      <c r="Q937" s="39">
        <f>IF(L937&lt;&gt;1,"",IF(P937&gt;=99,"",INDEX('分け方の表'!$G$4:$G$23,P937)&amp;""))</f>
        <v/>
      </c>
      <c r="R937" s="39">
        <f>IF(L937&lt;&gt;1,"",IF((F937="収入")*(G937="給与")*(E937&lt;&gt;"")*(COUNTIFS('分け方の表'!$J$4:$J$13,E937)&gt;0),INDEX('分け方の表'!$K$4:$K$13,MATCH(E937,'分け方の表'!$J$4:$J$13,0))&amp;"",IFERROR(INDEX('分け方の表'!$C$4:$C$103,MATCH(F937&amp;"|"&amp;G937,'分け方の表'!$D$4:$D$103,0))&amp;"",IFERROR(INDEX('分け方の表'!$C$4:$C$103,MATCH(F937&amp;"|（ほか全部）",'分け方の表'!$D$4:$D$103,0))&amp;"","未分類"))))</f>
        <v/>
      </c>
      <c r="S937" s="39">
        <f>IF(L937&lt;&gt;1,"",IF(N937=1,"",IF(IF(O937&gt;0,INDEX('分け方の表'!$N$4:$N$53,O937)&amp;"","")&lt;&gt;"",IF(INDEX('分け方の表'!$N$4:$N$53,O937)="（数えない）","",INDEX('分け方の表'!$N$4:$N$53,O937)&amp;""),IF(I937&amp;""="1",IF((Q937&lt;&gt;"")*(D937&lt;0)*(IFERROR(INDEX('入力'!$E$30:$E$88,MATCH(Q937,'入力'!$A$30:$A$88,0)),"")="貯める・増やす"),Q937,""),IF(A937&amp;""="0","",IF(Q937&lt;&gt;"",Q937,R937))))))</f>
        <v/>
      </c>
      <c r="T937" s="56">
        <f>IF(S937="","",IF(IFERROR(INDEX('入力'!$E$30:$E$88,MATCH(S937,'入力'!$A$30:$A$88,0)),"")="入るお金",D937,-D937))</f>
        <v/>
      </c>
      <c r="U937" s="39">
        <f>IF(L937="","",IF(L937&lt;&gt;1,"見出しなど",IF(N937=1,"重なり",IF(S937="",IF(O937&gt;0,"数えない（直した）",IF(I937&amp;""="1","振替",IF(A937&amp;""="0","計算対象外","数えない"))),IF(COUNTIFS('入力'!$A$30:$A$88,S937)=0,"一覧にない費目",IF(O937&gt;0,"直した",IF(S937="未分類","未分類","OK")))))))</f>
        <v/>
      </c>
    </row>
    <row r="938">
      <c r="A938" s="40" t="n"/>
      <c r="B938" s="34" t="n"/>
      <c r="C938" s="35" t="n"/>
      <c r="D938" s="36" t="n"/>
      <c r="E938" s="35" t="n"/>
      <c r="F938" s="35" t="n"/>
      <c r="G938" s="35" t="n"/>
      <c r="H938" s="35" t="n"/>
      <c r="I938" s="40" t="n"/>
      <c r="J938" s="35" t="n"/>
      <c r="L938" s="39">
        <f>IF(B938="","",IFERROR(YEAR(B938)*0+D938*0+1,0))</f>
        <v/>
      </c>
      <c r="M938" s="55">
        <f>IF(L938&lt;&gt;1,"",IF(O938&gt;0,IF(INDEX('分け方の表'!$O$4:$O$53,O938)&lt;&gt;"",DATE(YEAR(INDEX('分け方の表'!$O$4:$O$53,O938)),MONTH(INDEX('分け方の表'!$O$4:$O$53,O938)),1),DATE(YEAR(B938),MONTH(B938),1)),DATE(YEAR(B938),MONTH(B938),1)))</f>
        <v/>
      </c>
      <c r="N938" s="39">
        <f>IF(L938&lt;&gt;1,"",IF(J938="",0,IF(COUNTIFS($J$4:J938,J938)&gt;1,1,0)))</f>
        <v/>
      </c>
      <c r="O938" s="39">
        <f>IF(L938&lt;&gt;1,"",IF(J938="",0,IFERROR(MATCH(J938,'分け方の表'!$M$4:$M$53,0),0)))</f>
        <v/>
      </c>
      <c r="P938" s="39">
        <f>IF(L938&lt;&gt;1,"",IF(SUMPRODUCT((COUNTIFS(C938,"*"&amp;'分け方の表'!$F$4:$F$23&amp;"*")&gt;0)*('分け方の表'!$F$4:$F$23&lt;&gt;"")*'分け方の表'!$I$4:$I$23)=0,99,1+COUNTIFS('分け方の表'!$I$4:$I$23,"&gt;"&amp;SUMPRODUCT((COUNTIFS(C938,"*"&amp;'分け方の表'!$F$4:$F$23&amp;"*")&gt;0)*('分け方の表'!$F$4:$F$23&lt;&gt;"")*'分け方の表'!$I$4:$I$23))))</f>
        <v/>
      </c>
      <c r="Q938" s="39">
        <f>IF(L938&lt;&gt;1,"",IF(P938&gt;=99,"",INDEX('分け方の表'!$G$4:$G$23,P938)&amp;""))</f>
        <v/>
      </c>
      <c r="R938" s="39">
        <f>IF(L938&lt;&gt;1,"",IF((F938="収入")*(G938="給与")*(E938&lt;&gt;"")*(COUNTIFS('分け方の表'!$J$4:$J$13,E938)&gt;0),INDEX('分け方の表'!$K$4:$K$13,MATCH(E938,'分け方の表'!$J$4:$J$13,0))&amp;"",IFERROR(INDEX('分け方の表'!$C$4:$C$103,MATCH(F938&amp;"|"&amp;G938,'分け方の表'!$D$4:$D$103,0))&amp;"",IFERROR(INDEX('分け方の表'!$C$4:$C$103,MATCH(F938&amp;"|（ほか全部）",'分け方の表'!$D$4:$D$103,0))&amp;"","未分類"))))</f>
        <v/>
      </c>
      <c r="S938" s="39">
        <f>IF(L938&lt;&gt;1,"",IF(N938=1,"",IF(IF(O938&gt;0,INDEX('分け方の表'!$N$4:$N$53,O938)&amp;"","")&lt;&gt;"",IF(INDEX('分け方の表'!$N$4:$N$53,O938)="（数えない）","",INDEX('分け方の表'!$N$4:$N$53,O938)&amp;""),IF(I938&amp;""="1",IF((Q938&lt;&gt;"")*(D938&lt;0)*(IFERROR(INDEX('入力'!$E$30:$E$88,MATCH(Q938,'入力'!$A$30:$A$88,0)),"")="貯める・増やす"),Q938,""),IF(A938&amp;""="0","",IF(Q938&lt;&gt;"",Q938,R938))))))</f>
        <v/>
      </c>
      <c r="T938" s="56">
        <f>IF(S938="","",IF(IFERROR(INDEX('入力'!$E$30:$E$88,MATCH(S938,'入力'!$A$30:$A$88,0)),"")="入るお金",D938,-D938))</f>
        <v/>
      </c>
      <c r="U938" s="39">
        <f>IF(L938="","",IF(L938&lt;&gt;1,"見出しなど",IF(N938=1,"重なり",IF(S938="",IF(O938&gt;0,"数えない（直した）",IF(I938&amp;""="1","振替",IF(A938&amp;""="0","計算対象外","数えない"))),IF(COUNTIFS('入力'!$A$30:$A$88,S938)=0,"一覧にない費目",IF(O938&gt;0,"直した",IF(S938="未分類","未分類","OK")))))))</f>
        <v/>
      </c>
    </row>
    <row r="939">
      <c r="A939" s="40" t="n"/>
      <c r="B939" s="34" t="n"/>
      <c r="C939" s="35" t="n"/>
      <c r="D939" s="36" t="n"/>
      <c r="E939" s="35" t="n"/>
      <c r="F939" s="35" t="n"/>
      <c r="G939" s="35" t="n"/>
      <c r="H939" s="35" t="n"/>
      <c r="I939" s="40" t="n"/>
      <c r="J939" s="35" t="n"/>
      <c r="L939" s="39">
        <f>IF(B939="","",IFERROR(YEAR(B939)*0+D939*0+1,0))</f>
        <v/>
      </c>
      <c r="M939" s="55">
        <f>IF(L939&lt;&gt;1,"",IF(O939&gt;0,IF(INDEX('分け方の表'!$O$4:$O$53,O939)&lt;&gt;"",DATE(YEAR(INDEX('分け方の表'!$O$4:$O$53,O939)),MONTH(INDEX('分け方の表'!$O$4:$O$53,O939)),1),DATE(YEAR(B939),MONTH(B939),1)),DATE(YEAR(B939),MONTH(B939),1)))</f>
        <v/>
      </c>
      <c r="N939" s="39">
        <f>IF(L939&lt;&gt;1,"",IF(J939="",0,IF(COUNTIFS($J$4:J939,J939)&gt;1,1,0)))</f>
        <v/>
      </c>
      <c r="O939" s="39">
        <f>IF(L939&lt;&gt;1,"",IF(J939="",0,IFERROR(MATCH(J939,'分け方の表'!$M$4:$M$53,0),0)))</f>
        <v/>
      </c>
      <c r="P939" s="39">
        <f>IF(L939&lt;&gt;1,"",IF(SUMPRODUCT((COUNTIFS(C939,"*"&amp;'分け方の表'!$F$4:$F$23&amp;"*")&gt;0)*('分け方の表'!$F$4:$F$23&lt;&gt;"")*'分け方の表'!$I$4:$I$23)=0,99,1+COUNTIFS('分け方の表'!$I$4:$I$23,"&gt;"&amp;SUMPRODUCT((COUNTIFS(C939,"*"&amp;'分け方の表'!$F$4:$F$23&amp;"*")&gt;0)*('分け方の表'!$F$4:$F$23&lt;&gt;"")*'分け方の表'!$I$4:$I$23))))</f>
        <v/>
      </c>
      <c r="Q939" s="39">
        <f>IF(L939&lt;&gt;1,"",IF(P939&gt;=99,"",INDEX('分け方の表'!$G$4:$G$23,P939)&amp;""))</f>
        <v/>
      </c>
      <c r="R939" s="39">
        <f>IF(L939&lt;&gt;1,"",IF((F939="収入")*(G939="給与")*(E939&lt;&gt;"")*(COUNTIFS('分け方の表'!$J$4:$J$13,E939)&gt;0),INDEX('分け方の表'!$K$4:$K$13,MATCH(E939,'分け方の表'!$J$4:$J$13,0))&amp;"",IFERROR(INDEX('分け方の表'!$C$4:$C$103,MATCH(F939&amp;"|"&amp;G939,'分け方の表'!$D$4:$D$103,0))&amp;"",IFERROR(INDEX('分け方の表'!$C$4:$C$103,MATCH(F939&amp;"|（ほか全部）",'分け方の表'!$D$4:$D$103,0))&amp;"","未分類"))))</f>
        <v/>
      </c>
      <c r="S939" s="39">
        <f>IF(L939&lt;&gt;1,"",IF(N939=1,"",IF(IF(O939&gt;0,INDEX('分け方の表'!$N$4:$N$53,O939)&amp;"","")&lt;&gt;"",IF(INDEX('分け方の表'!$N$4:$N$53,O939)="（数えない）","",INDEX('分け方の表'!$N$4:$N$53,O939)&amp;""),IF(I939&amp;""="1",IF((Q939&lt;&gt;"")*(D939&lt;0)*(IFERROR(INDEX('入力'!$E$30:$E$88,MATCH(Q939,'入力'!$A$30:$A$88,0)),"")="貯める・増やす"),Q939,""),IF(A939&amp;""="0","",IF(Q939&lt;&gt;"",Q939,R939))))))</f>
        <v/>
      </c>
      <c r="T939" s="56">
        <f>IF(S939="","",IF(IFERROR(INDEX('入力'!$E$30:$E$88,MATCH(S939,'入力'!$A$30:$A$88,0)),"")="入るお金",D939,-D939))</f>
        <v/>
      </c>
      <c r="U939" s="39">
        <f>IF(L939="","",IF(L939&lt;&gt;1,"見出しなど",IF(N939=1,"重なり",IF(S939="",IF(O939&gt;0,"数えない（直した）",IF(I939&amp;""="1","振替",IF(A939&amp;""="0","計算対象外","数えない"))),IF(COUNTIFS('入力'!$A$30:$A$88,S939)=0,"一覧にない費目",IF(O939&gt;0,"直した",IF(S939="未分類","未分類","OK")))))))</f>
        <v/>
      </c>
    </row>
    <row r="940">
      <c r="A940" s="40" t="n"/>
      <c r="B940" s="34" t="n"/>
      <c r="C940" s="35" t="n"/>
      <c r="D940" s="36" t="n"/>
      <c r="E940" s="35" t="n"/>
      <c r="F940" s="35" t="n"/>
      <c r="G940" s="35" t="n"/>
      <c r="H940" s="35" t="n"/>
      <c r="I940" s="40" t="n"/>
      <c r="J940" s="35" t="n"/>
      <c r="L940" s="39">
        <f>IF(B940="","",IFERROR(YEAR(B940)*0+D940*0+1,0))</f>
        <v/>
      </c>
      <c r="M940" s="55">
        <f>IF(L940&lt;&gt;1,"",IF(O940&gt;0,IF(INDEX('分け方の表'!$O$4:$O$53,O940)&lt;&gt;"",DATE(YEAR(INDEX('分け方の表'!$O$4:$O$53,O940)),MONTH(INDEX('分け方の表'!$O$4:$O$53,O940)),1),DATE(YEAR(B940),MONTH(B940),1)),DATE(YEAR(B940),MONTH(B940),1)))</f>
        <v/>
      </c>
      <c r="N940" s="39">
        <f>IF(L940&lt;&gt;1,"",IF(J940="",0,IF(COUNTIFS($J$4:J940,J940)&gt;1,1,0)))</f>
        <v/>
      </c>
      <c r="O940" s="39">
        <f>IF(L940&lt;&gt;1,"",IF(J940="",0,IFERROR(MATCH(J940,'分け方の表'!$M$4:$M$53,0),0)))</f>
        <v/>
      </c>
      <c r="P940" s="39">
        <f>IF(L940&lt;&gt;1,"",IF(SUMPRODUCT((COUNTIFS(C940,"*"&amp;'分け方の表'!$F$4:$F$23&amp;"*")&gt;0)*('分け方の表'!$F$4:$F$23&lt;&gt;"")*'分け方の表'!$I$4:$I$23)=0,99,1+COUNTIFS('分け方の表'!$I$4:$I$23,"&gt;"&amp;SUMPRODUCT((COUNTIFS(C940,"*"&amp;'分け方の表'!$F$4:$F$23&amp;"*")&gt;0)*('分け方の表'!$F$4:$F$23&lt;&gt;"")*'分け方の表'!$I$4:$I$23))))</f>
        <v/>
      </c>
      <c r="Q940" s="39">
        <f>IF(L940&lt;&gt;1,"",IF(P940&gt;=99,"",INDEX('分け方の表'!$G$4:$G$23,P940)&amp;""))</f>
        <v/>
      </c>
      <c r="R940" s="39">
        <f>IF(L940&lt;&gt;1,"",IF((F940="収入")*(G940="給与")*(E940&lt;&gt;"")*(COUNTIFS('分け方の表'!$J$4:$J$13,E940)&gt;0),INDEX('分け方の表'!$K$4:$K$13,MATCH(E940,'分け方の表'!$J$4:$J$13,0))&amp;"",IFERROR(INDEX('分け方の表'!$C$4:$C$103,MATCH(F940&amp;"|"&amp;G940,'分け方の表'!$D$4:$D$103,0))&amp;"",IFERROR(INDEX('分け方の表'!$C$4:$C$103,MATCH(F940&amp;"|（ほか全部）",'分け方の表'!$D$4:$D$103,0))&amp;"","未分類"))))</f>
        <v/>
      </c>
      <c r="S940" s="39">
        <f>IF(L940&lt;&gt;1,"",IF(N940=1,"",IF(IF(O940&gt;0,INDEX('分け方の表'!$N$4:$N$53,O940)&amp;"","")&lt;&gt;"",IF(INDEX('分け方の表'!$N$4:$N$53,O940)="（数えない）","",INDEX('分け方の表'!$N$4:$N$53,O940)&amp;""),IF(I940&amp;""="1",IF((Q940&lt;&gt;"")*(D940&lt;0)*(IFERROR(INDEX('入力'!$E$30:$E$88,MATCH(Q940,'入力'!$A$30:$A$88,0)),"")="貯める・増やす"),Q940,""),IF(A940&amp;""="0","",IF(Q940&lt;&gt;"",Q940,R940))))))</f>
        <v/>
      </c>
      <c r="T940" s="56">
        <f>IF(S940="","",IF(IFERROR(INDEX('入力'!$E$30:$E$88,MATCH(S940,'入力'!$A$30:$A$88,0)),"")="入るお金",D940,-D940))</f>
        <v/>
      </c>
      <c r="U940" s="39">
        <f>IF(L940="","",IF(L940&lt;&gt;1,"見出しなど",IF(N940=1,"重なり",IF(S940="",IF(O940&gt;0,"数えない（直した）",IF(I940&amp;""="1","振替",IF(A940&amp;""="0","計算対象外","数えない"))),IF(COUNTIFS('入力'!$A$30:$A$88,S940)=0,"一覧にない費目",IF(O940&gt;0,"直した",IF(S940="未分類","未分類","OK")))))))</f>
        <v/>
      </c>
    </row>
    <row r="941">
      <c r="A941" s="40" t="n"/>
      <c r="B941" s="34" t="n"/>
      <c r="C941" s="35" t="n"/>
      <c r="D941" s="36" t="n"/>
      <c r="E941" s="35" t="n"/>
      <c r="F941" s="35" t="n"/>
      <c r="G941" s="35" t="n"/>
      <c r="H941" s="35" t="n"/>
      <c r="I941" s="40" t="n"/>
      <c r="J941" s="35" t="n"/>
      <c r="L941" s="39">
        <f>IF(B941="","",IFERROR(YEAR(B941)*0+D941*0+1,0))</f>
        <v/>
      </c>
      <c r="M941" s="55">
        <f>IF(L941&lt;&gt;1,"",IF(O941&gt;0,IF(INDEX('分け方の表'!$O$4:$O$53,O941)&lt;&gt;"",DATE(YEAR(INDEX('分け方の表'!$O$4:$O$53,O941)),MONTH(INDEX('分け方の表'!$O$4:$O$53,O941)),1),DATE(YEAR(B941),MONTH(B941),1)),DATE(YEAR(B941),MONTH(B941),1)))</f>
        <v/>
      </c>
      <c r="N941" s="39">
        <f>IF(L941&lt;&gt;1,"",IF(J941="",0,IF(COUNTIFS($J$4:J941,J941)&gt;1,1,0)))</f>
        <v/>
      </c>
      <c r="O941" s="39">
        <f>IF(L941&lt;&gt;1,"",IF(J941="",0,IFERROR(MATCH(J941,'分け方の表'!$M$4:$M$53,0),0)))</f>
        <v/>
      </c>
      <c r="P941" s="39">
        <f>IF(L941&lt;&gt;1,"",IF(SUMPRODUCT((COUNTIFS(C941,"*"&amp;'分け方の表'!$F$4:$F$23&amp;"*")&gt;0)*('分け方の表'!$F$4:$F$23&lt;&gt;"")*'分け方の表'!$I$4:$I$23)=0,99,1+COUNTIFS('分け方の表'!$I$4:$I$23,"&gt;"&amp;SUMPRODUCT((COUNTIFS(C941,"*"&amp;'分け方の表'!$F$4:$F$23&amp;"*")&gt;0)*('分け方の表'!$F$4:$F$23&lt;&gt;"")*'分け方の表'!$I$4:$I$23))))</f>
        <v/>
      </c>
      <c r="Q941" s="39">
        <f>IF(L941&lt;&gt;1,"",IF(P941&gt;=99,"",INDEX('分け方の表'!$G$4:$G$23,P941)&amp;""))</f>
        <v/>
      </c>
      <c r="R941" s="39">
        <f>IF(L941&lt;&gt;1,"",IF((F941="収入")*(G941="給与")*(E941&lt;&gt;"")*(COUNTIFS('分け方の表'!$J$4:$J$13,E941)&gt;0),INDEX('分け方の表'!$K$4:$K$13,MATCH(E941,'分け方の表'!$J$4:$J$13,0))&amp;"",IFERROR(INDEX('分け方の表'!$C$4:$C$103,MATCH(F941&amp;"|"&amp;G941,'分け方の表'!$D$4:$D$103,0))&amp;"",IFERROR(INDEX('分け方の表'!$C$4:$C$103,MATCH(F941&amp;"|（ほか全部）",'分け方の表'!$D$4:$D$103,0))&amp;"","未分類"))))</f>
        <v/>
      </c>
      <c r="S941" s="39">
        <f>IF(L941&lt;&gt;1,"",IF(N941=1,"",IF(IF(O941&gt;0,INDEX('分け方の表'!$N$4:$N$53,O941)&amp;"","")&lt;&gt;"",IF(INDEX('分け方の表'!$N$4:$N$53,O941)="（数えない）","",INDEX('分け方の表'!$N$4:$N$53,O941)&amp;""),IF(I941&amp;""="1",IF((Q941&lt;&gt;"")*(D941&lt;0)*(IFERROR(INDEX('入力'!$E$30:$E$88,MATCH(Q941,'入力'!$A$30:$A$88,0)),"")="貯める・増やす"),Q941,""),IF(A941&amp;""="0","",IF(Q941&lt;&gt;"",Q941,R941))))))</f>
        <v/>
      </c>
      <c r="T941" s="56">
        <f>IF(S941="","",IF(IFERROR(INDEX('入力'!$E$30:$E$88,MATCH(S941,'入力'!$A$30:$A$88,0)),"")="入るお金",D941,-D941))</f>
        <v/>
      </c>
      <c r="U941" s="39">
        <f>IF(L941="","",IF(L941&lt;&gt;1,"見出しなど",IF(N941=1,"重なり",IF(S941="",IF(O941&gt;0,"数えない（直した）",IF(I941&amp;""="1","振替",IF(A941&amp;""="0","計算対象外","数えない"))),IF(COUNTIFS('入力'!$A$30:$A$88,S941)=0,"一覧にない費目",IF(O941&gt;0,"直した",IF(S941="未分類","未分類","OK")))))))</f>
        <v/>
      </c>
    </row>
    <row r="942">
      <c r="A942" s="40" t="n"/>
      <c r="B942" s="34" t="n"/>
      <c r="C942" s="35" t="n"/>
      <c r="D942" s="36" t="n"/>
      <c r="E942" s="35" t="n"/>
      <c r="F942" s="35" t="n"/>
      <c r="G942" s="35" t="n"/>
      <c r="H942" s="35" t="n"/>
      <c r="I942" s="40" t="n"/>
      <c r="J942" s="35" t="n"/>
      <c r="L942" s="39">
        <f>IF(B942="","",IFERROR(YEAR(B942)*0+D942*0+1,0))</f>
        <v/>
      </c>
      <c r="M942" s="55">
        <f>IF(L942&lt;&gt;1,"",IF(O942&gt;0,IF(INDEX('分け方の表'!$O$4:$O$53,O942)&lt;&gt;"",DATE(YEAR(INDEX('分け方の表'!$O$4:$O$53,O942)),MONTH(INDEX('分け方の表'!$O$4:$O$53,O942)),1),DATE(YEAR(B942),MONTH(B942),1)),DATE(YEAR(B942),MONTH(B942),1)))</f>
        <v/>
      </c>
      <c r="N942" s="39">
        <f>IF(L942&lt;&gt;1,"",IF(J942="",0,IF(COUNTIFS($J$4:J942,J942)&gt;1,1,0)))</f>
        <v/>
      </c>
      <c r="O942" s="39">
        <f>IF(L942&lt;&gt;1,"",IF(J942="",0,IFERROR(MATCH(J942,'分け方の表'!$M$4:$M$53,0),0)))</f>
        <v/>
      </c>
      <c r="P942" s="39">
        <f>IF(L942&lt;&gt;1,"",IF(SUMPRODUCT((COUNTIFS(C942,"*"&amp;'分け方の表'!$F$4:$F$23&amp;"*")&gt;0)*('分け方の表'!$F$4:$F$23&lt;&gt;"")*'分け方の表'!$I$4:$I$23)=0,99,1+COUNTIFS('分け方の表'!$I$4:$I$23,"&gt;"&amp;SUMPRODUCT((COUNTIFS(C942,"*"&amp;'分け方の表'!$F$4:$F$23&amp;"*")&gt;0)*('分け方の表'!$F$4:$F$23&lt;&gt;"")*'分け方の表'!$I$4:$I$23))))</f>
        <v/>
      </c>
      <c r="Q942" s="39">
        <f>IF(L942&lt;&gt;1,"",IF(P942&gt;=99,"",INDEX('分け方の表'!$G$4:$G$23,P942)&amp;""))</f>
        <v/>
      </c>
      <c r="R942" s="39">
        <f>IF(L942&lt;&gt;1,"",IF((F942="収入")*(G942="給与")*(E942&lt;&gt;"")*(COUNTIFS('分け方の表'!$J$4:$J$13,E942)&gt;0),INDEX('分け方の表'!$K$4:$K$13,MATCH(E942,'分け方の表'!$J$4:$J$13,0))&amp;"",IFERROR(INDEX('分け方の表'!$C$4:$C$103,MATCH(F942&amp;"|"&amp;G942,'分け方の表'!$D$4:$D$103,0))&amp;"",IFERROR(INDEX('分け方の表'!$C$4:$C$103,MATCH(F942&amp;"|（ほか全部）",'分け方の表'!$D$4:$D$103,0))&amp;"","未分類"))))</f>
        <v/>
      </c>
      <c r="S942" s="39">
        <f>IF(L942&lt;&gt;1,"",IF(N942=1,"",IF(IF(O942&gt;0,INDEX('分け方の表'!$N$4:$N$53,O942)&amp;"","")&lt;&gt;"",IF(INDEX('分け方の表'!$N$4:$N$53,O942)="（数えない）","",INDEX('分け方の表'!$N$4:$N$53,O942)&amp;""),IF(I942&amp;""="1",IF((Q942&lt;&gt;"")*(D942&lt;0)*(IFERROR(INDEX('入力'!$E$30:$E$88,MATCH(Q942,'入力'!$A$30:$A$88,0)),"")="貯める・増やす"),Q942,""),IF(A942&amp;""="0","",IF(Q942&lt;&gt;"",Q942,R942))))))</f>
        <v/>
      </c>
      <c r="T942" s="56">
        <f>IF(S942="","",IF(IFERROR(INDEX('入力'!$E$30:$E$88,MATCH(S942,'入力'!$A$30:$A$88,0)),"")="入るお金",D942,-D942))</f>
        <v/>
      </c>
      <c r="U942" s="39">
        <f>IF(L942="","",IF(L942&lt;&gt;1,"見出しなど",IF(N942=1,"重なり",IF(S942="",IF(O942&gt;0,"数えない（直した）",IF(I942&amp;""="1","振替",IF(A942&amp;""="0","計算対象外","数えない"))),IF(COUNTIFS('入力'!$A$30:$A$88,S942)=0,"一覧にない費目",IF(O942&gt;0,"直した",IF(S942="未分類","未分類","OK")))))))</f>
        <v/>
      </c>
    </row>
    <row r="943">
      <c r="A943" s="40" t="n"/>
      <c r="B943" s="34" t="n"/>
      <c r="C943" s="35" t="n"/>
      <c r="D943" s="36" t="n"/>
      <c r="E943" s="35" t="n"/>
      <c r="F943" s="35" t="n"/>
      <c r="G943" s="35" t="n"/>
      <c r="H943" s="35" t="n"/>
      <c r="I943" s="40" t="n"/>
      <c r="J943" s="35" t="n"/>
      <c r="L943" s="39">
        <f>IF(B943="","",IFERROR(YEAR(B943)*0+D943*0+1,0))</f>
        <v/>
      </c>
      <c r="M943" s="55">
        <f>IF(L943&lt;&gt;1,"",IF(O943&gt;0,IF(INDEX('分け方の表'!$O$4:$O$53,O943)&lt;&gt;"",DATE(YEAR(INDEX('分け方の表'!$O$4:$O$53,O943)),MONTH(INDEX('分け方の表'!$O$4:$O$53,O943)),1),DATE(YEAR(B943),MONTH(B943),1)),DATE(YEAR(B943),MONTH(B943),1)))</f>
        <v/>
      </c>
      <c r="N943" s="39">
        <f>IF(L943&lt;&gt;1,"",IF(J943="",0,IF(COUNTIFS($J$4:J943,J943)&gt;1,1,0)))</f>
        <v/>
      </c>
      <c r="O943" s="39">
        <f>IF(L943&lt;&gt;1,"",IF(J943="",0,IFERROR(MATCH(J943,'分け方の表'!$M$4:$M$53,0),0)))</f>
        <v/>
      </c>
      <c r="P943" s="39">
        <f>IF(L943&lt;&gt;1,"",IF(SUMPRODUCT((COUNTIFS(C943,"*"&amp;'分け方の表'!$F$4:$F$23&amp;"*")&gt;0)*('分け方の表'!$F$4:$F$23&lt;&gt;"")*'分け方の表'!$I$4:$I$23)=0,99,1+COUNTIFS('分け方の表'!$I$4:$I$23,"&gt;"&amp;SUMPRODUCT((COUNTIFS(C943,"*"&amp;'分け方の表'!$F$4:$F$23&amp;"*")&gt;0)*('分け方の表'!$F$4:$F$23&lt;&gt;"")*'分け方の表'!$I$4:$I$23))))</f>
        <v/>
      </c>
      <c r="Q943" s="39">
        <f>IF(L943&lt;&gt;1,"",IF(P943&gt;=99,"",INDEX('分け方の表'!$G$4:$G$23,P943)&amp;""))</f>
        <v/>
      </c>
      <c r="R943" s="39">
        <f>IF(L943&lt;&gt;1,"",IF((F943="収入")*(G943="給与")*(E943&lt;&gt;"")*(COUNTIFS('分け方の表'!$J$4:$J$13,E943)&gt;0),INDEX('分け方の表'!$K$4:$K$13,MATCH(E943,'分け方の表'!$J$4:$J$13,0))&amp;"",IFERROR(INDEX('分け方の表'!$C$4:$C$103,MATCH(F943&amp;"|"&amp;G943,'分け方の表'!$D$4:$D$103,0))&amp;"",IFERROR(INDEX('分け方の表'!$C$4:$C$103,MATCH(F943&amp;"|（ほか全部）",'分け方の表'!$D$4:$D$103,0))&amp;"","未分類"))))</f>
        <v/>
      </c>
      <c r="S943" s="39">
        <f>IF(L943&lt;&gt;1,"",IF(N943=1,"",IF(IF(O943&gt;0,INDEX('分け方の表'!$N$4:$N$53,O943)&amp;"","")&lt;&gt;"",IF(INDEX('分け方の表'!$N$4:$N$53,O943)="（数えない）","",INDEX('分け方の表'!$N$4:$N$53,O943)&amp;""),IF(I943&amp;""="1",IF((Q943&lt;&gt;"")*(D943&lt;0)*(IFERROR(INDEX('入力'!$E$30:$E$88,MATCH(Q943,'入力'!$A$30:$A$88,0)),"")="貯める・増やす"),Q943,""),IF(A943&amp;""="0","",IF(Q943&lt;&gt;"",Q943,R943))))))</f>
        <v/>
      </c>
      <c r="T943" s="56">
        <f>IF(S943="","",IF(IFERROR(INDEX('入力'!$E$30:$E$88,MATCH(S943,'入力'!$A$30:$A$88,0)),"")="入るお金",D943,-D943))</f>
        <v/>
      </c>
      <c r="U943" s="39">
        <f>IF(L943="","",IF(L943&lt;&gt;1,"見出しなど",IF(N943=1,"重なり",IF(S943="",IF(O943&gt;0,"数えない（直した）",IF(I943&amp;""="1","振替",IF(A943&amp;""="0","計算対象外","数えない"))),IF(COUNTIFS('入力'!$A$30:$A$88,S943)=0,"一覧にない費目",IF(O943&gt;0,"直した",IF(S943="未分類","未分類","OK")))))))</f>
        <v/>
      </c>
    </row>
    <row r="944">
      <c r="A944" s="40" t="n"/>
      <c r="B944" s="34" t="n"/>
      <c r="C944" s="35" t="n"/>
      <c r="D944" s="36" t="n"/>
      <c r="E944" s="35" t="n"/>
      <c r="F944" s="35" t="n"/>
      <c r="G944" s="35" t="n"/>
      <c r="H944" s="35" t="n"/>
      <c r="I944" s="40" t="n"/>
      <c r="J944" s="35" t="n"/>
      <c r="L944" s="39">
        <f>IF(B944="","",IFERROR(YEAR(B944)*0+D944*0+1,0))</f>
        <v/>
      </c>
      <c r="M944" s="55">
        <f>IF(L944&lt;&gt;1,"",IF(O944&gt;0,IF(INDEX('分け方の表'!$O$4:$O$53,O944)&lt;&gt;"",DATE(YEAR(INDEX('分け方の表'!$O$4:$O$53,O944)),MONTH(INDEX('分け方の表'!$O$4:$O$53,O944)),1),DATE(YEAR(B944),MONTH(B944),1)),DATE(YEAR(B944),MONTH(B944),1)))</f>
        <v/>
      </c>
      <c r="N944" s="39">
        <f>IF(L944&lt;&gt;1,"",IF(J944="",0,IF(COUNTIFS($J$4:J944,J944)&gt;1,1,0)))</f>
        <v/>
      </c>
      <c r="O944" s="39">
        <f>IF(L944&lt;&gt;1,"",IF(J944="",0,IFERROR(MATCH(J944,'分け方の表'!$M$4:$M$53,0),0)))</f>
        <v/>
      </c>
      <c r="P944" s="39">
        <f>IF(L944&lt;&gt;1,"",IF(SUMPRODUCT((COUNTIFS(C944,"*"&amp;'分け方の表'!$F$4:$F$23&amp;"*")&gt;0)*('分け方の表'!$F$4:$F$23&lt;&gt;"")*'分け方の表'!$I$4:$I$23)=0,99,1+COUNTIFS('分け方の表'!$I$4:$I$23,"&gt;"&amp;SUMPRODUCT((COUNTIFS(C944,"*"&amp;'分け方の表'!$F$4:$F$23&amp;"*")&gt;0)*('分け方の表'!$F$4:$F$23&lt;&gt;"")*'分け方の表'!$I$4:$I$23))))</f>
        <v/>
      </c>
      <c r="Q944" s="39">
        <f>IF(L944&lt;&gt;1,"",IF(P944&gt;=99,"",INDEX('分け方の表'!$G$4:$G$23,P944)&amp;""))</f>
        <v/>
      </c>
      <c r="R944" s="39">
        <f>IF(L944&lt;&gt;1,"",IF((F944="収入")*(G944="給与")*(E944&lt;&gt;"")*(COUNTIFS('分け方の表'!$J$4:$J$13,E944)&gt;0),INDEX('分け方の表'!$K$4:$K$13,MATCH(E944,'分け方の表'!$J$4:$J$13,0))&amp;"",IFERROR(INDEX('分け方の表'!$C$4:$C$103,MATCH(F944&amp;"|"&amp;G944,'分け方の表'!$D$4:$D$103,0))&amp;"",IFERROR(INDEX('分け方の表'!$C$4:$C$103,MATCH(F944&amp;"|（ほか全部）",'分け方の表'!$D$4:$D$103,0))&amp;"","未分類"))))</f>
        <v/>
      </c>
      <c r="S944" s="39">
        <f>IF(L944&lt;&gt;1,"",IF(N944=1,"",IF(IF(O944&gt;0,INDEX('分け方の表'!$N$4:$N$53,O944)&amp;"","")&lt;&gt;"",IF(INDEX('分け方の表'!$N$4:$N$53,O944)="（数えない）","",INDEX('分け方の表'!$N$4:$N$53,O944)&amp;""),IF(I944&amp;""="1",IF((Q944&lt;&gt;"")*(D944&lt;0)*(IFERROR(INDEX('入力'!$E$30:$E$88,MATCH(Q944,'入力'!$A$30:$A$88,0)),"")="貯める・増やす"),Q944,""),IF(A944&amp;""="0","",IF(Q944&lt;&gt;"",Q944,R944))))))</f>
        <v/>
      </c>
      <c r="T944" s="56">
        <f>IF(S944="","",IF(IFERROR(INDEX('入力'!$E$30:$E$88,MATCH(S944,'入力'!$A$30:$A$88,0)),"")="入るお金",D944,-D944))</f>
        <v/>
      </c>
      <c r="U944" s="39">
        <f>IF(L944="","",IF(L944&lt;&gt;1,"見出しなど",IF(N944=1,"重なり",IF(S944="",IF(O944&gt;0,"数えない（直した）",IF(I944&amp;""="1","振替",IF(A944&amp;""="0","計算対象外","数えない"))),IF(COUNTIFS('入力'!$A$30:$A$88,S944)=0,"一覧にない費目",IF(O944&gt;0,"直した",IF(S944="未分類","未分類","OK")))))))</f>
        <v/>
      </c>
    </row>
    <row r="945">
      <c r="A945" s="40" t="n"/>
      <c r="B945" s="34" t="n"/>
      <c r="C945" s="35" t="n"/>
      <c r="D945" s="36" t="n"/>
      <c r="E945" s="35" t="n"/>
      <c r="F945" s="35" t="n"/>
      <c r="G945" s="35" t="n"/>
      <c r="H945" s="35" t="n"/>
      <c r="I945" s="40" t="n"/>
      <c r="J945" s="35" t="n"/>
      <c r="L945" s="39">
        <f>IF(B945="","",IFERROR(YEAR(B945)*0+D945*0+1,0))</f>
        <v/>
      </c>
      <c r="M945" s="55">
        <f>IF(L945&lt;&gt;1,"",IF(O945&gt;0,IF(INDEX('分け方の表'!$O$4:$O$53,O945)&lt;&gt;"",DATE(YEAR(INDEX('分け方の表'!$O$4:$O$53,O945)),MONTH(INDEX('分け方の表'!$O$4:$O$53,O945)),1),DATE(YEAR(B945),MONTH(B945),1)),DATE(YEAR(B945),MONTH(B945),1)))</f>
        <v/>
      </c>
      <c r="N945" s="39">
        <f>IF(L945&lt;&gt;1,"",IF(J945="",0,IF(COUNTIFS($J$4:J945,J945)&gt;1,1,0)))</f>
        <v/>
      </c>
      <c r="O945" s="39">
        <f>IF(L945&lt;&gt;1,"",IF(J945="",0,IFERROR(MATCH(J945,'分け方の表'!$M$4:$M$53,0),0)))</f>
        <v/>
      </c>
      <c r="P945" s="39">
        <f>IF(L945&lt;&gt;1,"",IF(SUMPRODUCT((COUNTIFS(C945,"*"&amp;'分け方の表'!$F$4:$F$23&amp;"*")&gt;0)*('分け方の表'!$F$4:$F$23&lt;&gt;"")*'分け方の表'!$I$4:$I$23)=0,99,1+COUNTIFS('分け方の表'!$I$4:$I$23,"&gt;"&amp;SUMPRODUCT((COUNTIFS(C945,"*"&amp;'分け方の表'!$F$4:$F$23&amp;"*")&gt;0)*('分け方の表'!$F$4:$F$23&lt;&gt;"")*'分け方の表'!$I$4:$I$23))))</f>
        <v/>
      </c>
      <c r="Q945" s="39">
        <f>IF(L945&lt;&gt;1,"",IF(P945&gt;=99,"",INDEX('分け方の表'!$G$4:$G$23,P945)&amp;""))</f>
        <v/>
      </c>
      <c r="R945" s="39">
        <f>IF(L945&lt;&gt;1,"",IF((F945="収入")*(G945="給与")*(E945&lt;&gt;"")*(COUNTIFS('分け方の表'!$J$4:$J$13,E945)&gt;0),INDEX('分け方の表'!$K$4:$K$13,MATCH(E945,'分け方の表'!$J$4:$J$13,0))&amp;"",IFERROR(INDEX('分け方の表'!$C$4:$C$103,MATCH(F945&amp;"|"&amp;G945,'分け方の表'!$D$4:$D$103,0))&amp;"",IFERROR(INDEX('分け方の表'!$C$4:$C$103,MATCH(F945&amp;"|（ほか全部）",'分け方の表'!$D$4:$D$103,0))&amp;"","未分類"))))</f>
        <v/>
      </c>
      <c r="S945" s="39">
        <f>IF(L945&lt;&gt;1,"",IF(N945=1,"",IF(IF(O945&gt;0,INDEX('分け方の表'!$N$4:$N$53,O945)&amp;"","")&lt;&gt;"",IF(INDEX('分け方の表'!$N$4:$N$53,O945)="（数えない）","",INDEX('分け方の表'!$N$4:$N$53,O945)&amp;""),IF(I945&amp;""="1",IF((Q945&lt;&gt;"")*(D945&lt;0)*(IFERROR(INDEX('入力'!$E$30:$E$88,MATCH(Q945,'入力'!$A$30:$A$88,0)),"")="貯める・増やす"),Q945,""),IF(A945&amp;""="0","",IF(Q945&lt;&gt;"",Q945,R945))))))</f>
        <v/>
      </c>
      <c r="T945" s="56">
        <f>IF(S945="","",IF(IFERROR(INDEX('入力'!$E$30:$E$88,MATCH(S945,'入力'!$A$30:$A$88,0)),"")="入るお金",D945,-D945))</f>
        <v/>
      </c>
      <c r="U945" s="39">
        <f>IF(L945="","",IF(L945&lt;&gt;1,"見出しなど",IF(N945=1,"重なり",IF(S945="",IF(O945&gt;0,"数えない（直した）",IF(I945&amp;""="1","振替",IF(A945&amp;""="0","計算対象外","数えない"))),IF(COUNTIFS('入力'!$A$30:$A$88,S945)=0,"一覧にない費目",IF(O945&gt;0,"直した",IF(S945="未分類","未分類","OK")))))))</f>
        <v/>
      </c>
    </row>
    <row r="946">
      <c r="A946" s="40" t="n"/>
      <c r="B946" s="34" t="n"/>
      <c r="C946" s="35" t="n"/>
      <c r="D946" s="36" t="n"/>
      <c r="E946" s="35" t="n"/>
      <c r="F946" s="35" t="n"/>
      <c r="G946" s="35" t="n"/>
      <c r="H946" s="35" t="n"/>
      <c r="I946" s="40" t="n"/>
      <c r="J946" s="35" t="n"/>
      <c r="L946" s="39">
        <f>IF(B946="","",IFERROR(YEAR(B946)*0+D946*0+1,0))</f>
        <v/>
      </c>
      <c r="M946" s="55">
        <f>IF(L946&lt;&gt;1,"",IF(O946&gt;0,IF(INDEX('分け方の表'!$O$4:$O$53,O946)&lt;&gt;"",DATE(YEAR(INDEX('分け方の表'!$O$4:$O$53,O946)),MONTH(INDEX('分け方の表'!$O$4:$O$53,O946)),1),DATE(YEAR(B946),MONTH(B946),1)),DATE(YEAR(B946),MONTH(B946),1)))</f>
        <v/>
      </c>
      <c r="N946" s="39">
        <f>IF(L946&lt;&gt;1,"",IF(J946="",0,IF(COUNTIFS($J$4:J946,J946)&gt;1,1,0)))</f>
        <v/>
      </c>
      <c r="O946" s="39">
        <f>IF(L946&lt;&gt;1,"",IF(J946="",0,IFERROR(MATCH(J946,'分け方の表'!$M$4:$M$53,0),0)))</f>
        <v/>
      </c>
      <c r="P946" s="39">
        <f>IF(L946&lt;&gt;1,"",IF(SUMPRODUCT((COUNTIFS(C946,"*"&amp;'分け方の表'!$F$4:$F$23&amp;"*")&gt;0)*('分け方の表'!$F$4:$F$23&lt;&gt;"")*'分け方の表'!$I$4:$I$23)=0,99,1+COUNTIFS('分け方の表'!$I$4:$I$23,"&gt;"&amp;SUMPRODUCT((COUNTIFS(C946,"*"&amp;'分け方の表'!$F$4:$F$23&amp;"*")&gt;0)*('分け方の表'!$F$4:$F$23&lt;&gt;"")*'分け方の表'!$I$4:$I$23))))</f>
        <v/>
      </c>
      <c r="Q946" s="39">
        <f>IF(L946&lt;&gt;1,"",IF(P946&gt;=99,"",INDEX('分け方の表'!$G$4:$G$23,P946)&amp;""))</f>
        <v/>
      </c>
      <c r="R946" s="39">
        <f>IF(L946&lt;&gt;1,"",IF((F946="収入")*(G946="給与")*(E946&lt;&gt;"")*(COUNTIFS('分け方の表'!$J$4:$J$13,E946)&gt;0),INDEX('分け方の表'!$K$4:$K$13,MATCH(E946,'分け方の表'!$J$4:$J$13,0))&amp;"",IFERROR(INDEX('分け方の表'!$C$4:$C$103,MATCH(F946&amp;"|"&amp;G946,'分け方の表'!$D$4:$D$103,0))&amp;"",IFERROR(INDEX('分け方の表'!$C$4:$C$103,MATCH(F946&amp;"|（ほか全部）",'分け方の表'!$D$4:$D$103,0))&amp;"","未分類"))))</f>
        <v/>
      </c>
      <c r="S946" s="39">
        <f>IF(L946&lt;&gt;1,"",IF(N946=1,"",IF(IF(O946&gt;0,INDEX('分け方の表'!$N$4:$N$53,O946)&amp;"","")&lt;&gt;"",IF(INDEX('分け方の表'!$N$4:$N$53,O946)="（数えない）","",INDEX('分け方の表'!$N$4:$N$53,O946)&amp;""),IF(I946&amp;""="1",IF((Q946&lt;&gt;"")*(D946&lt;0)*(IFERROR(INDEX('入力'!$E$30:$E$88,MATCH(Q946,'入力'!$A$30:$A$88,0)),"")="貯める・増やす"),Q946,""),IF(A946&amp;""="0","",IF(Q946&lt;&gt;"",Q946,R946))))))</f>
        <v/>
      </c>
      <c r="T946" s="56">
        <f>IF(S946="","",IF(IFERROR(INDEX('入力'!$E$30:$E$88,MATCH(S946,'入力'!$A$30:$A$88,0)),"")="入るお金",D946,-D946))</f>
        <v/>
      </c>
      <c r="U946" s="39">
        <f>IF(L946="","",IF(L946&lt;&gt;1,"見出しなど",IF(N946=1,"重なり",IF(S946="",IF(O946&gt;0,"数えない（直した）",IF(I946&amp;""="1","振替",IF(A946&amp;""="0","計算対象外","数えない"))),IF(COUNTIFS('入力'!$A$30:$A$88,S946)=0,"一覧にない費目",IF(O946&gt;0,"直した",IF(S946="未分類","未分類","OK")))))))</f>
        <v/>
      </c>
    </row>
    <row r="947">
      <c r="A947" s="40" t="n"/>
      <c r="B947" s="34" t="n"/>
      <c r="C947" s="35" t="n"/>
      <c r="D947" s="36" t="n"/>
      <c r="E947" s="35" t="n"/>
      <c r="F947" s="35" t="n"/>
      <c r="G947" s="35" t="n"/>
      <c r="H947" s="35" t="n"/>
      <c r="I947" s="40" t="n"/>
      <c r="J947" s="35" t="n"/>
      <c r="L947" s="39">
        <f>IF(B947="","",IFERROR(YEAR(B947)*0+D947*0+1,0))</f>
        <v/>
      </c>
      <c r="M947" s="55">
        <f>IF(L947&lt;&gt;1,"",IF(O947&gt;0,IF(INDEX('分け方の表'!$O$4:$O$53,O947)&lt;&gt;"",DATE(YEAR(INDEX('分け方の表'!$O$4:$O$53,O947)),MONTH(INDEX('分け方の表'!$O$4:$O$53,O947)),1),DATE(YEAR(B947),MONTH(B947),1)),DATE(YEAR(B947),MONTH(B947),1)))</f>
        <v/>
      </c>
      <c r="N947" s="39">
        <f>IF(L947&lt;&gt;1,"",IF(J947="",0,IF(COUNTIFS($J$4:J947,J947)&gt;1,1,0)))</f>
        <v/>
      </c>
      <c r="O947" s="39">
        <f>IF(L947&lt;&gt;1,"",IF(J947="",0,IFERROR(MATCH(J947,'分け方の表'!$M$4:$M$53,0),0)))</f>
        <v/>
      </c>
      <c r="P947" s="39">
        <f>IF(L947&lt;&gt;1,"",IF(SUMPRODUCT((COUNTIFS(C947,"*"&amp;'分け方の表'!$F$4:$F$23&amp;"*")&gt;0)*('分け方の表'!$F$4:$F$23&lt;&gt;"")*'分け方の表'!$I$4:$I$23)=0,99,1+COUNTIFS('分け方の表'!$I$4:$I$23,"&gt;"&amp;SUMPRODUCT((COUNTIFS(C947,"*"&amp;'分け方の表'!$F$4:$F$23&amp;"*")&gt;0)*('分け方の表'!$F$4:$F$23&lt;&gt;"")*'分け方の表'!$I$4:$I$23))))</f>
        <v/>
      </c>
      <c r="Q947" s="39">
        <f>IF(L947&lt;&gt;1,"",IF(P947&gt;=99,"",INDEX('分け方の表'!$G$4:$G$23,P947)&amp;""))</f>
        <v/>
      </c>
      <c r="R947" s="39">
        <f>IF(L947&lt;&gt;1,"",IF((F947="収入")*(G947="給与")*(E947&lt;&gt;"")*(COUNTIFS('分け方の表'!$J$4:$J$13,E947)&gt;0),INDEX('分け方の表'!$K$4:$K$13,MATCH(E947,'分け方の表'!$J$4:$J$13,0))&amp;"",IFERROR(INDEX('分け方の表'!$C$4:$C$103,MATCH(F947&amp;"|"&amp;G947,'分け方の表'!$D$4:$D$103,0))&amp;"",IFERROR(INDEX('分け方の表'!$C$4:$C$103,MATCH(F947&amp;"|（ほか全部）",'分け方の表'!$D$4:$D$103,0))&amp;"","未分類"))))</f>
        <v/>
      </c>
      <c r="S947" s="39">
        <f>IF(L947&lt;&gt;1,"",IF(N947=1,"",IF(IF(O947&gt;0,INDEX('分け方の表'!$N$4:$N$53,O947)&amp;"","")&lt;&gt;"",IF(INDEX('分け方の表'!$N$4:$N$53,O947)="（数えない）","",INDEX('分け方の表'!$N$4:$N$53,O947)&amp;""),IF(I947&amp;""="1",IF((Q947&lt;&gt;"")*(D947&lt;0)*(IFERROR(INDEX('入力'!$E$30:$E$88,MATCH(Q947,'入力'!$A$30:$A$88,0)),"")="貯める・増やす"),Q947,""),IF(A947&amp;""="0","",IF(Q947&lt;&gt;"",Q947,R947))))))</f>
        <v/>
      </c>
      <c r="T947" s="56">
        <f>IF(S947="","",IF(IFERROR(INDEX('入力'!$E$30:$E$88,MATCH(S947,'入力'!$A$30:$A$88,0)),"")="入るお金",D947,-D947))</f>
        <v/>
      </c>
      <c r="U947" s="39">
        <f>IF(L947="","",IF(L947&lt;&gt;1,"見出しなど",IF(N947=1,"重なり",IF(S947="",IF(O947&gt;0,"数えない（直した）",IF(I947&amp;""="1","振替",IF(A947&amp;""="0","計算対象外","数えない"))),IF(COUNTIFS('入力'!$A$30:$A$88,S947)=0,"一覧にない費目",IF(O947&gt;0,"直した",IF(S947="未分類","未分類","OK")))))))</f>
        <v/>
      </c>
    </row>
    <row r="948">
      <c r="A948" s="40" t="n"/>
      <c r="B948" s="34" t="n"/>
      <c r="C948" s="35" t="n"/>
      <c r="D948" s="36" t="n"/>
      <c r="E948" s="35" t="n"/>
      <c r="F948" s="35" t="n"/>
      <c r="G948" s="35" t="n"/>
      <c r="H948" s="35" t="n"/>
      <c r="I948" s="40" t="n"/>
      <c r="J948" s="35" t="n"/>
      <c r="L948" s="39">
        <f>IF(B948="","",IFERROR(YEAR(B948)*0+D948*0+1,0))</f>
        <v/>
      </c>
      <c r="M948" s="55">
        <f>IF(L948&lt;&gt;1,"",IF(O948&gt;0,IF(INDEX('分け方の表'!$O$4:$O$53,O948)&lt;&gt;"",DATE(YEAR(INDEX('分け方の表'!$O$4:$O$53,O948)),MONTH(INDEX('分け方の表'!$O$4:$O$53,O948)),1),DATE(YEAR(B948),MONTH(B948),1)),DATE(YEAR(B948),MONTH(B948),1)))</f>
        <v/>
      </c>
      <c r="N948" s="39">
        <f>IF(L948&lt;&gt;1,"",IF(J948="",0,IF(COUNTIFS($J$4:J948,J948)&gt;1,1,0)))</f>
        <v/>
      </c>
      <c r="O948" s="39">
        <f>IF(L948&lt;&gt;1,"",IF(J948="",0,IFERROR(MATCH(J948,'分け方の表'!$M$4:$M$53,0),0)))</f>
        <v/>
      </c>
      <c r="P948" s="39">
        <f>IF(L948&lt;&gt;1,"",IF(SUMPRODUCT((COUNTIFS(C948,"*"&amp;'分け方の表'!$F$4:$F$23&amp;"*")&gt;0)*('分け方の表'!$F$4:$F$23&lt;&gt;"")*'分け方の表'!$I$4:$I$23)=0,99,1+COUNTIFS('分け方の表'!$I$4:$I$23,"&gt;"&amp;SUMPRODUCT((COUNTIFS(C948,"*"&amp;'分け方の表'!$F$4:$F$23&amp;"*")&gt;0)*('分け方の表'!$F$4:$F$23&lt;&gt;"")*'分け方の表'!$I$4:$I$23))))</f>
        <v/>
      </c>
      <c r="Q948" s="39">
        <f>IF(L948&lt;&gt;1,"",IF(P948&gt;=99,"",INDEX('分け方の表'!$G$4:$G$23,P948)&amp;""))</f>
        <v/>
      </c>
      <c r="R948" s="39">
        <f>IF(L948&lt;&gt;1,"",IF((F948="収入")*(G948="給与")*(E948&lt;&gt;"")*(COUNTIFS('分け方の表'!$J$4:$J$13,E948)&gt;0),INDEX('分け方の表'!$K$4:$K$13,MATCH(E948,'分け方の表'!$J$4:$J$13,0))&amp;"",IFERROR(INDEX('分け方の表'!$C$4:$C$103,MATCH(F948&amp;"|"&amp;G948,'分け方の表'!$D$4:$D$103,0))&amp;"",IFERROR(INDEX('分け方の表'!$C$4:$C$103,MATCH(F948&amp;"|（ほか全部）",'分け方の表'!$D$4:$D$103,0))&amp;"","未分類"))))</f>
        <v/>
      </c>
      <c r="S948" s="39">
        <f>IF(L948&lt;&gt;1,"",IF(N948=1,"",IF(IF(O948&gt;0,INDEX('分け方の表'!$N$4:$N$53,O948)&amp;"","")&lt;&gt;"",IF(INDEX('分け方の表'!$N$4:$N$53,O948)="（数えない）","",INDEX('分け方の表'!$N$4:$N$53,O948)&amp;""),IF(I948&amp;""="1",IF((Q948&lt;&gt;"")*(D948&lt;0)*(IFERROR(INDEX('入力'!$E$30:$E$88,MATCH(Q948,'入力'!$A$30:$A$88,0)),"")="貯める・増やす"),Q948,""),IF(A948&amp;""="0","",IF(Q948&lt;&gt;"",Q948,R948))))))</f>
        <v/>
      </c>
      <c r="T948" s="56">
        <f>IF(S948="","",IF(IFERROR(INDEX('入力'!$E$30:$E$88,MATCH(S948,'入力'!$A$30:$A$88,0)),"")="入るお金",D948,-D948))</f>
        <v/>
      </c>
      <c r="U948" s="39">
        <f>IF(L948="","",IF(L948&lt;&gt;1,"見出しなど",IF(N948=1,"重なり",IF(S948="",IF(O948&gt;0,"数えない（直した）",IF(I948&amp;""="1","振替",IF(A948&amp;""="0","計算対象外","数えない"))),IF(COUNTIFS('入力'!$A$30:$A$88,S948)=0,"一覧にない費目",IF(O948&gt;0,"直した",IF(S948="未分類","未分類","OK")))))))</f>
        <v/>
      </c>
    </row>
    <row r="949">
      <c r="A949" s="40" t="n"/>
      <c r="B949" s="34" t="n"/>
      <c r="C949" s="35" t="n"/>
      <c r="D949" s="36" t="n"/>
      <c r="E949" s="35" t="n"/>
      <c r="F949" s="35" t="n"/>
      <c r="G949" s="35" t="n"/>
      <c r="H949" s="35" t="n"/>
      <c r="I949" s="40" t="n"/>
      <c r="J949" s="35" t="n"/>
      <c r="L949" s="39">
        <f>IF(B949="","",IFERROR(YEAR(B949)*0+D949*0+1,0))</f>
        <v/>
      </c>
      <c r="M949" s="55">
        <f>IF(L949&lt;&gt;1,"",IF(O949&gt;0,IF(INDEX('分け方の表'!$O$4:$O$53,O949)&lt;&gt;"",DATE(YEAR(INDEX('分け方の表'!$O$4:$O$53,O949)),MONTH(INDEX('分け方の表'!$O$4:$O$53,O949)),1),DATE(YEAR(B949),MONTH(B949),1)),DATE(YEAR(B949),MONTH(B949),1)))</f>
        <v/>
      </c>
      <c r="N949" s="39">
        <f>IF(L949&lt;&gt;1,"",IF(J949="",0,IF(COUNTIFS($J$4:J949,J949)&gt;1,1,0)))</f>
        <v/>
      </c>
      <c r="O949" s="39">
        <f>IF(L949&lt;&gt;1,"",IF(J949="",0,IFERROR(MATCH(J949,'分け方の表'!$M$4:$M$53,0),0)))</f>
        <v/>
      </c>
      <c r="P949" s="39">
        <f>IF(L949&lt;&gt;1,"",IF(SUMPRODUCT((COUNTIFS(C949,"*"&amp;'分け方の表'!$F$4:$F$23&amp;"*")&gt;0)*('分け方の表'!$F$4:$F$23&lt;&gt;"")*'分け方の表'!$I$4:$I$23)=0,99,1+COUNTIFS('分け方の表'!$I$4:$I$23,"&gt;"&amp;SUMPRODUCT((COUNTIFS(C949,"*"&amp;'分け方の表'!$F$4:$F$23&amp;"*")&gt;0)*('分け方の表'!$F$4:$F$23&lt;&gt;"")*'分け方の表'!$I$4:$I$23))))</f>
        <v/>
      </c>
      <c r="Q949" s="39">
        <f>IF(L949&lt;&gt;1,"",IF(P949&gt;=99,"",INDEX('分け方の表'!$G$4:$G$23,P949)&amp;""))</f>
        <v/>
      </c>
      <c r="R949" s="39">
        <f>IF(L949&lt;&gt;1,"",IF((F949="収入")*(G949="給与")*(E949&lt;&gt;"")*(COUNTIFS('分け方の表'!$J$4:$J$13,E949)&gt;0),INDEX('分け方の表'!$K$4:$K$13,MATCH(E949,'分け方の表'!$J$4:$J$13,0))&amp;"",IFERROR(INDEX('分け方の表'!$C$4:$C$103,MATCH(F949&amp;"|"&amp;G949,'分け方の表'!$D$4:$D$103,0))&amp;"",IFERROR(INDEX('分け方の表'!$C$4:$C$103,MATCH(F949&amp;"|（ほか全部）",'分け方の表'!$D$4:$D$103,0))&amp;"","未分類"))))</f>
        <v/>
      </c>
      <c r="S949" s="39">
        <f>IF(L949&lt;&gt;1,"",IF(N949=1,"",IF(IF(O949&gt;0,INDEX('分け方の表'!$N$4:$N$53,O949)&amp;"","")&lt;&gt;"",IF(INDEX('分け方の表'!$N$4:$N$53,O949)="（数えない）","",INDEX('分け方の表'!$N$4:$N$53,O949)&amp;""),IF(I949&amp;""="1",IF((Q949&lt;&gt;"")*(D949&lt;0)*(IFERROR(INDEX('入力'!$E$30:$E$88,MATCH(Q949,'入力'!$A$30:$A$88,0)),"")="貯める・増やす"),Q949,""),IF(A949&amp;""="0","",IF(Q949&lt;&gt;"",Q949,R949))))))</f>
        <v/>
      </c>
      <c r="T949" s="56">
        <f>IF(S949="","",IF(IFERROR(INDEX('入力'!$E$30:$E$88,MATCH(S949,'入力'!$A$30:$A$88,0)),"")="入るお金",D949,-D949))</f>
        <v/>
      </c>
      <c r="U949" s="39">
        <f>IF(L949="","",IF(L949&lt;&gt;1,"見出しなど",IF(N949=1,"重なり",IF(S949="",IF(O949&gt;0,"数えない（直した）",IF(I949&amp;""="1","振替",IF(A949&amp;""="0","計算対象外","数えない"))),IF(COUNTIFS('入力'!$A$30:$A$88,S949)=0,"一覧にない費目",IF(O949&gt;0,"直した",IF(S949="未分類","未分類","OK")))))))</f>
        <v/>
      </c>
    </row>
    <row r="950">
      <c r="A950" s="40" t="n"/>
      <c r="B950" s="34" t="n"/>
      <c r="C950" s="35" t="n"/>
      <c r="D950" s="36" t="n"/>
      <c r="E950" s="35" t="n"/>
      <c r="F950" s="35" t="n"/>
      <c r="G950" s="35" t="n"/>
      <c r="H950" s="35" t="n"/>
      <c r="I950" s="40" t="n"/>
      <c r="J950" s="35" t="n"/>
      <c r="L950" s="39">
        <f>IF(B950="","",IFERROR(YEAR(B950)*0+D950*0+1,0))</f>
        <v/>
      </c>
      <c r="M950" s="55">
        <f>IF(L950&lt;&gt;1,"",IF(O950&gt;0,IF(INDEX('分け方の表'!$O$4:$O$53,O950)&lt;&gt;"",DATE(YEAR(INDEX('分け方の表'!$O$4:$O$53,O950)),MONTH(INDEX('分け方の表'!$O$4:$O$53,O950)),1),DATE(YEAR(B950),MONTH(B950),1)),DATE(YEAR(B950),MONTH(B950),1)))</f>
        <v/>
      </c>
      <c r="N950" s="39">
        <f>IF(L950&lt;&gt;1,"",IF(J950="",0,IF(COUNTIFS($J$4:J950,J950)&gt;1,1,0)))</f>
        <v/>
      </c>
      <c r="O950" s="39">
        <f>IF(L950&lt;&gt;1,"",IF(J950="",0,IFERROR(MATCH(J950,'分け方の表'!$M$4:$M$53,0),0)))</f>
        <v/>
      </c>
      <c r="P950" s="39">
        <f>IF(L950&lt;&gt;1,"",IF(SUMPRODUCT((COUNTIFS(C950,"*"&amp;'分け方の表'!$F$4:$F$23&amp;"*")&gt;0)*('分け方の表'!$F$4:$F$23&lt;&gt;"")*'分け方の表'!$I$4:$I$23)=0,99,1+COUNTIFS('分け方の表'!$I$4:$I$23,"&gt;"&amp;SUMPRODUCT((COUNTIFS(C950,"*"&amp;'分け方の表'!$F$4:$F$23&amp;"*")&gt;0)*('分け方の表'!$F$4:$F$23&lt;&gt;"")*'分け方の表'!$I$4:$I$23))))</f>
        <v/>
      </c>
      <c r="Q950" s="39">
        <f>IF(L950&lt;&gt;1,"",IF(P950&gt;=99,"",INDEX('分け方の表'!$G$4:$G$23,P950)&amp;""))</f>
        <v/>
      </c>
      <c r="R950" s="39">
        <f>IF(L950&lt;&gt;1,"",IF((F950="収入")*(G950="給与")*(E950&lt;&gt;"")*(COUNTIFS('分け方の表'!$J$4:$J$13,E950)&gt;0),INDEX('分け方の表'!$K$4:$K$13,MATCH(E950,'分け方の表'!$J$4:$J$13,0))&amp;"",IFERROR(INDEX('分け方の表'!$C$4:$C$103,MATCH(F950&amp;"|"&amp;G950,'分け方の表'!$D$4:$D$103,0))&amp;"",IFERROR(INDEX('分け方の表'!$C$4:$C$103,MATCH(F950&amp;"|（ほか全部）",'分け方の表'!$D$4:$D$103,0))&amp;"","未分類"))))</f>
        <v/>
      </c>
      <c r="S950" s="39">
        <f>IF(L950&lt;&gt;1,"",IF(N950=1,"",IF(IF(O950&gt;0,INDEX('分け方の表'!$N$4:$N$53,O950)&amp;"","")&lt;&gt;"",IF(INDEX('分け方の表'!$N$4:$N$53,O950)="（数えない）","",INDEX('分け方の表'!$N$4:$N$53,O950)&amp;""),IF(I950&amp;""="1",IF((Q950&lt;&gt;"")*(D950&lt;0)*(IFERROR(INDEX('入力'!$E$30:$E$88,MATCH(Q950,'入力'!$A$30:$A$88,0)),"")="貯める・増やす"),Q950,""),IF(A950&amp;""="0","",IF(Q950&lt;&gt;"",Q950,R950))))))</f>
        <v/>
      </c>
      <c r="T950" s="56">
        <f>IF(S950="","",IF(IFERROR(INDEX('入力'!$E$30:$E$88,MATCH(S950,'入力'!$A$30:$A$88,0)),"")="入るお金",D950,-D950))</f>
        <v/>
      </c>
      <c r="U950" s="39">
        <f>IF(L950="","",IF(L950&lt;&gt;1,"見出しなど",IF(N950=1,"重なり",IF(S950="",IF(O950&gt;0,"数えない（直した）",IF(I950&amp;""="1","振替",IF(A950&amp;""="0","計算対象外","数えない"))),IF(COUNTIFS('入力'!$A$30:$A$88,S950)=0,"一覧にない費目",IF(O950&gt;0,"直した",IF(S950="未分類","未分類","OK")))))))</f>
        <v/>
      </c>
    </row>
    <row r="951">
      <c r="A951" s="40" t="n"/>
      <c r="B951" s="34" t="n"/>
      <c r="C951" s="35" t="n"/>
      <c r="D951" s="36" t="n"/>
      <c r="E951" s="35" t="n"/>
      <c r="F951" s="35" t="n"/>
      <c r="G951" s="35" t="n"/>
      <c r="H951" s="35" t="n"/>
      <c r="I951" s="40" t="n"/>
      <c r="J951" s="35" t="n"/>
      <c r="L951" s="39">
        <f>IF(B951="","",IFERROR(YEAR(B951)*0+D951*0+1,0))</f>
        <v/>
      </c>
      <c r="M951" s="55">
        <f>IF(L951&lt;&gt;1,"",IF(O951&gt;0,IF(INDEX('分け方の表'!$O$4:$O$53,O951)&lt;&gt;"",DATE(YEAR(INDEX('分け方の表'!$O$4:$O$53,O951)),MONTH(INDEX('分け方の表'!$O$4:$O$53,O951)),1),DATE(YEAR(B951),MONTH(B951),1)),DATE(YEAR(B951),MONTH(B951),1)))</f>
        <v/>
      </c>
      <c r="N951" s="39">
        <f>IF(L951&lt;&gt;1,"",IF(J951="",0,IF(COUNTIFS($J$4:J951,J951)&gt;1,1,0)))</f>
        <v/>
      </c>
      <c r="O951" s="39">
        <f>IF(L951&lt;&gt;1,"",IF(J951="",0,IFERROR(MATCH(J951,'分け方の表'!$M$4:$M$53,0),0)))</f>
        <v/>
      </c>
      <c r="P951" s="39">
        <f>IF(L951&lt;&gt;1,"",IF(SUMPRODUCT((COUNTIFS(C951,"*"&amp;'分け方の表'!$F$4:$F$23&amp;"*")&gt;0)*('分け方の表'!$F$4:$F$23&lt;&gt;"")*'分け方の表'!$I$4:$I$23)=0,99,1+COUNTIFS('分け方の表'!$I$4:$I$23,"&gt;"&amp;SUMPRODUCT((COUNTIFS(C951,"*"&amp;'分け方の表'!$F$4:$F$23&amp;"*")&gt;0)*('分け方の表'!$F$4:$F$23&lt;&gt;"")*'分け方の表'!$I$4:$I$23))))</f>
        <v/>
      </c>
      <c r="Q951" s="39">
        <f>IF(L951&lt;&gt;1,"",IF(P951&gt;=99,"",INDEX('分け方の表'!$G$4:$G$23,P951)&amp;""))</f>
        <v/>
      </c>
      <c r="R951" s="39">
        <f>IF(L951&lt;&gt;1,"",IF((F951="収入")*(G951="給与")*(E951&lt;&gt;"")*(COUNTIFS('分け方の表'!$J$4:$J$13,E951)&gt;0),INDEX('分け方の表'!$K$4:$K$13,MATCH(E951,'分け方の表'!$J$4:$J$13,0))&amp;"",IFERROR(INDEX('分け方の表'!$C$4:$C$103,MATCH(F951&amp;"|"&amp;G951,'分け方の表'!$D$4:$D$103,0))&amp;"",IFERROR(INDEX('分け方の表'!$C$4:$C$103,MATCH(F951&amp;"|（ほか全部）",'分け方の表'!$D$4:$D$103,0))&amp;"","未分類"))))</f>
        <v/>
      </c>
      <c r="S951" s="39">
        <f>IF(L951&lt;&gt;1,"",IF(N951=1,"",IF(IF(O951&gt;0,INDEX('分け方の表'!$N$4:$N$53,O951)&amp;"","")&lt;&gt;"",IF(INDEX('分け方の表'!$N$4:$N$53,O951)="（数えない）","",INDEX('分け方の表'!$N$4:$N$53,O951)&amp;""),IF(I951&amp;""="1",IF((Q951&lt;&gt;"")*(D951&lt;0)*(IFERROR(INDEX('入力'!$E$30:$E$88,MATCH(Q951,'入力'!$A$30:$A$88,0)),"")="貯める・増やす"),Q951,""),IF(A951&amp;""="0","",IF(Q951&lt;&gt;"",Q951,R951))))))</f>
        <v/>
      </c>
      <c r="T951" s="56">
        <f>IF(S951="","",IF(IFERROR(INDEX('入力'!$E$30:$E$88,MATCH(S951,'入力'!$A$30:$A$88,0)),"")="入るお金",D951,-D951))</f>
        <v/>
      </c>
      <c r="U951" s="39">
        <f>IF(L951="","",IF(L951&lt;&gt;1,"見出しなど",IF(N951=1,"重なり",IF(S951="",IF(O951&gt;0,"数えない（直した）",IF(I951&amp;""="1","振替",IF(A951&amp;""="0","計算対象外","数えない"))),IF(COUNTIFS('入力'!$A$30:$A$88,S951)=0,"一覧にない費目",IF(O951&gt;0,"直した",IF(S951="未分類","未分類","OK")))))))</f>
        <v/>
      </c>
    </row>
    <row r="952">
      <c r="A952" s="40" t="n"/>
      <c r="B952" s="34" t="n"/>
      <c r="C952" s="35" t="n"/>
      <c r="D952" s="36" t="n"/>
      <c r="E952" s="35" t="n"/>
      <c r="F952" s="35" t="n"/>
      <c r="G952" s="35" t="n"/>
      <c r="H952" s="35" t="n"/>
      <c r="I952" s="40" t="n"/>
      <c r="J952" s="35" t="n"/>
      <c r="L952" s="39">
        <f>IF(B952="","",IFERROR(YEAR(B952)*0+D952*0+1,0))</f>
        <v/>
      </c>
      <c r="M952" s="55">
        <f>IF(L952&lt;&gt;1,"",IF(O952&gt;0,IF(INDEX('分け方の表'!$O$4:$O$53,O952)&lt;&gt;"",DATE(YEAR(INDEX('分け方の表'!$O$4:$O$53,O952)),MONTH(INDEX('分け方の表'!$O$4:$O$53,O952)),1),DATE(YEAR(B952),MONTH(B952),1)),DATE(YEAR(B952),MONTH(B952),1)))</f>
        <v/>
      </c>
      <c r="N952" s="39">
        <f>IF(L952&lt;&gt;1,"",IF(J952="",0,IF(COUNTIFS($J$4:J952,J952)&gt;1,1,0)))</f>
        <v/>
      </c>
      <c r="O952" s="39">
        <f>IF(L952&lt;&gt;1,"",IF(J952="",0,IFERROR(MATCH(J952,'分け方の表'!$M$4:$M$53,0),0)))</f>
        <v/>
      </c>
      <c r="P952" s="39">
        <f>IF(L952&lt;&gt;1,"",IF(SUMPRODUCT((COUNTIFS(C952,"*"&amp;'分け方の表'!$F$4:$F$23&amp;"*")&gt;0)*('分け方の表'!$F$4:$F$23&lt;&gt;"")*'分け方の表'!$I$4:$I$23)=0,99,1+COUNTIFS('分け方の表'!$I$4:$I$23,"&gt;"&amp;SUMPRODUCT((COUNTIFS(C952,"*"&amp;'分け方の表'!$F$4:$F$23&amp;"*")&gt;0)*('分け方の表'!$F$4:$F$23&lt;&gt;"")*'分け方の表'!$I$4:$I$23))))</f>
        <v/>
      </c>
      <c r="Q952" s="39">
        <f>IF(L952&lt;&gt;1,"",IF(P952&gt;=99,"",INDEX('分け方の表'!$G$4:$G$23,P952)&amp;""))</f>
        <v/>
      </c>
      <c r="R952" s="39">
        <f>IF(L952&lt;&gt;1,"",IF((F952="収入")*(G952="給与")*(E952&lt;&gt;"")*(COUNTIFS('分け方の表'!$J$4:$J$13,E952)&gt;0),INDEX('分け方の表'!$K$4:$K$13,MATCH(E952,'分け方の表'!$J$4:$J$13,0))&amp;"",IFERROR(INDEX('分け方の表'!$C$4:$C$103,MATCH(F952&amp;"|"&amp;G952,'分け方の表'!$D$4:$D$103,0))&amp;"",IFERROR(INDEX('分け方の表'!$C$4:$C$103,MATCH(F952&amp;"|（ほか全部）",'分け方の表'!$D$4:$D$103,0))&amp;"","未分類"))))</f>
        <v/>
      </c>
      <c r="S952" s="39">
        <f>IF(L952&lt;&gt;1,"",IF(N952=1,"",IF(IF(O952&gt;0,INDEX('分け方の表'!$N$4:$N$53,O952)&amp;"","")&lt;&gt;"",IF(INDEX('分け方の表'!$N$4:$N$53,O952)="（数えない）","",INDEX('分け方の表'!$N$4:$N$53,O952)&amp;""),IF(I952&amp;""="1",IF((Q952&lt;&gt;"")*(D952&lt;0)*(IFERROR(INDEX('入力'!$E$30:$E$88,MATCH(Q952,'入力'!$A$30:$A$88,0)),"")="貯める・増やす"),Q952,""),IF(A952&amp;""="0","",IF(Q952&lt;&gt;"",Q952,R952))))))</f>
        <v/>
      </c>
      <c r="T952" s="56">
        <f>IF(S952="","",IF(IFERROR(INDEX('入力'!$E$30:$E$88,MATCH(S952,'入力'!$A$30:$A$88,0)),"")="入るお金",D952,-D952))</f>
        <v/>
      </c>
      <c r="U952" s="39">
        <f>IF(L952="","",IF(L952&lt;&gt;1,"見出しなど",IF(N952=1,"重なり",IF(S952="",IF(O952&gt;0,"数えない（直した）",IF(I952&amp;""="1","振替",IF(A952&amp;""="0","計算対象外","数えない"))),IF(COUNTIFS('入力'!$A$30:$A$88,S952)=0,"一覧にない費目",IF(O952&gt;0,"直した",IF(S952="未分類","未分類","OK")))))))</f>
        <v/>
      </c>
    </row>
    <row r="953">
      <c r="A953" s="40" t="n"/>
      <c r="B953" s="34" t="n"/>
      <c r="C953" s="35" t="n"/>
      <c r="D953" s="36" t="n"/>
      <c r="E953" s="35" t="n"/>
      <c r="F953" s="35" t="n"/>
      <c r="G953" s="35" t="n"/>
      <c r="H953" s="35" t="n"/>
      <c r="I953" s="40" t="n"/>
      <c r="J953" s="35" t="n"/>
      <c r="L953" s="39">
        <f>IF(B953="","",IFERROR(YEAR(B953)*0+D953*0+1,0))</f>
        <v/>
      </c>
      <c r="M953" s="55">
        <f>IF(L953&lt;&gt;1,"",IF(O953&gt;0,IF(INDEX('分け方の表'!$O$4:$O$53,O953)&lt;&gt;"",DATE(YEAR(INDEX('分け方の表'!$O$4:$O$53,O953)),MONTH(INDEX('分け方の表'!$O$4:$O$53,O953)),1),DATE(YEAR(B953),MONTH(B953),1)),DATE(YEAR(B953),MONTH(B953),1)))</f>
        <v/>
      </c>
      <c r="N953" s="39">
        <f>IF(L953&lt;&gt;1,"",IF(J953="",0,IF(COUNTIFS($J$4:J953,J953)&gt;1,1,0)))</f>
        <v/>
      </c>
      <c r="O953" s="39">
        <f>IF(L953&lt;&gt;1,"",IF(J953="",0,IFERROR(MATCH(J953,'分け方の表'!$M$4:$M$53,0),0)))</f>
        <v/>
      </c>
      <c r="P953" s="39">
        <f>IF(L953&lt;&gt;1,"",IF(SUMPRODUCT((COUNTIFS(C953,"*"&amp;'分け方の表'!$F$4:$F$23&amp;"*")&gt;0)*('分け方の表'!$F$4:$F$23&lt;&gt;"")*'分け方の表'!$I$4:$I$23)=0,99,1+COUNTIFS('分け方の表'!$I$4:$I$23,"&gt;"&amp;SUMPRODUCT((COUNTIFS(C953,"*"&amp;'分け方の表'!$F$4:$F$23&amp;"*")&gt;0)*('分け方の表'!$F$4:$F$23&lt;&gt;"")*'分け方の表'!$I$4:$I$23))))</f>
        <v/>
      </c>
      <c r="Q953" s="39">
        <f>IF(L953&lt;&gt;1,"",IF(P953&gt;=99,"",INDEX('分け方の表'!$G$4:$G$23,P953)&amp;""))</f>
        <v/>
      </c>
      <c r="R953" s="39">
        <f>IF(L953&lt;&gt;1,"",IF((F953="収入")*(G953="給与")*(E953&lt;&gt;"")*(COUNTIFS('分け方の表'!$J$4:$J$13,E953)&gt;0),INDEX('分け方の表'!$K$4:$K$13,MATCH(E953,'分け方の表'!$J$4:$J$13,0))&amp;"",IFERROR(INDEX('分け方の表'!$C$4:$C$103,MATCH(F953&amp;"|"&amp;G953,'分け方の表'!$D$4:$D$103,0))&amp;"",IFERROR(INDEX('分け方の表'!$C$4:$C$103,MATCH(F953&amp;"|（ほか全部）",'分け方の表'!$D$4:$D$103,0))&amp;"","未分類"))))</f>
        <v/>
      </c>
      <c r="S953" s="39">
        <f>IF(L953&lt;&gt;1,"",IF(N953=1,"",IF(IF(O953&gt;0,INDEX('分け方の表'!$N$4:$N$53,O953)&amp;"","")&lt;&gt;"",IF(INDEX('分け方の表'!$N$4:$N$53,O953)="（数えない）","",INDEX('分け方の表'!$N$4:$N$53,O953)&amp;""),IF(I953&amp;""="1",IF((Q953&lt;&gt;"")*(D953&lt;0)*(IFERROR(INDEX('入力'!$E$30:$E$88,MATCH(Q953,'入力'!$A$30:$A$88,0)),"")="貯める・増やす"),Q953,""),IF(A953&amp;""="0","",IF(Q953&lt;&gt;"",Q953,R953))))))</f>
        <v/>
      </c>
      <c r="T953" s="56">
        <f>IF(S953="","",IF(IFERROR(INDEX('入力'!$E$30:$E$88,MATCH(S953,'入力'!$A$30:$A$88,0)),"")="入るお金",D953,-D953))</f>
        <v/>
      </c>
      <c r="U953" s="39">
        <f>IF(L953="","",IF(L953&lt;&gt;1,"見出しなど",IF(N953=1,"重なり",IF(S953="",IF(O953&gt;0,"数えない（直した）",IF(I953&amp;""="1","振替",IF(A953&amp;""="0","計算対象外","数えない"))),IF(COUNTIFS('入力'!$A$30:$A$88,S953)=0,"一覧にない費目",IF(O953&gt;0,"直した",IF(S953="未分類","未分類","OK")))))))</f>
        <v/>
      </c>
    </row>
    <row r="954">
      <c r="A954" s="40" t="n"/>
      <c r="B954" s="34" t="n"/>
      <c r="C954" s="35" t="n"/>
      <c r="D954" s="36" t="n"/>
      <c r="E954" s="35" t="n"/>
      <c r="F954" s="35" t="n"/>
      <c r="G954" s="35" t="n"/>
      <c r="H954" s="35" t="n"/>
      <c r="I954" s="40" t="n"/>
      <c r="J954" s="35" t="n"/>
      <c r="L954" s="39">
        <f>IF(B954="","",IFERROR(YEAR(B954)*0+D954*0+1,0))</f>
        <v/>
      </c>
      <c r="M954" s="55">
        <f>IF(L954&lt;&gt;1,"",IF(O954&gt;0,IF(INDEX('分け方の表'!$O$4:$O$53,O954)&lt;&gt;"",DATE(YEAR(INDEX('分け方の表'!$O$4:$O$53,O954)),MONTH(INDEX('分け方の表'!$O$4:$O$53,O954)),1),DATE(YEAR(B954),MONTH(B954),1)),DATE(YEAR(B954),MONTH(B954),1)))</f>
        <v/>
      </c>
      <c r="N954" s="39">
        <f>IF(L954&lt;&gt;1,"",IF(J954="",0,IF(COUNTIFS($J$4:J954,J954)&gt;1,1,0)))</f>
        <v/>
      </c>
      <c r="O954" s="39">
        <f>IF(L954&lt;&gt;1,"",IF(J954="",0,IFERROR(MATCH(J954,'分け方の表'!$M$4:$M$53,0),0)))</f>
        <v/>
      </c>
      <c r="P954" s="39">
        <f>IF(L954&lt;&gt;1,"",IF(SUMPRODUCT((COUNTIFS(C954,"*"&amp;'分け方の表'!$F$4:$F$23&amp;"*")&gt;0)*('分け方の表'!$F$4:$F$23&lt;&gt;"")*'分け方の表'!$I$4:$I$23)=0,99,1+COUNTIFS('分け方の表'!$I$4:$I$23,"&gt;"&amp;SUMPRODUCT((COUNTIFS(C954,"*"&amp;'分け方の表'!$F$4:$F$23&amp;"*")&gt;0)*('分け方の表'!$F$4:$F$23&lt;&gt;"")*'分け方の表'!$I$4:$I$23))))</f>
        <v/>
      </c>
      <c r="Q954" s="39">
        <f>IF(L954&lt;&gt;1,"",IF(P954&gt;=99,"",INDEX('分け方の表'!$G$4:$G$23,P954)&amp;""))</f>
        <v/>
      </c>
      <c r="R954" s="39">
        <f>IF(L954&lt;&gt;1,"",IF((F954="収入")*(G954="給与")*(E954&lt;&gt;"")*(COUNTIFS('分け方の表'!$J$4:$J$13,E954)&gt;0),INDEX('分け方の表'!$K$4:$K$13,MATCH(E954,'分け方の表'!$J$4:$J$13,0))&amp;"",IFERROR(INDEX('分け方の表'!$C$4:$C$103,MATCH(F954&amp;"|"&amp;G954,'分け方の表'!$D$4:$D$103,0))&amp;"",IFERROR(INDEX('分け方の表'!$C$4:$C$103,MATCH(F954&amp;"|（ほか全部）",'分け方の表'!$D$4:$D$103,0))&amp;"","未分類"))))</f>
        <v/>
      </c>
      <c r="S954" s="39">
        <f>IF(L954&lt;&gt;1,"",IF(N954=1,"",IF(IF(O954&gt;0,INDEX('分け方の表'!$N$4:$N$53,O954)&amp;"","")&lt;&gt;"",IF(INDEX('分け方の表'!$N$4:$N$53,O954)="（数えない）","",INDEX('分け方の表'!$N$4:$N$53,O954)&amp;""),IF(I954&amp;""="1",IF((Q954&lt;&gt;"")*(D954&lt;0)*(IFERROR(INDEX('入力'!$E$30:$E$88,MATCH(Q954,'入力'!$A$30:$A$88,0)),"")="貯める・増やす"),Q954,""),IF(A954&amp;""="0","",IF(Q954&lt;&gt;"",Q954,R954))))))</f>
        <v/>
      </c>
      <c r="T954" s="56">
        <f>IF(S954="","",IF(IFERROR(INDEX('入力'!$E$30:$E$88,MATCH(S954,'入力'!$A$30:$A$88,0)),"")="入るお金",D954,-D954))</f>
        <v/>
      </c>
      <c r="U954" s="39">
        <f>IF(L954="","",IF(L954&lt;&gt;1,"見出しなど",IF(N954=1,"重なり",IF(S954="",IF(O954&gt;0,"数えない（直した）",IF(I954&amp;""="1","振替",IF(A954&amp;""="0","計算対象外","数えない"))),IF(COUNTIFS('入力'!$A$30:$A$88,S954)=0,"一覧にない費目",IF(O954&gt;0,"直した",IF(S954="未分類","未分類","OK")))))))</f>
        <v/>
      </c>
    </row>
    <row r="955">
      <c r="A955" s="40" t="n"/>
      <c r="B955" s="34" t="n"/>
      <c r="C955" s="35" t="n"/>
      <c r="D955" s="36" t="n"/>
      <c r="E955" s="35" t="n"/>
      <c r="F955" s="35" t="n"/>
      <c r="G955" s="35" t="n"/>
      <c r="H955" s="35" t="n"/>
      <c r="I955" s="40" t="n"/>
      <c r="J955" s="35" t="n"/>
      <c r="L955" s="39">
        <f>IF(B955="","",IFERROR(YEAR(B955)*0+D955*0+1,0))</f>
        <v/>
      </c>
      <c r="M955" s="55">
        <f>IF(L955&lt;&gt;1,"",IF(O955&gt;0,IF(INDEX('分け方の表'!$O$4:$O$53,O955)&lt;&gt;"",DATE(YEAR(INDEX('分け方の表'!$O$4:$O$53,O955)),MONTH(INDEX('分け方の表'!$O$4:$O$53,O955)),1),DATE(YEAR(B955),MONTH(B955),1)),DATE(YEAR(B955),MONTH(B955),1)))</f>
        <v/>
      </c>
      <c r="N955" s="39">
        <f>IF(L955&lt;&gt;1,"",IF(J955="",0,IF(COUNTIFS($J$4:J955,J955)&gt;1,1,0)))</f>
        <v/>
      </c>
      <c r="O955" s="39">
        <f>IF(L955&lt;&gt;1,"",IF(J955="",0,IFERROR(MATCH(J955,'分け方の表'!$M$4:$M$53,0),0)))</f>
        <v/>
      </c>
      <c r="P955" s="39">
        <f>IF(L955&lt;&gt;1,"",IF(SUMPRODUCT((COUNTIFS(C955,"*"&amp;'分け方の表'!$F$4:$F$23&amp;"*")&gt;0)*('分け方の表'!$F$4:$F$23&lt;&gt;"")*'分け方の表'!$I$4:$I$23)=0,99,1+COUNTIFS('分け方の表'!$I$4:$I$23,"&gt;"&amp;SUMPRODUCT((COUNTIFS(C955,"*"&amp;'分け方の表'!$F$4:$F$23&amp;"*")&gt;0)*('分け方の表'!$F$4:$F$23&lt;&gt;"")*'分け方の表'!$I$4:$I$23))))</f>
        <v/>
      </c>
      <c r="Q955" s="39">
        <f>IF(L955&lt;&gt;1,"",IF(P955&gt;=99,"",INDEX('分け方の表'!$G$4:$G$23,P955)&amp;""))</f>
        <v/>
      </c>
      <c r="R955" s="39">
        <f>IF(L955&lt;&gt;1,"",IF((F955="収入")*(G955="給与")*(E955&lt;&gt;"")*(COUNTIFS('分け方の表'!$J$4:$J$13,E955)&gt;0),INDEX('分け方の表'!$K$4:$K$13,MATCH(E955,'分け方の表'!$J$4:$J$13,0))&amp;"",IFERROR(INDEX('分け方の表'!$C$4:$C$103,MATCH(F955&amp;"|"&amp;G955,'分け方の表'!$D$4:$D$103,0))&amp;"",IFERROR(INDEX('分け方の表'!$C$4:$C$103,MATCH(F955&amp;"|（ほか全部）",'分け方の表'!$D$4:$D$103,0))&amp;"","未分類"))))</f>
        <v/>
      </c>
      <c r="S955" s="39">
        <f>IF(L955&lt;&gt;1,"",IF(N955=1,"",IF(IF(O955&gt;0,INDEX('分け方の表'!$N$4:$N$53,O955)&amp;"","")&lt;&gt;"",IF(INDEX('分け方の表'!$N$4:$N$53,O955)="（数えない）","",INDEX('分け方の表'!$N$4:$N$53,O955)&amp;""),IF(I955&amp;""="1",IF((Q955&lt;&gt;"")*(D955&lt;0)*(IFERROR(INDEX('入力'!$E$30:$E$88,MATCH(Q955,'入力'!$A$30:$A$88,0)),"")="貯める・増やす"),Q955,""),IF(A955&amp;""="0","",IF(Q955&lt;&gt;"",Q955,R955))))))</f>
        <v/>
      </c>
      <c r="T955" s="56">
        <f>IF(S955="","",IF(IFERROR(INDEX('入力'!$E$30:$E$88,MATCH(S955,'入力'!$A$30:$A$88,0)),"")="入るお金",D955,-D955))</f>
        <v/>
      </c>
      <c r="U955" s="39">
        <f>IF(L955="","",IF(L955&lt;&gt;1,"見出しなど",IF(N955=1,"重なり",IF(S955="",IF(O955&gt;0,"数えない（直した）",IF(I955&amp;""="1","振替",IF(A955&amp;""="0","計算対象外","数えない"))),IF(COUNTIFS('入力'!$A$30:$A$88,S955)=0,"一覧にない費目",IF(O955&gt;0,"直した",IF(S955="未分類","未分類","OK")))))))</f>
        <v/>
      </c>
    </row>
    <row r="956">
      <c r="A956" s="40" t="n"/>
      <c r="B956" s="34" t="n"/>
      <c r="C956" s="35" t="n"/>
      <c r="D956" s="36" t="n"/>
      <c r="E956" s="35" t="n"/>
      <c r="F956" s="35" t="n"/>
      <c r="G956" s="35" t="n"/>
      <c r="H956" s="35" t="n"/>
      <c r="I956" s="40" t="n"/>
      <c r="J956" s="35" t="n"/>
      <c r="L956" s="39">
        <f>IF(B956="","",IFERROR(YEAR(B956)*0+D956*0+1,0))</f>
        <v/>
      </c>
      <c r="M956" s="55">
        <f>IF(L956&lt;&gt;1,"",IF(O956&gt;0,IF(INDEX('分け方の表'!$O$4:$O$53,O956)&lt;&gt;"",DATE(YEAR(INDEX('分け方の表'!$O$4:$O$53,O956)),MONTH(INDEX('分け方の表'!$O$4:$O$53,O956)),1),DATE(YEAR(B956),MONTH(B956),1)),DATE(YEAR(B956),MONTH(B956),1)))</f>
        <v/>
      </c>
      <c r="N956" s="39">
        <f>IF(L956&lt;&gt;1,"",IF(J956="",0,IF(COUNTIFS($J$4:J956,J956)&gt;1,1,0)))</f>
        <v/>
      </c>
      <c r="O956" s="39">
        <f>IF(L956&lt;&gt;1,"",IF(J956="",0,IFERROR(MATCH(J956,'分け方の表'!$M$4:$M$53,0),0)))</f>
        <v/>
      </c>
      <c r="P956" s="39">
        <f>IF(L956&lt;&gt;1,"",IF(SUMPRODUCT((COUNTIFS(C956,"*"&amp;'分け方の表'!$F$4:$F$23&amp;"*")&gt;0)*('分け方の表'!$F$4:$F$23&lt;&gt;"")*'分け方の表'!$I$4:$I$23)=0,99,1+COUNTIFS('分け方の表'!$I$4:$I$23,"&gt;"&amp;SUMPRODUCT((COUNTIFS(C956,"*"&amp;'分け方の表'!$F$4:$F$23&amp;"*")&gt;0)*('分け方の表'!$F$4:$F$23&lt;&gt;"")*'分け方の表'!$I$4:$I$23))))</f>
        <v/>
      </c>
      <c r="Q956" s="39">
        <f>IF(L956&lt;&gt;1,"",IF(P956&gt;=99,"",INDEX('分け方の表'!$G$4:$G$23,P956)&amp;""))</f>
        <v/>
      </c>
      <c r="R956" s="39">
        <f>IF(L956&lt;&gt;1,"",IF((F956="収入")*(G956="給与")*(E956&lt;&gt;"")*(COUNTIFS('分け方の表'!$J$4:$J$13,E956)&gt;0),INDEX('分け方の表'!$K$4:$K$13,MATCH(E956,'分け方の表'!$J$4:$J$13,0))&amp;"",IFERROR(INDEX('分け方の表'!$C$4:$C$103,MATCH(F956&amp;"|"&amp;G956,'分け方の表'!$D$4:$D$103,0))&amp;"",IFERROR(INDEX('分け方の表'!$C$4:$C$103,MATCH(F956&amp;"|（ほか全部）",'分け方の表'!$D$4:$D$103,0))&amp;"","未分類"))))</f>
        <v/>
      </c>
      <c r="S956" s="39">
        <f>IF(L956&lt;&gt;1,"",IF(N956=1,"",IF(IF(O956&gt;0,INDEX('分け方の表'!$N$4:$N$53,O956)&amp;"","")&lt;&gt;"",IF(INDEX('分け方の表'!$N$4:$N$53,O956)="（数えない）","",INDEX('分け方の表'!$N$4:$N$53,O956)&amp;""),IF(I956&amp;""="1",IF((Q956&lt;&gt;"")*(D956&lt;0)*(IFERROR(INDEX('入力'!$E$30:$E$88,MATCH(Q956,'入力'!$A$30:$A$88,0)),"")="貯める・増やす"),Q956,""),IF(A956&amp;""="0","",IF(Q956&lt;&gt;"",Q956,R956))))))</f>
        <v/>
      </c>
      <c r="T956" s="56">
        <f>IF(S956="","",IF(IFERROR(INDEX('入力'!$E$30:$E$88,MATCH(S956,'入力'!$A$30:$A$88,0)),"")="入るお金",D956,-D956))</f>
        <v/>
      </c>
      <c r="U956" s="39">
        <f>IF(L956="","",IF(L956&lt;&gt;1,"見出しなど",IF(N956=1,"重なり",IF(S956="",IF(O956&gt;0,"数えない（直した）",IF(I956&amp;""="1","振替",IF(A956&amp;""="0","計算対象外","数えない"))),IF(COUNTIFS('入力'!$A$30:$A$88,S956)=0,"一覧にない費目",IF(O956&gt;0,"直した",IF(S956="未分類","未分類","OK")))))))</f>
        <v/>
      </c>
    </row>
    <row r="957">
      <c r="A957" s="40" t="n"/>
      <c r="B957" s="34" t="n"/>
      <c r="C957" s="35" t="n"/>
      <c r="D957" s="36" t="n"/>
      <c r="E957" s="35" t="n"/>
      <c r="F957" s="35" t="n"/>
      <c r="G957" s="35" t="n"/>
      <c r="H957" s="35" t="n"/>
      <c r="I957" s="40" t="n"/>
      <c r="J957" s="35" t="n"/>
      <c r="L957" s="39">
        <f>IF(B957="","",IFERROR(YEAR(B957)*0+D957*0+1,0))</f>
        <v/>
      </c>
      <c r="M957" s="55">
        <f>IF(L957&lt;&gt;1,"",IF(O957&gt;0,IF(INDEX('分け方の表'!$O$4:$O$53,O957)&lt;&gt;"",DATE(YEAR(INDEX('分け方の表'!$O$4:$O$53,O957)),MONTH(INDEX('分け方の表'!$O$4:$O$53,O957)),1),DATE(YEAR(B957),MONTH(B957),1)),DATE(YEAR(B957),MONTH(B957),1)))</f>
        <v/>
      </c>
      <c r="N957" s="39">
        <f>IF(L957&lt;&gt;1,"",IF(J957="",0,IF(COUNTIFS($J$4:J957,J957)&gt;1,1,0)))</f>
        <v/>
      </c>
      <c r="O957" s="39">
        <f>IF(L957&lt;&gt;1,"",IF(J957="",0,IFERROR(MATCH(J957,'分け方の表'!$M$4:$M$53,0),0)))</f>
        <v/>
      </c>
      <c r="P957" s="39">
        <f>IF(L957&lt;&gt;1,"",IF(SUMPRODUCT((COUNTIFS(C957,"*"&amp;'分け方の表'!$F$4:$F$23&amp;"*")&gt;0)*('分け方の表'!$F$4:$F$23&lt;&gt;"")*'分け方の表'!$I$4:$I$23)=0,99,1+COUNTIFS('分け方の表'!$I$4:$I$23,"&gt;"&amp;SUMPRODUCT((COUNTIFS(C957,"*"&amp;'分け方の表'!$F$4:$F$23&amp;"*")&gt;0)*('分け方の表'!$F$4:$F$23&lt;&gt;"")*'分け方の表'!$I$4:$I$23))))</f>
        <v/>
      </c>
      <c r="Q957" s="39">
        <f>IF(L957&lt;&gt;1,"",IF(P957&gt;=99,"",INDEX('分け方の表'!$G$4:$G$23,P957)&amp;""))</f>
        <v/>
      </c>
      <c r="R957" s="39">
        <f>IF(L957&lt;&gt;1,"",IF((F957="収入")*(G957="給与")*(E957&lt;&gt;"")*(COUNTIFS('分け方の表'!$J$4:$J$13,E957)&gt;0),INDEX('分け方の表'!$K$4:$K$13,MATCH(E957,'分け方の表'!$J$4:$J$13,0))&amp;"",IFERROR(INDEX('分け方の表'!$C$4:$C$103,MATCH(F957&amp;"|"&amp;G957,'分け方の表'!$D$4:$D$103,0))&amp;"",IFERROR(INDEX('分け方の表'!$C$4:$C$103,MATCH(F957&amp;"|（ほか全部）",'分け方の表'!$D$4:$D$103,0))&amp;"","未分類"))))</f>
        <v/>
      </c>
      <c r="S957" s="39">
        <f>IF(L957&lt;&gt;1,"",IF(N957=1,"",IF(IF(O957&gt;0,INDEX('分け方の表'!$N$4:$N$53,O957)&amp;"","")&lt;&gt;"",IF(INDEX('分け方の表'!$N$4:$N$53,O957)="（数えない）","",INDEX('分け方の表'!$N$4:$N$53,O957)&amp;""),IF(I957&amp;""="1",IF((Q957&lt;&gt;"")*(D957&lt;0)*(IFERROR(INDEX('入力'!$E$30:$E$88,MATCH(Q957,'入力'!$A$30:$A$88,0)),"")="貯める・増やす"),Q957,""),IF(A957&amp;""="0","",IF(Q957&lt;&gt;"",Q957,R957))))))</f>
        <v/>
      </c>
      <c r="T957" s="56">
        <f>IF(S957="","",IF(IFERROR(INDEX('入力'!$E$30:$E$88,MATCH(S957,'入力'!$A$30:$A$88,0)),"")="入るお金",D957,-D957))</f>
        <v/>
      </c>
      <c r="U957" s="39">
        <f>IF(L957="","",IF(L957&lt;&gt;1,"見出しなど",IF(N957=1,"重なり",IF(S957="",IF(O957&gt;0,"数えない（直した）",IF(I957&amp;""="1","振替",IF(A957&amp;""="0","計算対象外","数えない"))),IF(COUNTIFS('入力'!$A$30:$A$88,S957)=0,"一覧にない費目",IF(O957&gt;0,"直した",IF(S957="未分類","未分類","OK")))))))</f>
        <v/>
      </c>
    </row>
    <row r="958">
      <c r="A958" s="40" t="n"/>
      <c r="B958" s="34" t="n"/>
      <c r="C958" s="35" t="n"/>
      <c r="D958" s="36" t="n"/>
      <c r="E958" s="35" t="n"/>
      <c r="F958" s="35" t="n"/>
      <c r="G958" s="35" t="n"/>
      <c r="H958" s="35" t="n"/>
      <c r="I958" s="40" t="n"/>
      <c r="J958" s="35" t="n"/>
      <c r="L958" s="39">
        <f>IF(B958="","",IFERROR(YEAR(B958)*0+D958*0+1,0))</f>
        <v/>
      </c>
      <c r="M958" s="55">
        <f>IF(L958&lt;&gt;1,"",IF(O958&gt;0,IF(INDEX('分け方の表'!$O$4:$O$53,O958)&lt;&gt;"",DATE(YEAR(INDEX('分け方の表'!$O$4:$O$53,O958)),MONTH(INDEX('分け方の表'!$O$4:$O$53,O958)),1),DATE(YEAR(B958),MONTH(B958),1)),DATE(YEAR(B958),MONTH(B958),1)))</f>
        <v/>
      </c>
      <c r="N958" s="39">
        <f>IF(L958&lt;&gt;1,"",IF(J958="",0,IF(COUNTIFS($J$4:J958,J958)&gt;1,1,0)))</f>
        <v/>
      </c>
      <c r="O958" s="39">
        <f>IF(L958&lt;&gt;1,"",IF(J958="",0,IFERROR(MATCH(J958,'分け方の表'!$M$4:$M$53,0),0)))</f>
        <v/>
      </c>
      <c r="P958" s="39">
        <f>IF(L958&lt;&gt;1,"",IF(SUMPRODUCT((COUNTIFS(C958,"*"&amp;'分け方の表'!$F$4:$F$23&amp;"*")&gt;0)*('分け方の表'!$F$4:$F$23&lt;&gt;"")*'分け方の表'!$I$4:$I$23)=0,99,1+COUNTIFS('分け方の表'!$I$4:$I$23,"&gt;"&amp;SUMPRODUCT((COUNTIFS(C958,"*"&amp;'分け方の表'!$F$4:$F$23&amp;"*")&gt;0)*('分け方の表'!$F$4:$F$23&lt;&gt;"")*'分け方の表'!$I$4:$I$23))))</f>
        <v/>
      </c>
      <c r="Q958" s="39">
        <f>IF(L958&lt;&gt;1,"",IF(P958&gt;=99,"",INDEX('分け方の表'!$G$4:$G$23,P958)&amp;""))</f>
        <v/>
      </c>
      <c r="R958" s="39">
        <f>IF(L958&lt;&gt;1,"",IF((F958="収入")*(G958="給与")*(E958&lt;&gt;"")*(COUNTIFS('分け方の表'!$J$4:$J$13,E958)&gt;0),INDEX('分け方の表'!$K$4:$K$13,MATCH(E958,'分け方の表'!$J$4:$J$13,0))&amp;"",IFERROR(INDEX('分け方の表'!$C$4:$C$103,MATCH(F958&amp;"|"&amp;G958,'分け方の表'!$D$4:$D$103,0))&amp;"",IFERROR(INDEX('分け方の表'!$C$4:$C$103,MATCH(F958&amp;"|（ほか全部）",'分け方の表'!$D$4:$D$103,0))&amp;"","未分類"))))</f>
        <v/>
      </c>
      <c r="S958" s="39">
        <f>IF(L958&lt;&gt;1,"",IF(N958=1,"",IF(IF(O958&gt;0,INDEX('分け方の表'!$N$4:$N$53,O958)&amp;"","")&lt;&gt;"",IF(INDEX('分け方の表'!$N$4:$N$53,O958)="（数えない）","",INDEX('分け方の表'!$N$4:$N$53,O958)&amp;""),IF(I958&amp;""="1",IF((Q958&lt;&gt;"")*(D958&lt;0)*(IFERROR(INDEX('入力'!$E$30:$E$88,MATCH(Q958,'入力'!$A$30:$A$88,0)),"")="貯める・増やす"),Q958,""),IF(A958&amp;""="0","",IF(Q958&lt;&gt;"",Q958,R958))))))</f>
        <v/>
      </c>
      <c r="T958" s="56">
        <f>IF(S958="","",IF(IFERROR(INDEX('入力'!$E$30:$E$88,MATCH(S958,'入力'!$A$30:$A$88,0)),"")="入るお金",D958,-D958))</f>
        <v/>
      </c>
      <c r="U958" s="39">
        <f>IF(L958="","",IF(L958&lt;&gt;1,"見出しなど",IF(N958=1,"重なり",IF(S958="",IF(O958&gt;0,"数えない（直した）",IF(I958&amp;""="1","振替",IF(A958&amp;""="0","計算対象外","数えない"))),IF(COUNTIFS('入力'!$A$30:$A$88,S958)=0,"一覧にない費目",IF(O958&gt;0,"直した",IF(S958="未分類","未分類","OK")))))))</f>
        <v/>
      </c>
    </row>
    <row r="959">
      <c r="A959" s="40" t="n"/>
      <c r="B959" s="34" t="n"/>
      <c r="C959" s="35" t="n"/>
      <c r="D959" s="36" t="n"/>
      <c r="E959" s="35" t="n"/>
      <c r="F959" s="35" t="n"/>
      <c r="G959" s="35" t="n"/>
      <c r="H959" s="35" t="n"/>
      <c r="I959" s="40" t="n"/>
      <c r="J959" s="35" t="n"/>
      <c r="L959" s="39">
        <f>IF(B959="","",IFERROR(YEAR(B959)*0+D959*0+1,0))</f>
        <v/>
      </c>
      <c r="M959" s="55">
        <f>IF(L959&lt;&gt;1,"",IF(O959&gt;0,IF(INDEX('分け方の表'!$O$4:$O$53,O959)&lt;&gt;"",DATE(YEAR(INDEX('分け方の表'!$O$4:$O$53,O959)),MONTH(INDEX('分け方の表'!$O$4:$O$53,O959)),1),DATE(YEAR(B959),MONTH(B959),1)),DATE(YEAR(B959),MONTH(B959),1)))</f>
        <v/>
      </c>
      <c r="N959" s="39">
        <f>IF(L959&lt;&gt;1,"",IF(J959="",0,IF(COUNTIFS($J$4:J959,J959)&gt;1,1,0)))</f>
        <v/>
      </c>
      <c r="O959" s="39">
        <f>IF(L959&lt;&gt;1,"",IF(J959="",0,IFERROR(MATCH(J959,'分け方の表'!$M$4:$M$53,0),0)))</f>
        <v/>
      </c>
      <c r="P959" s="39">
        <f>IF(L959&lt;&gt;1,"",IF(SUMPRODUCT((COUNTIFS(C959,"*"&amp;'分け方の表'!$F$4:$F$23&amp;"*")&gt;0)*('分け方の表'!$F$4:$F$23&lt;&gt;"")*'分け方の表'!$I$4:$I$23)=0,99,1+COUNTIFS('分け方の表'!$I$4:$I$23,"&gt;"&amp;SUMPRODUCT((COUNTIFS(C959,"*"&amp;'分け方の表'!$F$4:$F$23&amp;"*")&gt;0)*('分け方の表'!$F$4:$F$23&lt;&gt;"")*'分け方の表'!$I$4:$I$23))))</f>
        <v/>
      </c>
      <c r="Q959" s="39">
        <f>IF(L959&lt;&gt;1,"",IF(P959&gt;=99,"",INDEX('分け方の表'!$G$4:$G$23,P959)&amp;""))</f>
        <v/>
      </c>
      <c r="R959" s="39">
        <f>IF(L959&lt;&gt;1,"",IF((F959="収入")*(G959="給与")*(E959&lt;&gt;"")*(COUNTIFS('分け方の表'!$J$4:$J$13,E959)&gt;0),INDEX('分け方の表'!$K$4:$K$13,MATCH(E959,'分け方の表'!$J$4:$J$13,0))&amp;"",IFERROR(INDEX('分け方の表'!$C$4:$C$103,MATCH(F959&amp;"|"&amp;G959,'分け方の表'!$D$4:$D$103,0))&amp;"",IFERROR(INDEX('分け方の表'!$C$4:$C$103,MATCH(F959&amp;"|（ほか全部）",'分け方の表'!$D$4:$D$103,0))&amp;"","未分類"))))</f>
        <v/>
      </c>
      <c r="S959" s="39">
        <f>IF(L959&lt;&gt;1,"",IF(N959=1,"",IF(IF(O959&gt;0,INDEX('分け方の表'!$N$4:$N$53,O959)&amp;"","")&lt;&gt;"",IF(INDEX('分け方の表'!$N$4:$N$53,O959)="（数えない）","",INDEX('分け方の表'!$N$4:$N$53,O959)&amp;""),IF(I959&amp;""="1",IF((Q959&lt;&gt;"")*(D959&lt;0)*(IFERROR(INDEX('入力'!$E$30:$E$88,MATCH(Q959,'入力'!$A$30:$A$88,0)),"")="貯める・増やす"),Q959,""),IF(A959&amp;""="0","",IF(Q959&lt;&gt;"",Q959,R959))))))</f>
        <v/>
      </c>
      <c r="T959" s="56">
        <f>IF(S959="","",IF(IFERROR(INDEX('入力'!$E$30:$E$88,MATCH(S959,'入力'!$A$30:$A$88,0)),"")="入るお金",D959,-D959))</f>
        <v/>
      </c>
      <c r="U959" s="39">
        <f>IF(L959="","",IF(L959&lt;&gt;1,"見出しなど",IF(N959=1,"重なり",IF(S959="",IF(O959&gt;0,"数えない（直した）",IF(I959&amp;""="1","振替",IF(A959&amp;""="0","計算対象外","数えない"))),IF(COUNTIFS('入力'!$A$30:$A$88,S959)=0,"一覧にない費目",IF(O959&gt;0,"直した",IF(S959="未分類","未分類","OK")))))))</f>
        <v/>
      </c>
    </row>
    <row r="960">
      <c r="A960" s="40" t="n"/>
      <c r="B960" s="34" t="n"/>
      <c r="C960" s="35" t="n"/>
      <c r="D960" s="36" t="n"/>
      <c r="E960" s="35" t="n"/>
      <c r="F960" s="35" t="n"/>
      <c r="G960" s="35" t="n"/>
      <c r="H960" s="35" t="n"/>
      <c r="I960" s="40" t="n"/>
      <c r="J960" s="35" t="n"/>
      <c r="L960" s="39">
        <f>IF(B960="","",IFERROR(YEAR(B960)*0+D960*0+1,0))</f>
        <v/>
      </c>
      <c r="M960" s="55">
        <f>IF(L960&lt;&gt;1,"",IF(O960&gt;0,IF(INDEX('分け方の表'!$O$4:$O$53,O960)&lt;&gt;"",DATE(YEAR(INDEX('分け方の表'!$O$4:$O$53,O960)),MONTH(INDEX('分け方の表'!$O$4:$O$53,O960)),1),DATE(YEAR(B960),MONTH(B960),1)),DATE(YEAR(B960),MONTH(B960),1)))</f>
        <v/>
      </c>
      <c r="N960" s="39">
        <f>IF(L960&lt;&gt;1,"",IF(J960="",0,IF(COUNTIFS($J$4:J960,J960)&gt;1,1,0)))</f>
        <v/>
      </c>
      <c r="O960" s="39">
        <f>IF(L960&lt;&gt;1,"",IF(J960="",0,IFERROR(MATCH(J960,'分け方の表'!$M$4:$M$53,0),0)))</f>
        <v/>
      </c>
      <c r="P960" s="39">
        <f>IF(L960&lt;&gt;1,"",IF(SUMPRODUCT((COUNTIFS(C960,"*"&amp;'分け方の表'!$F$4:$F$23&amp;"*")&gt;0)*('分け方の表'!$F$4:$F$23&lt;&gt;"")*'分け方の表'!$I$4:$I$23)=0,99,1+COUNTIFS('分け方の表'!$I$4:$I$23,"&gt;"&amp;SUMPRODUCT((COUNTIFS(C960,"*"&amp;'分け方の表'!$F$4:$F$23&amp;"*")&gt;0)*('分け方の表'!$F$4:$F$23&lt;&gt;"")*'分け方の表'!$I$4:$I$23))))</f>
        <v/>
      </c>
      <c r="Q960" s="39">
        <f>IF(L960&lt;&gt;1,"",IF(P960&gt;=99,"",INDEX('分け方の表'!$G$4:$G$23,P960)&amp;""))</f>
        <v/>
      </c>
      <c r="R960" s="39">
        <f>IF(L960&lt;&gt;1,"",IF((F960="収入")*(G960="給与")*(E960&lt;&gt;"")*(COUNTIFS('分け方の表'!$J$4:$J$13,E960)&gt;0),INDEX('分け方の表'!$K$4:$K$13,MATCH(E960,'分け方の表'!$J$4:$J$13,0))&amp;"",IFERROR(INDEX('分け方の表'!$C$4:$C$103,MATCH(F960&amp;"|"&amp;G960,'分け方の表'!$D$4:$D$103,0))&amp;"",IFERROR(INDEX('分け方の表'!$C$4:$C$103,MATCH(F960&amp;"|（ほか全部）",'分け方の表'!$D$4:$D$103,0))&amp;"","未分類"))))</f>
        <v/>
      </c>
      <c r="S960" s="39">
        <f>IF(L960&lt;&gt;1,"",IF(N960=1,"",IF(IF(O960&gt;0,INDEX('分け方の表'!$N$4:$N$53,O960)&amp;"","")&lt;&gt;"",IF(INDEX('分け方の表'!$N$4:$N$53,O960)="（数えない）","",INDEX('分け方の表'!$N$4:$N$53,O960)&amp;""),IF(I960&amp;""="1",IF((Q960&lt;&gt;"")*(D960&lt;0)*(IFERROR(INDEX('入力'!$E$30:$E$88,MATCH(Q960,'入力'!$A$30:$A$88,0)),"")="貯める・増やす"),Q960,""),IF(A960&amp;""="0","",IF(Q960&lt;&gt;"",Q960,R960))))))</f>
        <v/>
      </c>
      <c r="T960" s="56">
        <f>IF(S960="","",IF(IFERROR(INDEX('入力'!$E$30:$E$88,MATCH(S960,'入力'!$A$30:$A$88,0)),"")="入るお金",D960,-D960))</f>
        <v/>
      </c>
      <c r="U960" s="39">
        <f>IF(L960="","",IF(L960&lt;&gt;1,"見出しなど",IF(N960=1,"重なり",IF(S960="",IF(O960&gt;0,"数えない（直した）",IF(I960&amp;""="1","振替",IF(A960&amp;""="0","計算対象外","数えない"))),IF(COUNTIFS('入力'!$A$30:$A$88,S960)=0,"一覧にない費目",IF(O960&gt;0,"直した",IF(S960="未分類","未分類","OK")))))))</f>
        <v/>
      </c>
    </row>
    <row r="961">
      <c r="A961" s="40" t="n"/>
      <c r="B961" s="34" t="n"/>
      <c r="C961" s="35" t="n"/>
      <c r="D961" s="36" t="n"/>
      <c r="E961" s="35" t="n"/>
      <c r="F961" s="35" t="n"/>
      <c r="G961" s="35" t="n"/>
      <c r="H961" s="35" t="n"/>
      <c r="I961" s="40" t="n"/>
      <c r="J961" s="35" t="n"/>
      <c r="L961" s="39">
        <f>IF(B961="","",IFERROR(YEAR(B961)*0+D961*0+1,0))</f>
        <v/>
      </c>
      <c r="M961" s="55">
        <f>IF(L961&lt;&gt;1,"",IF(O961&gt;0,IF(INDEX('分け方の表'!$O$4:$O$53,O961)&lt;&gt;"",DATE(YEAR(INDEX('分け方の表'!$O$4:$O$53,O961)),MONTH(INDEX('分け方の表'!$O$4:$O$53,O961)),1),DATE(YEAR(B961),MONTH(B961),1)),DATE(YEAR(B961),MONTH(B961),1)))</f>
        <v/>
      </c>
      <c r="N961" s="39">
        <f>IF(L961&lt;&gt;1,"",IF(J961="",0,IF(COUNTIFS($J$4:J961,J961)&gt;1,1,0)))</f>
        <v/>
      </c>
      <c r="O961" s="39">
        <f>IF(L961&lt;&gt;1,"",IF(J961="",0,IFERROR(MATCH(J961,'分け方の表'!$M$4:$M$53,0),0)))</f>
        <v/>
      </c>
      <c r="P961" s="39">
        <f>IF(L961&lt;&gt;1,"",IF(SUMPRODUCT((COUNTIFS(C961,"*"&amp;'分け方の表'!$F$4:$F$23&amp;"*")&gt;0)*('分け方の表'!$F$4:$F$23&lt;&gt;"")*'分け方の表'!$I$4:$I$23)=0,99,1+COUNTIFS('分け方の表'!$I$4:$I$23,"&gt;"&amp;SUMPRODUCT((COUNTIFS(C961,"*"&amp;'分け方の表'!$F$4:$F$23&amp;"*")&gt;0)*('分け方の表'!$F$4:$F$23&lt;&gt;"")*'分け方の表'!$I$4:$I$23))))</f>
        <v/>
      </c>
      <c r="Q961" s="39">
        <f>IF(L961&lt;&gt;1,"",IF(P961&gt;=99,"",INDEX('分け方の表'!$G$4:$G$23,P961)&amp;""))</f>
        <v/>
      </c>
      <c r="R961" s="39">
        <f>IF(L961&lt;&gt;1,"",IF((F961="収入")*(G961="給与")*(E961&lt;&gt;"")*(COUNTIFS('分け方の表'!$J$4:$J$13,E961)&gt;0),INDEX('分け方の表'!$K$4:$K$13,MATCH(E961,'分け方の表'!$J$4:$J$13,0))&amp;"",IFERROR(INDEX('分け方の表'!$C$4:$C$103,MATCH(F961&amp;"|"&amp;G961,'分け方の表'!$D$4:$D$103,0))&amp;"",IFERROR(INDEX('分け方の表'!$C$4:$C$103,MATCH(F961&amp;"|（ほか全部）",'分け方の表'!$D$4:$D$103,0))&amp;"","未分類"))))</f>
        <v/>
      </c>
      <c r="S961" s="39">
        <f>IF(L961&lt;&gt;1,"",IF(N961=1,"",IF(IF(O961&gt;0,INDEX('分け方の表'!$N$4:$N$53,O961)&amp;"","")&lt;&gt;"",IF(INDEX('分け方の表'!$N$4:$N$53,O961)="（数えない）","",INDEX('分け方の表'!$N$4:$N$53,O961)&amp;""),IF(I961&amp;""="1",IF((Q961&lt;&gt;"")*(D961&lt;0)*(IFERROR(INDEX('入力'!$E$30:$E$88,MATCH(Q961,'入力'!$A$30:$A$88,0)),"")="貯める・増やす"),Q961,""),IF(A961&amp;""="0","",IF(Q961&lt;&gt;"",Q961,R961))))))</f>
        <v/>
      </c>
      <c r="T961" s="56">
        <f>IF(S961="","",IF(IFERROR(INDEX('入力'!$E$30:$E$88,MATCH(S961,'入力'!$A$30:$A$88,0)),"")="入るお金",D961,-D961))</f>
        <v/>
      </c>
      <c r="U961" s="39">
        <f>IF(L961="","",IF(L961&lt;&gt;1,"見出しなど",IF(N961=1,"重なり",IF(S961="",IF(O961&gt;0,"数えない（直した）",IF(I961&amp;""="1","振替",IF(A961&amp;""="0","計算対象外","数えない"))),IF(COUNTIFS('入力'!$A$30:$A$88,S961)=0,"一覧にない費目",IF(O961&gt;0,"直した",IF(S961="未分類","未分類","OK")))))))</f>
        <v/>
      </c>
    </row>
    <row r="962">
      <c r="A962" s="40" t="n"/>
      <c r="B962" s="34" t="n"/>
      <c r="C962" s="35" t="n"/>
      <c r="D962" s="36" t="n"/>
      <c r="E962" s="35" t="n"/>
      <c r="F962" s="35" t="n"/>
      <c r="G962" s="35" t="n"/>
      <c r="H962" s="35" t="n"/>
      <c r="I962" s="40" t="n"/>
      <c r="J962" s="35" t="n"/>
      <c r="L962" s="39">
        <f>IF(B962="","",IFERROR(YEAR(B962)*0+D962*0+1,0))</f>
        <v/>
      </c>
      <c r="M962" s="55">
        <f>IF(L962&lt;&gt;1,"",IF(O962&gt;0,IF(INDEX('分け方の表'!$O$4:$O$53,O962)&lt;&gt;"",DATE(YEAR(INDEX('分け方の表'!$O$4:$O$53,O962)),MONTH(INDEX('分け方の表'!$O$4:$O$53,O962)),1),DATE(YEAR(B962),MONTH(B962),1)),DATE(YEAR(B962),MONTH(B962),1)))</f>
        <v/>
      </c>
      <c r="N962" s="39">
        <f>IF(L962&lt;&gt;1,"",IF(J962="",0,IF(COUNTIFS($J$4:J962,J962)&gt;1,1,0)))</f>
        <v/>
      </c>
      <c r="O962" s="39">
        <f>IF(L962&lt;&gt;1,"",IF(J962="",0,IFERROR(MATCH(J962,'分け方の表'!$M$4:$M$53,0),0)))</f>
        <v/>
      </c>
      <c r="P962" s="39">
        <f>IF(L962&lt;&gt;1,"",IF(SUMPRODUCT((COUNTIFS(C962,"*"&amp;'分け方の表'!$F$4:$F$23&amp;"*")&gt;0)*('分け方の表'!$F$4:$F$23&lt;&gt;"")*'分け方の表'!$I$4:$I$23)=0,99,1+COUNTIFS('分け方の表'!$I$4:$I$23,"&gt;"&amp;SUMPRODUCT((COUNTIFS(C962,"*"&amp;'分け方の表'!$F$4:$F$23&amp;"*")&gt;0)*('分け方の表'!$F$4:$F$23&lt;&gt;"")*'分け方の表'!$I$4:$I$23))))</f>
        <v/>
      </c>
      <c r="Q962" s="39">
        <f>IF(L962&lt;&gt;1,"",IF(P962&gt;=99,"",INDEX('分け方の表'!$G$4:$G$23,P962)&amp;""))</f>
        <v/>
      </c>
      <c r="R962" s="39">
        <f>IF(L962&lt;&gt;1,"",IF((F962="収入")*(G962="給与")*(E962&lt;&gt;"")*(COUNTIFS('分け方の表'!$J$4:$J$13,E962)&gt;0),INDEX('分け方の表'!$K$4:$K$13,MATCH(E962,'分け方の表'!$J$4:$J$13,0))&amp;"",IFERROR(INDEX('分け方の表'!$C$4:$C$103,MATCH(F962&amp;"|"&amp;G962,'分け方の表'!$D$4:$D$103,0))&amp;"",IFERROR(INDEX('分け方の表'!$C$4:$C$103,MATCH(F962&amp;"|（ほか全部）",'分け方の表'!$D$4:$D$103,0))&amp;"","未分類"))))</f>
        <v/>
      </c>
      <c r="S962" s="39">
        <f>IF(L962&lt;&gt;1,"",IF(N962=1,"",IF(IF(O962&gt;0,INDEX('分け方の表'!$N$4:$N$53,O962)&amp;"","")&lt;&gt;"",IF(INDEX('分け方の表'!$N$4:$N$53,O962)="（数えない）","",INDEX('分け方の表'!$N$4:$N$53,O962)&amp;""),IF(I962&amp;""="1",IF((Q962&lt;&gt;"")*(D962&lt;0)*(IFERROR(INDEX('入力'!$E$30:$E$88,MATCH(Q962,'入力'!$A$30:$A$88,0)),"")="貯める・増やす"),Q962,""),IF(A962&amp;""="0","",IF(Q962&lt;&gt;"",Q962,R962))))))</f>
        <v/>
      </c>
      <c r="T962" s="56">
        <f>IF(S962="","",IF(IFERROR(INDEX('入力'!$E$30:$E$88,MATCH(S962,'入力'!$A$30:$A$88,0)),"")="入るお金",D962,-D962))</f>
        <v/>
      </c>
      <c r="U962" s="39">
        <f>IF(L962="","",IF(L962&lt;&gt;1,"見出しなど",IF(N962=1,"重なり",IF(S962="",IF(O962&gt;0,"数えない（直した）",IF(I962&amp;""="1","振替",IF(A962&amp;""="0","計算対象外","数えない"))),IF(COUNTIFS('入力'!$A$30:$A$88,S962)=0,"一覧にない費目",IF(O962&gt;0,"直した",IF(S962="未分類","未分類","OK")))))))</f>
        <v/>
      </c>
    </row>
    <row r="963">
      <c r="A963" s="40" t="n"/>
      <c r="B963" s="34" t="n"/>
      <c r="C963" s="35" t="n"/>
      <c r="D963" s="36" t="n"/>
      <c r="E963" s="35" t="n"/>
      <c r="F963" s="35" t="n"/>
      <c r="G963" s="35" t="n"/>
      <c r="H963" s="35" t="n"/>
      <c r="I963" s="40" t="n"/>
      <c r="J963" s="35" t="n"/>
      <c r="L963" s="39">
        <f>IF(B963="","",IFERROR(YEAR(B963)*0+D963*0+1,0))</f>
        <v/>
      </c>
      <c r="M963" s="55">
        <f>IF(L963&lt;&gt;1,"",IF(O963&gt;0,IF(INDEX('分け方の表'!$O$4:$O$53,O963)&lt;&gt;"",DATE(YEAR(INDEX('分け方の表'!$O$4:$O$53,O963)),MONTH(INDEX('分け方の表'!$O$4:$O$53,O963)),1),DATE(YEAR(B963),MONTH(B963),1)),DATE(YEAR(B963),MONTH(B963),1)))</f>
        <v/>
      </c>
      <c r="N963" s="39">
        <f>IF(L963&lt;&gt;1,"",IF(J963="",0,IF(COUNTIFS($J$4:J963,J963)&gt;1,1,0)))</f>
        <v/>
      </c>
      <c r="O963" s="39">
        <f>IF(L963&lt;&gt;1,"",IF(J963="",0,IFERROR(MATCH(J963,'分け方の表'!$M$4:$M$53,0),0)))</f>
        <v/>
      </c>
      <c r="P963" s="39">
        <f>IF(L963&lt;&gt;1,"",IF(SUMPRODUCT((COUNTIFS(C963,"*"&amp;'分け方の表'!$F$4:$F$23&amp;"*")&gt;0)*('分け方の表'!$F$4:$F$23&lt;&gt;"")*'分け方の表'!$I$4:$I$23)=0,99,1+COUNTIFS('分け方の表'!$I$4:$I$23,"&gt;"&amp;SUMPRODUCT((COUNTIFS(C963,"*"&amp;'分け方の表'!$F$4:$F$23&amp;"*")&gt;0)*('分け方の表'!$F$4:$F$23&lt;&gt;"")*'分け方の表'!$I$4:$I$23))))</f>
        <v/>
      </c>
      <c r="Q963" s="39">
        <f>IF(L963&lt;&gt;1,"",IF(P963&gt;=99,"",INDEX('分け方の表'!$G$4:$G$23,P963)&amp;""))</f>
        <v/>
      </c>
      <c r="R963" s="39">
        <f>IF(L963&lt;&gt;1,"",IF((F963="収入")*(G963="給与")*(E963&lt;&gt;"")*(COUNTIFS('分け方の表'!$J$4:$J$13,E963)&gt;0),INDEX('分け方の表'!$K$4:$K$13,MATCH(E963,'分け方の表'!$J$4:$J$13,0))&amp;"",IFERROR(INDEX('分け方の表'!$C$4:$C$103,MATCH(F963&amp;"|"&amp;G963,'分け方の表'!$D$4:$D$103,0))&amp;"",IFERROR(INDEX('分け方の表'!$C$4:$C$103,MATCH(F963&amp;"|（ほか全部）",'分け方の表'!$D$4:$D$103,0))&amp;"","未分類"))))</f>
        <v/>
      </c>
      <c r="S963" s="39">
        <f>IF(L963&lt;&gt;1,"",IF(N963=1,"",IF(IF(O963&gt;0,INDEX('分け方の表'!$N$4:$N$53,O963)&amp;"","")&lt;&gt;"",IF(INDEX('分け方の表'!$N$4:$N$53,O963)="（数えない）","",INDEX('分け方の表'!$N$4:$N$53,O963)&amp;""),IF(I963&amp;""="1",IF((Q963&lt;&gt;"")*(D963&lt;0)*(IFERROR(INDEX('入力'!$E$30:$E$88,MATCH(Q963,'入力'!$A$30:$A$88,0)),"")="貯める・増やす"),Q963,""),IF(A963&amp;""="0","",IF(Q963&lt;&gt;"",Q963,R963))))))</f>
        <v/>
      </c>
      <c r="T963" s="56">
        <f>IF(S963="","",IF(IFERROR(INDEX('入力'!$E$30:$E$88,MATCH(S963,'入力'!$A$30:$A$88,0)),"")="入るお金",D963,-D963))</f>
        <v/>
      </c>
      <c r="U963" s="39">
        <f>IF(L963="","",IF(L963&lt;&gt;1,"見出しなど",IF(N963=1,"重なり",IF(S963="",IF(O963&gt;0,"数えない（直した）",IF(I963&amp;""="1","振替",IF(A963&amp;""="0","計算対象外","数えない"))),IF(COUNTIFS('入力'!$A$30:$A$88,S963)=0,"一覧にない費目",IF(O963&gt;0,"直した",IF(S963="未分類","未分類","OK")))))))</f>
        <v/>
      </c>
    </row>
    <row r="964">
      <c r="A964" s="40" t="n"/>
      <c r="B964" s="34" t="n"/>
      <c r="C964" s="35" t="n"/>
      <c r="D964" s="36" t="n"/>
      <c r="E964" s="35" t="n"/>
      <c r="F964" s="35" t="n"/>
      <c r="G964" s="35" t="n"/>
      <c r="H964" s="35" t="n"/>
      <c r="I964" s="40" t="n"/>
      <c r="J964" s="35" t="n"/>
      <c r="L964" s="39">
        <f>IF(B964="","",IFERROR(YEAR(B964)*0+D964*0+1,0))</f>
        <v/>
      </c>
      <c r="M964" s="55">
        <f>IF(L964&lt;&gt;1,"",IF(O964&gt;0,IF(INDEX('分け方の表'!$O$4:$O$53,O964)&lt;&gt;"",DATE(YEAR(INDEX('分け方の表'!$O$4:$O$53,O964)),MONTH(INDEX('分け方の表'!$O$4:$O$53,O964)),1),DATE(YEAR(B964),MONTH(B964),1)),DATE(YEAR(B964),MONTH(B964),1)))</f>
        <v/>
      </c>
      <c r="N964" s="39">
        <f>IF(L964&lt;&gt;1,"",IF(J964="",0,IF(COUNTIFS($J$4:J964,J964)&gt;1,1,0)))</f>
        <v/>
      </c>
      <c r="O964" s="39">
        <f>IF(L964&lt;&gt;1,"",IF(J964="",0,IFERROR(MATCH(J964,'分け方の表'!$M$4:$M$53,0),0)))</f>
        <v/>
      </c>
      <c r="P964" s="39">
        <f>IF(L964&lt;&gt;1,"",IF(SUMPRODUCT((COUNTIFS(C964,"*"&amp;'分け方の表'!$F$4:$F$23&amp;"*")&gt;0)*('分け方の表'!$F$4:$F$23&lt;&gt;"")*'分け方の表'!$I$4:$I$23)=0,99,1+COUNTIFS('分け方の表'!$I$4:$I$23,"&gt;"&amp;SUMPRODUCT((COUNTIFS(C964,"*"&amp;'分け方の表'!$F$4:$F$23&amp;"*")&gt;0)*('分け方の表'!$F$4:$F$23&lt;&gt;"")*'分け方の表'!$I$4:$I$23))))</f>
        <v/>
      </c>
      <c r="Q964" s="39">
        <f>IF(L964&lt;&gt;1,"",IF(P964&gt;=99,"",INDEX('分け方の表'!$G$4:$G$23,P964)&amp;""))</f>
        <v/>
      </c>
      <c r="R964" s="39">
        <f>IF(L964&lt;&gt;1,"",IF((F964="収入")*(G964="給与")*(E964&lt;&gt;"")*(COUNTIFS('分け方の表'!$J$4:$J$13,E964)&gt;0),INDEX('分け方の表'!$K$4:$K$13,MATCH(E964,'分け方の表'!$J$4:$J$13,0))&amp;"",IFERROR(INDEX('分け方の表'!$C$4:$C$103,MATCH(F964&amp;"|"&amp;G964,'分け方の表'!$D$4:$D$103,0))&amp;"",IFERROR(INDEX('分け方の表'!$C$4:$C$103,MATCH(F964&amp;"|（ほか全部）",'分け方の表'!$D$4:$D$103,0))&amp;"","未分類"))))</f>
        <v/>
      </c>
      <c r="S964" s="39">
        <f>IF(L964&lt;&gt;1,"",IF(N964=1,"",IF(IF(O964&gt;0,INDEX('分け方の表'!$N$4:$N$53,O964)&amp;"","")&lt;&gt;"",IF(INDEX('分け方の表'!$N$4:$N$53,O964)="（数えない）","",INDEX('分け方の表'!$N$4:$N$53,O964)&amp;""),IF(I964&amp;""="1",IF((Q964&lt;&gt;"")*(D964&lt;0)*(IFERROR(INDEX('入力'!$E$30:$E$88,MATCH(Q964,'入力'!$A$30:$A$88,0)),"")="貯める・増やす"),Q964,""),IF(A964&amp;""="0","",IF(Q964&lt;&gt;"",Q964,R964))))))</f>
        <v/>
      </c>
      <c r="T964" s="56">
        <f>IF(S964="","",IF(IFERROR(INDEX('入力'!$E$30:$E$88,MATCH(S964,'入力'!$A$30:$A$88,0)),"")="入るお金",D964,-D964))</f>
        <v/>
      </c>
      <c r="U964" s="39">
        <f>IF(L964="","",IF(L964&lt;&gt;1,"見出しなど",IF(N964=1,"重なり",IF(S964="",IF(O964&gt;0,"数えない（直した）",IF(I964&amp;""="1","振替",IF(A964&amp;""="0","計算対象外","数えない"))),IF(COUNTIFS('入力'!$A$30:$A$88,S964)=0,"一覧にない費目",IF(O964&gt;0,"直した",IF(S964="未分類","未分類","OK")))))))</f>
        <v/>
      </c>
    </row>
    <row r="965">
      <c r="A965" s="40" t="n"/>
      <c r="B965" s="34" t="n"/>
      <c r="C965" s="35" t="n"/>
      <c r="D965" s="36" t="n"/>
      <c r="E965" s="35" t="n"/>
      <c r="F965" s="35" t="n"/>
      <c r="G965" s="35" t="n"/>
      <c r="H965" s="35" t="n"/>
      <c r="I965" s="40" t="n"/>
      <c r="J965" s="35" t="n"/>
      <c r="L965" s="39">
        <f>IF(B965="","",IFERROR(YEAR(B965)*0+D965*0+1,0))</f>
        <v/>
      </c>
      <c r="M965" s="55">
        <f>IF(L965&lt;&gt;1,"",IF(O965&gt;0,IF(INDEX('分け方の表'!$O$4:$O$53,O965)&lt;&gt;"",DATE(YEAR(INDEX('分け方の表'!$O$4:$O$53,O965)),MONTH(INDEX('分け方の表'!$O$4:$O$53,O965)),1),DATE(YEAR(B965),MONTH(B965),1)),DATE(YEAR(B965),MONTH(B965),1)))</f>
        <v/>
      </c>
      <c r="N965" s="39">
        <f>IF(L965&lt;&gt;1,"",IF(J965="",0,IF(COUNTIFS($J$4:J965,J965)&gt;1,1,0)))</f>
        <v/>
      </c>
      <c r="O965" s="39">
        <f>IF(L965&lt;&gt;1,"",IF(J965="",0,IFERROR(MATCH(J965,'分け方の表'!$M$4:$M$53,0),0)))</f>
        <v/>
      </c>
      <c r="P965" s="39">
        <f>IF(L965&lt;&gt;1,"",IF(SUMPRODUCT((COUNTIFS(C965,"*"&amp;'分け方の表'!$F$4:$F$23&amp;"*")&gt;0)*('分け方の表'!$F$4:$F$23&lt;&gt;"")*'分け方の表'!$I$4:$I$23)=0,99,1+COUNTIFS('分け方の表'!$I$4:$I$23,"&gt;"&amp;SUMPRODUCT((COUNTIFS(C965,"*"&amp;'分け方の表'!$F$4:$F$23&amp;"*")&gt;0)*('分け方の表'!$F$4:$F$23&lt;&gt;"")*'分け方の表'!$I$4:$I$23))))</f>
        <v/>
      </c>
      <c r="Q965" s="39">
        <f>IF(L965&lt;&gt;1,"",IF(P965&gt;=99,"",INDEX('分け方の表'!$G$4:$G$23,P965)&amp;""))</f>
        <v/>
      </c>
      <c r="R965" s="39">
        <f>IF(L965&lt;&gt;1,"",IF((F965="収入")*(G965="給与")*(E965&lt;&gt;"")*(COUNTIFS('分け方の表'!$J$4:$J$13,E965)&gt;0),INDEX('分け方の表'!$K$4:$K$13,MATCH(E965,'分け方の表'!$J$4:$J$13,0))&amp;"",IFERROR(INDEX('分け方の表'!$C$4:$C$103,MATCH(F965&amp;"|"&amp;G965,'分け方の表'!$D$4:$D$103,0))&amp;"",IFERROR(INDEX('分け方の表'!$C$4:$C$103,MATCH(F965&amp;"|（ほか全部）",'分け方の表'!$D$4:$D$103,0))&amp;"","未分類"))))</f>
        <v/>
      </c>
      <c r="S965" s="39">
        <f>IF(L965&lt;&gt;1,"",IF(N965=1,"",IF(IF(O965&gt;0,INDEX('分け方の表'!$N$4:$N$53,O965)&amp;"","")&lt;&gt;"",IF(INDEX('分け方の表'!$N$4:$N$53,O965)="（数えない）","",INDEX('分け方の表'!$N$4:$N$53,O965)&amp;""),IF(I965&amp;""="1",IF((Q965&lt;&gt;"")*(D965&lt;0)*(IFERROR(INDEX('入力'!$E$30:$E$88,MATCH(Q965,'入力'!$A$30:$A$88,0)),"")="貯める・増やす"),Q965,""),IF(A965&amp;""="0","",IF(Q965&lt;&gt;"",Q965,R965))))))</f>
        <v/>
      </c>
      <c r="T965" s="56">
        <f>IF(S965="","",IF(IFERROR(INDEX('入力'!$E$30:$E$88,MATCH(S965,'入力'!$A$30:$A$88,0)),"")="入るお金",D965,-D965))</f>
        <v/>
      </c>
      <c r="U965" s="39">
        <f>IF(L965="","",IF(L965&lt;&gt;1,"見出しなど",IF(N965=1,"重なり",IF(S965="",IF(O965&gt;0,"数えない（直した）",IF(I965&amp;""="1","振替",IF(A965&amp;""="0","計算対象外","数えない"))),IF(COUNTIFS('入力'!$A$30:$A$88,S965)=0,"一覧にない費目",IF(O965&gt;0,"直した",IF(S965="未分類","未分類","OK")))))))</f>
        <v/>
      </c>
    </row>
    <row r="966">
      <c r="A966" s="40" t="n"/>
      <c r="B966" s="34" t="n"/>
      <c r="C966" s="35" t="n"/>
      <c r="D966" s="36" t="n"/>
      <c r="E966" s="35" t="n"/>
      <c r="F966" s="35" t="n"/>
      <c r="G966" s="35" t="n"/>
      <c r="H966" s="35" t="n"/>
      <c r="I966" s="40" t="n"/>
      <c r="J966" s="35" t="n"/>
      <c r="L966" s="39">
        <f>IF(B966="","",IFERROR(YEAR(B966)*0+D966*0+1,0))</f>
        <v/>
      </c>
      <c r="M966" s="55">
        <f>IF(L966&lt;&gt;1,"",IF(O966&gt;0,IF(INDEX('分け方の表'!$O$4:$O$53,O966)&lt;&gt;"",DATE(YEAR(INDEX('分け方の表'!$O$4:$O$53,O966)),MONTH(INDEX('分け方の表'!$O$4:$O$53,O966)),1),DATE(YEAR(B966),MONTH(B966),1)),DATE(YEAR(B966),MONTH(B966),1)))</f>
        <v/>
      </c>
      <c r="N966" s="39">
        <f>IF(L966&lt;&gt;1,"",IF(J966="",0,IF(COUNTIFS($J$4:J966,J966)&gt;1,1,0)))</f>
        <v/>
      </c>
      <c r="O966" s="39">
        <f>IF(L966&lt;&gt;1,"",IF(J966="",0,IFERROR(MATCH(J966,'分け方の表'!$M$4:$M$53,0),0)))</f>
        <v/>
      </c>
      <c r="P966" s="39">
        <f>IF(L966&lt;&gt;1,"",IF(SUMPRODUCT((COUNTIFS(C966,"*"&amp;'分け方の表'!$F$4:$F$23&amp;"*")&gt;0)*('分け方の表'!$F$4:$F$23&lt;&gt;"")*'分け方の表'!$I$4:$I$23)=0,99,1+COUNTIFS('分け方の表'!$I$4:$I$23,"&gt;"&amp;SUMPRODUCT((COUNTIFS(C966,"*"&amp;'分け方の表'!$F$4:$F$23&amp;"*")&gt;0)*('分け方の表'!$F$4:$F$23&lt;&gt;"")*'分け方の表'!$I$4:$I$23))))</f>
        <v/>
      </c>
      <c r="Q966" s="39">
        <f>IF(L966&lt;&gt;1,"",IF(P966&gt;=99,"",INDEX('分け方の表'!$G$4:$G$23,P966)&amp;""))</f>
        <v/>
      </c>
      <c r="R966" s="39">
        <f>IF(L966&lt;&gt;1,"",IF((F966="収入")*(G966="給与")*(E966&lt;&gt;"")*(COUNTIFS('分け方の表'!$J$4:$J$13,E966)&gt;0),INDEX('分け方の表'!$K$4:$K$13,MATCH(E966,'分け方の表'!$J$4:$J$13,0))&amp;"",IFERROR(INDEX('分け方の表'!$C$4:$C$103,MATCH(F966&amp;"|"&amp;G966,'分け方の表'!$D$4:$D$103,0))&amp;"",IFERROR(INDEX('分け方の表'!$C$4:$C$103,MATCH(F966&amp;"|（ほか全部）",'分け方の表'!$D$4:$D$103,0))&amp;"","未分類"))))</f>
        <v/>
      </c>
      <c r="S966" s="39">
        <f>IF(L966&lt;&gt;1,"",IF(N966=1,"",IF(IF(O966&gt;0,INDEX('分け方の表'!$N$4:$N$53,O966)&amp;"","")&lt;&gt;"",IF(INDEX('分け方の表'!$N$4:$N$53,O966)="（数えない）","",INDEX('分け方の表'!$N$4:$N$53,O966)&amp;""),IF(I966&amp;""="1",IF((Q966&lt;&gt;"")*(D966&lt;0)*(IFERROR(INDEX('入力'!$E$30:$E$88,MATCH(Q966,'入力'!$A$30:$A$88,0)),"")="貯める・増やす"),Q966,""),IF(A966&amp;""="0","",IF(Q966&lt;&gt;"",Q966,R966))))))</f>
        <v/>
      </c>
      <c r="T966" s="56">
        <f>IF(S966="","",IF(IFERROR(INDEX('入力'!$E$30:$E$88,MATCH(S966,'入力'!$A$30:$A$88,0)),"")="入るお金",D966,-D966))</f>
        <v/>
      </c>
      <c r="U966" s="39">
        <f>IF(L966="","",IF(L966&lt;&gt;1,"見出しなど",IF(N966=1,"重なり",IF(S966="",IF(O966&gt;0,"数えない（直した）",IF(I966&amp;""="1","振替",IF(A966&amp;""="0","計算対象外","数えない"))),IF(COUNTIFS('入力'!$A$30:$A$88,S966)=0,"一覧にない費目",IF(O966&gt;0,"直した",IF(S966="未分類","未分類","OK")))))))</f>
        <v/>
      </c>
    </row>
    <row r="967">
      <c r="A967" s="40" t="n"/>
      <c r="B967" s="34" t="n"/>
      <c r="C967" s="35" t="n"/>
      <c r="D967" s="36" t="n"/>
      <c r="E967" s="35" t="n"/>
      <c r="F967" s="35" t="n"/>
      <c r="G967" s="35" t="n"/>
      <c r="H967" s="35" t="n"/>
      <c r="I967" s="40" t="n"/>
      <c r="J967" s="35" t="n"/>
      <c r="L967" s="39">
        <f>IF(B967="","",IFERROR(YEAR(B967)*0+D967*0+1,0))</f>
        <v/>
      </c>
      <c r="M967" s="55">
        <f>IF(L967&lt;&gt;1,"",IF(O967&gt;0,IF(INDEX('分け方の表'!$O$4:$O$53,O967)&lt;&gt;"",DATE(YEAR(INDEX('分け方の表'!$O$4:$O$53,O967)),MONTH(INDEX('分け方の表'!$O$4:$O$53,O967)),1),DATE(YEAR(B967),MONTH(B967),1)),DATE(YEAR(B967),MONTH(B967),1)))</f>
        <v/>
      </c>
      <c r="N967" s="39">
        <f>IF(L967&lt;&gt;1,"",IF(J967="",0,IF(COUNTIFS($J$4:J967,J967)&gt;1,1,0)))</f>
        <v/>
      </c>
      <c r="O967" s="39">
        <f>IF(L967&lt;&gt;1,"",IF(J967="",0,IFERROR(MATCH(J967,'分け方の表'!$M$4:$M$53,0),0)))</f>
        <v/>
      </c>
      <c r="P967" s="39">
        <f>IF(L967&lt;&gt;1,"",IF(SUMPRODUCT((COUNTIFS(C967,"*"&amp;'分け方の表'!$F$4:$F$23&amp;"*")&gt;0)*('分け方の表'!$F$4:$F$23&lt;&gt;"")*'分け方の表'!$I$4:$I$23)=0,99,1+COUNTIFS('分け方の表'!$I$4:$I$23,"&gt;"&amp;SUMPRODUCT((COUNTIFS(C967,"*"&amp;'分け方の表'!$F$4:$F$23&amp;"*")&gt;0)*('分け方の表'!$F$4:$F$23&lt;&gt;"")*'分け方の表'!$I$4:$I$23))))</f>
        <v/>
      </c>
      <c r="Q967" s="39">
        <f>IF(L967&lt;&gt;1,"",IF(P967&gt;=99,"",INDEX('分け方の表'!$G$4:$G$23,P967)&amp;""))</f>
        <v/>
      </c>
      <c r="R967" s="39">
        <f>IF(L967&lt;&gt;1,"",IF((F967="収入")*(G967="給与")*(E967&lt;&gt;"")*(COUNTIFS('分け方の表'!$J$4:$J$13,E967)&gt;0),INDEX('分け方の表'!$K$4:$K$13,MATCH(E967,'分け方の表'!$J$4:$J$13,0))&amp;"",IFERROR(INDEX('分け方の表'!$C$4:$C$103,MATCH(F967&amp;"|"&amp;G967,'分け方の表'!$D$4:$D$103,0))&amp;"",IFERROR(INDEX('分け方の表'!$C$4:$C$103,MATCH(F967&amp;"|（ほか全部）",'分け方の表'!$D$4:$D$103,0))&amp;"","未分類"))))</f>
        <v/>
      </c>
      <c r="S967" s="39">
        <f>IF(L967&lt;&gt;1,"",IF(N967=1,"",IF(IF(O967&gt;0,INDEX('分け方の表'!$N$4:$N$53,O967)&amp;"","")&lt;&gt;"",IF(INDEX('分け方の表'!$N$4:$N$53,O967)="（数えない）","",INDEX('分け方の表'!$N$4:$N$53,O967)&amp;""),IF(I967&amp;""="1",IF((Q967&lt;&gt;"")*(D967&lt;0)*(IFERROR(INDEX('入力'!$E$30:$E$88,MATCH(Q967,'入力'!$A$30:$A$88,0)),"")="貯める・増やす"),Q967,""),IF(A967&amp;""="0","",IF(Q967&lt;&gt;"",Q967,R967))))))</f>
        <v/>
      </c>
      <c r="T967" s="56">
        <f>IF(S967="","",IF(IFERROR(INDEX('入力'!$E$30:$E$88,MATCH(S967,'入力'!$A$30:$A$88,0)),"")="入るお金",D967,-D967))</f>
        <v/>
      </c>
      <c r="U967" s="39">
        <f>IF(L967="","",IF(L967&lt;&gt;1,"見出しなど",IF(N967=1,"重なり",IF(S967="",IF(O967&gt;0,"数えない（直した）",IF(I967&amp;""="1","振替",IF(A967&amp;""="0","計算対象外","数えない"))),IF(COUNTIFS('入力'!$A$30:$A$88,S967)=0,"一覧にない費目",IF(O967&gt;0,"直した",IF(S967="未分類","未分類","OK")))))))</f>
        <v/>
      </c>
    </row>
    <row r="968">
      <c r="A968" s="40" t="n"/>
      <c r="B968" s="34" t="n"/>
      <c r="C968" s="35" t="n"/>
      <c r="D968" s="36" t="n"/>
      <c r="E968" s="35" t="n"/>
      <c r="F968" s="35" t="n"/>
      <c r="G968" s="35" t="n"/>
      <c r="H968" s="35" t="n"/>
      <c r="I968" s="40" t="n"/>
      <c r="J968" s="35" t="n"/>
      <c r="L968" s="39">
        <f>IF(B968="","",IFERROR(YEAR(B968)*0+D968*0+1,0))</f>
        <v/>
      </c>
      <c r="M968" s="55">
        <f>IF(L968&lt;&gt;1,"",IF(O968&gt;0,IF(INDEX('分け方の表'!$O$4:$O$53,O968)&lt;&gt;"",DATE(YEAR(INDEX('分け方の表'!$O$4:$O$53,O968)),MONTH(INDEX('分け方の表'!$O$4:$O$53,O968)),1),DATE(YEAR(B968),MONTH(B968),1)),DATE(YEAR(B968),MONTH(B968),1)))</f>
        <v/>
      </c>
      <c r="N968" s="39">
        <f>IF(L968&lt;&gt;1,"",IF(J968="",0,IF(COUNTIFS($J$4:J968,J968)&gt;1,1,0)))</f>
        <v/>
      </c>
      <c r="O968" s="39">
        <f>IF(L968&lt;&gt;1,"",IF(J968="",0,IFERROR(MATCH(J968,'分け方の表'!$M$4:$M$53,0),0)))</f>
        <v/>
      </c>
      <c r="P968" s="39">
        <f>IF(L968&lt;&gt;1,"",IF(SUMPRODUCT((COUNTIFS(C968,"*"&amp;'分け方の表'!$F$4:$F$23&amp;"*")&gt;0)*('分け方の表'!$F$4:$F$23&lt;&gt;"")*'分け方の表'!$I$4:$I$23)=0,99,1+COUNTIFS('分け方の表'!$I$4:$I$23,"&gt;"&amp;SUMPRODUCT((COUNTIFS(C968,"*"&amp;'分け方の表'!$F$4:$F$23&amp;"*")&gt;0)*('分け方の表'!$F$4:$F$23&lt;&gt;"")*'分け方の表'!$I$4:$I$23))))</f>
        <v/>
      </c>
      <c r="Q968" s="39">
        <f>IF(L968&lt;&gt;1,"",IF(P968&gt;=99,"",INDEX('分け方の表'!$G$4:$G$23,P968)&amp;""))</f>
        <v/>
      </c>
      <c r="R968" s="39">
        <f>IF(L968&lt;&gt;1,"",IF((F968="収入")*(G968="給与")*(E968&lt;&gt;"")*(COUNTIFS('分け方の表'!$J$4:$J$13,E968)&gt;0),INDEX('分け方の表'!$K$4:$K$13,MATCH(E968,'分け方の表'!$J$4:$J$13,0))&amp;"",IFERROR(INDEX('分け方の表'!$C$4:$C$103,MATCH(F968&amp;"|"&amp;G968,'分け方の表'!$D$4:$D$103,0))&amp;"",IFERROR(INDEX('分け方の表'!$C$4:$C$103,MATCH(F968&amp;"|（ほか全部）",'分け方の表'!$D$4:$D$103,0))&amp;"","未分類"))))</f>
        <v/>
      </c>
      <c r="S968" s="39">
        <f>IF(L968&lt;&gt;1,"",IF(N968=1,"",IF(IF(O968&gt;0,INDEX('分け方の表'!$N$4:$N$53,O968)&amp;"","")&lt;&gt;"",IF(INDEX('分け方の表'!$N$4:$N$53,O968)="（数えない）","",INDEX('分け方の表'!$N$4:$N$53,O968)&amp;""),IF(I968&amp;""="1",IF((Q968&lt;&gt;"")*(D968&lt;0)*(IFERROR(INDEX('入力'!$E$30:$E$88,MATCH(Q968,'入力'!$A$30:$A$88,0)),"")="貯める・増やす"),Q968,""),IF(A968&amp;""="0","",IF(Q968&lt;&gt;"",Q968,R968))))))</f>
        <v/>
      </c>
      <c r="T968" s="56">
        <f>IF(S968="","",IF(IFERROR(INDEX('入力'!$E$30:$E$88,MATCH(S968,'入力'!$A$30:$A$88,0)),"")="入るお金",D968,-D968))</f>
        <v/>
      </c>
      <c r="U968" s="39">
        <f>IF(L968="","",IF(L968&lt;&gt;1,"見出しなど",IF(N968=1,"重なり",IF(S968="",IF(O968&gt;0,"数えない（直した）",IF(I968&amp;""="1","振替",IF(A968&amp;""="0","計算対象外","数えない"))),IF(COUNTIFS('入力'!$A$30:$A$88,S968)=0,"一覧にない費目",IF(O968&gt;0,"直した",IF(S968="未分類","未分類","OK")))))))</f>
        <v/>
      </c>
    </row>
    <row r="969">
      <c r="A969" s="40" t="n"/>
      <c r="B969" s="34" t="n"/>
      <c r="C969" s="35" t="n"/>
      <c r="D969" s="36" t="n"/>
      <c r="E969" s="35" t="n"/>
      <c r="F969" s="35" t="n"/>
      <c r="G969" s="35" t="n"/>
      <c r="H969" s="35" t="n"/>
      <c r="I969" s="40" t="n"/>
      <c r="J969" s="35" t="n"/>
      <c r="L969" s="39">
        <f>IF(B969="","",IFERROR(YEAR(B969)*0+D969*0+1,0))</f>
        <v/>
      </c>
      <c r="M969" s="55">
        <f>IF(L969&lt;&gt;1,"",IF(O969&gt;0,IF(INDEX('分け方の表'!$O$4:$O$53,O969)&lt;&gt;"",DATE(YEAR(INDEX('分け方の表'!$O$4:$O$53,O969)),MONTH(INDEX('分け方の表'!$O$4:$O$53,O969)),1),DATE(YEAR(B969),MONTH(B969),1)),DATE(YEAR(B969),MONTH(B969),1)))</f>
        <v/>
      </c>
      <c r="N969" s="39">
        <f>IF(L969&lt;&gt;1,"",IF(J969="",0,IF(COUNTIFS($J$4:J969,J969)&gt;1,1,0)))</f>
        <v/>
      </c>
      <c r="O969" s="39">
        <f>IF(L969&lt;&gt;1,"",IF(J969="",0,IFERROR(MATCH(J969,'分け方の表'!$M$4:$M$53,0),0)))</f>
        <v/>
      </c>
      <c r="P969" s="39">
        <f>IF(L969&lt;&gt;1,"",IF(SUMPRODUCT((COUNTIFS(C969,"*"&amp;'分け方の表'!$F$4:$F$23&amp;"*")&gt;0)*('分け方の表'!$F$4:$F$23&lt;&gt;"")*'分け方の表'!$I$4:$I$23)=0,99,1+COUNTIFS('分け方の表'!$I$4:$I$23,"&gt;"&amp;SUMPRODUCT((COUNTIFS(C969,"*"&amp;'分け方の表'!$F$4:$F$23&amp;"*")&gt;0)*('分け方の表'!$F$4:$F$23&lt;&gt;"")*'分け方の表'!$I$4:$I$23))))</f>
        <v/>
      </c>
      <c r="Q969" s="39">
        <f>IF(L969&lt;&gt;1,"",IF(P969&gt;=99,"",INDEX('分け方の表'!$G$4:$G$23,P969)&amp;""))</f>
        <v/>
      </c>
      <c r="R969" s="39">
        <f>IF(L969&lt;&gt;1,"",IF((F969="収入")*(G969="給与")*(E969&lt;&gt;"")*(COUNTIFS('分け方の表'!$J$4:$J$13,E969)&gt;0),INDEX('分け方の表'!$K$4:$K$13,MATCH(E969,'分け方の表'!$J$4:$J$13,0))&amp;"",IFERROR(INDEX('分け方の表'!$C$4:$C$103,MATCH(F969&amp;"|"&amp;G969,'分け方の表'!$D$4:$D$103,0))&amp;"",IFERROR(INDEX('分け方の表'!$C$4:$C$103,MATCH(F969&amp;"|（ほか全部）",'分け方の表'!$D$4:$D$103,0))&amp;"","未分類"))))</f>
        <v/>
      </c>
      <c r="S969" s="39">
        <f>IF(L969&lt;&gt;1,"",IF(N969=1,"",IF(IF(O969&gt;0,INDEX('分け方の表'!$N$4:$N$53,O969)&amp;"","")&lt;&gt;"",IF(INDEX('分け方の表'!$N$4:$N$53,O969)="（数えない）","",INDEX('分け方の表'!$N$4:$N$53,O969)&amp;""),IF(I969&amp;""="1",IF((Q969&lt;&gt;"")*(D969&lt;0)*(IFERROR(INDEX('入力'!$E$30:$E$88,MATCH(Q969,'入力'!$A$30:$A$88,0)),"")="貯める・増やす"),Q969,""),IF(A969&amp;""="0","",IF(Q969&lt;&gt;"",Q969,R969))))))</f>
        <v/>
      </c>
      <c r="T969" s="56">
        <f>IF(S969="","",IF(IFERROR(INDEX('入力'!$E$30:$E$88,MATCH(S969,'入力'!$A$30:$A$88,0)),"")="入るお金",D969,-D969))</f>
        <v/>
      </c>
      <c r="U969" s="39">
        <f>IF(L969="","",IF(L969&lt;&gt;1,"見出しなど",IF(N969=1,"重なり",IF(S969="",IF(O969&gt;0,"数えない（直した）",IF(I969&amp;""="1","振替",IF(A969&amp;""="0","計算対象外","数えない"))),IF(COUNTIFS('入力'!$A$30:$A$88,S969)=0,"一覧にない費目",IF(O969&gt;0,"直した",IF(S969="未分類","未分類","OK")))))))</f>
        <v/>
      </c>
    </row>
    <row r="970">
      <c r="A970" s="40" t="n"/>
      <c r="B970" s="34" t="n"/>
      <c r="C970" s="35" t="n"/>
      <c r="D970" s="36" t="n"/>
      <c r="E970" s="35" t="n"/>
      <c r="F970" s="35" t="n"/>
      <c r="G970" s="35" t="n"/>
      <c r="H970" s="35" t="n"/>
      <c r="I970" s="40" t="n"/>
      <c r="J970" s="35" t="n"/>
      <c r="L970" s="39">
        <f>IF(B970="","",IFERROR(YEAR(B970)*0+D970*0+1,0))</f>
        <v/>
      </c>
      <c r="M970" s="55">
        <f>IF(L970&lt;&gt;1,"",IF(O970&gt;0,IF(INDEX('分け方の表'!$O$4:$O$53,O970)&lt;&gt;"",DATE(YEAR(INDEX('分け方の表'!$O$4:$O$53,O970)),MONTH(INDEX('分け方の表'!$O$4:$O$53,O970)),1),DATE(YEAR(B970),MONTH(B970),1)),DATE(YEAR(B970),MONTH(B970),1)))</f>
        <v/>
      </c>
      <c r="N970" s="39">
        <f>IF(L970&lt;&gt;1,"",IF(J970="",0,IF(COUNTIFS($J$4:J970,J970)&gt;1,1,0)))</f>
        <v/>
      </c>
      <c r="O970" s="39">
        <f>IF(L970&lt;&gt;1,"",IF(J970="",0,IFERROR(MATCH(J970,'分け方の表'!$M$4:$M$53,0),0)))</f>
        <v/>
      </c>
      <c r="P970" s="39">
        <f>IF(L970&lt;&gt;1,"",IF(SUMPRODUCT((COUNTIFS(C970,"*"&amp;'分け方の表'!$F$4:$F$23&amp;"*")&gt;0)*('分け方の表'!$F$4:$F$23&lt;&gt;"")*'分け方の表'!$I$4:$I$23)=0,99,1+COUNTIFS('分け方の表'!$I$4:$I$23,"&gt;"&amp;SUMPRODUCT((COUNTIFS(C970,"*"&amp;'分け方の表'!$F$4:$F$23&amp;"*")&gt;0)*('分け方の表'!$F$4:$F$23&lt;&gt;"")*'分け方の表'!$I$4:$I$23))))</f>
        <v/>
      </c>
      <c r="Q970" s="39">
        <f>IF(L970&lt;&gt;1,"",IF(P970&gt;=99,"",INDEX('分け方の表'!$G$4:$G$23,P970)&amp;""))</f>
        <v/>
      </c>
      <c r="R970" s="39">
        <f>IF(L970&lt;&gt;1,"",IF((F970="収入")*(G970="給与")*(E970&lt;&gt;"")*(COUNTIFS('分け方の表'!$J$4:$J$13,E970)&gt;0),INDEX('分け方の表'!$K$4:$K$13,MATCH(E970,'分け方の表'!$J$4:$J$13,0))&amp;"",IFERROR(INDEX('分け方の表'!$C$4:$C$103,MATCH(F970&amp;"|"&amp;G970,'分け方の表'!$D$4:$D$103,0))&amp;"",IFERROR(INDEX('分け方の表'!$C$4:$C$103,MATCH(F970&amp;"|（ほか全部）",'分け方の表'!$D$4:$D$103,0))&amp;"","未分類"))))</f>
        <v/>
      </c>
      <c r="S970" s="39">
        <f>IF(L970&lt;&gt;1,"",IF(N970=1,"",IF(IF(O970&gt;0,INDEX('分け方の表'!$N$4:$N$53,O970)&amp;"","")&lt;&gt;"",IF(INDEX('分け方の表'!$N$4:$N$53,O970)="（数えない）","",INDEX('分け方の表'!$N$4:$N$53,O970)&amp;""),IF(I970&amp;""="1",IF((Q970&lt;&gt;"")*(D970&lt;0)*(IFERROR(INDEX('入力'!$E$30:$E$88,MATCH(Q970,'入力'!$A$30:$A$88,0)),"")="貯める・増やす"),Q970,""),IF(A970&amp;""="0","",IF(Q970&lt;&gt;"",Q970,R970))))))</f>
        <v/>
      </c>
      <c r="T970" s="56">
        <f>IF(S970="","",IF(IFERROR(INDEX('入力'!$E$30:$E$88,MATCH(S970,'入力'!$A$30:$A$88,0)),"")="入るお金",D970,-D970))</f>
        <v/>
      </c>
      <c r="U970" s="39">
        <f>IF(L970="","",IF(L970&lt;&gt;1,"見出しなど",IF(N970=1,"重なり",IF(S970="",IF(O970&gt;0,"数えない（直した）",IF(I970&amp;""="1","振替",IF(A970&amp;""="0","計算対象外","数えない"))),IF(COUNTIFS('入力'!$A$30:$A$88,S970)=0,"一覧にない費目",IF(O970&gt;0,"直した",IF(S970="未分類","未分類","OK")))))))</f>
        <v/>
      </c>
    </row>
    <row r="971">
      <c r="A971" s="40" t="n"/>
      <c r="B971" s="34" t="n"/>
      <c r="C971" s="35" t="n"/>
      <c r="D971" s="36" t="n"/>
      <c r="E971" s="35" t="n"/>
      <c r="F971" s="35" t="n"/>
      <c r="G971" s="35" t="n"/>
      <c r="H971" s="35" t="n"/>
      <c r="I971" s="40" t="n"/>
      <c r="J971" s="35" t="n"/>
      <c r="L971" s="39">
        <f>IF(B971="","",IFERROR(YEAR(B971)*0+D971*0+1,0))</f>
        <v/>
      </c>
      <c r="M971" s="55">
        <f>IF(L971&lt;&gt;1,"",IF(O971&gt;0,IF(INDEX('分け方の表'!$O$4:$O$53,O971)&lt;&gt;"",DATE(YEAR(INDEX('分け方の表'!$O$4:$O$53,O971)),MONTH(INDEX('分け方の表'!$O$4:$O$53,O971)),1),DATE(YEAR(B971),MONTH(B971),1)),DATE(YEAR(B971),MONTH(B971),1)))</f>
        <v/>
      </c>
      <c r="N971" s="39">
        <f>IF(L971&lt;&gt;1,"",IF(J971="",0,IF(COUNTIFS($J$4:J971,J971)&gt;1,1,0)))</f>
        <v/>
      </c>
      <c r="O971" s="39">
        <f>IF(L971&lt;&gt;1,"",IF(J971="",0,IFERROR(MATCH(J971,'分け方の表'!$M$4:$M$53,0),0)))</f>
        <v/>
      </c>
      <c r="P971" s="39">
        <f>IF(L971&lt;&gt;1,"",IF(SUMPRODUCT((COUNTIFS(C971,"*"&amp;'分け方の表'!$F$4:$F$23&amp;"*")&gt;0)*('分け方の表'!$F$4:$F$23&lt;&gt;"")*'分け方の表'!$I$4:$I$23)=0,99,1+COUNTIFS('分け方の表'!$I$4:$I$23,"&gt;"&amp;SUMPRODUCT((COUNTIFS(C971,"*"&amp;'分け方の表'!$F$4:$F$23&amp;"*")&gt;0)*('分け方の表'!$F$4:$F$23&lt;&gt;"")*'分け方の表'!$I$4:$I$23))))</f>
        <v/>
      </c>
      <c r="Q971" s="39">
        <f>IF(L971&lt;&gt;1,"",IF(P971&gt;=99,"",INDEX('分け方の表'!$G$4:$G$23,P971)&amp;""))</f>
        <v/>
      </c>
      <c r="R971" s="39">
        <f>IF(L971&lt;&gt;1,"",IF((F971="収入")*(G971="給与")*(E971&lt;&gt;"")*(COUNTIFS('分け方の表'!$J$4:$J$13,E971)&gt;0),INDEX('分け方の表'!$K$4:$K$13,MATCH(E971,'分け方の表'!$J$4:$J$13,0))&amp;"",IFERROR(INDEX('分け方の表'!$C$4:$C$103,MATCH(F971&amp;"|"&amp;G971,'分け方の表'!$D$4:$D$103,0))&amp;"",IFERROR(INDEX('分け方の表'!$C$4:$C$103,MATCH(F971&amp;"|（ほか全部）",'分け方の表'!$D$4:$D$103,0))&amp;"","未分類"))))</f>
        <v/>
      </c>
      <c r="S971" s="39">
        <f>IF(L971&lt;&gt;1,"",IF(N971=1,"",IF(IF(O971&gt;0,INDEX('分け方の表'!$N$4:$N$53,O971)&amp;"","")&lt;&gt;"",IF(INDEX('分け方の表'!$N$4:$N$53,O971)="（数えない）","",INDEX('分け方の表'!$N$4:$N$53,O971)&amp;""),IF(I971&amp;""="1",IF((Q971&lt;&gt;"")*(D971&lt;0)*(IFERROR(INDEX('入力'!$E$30:$E$88,MATCH(Q971,'入力'!$A$30:$A$88,0)),"")="貯める・増やす"),Q971,""),IF(A971&amp;""="0","",IF(Q971&lt;&gt;"",Q971,R971))))))</f>
        <v/>
      </c>
      <c r="T971" s="56">
        <f>IF(S971="","",IF(IFERROR(INDEX('入力'!$E$30:$E$88,MATCH(S971,'入力'!$A$30:$A$88,0)),"")="入るお金",D971,-D971))</f>
        <v/>
      </c>
      <c r="U971" s="39">
        <f>IF(L971="","",IF(L971&lt;&gt;1,"見出しなど",IF(N971=1,"重なり",IF(S971="",IF(O971&gt;0,"数えない（直した）",IF(I971&amp;""="1","振替",IF(A971&amp;""="0","計算対象外","数えない"))),IF(COUNTIFS('入力'!$A$30:$A$88,S971)=0,"一覧にない費目",IF(O971&gt;0,"直した",IF(S971="未分類","未分類","OK")))))))</f>
        <v/>
      </c>
    </row>
    <row r="972">
      <c r="A972" s="40" t="n"/>
      <c r="B972" s="34" t="n"/>
      <c r="C972" s="35" t="n"/>
      <c r="D972" s="36" t="n"/>
      <c r="E972" s="35" t="n"/>
      <c r="F972" s="35" t="n"/>
      <c r="G972" s="35" t="n"/>
      <c r="H972" s="35" t="n"/>
      <c r="I972" s="40" t="n"/>
      <c r="J972" s="35" t="n"/>
      <c r="L972" s="39">
        <f>IF(B972="","",IFERROR(YEAR(B972)*0+D972*0+1,0))</f>
        <v/>
      </c>
      <c r="M972" s="55">
        <f>IF(L972&lt;&gt;1,"",IF(O972&gt;0,IF(INDEX('分け方の表'!$O$4:$O$53,O972)&lt;&gt;"",DATE(YEAR(INDEX('分け方の表'!$O$4:$O$53,O972)),MONTH(INDEX('分け方の表'!$O$4:$O$53,O972)),1),DATE(YEAR(B972),MONTH(B972),1)),DATE(YEAR(B972),MONTH(B972),1)))</f>
        <v/>
      </c>
      <c r="N972" s="39">
        <f>IF(L972&lt;&gt;1,"",IF(J972="",0,IF(COUNTIFS($J$4:J972,J972)&gt;1,1,0)))</f>
        <v/>
      </c>
      <c r="O972" s="39">
        <f>IF(L972&lt;&gt;1,"",IF(J972="",0,IFERROR(MATCH(J972,'分け方の表'!$M$4:$M$53,0),0)))</f>
        <v/>
      </c>
      <c r="P972" s="39">
        <f>IF(L972&lt;&gt;1,"",IF(SUMPRODUCT((COUNTIFS(C972,"*"&amp;'分け方の表'!$F$4:$F$23&amp;"*")&gt;0)*('分け方の表'!$F$4:$F$23&lt;&gt;"")*'分け方の表'!$I$4:$I$23)=0,99,1+COUNTIFS('分け方の表'!$I$4:$I$23,"&gt;"&amp;SUMPRODUCT((COUNTIFS(C972,"*"&amp;'分け方の表'!$F$4:$F$23&amp;"*")&gt;0)*('分け方の表'!$F$4:$F$23&lt;&gt;"")*'分け方の表'!$I$4:$I$23))))</f>
        <v/>
      </c>
      <c r="Q972" s="39">
        <f>IF(L972&lt;&gt;1,"",IF(P972&gt;=99,"",INDEX('分け方の表'!$G$4:$G$23,P972)&amp;""))</f>
        <v/>
      </c>
      <c r="R972" s="39">
        <f>IF(L972&lt;&gt;1,"",IF((F972="収入")*(G972="給与")*(E972&lt;&gt;"")*(COUNTIFS('分け方の表'!$J$4:$J$13,E972)&gt;0),INDEX('分け方の表'!$K$4:$K$13,MATCH(E972,'分け方の表'!$J$4:$J$13,0))&amp;"",IFERROR(INDEX('分け方の表'!$C$4:$C$103,MATCH(F972&amp;"|"&amp;G972,'分け方の表'!$D$4:$D$103,0))&amp;"",IFERROR(INDEX('分け方の表'!$C$4:$C$103,MATCH(F972&amp;"|（ほか全部）",'分け方の表'!$D$4:$D$103,0))&amp;"","未分類"))))</f>
        <v/>
      </c>
      <c r="S972" s="39">
        <f>IF(L972&lt;&gt;1,"",IF(N972=1,"",IF(IF(O972&gt;0,INDEX('分け方の表'!$N$4:$N$53,O972)&amp;"","")&lt;&gt;"",IF(INDEX('分け方の表'!$N$4:$N$53,O972)="（数えない）","",INDEX('分け方の表'!$N$4:$N$53,O972)&amp;""),IF(I972&amp;""="1",IF((Q972&lt;&gt;"")*(D972&lt;0)*(IFERROR(INDEX('入力'!$E$30:$E$88,MATCH(Q972,'入力'!$A$30:$A$88,0)),"")="貯める・増やす"),Q972,""),IF(A972&amp;""="0","",IF(Q972&lt;&gt;"",Q972,R972))))))</f>
        <v/>
      </c>
      <c r="T972" s="56">
        <f>IF(S972="","",IF(IFERROR(INDEX('入力'!$E$30:$E$88,MATCH(S972,'入力'!$A$30:$A$88,0)),"")="入るお金",D972,-D972))</f>
        <v/>
      </c>
      <c r="U972" s="39">
        <f>IF(L972="","",IF(L972&lt;&gt;1,"見出しなど",IF(N972=1,"重なり",IF(S972="",IF(O972&gt;0,"数えない（直した）",IF(I972&amp;""="1","振替",IF(A972&amp;""="0","計算対象外","数えない"))),IF(COUNTIFS('入力'!$A$30:$A$88,S972)=0,"一覧にない費目",IF(O972&gt;0,"直した",IF(S972="未分類","未分類","OK")))))))</f>
        <v/>
      </c>
    </row>
    <row r="973">
      <c r="A973" s="40" t="n"/>
      <c r="B973" s="34" t="n"/>
      <c r="C973" s="35" t="n"/>
      <c r="D973" s="36" t="n"/>
      <c r="E973" s="35" t="n"/>
      <c r="F973" s="35" t="n"/>
      <c r="G973" s="35" t="n"/>
      <c r="H973" s="35" t="n"/>
      <c r="I973" s="40" t="n"/>
      <c r="J973" s="35" t="n"/>
      <c r="L973" s="39">
        <f>IF(B973="","",IFERROR(YEAR(B973)*0+D973*0+1,0))</f>
        <v/>
      </c>
      <c r="M973" s="55">
        <f>IF(L973&lt;&gt;1,"",IF(O973&gt;0,IF(INDEX('分け方の表'!$O$4:$O$53,O973)&lt;&gt;"",DATE(YEAR(INDEX('分け方の表'!$O$4:$O$53,O973)),MONTH(INDEX('分け方の表'!$O$4:$O$53,O973)),1),DATE(YEAR(B973),MONTH(B973),1)),DATE(YEAR(B973),MONTH(B973),1)))</f>
        <v/>
      </c>
      <c r="N973" s="39">
        <f>IF(L973&lt;&gt;1,"",IF(J973="",0,IF(COUNTIFS($J$4:J973,J973)&gt;1,1,0)))</f>
        <v/>
      </c>
      <c r="O973" s="39">
        <f>IF(L973&lt;&gt;1,"",IF(J973="",0,IFERROR(MATCH(J973,'分け方の表'!$M$4:$M$53,0),0)))</f>
        <v/>
      </c>
      <c r="P973" s="39">
        <f>IF(L973&lt;&gt;1,"",IF(SUMPRODUCT((COUNTIFS(C973,"*"&amp;'分け方の表'!$F$4:$F$23&amp;"*")&gt;0)*('分け方の表'!$F$4:$F$23&lt;&gt;"")*'分け方の表'!$I$4:$I$23)=0,99,1+COUNTIFS('分け方の表'!$I$4:$I$23,"&gt;"&amp;SUMPRODUCT((COUNTIFS(C973,"*"&amp;'分け方の表'!$F$4:$F$23&amp;"*")&gt;0)*('分け方の表'!$F$4:$F$23&lt;&gt;"")*'分け方の表'!$I$4:$I$23))))</f>
        <v/>
      </c>
      <c r="Q973" s="39">
        <f>IF(L973&lt;&gt;1,"",IF(P973&gt;=99,"",INDEX('分け方の表'!$G$4:$G$23,P973)&amp;""))</f>
        <v/>
      </c>
      <c r="R973" s="39">
        <f>IF(L973&lt;&gt;1,"",IF((F973="収入")*(G973="給与")*(E973&lt;&gt;"")*(COUNTIFS('分け方の表'!$J$4:$J$13,E973)&gt;0),INDEX('分け方の表'!$K$4:$K$13,MATCH(E973,'分け方の表'!$J$4:$J$13,0))&amp;"",IFERROR(INDEX('分け方の表'!$C$4:$C$103,MATCH(F973&amp;"|"&amp;G973,'分け方の表'!$D$4:$D$103,0))&amp;"",IFERROR(INDEX('分け方の表'!$C$4:$C$103,MATCH(F973&amp;"|（ほか全部）",'分け方の表'!$D$4:$D$103,0))&amp;"","未分類"))))</f>
        <v/>
      </c>
      <c r="S973" s="39">
        <f>IF(L973&lt;&gt;1,"",IF(N973=1,"",IF(IF(O973&gt;0,INDEX('分け方の表'!$N$4:$N$53,O973)&amp;"","")&lt;&gt;"",IF(INDEX('分け方の表'!$N$4:$N$53,O973)="（数えない）","",INDEX('分け方の表'!$N$4:$N$53,O973)&amp;""),IF(I973&amp;""="1",IF((Q973&lt;&gt;"")*(D973&lt;0)*(IFERROR(INDEX('入力'!$E$30:$E$88,MATCH(Q973,'入力'!$A$30:$A$88,0)),"")="貯める・増やす"),Q973,""),IF(A973&amp;""="0","",IF(Q973&lt;&gt;"",Q973,R973))))))</f>
        <v/>
      </c>
      <c r="T973" s="56">
        <f>IF(S973="","",IF(IFERROR(INDEX('入力'!$E$30:$E$88,MATCH(S973,'入力'!$A$30:$A$88,0)),"")="入るお金",D973,-D973))</f>
        <v/>
      </c>
      <c r="U973" s="39">
        <f>IF(L973="","",IF(L973&lt;&gt;1,"見出しなど",IF(N973=1,"重なり",IF(S973="",IF(O973&gt;0,"数えない（直した）",IF(I973&amp;""="1","振替",IF(A973&amp;""="0","計算対象外","数えない"))),IF(COUNTIFS('入力'!$A$30:$A$88,S973)=0,"一覧にない費目",IF(O973&gt;0,"直した",IF(S973="未分類","未分類","OK")))))))</f>
        <v/>
      </c>
    </row>
    <row r="974">
      <c r="A974" s="40" t="n"/>
      <c r="B974" s="34" t="n"/>
      <c r="C974" s="35" t="n"/>
      <c r="D974" s="36" t="n"/>
      <c r="E974" s="35" t="n"/>
      <c r="F974" s="35" t="n"/>
      <c r="G974" s="35" t="n"/>
      <c r="H974" s="35" t="n"/>
      <c r="I974" s="40" t="n"/>
      <c r="J974" s="35" t="n"/>
      <c r="L974" s="39">
        <f>IF(B974="","",IFERROR(YEAR(B974)*0+D974*0+1,0))</f>
        <v/>
      </c>
      <c r="M974" s="55">
        <f>IF(L974&lt;&gt;1,"",IF(O974&gt;0,IF(INDEX('分け方の表'!$O$4:$O$53,O974)&lt;&gt;"",DATE(YEAR(INDEX('分け方の表'!$O$4:$O$53,O974)),MONTH(INDEX('分け方の表'!$O$4:$O$53,O974)),1),DATE(YEAR(B974),MONTH(B974),1)),DATE(YEAR(B974),MONTH(B974),1)))</f>
        <v/>
      </c>
      <c r="N974" s="39">
        <f>IF(L974&lt;&gt;1,"",IF(J974="",0,IF(COUNTIFS($J$4:J974,J974)&gt;1,1,0)))</f>
        <v/>
      </c>
      <c r="O974" s="39">
        <f>IF(L974&lt;&gt;1,"",IF(J974="",0,IFERROR(MATCH(J974,'分け方の表'!$M$4:$M$53,0),0)))</f>
        <v/>
      </c>
      <c r="P974" s="39">
        <f>IF(L974&lt;&gt;1,"",IF(SUMPRODUCT((COUNTIFS(C974,"*"&amp;'分け方の表'!$F$4:$F$23&amp;"*")&gt;0)*('分け方の表'!$F$4:$F$23&lt;&gt;"")*'分け方の表'!$I$4:$I$23)=0,99,1+COUNTIFS('分け方の表'!$I$4:$I$23,"&gt;"&amp;SUMPRODUCT((COUNTIFS(C974,"*"&amp;'分け方の表'!$F$4:$F$23&amp;"*")&gt;0)*('分け方の表'!$F$4:$F$23&lt;&gt;"")*'分け方の表'!$I$4:$I$23))))</f>
        <v/>
      </c>
      <c r="Q974" s="39">
        <f>IF(L974&lt;&gt;1,"",IF(P974&gt;=99,"",INDEX('分け方の表'!$G$4:$G$23,P974)&amp;""))</f>
        <v/>
      </c>
      <c r="R974" s="39">
        <f>IF(L974&lt;&gt;1,"",IF((F974="収入")*(G974="給与")*(E974&lt;&gt;"")*(COUNTIFS('分け方の表'!$J$4:$J$13,E974)&gt;0),INDEX('分け方の表'!$K$4:$K$13,MATCH(E974,'分け方の表'!$J$4:$J$13,0))&amp;"",IFERROR(INDEX('分け方の表'!$C$4:$C$103,MATCH(F974&amp;"|"&amp;G974,'分け方の表'!$D$4:$D$103,0))&amp;"",IFERROR(INDEX('分け方の表'!$C$4:$C$103,MATCH(F974&amp;"|（ほか全部）",'分け方の表'!$D$4:$D$103,0))&amp;"","未分類"))))</f>
        <v/>
      </c>
      <c r="S974" s="39">
        <f>IF(L974&lt;&gt;1,"",IF(N974=1,"",IF(IF(O974&gt;0,INDEX('分け方の表'!$N$4:$N$53,O974)&amp;"","")&lt;&gt;"",IF(INDEX('分け方の表'!$N$4:$N$53,O974)="（数えない）","",INDEX('分け方の表'!$N$4:$N$53,O974)&amp;""),IF(I974&amp;""="1",IF((Q974&lt;&gt;"")*(D974&lt;0)*(IFERROR(INDEX('入力'!$E$30:$E$88,MATCH(Q974,'入力'!$A$30:$A$88,0)),"")="貯める・増やす"),Q974,""),IF(A974&amp;""="0","",IF(Q974&lt;&gt;"",Q974,R974))))))</f>
        <v/>
      </c>
      <c r="T974" s="56">
        <f>IF(S974="","",IF(IFERROR(INDEX('入力'!$E$30:$E$88,MATCH(S974,'入力'!$A$30:$A$88,0)),"")="入るお金",D974,-D974))</f>
        <v/>
      </c>
      <c r="U974" s="39">
        <f>IF(L974="","",IF(L974&lt;&gt;1,"見出しなど",IF(N974=1,"重なり",IF(S974="",IF(O974&gt;0,"数えない（直した）",IF(I974&amp;""="1","振替",IF(A974&amp;""="0","計算対象外","数えない"))),IF(COUNTIFS('入力'!$A$30:$A$88,S974)=0,"一覧にない費目",IF(O974&gt;0,"直した",IF(S974="未分類","未分類","OK")))))))</f>
        <v/>
      </c>
    </row>
    <row r="975">
      <c r="A975" s="40" t="n"/>
      <c r="B975" s="34" t="n"/>
      <c r="C975" s="35" t="n"/>
      <c r="D975" s="36" t="n"/>
      <c r="E975" s="35" t="n"/>
      <c r="F975" s="35" t="n"/>
      <c r="G975" s="35" t="n"/>
      <c r="H975" s="35" t="n"/>
      <c r="I975" s="40" t="n"/>
      <c r="J975" s="35" t="n"/>
      <c r="L975" s="39">
        <f>IF(B975="","",IFERROR(YEAR(B975)*0+D975*0+1,0))</f>
        <v/>
      </c>
      <c r="M975" s="55">
        <f>IF(L975&lt;&gt;1,"",IF(O975&gt;0,IF(INDEX('分け方の表'!$O$4:$O$53,O975)&lt;&gt;"",DATE(YEAR(INDEX('分け方の表'!$O$4:$O$53,O975)),MONTH(INDEX('分け方の表'!$O$4:$O$53,O975)),1),DATE(YEAR(B975),MONTH(B975),1)),DATE(YEAR(B975),MONTH(B975),1)))</f>
        <v/>
      </c>
      <c r="N975" s="39">
        <f>IF(L975&lt;&gt;1,"",IF(J975="",0,IF(COUNTIFS($J$4:J975,J975)&gt;1,1,0)))</f>
        <v/>
      </c>
      <c r="O975" s="39">
        <f>IF(L975&lt;&gt;1,"",IF(J975="",0,IFERROR(MATCH(J975,'分け方の表'!$M$4:$M$53,0),0)))</f>
        <v/>
      </c>
      <c r="P975" s="39">
        <f>IF(L975&lt;&gt;1,"",IF(SUMPRODUCT((COUNTIFS(C975,"*"&amp;'分け方の表'!$F$4:$F$23&amp;"*")&gt;0)*('分け方の表'!$F$4:$F$23&lt;&gt;"")*'分け方の表'!$I$4:$I$23)=0,99,1+COUNTIFS('分け方の表'!$I$4:$I$23,"&gt;"&amp;SUMPRODUCT((COUNTIFS(C975,"*"&amp;'分け方の表'!$F$4:$F$23&amp;"*")&gt;0)*('分け方の表'!$F$4:$F$23&lt;&gt;"")*'分け方の表'!$I$4:$I$23))))</f>
        <v/>
      </c>
      <c r="Q975" s="39">
        <f>IF(L975&lt;&gt;1,"",IF(P975&gt;=99,"",INDEX('分け方の表'!$G$4:$G$23,P975)&amp;""))</f>
        <v/>
      </c>
      <c r="R975" s="39">
        <f>IF(L975&lt;&gt;1,"",IF((F975="収入")*(G975="給与")*(E975&lt;&gt;"")*(COUNTIFS('分け方の表'!$J$4:$J$13,E975)&gt;0),INDEX('分け方の表'!$K$4:$K$13,MATCH(E975,'分け方の表'!$J$4:$J$13,0))&amp;"",IFERROR(INDEX('分け方の表'!$C$4:$C$103,MATCH(F975&amp;"|"&amp;G975,'分け方の表'!$D$4:$D$103,0))&amp;"",IFERROR(INDEX('分け方の表'!$C$4:$C$103,MATCH(F975&amp;"|（ほか全部）",'分け方の表'!$D$4:$D$103,0))&amp;"","未分類"))))</f>
        <v/>
      </c>
      <c r="S975" s="39">
        <f>IF(L975&lt;&gt;1,"",IF(N975=1,"",IF(IF(O975&gt;0,INDEX('分け方の表'!$N$4:$N$53,O975)&amp;"","")&lt;&gt;"",IF(INDEX('分け方の表'!$N$4:$N$53,O975)="（数えない）","",INDEX('分け方の表'!$N$4:$N$53,O975)&amp;""),IF(I975&amp;""="1",IF((Q975&lt;&gt;"")*(D975&lt;0)*(IFERROR(INDEX('入力'!$E$30:$E$88,MATCH(Q975,'入力'!$A$30:$A$88,0)),"")="貯める・増やす"),Q975,""),IF(A975&amp;""="0","",IF(Q975&lt;&gt;"",Q975,R975))))))</f>
        <v/>
      </c>
      <c r="T975" s="56">
        <f>IF(S975="","",IF(IFERROR(INDEX('入力'!$E$30:$E$88,MATCH(S975,'入力'!$A$30:$A$88,0)),"")="入るお金",D975,-D975))</f>
        <v/>
      </c>
      <c r="U975" s="39">
        <f>IF(L975="","",IF(L975&lt;&gt;1,"見出しなど",IF(N975=1,"重なり",IF(S975="",IF(O975&gt;0,"数えない（直した）",IF(I975&amp;""="1","振替",IF(A975&amp;""="0","計算対象外","数えない"))),IF(COUNTIFS('入力'!$A$30:$A$88,S975)=0,"一覧にない費目",IF(O975&gt;0,"直した",IF(S975="未分類","未分類","OK")))))))</f>
        <v/>
      </c>
    </row>
    <row r="976">
      <c r="A976" s="40" t="n"/>
      <c r="B976" s="34" t="n"/>
      <c r="C976" s="35" t="n"/>
      <c r="D976" s="36" t="n"/>
      <c r="E976" s="35" t="n"/>
      <c r="F976" s="35" t="n"/>
      <c r="G976" s="35" t="n"/>
      <c r="H976" s="35" t="n"/>
      <c r="I976" s="40" t="n"/>
      <c r="J976" s="35" t="n"/>
      <c r="L976" s="39">
        <f>IF(B976="","",IFERROR(YEAR(B976)*0+D976*0+1,0))</f>
        <v/>
      </c>
      <c r="M976" s="55">
        <f>IF(L976&lt;&gt;1,"",IF(O976&gt;0,IF(INDEX('分け方の表'!$O$4:$O$53,O976)&lt;&gt;"",DATE(YEAR(INDEX('分け方の表'!$O$4:$O$53,O976)),MONTH(INDEX('分け方の表'!$O$4:$O$53,O976)),1),DATE(YEAR(B976),MONTH(B976),1)),DATE(YEAR(B976),MONTH(B976),1)))</f>
        <v/>
      </c>
      <c r="N976" s="39">
        <f>IF(L976&lt;&gt;1,"",IF(J976="",0,IF(COUNTIFS($J$4:J976,J976)&gt;1,1,0)))</f>
        <v/>
      </c>
      <c r="O976" s="39">
        <f>IF(L976&lt;&gt;1,"",IF(J976="",0,IFERROR(MATCH(J976,'分け方の表'!$M$4:$M$53,0),0)))</f>
        <v/>
      </c>
      <c r="P976" s="39">
        <f>IF(L976&lt;&gt;1,"",IF(SUMPRODUCT((COUNTIFS(C976,"*"&amp;'分け方の表'!$F$4:$F$23&amp;"*")&gt;0)*('分け方の表'!$F$4:$F$23&lt;&gt;"")*'分け方の表'!$I$4:$I$23)=0,99,1+COUNTIFS('分け方の表'!$I$4:$I$23,"&gt;"&amp;SUMPRODUCT((COUNTIFS(C976,"*"&amp;'分け方の表'!$F$4:$F$23&amp;"*")&gt;0)*('分け方の表'!$F$4:$F$23&lt;&gt;"")*'分け方の表'!$I$4:$I$23))))</f>
        <v/>
      </c>
      <c r="Q976" s="39">
        <f>IF(L976&lt;&gt;1,"",IF(P976&gt;=99,"",INDEX('分け方の表'!$G$4:$G$23,P976)&amp;""))</f>
        <v/>
      </c>
      <c r="R976" s="39">
        <f>IF(L976&lt;&gt;1,"",IF((F976="収入")*(G976="給与")*(E976&lt;&gt;"")*(COUNTIFS('分け方の表'!$J$4:$J$13,E976)&gt;0),INDEX('分け方の表'!$K$4:$K$13,MATCH(E976,'分け方の表'!$J$4:$J$13,0))&amp;"",IFERROR(INDEX('分け方の表'!$C$4:$C$103,MATCH(F976&amp;"|"&amp;G976,'分け方の表'!$D$4:$D$103,0))&amp;"",IFERROR(INDEX('分け方の表'!$C$4:$C$103,MATCH(F976&amp;"|（ほか全部）",'分け方の表'!$D$4:$D$103,0))&amp;"","未分類"))))</f>
        <v/>
      </c>
      <c r="S976" s="39">
        <f>IF(L976&lt;&gt;1,"",IF(N976=1,"",IF(IF(O976&gt;0,INDEX('分け方の表'!$N$4:$N$53,O976)&amp;"","")&lt;&gt;"",IF(INDEX('分け方の表'!$N$4:$N$53,O976)="（数えない）","",INDEX('分け方の表'!$N$4:$N$53,O976)&amp;""),IF(I976&amp;""="1",IF((Q976&lt;&gt;"")*(D976&lt;0)*(IFERROR(INDEX('入力'!$E$30:$E$88,MATCH(Q976,'入力'!$A$30:$A$88,0)),"")="貯める・増やす"),Q976,""),IF(A976&amp;""="0","",IF(Q976&lt;&gt;"",Q976,R976))))))</f>
        <v/>
      </c>
      <c r="T976" s="56">
        <f>IF(S976="","",IF(IFERROR(INDEX('入力'!$E$30:$E$88,MATCH(S976,'入力'!$A$30:$A$88,0)),"")="入るお金",D976,-D976))</f>
        <v/>
      </c>
      <c r="U976" s="39">
        <f>IF(L976="","",IF(L976&lt;&gt;1,"見出しなど",IF(N976=1,"重なり",IF(S976="",IF(O976&gt;0,"数えない（直した）",IF(I976&amp;""="1","振替",IF(A976&amp;""="0","計算対象外","数えない"))),IF(COUNTIFS('入力'!$A$30:$A$88,S976)=0,"一覧にない費目",IF(O976&gt;0,"直した",IF(S976="未分類","未分類","OK")))))))</f>
        <v/>
      </c>
    </row>
    <row r="977">
      <c r="A977" s="40" t="n"/>
      <c r="B977" s="34" t="n"/>
      <c r="C977" s="35" t="n"/>
      <c r="D977" s="36" t="n"/>
      <c r="E977" s="35" t="n"/>
      <c r="F977" s="35" t="n"/>
      <c r="G977" s="35" t="n"/>
      <c r="H977" s="35" t="n"/>
      <c r="I977" s="40" t="n"/>
      <c r="J977" s="35" t="n"/>
      <c r="L977" s="39">
        <f>IF(B977="","",IFERROR(YEAR(B977)*0+D977*0+1,0))</f>
        <v/>
      </c>
      <c r="M977" s="55">
        <f>IF(L977&lt;&gt;1,"",IF(O977&gt;0,IF(INDEX('分け方の表'!$O$4:$O$53,O977)&lt;&gt;"",DATE(YEAR(INDEX('分け方の表'!$O$4:$O$53,O977)),MONTH(INDEX('分け方の表'!$O$4:$O$53,O977)),1),DATE(YEAR(B977),MONTH(B977),1)),DATE(YEAR(B977),MONTH(B977),1)))</f>
        <v/>
      </c>
      <c r="N977" s="39">
        <f>IF(L977&lt;&gt;1,"",IF(J977="",0,IF(COUNTIFS($J$4:J977,J977)&gt;1,1,0)))</f>
        <v/>
      </c>
      <c r="O977" s="39">
        <f>IF(L977&lt;&gt;1,"",IF(J977="",0,IFERROR(MATCH(J977,'分け方の表'!$M$4:$M$53,0),0)))</f>
        <v/>
      </c>
      <c r="P977" s="39">
        <f>IF(L977&lt;&gt;1,"",IF(SUMPRODUCT((COUNTIFS(C977,"*"&amp;'分け方の表'!$F$4:$F$23&amp;"*")&gt;0)*('分け方の表'!$F$4:$F$23&lt;&gt;"")*'分け方の表'!$I$4:$I$23)=0,99,1+COUNTIFS('分け方の表'!$I$4:$I$23,"&gt;"&amp;SUMPRODUCT((COUNTIFS(C977,"*"&amp;'分け方の表'!$F$4:$F$23&amp;"*")&gt;0)*('分け方の表'!$F$4:$F$23&lt;&gt;"")*'分け方の表'!$I$4:$I$23))))</f>
        <v/>
      </c>
      <c r="Q977" s="39">
        <f>IF(L977&lt;&gt;1,"",IF(P977&gt;=99,"",INDEX('分け方の表'!$G$4:$G$23,P977)&amp;""))</f>
        <v/>
      </c>
      <c r="R977" s="39">
        <f>IF(L977&lt;&gt;1,"",IF((F977="収入")*(G977="給与")*(E977&lt;&gt;"")*(COUNTIFS('分け方の表'!$J$4:$J$13,E977)&gt;0),INDEX('分け方の表'!$K$4:$K$13,MATCH(E977,'分け方の表'!$J$4:$J$13,0))&amp;"",IFERROR(INDEX('分け方の表'!$C$4:$C$103,MATCH(F977&amp;"|"&amp;G977,'分け方の表'!$D$4:$D$103,0))&amp;"",IFERROR(INDEX('分け方の表'!$C$4:$C$103,MATCH(F977&amp;"|（ほか全部）",'分け方の表'!$D$4:$D$103,0))&amp;"","未分類"))))</f>
        <v/>
      </c>
      <c r="S977" s="39">
        <f>IF(L977&lt;&gt;1,"",IF(N977=1,"",IF(IF(O977&gt;0,INDEX('分け方の表'!$N$4:$N$53,O977)&amp;"","")&lt;&gt;"",IF(INDEX('分け方の表'!$N$4:$N$53,O977)="（数えない）","",INDEX('分け方の表'!$N$4:$N$53,O977)&amp;""),IF(I977&amp;""="1",IF((Q977&lt;&gt;"")*(D977&lt;0)*(IFERROR(INDEX('入力'!$E$30:$E$88,MATCH(Q977,'入力'!$A$30:$A$88,0)),"")="貯める・増やす"),Q977,""),IF(A977&amp;""="0","",IF(Q977&lt;&gt;"",Q977,R977))))))</f>
        <v/>
      </c>
      <c r="T977" s="56">
        <f>IF(S977="","",IF(IFERROR(INDEX('入力'!$E$30:$E$88,MATCH(S977,'入力'!$A$30:$A$88,0)),"")="入るお金",D977,-D977))</f>
        <v/>
      </c>
      <c r="U977" s="39">
        <f>IF(L977="","",IF(L977&lt;&gt;1,"見出しなど",IF(N977=1,"重なり",IF(S977="",IF(O977&gt;0,"数えない（直した）",IF(I977&amp;""="1","振替",IF(A977&amp;""="0","計算対象外","数えない"))),IF(COUNTIFS('入力'!$A$30:$A$88,S977)=0,"一覧にない費目",IF(O977&gt;0,"直した",IF(S977="未分類","未分類","OK")))))))</f>
        <v/>
      </c>
    </row>
    <row r="978">
      <c r="A978" s="40" t="n"/>
      <c r="B978" s="34" t="n"/>
      <c r="C978" s="35" t="n"/>
      <c r="D978" s="36" t="n"/>
      <c r="E978" s="35" t="n"/>
      <c r="F978" s="35" t="n"/>
      <c r="G978" s="35" t="n"/>
      <c r="H978" s="35" t="n"/>
      <c r="I978" s="40" t="n"/>
      <c r="J978" s="35" t="n"/>
      <c r="L978" s="39">
        <f>IF(B978="","",IFERROR(YEAR(B978)*0+D978*0+1,0))</f>
        <v/>
      </c>
      <c r="M978" s="55">
        <f>IF(L978&lt;&gt;1,"",IF(O978&gt;0,IF(INDEX('分け方の表'!$O$4:$O$53,O978)&lt;&gt;"",DATE(YEAR(INDEX('分け方の表'!$O$4:$O$53,O978)),MONTH(INDEX('分け方の表'!$O$4:$O$53,O978)),1),DATE(YEAR(B978),MONTH(B978),1)),DATE(YEAR(B978),MONTH(B978),1)))</f>
        <v/>
      </c>
      <c r="N978" s="39">
        <f>IF(L978&lt;&gt;1,"",IF(J978="",0,IF(COUNTIFS($J$4:J978,J978)&gt;1,1,0)))</f>
        <v/>
      </c>
      <c r="O978" s="39">
        <f>IF(L978&lt;&gt;1,"",IF(J978="",0,IFERROR(MATCH(J978,'分け方の表'!$M$4:$M$53,0),0)))</f>
        <v/>
      </c>
      <c r="P978" s="39">
        <f>IF(L978&lt;&gt;1,"",IF(SUMPRODUCT((COUNTIFS(C978,"*"&amp;'分け方の表'!$F$4:$F$23&amp;"*")&gt;0)*('分け方の表'!$F$4:$F$23&lt;&gt;"")*'分け方の表'!$I$4:$I$23)=0,99,1+COUNTIFS('分け方の表'!$I$4:$I$23,"&gt;"&amp;SUMPRODUCT((COUNTIFS(C978,"*"&amp;'分け方の表'!$F$4:$F$23&amp;"*")&gt;0)*('分け方の表'!$F$4:$F$23&lt;&gt;"")*'分け方の表'!$I$4:$I$23))))</f>
        <v/>
      </c>
      <c r="Q978" s="39">
        <f>IF(L978&lt;&gt;1,"",IF(P978&gt;=99,"",INDEX('分け方の表'!$G$4:$G$23,P978)&amp;""))</f>
        <v/>
      </c>
      <c r="R978" s="39">
        <f>IF(L978&lt;&gt;1,"",IF((F978="収入")*(G978="給与")*(E978&lt;&gt;"")*(COUNTIFS('分け方の表'!$J$4:$J$13,E978)&gt;0),INDEX('分け方の表'!$K$4:$K$13,MATCH(E978,'分け方の表'!$J$4:$J$13,0))&amp;"",IFERROR(INDEX('分け方の表'!$C$4:$C$103,MATCH(F978&amp;"|"&amp;G978,'分け方の表'!$D$4:$D$103,0))&amp;"",IFERROR(INDEX('分け方の表'!$C$4:$C$103,MATCH(F978&amp;"|（ほか全部）",'分け方の表'!$D$4:$D$103,0))&amp;"","未分類"))))</f>
        <v/>
      </c>
      <c r="S978" s="39">
        <f>IF(L978&lt;&gt;1,"",IF(N978=1,"",IF(IF(O978&gt;0,INDEX('分け方の表'!$N$4:$N$53,O978)&amp;"","")&lt;&gt;"",IF(INDEX('分け方の表'!$N$4:$N$53,O978)="（数えない）","",INDEX('分け方の表'!$N$4:$N$53,O978)&amp;""),IF(I978&amp;""="1",IF((Q978&lt;&gt;"")*(D978&lt;0)*(IFERROR(INDEX('入力'!$E$30:$E$88,MATCH(Q978,'入力'!$A$30:$A$88,0)),"")="貯める・増やす"),Q978,""),IF(A978&amp;""="0","",IF(Q978&lt;&gt;"",Q978,R978))))))</f>
        <v/>
      </c>
      <c r="T978" s="56">
        <f>IF(S978="","",IF(IFERROR(INDEX('入力'!$E$30:$E$88,MATCH(S978,'入力'!$A$30:$A$88,0)),"")="入るお金",D978,-D978))</f>
        <v/>
      </c>
      <c r="U978" s="39">
        <f>IF(L978="","",IF(L978&lt;&gt;1,"見出しなど",IF(N978=1,"重なり",IF(S978="",IF(O978&gt;0,"数えない（直した）",IF(I978&amp;""="1","振替",IF(A978&amp;""="0","計算対象外","数えない"))),IF(COUNTIFS('入力'!$A$30:$A$88,S978)=0,"一覧にない費目",IF(O978&gt;0,"直した",IF(S978="未分類","未分類","OK")))))))</f>
        <v/>
      </c>
    </row>
    <row r="979">
      <c r="A979" s="40" t="n"/>
      <c r="B979" s="34" t="n"/>
      <c r="C979" s="35" t="n"/>
      <c r="D979" s="36" t="n"/>
      <c r="E979" s="35" t="n"/>
      <c r="F979" s="35" t="n"/>
      <c r="G979" s="35" t="n"/>
      <c r="H979" s="35" t="n"/>
      <c r="I979" s="40" t="n"/>
      <c r="J979" s="35" t="n"/>
      <c r="L979" s="39">
        <f>IF(B979="","",IFERROR(YEAR(B979)*0+D979*0+1,0))</f>
        <v/>
      </c>
      <c r="M979" s="55">
        <f>IF(L979&lt;&gt;1,"",IF(O979&gt;0,IF(INDEX('分け方の表'!$O$4:$O$53,O979)&lt;&gt;"",DATE(YEAR(INDEX('分け方の表'!$O$4:$O$53,O979)),MONTH(INDEX('分け方の表'!$O$4:$O$53,O979)),1),DATE(YEAR(B979),MONTH(B979),1)),DATE(YEAR(B979),MONTH(B979),1)))</f>
        <v/>
      </c>
      <c r="N979" s="39">
        <f>IF(L979&lt;&gt;1,"",IF(J979="",0,IF(COUNTIFS($J$4:J979,J979)&gt;1,1,0)))</f>
        <v/>
      </c>
      <c r="O979" s="39">
        <f>IF(L979&lt;&gt;1,"",IF(J979="",0,IFERROR(MATCH(J979,'分け方の表'!$M$4:$M$53,0),0)))</f>
        <v/>
      </c>
      <c r="P979" s="39">
        <f>IF(L979&lt;&gt;1,"",IF(SUMPRODUCT((COUNTIFS(C979,"*"&amp;'分け方の表'!$F$4:$F$23&amp;"*")&gt;0)*('分け方の表'!$F$4:$F$23&lt;&gt;"")*'分け方の表'!$I$4:$I$23)=0,99,1+COUNTIFS('分け方の表'!$I$4:$I$23,"&gt;"&amp;SUMPRODUCT((COUNTIFS(C979,"*"&amp;'分け方の表'!$F$4:$F$23&amp;"*")&gt;0)*('分け方の表'!$F$4:$F$23&lt;&gt;"")*'分け方の表'!$I$4:$I$23))))</f>
        <v/>
      </c>
      <c r="Q979" s="39">
        <f>IF(L979&lt;&gt;1,"",IF(P979&gt;=99,"",INDEX('分け方の表'!$G$4:$G$23,P979)&amp;""))</f>
        <v/>
      </c>
      <c r="R979" s="39">
        <f>IF(L979&lt;&gt;1,"",IF((F979="収入")*(G979="給与")*(E979&lt;&gt;"")*(COUNTIFS('分け方の表'!$J$4:$J$13,E979)&gt;0),INDEX('分け方の表'!$K$4:$K$13,MATCH(E979,'分け方の表'!$J$4:$J$13,0))&amp;"",IFERROR(INDEX('分け方の表'!$C$4:$C$103,MATCH(F979&amp;"|"&amp;G979,'分け方の表'!$D$4:$D$103,0))&amp;"",IFERROR(INDEX('分け方の表'!$C$4:$C$103,MATCH(F979&amp;"|（ほか全部）",'分け方の表'!$D$4:$D$103,0))&amp;"","未分類"))))</f>
        <v/>
      </c>
      <c r="S979" s="39">
        <f>IF(L979&lt;&gt;1,"",IF(N979=1,"",IF(IF(O979&gt;0,INDEX('分け方の表'!$N$4:$N$53,O979)&amp;"","")&lt;&gt;"",IF(INDEX('分け方の表'!$N$4:$N$53,O979)="（数えない）","",INDEX('分け方の表'!$N$4:$N$53,O979)&amp;""),IF(I979&amp;""="1",IF((Q979&lt;&gt;"")*(D979&lt;0)*(IFERROR(INDEX('入力'!$E$30:$E$88,MATCH(Q979,'入力'!$A$30:$A$88,0)),"")="貯める・増やす"),Q979,""),IF(A979&amp;""="0","",IF(Q979&lt;&gt;"",Q979,R979))))))</f>
        <v/>
      </c>
      <c r="T979" s="56">
        <f>IF(S979="","",IF(IFERROR(INDEX('入力'!$E$30:$E$88,MATCH(S979,'入力'!$A$30:$A$88,0)),"")="入るお金",D979,-D979))</f>
        <v/>
      </c>
      <c r="U979" s="39">
        <f>IF(L979="","",IF(L979&lt;&gt;1,"見出しなど",IF(N979=1,"重なり",IF(S979="",IF(O979&gt;0,"数えない（直した）",IF(I979&amp;""="1","振替",IF(A979&amp;""="0","計算対象外","数えない"))),IF(COUNTIFS('入力'!$A$30:$A$88,S979)=0,"一覧にない費目",IF(O979&gt;0,"直した",IF(S979="未分類","未分類","OK")))))))</f>
        <v/>
      </c>
    </row>
    <row r="980">
      <c r="A980" s="40" t="n"/>
      <c r="B980" s="34" t="n"/>
      <c r="C980" s="35" t="n"/>
      <c r="D980" s="36" t="n"/>
      <c r="E980" s="35" t="n"/>
      <c r="F980" s="35" t="n"/>
      <c r="G980" s="35" t="n"/>
      <c r="H980" s="35" t="n"/>
      <c r="I980" s="40" t="n"/>
      <c r="J980" s="35" t="n"/>
      <c r="L980" s="39">
        <f>IF(B980="","",IFERROR(YEAR(B980)*0+D980*0+1,0))</f>
        <v/>
      </c>
      <c r="M980" s="55">
        <f>IF(L980&lt;&gt;1,"",IF(O980&gt;0,IF(INDEX('分け方の表'!$O$4:$O$53,O980)&lt;&gt;"",DATE(YEAR(INDEX('分け方の表'!$O$4:$O$53,O980)),MONTH(INDEX('分け方の表'!$O$4:$O$53,O980)),1),DATE(YEAR(B980),MONTH(B980),1)),DATE(YEAR(B980),MONTH(B980),1)))</f>
        <v/>
      </c>
      <c r="N980" s="39">
        <f>IF(L980&lt;&gt;1,"",IF(J980="",0,IF(COUNTIFS($J$4:J980,J980)&gt;1,1,0)))</f>
        <v/>
      </c>
      <c r="O980" s="39">
        <f>IF(L980&lt;&gt;1,"",IF(J980="",0,IFERROR(MATCH(J980,'分け方の表'!$M$4:$M$53,0),0)))</f>
        <v/>
      </c>
      <c r="P980" s="39">
        <f>IF(L980&lt;&gt;1,"",IF(SUMPRODUCT((COUNTIFS(C980,"*"&amp;'分け方の表'!$F$4:$F$23&amp;"*")&gt;0)*('分け方の表'!$F$4:$F$23&lt;&gt;"")*'分け方の表'!$I$4:$I$23)=0,99,1+COUNTIFS('分け方の表'!$I$4:$I$23,"&gt;"&amp;SUMPRODUCT((COUNTIFS(C980,"*"&amp;'分け方の表'!$F$4:$F$23&amp;"*")&gt;0)*('分け方の表'!$F$4:$F$23&lt;&gt;"")*'分け方の表'!$I$4:$I$23))))</f>
        <v/>
      </c>
      <c r="Q980" s="39">
        <f>IF(L980&lt;&gt;1,"",IF(P980&gt;=99,"",INDEX('分け方の表'!$G$4:$G$23,P980)&amp;""))</f>
        <v/>
      </c>
      <c r="R980" s="39">
        <f>IF(L980&lt;&gt;1,"",IF((F980="収入")*(G980="給与")*(E980&lt;&gt;"")*(COUNTIFS('分け方の表'!$J$4:$J$13,E980)&gt;0),INDEX('分け方の表'!$K$4:$K$13,MATCH(E980,'分け方の表'!$J$4:$J$13,0))&amp;"",IFERROR(INDEX('分け方の表'!$C$4:$C$103,MATCH(F980&amp;"|"&amp;G980,'分け方の表'!$D$4:$D$103,0))&amp;"",IFERROR(INDEX('分け方の表'!$C$4:$C$103,MATCH(F980&amp;"|（ほか全部）",'分け方の表'!$D$4:$D$103,0))&amp;"","未分類"))))</f>
        <v/>
      </c>
      <c r="S980" s="39">
        <f>IF(L980&lt;&gt;1,"",IF(N980=1,"",IF(IF(O980&gt;0,INDEX('分け方の表'!$N$4:$N$53,O980)&amp;"","")&lt;&gt;"",IF(INDEX('分け方の表'!$N$4:$N$53,O980)="（数えない）","",INDEX('分け方の表'!$N$4:$N$53,O980)&amp;""),IF(I980&amp;""="1",IF((Q980&lt;&gt;"")*(D980&lt;0)*(IFERROR(INDEX('入力'!$E$30:$E$88,MATCH(Q980,'入力'!$A$30:$A$88,0)),"")="貯める・増やす"),Q980,""),IF(A980&amp;""="0","",IF(Q980&lt;&gt;"",Q980,R980))))))</f>
        <v/>
      </c>
      <c r="T980" s="56">
        <f>IF(S980="","",IF(IFERROR(INDEX('入力'!$E$30:$E$88,MATCH(S980,'入力'!$A$30:$A$88,0)),"")="入るお金",D980,-D980))</f>
        <v/>
      </c>
      <c r="U980" s="39">
        <f>IF(L980="","",IF(L980&lt;&gt;1,"見出しなど",IF(N980=1,"重なり",IF(S980="",IF(O980&gt;0,"数えない（直した）",IF(I980&amp;""="1","振替",IF(A980&amp;""="0","計算対象外","数えない"))),IF(COUNTIFS('入力'!$A$30:$A$88,S980)=0,"一覧にない費目",IF(O980&gt;0,"直した",IF(S980="未分類","未分類","OK")))))))</f>
        <v/>
      </c>
    </row>
    <row r="981">
      <c r="A981" s="40" t="n"/>
      <c r="B981" s="34" t="n"/>
      <c r="C981" s="35" t="n"/>
      <c r="D981" s="36" t="n"/>
      <c r="E981" s="35" t="n"/>
      <c r="F981" s="35" t="n"/>
      <c r="G981" s="35" t="n"/>
      <c r="H981" s="35" t="n"/>
      <c r="I981" s="40" t="n"/>
      <c r="J981" s="35" t="n"/>
      <c r="L981" s="39">
        <f>IF(B981="","",IFERROR(YEAR(B981)*0+D981*0+1,0))</f>
        <v/>
      </c>
      <c r="M981" s="55">
        <f>IF(L981&lt;&gt;1,"",IF(O981&gt;0,IF(INDEX('分け方の表'!$O$4:$O$53,O981)&lt;&gt;"",DATE(YEAR(INDEX('分け方の表'!$O$4:$O$53,O981)),MONTH(INDEX('分け方の表'!$O$4:$O$53,O981)),1),DATE(YEAR(B981),MONTH(B981),1)),DATE(YEAR(B981),MONTH(B981),1)))</f>
        <v/>
      </c>
      <c r="N981" s="39">
        <f>IF(L981&lt;&gt;1,"",IF(J981="",0,IF(COUNTIFS($J$4:J981,J981)&gt;1,1,0)))</f>
        <v/>
      </c>
      <c r="O981" s="39">
        <f>IF(L981&lt;&gt;1,"",IF(J981="",0,IFERROR(MATCH(J981,'分け方の表'!$M$4:$M$53,0),0)))</f>
        <v/>
      </c>
      <c r="P981" s="39">
        <f>IF(L981&lt;&gt;1,"",IF(SUMPRODUCT((COUNTIFS(C981,"*"&amp;'分け方の表'!$F$4:$F$23&amp;"*")&gt;0)*('分け方の表'!$F$4:$F$23&lt;&gt;"")*'分け方の表'!$I$4:$I$23)=0,99,1+COUNTIFS('分け方の表'!$I$4:$I$23,"&gt;"&amp;SUMPRODUCT((COUNTIFS(C981,"*"&amp;'分け方の表'!$F$4:$F$23&amp;"*")&gt;0)*('分け方の表'!$F$4:$F$23&lt;&gt;"")*'分け方の表'!$I$4:$I$23))))</f>
        <v/>
      </c>
      <c r="Q981" s="39">
        <f>IF(L981&lt;&gt;1,"",IF(P981&gt;=99,"",INDEX('分け方の表'!$G$4:$G$23,P981)&amp;""))</f>
        <v/>
      </c>
      <c r="R981" s="39">
        <f>IF(L981&lt;&gt;1,"",IF((F981="収入")*(G981="給与")*(E981&lt;&gt;"")*(COUNTIFS('分け方の表'!$J$4:$J$13,E981)&gt;0),INDEX('分け方の表'!$K$4:$K$13,MATCH(E981,'分け方の表'!$J$4:$J$13,0))&amp;"",IFERROR(INDEX('分け方の表'!$C$4:$C$103,MATCH(F981&amp;"|"&amp;G981,'分け方の表'!$D$4:$D$103,0))&amp;"",IFERROR(INDEX('分け方の表'!$C$4:$C$103,MATCH(F981&amp;"|（ほか全部）",'分け方の表'!$D$4:$D$103,0))&amp;"","未分類"))))</f>
        <v/>
      </c>
      <c r="S981" s="39">
        <f>IF(L981&lt;&gt;1,"",IF(N981=1,"",IF(IF(O981&gt;0,INDEX('分け方の表'!$N$4:$N$53,O981)&amp;"","")&lt;&gt;"",IF(INDEX('分け方の表'!$N$4:$N$53,O981)="（数えない）","",INDEX('分け方の表'!$N$4:$N$53,O981)&amp;""),IF(I981&amp;""="1",IF((Q981&lt;&gt;"")*(D981&lt;0)*(IFERROR(INDEX('入力'!$E$30:$E$88,MATCH(Q981,'入力'!$A$30:$A$88,0)),"")="貯める・増やす"),Q981,""),IF(A981&amp;""="0","",IF(Q981&lt;&gt;"",Q981,R981))))))</f>
        <v/>
      </c>
      <c r="T981" s="56">
        <f>IF(S981="","",IF(IFERROR(INDEX('入力'!$E$30:$E$88,MATCH(S981,'入力'!$A$30:$A$88,0)),"")="入るお金",D981,-D981))</f>
        <v/>
      </c>
      <c r="U981" s="39">
        <f>IF(L981="","",IF(L981&lt;&gt;1,"見出しなど",IF(N981=1,"重なり",IF(S981="",IF(O981&gt;0,"数えない（直した）",IF(I981&amp;""="1","振替",IF(A981&amp;""="0","計算対象外","数えない"))),IF(COUNTIFS('入力'!$A$30:$A$88,S981)=0,"一覧にない費目",IF(O981&gt;0,"直した",IF(S981="未分類","未分類","OK")))))))</f>
        <v/>
      </c>
    </row>
    <row r="982">
      <c r="A982" s="40" t="n"/>
      <c r="B982" s="34" t="n"/>
      <c r="C982" s="35" t="n"/>
      <c r="D982" s="36" t="n"/>
      <c r="E982" s="35" t="n"/>
      <c r="F982" s="35" t="n"/>
      <c r="G982" s="35" t="n"/>
      <c r="H982" s="35" t="n"/>
      <c r="I982" s="40" t="n"/>
      <c r="J982" s="35" t="n"/>
      <c r="L982" s="39">
        <f>IF(B982="","",IFERROR(YEAR(B982)*0+D982*0+1,0))</f>
        <v/>
      </c>
      <c r="M982" s="55">
        <f>IF(L982&lt;&gt;1,"",IF(O982&gt;0,IF(INDEX('分け方の表'!$O$4:$O$53,O982)&lt;&gt;"",DATE(YEAR(INDEX('分け方の表'!$O$4:$O$53,O982)),MONTH(INDEX('分け方の表'!$O$4:$O$53,O982)),1),DATE(YEAR(B982),MONTH(B982),1)),DATE(YEAR(B982),MONTH(B982),1)))</f>
        <v/>
      </c>
      <c r="N982" s="39">
        <f>IF(L982&lt;&gt;1,"",IF(J982="",0,IF(COUNTIFS($J$4:J982,J982)&gt;1,1,0)))</f>
        <v/>
      </c>
      <c r="O982" s="39">
        <f>IF(L982&lt;&gt;1,"",IF(J982="",0,IFERROR(MATCH(J982,'分け方の表'!$M$4:$M$53,0),0)))</f>
        <v/>
      </c>
      <c r="P982" s="39">
        <f>IF(L982&lt;&gt;1,"",IF(SUMPRODUCT((COUNTIFS(C982,"*"&amp;'分け方の表'!$F$4:$F$23&amp;"*")&gt;0)*('分け方の表'!$F$4:$F$23&lt;&gt;"")*'分け方の表'!$I$4:$I$23)=0,99,1+COUNTIFS('分け方の表'!$I$4:$I$23,"&gt;"&amp;SUMPRODUCT((COUNTIFS(C982,"*"&amp;'分け方の表'!$F$4:$F$23&amp;"*")&gt;0)*('分け方の表'!$F$4:$F$23&lt;&gt;"")*'分け方の表'!$I$4:$I$23))))</f>
        <v/>
      </c>
      <c r="Q982" s="39">
        <f>IF(L982&lt;&gt;1,"",IF(P982&gt;=99,"",INDEX('分け方の表'!$G$4:$G$23,P982)&amp;""))</f>
        <v/>
      </c>
      <c r="R982" s="39">
        <f>IF(L982&lt;&gt;1,"",IF((F982="収入")*(G982="給与")*(E982&lt;&gt;"")*(COUNTIFS('分け方の表'!$J$4:$J$13,E982)&gt;0),INDEX('分け方の表'!$K$4:$K$13,MATCH(E982,'分け方の表'!$J$4:$J$13,0))&amp;"",IFERROR(INDEX('分け方の表'!$C$4:$C$103,MATCH(F982&amp;"|"&amp;G982,'分け方の表'!$D$4:$D$103,0))&amp;"",IFERROR(INDEX('分け方の表'!$C$4:$C$103,MATCH(F982&amp;"|（ほか全部）",'分け方の表'!$D$4:$D$103,0))&amp;"","未分類"))))</f>
        <v/>
      </c>
      <c r="S982" s="39">
        <f>IF(L982&lt;&gt;1,"",IF(N982=1,"",IF(IF(O982&gt;0,INDEX('分け方の表'!$N$4:$N$53,O982)&amp;"","")&lt;&gt;"",IF(INDEX('分け方の表'!$N$4:$N$53,O982)="（数えない）","",INDEX('分け方の表'!$N$4:$N$53,O982)&amp;""),IF(I982&amp;""="1",IF((Q982&lt;&gt;"")*(D982&lt;0)*(IFERROR(INDEX('入力'!$E$30:$E$88,MATCH(Q982,'入力'!$A$30:$A$88,0)),"")="貯める・増やす"),Q982,""),IF(A982&amp;""="0","",IF(Q982&lt;&gt;"",Q982,R982))))))</f>
        <v/>
      </c>
      <c r="T982" s="56">
        <f>IF(S982="","",IF(IFERROR(INDEX('入力'!$E$30:$E$88,MATCH(S982,'入力'!$A$30:$A$88,0)),"")="入るお金",D982,-D982))</f>
        <v/>
      </c>
      <c r="U982" s="39">
        <f>IF(L982="","",IF(L982&lt;&gt;1,"見出しなど",IF(N982=1,"重なり",IF(S982="",IF(O982&gt;0,"数えない（直した）",IF(I982&amp;""="1","振替",IF(A982&amp;""="0","計算対象外","数えない"))),IF(COUNTIFS('入力'!$A$30:$A$88,S982)=0,"一覧にない費目",IF(O982&gt;0,"直した",IF(S982="未分類","未分類","OK")))))))</f>
        <v/>
      </c>
    </row>
    <row r="983">
      <c r="A983" s="40" t="n"/>
      <c r="B983" s="34" t="n"/>
      <c r="C983" s="35" t="n"/>
      <c r="D983" s="36" t="n"/>
      <c r="E983" s="35" t="n"/>
      <c r="F983" s="35" t="n"/>
      <c r="G983" s="35" t="n"/>
      <c r="H983" s="35" t="n"/>
      <c r="I983" s="40" t="n"/>
      <c r="J983" s="35" t="n"/>
      <c r="L983" s="39">
        <f>IF(B983="","",IFERROR(YEAR(B983)*0+D983*0+1,0))</f>
        <v/>
      </c>
      <c r="M983" s="55">
        <f>IF(L983&lt;&gt;1,"",IF(O983&gt;0,IF(INDEX('分け方の表'!$O$4:$O$53,O983)&lt;&gt;"",DATE(YEAR(INDEX('分け方の表'!$O$4:$O$53,O983)),MONTH(INDEX('分け方の表'!$O$4:$O$53,O983)),1),DATE(YEAR(B983),MONTH(B983),1)),DATE(YEAR(B983),MONTH(B983),1)))</f>
        <v/>
      </c>
      <c r="N983" s="39">
        <f>IF(L983&lt;&gt;1,"",IF(J983="",0,IF(COUNTIFS($J$4:J983,J983)&gt;1,1,0)))</f>
        <v/>
      </c>
      <c r="O983" s="39">
        <f>IF(L983&lt;&gt;1,"",IF(J983="",0,IFERROR(MATCH(J983,'分け方の表'!$M$4:$M$53,0),0)))</f>
        <v/>
      </c>
      <c r="P983" s="39">
        <f>IF(L983&lt;&gt;1,"",IF(SUMPRODUCT((COUNTIFS(C983,"*"&amp;'分け方の表'!$F$4:$F$23&amp;"*")&gt;0)*('分け方の表'!$F$4:$F$23&lt;&gt;"")*'分け方の表'!$I$4:$I$23)=0,99,1+COUNTIFS('分け方の表'!$I$4:$I$23,"&gt;"&amp;SUMPRODUCT((COUNTIFS(C983,"*"&amp;'分け方の表'!$F$4:$F$23&amp;"*")&gt;0)*('分け方の表'!$F$4:$F$23&lt;&gt;"")*'分け方の表'!$I$4:$I$23))))</f>
        <v/>
      </c>
      <c r="Q983" s="39">
        <f>IF(L983&lt;&gt;1,"",IF(P983&gt;=99,"",INDEX('分け方の表'!$G$4:$G$23,P983)&amp;""))</f>
        <v/>
      </c>
      <c r="R983" s="39">
        <f>IF(L983&lt;&gt;1,"",IF((F983="収入")*(G983="給与")*(E983&lt;&gt;"")*(COUNTIFS('分け方の表'!$J$4:$J$13,E983)&gt;0),INDEX('分け方の表'!$K$4:$K$13,MATCH(E983,'分け方の表'!$J$4:$J$13,0))&amp;"",IFERROR(INDEX('分け方の表'!$C$4:$C$103,MATCH(F983&amp;"|"&amp;G983,'分け方の表'!$D$4:$D$103,0))&amp;"",IFERROR(INDEX('分け方の表'!$C$4:$C$103,MATCH(F983&amp;"|（ほか全部）",'分け方の表'!$D$4:$D$103,0))&amp;"","未分類"))))</f>
        <v/>
      </c>
      <c r="S983" s="39">
        <f>IF(L983&lt;&gt;1,"",IF(N983=1,"",IF(IF(O983&gt;0,INDEX('分け方の表'!$N$4:$N$53,O983)&amp;"","")&lt;&gt;"",IF(INDEX('分け方の表'!$N$4:$N$53,O983)="（数えない）","",INDEX('分け方の表'!$N$4:$N$53,O983)&amp;""),IF(I983&amp;""="1",IF((Q983&lt;&gt;"")*(D983&lt;0)*(IFERROR(INDEX('入力'!$E$30:$E$88,MATCH(Q983,'入力'!$A$30:$A$88,0)),"")="貯める・増やす"),Q983,""),IF(A983&amp;""="0","",IF(Q983&lt;&gt;"",Q983,R983))))))</f>
        <v/>
      </c>
      <c r="T983" s="56">
        <f>IF(S983="","",IF(IFERROR(INDEX('入力'!$E$30:$E$88,MATCH(S983,'入力'!$A$30:$A$88,0)),"")="入るお金",D983,-D983))</f>
        <v/>
      </c>
      <c r="U983" s="39">
        <f>IF(L983="","",IF(L983&lt;&gt;1,"見出しなど",IF(N983=1,"重なり",IF(S983="",IF(O983&gt;0,"数えない（直した）",IF(I983&amp;""="1","振替",IF(A983&amp;""="0","計算対象外","数えない"))),IF(COUNTIFS('入力'!$A$30:$A$88,S983)=0,"一覧にない費目",IF(O983&gt;0,"直した",IF(S983="未分類","未分類","OK")))))))</f>
        <v/>
      </c>
    </row>
    <row r="984">
      <c r="A984" s="40" t="n"/>
      <c r="B984" s="34" t="n"/>
      <c r="C984" s="35" t="n"/>
      <c r="D984" s="36" t="n"/>
      <c r="E984" s="35" t="n"/>
      <c r="F984" s="35" t="n"/>
      <c r="G984" s="35" t="n"/>
      <c r="H984" s="35" t="n"/>
      <c r="I984" s="40" t="n"/>
      <c r="J984" s="35" t="n"/>
      <c r="L984" s="39">
        <f>IF(B984="","",IFERROR(YEAR(B984)*0+D984*0+1,0))</f>
        <v/>
      </c>
      <c r="M984" s="55">
        <f>IF(L984&lt;&gt;1,"",IF(O984&gt;0,IF(INDEX('分け方の表'!$O$4:$O$53,O984)&lt;&gt;"",DATE(YEAR(INDEX('分け方の表'!$O$4:$O$53,O984)),MONTH(INDEX('分け方の表'!$O$4:$O$53,O984)),1),DATE(YEAR(B984),MONTH(B984),1)),DATE(YEAR(B984),MONTH(B984),1)))</f>
        <v/>
      </c>
      <c r="N984" s="39">
        <f>IF(L984&lt;&gt;1,"",IF(J984="",0,IF(COUNTIFS($J$4:J984,J984)&gt;1,1,0)))</f>
        <v/>
      </c>
      <c r="O984" s="39">
        <f>IF(L984&lt;&gt;1,"",IF(J984="",0,IFERROR(MATCH(J984,'分け方の表'!$M$4:$M$53,0),0)))</f>
        <v/>
      </c>
      <c r="P984" s="39">
        <f>IF(L984&lt;&gt;1,"",IF(SUMPRODUCT((COUNTIFS(C984,"*"&amp;'分け方の表'!$F$4:$F$23&amp;"*")&gt;0)*('分け方の表'!$F$4:$F$23&lt;&gt;"")*'分け方の表'!$I$4:$I$23)=0,99,1+COUNTIFS('分け方の表'!$I$4:$I$23,"&gt;"&amp;SUMPRODUCT((COUNTIFS(C984,"*"&amp;'分け方の表'!$F$4:$F$23&amp;"*")&gt;0)*('分け方の表'!$F$4:$F$23&lt;&gt;"")*'分け方の表'!$I$4:$I$23))))</f>
        <v/>
      </c>
      <c r="Q984" s="39">
        <f>IF(L984&lt;&gt;1,"",IF(P984&gt;=99,"",INDEX('分け方の表'!$G$4:$G$23,P984)&amp;""))</f>
        <v/>
      </c>
      <c r="R984" s="39">
        <f>IF(L984&lt;&gt;1,"",IF((F984="収入")*(G984="給与")*(E984&lt;&gt;"")*(COUNTIFS('分け方の表'!$J$4:$J$13,E984)&gt;0),INDEX('分け方の表'!$K$4:$K$13,MATCH(E984,'分け方の表'!$J$4:$J$13,0))&amp;"",IFERROR(INDEX('分け方の表'!$C$4:$C$103,MATCH(F984&amp;"|"&amp;G984,'分け方の表'!$D$4:$D$103,0))&amp;"",IFERROR(INDEX('分け方の表'!$C$4:$C$103,MATCH(F984&amp;"|（ほか全部）",'分け方の表'!$D$4:$D$103,0))&amp;"","未分類"))))</f>
        <v/>
      </c>
      <c r="S984" s="39">
        <f>IF(L984&lt;&gt;1,"",IF(N984=1,"",IF(IF(O984&gt;0,INDEX('分け方の表'!$N$4:$N$53,O984)&amp;"","")&lt;&gt;"",IF(INDEX('分け方の表'!$N$4:$N$53,O984)="（数えない）","",INDEX('分け方の表'!$N$4:$N$53,O984)&amp;""),IF(I984&amp;""="1",IF((Q984&lt;&gt;"")*(D984&lt;0)*(IFERROR(INDEX('入力'!$E$30:$E$88,MATCH(Q984,'入力'!$A$30:$A$88,0)),"")="貯める・増やす"),Q984,""),IF(A984&amp;""="0","",IF(Q984&lt;&gt;"",Q984,R984))))))</f>
        <v/>
      </c>
      <c r="T984" s="56">
        <f>IF(S984="","",IF(IFERROR(INDEX('入力'!$E$30:$E$88,MATCH(S984,'入力'!$A$30:$A$88,0)),"")="入るお金",D984,-D984))</f>
        <v/>
      </c>
      <c r="U984" s="39">
        <f>IF(L984="","",IF(L984&lt;&gt;1,"見出しなど",IF(N984=1,"重なり",IF(S984="",IF(O984&gt;0,"数えない（直した）",IF(I984&amp;""="1","振替",IF(A984&amp;""="0","計算対象外","数えない"))),IF(COUNTIFS('入力'!$A$30:$A$88,S984)=0,"一覧にない費目",IF(O984&gt;0,"直した",IF(S984="未分類","未分類","OK")))))))</f>
        <v/>
      </c>
    </row>
    <row r="985">
      <c r="A985" s="40" t="n"/>
      <c r="B985" s="34" t="n"/>
      <c r="C985" s="35" t="n"/>
      <c r="D985" s="36" t="n"/>
      <c r="E985" s="35" t="n"/>
      <c r="F985" s="35" t="n"/>
      <c r="G985" s="35" t="n"/>
      <c r="H985" s="35" t="n"/>
      <c r="I985" s="40" t="n"/>
      <c r="J985" s="35" t="n"/>
      <c r="L985" s="39">
        <f>IF(B985="","",IFERROR(YEAR(B985)*0+D985*0+1,0))</f>
        <v/>
      </c>
      <c r="M985" s="55">
        <f>IF(L985&lt;&gt;1,"",IF(O985&gt;0,IF(INDEX('分け方の表'!$O$4:$O$53,O985)&lt;&gt;"",DATE(YEAR(INDEX('分け方の表'!$O$4:$O$53,O985)),MONTH(INDEX('分け方の表'!$O$4:$O$53,O985)),1),DATE(YEAR(B985),MONTH(B985),1)),DATE(YEAR(B985),MONTH(B985),1)))</f>
        <v/>
      </c>
      <c r="N985" s="39">
        <f>IF(L985&lt;&gt;1,"",IF(J985="",0,IF(COUNTIFS($J$4:J985,J985)&gt;1,1,0)))</f>
        <v/>
      </c>
      <c r="O985" s="39">
        <f>IF(L985&lt;&gt;1,"",IF(J985="",0,IFERROR(MATCH(J985,'分け方の表'!$M$4:$M$53,0),0)))</f>
        <v/>
      </c>
      <c r="P985" s="39">
        <f>IF(L985&lt;&gt;1,"",IF(SUMPRODUCT((COUNTIFS(C985,"*"&amp;'分け方の表'!$F$4:$F$23&amp;"*")&gt;0)*('分け方の表'!$F$4:$F$23&lt;&gt;"")*'分け方の表'!$I$4:$I$23)=0,99,1+COUNTIFS('分け方の表'!$I$4:$I$23,"&gt;"&amp;SUMPRODUCT((COUNTIFS(C985,"*"&amp;'分け方の表'!$F$4:$F$23&amp;"*")&gt;0)*('分け方の表'!$F$4:$F$23&lt;&gt;"")*'分け方の表'!$I$4:$I$23))))</f>
        <v/>
      </c>
      <c r="Q985" s="39">
        <f>IF(L985&lt;&gt;1,"",IF(P985&gt;=99,"",INDEX('分け方の表'!$G$4:$G$23,P985)&amp;""))</f>
        <v/>
      </c>
      <c r="R985" s="39">
        <f>IF(L985&lt;&gt;1,"",IF((F985="収入")*(G985="給与")*(E985&lt;&gt;"")*(COUNTIFS('分け方の表'!$J$4:$J$13,E985)&gt;0),INDEX('分け方の表'!$K$4:$K$13,MATCH(E985,'分け方の表'!$J$4:$J$13,0))&amp;"",IFERROR(INDEX('分け方の表'!$C$4:$C$103,MATCH(F985&amp;"|"&amp;G985,'分け方の表'!$D$4:$D$103,0))&amp;"",IFERROR(INDEX('分け方の表'!$C$4:$C$103,MATCH(F985&amp;"|（ほか全部）",'分け方の表'!$D$4:$D$103,0))&amp;"","未分類"))))</f>
        <v/>
      </c>
      <c r="S985" s="39">
        <f>IF(L985&lt;&gt;1,"",IF(N985=1,"",IF(IF(O985&gt;0,INDEX('分け方の表'!$N$4:$N$53,O985)&amp;"","")&lt;&gt;"",IF(INDEX('分け方の表'!$N$4:$N$53,O985)="（数えない）","",INDEX('分け方の表'!$N$4:$N$53,O985)&amp;""),IF(I985&amp;""="1",IF((Q985&lt;&gt;"")*(D985&lt;0)*(IFERROR(INDEX('入力'!$E$30:$E$88,MATCH(Q985,'入力'!$A$30:$A$88,0)),"")="貯める・増やす"),Q985,""),IF(A985&amp;""="0","",IF(Q985&lt;&gt;"",Q985,R985))))))</f>
        <v/>
      </c>
      <c r="T985" s="56">
        <f>IF(S985="","",IF(IFERROR(INDEX('入力'!$E$30:$E$88,MATCH(S985,'入力'!$A$30:$A$88,0)),"")="入るお金",D985,-D985))</f>
        <v/>
      </c>
      <c r="U985" s="39">
        <f>IF(L985="","",IF(L985&lt;&gt;1,"見出しなど",IF(N985=1,"重なり",IF(S985="",IF(O985&gt;0,"数えない（直した）",IF(I985&amp;""="1","振替",IF(A985&amp;""="0","計算対象外","数えない"))),IF(COUNTIFS('入力'!$A$30:$A$88,S985)=0,"一覧にない費目",IF(O985&gt;0,"直した",IF(S985="未分類","未分類","OK")))))))</f>
        <v/>
      </c>
    </row>
    <row r="986">
      <c r="A986" s="40" t="n"/>
      <c r="B986" s="34" t="n"/>
      <c r="C986" s="35" t="n"/>
      <c r="D986" s="36" t="n"/>
      <c r="E986" s="35" t="n"/>
      <c r="F986" s="35" t="n"/>
      <c r="G986" s="35" t="n"/>
      <c r="H986" s="35" t="n"/>
      <c r="I986" s="40" t="n"/>
      <c r="J986" s="35" t="n"/>
      <c r="L986" s="39">
        <f>IF(B986="","",IFERROR(YEAR(B986)*0+D986*0+1,0))</f>
        <v/>
      </c>
      <c r="M986" s="55">
        <f>IF(L986&lt;&gt;1,"",IF(O986&gt;0,IF(INDEX('分け方の表'!$O$4:$O$53,O986)&lt;&gt;"",DATE(YEAR(INDEX('分け方の表'!$O$4:$O$53,O986)),MONTH(INDEX('分け方の表'!$O$4:$O$53,O986)),1),DATE(YEAR(B986),MONTH(B986),1)),DATE(YEAR(B986),MONTH(B986),1)))</f>
        <v/>
      </c>
      <c r="N986" s="39">
        <f>IF(L986&lt;&gt;1,"",IF(J986="",0,IF(COUNTIFS($J$4:J986,J986)&gt;1,1,0)))</f>
        <v/>
      </c>
      <c r="O986" s="39">
        <f>IF(L986&lt;&gt;1,"",IF(J986="",0,IFERROR(MATCH(J986,'分け方の表'!$M$4:$M$53,0),0)))</f>
        <v/>
      </c>
      <c r="P986" s="39">
        <f>IF(L986&lt;&gt;1,"",IF(SUMPRODUCT((COUNTIFS(C986,"*"&amp;'分け方の表'!$F$4:$F$23&amp;"*")&gt;0)*('分け方の表'!$F$4:$F$23&lt;&gt;"")*'分け方の表'!$I$4:$I$23)=0,99,1+COUNTIFS('分け方の表'!$I$4:$I$23,"&gt;"&amp;SUMPRODUCT((COUNTIFS(C986,"*"&amp;'分け方の表'!$F$4:$F$23&amp;"*")&gt;0)*('分け方の表'!$F$4:$F$23&lt;&gt;"")*'分け方の表'!$I$4:$I$23))))</f>
        <v/>
      </c>
      <c r="Q986" s="39">
        <f>IF(L986&lt;&gt;1,"",IF(P986&gt;=99,"",INDEX('分け方の表'!$G$4:$G$23,P986)&amp;""))</f>
        <v/>
      </c>
      <c r="R986" s="39">
        <f>IF(L986&lt;&gt;1,"",IF((F986="収入")*(G986="給与")*(E986&lt;&gt;"")*(COUNTIFS('分け方の表'!$J$4:$J$13,E986)&gt;0),INDEX('分け方の表'!$K$4:$K$13,MATCH(E986,'分け方の表'!$J$4:$J$13,0))&amp;"",IFERROR(INDEX('分け方の表'!$C$4:$C$103,MATCH(F986&amp;"|"&amp;G986,'分け方の表'!$D$4:$D$103,0))&amp;"",IFERROR(INDEX('分け方の表'!$C$4:$C$103,MATCH(F986&amp;"|（ほか全部）",'分け方の表'!$D$4:$D$103,0))&amp;"","未分類"))))</f>
        <v/>
      </c>
      <c r="S986" s="39">
        <f>IF(L986&lt;&gt;1,"",IF(N986=1,"",IF(IF(O986&gt;0,INDEX('分け方の表'!$N$4:$N$53,O986)&amp;"","")&lt;&gt;"",IF(INDEX('分け方の表'!$N$4:$N$53,O986)="（数えない）","",INDEX('分け方の表'!$N$4:$N$53,O986)&amp;""),IF(I986&amp;""="1",IF((Q986&lt;&gt;"")*(D986&lt;0)*(IFERROR(INDEX('入力'!$E$30:$E$88,MATCH(Q986,'入力'!$A$30:$A$88,0)),"")="貯める・増やす"),Q986,""),IF(A986&amp;""="0","",IF(Q986&lt;&gt;"",Q986,R986))))))</f>
        <v/>
      </c>
      <c r="T986" s="56">
        <f>IF(S986="","",IF(IFERROR(INDEX('入力'!$E$30:$E$88,MATCH(S986,'入力'!$A$30:$A$88,0)),"")="入るお金",D986,-D986))</f>
        <v/>
      </c>
      <c r="U986" s="39">
        <f>IF(L986="","",IF(L986&lt;&gt;1,"見出しなど",IF(N986=1,"重なり",IF(S986="",IF(O986&gt;0,"数えない（直した）",IF(I986&amp;""="1","振替",IF(A986&amp;""="0","計算対象外","数えない"))),IF(COUNTIFS('入力'!$A$30:$A$88,S986)=0,"一覧にない費目",IF(O986&gt;0,"直した",IF(S986="未分類","未分類","OK")))))))</f>
        <v/>
      </c>
    </row>
    <row r="987">
      <c r="A987" s="40" t="n"/>
      <c r="B987" s="34" t="n"/>
      <c r="C987" s="35" t="n"/>
      <c r="D987" s="36" t="n"/>
      <c r="E987" s="35" t="n"/>
      <c r="F987" s="35" t="n"/>
      <c r="G987" s="35" t="n"/>
      <c r="H987" s="35" t="n"/>
      <c r="I987" s="40" t="n"/>
      <c r="J987" s="35" t="n"/>
      <c r="L987" s="39">
        <f>IF(B987="","",IFERROR(YEAR(B987)*0+D987*0+1,0))</f>
        <v/>
      </c>
      <c r="M987" s="55">
        <f>IF(L987&lt;&gt;1,"",IF(O987&gt;0,IF(INDEX('分け方の表'!$O$4:$O$53,O987)&lt;&gt;"",DATE(YEAR(INDEX('分け方の表'!$O$4:$O$53,O987)),MONTH(INDEX('分け方の表'!$O$4:$O$53,O987)),1),DATE(YEAR(B987),MONTH(B987),1)),DATE(YEAR(B987),MONTH(B987),1)))</f>
        <v/>
      </c>
      <c r="N987" s="39">
        <f>IF(L987&lt;&gt;1,"",IF(J987="",0,IF(COUNTIFS($J$4:J987,J987)&gt;1,1,0)))</f>
        <v/>
      </c>
      <c r="O987" s="39">
        <f>IF(L987&lt;&gt;1,"",IF(J987="",0,IFERROR(MATCH(J987,'分け方の表'!$M$4:$M$53,0),0)))</f>
        <v/>
      </c>
      <c r="P987" s="39">
        <f>IF(L987&lt;&gt;1,"",IF(SUMPRODUCT((COUNTIFS(C987,"*"&amp;'分け方の表'!$F$4:$F$23&amp;"*")&gt;0)*('分け方の表'!$F$4:$F$23&lt;&gt;"")*'分け方の表'!$I$4:$I$23)=0,99,1+COUNTIFS('分け方の表'!$I$4:$I$23,"&gt;"&amp;SUMPRODUCT((COUNTIFS(C987,"*"&amp;'分け方の表'!$F$4:$F$23&amp;"*")&gt;0)*('分け方の表'!$F$4:$F$23&lt;&gt;"")*'分け方の表'!$I$4:$I$23))))</f>
        <v/>
      </c>
      <c r="Q987" s="39">
        <f>IF(L987&lt;&gt;1,"",IF(P987&gt;=99,"",INDEX('分け方の表'!$G$4:$G$23,P987)&amp;""))</f>
        <v/>
      </c>
      <c r="R987" s="39">
        <f>IF(L987&lt;&gt;1,"",IF((F987="収入")*(G987="給与")*(E987&lt;&gt;"")*(COUNTIFS('分け方の表'!$J$4:$J$13,E987)&gt;0),INDEX('分け方の表'!$K$4:$K$13,MATCH(E987,'分け方の表'!$J$4:$J$13,0))&amp;"",IFERROR(INDEX('分け方の表'!$C$4:$C$103,MATCH(F987&amp;"|"&amp;G987,'分け方の表'!$D$4:$D$103,0))&amp;"",IFERROR(INDEX('分け方の表'!$C$4:$C$103,MATCH(F987&amp;"|（ほか全部）",'分け方の表'!$D$4:$D$103,0))&amp;"","未分類"))))</f>
        <v/>
      </c>
      <c r="S987" s="39">
        <f>IF(L987&lt;&gt;1,"",IF(N987=1,"",IF(IF(O987&gt;0,INDEX('分け方の表'!$N$4:$N$53,O987)&amp;"","")&lt;&gt;"",IF(INDEX('分け方の表'!$N$4:$N$53,O987)="（数えない）","",INDEX('分け方の表'!$N$4:$N$53,O987)&amp;""),IF(I987&amp;""="1",IF((Q987&lt;&gt;"")*(D987&lt;0)*(IFERROR(INDEX('入力'!$E$30:$E$88,MATCH(Q987,'入力'!$A$30:$A$88,0)),"")="貯める・増やす"),Q987,""),IF(A987&amp;""="0","",IF(Q987&lt;&gt;"",Q987,R987))))))</f>
        <v/>
      </c>
      <c r="T987" s="56">
        <f>IF(S987="","",IF(IFERROR(INDEX('入力'!$E$30:$E$88,MATCH(S987,'入力'!$A$30:$A$88,0)),"")="入るお金",D987,-D987))</f>
        <v/>
      </c>
      <c r="U987" s="39">
        <f>IF(L987="","",IF(L987&lt;&gt;1,"見出しなど",IF(N987=1,"重なり",IF(S987="",IF(O987&gt;0,"数えない（直した）",IF(I987&amp;""="1","振替",IF(A987&amp;""="0","計算対象外","数えない"))),IF(COUNTIFS('入力'!$A$30:$A$88,S987)=0,"一覧にない費目",IF(O987&gt;0,"直した",IF(S987="未分類","未分類","OK")))))))</f>
        <v/>
      </c>
    </row>
    <row r="988">
      <c r="A988" s="40" t="n"/>
      <c r="B988" s="34" t="n"/>
      <c r="C988" s="35" t="n"/>
      <c r="D988" s="36" t="n"/>
      <c r="E988" s="35" t="n"/>
      <c r="F988" s="35" t="n"/>
      <c r="G988" s="35" t="n"/>
      <c r="H988" s="35" t="n"/>
      <c r="I988" s="40" t="n"/>
      <c r="J988" s="35" t="n"/>
      <c r="L988" s="39">
        <f>IF(B988="","",IFERROR(YEAR(B988)*0+D988*0+1,0))</f>
        <v/>
      </c>
      <c r="M988" s="55">
        <f>IF(L988&lt;&gt;1,"",IF(O988&gt;0,IF(INDEX('分け方の表'!$O$4:$O$53,O988)&lt;&gt;"",DATE(YEAR(INDEX('分け方の表'!$O$4:$O$53,O988)),MONTH(INDEX('分け方の表'!$O$4:$O$53,O988)),1),DATE(YEAR(B988),MONTH(B988),1)),DATE(YEAR(B988),MONTH(B988),1)))</f>
        <v/>
      </c>
      <c r="N988" s="39">
        <f>IF(L988&lt;&gt;1,"",IF(J988="",0,IF(COUNTIFS($J$4:J988,J988)&gt;1,1,0)))</f>
        <v/>
      </c>
      <c r="O988" s="39">
        <f>IF(L988&lt;&gt;1,"",IF(J988="",0,IFERROR(MATCH(J988,'分け方の表'!$M$4:$M$53,0),0)))</f>
        <v/>
      </c>
      <c r="P988" s="39">
        <f>IF(L988&lt;&gt;1,"",IF(SUMPRODUCT((COUNTIFS(C988,"*"&amp;'分け方の表'!$F$4:$F$23&amp;"*")&gt;0)*('分け方の表'!$F$4:$F$23&lt;&gt;"")*'分け方の表'!$I$4:$I$23)=0,99,1+COUNTIFS('分け方の表'!$I$4:$I$23,"&gt;"&amp;SUMPRODUCT((COUNTIFS(C988,"*"&amp;'分け方の表'!$F$4:$F$23&amp;"*")&gt;0)*('分け方の表'!$F$4:$F$23&lt;&gt;"")*'分け方の表'!$I$4:$I$23))))</f>
        <v/>
      </c>
      <c r="Q988" s="39">
        <f>IF(L988&lt;&gt;1,"",IF(P988&gt;=99,"",INDEX('分け方の表'!$G$4:$G$23,P988)&amp;""))</f>
        <v/>
      </c>
      <c r="R988" s="39">
        <f>IF(L988&lt;&gt;1,"",IF((F988="収入")*(G988="給与")*(E988&lt;&gt;"")*(COUNTIFS('分け方の表'!$J$4:$J$13,E988)&gt;0),INDEX('分け方の表'!$K$4:$K$13,MATCH(E988,'分け方の表'!$J$4:$J$13,0))&amp;"",IFERROR(INDEX('分け方の表'!$C$4:$C$103,MATCH(F988&amp;"|"&amp;G988,'分け方の表'!$D$4:$D$103,0))&amp;"",IFERROR(INDEX('分け方の表'!$C$4:$C$103,MATCH(F988&amp;"|（ほか全部）",'分け方の表'!$D$4:$D$103,0))&amp;"","未分類"))))</f>
        <v/>
      </c>
      <c r="S988" s="39">
        <f>IF(L988&lt;&gt;1,"",IF(N988=1,"",IF(IF(O988&gt;0,INDEX('分け方の表'!$N$4:$N$53,O988)&amp;"","")&lt;&gt;"",IF(INDEX('分け方の表'!$N$4:$N$53,O988)="（数えない）","",INDEX('分け方の表'!$N$4:$N$53,O988)&amp;""),IF(I988&amp;""="1",IF((Q988&lt;&gt;"")*(D988&lt;0)*(IFERROR(INDEX('入力'!$E$30:$E$88,MATCH(Q988,'入力'!$A$30:$A$88,0)),"")="貯める・増やす"),Q988,""),IF(A988&amp;""="0","",IF(Q988&lt;&gt;"",Q988,R988))))))</f>
        <v/>
      </c>
      <c r="T988" s="56">
        <f>IF(S988="","",IF(IFERROR(INDEX('入力'!$E$30:$E$88,MATCH(S988,'入力'!$A$30:$A$88,0)),"")="入るお金",D988,-D988))</f>
        <v/>
      </c>
      <c r="U988" s="39">
        <f>IF(L988="","",IF(L988&lt;&gt;1,"見出しなど",IF(N988=1,"重なり",IF(S988="",IF(O988&gt;0,"数えない（直した）",IF(I988&amp;""="1","振替",IF(A988&amp;""="0","計算対象外","数えない"))),IF(COUNTIFS('入力'!$A$30:$A$88,S988)=0,"一覧にない費目",IF(O988&gt;0,"直した",IF(S988="未分類","未分類","OK")))))))</f>
        <v/>
      </c>
    </row>
    <row r="989">
      <c r="A989" s="40" t="n"/>
      <c r="B989" s="34" t="n"/>
      <c r="C989" s="35" t="n"/>
      <c r="D989" s="36" t="n"/>
      <c r="E989" s="35" t="n"/>
      <c r="F989" s="35" t="n"/>
      <c r="G989" s="35" t="n"/>
      <c r="H989" s="35" t="n"/>
      <c r="I989" s="40" t="n"/>
      <c r="J989" s="35" t="n"/>
      <c r="L989" s="39">
        <f>IF(B989="","",IFERROR(YEAR(B989)*0+D989*0+1,0))</f>
        <v/>
      </c>
      <c r="M989" s="55">
        <f>IF(L989&lt;&gt;1,"",IF(O989&gt;0,IF(INDEX('分け方の表'!$O$4:$O$53,O989)&lt;&gt;"",DATE(YEAR(INDEX('分け方の表'!$O$4:$O$53,O989)),MONTH(INDEX('分け方の表'!$O$4:$O$53,O989)),1),DATE(YEAR(B989),MONTH(B989),1)),DATE(YEAR(B989),MONTH(B989),1)))</f>
        <v/>
      </c>
      <c r="N989" s="39">
        <f>IF(L989&lt;&gt;1,"",IF(J989="",0,IF(COUNTIFS($J$4:J989,J989)&gt;1,1,0)))</f>
        <v/>
      </c>
      <c r="O989" s="39">
        <f>IF(L989&lt;&gt;1,"",IF(J989="",0,IFERROR(MATCH(J989,'分け方の表'!$M$4:$M$53,0),0)))</f>
        <v/>
      </c>
      <c r="P989" s="39">
        <f>IF(L989&lt;&gt;1,"",IF(SUMPRODUCT((COUNTIFS(C989,"*"&amp;'分け方の表'!$F$4:$F$23&amp;"*")&gt;0)*('分け方の表'!$F$4:$F$23&lt;&gt;"")*'分け方の表'!$I$4:$I$23)=0,99,1+COUNTIFS('分け方の表'!$I$4:$I$23,"&gt;"&amp;SUMPRODUCT((COUNTIFS(C989,"*"&amp;'分け方の表'!$F$4:$F$23&amp;"*")&gt;0)*('分け方の表'!$F$4:$F$23&lt;&gt;"")*'分け方の表'!$I$4:$I$23))))</f>
        <v/>
      </c>
      <c r="Q989" s="39">
        <f>IF(L989&lt;&gt;1,"",IF(P989&gt;=99,"",INDEX('分け方の表'!$G$4:$G$23,P989)&amp;""))</f>
        <v/>
      </c>
      <c r="R989" s="39">
        <f>IF(L989&lt;&gt;1,"",IF((F989="収入")*(G989="給与")*(E989&lt;&gt;"")*(COUNTIFS('分け方の表'!$J$4:$J$13,E989)&gt;0),INDEX('分け方の表'!$K$4:$K$13,MATCH(E989,'分け方の表'!$J$4:$J$13,0))&amp;"",IFERROR(INDEX('分け方の表'!$C$4:$C$103,MATCH(F989&amp;"|"&amp;G989,'分け方の表'!$D$4:$D$103,0))&amp;"",IFERROR(INDEX('分け方の表'!$C$4:$C$103,MATCH(F989&amp;"|（ほか全部）",'分け方の表'!$D$4:$D$103,0))&amp;"","未分類"))))</f>
        <v/>
      </c>
      <c r="S989" s="39">
        <f>IF(L989&lt;&gt;1,"",IF(N989=1,"",IF(IF(O989&gt;0,INDEX('分け方の表'!$N$4:$N$53,O989)&amp;"","")&lt;&gt;"",IF(INDEX('分け方の表'!$N$4:$N$53,O989)="（数えない）","",INDEX('分け方の表'!$N$4:$N$53,O989)&amp;""),IF(I989&amp;""="1",IF((Q989&lt;&gt;"")*(D989&lt;0)*(IFERROR(INDEX('入力'!$E$30:$E$88,MATCH(Q989,'入力'!$A$30:$A$88,0)),"")="貯める・増やす"),Q989,""),IF(A989&amp;""="0","",IF(Q989&lt;&gt;"",Q989,R989))))))</f>
        <v/>
      </c>
      <c r="T989" s="56">
        <f>IF(S989="","",IF(IFERROR(INDEX('入力'!$E$30:$E$88,MATCH(S989,'入力'!$A$30:$A$88,0)),"")="入るお金",D989,-D989))</f>
        <v/>
      </c>
      <c r="U989" s="39">
        <f>IF(L989="","",IF(L989&lt;&gt;1,"見出しなど",IF(N989=1,"重なり",IF(S989="",IF(O989&gt;0,"数えない（直した）",IF(I989&amp;""="1","振替",IF(A989&amp;""="0","計算対象外","数えない"))),IF(COUNTIFS('入力'!$A$30:$A$88,S989)=0,"一覧にない費目",IF(O989&gt;0,"直した",IF(S989="未分類","未分類","OK")))))))</f>
        <v/>
      </c>
    </row>
    <row r="990">
      <c r="A990" s="40" t="n"/>
      <c r="B990" s="34" t="n"/>
      <c r="C990" s="35" t="n"/>
      <c r="D990" s="36" t="n"/>
      <c r="E990" s="35" t="n"/>
      <c r="F990" s="35" t="n"/>
      <c r="G990" s="35" t="n"/>
      <c r="H990" s="35" t="n"/>
      <c r="I990" s="40" t="n"/>
      <c r="J990" s="35" t="n"/>
      <c r="L990" s="39">
        <f>IF(B990="","",IFERROR(YEAR(B990)*0+D990*0+1,0))</f>
        <v/>
      </c>
      <c r="M990" s="55">
        <f>IF(L990&lt;&gt;1,"",IF(O990&gt;0,IF(INDEX('分け方の表'!$O$4:$O$53,O990)&lt;&gt;"",DATE(YEAR(INDEX('分け方の表'!$O$4:$O$53,O990)),MONTH(INDEX('分け方の表'!$O$4:$O$53,O990)),1),DATE(YEAR(B990),MONTH(B990),1)),DATE(YEAR(B990),MONTH(B990),1)))</f>
        <v/>
      </c>
      <c r="N990" s="39">
        <f>IF(L990&lt;&gt;1,"",IF(J990="",0,IF(COUNTIFS($J$4:J990,J990)&gt;1,1,0)))</f>
        <v/>
      </c>
      <c r="O990" s="39">
        <f>IF(L990&lt;&gt;1,"",IF(J990="",0,IFERROR(MATCH(J990,'分け方の表'!$M$4:$M$53,0),0)))</f>
        <v/>
      </c>
      <c r="P990" s="39">
        <f>IF(L990&lt;&gt;1,"",IF(SUMPRODUCT((COUNTIFS(C990,"*"&amp;'分け方の表'!$F$4:$F$23&amp;"*")&gt;0)*('分け方の表'!$F$4:$F$23&lt;&gt;"")*'分け方の表'!$I$4:$I$23)=0,99,1+COUNTIFS('分け方の表'!$I$4:$I$23,"&gt;"&amp;SUMPRODUCT((COUNTIFS(C990,"*"&amp;'分け方の表'!$F$4:$F$23&amp;"*")&gt;0)*('分け方の表'!$F$4:$F$23&lt;&gt;"")*'分け方の表'!$I$4:$I$23))))</f>
        <v/>
      </c>
      <c r="Q990" s="39">
        <f>IF(L990&lt;&gt;1,"",IF(P990&gt;=99,"",INDEX('分け方の表'!$G$4:$G$23,P990)&amp;""))</f>
        <v/>
      </c>
      <c r="R990" s="39">
        <f>IF(L990&lt;&gt;1,"",IF((F990="収入")*(G990="給与")*(E990&lt;&gt;"")*(COUNTIFS('分け方の表'!$J$4:$J$13,E990)&gt;0),INDEX('分け方の表'!$K$4:$K$13,MATCH(E990,'分け方の表'!$J$4:$J$13,0))&amp;"",IFERROR(INDEX('分け方の表'!$C$4:$C$103,MATCH(F990&amp;"|"&amp;G990,'分け方の表'!$D$4:$D$103,0))&amp;"",IFERROR(INDEX('分け方の表'!$C$4:$C$103,MATCH(F990&amp;"|（ほか全部）",'分け方の表'!$D$4:$D$103,0))&amp;"","未分類"))))</f>
        <v/>
      </c>
      <c r="S990" s="39">
        <f>IF(L990&lt;&gt;1,"",IF(N990=1,"",IF(IF(O990&gt;0,INDEX('分け方の表'!$N$4:$N$53,O990)&amp;"","")&lt;&gt;"",IF(INDEX('分け方の表'!$N$4:$N$53,O990)="（数えない）","",INDEX('分け方の表'!$N$4:$N$53,O990)&amp;""),IF(I990&amp;""="1",IF((Q990&lt;&gt;"")*(D990&lt;0)*(IFERROR(INDEX('入力'!$E$30:$E$88,MATCH(Q990,'入力'!$A$30:$A$88,0)),"")="貯める・増やす"),Q990,""),IF(A990&amp;""="0","",IF(Q990&lt;&gt;"",Q990,R990))))))</f>
        <v/>
      </c>
      <c r="T990" s="56">
        <f>IF(S990="","",IF(IFERROR(INDEX('入力'!$E$30:$E$88,MATCH(S990,'入力'!$A$30:$A$88,0)),"")="入るお金",D990,-D990))</f>
        <v/>
      </c>
      <c r="U990" s="39">
        <f>IF(L990="","",IF(L990&lt;&gt;1,"見出しなど",IF(N990=1,"重なり",IF(S990="",IF(O990&gt;0,"数えない（直した）",IF(I990&amp;""="1","振替",IF(A990&amp;""="0","計算対象外","数えない"))),IF(COUNTIFS('入力'!$A$30:$A$88,S990)=0,"一覧にない費目",IF(O990&gt;0,"直した",IF(S990="未分類","未分類","OK")))))))</f>
        <v/>
      </c>
    </row>
    <row r="991">
      <c r="A991" s="40" t="n"/>
      <c r="B991" s="34" t="n"/>
      <c r="C991" s="35" t="n"/>
      <c r="D991" s="36" t="n"/>
      <c r="E991" s="35" t="n"/>
      <c r="F991" s="35" t="n"/>
      <c r="G991" s="35" t="n"/>
      <c r="H991" s="35" t="n"/>
      <c r="I991" s="40" t="n"/>
      <c r="J991" s="35" t="n"/>
      <c r="L991" s="39">
        <f>IF(B991="","",IFERROR(YEAR(B991)*0+D991*0+1,0))</f>
        <v/>
      </c>
      <c r="M991" s="55">
        <f>IF(L991&lt;&gt;1,"",IF(O991&gt;0,IF(INDEX('分け方の表'!$O$4:$O$53,O991)&lt;&gt;"",DATE(YEAR(INDEX('分け方の表'!$O$4:$O$53,O991)),MONTH(INDEX('分け方の表'!$O$4:$O$53,O991)),1),DATE(YEAR(B991),MONTH(B991),1)),DATE(YEAR(B991),MONTH(B991),1)))</f>
        <v/>
      </c>
      <c r="N991" s="39">
        <f>IF(L991&lt;&gt;1,"",IF(J991="",0,IF(COUNTIFS($J$4:J991,J991)&gt;1,1,0)))</f>
        <v/>
      </c>
      <c r="O991" s="39">
        <f>IF(L991&lt;&gt;1,"",IF(J991="",0,IFERROR(MATCH(J991,'分け方の表'!$M$4:$M$53,0),0)))</f>
        <v/>
      </c>
      <c r="P991" s="39">
        <f>IF(L991&lt;&gt;1,"",IF(SUMPRODUCT((COUNTIFS(C991,"*"&amp;'分け方の表'!$F$4:$F$23&amp;"*")&gt;0)*('分け方の表'!$F$4:$F$23&lt;&gt;"")*'分け方の表'!$I$4:$I$23)=0,99,1+COUNTIFS('分け方の表'!$I$4:$I$23,"&gt;"&amp;SUMPRODUCT((COUNTIFS(C991,"*"&amp;'分け方の表'!$F$4:$F$23&amp;"*")&gt;0)*('分け方の表'!$F$4:$F$23&lt;&gt;"")*'分け方の表'!$I$4:$I$23))))</f>
        <v/>
      </c>
      <c r="Q991" s="39">
        <f>IF(L991&lt;&gt;1,"",IF(P991&gt;=99,"",INDEX('分け方の表'!$G$4:$G$23,P991)&amp;""))</f>
        <v/>
      </c>
      <c r="R991" s="39">
        <f>IF(L991&lt;&gt;1,"",IF((F991="収入")*(G991="給与")*(E991&lt;&gt;"")*(COUNTIFS('分け方の表'!$J$4:$J$13,E991)&gt;0),INDEX('分け方の表'!$K$4:$K$13,MATCH(E991,'分け方の表'!$J$4:$J$13,0))&amp;"",IFERROR(INDEX('分け方の表'!$C$4:$C$103,MATCH(F991&amp;"|"&amp;G991,'分け方の表'!$D$4:$D$103,0))&amp;"",IFERROR(INDEX('分け方の表'!$C$4:$C$103,MATCH(F991&amp;"|（ほか全部）",'分け方の表'!$D$4:$D$103,0))&amp;"","未分類"))))</f>
        <v/>
      </c>
      <c r="S991" s="39">
        <f>IF(L991&lt;&gt;1,"",IF(N991=1,"",IF(IF(O991&gt;0,INDEX('分け方の表'!$N$4:$N$53,O991)&amp;"","")&lt;&gt;"",IF(INDEX('分け方の表'!$N$4:$N$53,O991)="（数えない）","",INDEX('分け方の表'!$N$4:$N$53,O991)&amp;""),IF(I991&amp;""="1",IF((Q991&lt;&gt;"")*(D991&lt;0)*(IFERROR(INDEX('入力'!$E$30:$E$88,MATCH(Q991,'入力'!$A$30:$A$88,0)),"")="貯める・増やす"),Q991,""),IF(A991&amp;""="0","",IF(Q991&lt;&gt;"",Q991,R991))))))</f>
        <v/>
      </c>
      <c r="T991" s="56">
        <f>IF(S991="","",IF(IFERROR(INDEX('入力'!$E$30:$E$88,MATCH(S991,'入力'!$A$30:$A$88,0)),"")="入るお金",D991,-D991))</f>
        <v/>
      </c>
      <c r="U991" s="39">
        <f>IF(L991="","",IF(L991&lt;&gt;1,"見出しなど",IF(N991=1,"重なり",IF(S991="",IF(O991&gt;0,"数えない（直した）",IF(I991&amp;""="1","振替",IF(A991&amp;""="0","計算対象外","数えない"))),IF(COUNTIFS('入力'!$A$30:$A$88,S991)=0,"一覧にない費目",IF(O991&gt;0,"直した",IF(S991="未分類","未分類","OK")))))))</f>
        <v/>
      </c>
    </row>
    <row r="992">
      <c r="A992" s="40" t="n"/>
      <c r="B992" s="34" t="n"/>
      <c r="C992" s="35" t="n"/>
      <c r="D992" s="36" t="n"/>
      <c r="E992" s="35" t="n"/>
      <c r="F992" s="35" t="n"/>
      <c r="G992" s="35" t="n"/>
      <c r="H992" s="35" t="n"/>
      <c r="I992" s="40" t="n"/>
      <c r="J992" s="35" t="n"/>
      <c r="L992" s="39">
        <f>IF(B992="","",IFERROR(YEAR(B992)*0+D992*0+1,0))</f>
        <v/>
      </c>
      <c r="M992" s="55">
        <f>IF(L992&lt;&gt;1,"",IF(O992&gt;0,IF(INDEX('分け方の表'!$O$4:$O$53,O992)&lt;&gt;"",DATE(YEAR(INDEX('分け方の表'!$O$4:$O$53,O992)),MONTH(INDEX('分け方の表'!$O$4:$O$53,O992)),1),DATE(YEAR(B992),MONTH(B992),1)),DATE(YEAR(B992),MONTH(B992),1)))</f>
        <v/>
      </c>
      <c r="N992" s="39">
        <f>IF(L992&lt;&gt;1,"",IF(J992="",0,IF(COUNTIFS($J$4:J992,J992)&gt;1,1,0)))</f>
        <v/>
      </c>
      <c r="O992" s="39">
        <f>IF(L992&lt;&gt;1,"",IF(J992="",0,IFERROR(MATCH(J992,'分け方の表'!$M$4:$M$53,0),0)))</f>
        <v/>
      </c>
      <c r="P992" s="39">
        <f>IF(L992&lt;&gt;1,"",IF(SUMPRODUCT((COUNTIFS(C992,"*"&amp;'分け方の表'!$F$4:$F$23&amp;"*")&gt;0)*('分け方の表'!$F$4:$F$23&lt;&gt;"")*'分け方の表'!$I$4:$I$23)=0,99,1+COUNTIFS('分け方の表'!$I$4:$I$23,"&gt;"&amp;SUMPRODUCT((COUNTIFS(C992,"*"&amp;'分け方の表'!$F$4:$F$23&amp;"*")&gt;0)*('分け方の表'!$F$4:$F$23&lt;&gt;"")*'分け方の表'!$I$4:$I$23))))</f>
        <v/>
      </c>
      <c r="Q992" s="39">
        <f>IF(L992&lt;&gt;1,"",IF(P992&gt;=99,"",INDEX('分け方の表'!$G$4:$G$23,P992)&amp;""))</f>
        <v/>
      </c>
      <c r="R992" s="39">
        <f>IF(L992&lt;&gt;1,"",IF((F992="収入")*(G992="給与")*(E992&lt;&gt;"")*(COUNTIFS('分け方の表'!$J$4:$J$13,E992)&gt;0),INDEX('分け方の表'!$K$4:$K$13,MATCH(E992,'分け方の表'!$J$4:$J$13,0))&amp;"",IFERROR(INDEX('分け方の表'!$C$4:$C$103,MATCH(F992&amp;"|"&amp;G992,'分け方の表'!$D$4:$D$103,0))&amp;"",IFERROR(INDEX('分け方の表'!$C$4:$C$103,MATCH(F992&amp;"|（ほか全部）",'分け方の表'!$D$4:$D$103,0))&amp;"","未分類"))))</f>
        <v/>
      </c>
      <c r="S992" s="39">
        <f>IF(L992&lt;&gt;1,"",IF(N992=1,"",IF(IF(O992&gt;0,INDEX('分け方の表'!$N$4:$N$53,O992)&amp;"","")&lt;&gt;"",IF(INDEX('分け方の表'!$N$4:$N$53,O992)="（数えない）","",INDEX('分け方の表'!$N$4:$N$53,O992)&amp;""),IF(I992&amp;""="1",IF((Q992&lt;&gt;"")*(D992&lt;0)*(IFERROR(INDEX('入力'!$E$30:$E$88,MATCH(Q992,'入力'!$A$30:$A$88,0)),"")="貯める・増やす"),Q992,""),IF(A992&amp;""="0","",IF(Q992&lt;&gt;"",Q992,R992))))))</f>
        <v/>
      </c>
      <c r="T992" s="56">
        <f>IF(S992="","",IF(IFERROR(INDEX('入力'!$E$30:$E$88,MATCH(S992,'入力'!$A$30:$A$88,0)),"")="入るお金",D992,-D992))</f>
        <v/>
      </c>
      <c r="U992" s="39">
        <f>IF(L992="","",IF(L992&lt;&gt;1,"見出しなど",IF(N992=1,"重なり",IF(S992="",IF(O992&gt;0,"数えない（直した）",IF(I992&amp;""="1","振替",IF(A992&amp;""="0","計算対象外","数えない"))),IF(COUNTIFS('入力'!$A$30:$A$88,S992)=0,"一覧にない費目",IF(O992&gt;0,"直した",IF(S992="未分類","未分類","OK")))))))</f>
        <v/>
      </c>
    </row>
    <row r="993">
      <c r="A993" s="40" t="n"/>
      <c r="B993" s="34" t="n"/>
      <c r="C993" s="35" t="n"/>
      <c r="D993" s="36" t="n"/>
      <c r="E993" s="35" t="n"/>
      <c r="F993" s="35" t="n"/>
      <c r="G993" s="35" t="n"/>
      <c r="H993" s="35" t="n"/>
      <c r="I993" s="40" t="n"/>
      <c r="J993" s="35" t="n"/>
      <c r="L993" s="39">
        <f>IF(B993="","",IFERROR(YEAR(B993)*0+D993*0+1,0))</f>
        <v/>
      </c>
      <c r="M993" s="55">
        <f>IF(L993&lt;&gt;1,"",IF(O993&gt;0,IF(INDEX('分け方の表'!$O$4:$O$53,O993)&lt;&gt;"",DATE(YEAR(INDEX('分け方の表'!$O$4:$O$53,O993)),MONTH(INDEX('分け方の表'!$O$4:$O$53,O993)),1),DATE(YEAR(B993),MONTH(B993),1)),DATE(YEAR(B993),MONTH(B993),1)))</f>
        <v/>
      </c>
      <c r="N993" s="39">
        <f>IF(L993&lt;&gt;1,"",IF(J993="",0,IF(COUNTIFS($J$4:J993,J993)&gt;1,1,0)))</f>
        <v/>
      </c>
      <c r="O993" s="39">
        <f>IF(L993&lt;&gt;1,"",IF(J993="",0,IFERROR(MATCH(J993,'分け方の表'!$M$4:$M$53,0),0)))</f>
        <v/>
      </c>
      <c r="P993" s="39">
        <f>IF(L993&lt;&gt;1,"",IF(SUMPRODUCT((COUNTIFS(C993,"*"&amp;'分け方の表'!$F$4:$F$23&amp;"*")&gt;0)*('分け方の表'!$F$4:$F$23&lt;&gt;"")*'分け方の表'!$I$4:$I$23)=0,99,1+COUNTIFS('分け方の表'!$I$4:$I$23,"&gt;"&amp;SUMPRODUCT((COUNTIFS(C993,"*"&amp;'分け方の表'!$F$4:$F$23&amp;"*")&gt;0)*('分け方の表'!$F$4:$F$23&lt;&gt;"")*'分け方の表'!$I$4:$I$23))))</f>
        <v/>
      </c>
      <c r="Q993" s="39">
        <f>IF(L993&lt;&gt;1,"",IF(P993&gt;=99,"",INDEX('分け方の表'!$G$4:$G$23,P993)&amp;""))</f>
        <v/>
      </c>
      <c r="R993" s="39">
        <f>IF(L993&lt;&gt;1,"",IF((F993="収入")*(G993="給与")*(E993&lt;&gt;"")*(COUNTIFS('分け方の表'!$J$4:$J$13,E993)&gt;0),INDEX('分け方の表'!$K$4:$K$13,MATCH(E993,'分け方の表'!$J$4:$J$13,0))&amp;"",IFERROR(INDEX('分け方の表'!$C$4:$C$103,MATCH(F993&amp;"|"&amp;G993,'分け方の表'!$D$4:$D$103,0))&amp;"",IFERROR(INDEX('分け方の表'!$C$4:$C$103,MATCH(F993&amp;"|（ほか全部）",'分け方の表'!$D$4:$D$103,0))&amp;"","未分類"))))</f>
        <v/>
      </c>
      <c r="S993" s="39">
        <f>IF(L993&lt;&gt;1,"",IF(N993=1,"",IF(IF(O993&gt;0,INDEX('分け方の表'!$N$4:$N$53,O993)&amp;"","")&lt;&gt;"",IF(INDEX('分け方の表'!$N$4:$N$53,O993)="（数えない）","",INDEX('分け方の表'!$N$4:$N$53,O993)&amp;""),IF(I993&amp;""="1",IF((Q993&lt;&gt;"")*(D993&lt;0)*(IFERROR(INDEX('入力'!$E$30:$E$88,MATCH(Q993,'入力'!$A$30:$A$88,0)),"")="貯める・増やす"),Q993,""),IF(A993&amp;""="0","",IF(Q993&lt;&gt;"",Q993,R993))))))</f>
        <v/>
      </c>
      <c r="T993" s="56">
        <f>IF(S993="","",IF(IFERROR(INDEX('入力'!$E$30:$E$88,MATCH(S993,'入力'!$A$30:$A$88,0)),"")="入るお金",D993,-D993))</f>
        <v/>
      </c>
      <c r="U993" s="39">
        <f>IF(L993="","",IF(L993&lt;&gt;1,"見出しなど",IF(N993=1,"重なり",IF(S993="",IF(O993&gt;0,"数えない（直した）",IF(I993&amp;""="1","振替",IF(A993&amp;""="0","計算対象外","数えない"))),IF(COUNTIFS('入力'!$A$30:$A$88,S993)=0,"一覧にない費目",IF(O993&gt;0,"直した",IF(S993="未分類","未分類","OK")))))))</f>
        <v/>
      </c>
    </row>
    <row r="994">
      <c r="A994" s="40" t="n"/>
      <c r="B994" s="34" t="n"/>
      <c r="C994" s="35" t="n"/>
      <c r="D994" s="36" t="n"/>
      <c r="E994" s="35" t="n"/>
      <c r="F994" s="35" t="n"/>
      <c r="G994" s="35" t="n"/>
      <c r="H994" s="35" t="n"/>
      <c r="I994" s="40" t="n"/>
      <c r="J994" s="35" t="n"/>
      <c r="L994" s="39">
        <f>IF(B994="","",IFERROR(YEAR(B994)*0+D994*0+1,0))</f>
        <v/>
      </c>
      <c r="M994" s="55">
        <f>IF(L994&lt;&gt;1,"",IF(O994&gt;0,IF(INDEX('分け方の表'!$O$4:$O$53,O994)&lt;&gt;"",DATE(YEAR(INDEX('分け方の表'!$O$4:$O$53,O994)),MONTH(INDEX('分け方の表'!$O$4:$O$53,O994)),1),DATE(YEAR(B994),MONTH(B994),1)),DATE(YEAR(B994),MONTH(B994),1)))</f>
        <v/>
      </c>
      <c r="N994" s="39">
        <f>IF(L994&lt;&gt;1,"",IF(J994="",0,IF(COUNTIFS($J$4:J994,J994)&gt;1,1,0)))</f>
        <v/>
      </c>
      <c r="O994" s="39">
        <f>IF(L994&lt;&gt;1,"",IF(J994="",0,IFERROR(MATCH(J994,'分け方の表'!$M$4:$M$53,0),0)))</f>
        <v/>
      </c>
      <c r="P994" s="39">
        <f>IF(L994&lt;&gt;1,"",IF(SUMPRODUCT((COUNTIFS(C994,"*"&amp;'分け方の表'!$F$4:$F$23&amp;"*")&gt;0)*('分け方の表'!$F$4:$F$23&lt;&gt;"")*'分け方の表'!$I$4:$I$23)=0,99,1+COUNTIFS('分け方の表'!$I$4:$I$23,"&gt;"&amp;SUMPRODUCT((COUNTIFS(C994,"*"&amp;'分け方の表'!$F$4:$F$23&amp;"*")&gt;0)*('分け方の表'!$F$4:$F$23&lt;&gt;"")*'分け方の表'!$I$4:$I$23))))</f>
        <v/>
      </c>
      <c r="Q994" s="39">
        <f>IF(L994&lt;&gt;1,"",IF(P994&gt;=99,"",INDEX('分け方の表'!$G$4:$G$23,P994)&amp;""))</f>
        <v/>
      </c>
      <c r="R994" s="39">
        <f>IF(L994&lt;&gt;1,"",IF((F994="収入")*(G994="給与")*(E994&lt;&gt;"")*(COUNTIFS('分け方の表'!$J$4:$J$13,E994)&gt;0),INDEX('分け方の表'!$K$4:$K$13,MATCH(E994,'分け方の表'!$J$4:$J$13,0))&amp;"",IFERROR(INDEX('分け方の表'!$C$4:$C$103,MATCH(F994&amp;"|"&amp;G994,'分け方の表'!$D$4:$D$103,0))&amp;"",IFERROR(INDEX('分け方の表'!$C$4:$C$103,MATCH(F994&amp;"|（ほか全部）",'分け方の表'!$D$4:$D$103,0))&amp;"","未分類"))))</f>
        <v/>
      </c>
      <c r="S994" s="39">
        <f>IF(L994&lt;&gt;1,"",IF(N994=1,"",IF(IF(O994&gt;0,INDEX('分け方の表'!$N$4:$N$53,O994)&amp;"","")&lt;&gt;"",IF(INDEX('分け方の表'!$N$4:$N$53,O994)="（数えない）","",INDEX('分け方の表'!$N$4:$N$53,O994)&amp;""),IF(I994&amp;""="1",IF((Q994&lt;&gt;"")*(D994&lt;0)*(IFERROR(INDEX('入力'!$E$30:$E$88,MATCH(Q994,'入力'!$A$30:$A$88,0)),"")="貯める・増やす"),Q994,""),IF(A994&amp;""="0","",IF(Q994&lt;&gt;"",Q994,R994))))))</f>
        <v/>
      </c>
      <c r="T994" s="56">
        <f>IF(S994="","",IF(IFERROR(INDEX('入力'!$E$30:$E$88,MATCH(S994,'入力'!$A$30:$A$88,0)),"")="入るお金",D994,-D994))</f>
        <v/>
      </c>
      <c r="U994" s="39">
        <f>IF(L994="","",IF(L994&lt;&gt;1,"見出しなど",IF(N994=1,"重なり",IF(S994="",IF(O994&gt;0,"数えない（直した）",IF(I994&amp;""="1","振替",IF(A994&amp;""="0","計算対象外","数えない"))),IF(COUNTIFS('入力'!$A$30:$A$88,S994)=0,"一覧にない費目",IF(O994&gt;0,"直した",IF(S994="未分類","未分類","OK")))))))</f>
        <v/>
      </c>
    </row>
    <row r="995">
      <c r="A995" s="40" t="n"/>
      <c r="B995" s="34" t="n"/>
      <c r="C995" s="35" t="n"/>
      <c r="D995" s="36" t="n"/>
      <c r="E995" s="35" t="n"/>
      <c r="F995" s="35" t="n"/>
      <c r="G995" s="35" t="n"/>
      <c r="H995" s="35" t="n"/>
      <c r="I995" s="40" t="n"/>
      <c r="J995" s="35" t="n"/>
      <c r="L995" s="39">
        <f>IF(B995="","",IFERROR(YEAR(B995)*0+D995*0+1,0))</f>
        <v/>
      </c>
      <c r="M995" s="55">
        <f>IF(L995&lt;&gt;1,"",IF(O995&gt;0,IF(INDEX('分け方の表'!$O$4:$O$53,O995)&lt;&gt;"",DATE(YEAR(INDEX('分け方の表'!$O$4:$O$53,O995)),MONTH(INDEX('分け方の表'!$O$4:$O$53,O995)),1),DATE(YEAR(B995),MONTH(B995),1)),DATE(YEAR(B995),MONTH(B995),1)))</f>
        <v/>
      </c>
      <c r="N995" s="39">
        <f>IF(L995&lt;&gt;1,"",IF(J995="",0,IF(COUNTIFS($J$4:J995,J995)&gt;1,1,0)))</f>
        <v/>
      </c>
      <c r="O995" s="39">
        <f>IF(L995&lt;&gt;1,"",IF(J995="",0,IFERROR(MATCH(J995,'分け方の表'!$M$4:$M$53,0),0)))</f>
        <v/>
      </c>
      <c r="P995" s="39">
        <f>IF(L995&lt;&gt;1,"",IF(SUMPRODUCT((COUNTIFS(C995,"*"&amp;'分け方の表'!$F$4:$F$23&amp;"*")&gt;0)*('分け方の表'!$F$4:$F$23&lt;&gt;"")*'分け方の表'!$I$4:$I$23)=0,99,1+COUNTIFS('分け方の表'!$I$4:$I$23,"&gt;"&amp;SUMPRODUCT((COUNTIFS(C995,"*"&amp;'分け方の表'!$F$4:$F$23&amp;"*")&gt;0)*('分け方の表'!$F$4:$F$23&lt;&gt;"")*'分け方の表'!$I$4:$I$23))))</f>
        <v/>
      </c>
      <c r="Q995" s="39">
        <f>IF(L995&lt;&gt;1,"",IF(P995&gt;=99,"",INDEX('分け方の表'!$G$4:$G$23,P995)&amp;""))</f>
        <v/>
      </c>
      <c r="R995" s="39">
        <f>IF(L995&lt;&gt;1,"",IF((F995="収入")*(G995="給与")*(E995&lt;&gt;"")*(COUNTIFS('分け方の表'!$J$4:$J$13,E995)&gt;0),INDEX('分け方の表'!$K$4:$K$13,MATCH(E995,'分け方の表'!$J$4:$J$13,0))&amp;"",IFERROR(INDEX('分け方の表'!$C$4:$C$103,MATCH(F995&amp;"|"&amp;G995,'分け方の表'!$D$4:$D$103,0))&amp;"",IFERROR(INDEX('分け方の表'!$C$4:$C$103,MATCH(F995&amp;"|（ほか全部）",'分け方の表'!$D$4:$D$103,0))&amp;"","未分類"))))</f>
        <v/>
      </c>
      <c r="S995" s="39">
        <f>IF(L995&lt;&gt;1,"",IF(N995=1,"",IF(IF(O995&gt;0,INDEX('分け方の表'!$N$4:$N$53,O995)&amp;"","")&lt;&gt;"",IF(INDEX('分け方の表'!$N$4:$N$53,O995)="（数えない）","",INDEX('分け方の表'!$N$4:$N$53,O995)&amp;""),IF(I995&amp;""="1",IF((Q995&lt;&gt;"")*(D995&lt;0)*(IFERROR(INDEX('入力'!$E$30:$E$88,MATCH(Q995,'入力'!$A$30:$A$88,0)),"")="貯める・増やす"),Q995,""),IF(A995&amp;""="0","",IF(Q995&lt;&gt;"",Q995,R995))))))</f>
        <v/>
      </c>
      <c r="T995" s="56">
        <f>IF(S995="","",IF(IFERROR(INDEX('入力'!$E$30:$E$88,MATCH(S995,'入力'!$A$30:$A$88,0)),"")="入るお金",D995,-D995))</f>
        <v/>
      </c>
      <c r="U995" s="39">
        <f>IF(L995="","",IF(L995&lt;&gt;1,"見出しなど",IF(N995=1,"重なり",IF(S995="",IF(O995&gt;0,"数えない（直した）",IF(I995&amp;""="1","振替",IF(A995&amp;""="0","計算対象外","数えない"))),IF(COUNTIFS('入力'!$A$30:$A$88,S995)=0,"一覧にない費目",IF(O995&gt;0,"直した",IF(S995="未分類","未分類","OK")))))))</f>
        <v/>
      </c>
    </row>
    <row r="996">
      <c r="A996" s="40" t="n"/>
      <c r="B996" s="34" t="n"/>
      <c r="C996" s="35" t="n"/>
      <c r="D996" s="36" t="n"/>
      <c r="E996" s="35" t="n"/>
      <c r="F996" s="35" t="n"/>
      <c r="G996" s="35" t="n"/>
      <c r="H996" s="35" t="n"/>
      <c r="I996" s="40" t="n"/>
      <c r="J996" s="35" t="n"/>
      <c r="L996" s="39">
        <f>IF(B996="","",IFERROR(YEAR(B996)*0+D996*0+1,0))</f>
        <v/>
      </c>
      <c r="M996" s="55">
        <f>IF(L996&lt;&gt;1,"",IF(O996&gt;0,IF(INDEX('分け方の表'!$O$4:$O$53,O996)&lt;&gt;"",DATE(YEAR(INDEX('分け方の表'!$O$4:$O$53,O996)),MONTH(INDEX('分け方の表'!$O$4:$O$53,O996)),1),DATE(YEAR(B996),MONTH(B996),1)),DATE(YEAR(B996),MONTH(B996),1)))</f>
        <v/>
      </c>
      <c r="N996" s="39">
        <f>IF(L996&lt;&gt;1,"",IF(J996="",0,IF(COUNTIFS($J$4:J996,J996)&gt;1,1,0)))</f>
        <v/>
      </c>
      <c r="O996" s="39">
        <f>IF(L996&lt;&gt;1,"",IF(J996="",0,IFERROR(MATCH(J996,'分け方の表'!$M$4:$M$53,0),0)))</f>
        <v/>
      </c>
      <c r="P996" s="39">
        <f>IF(L996&lt;&gt;1,"",IF(SUMPRODUCT((COUNTIFS(C996,"*"&amp;'分け方の表'!$F$4:$F$23&amp;"*")&gt;0)*('分け方の表'!$F$4:$F$23&lt;&gt;"")*'分け方の表'!$I$4:$I$23)=0,99,1+COUNTIFS('分け方の表'!$I$4:$I$23,"&gt;"&amp;SUMPRODUCT((COUNTIFS(C996,"*"&amp;'分け方の表'!$F$4:$F$23&amp;"*")&gt;0)*('分け方の表'!$F$4:$F$23&lt;&gt;"")*'分け方の表'!$I$4:$I$23))))</f>
        <v/>
      </c>
      <c r="Q996" s="39">
        <f>IF(L996&lt;&gt;1,"",IF(P996&gt;=99,"",INDEX('分け方の表'!$G$4:$G$23,P996)&amp;""))</f>
        <v/>
      </c>
      <c r="R996" s="39">
        <f>IF(L996&lt;&gt;1,"",IF((F996="収入")*(G996="給与")*(E996&lt;&gt;"")*(COUNTIFS('分け方の表'!$J$4:$J$13,E996)&gt;0),INDEX('分け方の表'!$K$4:$K$13,MATCH(E996,'分け方の表'!$J$4:$J$13,0))&amp;"",IFERROR(INDEX('分け方の表'!$C$4:$C$103,MATCH(F996&amp;"|"&amp;G996,'分け方の表'!$D$4:$D$103,0))&amp;"",IFERROR(INDEX('分け方の表'!$C$4:$C$103,MATCH(F996&amp;"|（ほか全部）",'分け方の表'!$D$4:$D$103,0))&amp;"","未分類"))))</f>
        <v/>
      </c>
      <c r="S996" s="39">
        <f>IF(L996&lt;&gt;1,"",IF(N996=1,"",IF(IF(O996&gt;0,INDEX('分け方の表'!$N$4:$N$53,O996)&amp;"","")&lt;&gt;"",IF(INDEX('分け方の表'!$N$4:$N$53,O996)="（数えない）","",INDEX('分け方の表'!$N$4:$N$53,O996)&amp;""),IF(I996&amp;""="1",IF((Q996&lt;&gt;"")*(D996&lt;0)*(IFERROR(INDEX('入力'!$E$30:$E$88,MATCH(Q996,'入力'!$A$30:$A$88,0)),"")="貯める・増やす"),Q996,""),IF(A996&amp;""="0","",IF(Q996&lt;&gt;"",Q996,R996))))))</f>
        <v/>
      </c>
      <c r="T996" s="56">
        <f>IF(S996="","",IF(IFERROR(INDEX('入力'!$E$30:$E$88,MATCH(S996,'入力'!$A$30:$A$88,0)),"")="入るお金",D996,-D996))</f>
        <v/>
      </c>
      <c r="U996" s="39">
        <f>IF(L996="","",IF(L996&lt;&gt;1,"見出しなど",IF(N996=1,"重なり",IF(S996="",IF(O996&gt;0,"数えない（直した）",IF(I996&amp;""="1","振替",IF(A996&amp;""="0","計算対象外","数えない"))),IF(COUNTIFS('入力'!$A$30:$A$88,S996)=0,"一覧にない費目",IF(O996&gt;0,"直した",IF(S996="未分類","未分類","OK")))))))</f>
        <v/>
      </c>
    </row>
    <row r="997">
      <c r="A997" s="40" t="n"/>
      <c r="B997" s="34" t="n"/>
      <c r="C997" s="35" t="n"/>
      <c r="D997" s="36" t="n"/>
      <c r="E997" s="35" t="n"/>
      <c r="F997" s="35" t="n"/>
      <c r="G997" s="35" t="n"/>
      <c r="H997" s="35" t="n"/>
      <c r="I997" s="40" t="n"/>
      <c r="J997" s="35" t="n"/>
      <c r="L997" s="39">
        <f>IF(B997="","",IFERROR(YEAR(B997)*0+D997*0+1,0))</f>
        <v/>
      </c>
      <c r="M997" s="55">
        <f>IF(L997&lt;&gt;1,"",IF(O997&gt;0,IF(INDEX('分け方の表'!$O$4:$O$53,O997)&lt;&gt;"",DATE(YEAR(INDEX('分け方の表'!$O$4:$O$53,O997)),MONTH(INDEX('分け方の表'!$O$4:$O$53,O997)),1),DATE(YEAR(B997),MONTH(B997),1)),DATE(YEAR(B997),MONTH(B997),1)))</f>
        <v/>
      </c>
      <c r="N997" s="39">
        <f>IF(L997&lt;&gt;1,"",IF(J997="",0,IF(COUNTIFS($J$4:J997,J997)&gt;1,1,0)))</f>
        <v/>
      </c>
      <c r="O997" s="39">
        <f>IF(L997&lt;&gt;1,"",IF(J997="",0,IFERROR(MATCH(J997,'分け方の表'!$M$4:$M$53,0),0)))</f>
        <v/>
      </c>
      <c r="P997" s="39">
        <f>IF(L997&lt;&gt;1,"",IF(SUMPRODUCT((COUNTIFS(C997,"*"&amp;'分け方の表'!$F$4:$F$23&amp;"*")&gt;0)*('分け方の表'!$F$4:$F$23&lt;&gt;"")*'分け方の表'!$I$4:$I$23)=0,99,1+COUNTIFS('分け方の表'!$I$4:$I$23,"&gt;"&amp;SUMPRODUCT((COUNTIFS(C997,"*"&amp;'分け方の表'!$F$4:$F$23&amp;"*")&gt;0)*('分け方の表'!$F$4:$F$23&lt;&gt;"")*'分け方の表'!$I$4:$I$23))))</f>
        <v/>
      </c>
      <c r="Q997" s="39">
        <f>IF(L997&lt;&gt;1,"",IF(P997&gt;=99,"",INDEX('分け方の表'!$G$4:$G$23,P997)&amp;""))</f>
        <v/>
      </c>
      <c r="R997" s="39">
        <f>IF(L997&lt;&gt;1,"",IF((F997="収入")*(G997="給与")*(E997&lt;&gt;"")*(COUNTIFS('分け方の表'!$J$4:$J$13,E997)&gt;0),INDEX('分け方の表'!$K$4:$K$13,MATCH(E997,'分け方の表'!$J$4:$J$13,0))&amp;"",IFERROR(INDEX('分け方の表'!$C$4:$C$103,MATCH(F997&amp;"|"&amp;G997,'分け方の表'!$D$4:$D$103,0))&amp;"",IFERROR(INDEX('分け方の表'!$C$4:$C$103,MATCH(F997&amp;"|（ほか全部）",'分け方の表'!$D$4:$D$103,0))&amp;"","未分類"))))</f>
        <v/>
      </c>
      <c r="S997" s="39">
        <f>IF(L997&lt;&gt;1,"",IF(N997=1,"",IF(IF(O997&gt;0,INDEX('分け方の表'!$N$4:$N$53,O997)&amp;"","")&lt;&gt;"",IF(INDEX('分け方の表'!$N$4:$N$53,O997)="（数えない）","",INDEX('分け方の表'!$N$4:$N$53,O997)&amp;""),IF(I997&amp;""="1",IF((Q997&lt;&gt;"")*(D997&lt;0)*(IFERROR(INDEX('入力'!$E$30:$E$88,MATCH(Q997,'入力'!$A$30:$A$88,0)),"")="貯める・増やす"),Q997,""),IF(A997&amp;""="0","",IF(Q997&lt;&gt;"",Q997,R997))))))</f>
        <v/>
      </c>
      <c r="T997" s="56">
        <f>IF(S997="","",IF(IFERROR(INDEX('入力'!$E$30:$E$88,MATCH(S997,'入力'!$A$30:$A$88,0)),"")="入るお金",D997,-D997))</f>
        <v/>
      </c>
      <c r="U997" s="39">
        <f>IF(L997="","",IF(L997&lt;&gt;1,"見出しなど",IF(N997=1,"重なり",IF(S997="",IF(O997&gt;0,"数えない（直した）",IF(I997&amp;""="1","振替",IF(A997&amp;""="0","計算対象外","数えない"))),IF(COUNTIFS('入力'!$A$30:$A$88,S997)=0,"一覧にない費目",IF(O997&gt;0,"直した",IF(S997="未分類","未分類","OK")))))))</f>
        <v/>
      </c>
    </row>
    <row r="998">
      <c r="A998" s="40" t="n"/>
      <c r="B998" s="34" t="n"/>
      <c r="C998" s="35" t="n"/>
      <c r="D998" s="36" t="n"/>
      <c r="E998" s="35" t="n"/>
      <c r="F998" s="35" t="n"/>
      <c r="G998" s="35" t="n"/>
      <c r="H998" s="35" t="n"/>
      <c r="I998" s="40" t="n"/>
      <c r="J998" s="35" t="n"/>
      <c r="L998" s="39">
        <f>IF(B998="","",IFERROR(YEAR(B998)*0+D998*0+1,0))</f>
        <v/>
      </c>
      <c r="M998" s="55">
        <f>IF(L998&lt;&gt;1,"",IF(O998&gt;0,IF(INDEX('分け方の表'!$O$4:$O$53,O998)&lt;&gt;"",DATE(YEAR(INDEX('分け方の表'!$O$4:$O$53,O998)),MONTH(INDEX('分け方の表'!$O$4:$O$53,O998)),1),DATE(YEAR(B998),MONTH(B998),1)),DATE(YEAR(B998),MONTH(B998),1)))</f>
        <v/>
      </c>
      <c r="N998" s="39">
        <f>IF(L998&lt;&gt;1,"",IF(J998="",0,IF(COUNTIFS($J$4:J998,J998)&gt;1,1,0)))</f>
        <v/>
      </c>
      <c r="O998" s="39">
        <f>IF(L998&lt;&gt;1,"",IF(J998="",0,IFERROR(MATCH(J998,'分け方の表'!$M$4:$M$53,0),0)))</f>
        <v/>
      </c>
      <c r="P998" s="39">
        <f>IF(L998&lt;&gt;1,"",IF(SUMPRODUCT((COUNTIFS(C998,"*"&amp;'分け方の表'!$F$4:$F$23&amp;"*")&gt;0)*('分け方の表'!$F$4:$F$23&lt;&gt;"")*'分け方の表'!$I$4:$I$23)=0,99,1+COUNTIFS('分け方の表'!$I$4:$I$23,"&gt;"&amp;SUMPRODUCT((COUNTIFS(C998,"*"&amp;'分け方の表'!$F$4:$F$23&amp;"*")&gt;0)*('分け方の表'!$F$4:$F$23&lt;&gt;"")*'分け方の表'!$I$4:$I$23))))</f>
        <v/>
      </c>
      <c r="Q998" s="39">
        <f>IF(L998&lt;&gt;1,"",IF(P998&gt;=99,"",INDEX('分け方の表'!$G$4:$G$23,P998)&amp;""))</f>
        <v/>
      </c>
      <c r="R998" s="39">
        <f>IF(L998&lt;&gt;1,"",IF((F998="収入")*(G998="給与")*(E998&lt;&gt;"")*(COUNTIFS('分け方の表'!$J$4:$J$13,E998)&gt;0),INDEX('分け方の表'!$K$4:$K$13,MATCH(E998,'分け方の表'!$J$4:$J$13,0))&amp;"",IFERROR(INDEX('分け方の表'!$C$4:$C$103,MATCH(F998&amp;"|"&amp;G998,'分け方の表'!$D$4:$D$103,0))&amp;"",IFERROR(INDEX('分け方の表'!$C$4:$C$103,MATCH(F998&amp;"|（ほか全部）",'分け方の表'!$D$4:$D$103,0))&amp;"","未分類"))))</f>
        <v/>
      </c>
      <c r="S998" s="39">
        <f>IF(L998&lt;&gt;1,"",IF(N998=1,"",IF(IF(O998&gt;0,INDEX('分け方の表'!$N$4:$N$53,O998)&amp;"","")&lt;&gt;"",IF(INDEX('分け方の表'!$N$4:$N$53,O998)="（数えない）","",INDEX('分け方の表'!$N$4:$N$53,O998)&amp;""),IF(I998&amp;""="1",IF((Q998&lt;&gt;"")*(D998&lt;0)*(IFERROR(INDEX('入力'!$E$30:$E$88,MATCH(Q998,'入力'!$A$30:$A$88,0)),"")="貯める・増やす"),Q998,""),IF(A998&amp;""="0","",IF(Q998&lt;&gt;"",Q998,R998))))))</f>
        <v/>
      </c>
      <c r="T998" s="56">
        <f>IF(S998="","",IF(IFERROR(INDEX('入力'!$E$30:$E$88,MATCH(S998,'入力'!$A$30:$A$88,0)),"")="入るお金",D998,-D998))</f>
        <v/>
      </c>
      <c r="U998" s="39">
        <f>IF(L998="","",IF(L998&lt;&gt;1,"見出しなど",IF(N998=1,"重なり",IF(S998="",IF(O998&gt;0,"数えない（直した）",IF(I998&amp;""="1","振替",IF(A998&amp;""="0","計算対象外","数えない"))),IF(COUNTIFS('入力'!$A$30:$A$88,S998)=0,"一覧にない費目",IF(O998&gt;0,"直した",IF(S998="未分類","未分類","OK")))))))</f>
        <v/>
      </c>
    </row>
    <row r="999">
      <c r="A999" s="40" t="n"/>
      <c r="B999" s="34" t="n"/>
      <c r="C999" s="35" t="n"/>
      <c r="D999" s="36" t="n"/>
      <c r="E999" s="35" t="n"/>
      <c r="F999" s="35" t="n"/>
      <c r="G999" s="35" t="n"/>
      <c r="H999" s="35" t="n"/>
      <c r="I999" s="40" t="n"/>
      <c r="J999" s="35" t="n"/>
      <c r="L999" s="39">
        <f>IF(B999="","",IFERROR(YEAR(B999)*0+D999*0+1,0))</f>
        <v/>
      </c>
      <c r="M999" s="55">
        <f>IF(L999&lt;&gt;1,"",IF(O999&gt;0,IF(INDEX('分け方の表'!$O$4:$O$53,O999)&lt;&gt;"",DATE(YEAR(INDEX('分け方の表'!$O$4:$O$53,O999)),MONTH(INDEX('分け方の表'!$O$4:$O$53,O999)),1),DATE(YEAR(B999),MONTH(B999),1)),DATE(YEAR(B999),MONTH(B999),1)))</f>
        <v/>
      </c>
      <c r="N999" s="39">
        <f>IF(L999&lt;&gt;1,"",IF(J999="",0,IF(COUNTIFS($J$4:J999,J999)&gt;1,1,0)))</f>
        <v/>
      </c>
      <c r="O999" s="39">
        <f>IF(L999&lt;&gt;1,"",IF(J999="",0,IFERROR(MATCH(J999,'分け方の表'!$M$4:$M$53,0),0)))</f>
        <v/>
      </c>
      <c r="P999" s="39">
        <f>IF(L999&lt;&gt;1,"",IF(SUMPRODUCT((COUNTIFS(C999,"*"&amp;'分け方の表'!$F$4:$F$23&amp;"*")&gt;0)*('分け方の表'!$F$4:$F$23&lt;&gt;"")*'分け方の表'!$I$4:$I$23)=0,99,1+COUNTIFS('分け方の表'!$I$4:$I$23,"&gt;"&amp;SUMPRODUCT((COUNTIFS(C999,"*"&amp;'分け方の表'!$F$4:$F$23&amp;"*")&gt;0)*('分け方の表'!$F$4:$F$23&lt;&gt;"")*'分け方の表'!$I$4:$I$23))))</f>
        <v/>
      </c>
      <c r="Q999" s="39">
        <f>IF(L999&lt;&gt;1,"",IF(P999&gt;=99,"",INDEX('分け方の表'!$G$4:$G$23,P999)&amp;""))</f>
        <v/>
      </c>
      <c r="R999" s="39">
        <f>IF(L999&lt;&gt;1,"",IF((F999="収入")*(G999="給与")*(E999&lt;&gt;"")*(COUNTIFS('分け方の表'!$J$4:$J$13,E999)&gt;0),INDEX('分け方の表'!$K$4:$K$13,MATCH(E999,'分け方の表'!$J$4:$J$13,0))&amp;"",IFERROR(INDEX('分け方の表'!$C$4:$C$103,MATCH(F999&amp;"|"&amp;G999,'分け方の表'!$D$4:$D$103,0))&amp;"",IFERROR(INDEX('分け方の表'!$C$4:$C$103,MATCH(F999&amp;"|（ほか全部）",'分け方の表'!$D$4:$D$103,0))&amp;"","未分類"))))</f>
        <v/>
      </c>
      <c r="S999" s="39">
        <f>IF(L999&lt;&gt;1,"",IF(N999=1,"",IF(IF(O999&gt;0,INDEX('分け方の表'!$N$4:$N$53,O999)&amp;"","")&lt;&gt;"",IF(INDEX('分け方の表'!$N$4:$N$53,O999)="（数えない）","",INDEX('分け方の表'!$N$4:$N$53,O999)&amp;""),IF(I999&amp;""="1",IF((Q999&lt;&gt;"")*(D999&lt;0)*(IFERROR(INDEX('入力'!$E$30:$E$88,MATCH(Q999,'入力'!$A$30:$A$88,0)),"")="貯める・増やす"),Q999,""),IF(A999&amp;""="0","",IF(Q999&lt;&gt;"",Q999,R999))))))</f>
        <v/>
      </c>
      <c r="T999" s="56">
        <f>IF(S999="","",IF(IFERROR(INDEX('入力'!$E$30:$E$88,MATCH(S999,'入力'!$A$30:$A$88,0)),"")="入るお金",D999,-D999))</f>
        <v/>
      </c>
      <c r="U999" s="39">
        <f>IF(L999="","",IF(L999&lt;&gt;1,"見出しなど",IF(N999=1,"重なり",IF(S999="",IF(O999&gt;0,"数えない（直した）",IF(I999&amp;""="1","振替",IF(A999&amp;""="0","計算対象外","数えない"))),IF(COUNTIFS('入力'!$A$30:$A$88,S999)=0,"一覧にない費目",IF(O999&gt;0,"直した",IF(S999="未分類","未分類","OK")))))))</f>
        <v/>
      </c>
    </row>
    <row r="1000">
      <c r="A1000" s="40" t="n"/>
      <c r="B1000" s="34" t="n"/>
      <c r="C1000" s="35" t="n"/>
      <c r="D1000" s="36" t="n"/>
      <c r="E1000" s="35" t="n"/>
      <c r="F1000" s="35" t="n"/>
      <c r="G1000" s="35" t="n"/>
      <c r="H1000" s="35" t="n"/>
      <c r="I1000" s="40" t="n"/>
      <c r="J1000" s="35" t="n"/>
      <c r="L1000" s="39">
        <f>IF(B1000="","",IFERROR(YEAR(B1000)*0+D1000*0+1,0))</f>
        <v/>
      </c>
      <c r="M1000" s="55">
        <f>IF(L1000&lt;&gt;1,"",IF(O1000&gt;0,IF(INDEX('分け方の表'!$O$4:$O$53,O1000)&lt;&gt;"",DATE(YEAR(INDEX('分け方の表'!$O$4:$O$53,O1000)),MONTH(INDEX('分け方の表'!$O$4:$O$53,O1000)),1),DATE(YEAR(B1000),MONTH(B1000),1)),DATE(YEAR(B1000),MONTH(B1000),1)))</f>
        <v/>
      </c>
      <c r="N1000" s="39">
        <f>IF(L1000&lt;&gt;1,"",IF(J1000="",0,IF(COUNTIFS($J$4:J1000,J1000)&gt;1,1,0)))</f>
        <v/>
      </c>
      <c r="O1000" s="39">
        <f>IF(L1000&lt;&gt;1,"",IF(J1000="",0,IFERROR(MATCH(J1000,'分け方の表'!$M$4:$M$53,0),0)))</f>
        <v/>
      </c>
      <c r="P1000" s="39">
        <f>IF(L1000&lt;&gt;1,"",IF(SUMPRODUCT((COUNTIFS(C1000,"*"&amp;'分け方の表'!$F$4:$F$23&amp;"*")&gt;0)*('分け方の表'!$F$4:$F$23&lt;&gt;"")*'分け方の表'!$I$4:$I$23)=0,99,1+COUNTIFS('分け方の表'!$I$4:$I$23,"&gt;"&amp;SUMPRODUCT((COUNTIFS(C1000,"*"&amp;'分け方の表'!$F$4:$F$23&amp;"*")&gt;0)*('分け方の表'!$F$4:$F$23&lt;&gt;"")*'分け方の表'!$I$4:$I$23))))</f>
        <v/>
      </c>
      <c r="Q1000" s="39">
        <f>IF(L1000&lt;&gt;1,"",IF(P1000&gt;=99,"",INDEX('分け方の表'!$G$4:$G$23,P1000)&amp;""))</f>
        <v/>
      </c>
      <c r="R1000" s="39">
        <f>IF(L1000&lt;&gt;1,"",IF((F1000="収入")*(G1000="給与")*(E1000&lt;&gt;"")*(COUNTIFS('分け方の表'!$J$4:$J$13,E1000)&gt;0),INDEX('分け方の表'!$K$4:$K$13,MATCH(E1000,'分け方の表'!$J$4:$J$13,0))&amp;"",IFERROR(INDEX('分け方の表'!$C$4:$C$103,MATCH(F1000&amp;"|"&amp;G1000,'分け方の表'!$D$4:$D$103,0))&amp;"",IFERROR(INDEX('分け方の表'!$C$4:$C$103,MATCH(F1000&amp;"|（ほか全部）",'分け方の表'!$D$4:$D$103,0))&amp;"","未分類"))))</f>
        <v/>
      </c>
      <c r="S1000" s="39">
        <f>IF(L1000&lt;&gt;1,"",IF(N1000=1,"",IF(IF(O1000&gt;0,INDEX('分け方の表'!$N$4:$N$53,O1000)&amp;"","")&lt;&gt;"",IF(INDEX('分け方の表'!$N$4:$N$53,O1000)="（数えない）","",INDEX('分け方の表'!$N$4:$N$53,O1000)&amp;""),IF(I1000&amp;""="1",IF((Q1000&lt;&gt;"")*(D1000&lt;0)*(IFERROR(INDEX('入力'!$E$30:$E$88,MATCH(Q1000,'入力'!$A$30:$A$88,0)),"")="貯める・増やす"),Q1000,""),IF(A1000&amp;""="0","",IF(Q1000&lt;&gt;"",Q1000,R1000))))))</f>
        <v/>
      </c>
      <c r="T1000" s="56">
        <f>IF(S1000="","",IF(IFERROR(INDEX('入力'!$E$30:$E$88,MATCH(S1000,'入力'!$A$30:$A$88,0)),"")="入るお金",D1000,-D1000))</f>
        <v/>
      </c>
      <c r="U1000" s="39">
        <f>IF(L1000="","",IF(L1000&lt;&gt;1,"見出しなど",IF(N1000=1,"重なり",IF(S1000="",IF(O1000&gt;0,"数えない（直した）",IF(I1000&amp;""="1","振替",IF(A1000&amp;""="0","計算対象外","数えない"))),IF(COUNTIFS('入力'!$A$30:$A$88,S1000)=0,"一覧にない費目",IF(O1000&gt;0,"直した",IF(S1000="未分類","未分類","OK")))))))</f>
        <v/>
      </c>
    </row>
    <row r="1001">
      <c r="A1001" s="40" t="n"/>
      <c r="B1001" s="34" t="n"/>
      <c r="C1001" s="35" t="n"/>
      <c r="D1001" s="36" t="n"/>
      <c r="E1001" s="35" t="n"/>
      <c r="F1001" s="35" t="n"/>
      <c r="G1001" s="35" t="n"/>
      <c r="H1001" s="35" t="n"/>
      <c r="I1001" s="40" t="n"/>
      <c r="J1001" s="35" t="n"/>
      <c r="L1001" s="39">
        <f>IF(B1001="","",IFERROR(YEAR(B1001)*0+D1001*0+1,0))</f>
        <v/>
      </c>
      <c r="M1001" s="55">
        <f>IF(L1001&lt;&gt;1,"",IF(O1001&gt;0,IF(INDEX('分け方の表'!$O$4:$O$53,O1001)&lt;&gt;"",DATE(YEAR(INDEX('分け方の表'!$O$4:$O$53,O1001)),MONTH(INDEX('分け方の表'!$O$4:$O$53,O1001)),1),DATE(YEAR(B1001),MONTH(B1001),1)),DATE(YEAR(B1001),MONTH(B1001),1)))</f>
        <v/>
      </c>
      <c r="N1001" s="39">
        <f>IF(L1001&lt;&gt;1,"",IF(J1001="",0,IF(COUNTIFS($J$4:J1001,J1001)&gt;1,1,0)))</f>
        <v/>
      </c>
      <c r="O1001" s="39">
        <f>IF(L1001&lt;&gt;1,"",IF(J1001="",0,IFERROR(MATCH(J1001,'分け方の表'!$M$4:$M$53,0),0)))</f>
        <v/>
      </c>
      <c r="P1001" s="39">
        <f>IF(L1001&lt;&gt;1,"",IF(SUMPRODUCT((COUNTIFS(C1001,"*"&amp;'分け方の表'!$F$4:$F$23&amp;"*")&gt;0)*('分け方の表'!$F$4:$F$23&lt;&gt;"")*'分け方の表'!$I$4:$I$23)=0,99,1+COUNTIFS('分け方の表'!$I$4:$I$23,"&gt;"&amp;SUMPRODUCT((COUNTIFS(C1001,"*"&amp;'分け方の表'!$F$4:$F$23&amp;"*")&gt;0)*('分け方の表'!$F$4:$F$23&lt;&gt;"")*'分け方の表'!$I$4:$I$23))))</f>
        <v/>
      </c>
      <c r="Q1001" s="39">
        <f>IF(L1001&lt;&gt;1,"",IF(P1001&gt;=99,"",INDEX('分け方の表'!$G$4:$G$23,P1001)&amp;""))</f>
        <v/>
      </c>
      <c r="R1001" s="39">
        <f>IF(L1001&lt;&gt;1,"",IF((F1001="収入")*(G1001="給与")*(E1001&lt;&gt;"")*(COUNTIFS('分け方の表'!$J$4:$J$13,E1001)&gt;0),INDEX('分け方の表'!$K$4:$K$13,MATCH(E1001,'分け方の表'!$J$4:$J$13,0))&amp;"",IFERROR(INDEX('分け方の表'!$C$4:$C$103,MATCH(F1001&amp;"|"&amp;G1001,'分け方の表'!$D$4:$D$103,0))&amp;"",IFERROR(INDEX('分け方の表'!$C$4:$C$103,MATCH(F1001&amp;"|（ほか全部）",'分け方の表'!$D$4:$D$103,0))&amp;"","未分類"))))</f>
        <v/>
      </c>
      <c r="S1001" s="39">
        <f>IF(L1001&lt;&gt;1,"",IF(N1001=1,"",IF(IF(O1001&gt;0,INDEX('分け方の表'!$N$4:$N$53,O1001)&amp;"","")&lt;&gt;"",IF(INDEX('分け方の表'!$N$4:$N$53,O1001)="（数えない）","",INDEX('分け方の表'!$N$4:$N$53,O1001)&amp;""),IF(I1001&amp;""="1",IF((Q1001&lt;&gt;"")*(D1001&lt;0)*(IFERROR(INDEX('入力'!$E$30:$E$88,MATCH(Q1001,'入力'!$A$30:$A$88,0)),"")="貯める・増やす"),Q1001,""),IF(A1001&amp;""="0","",IF(Q1001&lt;&gt;"",Q1001,R1001))))))</f>
        <v/>
      </c>
      <c r="T1001" s="56">
        <f>IF(S1001="","",IF(IFERROR(INDEX('入力'!$E$30:$E$88,MATCH(S1001,'入力'!$A$30:$A$88,0)),"")="入るお金",D1001,-D1001))</f>
        <v/>
      </c>
      <c r="U1001" s="39">
        <f>IF(L1001="","",IF(L1001&lt;&gt;1,"見出しなど",IF(N1001=1,"重なり",IF(S1001="",IF(O1001&gt;0,"数えない（直した）",IF(I1001&amp;""="1","振替",IF(A1001&amp;""="0","計算対象外","数えない"))),IF(COUNTIFS('入力'!$A$30:$A$88,S1001)=0,"一覧にない費目",IF(O1001&gt;0,"直した",IF(S1001="未分類","未分類","OK")))))))</f>
        <v/>
      </c>
    </row>
    <row r="1002">
      <c r="A1002" s="40" t="n"/>
      <c r="B1002" s="34" t="n"/>
      <c r="C1002" s="35" t="n"/>
      <c r="D1002" s="36" t="n"/>
      <c r="E1002" s="35" t="n"/>
      <c r="F1002" s="35" t="n"/>
      <c r="G1002" s="35" t="n"/>
      <c r="H1002" s="35" t="n"/>
      <c r="I1002" s="40" t="n"/>
      <c r="J1002" s="35" t="n"/>
      <c r="L1002" s="39">
        <f>IF(B1002="","",IFERROR(YEAR(B1002)*0+D1002*0+1,0))</f>
        <v/>
      </c>
      <c r="M1002" s="55">
        <f>IF(L1002&lt;&gt;1,"",IF(O1002&gt;0,IF(INDEX('分け方の表'!$O$4:$O$53,O1002)&lt;&gt;"",DATE(YEAR(INDEX('分け方の表'!$O$4:$O$53,O1002)),MONTH(INDEX('分け方の表'!$O$4:$O$53,O1002)),1),DATE(YEAR(B1002),MONTH(B1002),1)),DATE(YEAR(B1002),MONTH(B1002),1)))</f>
        <v/>
      </c>
      <c r="N1002" s="39">
        <f>IF(L1002&lt;&gt;1,"",IF(J1002="",0,IF(COUNTIFS($J$4:J1002,J1002)&gt;1,1,0)))</f>
        <v/>
      </c>
      <c r="O1002" s="39">
        <f>IF(L1002&lt;&gt;1,"",IF(J1002="",0,IFERROR(MATCH(J1002,'分け方の表'!$M$4:$M$53,0),0)))</f>
        <v/>
      </c>
      <c r="P1002" s="39">
        <f>IF(L1002&lt;&gt;1,"",IF(SUMPRODUCT((COUNTIFS(C1002,"*"&amp;'分け方の表'!$F$4:$F$23&amp;"*")&gt;0)*('分け方の表'!$F$4:$F$23&lt;&gt;"")*'分け方の表'!$I$4:$I$23)=0,99,1+COUNTIFS('分け方の表'!$I$4:$I$23,"&gt;"&amp;SUMPRODUCT((COUNTIFS(C1002,"*"&amp;'分け方の表'!$F$4:$F$23&amp;"*")&gt;0)*('分け方の表'!$F$4:$F$23&lt;&gt;"")*'分け方の表'!$I$4:$I$23))))</f>
        <v/>
      </c>
      <c r="Q1002" s="39">
        <f>IF(L1002&lt;&gt;1,"",IF(P1002&gt;=99,"",INDEX('分け方の表'!$G$4:$G$23,P1002)&amp;""))</f>
        <v/>
      </c>
      <c r="R1002" s="39">
        <f>IF(L1002&lt;&gt;1,"",IF((F1002="収入")*(G1002="給与")*(E1002&lt;&gt;"")*(COUNTIFS('分け方の表'!$J$4:$J$13,E1002)&gt;0),INDEX('分け方の表'!$K$4:$K$13,MATCH(E1002,'分け方の表'!$J$4:$J$13,0))&amp;"",IFERROR(INDEX('分け方の表'!$C$4:$C$103,MATCH(F1002&amp;"|"&amp;G1002,'分け方の表'!$D$4:$D$103,0))&amp;"",IFERROR(INDEX('分け方の表'!$C$4:$C$103,MATCH(F1002&amp;"|（ほか全部）",'分け方の表'!$D$4:$D$103,0))&amp;"","未分類"))))</f>
        <v/>
      </c>
      <c r="S1002" s="39">
        <f>IF(L1002&lt;&gt;1,"",IF(N1002=1,"",IF(IF(O1002&gt;0,INDEX('分け方の表'!$N$4:$N$53,O1002)&amp;"","")&lt;&gt;"",IF(INDEX('分け方の表'!$N$4:$N$53,O1002)="（数えない）","",INDEX('分け方の表'!$N$4:$N$53,O1002)&amp;""),IF(I1002&amp;""="1",IF((Q1002&lt;&gt;"")*(D1002&lt;0)*(IFERROR(INDEX('入力'!$E$30:$E$88,MATCH(Q1002,'入力'!$A$30:$A$88,0)),"")="貯める・増やす"),Q1002,""),IF(A1002&amp;""="0","",IF(Q1002&lt;&gt;"",Q1002,R1002))))))</f>
        <v/>
      </c>
      <c r="T1002" s="56">
        <f>IF(S1002="","",IF(IFERROR(INDEX('入力'!$E$30:$E$88,MATCH(S1002,'入力'!$A$30:$A$88,0)),"")="入るお金",D1002,-D1002))</f>
        <v/>
      </c>
      <c r="U1002" s="39">
        <f>IF(L1002="","",IF(L1002&lt;&gt;1,"見出しなど",IF(N1002=1,"重なり",IF(S1002="",IF(O1002&gt;0,"数えない（直した）",IF(I1002&amp;""="1","振替",IF(A1002&amp;""="0","計算対象外","数えない"))),IF(COUNTIFS('入力'!$A$30:$A$88,S1002)=0,"一覧にない費目",IF(O1002&gt;0,"直した",IF(S1002="未分類","未分類","OK")))))))</f>
        <v/>
      </c>
    </row>
    <row r="1003">
      <c r="A1003" s="40" t="n"/>
      <c r="B1003" s="34" t="n"/>
      <c r="C1003" s="35" t="n"/>
      <c r="D1003" s="36" t="n"/>
      <c r="E1003" s="35" t="n"/>
      <c r="F1003" s="35" t="n"/>
      <c r="G1003" s="35" t="n"/>
      <c r="H1003" s="35" t="n"/>
      <c r="I1003" s="40" t="n"/>
      <c r="J1003" s="35" t="n"/>
      <c r="L1003" s="39">
        <f>IF(B1003="","",IFERROR(YEAR(B1003)*0+D1003*0+1,0))</f>
        <v/>
      </c>
      <c r="M1003" s="55">
        <f>IF(L1003&lt;&gt;1,"",IF(O1003&gt;0,IF(INDEX('分け方の表'!$O$4:$O$53,O1003)&lt;&gt;"",DATE(YEAR(INDEX('分け方の表'!$O$4:$O$53,O1003)),MONTH(INDEX('分け方の表'!$O$4:$O$53,O1003)),1),DATE(YEAR(B1003),MONTH(B1003),1)),DATE(YEAR(B1003),MONTH(B1003),1)))</f>
        <v/>
      </c>
      <c r="N1003" s="39">
        <f>IF(L1003&lt;&gt;1,"",IF(J1003="",0,IF(COUNTIFS($J$4:J1003,J1003)&gt;1,1,0)))</f>
        <v/>
      </c>
      <c r="O1003" s="39">
        <f>IF(L1003&lt;&gt;1,"",IF(J1003="",0,IFERROR(MATCH(J1003,'分け方の表'!$M$4:$M$53,0),0)))</f>
        <v/>
      </c>
      <c r="P1003" s="39">
        <f>IF(L1003&lt;&gt;1,"",IF(SUMPRODUCT((COUNTIFS(C1003,"*"&amp;'分け方の表'!$F$4:$F$23&amp;"*")&gt;0)*('分け方の表'!$F$4:$F$23&lt;&gt;"")*'分け方の表'!$I$4:$I$23)=0,99,1+COUNTIFS('分け方の表'!$I$4:$I$23,"&gt;"&amp;SUMPRODUCT((COUNTIFS(C1003,"*"&amp;'分け方の表'!$F$4:$F$23&amp;"*")&gt;0)*('分け方の表'!$F$4:$F$23&lt;&gt;"")*'分け方の表'!$I$4:$I$23))))</f>
        <v/>
      </c>
      <c r="Q1003" s="39">
        <f>IF(L1003&lt;&gt;1,"",IF(P1003&gt;=99,"",INDEX('分け方の表'!$G$4:$G$23,P1003)&amp;""))</f>
        <v/>
      </c>
      <c r="R1003" s="39">
        <f>IF(L1003&lt;&gt;1,"",IF((F1003="収入")*(G1003="給与")*(E1003&lt;&gt;"")*(COUNTIFS('分け方の表'!$J$4:$J$13,E1003)&gt;0),INDEX('分け方の表'!$K$4:$K$13,MATCH(E1003,'分け方の表'!$J$4:$J$13,0))&amp;"",IFERROR(INDEX('分け方の表'!$C$4:$C$103,MATCH(F1003&amp;"|"&amp;G1003,'分け方の表'!$D$4:$D$103,0))&amp;"",IFERROR(INDEX('分け方の表'!$C$4:$C$103,MATCH(F1003&amp;"|（ほか全部）",'分け方の表'!$D$4:$D$103,0))&amp;"","未分類"))))</f>
        <v/>
      </c>
      <c r="S1003" s="39">
        <f>IF(L1003&lt;&gt;1,"",IF(N1003=1,"",IF(IF(O1003&gt;0,INDEX('分け方の表'!$N$4:$N$53,O1003)&amp;"","")&lt;&gt;"",IF(INDEX('分け方の表'!$N$4:$N$53,O1003)="（数えない）","",INDEX('分け方の表'!$N$4:$N$53,O1003)&amp;""),IF(I1003&amp;""="1",IF((Q1003&lt;&gt;"")*(D1003&lt;0)*(IFERROR(INDEX('入力'!$E$30:$E$88,MATCH(Q1003,'入力'!$A$30:$A$88,0)),"")="貯める・増やす"),Q1003,""),IF(A1003&amp;""="0","",IF(Q1003&lt;&gt;"",Q1003,R1003))))))</f>
        <v/>
      </c>
      <c r="T1003" s="56">
        <f>IF(S1003="","",IF(IFERROR(INDEX('入力'!$E$30:$E$88,MATCH(S1003,'入力'!$A$30:$A$88,0)),"")="入るお金",D1003,-D1003))</f>
        <v/>
      </c>
      <c r="U1003" s="39">
        <f>IF(L1003="","",IF(L1003&lt;&gt;1,"見出しなど",IF(N1003=1,"重なり",IF(S1003="",IF(O1003&gt;0,"数えない（直した）",IF(I1003&amp;""="1","振替",IF(A1003&amp;""="0","計算対象外","数えない"))),IF(COUNTIFS('入力'!$A$30:$A$88,S1003)=0,"一覧にない費目",IF(O1003&gt;0,"直した",IF(S1003="未分類","未分類","OK")))))))</f>
        <v/>
      </c>
    </row>
    <row r="1004">
      <c r="A1004" s="40" t="n"/>
      <c r="B1004" s="34" t="n"/>
      <c r="C1004" s="35" t="n"/>
      <c r="D1004" s="36" t="n"/>
      <c r="E1004" s="35" t="n"/>
      <c r="F1004" s="35" t="n"/>
      <c r="G1004" s="35" t="n"/>
      <c r="H1004" s="35" t="n"/>
      <c r="I1004" s="40" t="n"/>
      <c r="J1004" s="35" t="n"/>
      <c r="L1004" s="39">
        <f>IF(B1004="","",IFERROR(YEAR(B1004)*0+D1004*0+1,0))</f>
        <v/>
      </c>
      <c r="M1004" s="55">
        <f>IF(L1004&lt;&gt;1,"",IF(O1004&gt;0,IF(INDEX('分け方の表'!$O$4:$O$53,O1004)&lt;&gt;"",DATE(YEAR(INDEX('分け方の表'!$O$4:$O$53,O1004)),MONTH(INDEX('分け方の表'!$O$4:$O$53,O1004)),1),DATE(YEAR(B1004),MONTH(B1004),1)),DATE(YEAR(B1004),MONTH(B1004),1)))</f>
        <v/>
      </c>
      <c r="N1004" s="39">
        <f>IF(L1004&lt;&gt;1,"",IF(J1004="",0,IF(COUNTIFS($J$4:J1004,J1004)&gt;1,1,0)))</f>
        <v/>
      </c>
      <c r="O1004" s="39">
        <f>IF(L1004&lt;&gt;1,"",IF(J1004="",0,IFERROR(MATCH(J1004,'分け方の表'!$M$4:$M$53,0),0)))</f>
        <v/>
      </c>
      <c r="P1004" s="39">
        <f>IF(L1004&lt;&gt;1,"",IF(SUMPRODUCT((COUNTIFS(C1004,"*"&amp;'分け方の表'!$F$4:$F$23&amp;"*")&gt;0)*('分け方の表'!$F$4:$F$23&lt;&gt;"")*'分け方の表'!$I$4:$I$23)=0,99,1+COUNTIFS('分け方の表'!$I$4:$I$23,"&gt;"&amp;SUMPRODUCT((COUNTIFS(C1004,"*"&amp;'分け方の表'!$F$4:$F$23&amp;"*")&gt;0)*('分け方の表'!$F$4:$F$23&lt;&gt;"")*'分け方の表'!$I$4:$I$23))))</f>
        <v/>
      </c>
      <c r="Q1004" s="39">
        <f>IF(L1004&lt;&gt;1,"",IF(P1004&gt;=99,"",INDEX('分け方の表'!$G$4:$G$23,P1004)&amp;""))</f>
        <v/>
      </c>
      <c r="R1004" s="39">
        <f>IF(L1004&lt;&gt;1,"",IF((F1004="収入")*(G1004="給与")*(E1004&lt;&gt;"")*(COUNTIFS('分け方の表'!$J$4:$J$13,E1004)&gt;0),INDEX('分け方の表'!$K$4:$K$13,MATCH(E1004,'分け方の表'!$J$4:$J$13,0))&amp;"",IFERROR(INDEX('分け方の表'!$C$4:$C$103,MATCH(F1004&amp;"|"&amp;G1004,'分け方の表'!$D$4:$D$103,0))&amp;"",IFERROR(INDEX('分け方の表'!$C$4:$C$103,MATCH(F1004&amp;"|（ほか全部）",'分け方の表'!$D$4:$D$103,0))&amp;"","未分類"))))</f>
        <v/>
      </c>
      <c r="S1004" s="39">
        <f>IF(L1004&lt;&gt;1,"",IF(N1004=1,"",IF(IF(O1004&gt;0,INDEX('分け方の表'!$N$4:$N$53,O1004)&amp;"","")&lt;&gt;"",IF(INDEX('分け方の表'!$N$4:$N$53,O1004)="（数えない）","",INDEX('分け方の表'!$N$4:$N$53,O1004)&amp;""),IF(I1004&amp;""="1",IF((Q1004&lt;&gt;"")*(D1004&lt;0)*(IFERROR(INDEX('入力'!$E$30:$E$88,MATCH(Q1004,'入力'!$A$30:$A$88,0)),"")="貯める・増やす"),Q1004,""),IF(A1004&amp;""="0","",IF(Q1004&lt;&gt;"",Q1004,R1004))))))</f>
        <v/>
      </c>
      <c r="T1004" s="56">
        <f>IF(S1004="","",IF(IFERROR(INDEX('入力'!$E$30:$E$88,MATCH(S1004,'入力'!$A$30:$A$88,0)),"")="入るお金",D1004,-D1004))</f>
        <v/>
      </c>
      <c r="U1004" s="39">
        <f>IF(L1004="","",IF(L1004&lt;&gt;1,"見出しなど",IF(N1004=1,"重なり",IF(S1004="",IF(O1004&gt;0,"数えない（直した）",IF(I1004&amp;""="1","振替",IF(A1004&amp;""="0","計算対象外","数えない"))),IF(COUNTIFS('入力'!$A$30:$A$88,S1004)=0,"一覧にない費目",IF(O1004&gt;0,"直した",IF(S1004="未分類","未分類","OK")))))))</f>
        <v/>
      </c>
    </row>
    <row r="1005">
      <c r="A1005" s="40" t="n"/>
      <c r="B1005" s="34" t="n"/>
      <c r="C1005" s="35" t="n"/>
      <c r="D1005" s="36" t="n"/>
      <c r="E1005" s="35" t="n"/>
      <c r="F1005" s="35" t="n"/>
      <c r="G1005" s="35" t="n"/>
      <c r="H1005" s="35" t="n"/>
      <c r="I1005" s="40" t="n"/>
      <c r="J1005" s="35" t="n"/>
      <c r="L1005" s="39">
        <f>IF(B1005="","",IFERROR(YEAR(B1005)*0+D1005*0+1,0))</f>
        <v/>
      </c>
      <c r="M1005" s="55">
        <f>IF(L1005&lt;&gt;1,"",IF(O1005&gt;0,IF(INDEX('分け方の表'!$O$4:$O$53,O1005)&lt;&gt;"",DATE(YEAR(INDEX('分け方の表'!$O$4:$O$53,O1005)),MONTH(INDEX('分け方の表'!$O$4:$O$53,O1005)),1),DATE(YEAR(B1005),MONTH(B1005),1)),DATE(YEAR(B1005),MONTH(B1005),1)))</f>
        <v/>
      </c>
      <c r="N1005" s="39">
        <f>IF(L1005&lt;&gt;1,"",IF(J1005="",0,IF(COUNTIFS($J$4:J1005,J1005)&gt;1,1,0)))</f>
        <v/>
      </c>
      <c r="O1005" s="39">
        <f>IF(L1005&lt;&gt;1,"",IF(J1005="",0,IFERROR(MATCH(J1005,'分け方の表'!$M$4:$M$53,0),0)))</f>
        <v/>
      </c>
      <c r="P1005" s="39">
        <f>IF(L1005&lt;&gt;1,"",IF(SUMPRODUCT((COUNTIFS(C1005,"*"&amp;'分け方の表'!$F$4:$F$23&amp;"*")&gt;0)*('分け方の表'!$F$4:$F$23&lt;&gt;"")*'分け方の表'!$I$4:$I$23)=0,99,1+COUNTIFS('分け方の表'!$I$4:$I$23,"&gt;"&amp;SUMPRODUCT((COUNTIFS(C1005,"*"&amp;'分け方の表'!$F$4:$F$23&amp;"*")&gt;0)*('分け方の表'!$F$4:$F$23&lt;&gt;"")*'分け方の表'!$I$4:$I$23))))</f>
        <v/>
      </c>
      <c r="Q1005" s="39">
        <f>IF(L1005&lt;&gt;1,"",IF(P1005&gt;=99,"",INDEX('分け方の表'!$G$4:$G$23,P1005)&amp;""))</f>
        <v/>
      </c>
      <c r="R1005" s="39">
        <f>IF(L1005&lt;&gt;1,"",IF((F1005="収入")*(G1005="給与")*(E1005&lt;&gt;"")*(COUNTIFS('分け方の表'!$J$4:$J$13,E1005)&gt;0),INDEX('分け方の表'!$K$4:$K$13,MATCH(E1005,'分け方の表'!$J$4:$J$13,0))&amp;"",IFERROR(INDEX('分け方の表'!$C$4:$C$103,MATCH(F1005&amp;"|"&amp;G1005,'分け方の表'!$D$4:$D$103,0))&amp;"",IFERROR(INDEX('分け方の表'!$C$4:$C$103,MATCH(F1005&amp;"|（ほか全部）",'分け方の表'!$D$4:$D$103,0))&amp;"","未分類"))))</f>
        <v/>
      </c>
      <c r="S1005" s="39">
        <f>IF(L1005&lt;&gt;1,"",IF(N1005=1,"",IF(IF(O1005&gt;0,INDEX('分け方の表'!$N$4:$N$53,O1005)&amp;"","")&lt;&gt;"",IF(INDEX('分け方の表'!$N$4:$N$53,O1005)="（数えない）","",INDEX('分け方の表'!$N$4:$N$53,O1005)&amp;""),IF(I1005&amp;""="1",IF((Q1005&lt;&gt;"")*(D1005&lt;0)*(IFERROR(INDEX('入力'!$E$30:$E$88,MATCH(Q1005,'入力'!$A$30:$A$88,0)),"")="貯める・増やす"),Q1005,""),IF(A1005&amp;""="0","",IF(Q1005&lt;&gt;"",Q1005,R1005))))))</f>
        <v/>
      </c>
      <c r="T1005" s="56">
        <f>IF(S1005="","",IF(IFERROR(INDEX('入力'!$E$30:$E$88,MATCH(S1005,'入力'!$A$30:$A$88,0)),"")="入るお金",D1005,-D1005))</f>
        <v/>
      </c>
      <c r="U1005" s="39">
        <f>IF(L1005="","",IF(L1005&lt;&gt;1,"見出しなど",IF(N1005=1,"重なり",IF(S1005="",IF(O1005&gt;0,"数えない（直した）",IF(I1005&amp;""="1","振替",IF(A1005&amp;""="0","計算対象外","数えない"))),IF(COUNTIFS('入力'!$A$30:$A$88,S1005)=0,"一覧にない費目",IF(O1005&gt;0,"直した",IF(S1005="未分類","未分類","OK")))))))</f>
        <v/>
      </c>
    </row>
    <row r="1006">
      <c r="A1006" s="40" t="n"/>
      <c r="B1006" s="34" t="n"/>
      <c r="C1006" s="35" t="n"/>
      <c r="D1006" s="36" t="n"/>
      <c r="E1006" s="35" t="n"/>
      <c r="F1006" s="35" t="n"/>
      <c r="G1006" s="35" t="n"/>
      <c r="H1006" s="35" t="n"/>
      <c r="I1006" s="40" t="n"/>
      <c r="J1006" s="35" t="n"/>
      <c r="L1006" s="39">
        <f>IF(B1006="","",IFERROR(YEAR(B1006)*0+D1006*0+1,0))</f>
        <v/>
      </c>
      <c r="M1006" s="55">
        <f>IF(L1006&lt;&gt;1,"",IF(O1006&gt;0,IF(INDEX('分け方の表'!$O$4:$O$53,O1006)&lt;&gt;"",DATE(YEAR(INDEX('分け方の表'!$O$4:$O$53,O1006)),MONTH(INDEX('分け方の表'!$O$4:$O$53,O1006)),1),DATE(YEAR(B1006),MONTH(B1006),1)),DATE(YEAR(B1006),MONTH(B1006),1)))</f>
        <v/>
      </c>
      <c r="N1006" s="39">
        <f>IF(L1006&lt;&gt;1,"",IF(J1006="",0,IF(COUNTIFS($J$4:J1006,J1006)&gt;1,1,0)))</f>
        <v/>
      </c>
      <c r="O1006" s="39">
        <f>IF(L1006&lt;&gt;1,"",IF(J1006="",0,IFERROR(MATCH(J1006,'分け方の表'!$M$4:$M$53,0),0)))</f>
        <v/>
      </c>
      <c r="P1006" s="39">
        <f>IF(L1006&lt;&gt;1,"",IF(SUMPRODUCT((COUNTIFS(C1006,"*"&amp;'分け方の表'!$F$4:$F$23&amp;"*")&gt;0)*('分け方の表'!$F$4:$F$23&lt;&gt;"")*'分け方の表'!$I$4:$I$23)=0,99,1+COUNTIFS('分け方の表'!$I$4:$I$23,"&gt;"&amp;SUMPRODUCT((COUNTIFS(C1006,"*"&amp;'分け方の表'!$F$4:$F$23&amp;"*")&gt;0)*('分け方の表'!$F$4:$F$23&lt;&gt;"")*'分け方の表'!$I$4:$I$23))))</f>
        <v/>
      </c>
      <c r="Q1006" s="39">
        <f>IF(L1006&lt;&gt;1,"",IF(P1006&gt;=99,"",INDEX('分け方の表'!$G$4:$G$23,P1006)&amp;""))</f>
        <v/>
      </c>
      <c r="R1006" s="39">
        <f>IF(L1006&lt;&gt;1,"",IF((F1006="収入")*(G1006="給与")*(E1006&lt;&gt;"")*(COUNTIFS('分け方の表'!$J$4:$J$13,E1006)&gt;0),INDEX('分け方の表'!$K$4:$K$13,MATCH(E1006,'分け方の表'!$J$4:$J$13,0))&amp;"",IFERROR(INDEX('分け方の表'!$C$4:$C$103,MATCH(F1006&amp;"|"&amp;G1006,'分け方の表'!$D$4:$D$103,0))&amp;"",IFERROR(INDEX('分け方の表'!$C$4:$C$103,MATCH(F1006&amp;"|（ほか全部）",'分け方の表'!$D$4:$D$103,0))&amp;"","未分類"))))</f>
        <v/>
      </c>
      <c r="S1006" s="39">
        <f>IF(L1006&lt;&gt;1,"",IF(N1006=1,"",IF(IF(O1006&gt;0,INDEX('分け方の表'!$N$4:$N$53,O1006)&amp;"","")&lt;&gt;"",IF(INDEX('分け方の表'!$N$4:$N$53,O1006)="（数えない）","",INDEX('分け方の表'!$N$4:$N$53,O1006)&amp;""),IF(I1006&amp;""="1",IF((Q1006&lt;&gt;"")*(D1006&lt;0)*(IFERROR(INDEX('入力'!$E$30:$E$88,MATCH(Q1006,'入力'!$A$30:$A$88,0)),"")="貯める・増やす"),Q1006,""),IF(A1006&amp;""="0","",IF(Q1006&lt;&gt;"",Q1006,R1006))))))</f>
        <v/>
      </c>
      <c r="T1006" s="56">
        <f>IF(S1006="","",IF(IFERROR(INDEX('入力'!$E$30:$E$88,MATCH(S1006,'入力'!$A$30:$A$88,0)),"")="入るお金",D1006,-D1006))</f>
        <v/>
      </c>
      <c r="U1006" s="39">
        <f>IF(L1006="","",IF(L1006&lt;&gt;1,"見出しなど",IF(N1006=1,"重なり",IF(S1006="",IF(O1006&gt;0,"数えない（直した）",IF(I1006&amp;""="1","振替",IF(A1006&amp;""="0","計算対象外","数えない"))),IF(COUNTIFS('入力'!$A$30:$A$88,S1006)=0,"一覧にない費目",IF(O1006&gt;0,"直した",IF(S1006="未分類","未分類","OK")))))))</f>
        <v/>
      </c>
    </row>
    <row r="1007">
      <c r="A1007" s="40" t="n"/>
      <c r="B1007" s="34" t="n"/>
      <c r="C1007" s="35" t="n"/>
      <c r="D1007" s="36" t="n"/>
      <c r="E1007" s="35" t="n"/>
      <c r="F1007" s="35" t="n"/>
      <c r="G1007" s="35" t="n"/>
      <c r="H1007" s="35" t="n"/>
      <c r="I1007" s="40" t="n"/>
      <c r="J1007" s="35" t="n"/>
      <c r="L1007" s="39">
        <f>IF(B1007="","",IFERROR(YEAR(B1007)*0+D1007*0+1,0))</f>
        <v/>
      </c>
      <c r="M1007" s="55">
        <f>IF(L1007&lt;&gt;1,"",IF(O1007&gt;0,IF(INDEX('分け方の表'!$O$4:$O$53,O1007)&lt;&gt;"",DATE(YEAR(INDEX('分け方の表'!$O$4:$O$53,O1007)),MONTH(INDEX('分け方の表'!$O$4:$O$53,O1007)),1),DATE(YEAR(B1007),MONTH(B1007),1)),DATE(YEAR(B1007),MONTH(B1007),1)))</f>
        <v/>
      </c>
      <c r="N1007" s="39">
        <f>IF(L1007&lt;&gt;1,"",IF(J1007="",0,IF(COUNTIFS($J$4:J1007,J1007)&gt;1,1,0)))</f>
        <v/>
      </c>
      <c r="O1007" s="39">
        <f>IF(L1007&lt;&gt;1,"",IF(J1007="",0,IFERROR(MATCH(J1007,'分け方の表'!$M$4:$M$53,0),0)))</f>
        <v/>
      </c>
      <c r="P1007" s="39">
        <f>IF(L1007&lt;&gt;1,"",IF(SUMPRODUCT((COUNTIFS(C1007,"*"&amp;'分け方の表'!$F$4:$F$23&amp;"*")&gt;0)*('分け方の表'!$F$4:$F$23&lt;&gt;"")*'分け方の表'!$I$4:$I$23)=0,99,1+COUNTIFS('分け方の表'!$I$4:$I$23,"&gt;"&amp;SUMPRODUCT((COUNTIFS(C1007,"*"&amp;'分け方の表'!$F$4:$F$23&amp;"*")&gt;0)*('分け方の表'!$F$4:$F$23&lt;&gt;"")*'分け方の表'!$I$4:$I$23))))</f>
        <v/>
      </c>
      <c r="Q1007" s="39">
        <f>IF(L1007&lt;&gt;1,"",IF(P1007&gt;=99,"",INDEX('分け方の表'!$G$4:$G$23,P1007)&amp;""))</f>
        <v/>
      </c>
      <c r="R1007" s="39">
        <f>IF(L1007&lt;&gt;1,"",IF((F1007="収入")*(G1007="給与")*(E1007&lt;&gt;"")*(COUNTIFS('分け方の表'!$J$4:$J$13,E1007)&gt;0),INDEX('分け方の表'!$K$4:$K$13,MATCH(E1007,'分け方の表'!$J$4:$J$13,0))&amp;"",IFERROR(INDEX('分け方の表'!$C$4:$C$103,MATCH(F1007&amp;"|"&amp;G1007,'分け方の表'!$D$4:$D$103,0))&amp;"",IFERROR(INDEX('分け方の表'!$C$4:$C$103,MATCH(F1007&amp;"|（ほか全部）",'分け方の表'!$D$4:$D$103,0))&amp;"","未分類"))))</f>
        <v/>
      </c>
      <c r="S1007" s="39">
        <f>IF(L1007&lt;&gt;1,"",IF(N1007=1,"",IF(IF(O1007&gt;0,INDEX('分け方の表'!$N$4:$N$53,O1007)&amp;"","")&lt;&gt;"",IF(INDEX('分け方の表'!$N$4:$N$53,O1007)="（数えない）","",INDEX('分け方の表'!$N$4:$N$53,O1007)&amp;""),IF(I1007&amp;""="1",IF((Q1007&lt;&gt;"")*(D1007&lt;0)*(IFERROR(INDEX('入力'!$E$30:$E$88,MATCH(Q1007,'入力'!$A$30:$A$88,0)),"")="貯める・増やす"),Q1007,""),IF(A1007&amp;""="0","",IF(Q1007&lt;&gt;"",Q1007,R1007))))))</f>
        <v/>
      </c>
      <c r="T1007" s="56">
        <f>IF(S1007="","",IF(IFERROR(INDEX('入力'!$E$30:$E$88,MATCH(S1007,'入力'!$A$30:$A$88,0)),"")="入るお金",D1007,-D1007))</f>
        <v/>
      </c>
      <c r="U1007" s="39">
        <f>IF(L1007="","",IF(L1007&lt;&gt;1,"見出しなど",IF(N1007=1,"重なり",IF(S1007="",IF(O1007&gt;0,"数えない（直した）",IF(I1007&amp;""="1","振替",IF(A1007&amp;""="0","計算対象外","数えない"))),IF(COUNTIFS('入力'!$A$30:$A$88,S1007)=0,"一覧にない費目",IF(O1007&gt;0,"直した",IF(S1007="未分類","未分類","OK")))))))</f>
        <v/>
      </c>
    </row>
    <row r="1008">
      <c r="A1008" s="40" t="n"/>
      <c r="B1008" s="34" t="n"/>
      <c r="C1008" s="35" t="n"/>
      <c r="D1008" s="36" t="n"/>
      <c r="E1008" s="35" t="n"/>
      <c r="F1008" s="35" t="n"/>
      <c r="G1008" s="35" t="n"/>
      <c r="H1008" s="35" t="n"/>
      <c r="I1008" s="40" t="n"/>
      <c r="J1008" s="35" t="n"/>
      <c r="L1008" s="39">
        <f>IF(B1008="","",IFERROR(YEAR(B1008)*0+D1008*0+1,0))</f>
        <v/>
      </c>
      <c r="M1008" s="55">
        <f>IF(L1008&lt;&gt;1,"",IF(O1008&gt;0,IF(INDEX('分け方の表'!$O$4:$O$53,O1008)&lt;&gt;"",DATE(YEAR(INDEX('分け方の表'!$O$4:$O$53,O1008)),MONTH(INDEX('分け方の表'!$O$4:$O$53,O1008)),1),DATE(YEAR(B1008),MONTH(B1008),1)),DATE(YEAR(B1008),MONTH(B1008),1)))</f>
        <v/>
      </c>
      <c r="N1008" s="39">
        <f>IF(L1008&lt;&gt;1,"",IF(J1008="",0,IF(COUNTIFS($J$4:J1008,J1008)&gt;1,1,0)))</f>
        <v/>
      </c>
      <c r="O1008" s="39">
        <f>IF(L1008&lt;&gt;1,"",IF(J1008="",0,IFERROR(MATCH(J1008,'分け方の表'!$M$4:$M$53,0),0)))</f>
        <v/>
      </c>
      <c r="P1008" s="39">
        <f>IF(L1008&lt;&gt;1,"",IF(SUMPRODUCT((COUNTIFS(C1008,"*"&amp;'分け方の表'!$F$4:$F$23&amp;"*")&gt;0)*('分け方の表'!$F$4:$F$23&lt;&gt;"")*'分け方の表'!$I$4:$I$23)=0,99,1+COUNTIFS('分け方の表'!$I$4:$I$23,"&gt;"&amp;SUMPRODUCT((COUNTIFS(C1008,"*"&amp;'分け方の表'!$F$4:$F$23&amp;"*")&gt;0)*('分け方の表'!$F$4:$F$23&lt;&gt;"")*'分け方の表'!$I$4:$I$23))))</f>
        <v/>
      </c>
      <c r="Q1008" s="39">
        <f>IF(L1008&lt;&gt;1,"",IF(P1008&gt;=99,"",INDEX('分け方の表'!$G$4:$G$23,P1008)&amp;""))</f>
        <v/>
      </c>
      <c r="R1008" s="39">
        <f>IF(L1008&lt;&gt;1,"",IF((F1008="収入")*(G1008="給与")*(E1008&lt;&gt;"")*(COUNTIFS('分け方の表'!$J$4:$J$13,E1008)&gt;0),INDEX('分け方の表'!$K$4:$K$13,MATCH(E1008,'分け方の表'!$J$4:$J$13,0))&amp;"",IFERROR(INDEX('分け方の表'!$C$4:$C$103,MATCH(F1008&amp;"|"&amp;G1008,'分け方の表'!$D$4:$D$103,0))&amp;"",IFERROR(INDEX('分け方の表'!$C$4:$C$103,MATCH(F1008&amp;"|（ほか全部）",'分け方の表'!$D$4:$D$103,0))&amp;"","未分類"))))</f>
        <v/>
      </c>
      <c r="S1008" s="39">
        <f>IF(L1008&lt;&gt;1,"",IF(N1008=1,"",IF(IF(O1008&gt;0,INDEX('分け方の表'!$N$4:$N$53,O1008)&amp;"","")&lt;&gt;"",IF(INDEX('分け方の表'!$N$4:$N$53,O1008)="（数えない）","",INDEX('分け方の表'!$N$4:$N$53,O1008)&amp;""),IF(I1008&amp;""="1",IF((Q1008&lt;&gt;"")*(D1008&lt;0)*(IFERROR(INDEX('入力'!$E$30:$E$88,MATCH(Q1008,'入力'!$A$30:$A$88,0)),"")="貯める・増やす"),Q1008,""),IF(A1008&amp;""="0","",IF(Q1008&lt;&gt;"",Q1008,R1008))))))</f>
        <v/>
      </c>
      <c r="T1008" s="56">
        <f>IF(S1008="","",IF(IFERROR(INDEX('入力'!$E$30:$E$88,MATCH(S1008,'入力'!$A$30:$A$88,0)),"")="入るお金",D1008,-D1008))</f>
        <v/>
      </c>
      <c r="U1008" s="39">
        <f>IF(L1008="","",IF(L1008&lt;&gt;1,"見出しなど",IF(N1008=1,"重なり",IF(S1008="",IF(O1008&gt;0,"数えない（直した）",IF(I1008&amp;""="1","振替",IF(A1008&amp;""="0","計算対象外","数えない"))),IF(COUNTIFS('入力'!$A$30:$A$88,S1008)=0,"一覧にない費目",IF(O1008&gt;0,"直した",IF(S1008="未分類","未分類","OK")))))))</f>
        <v/>
      </c>
    </row>
    <row r="1009">
      <c r="A1009" s="40" t="n"/>
      <c r="B1009" s="34" t="n"/>
      <c r="C1009" s="35" t="n"/>
      <c r="D1009" s="36" t="n"/>
      <c r="E1009" s="35" t="n"/>
      <c r="F1009" s="35" t="n"/>
      <c r="G1009" s="35" t="n"/>
      <c r="H1009" s="35" t="n"/>
      <c r="I1009" s="40" t="n"/>
      <c r="J1009" s="35" t="n"/>
      <c r="L1009" s="39">
        <f>IF(B1009="","",IFERROR(YEAR(B1009)*0+D1009*0+1,0))</f>
        <v/>
      </c>
      <c r="M1009" s="55">
        <f>IF(L1009&lt;&gt;1,"",IF(O1009&gt;0,IF(INDEX('分け方の表'!$O$4:$O$53,O1009)&lt;&gt;"",DATE(YEAR(INDEX('分け方の表'!$O$4:$O$53,O1009)),MONTH(INDEX('分け方の表'!$O$4:$O$53,O1009)),1),DATE(YEAR(B1009),MONTH(B1009),1)),DATE(YEAR(B1009),MONTH(B1009),1)))</f>
        <v/>
      </c>
      <c r="N1009" s="39">
        <f>IF(L1009&lt;&gt;1,"",IF(J1009="",0,IF(COUNTIFS($J$4:J1009,J1009)&gt;1,1,0)))</f>
        <v/>
      </c>
      <c r="O1009" s="39">
        <f>IF(L1009&lt;&gt;1,"",IF(J1009="",0,IFERROR(MATCH(J1009,'分け方の表'!$M$4:$M$53,0),0)))</f>
        <v/>
      </c>
      <c r="P1009" s="39">
        <f>IF(L1009&lt;&gt;1,"",IF(SUMPRODUCT((COUNTIFS(C1009,"*"&amp;'分け方の表'!$F$4:$F$23&amp;"*")&gt;0)*('分け方の表'!$F$4:$F$23&lt;&gt;"")*'分け方の表'!$I$4:$I$23)=0,99,1+COUNTIFS('分け方の表'!$I$4:$I$23,"&gt;"&amp;SUMPRODUCT((COUNTIFS(C1009,"*"&amp;'分け方の表'!$F$4:$F$23&amp;"*")&gt;0)*('分け方の表'!$F$4:$F$23&lt;&gt;"")*'分け方の表'!$I$4:$I$23))))</f>
        <v/>
      </c>
      <c r="Q1009" s="39">
        <f>IF(L1009&lt;&gt;1,"",IF(P1009&gt;=99,"",INDEX('分け方の表'!$G$4:$G$23,P1009)&amp;""))</f>
        <v/>
      </c>
      <c r="R1009" s="39">
        <f>IF(L1009&lt;&gt;1,"",IF((F1009="収入")*(G1009="給与")*(E1009&lt;&gt;"")*(COUNTIFS('分け方の表'!$J$4:$J$13,E1009)&gt;0),INDEX('分け方の表'!$K$4:$K$13,MATCH(E1009,'分け方の表'!$J$4:$J$13,0))&amp;"",IFERROR(INDEX('分け方の表'!$C$4:$C$103,MATCH(F1009&amp;"|"&amp;G1009,'分け方の表'!$D$4:$D$103,0))&amp;"",IFERROR(INDEX('分け方の表'!$C$4:$C$103,MATCH(F1009&amp;"|（ほか全部）",'分け方の表'!$D$4:$D$103,0))&amp;"","未分類"))))</f>
        <v/>
      </c>
      <c r="S1009" s="39">
        <f>IF(L1009&lt;&gt;1,"",IF(N1009=1,"",IF(IF(O1009&gt;0,INDEX('分け方の表'!$N$4:$N$53,O1009)&amp;"","")&lt;&gt;"",IF(INDEX('分け方の表'!$N$4:$N$53,O1009)="（数えない）","",INDEX('分け方の表'!$N$4:$N$53,O1009)&amp;""),IF(I1009&amp;""="1",IF((Q1009&lt;&gt;"")*(D1009&lt;0)*(IFERROR(INDEX('入力'!$E$30:$E$88,MATCH(Q1009,'入力'!$A$30:$A$88,0)),"")="貯める・増やす"),Q1009,""),IF(A1009&amp;""="0","",IF(Q1009&lt;&gt;"",Q1009,R1009))))))</f>
        <v/>
      </c>
      <c r="T1009" s="56">
        <f>IF(S1009="","",IF(IFERROR(INDEX('入力'!$E$30:$E$88,MATCH(S1009,'入力'!$A$30:$A$88,0)),"")="入るお金",D1009,-D1009))</f>
        <v/>
      </c>
      <c r="U1009" s="39">
        <f>IF(L1009="","",IF(L1009&lt;&gt;1,"見出しなど",IF(N1009=1,"重なり",IF(S1009="",IF(O1009&gt;0,"数えない（直した）",IF(I1009&amp;""="1","振替",IF(A1009&amp;""="0","計算対象外","数えない"))),IF(COUNTIFS('入力'!$A$30:$A$88,S1009)=0,"一覧にない費目",IF(O1009&gt;0,"直した",IF(S1009="未分類","未分類","OK")))))))</f>
        <v/>
      </c>
    </row>
    <row r="1010">
      <c r="A1010" s="40" t="n"/>
      <c r="B1010" s="34" t="n"/>
      <c r="C1010" s="35" t="n"/>
      <c r="D1010" s="36" t="n"/>
      <c r="E1010" s="35" t="n"/>
      <c r="F1010" s="35" t="n"/>
      <c r="G1010" s="35" t="n"/>
      <c r="H1010" s="35" t="n"/>
      <c r="I1010" s="40" t="n"/>
      <c r="J1010" s="35" t="n"/>
      <c r="L1010" s="39">
        <f>IF(B1010="","",IFERROR(YEAR(B1010)*0+D1010*0+1,0))</f>
        <v/>
      </c>
      <c r="M1010" s="55">
        <f>IF(L1010&lt;&gt;1,"",IF(O1010&gt;0,IF(INDEX('分け方の表'!$O$4:$O$53,O1010)&lt;&gt;"",DATE(YEAR(INDEX('分け方の表'!$O$4:$O$53,O1010)),MONTH(INDEX('分け方の表'!$O$4:$O$53,O1010)),1),DATE(YEAR(B1010),MONTH(B1010),1)),DATE(YEAR(B1010),MONTH(B1010),1)))</f>
        <v/>
      </c>
      <c r="N1010" s="39">
        <f>IF(L1010&lt;&gt;1,"",IF(J1010="",0,IF(COUNTIFS($J$4:J1010,J1010)&gt;1,1,0)))</f>
        <v/>
      </c>
      <c r="O1010" s="39">
        <f>IF(L1010&lt;&gt;1,"",IF(J1010="",0,IFERROR(MATCH(J1010,'分け方の表'!$M$4:$M$53,0),0)))</f>
        <v/>
      </c>
      <c r="P1010" s="39">
        <f>IF(L1010&lt;&gt;1,"",IF(SUMPRODUCT((COUNTIFS(C1010,"*"&amp;'分け方の表'!$F$4:$F$23&amp;"*")&gt;0)*('分け方の表'!$F$4:$F$23&lt;&gt;"")*'分け方の表'!$I$4:$I$23)=0,99,1+COUNTIFS('分け方の表'!$I$4:$I$23,"&gt;"&amp;SUMPRODUCT((COUNTIFS(C1010,"*"&amp;'分け方の表'!$F$4:$F$23&amp;"*")&gt;0)*('分け方の表'!$F$4:$F$23&lt;&gt;"")*'分け方の表'!$I$4:$I$23))))</f>
        <v/>
      </c>
      <c r="Q1010" s="39">
        <f>IF(L1010&lt;&gt;1,"",IF(P1010&gt;=99,"",INDEX('分け方の表'!$G$4:$G$23,P1010)&amp;""))</f>
        <v/>
      </c>
      <c r="R1010" s="39">
        <f>IF(L1010&lt;&gt;1,"",IF((F1010="収入")*(G1010="給与")*(E1010&lt;&gt;"")*(COUNTIFS('分け方の表'!$J$4:$J$13,E1010)&gt;0),INDEX('分け方の表'!$K$4:$K$13,MATCH(E1010,'分け方の表'!$J$4:$J$13,0))&amp;"",IFERROR(INDEX('分け方の表'!$C$4:$C$103,MATCH(F1010&amp;"|"&amp;G1010,'分け方の表'!$D$4:$D$103,0))&amp;"",IFERROR(INDEX('分け方の表'!$C$4:$C$103,MATCH(F1010&amp;"|（ほか全部）",'分け方の表'!$D$4:$D$103,0))&amp;"","未分類"))))</f>
        <v/>
      </c>
      <c r="S1010" s="39">
        <f>IF(L1010&lt;&gt;1,"",IF(N1010=1,"",IF(IF(O1010&gt;0,INDEX('分け方の表'!$N$4:$N$53,O1010)&amp;"","")&lt;&gt;"",IF(INDEX('分け方の表'!$N$4:$N$53,O1010)="（数えない）","",INDEX('分け方の表'!$N$4:$N$53,O1010)&amp;""),IF(I1010&amp;""="1",IF((Q1010&lt;&gt;"")*(D1010&lt;0)*(IFERROR(INDEX('入力'!$E$30:$E$88,MATCH(Q1010,'入力'!$A$30:$A$88,0)),"")="貯める・増やす"),Q1010,""),IF(A1010&amp;""="0","",IF(Q1010&lt;&gt;"",Q1010,R1010))))))</f>
        <v/>
      </c>
      <c r="T1010" s="56">
        <f>IF(S1010="","",IF(IFERROR(INDEX('入力'!$E$30:$E$88,MATCH(S1010,'入力'!$A$30:$A$88,0)),"")="入るお金",D1010,-D1010))</f>
        <v/>
      </c>
      <c r="U1010" s="39">
        <f>IF(L1010="","",IF(L1010&lt;&gt;1,"見出しなど",IF(N1010=1,"重なり",IF(S1010="",IF(O1010&gt;0,"数えない（直した）",IF(I1010&amp;""="1","振替",IF(A1010&amp;""="0","計算対象外","数えない"))),IF(COUNTIFS('入力'!$A$30:$A$88,S1010)=0,"一覧にない費目",IF(O1010&gt;0,"直した",IF(S1010="未分類","未分類","OK")))))))</f>
        <v/>
      </c>
    </row>
    <row r="1011">
      <c r="A1011" s="40" t="n"/>
      <c r="B1011" s="34" t="n"/>
      <c r="C1011" s="35" t="n"/>
      <c r="D1011" s="36" t="n"/>
      <c r="E1011" s="35" t="n"/>
      <c r="F1011" s="35" t="n"/>
      <c r="G1011" s="35" t="n"/>
      <c r="H1011" s="35" t="n"/>
      <c r="I1011" s="40" t="n"/>
      <c r="J1011" s="35" t="n"/>
      <c r="L1011" s="39">
        <f>IF(B1011="","",IFERROR(YEAR(B1011)*0+D1011*0+1,0))</f>
        <v/>
      </c>
      <c r="M1011" s="55">
        <f>IF(L1011&lt;&gt;1,"",IF(O1011&gt;0,IF(INDEX('分け方の表'!$O$4:$O$53,O1011)&lt;&gt;"",DATE(YEAR(INDEX('分け方の表'!$O$4:$O$53,O1011)),MONTH(INDEX('分け方の表'!$O$4:$O$53,O1011)),1),DATE(YEAR(B1011),MONTH(B1011),1)),DATE(YEAR(B1011),MONTH(B1011),1)))</f>
        <v/>
      </c>
      <c r="N1011" s="39">
        <f>IF(L1011&lt;&gt;1,"",IF(J1011="",0,IF(COUNTIFS($J$4:J1011,J1011)&gt;1,1,0)))</f>
        <v/>
      </c>
      <c r="O1011" s="39">
        <f>IF(L1011&lt;&gt;1,"",IF(J1011="",0,IFERROR(MATCH(J1011,'分け方の表'!$M$4:$M$53,0),0)))</f>
        <v/>
      </c>
      <c r="P1011" s="39">
        <f>IF(L1011&lt;&gt;1,"",IF(SUMPRODUCT((COUNTIFS(C1011,"*"&amp;'分け方の表'!$F$4:$F$23&amp;"*")&gt;0)*('分け方の表'!$F$4:$F$23&lt;&gt;"")*'分け方の表'!$I$4:$I$23)=0,99,1+COUNTIFS('分け方の表'!$I$4:$I$23,"&gt;"&amp;SUMPRODUCT((COUNTIFS(C1011,"*"&amp;'分け方の表'!$F$4:$F$23&amp;"*")&gt;0)*('分け方の表'!$F$4:$F$23&lt;&gt;"")*'分け方の表'!$I$4:$I$23))))</f>
        <v/>
      </c>
      <c r="Q1011" s="39">
        <f>IF(L1011&lt;&gt;1,"",IF(P1011&gt;=99,"",INDEX('分け方の表'!$G$4:$G$23,P1011)&amp;""))</f>
        <v/>
      </c>
      <c r="R1011" s="39">
        <f>IF(L1011&lt;&gt;1,"",IF((F1011="収入")*(G1011="給与")*(E1011&lt;&gt;"")*(COUNTIFS('分け方の表'!$J$4:$J$13,E1011)&gt;0),INDEX('分け方の表'!$K$4:$K$13,MATCH(E1011,'分け方の表'!$J$4:$J$13,0))&amp;"",IFERROR(INDEX('分け方の表'!$C$4:$C$103,MATCH(F1011&amp;"|"&amp;G1011,'分け方の表'!$D$4:$D$103,0))&amp;"",IFERROR(INDEX('分け方の表'!$C$4:$C$103,MATCH(F1011&amp;"|（ほか全部）",'分け方の表'!$D$4:$D$103,0))&amp;"","未分類"))))</f>
        <v/>
      </c>
      <c r="S1011" s="39">
        <f>IF(L1011&lt;&gt;1,"",IF(N1011=1,"",IF(IF(O1011&gt;0,INDEX('分け方の表'!$N$4:$N$53,O1011)&amp;"","")&lt;&gt;"",IF(INDEX('分け方の表'!$N$4:$N$53,O1011)="（数えない）","",INDEX('分け方の表'!$N$4:$N$53,O1011)&amp;""),IF(I1011&amp;""="1",IF((Q1011&lt;&gt;"")*(D1011&lt;0)*(IFERROR(INDEX('入力'!$E$30:$E$88,MATCH(Q1011,'入力'!$A$30:$A$88,0)),"")="貯める・増やす"),Q1011,""),IF(A1011&amp;""="0","",IF(Q1011&lt;&gt;"",Q1011,R1011))))))</f>
        <v/>
      </c>
      <c r="T1011" s="56">
        <f>IF(S1011="","",IF(IFERROR(INDEX('入力'!$E$30:$E$88,MATCH(S1011,'入力'!$A$30:$A$88,0)),"")="入るお金",D1011,-D1011))</f>
        <v/>
      </c>
      <c r="U1011" s="39">
        <f>IF(L1011="","",IF(L1011&lt;&gt;1,"見出しなど",IF(N1011=1,"重なり",IF(S1011="",IF(O1011&gt;0,"数えない（直した）",IF(I1011&amp;""="1","振替",IF(A1011&amp;""="0","計算対象外","数えない"))),IF(COUNTIFS('入力'!$A$30:$A$88,S1011)=0,"一覧にない費目",IF(O1011&gt;0,"直した",IF(S1011="未分類","未分類","OK")))))))</f>
        <v/>
      </c>
    </row>
    <row r="1012">
      <c r="A1012" s="40" t="n"/>
      <c r="B1012" s="34" t="n"/>
      <c r="C1012" s="35" t="n"/>
      <c r="D1012" s="36" t="n"/>
      <c r="E1012" s="35" t="n"/>
      <c r="F1012" s="35" t="n"/>
      <c r="G1012" s="35" t="n"/>
      <c r="H1012" s="35" t="n"/>
      <c r="I1012" s="40" t="n"/>
      <c r="J1012" s="35" t="n"/>
      <c r="L1012" s="39">
        <f>IF(B1012="","",IFERROR(YEAR(B1012)*0+D1012*0+1,0))</f>
        <v/>
      </c>
      <c r="M1012" s="55">
        <f>IF(L1012&lt;&gt;1,"",IF(O1012&gt;0,IF(INDEX('分け方の表'!$O$4:$O$53,O1012)&lt;&gt;"",DATE(YEAR(INDEX('分け方の表'!$O$4:$O$53,O1012)),MONTH(INDEX('分け方の表'!$O$4:$O$53,O1012)),1),DATE(YEAR(B1012),MONTH(B1012),1)),DATE(YEAR(B1012),MONTH(B1012),1)))</f>
        <v/>
      </c>
      <c r="N1012" s="39">
        <f>IF(L1012&lt;&gt;1,"",IF(J1012="",0,IF(COUNTIFS($J$4:J1012,J1012)&gt;1,1,0)))</f>
        <v/>
      </c>
      <c r="O1012" s="39">
        <f>IF(L1012&lt;&gt;1,"",IF(J1012="",0,IFERROR(MATCH(J1012,'分け方の表'!$M$4:$M$53,0),0)))</f>
        <v/>
      </c>
      <c r="P1012" s="39">
        <f>IF(L1012&lt;&gt;1,"",IF(SUMPRODUCT((COUNTIFS(C1012,"*"&amp;'分け方の表'!$F$4:$F$23&amp;"*")&gt;0)*('分け方の表'!$F$4:$F$23&lt;&gt;"")*'分け方の表'!$I$4:$I$23)=0,99,1+COUNTIFS('分け方の表'!$I$4:$I$23,"&gt;"&amp;SUMPRODUCT((COUNTIFS(C1012,"*"&amp;'分け方の表'!$F$4:$F$23&amp;"*")&gt;0)*('分け方の表'!$F$4:$F$23&lt;&gt;"")*'分け方の表'!$I$4:$I$23))))</f>
        <v/>
      </c>
      <c r="Q1012" s="39">
        <f>IF(L1012&lt;&gt;1,"",IF(P1012&gt;=99,"",INDEX('分け方の表'!$G$4:$G$23,P1012)&amp;""))</f>
        <v/>
      </c>
      <c r="R1012" s="39">
        <f>IF(L1012&lt;&gt;1,"",IF((F1012="収入")*(G1012="給与")*(E1012&lt;&gt;"")*(COUNTIFS('分け方の表'!$J$4:$J$13,E1012)&gt;0),INDEX('分け方の表'!$K$4:$K$13,MATCH(E1012,'分け方の表'!$J$4:$J$13,0))&amp;"",IFERROR(INDEX('分け方の表'!$C$4:$C$103,MATCH(F1012&amp;"|"&amp;G1012,'分け方の表'!$D$4:$D$103,0))&amp;"",IFERROR(INDEX('分け方の表'!$C$4:$C$103,MATCH(F1012&amp;"|（ほか全部）",'分け方の表'!$D$4:$D$103,0))&amp;"","未分類"))))</f>
        <v/>
      </c>
      <c r="S1012" s="39">
        <f>IF(L1012&lt;&gt;1,"",IF(N1012=1,"",IF(IF(O1012&gt;0,INDEX('分け方の表'!$N$4:$N$53,O1012)&amp;"","")&lt;&gt;"",IF(INDEX('分け方の表'!$N$4:$N$53,O1012)="（数えない）","",INDEX('分け方の表'!$N$4:$N$53,O1012)&amp;""),IF(I1012&amp;""="1",IF((Q1012&lt;&gt;"")*(D1012&lt;0)*(IFERROR(INDEX('入力'!$E$30:$E$88,MATCH(Q1012,'入力'!$A$30:$A$88,0)),"")="貯める・増やす"),Q1012,""),IF(A1012&amp;""="0","",IF(Q1012&lt;&gt;"",Q1012,R1012))))))</f>
        <v/>
      </c>
      <c r="T1012" s="56">
        <f>IF(S1012="","",IF(IFERROR(INDEX('入力'!$E$30:$E$88,MATCH(S1012,'入力'!$A$30:$A$88,0)),"")="入るお金",D1012,-D1012))</f>
        <v/>
      </c>
      <c r="U1012" s="39">
        <f>IF(L1012="","",IF(L1012&lt;&gt;1,"見出しなど",IF(N1012=1,"重なり",IF(S1012="",IF(O1012&gt;0,"数えない（直した）",IF(I1012&amp;""="1","振替",IF(A1012&amp;""="0","計算対象外","数えない"))),IF(COUNTIFS('入力'!$A$30:$A$88,S1012)=0,"一覧にない費目",IF(O1012&gt;0,"直した",IF(S1012="未分類","未分類","OK")))))))</f>
        <v/>
      </c>
    </row>
    <row r="1013">
      <c r="A1013" s="40" t="n"/>
      <c r="B1013" s="34" t="n"/>
      <c r="C1013" s="35" t="n"/>
      <c r="D1013" s="36" t="n"/>
      <c r="E1013" s="35" t="n"/>
      <c r="F1013" s="35" t="n"/>
      <c r="G1013" s="35" t="n"/>
      <c r="H1013" s="35" t="n"/>
      <c r="I1013" s="40" t="n"/>
      <c r="J1013" s="35" t="n"/>
      <c r="L1013" s="39">
        <f>IF(B1013="","",IFERROR(YEAR(B1013)*0+D1013*0+1,0))</f>
        <v/>
      </c>
      <c r="M1013" s="55">
        <f>IF(L1013&lt;&gt;1,"",IF(O1013&gt;0,IF(INDEX('分け方の表'!$O$4:$O$53,O1013)&lt;&gt;"",DATE(YEAR(INDEX('分け方の表'!$O$4:$O$53,O1013)),MONTH(INDEX('分け方の表'!$O$4:$O$53,O1013)),1),DATE(YEAR(B1013),MONTH(B1013),1)),DATE(YEAR(B1013),MONTH(B1013),1)))</f>
        <v/>
      </c>
      <c r="N1013" s="39">
        <f>IF(L1013&lt;&gt;1,"",IF(J1013="",0,IF(COUNTIFS($J$4:J1013,J1013)&gt;1,1,0)))</f>
        <v/>
      </c>
      <c r="O1013" s="39">
        <f>IF(L1013&lt;&gt;1,"",IF(J1013="",0,IFERROR(MATCH(J1013,'分け方の表'!$M$4:$M$53,0),0)))</f>
        <v/>
      </c>
      <c r="P1013" s="39">
        <f>IF(L1013&lt;&gt;1,"",IF(SUMPRODUCT((COUNTIFS(C1013,"*"&amp;'分け方の表'!$F$4:$F$23&amp;"*")&gt;0)*('分け方の表'!$F$4:$F$23&lt;&gt;"")*'分け方の表'!$I$4:$I$23)=0,99,1+COUNTIFS('分け方の表'!$I$4:$I$23,"&gt;"&amp;SUMPRODUCT((COUNTIFS(C1013,"*"&amp;'分け方の表'!$F$4:$F$23&amp;"*")&gt;0)*('分け方の表'!$F$4:$F$23&lt;&gt;"")*'分け方の表'!$I$4:$I$23))))</f>
        <v/>
      </c>
      <c r="Q1013" s="39">
        <f>IF(L1013&lt;&gt;1,"",IF(P1013&gt;=99,"",INDEX('分け方の表'!$G$4:$G$23,P1013)&amp;""))</f>
        <v/>
      </c>
      <c r="R1013" s="39">
        <f>IF(L1013&lt;&gt;1,"",IF((F1013="収入")*(G1013="給与")*(E1013&lt;&gt;"")*(COUNTIFS('分け方の表'!$J$4:$J$13,E1013)&gt;0),INDEX('分け方の表'!$K$4:$K$13,MATCH(E1013,'分け方の表'!$J$4:$J$13,0))&amp;"",IFERROR(INDEX('分け方の表'!$C$4:$C$103,MATCH(F1013&amp;"|"&amp;G1013,'分け方の表'!$D$4:$D$103,0))&amp;"",IFERROR(INDEX('分け方の表'!$C$4:$C$103,MATCH(F1013&amp;"|（ほか全部）",'分け方の表'!$D$4:$D$103,0))&amp;"","未分類"))))</f>
        <v/>
      </c>
      <c r="S1013" s="39">
        <f>IF(L1013&lt;&gt;1,"",IF(N1013=1,"",IF(IF(O1013&gt;0,INDEX('分け方の表'!$N$4:$N$53,O1013)&amp;"","")&lt;&gt;"",IF(INDEX('分け方の表'!$N$4:$N$53,O1013)="（数えない）","",INDEX('分け方の表'!$N$4:$N$53,O1013)&amp;""),IF(I1013&amp;""="1",IF((Q1013&lt;&gt;"")*(D1013&lt;0)*(IFERROR(INDEX('入力'!$E$30:$E$88,MATCH(Q1013,'入力'!$A$30:$A$88,0)),"")="貯める・増やす"),Q1013,""),IF(A1013&amp;""="0","",IF(Q1013&lt;&gt;"",Q1013,R1013))))))</f>
        <v/>
      </c>
      <c r="T1013" s="56">
        <f>IF(S1013="","",IF(IFERROR(INDEX('入力'!$E$30:$E$88,MATCH(S1013,'入力'!$A$30:$A$88,0)),"")="入るお金",D1013,-D1013))</f>
        <v/>
      </c>
      <c r="U1013" s="39">
        <f>IF(L1013="","",IF(L1013&lt;&gt;1,"見出しなど",IF(N1013=1,"重なり",IF(S1013="",IF(O1013&gt;0,"数えない（直した）",IF(I1013&amp;""="1","振替",IF(A1013&amp;""="0","計算対象外","数えない"))),IF(COUNTIFS('入力'!$A$30:$A$88,S1013)=0,"一覧にない費目",IF(O1013&gt;0,"直した",IF(S1013="未分類","未分類","OK")))))))</f>
        <v/>
      </c>
    </row>
    <row r="1014">
      <c r="A1014" s="40" t="n"/>
      <c r="B1014" s="34" t="n"/>
      <c r="C1014" s="35" t="n"/>
      <c r="D1014" s="36" t="n"/>
      <c r="E1014" s="35" t="n"/>
      <c r="F1014" s="35" t="n"/>
      <c r="G1014" s="35" t="n"/>
      <c r="H1014" s="35" t="n"/>
      <c r="I1014" s="40" t="n"/>
      <c r="J1014" s="35" t="n"/>
      <c r="L1014" s="39">
        <f>IF(B1014="","",IFERROR(YEAR(B1014)*0+D1014*0+1,0))</f>
        <v/>
      </c>
      <c r="M1014" s="55">
        <f>IF(L1014&lt;&gt;1,"",IF(O1014&gt;0,IF(INDEX('分け方の表'!$O$4:$O$53,O1014)&lt;&gt;"",DATE(YEAR(INDEX('分け方の表'!$O$4:$O$53,O1014)),MONTH(INDEX('分け方の表'!$O$4:$O$53,O1014)),1),DATE(YEAR(B1014),MONTH(B1014),1)),DATE(YEAR(B1014),MONTH(B1014),1)))</f>
        <v/>
      </c>
      <c r="N1014" s="39">
        <f>IF(L1014&lt;&gt;1,"",IF(J1014="",0,IF(COUNTIFS($J$4:J1014,J1014)&gt;1,1,0)))</f>
        <v/>
      </c>
      <c r="O1014" s="39">
        <f>IF(L1014&lt;&gt;1,"",IF(J1014="",0,IFERROR(MATCH(J1014,'分け方の表'!$M$4:$M$53,0),0)))</f>
        <v/>
      </c>
      <c r="P1014" s="39">
        <f>IF(L1014&lt;&gt;1,"",IF(SUMPRODUCT((COUNTIFS(C1014,"*"&amp;'分け方の表'!$F$4:$F$23&amp;"*")&gt;0)*('分け方の表'!$F$4:$F$23&lt;&gt;"")*'分け方の表'!$I$4:$I$23)=0,99,1+COUNTIFS('分け方の表'!$I$4:$I$23,"&gt;"&amp;SUMPRODUCT((COUNTIFS(C1014,"*"&amp;'分け方の表'!$F$4:$F$23&amp;"*")&gt;0)*('分け方の表'!$F$4:$F$23&lt;&gt;"")*'分け方の表'!$I$4:$I$23))))</f>
        <v/>
      </c>
      <c r="Q1014" s="39">
        <f>IF(L1014&lt;&gt;1,"",IF(P1014&gt;=99,"",INDEX('分け方の表'!$G$4:$G$23,P1014)&amp;""))</f>
        <v/>
      </c>
      <c r="R1014" s="39">
        <f>IF(L1014&lt;&gt;1,"",IF((F1014="収入")*(G1014="給与")*(E1014&lt;&gt;"")*(COUNTIFS('分け方の表'!$J$4:$J$13,E1014)&gt;0),INDEX('分け方の表'!$K$4:$K$13,MATCH(E1014,'分け方の表'!$J$4:$J$13,0))&amp;"",IFERROR(INDEX('分け方の表'!$C$4:$C$103,MATCH(F1014&amp;"|"&amp;G1014,'分け方の表'!$D$4:$D$103,0))&amp;"",IFERROR(INDEX('分け方の表'!$C$4:$C$103,MATCH(F1014&amp;"|（ほか全部）",'分け方の表'!$D$4:$D$103,0))&amp;"","未分類"))))</f>
        <v/>
      </c>
      <c r="S1014" s="39">
        <f>IF(L1014&lt;&gt;1,"",IF(N1014=1,"",IF(IF(O1014&gt;0,INDEX('分け方の表'!$N$4:$N$53,O1014)&amp;"","")&lt;&gt;"",IF(INDEX('分け方の表'!$N$4:$N$53,O1014)="（数えない）","",INDEX('分け方の表'!$N$4:$N$53,O1014)&amp;""),IF(I1014&amp;""="1",IF((Q1014&lt;&gt;"")*(D1014&lt;0)*(IFERROR(INDEX('入力'!$E$30:$E$88,MATCH(Q1014,'入力'!$A$30:$A$88,0)),"")="貯める・増やす"),Q1014,""),IF(A1014&amp;""="0","",IF(Q1014&lt;&gt;"",Q1014,R1014))))))</f>
        <v/>
      </c>
      <c r="T1014" s="56">
        <f>IF(S1014="","",IF(IFERROR(INDEX('入力'!$E$30:$E$88,MATCH(S1014,'入力'!$A$30:$A$88,0)),"")="入るお金",D1014,-D1014))</f>
        <v/>
      </c>
      <c r="U1014" s="39">
        <f>IF(L1014="","",IF(L1014&lt;&gt;1,"見出しなど",IF(N1014=1,"重なり",IF(S1014="",IF(O1014&gt;0,"数えない（直した）",IF(I1014&amp;""="1","振替",IF(A1014&amp;""="0","計算対象外","数えない"))),IF(COUNTIFS('入力'!$A$30:$A$88,S1014)=0,"一覧にない費目",IF(O1014&gt;0,"直した",IF(S1014="未分類","未分類","OK")))))))</f>
        <v/>
      </c>
    </row>
    <row r="1015">
      <c r="A1015" s="40" t="n"/>
      <c r="B1015" s="34" t="n"/>
      <c r="C1015" s="35" t="n"/>
      <c r="D1015" s="36" t="n"/>
      <c r="E1015" s="35" t="n"/>
      <c r="F1015" s="35" t="n"/>
      <c r="G1015" s="35" t="n"/>
      <c r="H1015" s="35" t="n"/>
      <c r="I1015" s="40" t="n"/>
      <c r="J1015" s="35" t="n"/>
      <c r="L1015" s="39">
        <f>IF(B1015="","",IFERROR(YEAR(B1015)*0+D1015*0+1,0))</f>
        <v/>
      </c>
      <c r="M1015" s="55">
        <f>IF(L1015&lt;&gt;1,"",IF(O1015&gt;0,IF(INDEX('分け方の表'!$O$4:$O$53,O1015)&lt;&gt;"",DATE(YEAR(INDEX('分け方の表'!$O$4:$O$53,O1015)),MONTH(INDEX('分け方の表'!$O$4:$O$53,O1015)),1),DATE(YEAR(B1015),MONTH(B1015),1)),DATE(YEAR(B1015),MONTH(B1015),1)))</f>
        <v/>
      </c>
      <c r="N1015" s="39">
        <f>IF(L1015&lt;&gt;1,"",IF(J1015="",0,IF(COUNTIFS($J$4:J1015,J1015)&gt;1,1,0)))</f>
        <v/>
      </c>
      <c r="O1015" s="39">
        <f>IF(L1015&lt;&gt;1,"",IF(J1015="",0,IFERROR(MATCH(J1015,'分け方の表'!$M$4:$M$53,0),0)))</f>
        <v/>
      </c>
      <c r="P1015" s="39">
        <f>IF(L1015&lt;&gt;1,"",IF(SUMPRODUCT((COUNTIFS(C1015,"*"&amp;'分け方の表'!$F$4:$F$23&amp;"*")&gt;0)*('分け方の表'!$F$4:$F$23&lt;&gt;"")*'分け方の表'!$I$4:$I$23)=0,99,1+COUNTIFS('分け方の表'!$I$4:$I$23,"&gt;"&amp;SUMPRODUCT((COUNTIFS(C1015,"*"&amp;'分け方の表'!$F$4:$F$23&amp;"*")&gt;0)*('分け方の表'!$F$4:$F$23&lt;&gt;"")*'分け方の表'!$I$4:$I$23))))</f>
        <v/>
      </c>
      <c r="Q1015" s="39">
        <f>IF(L1015&lt;&gt;1,"",IF(P1015&gt;=99,"",INDEX('分け方の表'!$G$4:$G$23,P1015)&amp;""))</f>
        <v/>
      </c>
      <c r="R1015" s="39">
        <f>IF(L1015&lt;&gt;1,"",IF((F1015="収入")*(G1015="給与")*(E1015&lt;&gt;"")*(COUNTIFS('分け方の表'!$J$4:$J$13,E1015)&gt;0),INDEX('分け方の表'!$K$4:$K$13,MATCH(E1015,'分け方の表'!$J$4:$J$13,0))&amp;"",IFERROR(INDEX('分け方の表'!$C$4:$C$103,MATCH(F1015&amp;"|"&amp;G1015,'分け方の表'!$D$4:$D$103,0))&amp;"",IFERROR(INDEX('分け方の表'!$C$4:$C$103,MATCH(F1015&amp;"|（ほか全部）",'分け方の表'!$D$4:$D$103,0))&amp;"","未分類"))))</f>
        <v/>
      </c>
      <c r="S1015" s="39">
        <f>IF(L1015&lt;&gt;1,"",IF(N1015=1,"",IF(IF(O1015&gt;0,INDEX('分け方の表'!$N$4:$N$53,O1015)&amp;"","")&lt;&gt;"",IF(INDEX('分け方の表'!$N$4:$N$53,O1015)="（数えない）","",INDEX('分け方の表'!$N$4:$N$53,O1015)&amp;""),IF(I1015&amp;""="1",IF((Q1015&lt;&gt;"")*(D1015&lt;0)*(IFERROR(INDEX('入力'!$E$30:$E$88,MATCH(Q1015,'入力'!$A$30:$A$88,0)),"")="貯める・増やす"),Q1015,""),IF(A1015&amp;""="0","",IF(Q1015&lt;&gt;"",Q1015,R1015))))))</f>
        <v/>
      </c>
      <c r="T1015" s="56">
        <f>IF(S1015="","",IF(IFERROR(INDEX('入力'!$E$30:$E$88,MATCH(S1015,'入力'!$A$30:$A$88,0)),"")="入るお金",D1015,-D1015))</f>
        <v/>
      </c>
      <c r="U1015" s="39">
        <f>IF(L1015="","",IF(L1015&lt;&gt;1,"見出しなど",IF(N1015=1,"重なり",IF(S1015="",IF(O1015&gt;0,"数えない（直した）",IF(I1015&amp;""="1","振替",IF(A1015&amp;""="0","計算対象外","数えない"))),IF(COUNTIFS('入力'!$A$30:$A$88,S1015)=0,"一覧にない費目",IF(O1015&gt;0,"直した",IF(S1015="未分類","未分類","OK")))))))</f>
        <v/>
      </c>
    </row>
    <row r="1016">
      <c r="A1016" s="40" t="n"/>
      <c r="B1016" s="34" t="n"/>
      <c r="C1016" s="35" t="n"/>
      <c r="D1016" s="36" t="n"/>
      <c r="E1016" s="35" t="n"/>
      <c r="F1016" s="35" t="n"/>
      <c r="G1016" s="35" t="n"/>
      <c r="H1016" s="35" t="n"/>
      <c r="I1016" s="40" t="n"/>
      <c r="J1016" s="35" t="n"/>
      <c r="L1016" s="39">
        <f>IF(B1016="","",IFERROR(YEAR(B1016)*0+D1016*0+1,0))</f>
        <v/>
      </c>
      <c r="M1016" s="55">
        <f>IF(L1016&lt;&gt;1,"",IF(O1016&gt;0,IF(INDEX('分け方の表'!$O$4:$O$53,O1016)&lt;&gt;"",DATE(YEAR(INDEX('分け方の表'!$O$4:$O$53,O1016)),MONTH(INDEX('分け方の表'!$O$4:$O$53,O1016)),1),DATE(YEAR(B1016),MONTH(B1016),1)),DATE(YEAR(B1016),MONTH(B1016),1)))</f>
        <v/>
      </c>
      <c r="N1016" s="39">
        <f>IF(L1016&lt;&gt;1,"",IF(J1016="",0,IF(COUNTIFS($J$4:J1016,J1016)&gt;1,1,0)))</f>
        <v/>
      </c>
      <c r="O1016" s="39">
        <f>IF(L1016&lt;&gt;1,"",IF(J1016="",0,IFERROR(MATCH(J1016,'分け方の表'!$M$4:$M$53,0),0)))</f>
        <v/>
      </c>
      <c r="P1016" s="39">
        <f>IF(L1016&lt;&gt;1,"",IF(SUMPRODUCT((COUNTIFS(C1016,"*"&amp;'分け方の表'!$F$4:$F$23&amp;"*")&gt;0)*('分け方の表'!$F$4:$F$23&lt;&gt;"")*'分け方の表'!$I$4:$I$23)=0,99,1+COUNTIFS('分け方の表'!$I$4:$I$23,"&gt;"&amp;SUMPRODUCT((COUNTIFS(C1016,"*"&amp;'分け方の表'!$F$4:$F$23&amp;"*")&gt;0)*('分け方の表'!$F$4:$F$23&lt;&gt;"")*'分け方の表'!$I$4:$I$23))))</f>
        <v/>
      </c>
      <c r="Q1016" s="39">
        <f>IF(L1016&lt;&gt;1,"",IF(P1016&gt;=99,"",INDEX('分け方の表'!$G$4:$G$23,P1016)&amp;""))</f>
        <v/>
      </c>
      <c r="R1016" s="39">
        <f>IF(L1016&lt;&gt;1,"",IF((F1016="収入")*(G1016="給与")*(E1016&lt;&gt;"")*(COUNTIFS('分け方の表'!$J$4:$J$13,E1016)&gt;0),INDEX('分け方の表'!$K$4:$K$13,MATCH(E1016,'分け方の表'!$J$4:$J$13,0))&amp;"",IFERROR(INDEX('分け方の表'!$C$4:$C$103,MATCH(F1016&amp;"|"&amp;G1016,'分け方の表'!$D$4:$D$103,0))&amp;"",IFERROR(INDEX('分け方の表'!$C$4:$C$103,MATCH(F1016&amp;"|（ほか全部）",'分け方の表'!$D$4:$D$103,0))&amp;"","未分類"))))</f>
        <v/>
      </c>
      <c r="S1016" s="39">
        <f>IF(L1016&lt;&gt;1,"",IF(N1016=1,"",IF(IF(O1016&gt;0,INDEX('分け方の表'!$N$4:$N$53,O1016)&amp;"","")&lt;&gt;"",IF(INDEX('分け方の表'!$N$4:$N$53,O1016)="（数えない）","",INDEX('分け方の表'!$N$4:$N$53,O1016)&amp;""),IF(I1016&amp;""="1",IF((Q1016&lt;&gt;"")*(D1016&lt;0)*(IFERROR(INDEX('入力'!$E$30:$E$88,MATCH(Q1016,'入力'!$A$30:$A$88,0)),"")="貯める・増やす"),Q1016,""),IF(A1016&amp;""="0","",IF(Q1016&lt;&gt;"",Q1016,R1016))))))</f>
        <v/>
      </c>
      <c r="T1016" s="56">
        <f>IF(S1016="","",IF(IFERROR(INDEX('入力'!$E$30:$E$88,MATCH(S1016,'入力'!$A$30:$A$88,0)),"")="入るお金",D1016,-D1016))</f>
        <v/>
      </c>
      <c r="U1016" s="39">
        <f>IF(L1016="","",IF(L1016&lt;&gt;1,"見出しなど",IF(N1016=1,"重なり",IF(S1016="",IF(O1016&gt;0,"数えない（直した）",IF(I1016&amp;""="1","振替",IF(A1016&amp;""="0","計算対象外","数えない"))),IF(COUNTIFS('入力'!$A$30:$A$88,S1016)=0,"一覧にない費目",IF(O1016&gt;0,"直した",IF(S1016="未分類","未分類","OK")))))))</f>
        <v/>
      </c>
    </row>
    <row r="1017">
      <c r="A1017" s="40" t="n"/>
      <c r="B1017" s="34" t="n"/>
      <c r="C1017" s="35" t="n"/>
      <c r="D1017" s="36" t="n"/>
      <c r="E1017" s="35" t="n"/>
      <c r="F1017" s="35" t="n"/>
      <c r="G1017" s="35" t="n"/>
      <c r="H1017" s="35" t="n"/>
      <c r="I1017" s="40" t="n"/>
      <c r="J1017" s="35" t="n"/>
      <c r="L1017" s="39">
        <f>IF(B1017="","",IFERROR(YEAR(B1017)*0+D1017*0+1,0))</f>
        <v/>
      </c>
      <c r="M1017" s="55">
        <f>IF(L1017&lt;&gt;1,"",IF(O1017&gt;0,IF(INDEX('分け方の表'!$O$4:$O$53,O1017)&lt;&gt;"",DATE(YEAR(INDEX('分け方の表'!$O$4:$O$53,O1017)),MONTH(INDEX('分け方の表'!$O$4:$O$53,O1017)),1),DATE(YEAR(B1017),MONTH(B1017),1)),DATE(YEAR(B1017),MONTH(B1017),1)))</f>
        <v/>
      </c>
      <c r="N1017" s="39">
        <f>IF(L1017&lt;&gt;1,"",IF(J1017="",0,IF(COUNTIFS($J$4:J1017,J1017)&gt;1,1,0)))</f>
        <v/>
      </c>
      <c r="O1017" s="39">
        <f>IF(L1017&lt;&gt;1,"",IF(J1017="",0,IFERROR(MATCH(J1017,'分け方の表'!$M$4:$M$53,0),0)))</f>
        <v/>
      </c>
      <c r="P1017" s="39">
        <f>IF(L1017&lt;&gt;1,"",IF(SUMPRODUCT((COUNTIFS(C1017,"*"&amp;'分け方の表'!$F$4:$F$23&amp;"*")&gt;0)*('分け方の表'!$F$4:$F$23&lt;&gt;"")*'分け方の表'!$I$4:$I$23)=0,99,1+COUNTIFS('分け方の表'!$I$4:$I$23,"&gt;"&amp;SUMPRODUCT((COUNTIFS(C1017,"*"&amp;'分け方の表'!$F$4:$F$23&amp;"*")&gt;0)*('分け方の表'!$F$4:$F$23&lt;&gt;"")*'分け方の表'!$I$4:$I$23))))</f>
        <v/>
      </c>
      <c r="Q1017" s="39">
        <f>IF(L1017&lt;&gt;1,"",IF(P1017&gt;=99,"",INDEX('分け方の表'!$G$4:$G$23,P1017)&amp;""))</f>
        <v/>
      </c>
      <c r="R1017" s="39">
        <f>IF(L1017&lt;&gt;1,"",IF((F1017="収入")*(G1017="給与")*(E1017&lt;&gt;"")*(COUNTIFS('分け方の表'!$J$4:$J$13,E1017)&gt;0),INDEX('分け方の表'!$K$4:$K$13,MATCH(E1017,'分け方の表'!$J$4:$J$13,0))&amp;"",IFERROR(INDEX('分け方の表'!$C$4:$C$103,MATCH(F1017&amp;"|"&amp;G1017,'分け方の表'!$D$4:$D$103,0))&amp;"",IFERROR(INDEX('分け方の表'!$C$4:$C$103,MATCH(F1017&amp;"|（ほか全部）",'分け方の表'!$D$4:$D$103,0))&amp;"","未分類"))))</f>
        <v/>
      </c>
      <c r="S1017" s="39">
        <f>IF(L1017&lt;&gt;1,"",IF(N1017=1,"",IF(IF(O1017&gt;0,INDEX('分け方の表'!$N$4:$N$53,O1017)&amp;"","")&lt;&gt;"",IF(INDEX('分け方の表'!$N$4:$N$53,O1017)="（数えない）","",INDEX('分け方の表'!$N$4:$N$53,O1017)&amp;""),IF(I1017&amp;""="1",IF((Q1017&lt;&gt;"")*(D1017&lt;0)*(IFERROR(INDEX('入力'!$E$30:$E$88,MATCH(Q1017,'入力'!$A$30:$A$88,0)),"")="貯める・増やす"),Q1017,""),IF(A1017&amp;""="0","",IF(Q1017&lt;&gt;"",Q1017,R1017))))))</f>
        <v/>
      </c>
      <c r="T1017" s="56">
        <f>IF(S1017="","",IF(IFERROR(INDEX('入力'!$E$30:$E$88,MATCH(S1017,'入力'!$A$30:$A$88,0)),"")="入るお金",D1017,-D1017))</f>
        <v/>
      </c>
      <c r="U1017" s="39">
        <f>IF(L1017="","",IF(L1017&lt;&gt;1,"見出しなど",IF(N1017=1,"重なり",IF(S1017="",IF(O1017&gt;0,"数えない（直した）",IF(I1017&amp;""="1","振替",IF(A1017&amp;""="0","計算対象外","数えない"))),IF(COUNTIFS('入力'!$A$30:$A$88,S1017)=0,"一覧にない費目",IF(O1017&gt;0,"直した",IF(S1017="未分類","未分類","OK")))))))</f>
        <v/>
      </c>
    </row>
    <row r="1018">
      <c r="A1018" s="40" t="n"/>
      <c r="B1018" s="34" t="n"/>
      <c r="C1018" s="35" t="n"/>
      <c r="D1018" s="36" t="n"/>
      <c r="E1018" s="35" t="n"/>
      <c r="F1018" s="35" t="n"/>
      <c r="G1018" s="35" t="n"/>
      <c r="H1018" s="35" t="n"/>
      <c r="I1018" s="40" t="n"/>
      <c r="J1018" s="35" t="n"/>
      <c r="L1018" s="39">
        <f>IF(B1018="","",IFERROR(YEAR(B1018)*0+D1018*0+1,0))</f>
        <v/>
      </c>
      <c r="M1018" s="55">
        <f>IF(L1018&lt;&gt;1,"",IF(O1018&gt;0,IF(INDEX('分け方の表'!$O$4:$O$53,O1018)&lt;&gt;"",DATE(YEAR(INDEX('分け方の表'!$O$4:$O$53,O1018)),MONTH(INDEX('分け方の表'!$O$4:$O$53,O1018)),1),DATE(YEAR(B1018),MONTH(B1018),1)),DATE(YEAR(B1018),MONTH(B1018),1)))</f>
        <v/>
      </c>
      <c r="N1018" s="39">
        <f>IF(L1018&lt;&gt;1,"",IF(J1018="",0,IF(COUNTIFS($J$4:J1018,J1018)&gt;1,1,0)))</f>
        <v/>
      </c>
      <c r="O1018" s="39">
        <f>IF(L1018&lt;&gt;1,"",IF(J1018="",0,IFERROR(MATCH(J1018,'分け方の表'!$M$4:$M$53,0),0)))</f>
        <v/>
      </c>
      <c r="P1018" s="39">
        <f>IF(L1018&lt;&gt;1,"",IF(SUMPRODUCT((COUNTIFS(C1018,"*"&amp;'分け方の表'!$F$4:$F$23&amp;"*")&gt;0)*('分け方の表'!$F$4:$F$23&lt;&gt;"")*'分け方の表'!$I$4:$I$23)=0,99,1+COUNTIFS('分け方の表'!$I$4:$I$23,"&gt;"&amp;SUMPRODUCT((COUNTIFS(C1018,"*"&amp;'分け方の表'!$F$4:$F$23&amp;"*")&gt;0)*('分け方の表'!$F$4:$F$23&lt;&gt;"")*'分け方の表'!$I$4:$I$23))))</f>
        <v/>
      </c>
      <c r="Q1018" s="39">
        <f>IF(L1018&lt;&gt;1,"",IF(P1018&gt;=99,"",INDEX('分け方の表'!$G$4:$G$23,P1018)&amp;""))</f>
        <v/>
      </c>
      <c r="R1018" s="39">
        <f>IF(L1018&lt;&gt;1,"",IF((F1018="収入")*(G1018="給与")*(E1018&lt;&gt;"")*(COUNTIFS('分け方の表'!$J$4:$J$13,E1018)&gt;0),INDEX('分け方の表'!$K$4:$K$13,MATCH(E1018,'分け方の表'!$J$4:$J$13,0))&amp;"",IFERROR(INDEX('分け方の表'!$C$4:$C$103,MATCH(F1018&amp;"|"&amp;G1018,'分け方の表'!$D$4:$D$103,0))&amp;"",IFERROR(INDEX('分け方の表'!$C$4:$C$103,MATCH(F1018&amp;"|（ほか全部）",'分け方の表'!$D$4:$D$103,0))&amp;"","未分類"))))</f>
        <v/>
      </c>
      <c r="S1018" s="39">
        <f>IF(L1018&lt;&gt;1,"",IF(N1018=1,"",IF(IF(O1018&gt;0,INDEX('分け方の表'!$N$4:$N$53,O1018)&amp;"","")&lt;&gt;"",IF(INDEX('分け方の表'!$N$4:$N$53,O1018)="（数えない）","",INDEX('分け方の表'!$N$4:$N$53,O1018)&amp;""),IF(I1018&amp;""="1",IF((Q1018&lt;&gt;"")*(D1018&lt;0)*(IFERROR(INDEX('入力'!$E$30:$E$88,MATCH(Q1018,'入力'!$A$30:$A$88,0)),"")="貯める・増やす"),Q1018,""),IF(A1018&amp;""="0","",IF(Q1018&lt;&gt;"",Q1018,R1018))))))</f>
        <v/>
      </c>
      <c r="T1018" s="56">
        <f>IF(S1018="","",IF(IFERROR(INDEX('入力'!$E$30:$E$88,MATCH(S1018,'入力'!$A$30:$A$88,0)),"")="入るお金",D1018,-D1018))</f>
        <v/>
      </c>
      <c r="U1018" s="39">
        <f>IF(L1018="","",IF(L1018&lt;&gt;1,"見出しなど",IF(N1018=1,"重なり",IF(S1018="",IF(O1018&gt;0,"数えない（直した）",IF(I1018&amp;""="1","振替",IF(A1018&amp;""="0","計算対象外","数えない"))),IF(COUNTIFS('入力'!$A$30:$A$88,S1018)=0,"一覧にない費目",IF(O1018&gt;0,"直した",IF(S1018="未分類","未分類","OK")))))))</f>
        <v/>
      </c>
    </row>
    <row r="1019">
      <c r="A1019" s="40" t="n"/>
      <c r="B1019" s="34" t="n"/>
      <c r="C1019" s="35" t="n"/>
      <c r="D1019" s="36" t="n"/>
      <c r="E1019" s="35" t="n"/>
      <c r="F1019" s="35" t="n"/>
      <c r="G1019" s="35" t="n"/>
      <c r="H1019" s="35" t="n"/>
      <c r="I1019" s="40" t="n"/>
      <c r="J1019" s="35" t="n"/>
      <c r="L1019" s="39">
        <f>IF(B1019="","",IFERROR(YEAR(B1019)*0+D1019*0+1,0))</f>
        <v/>
      </c>
      <c r="M1019" s="55">
        <f>IF(L1019&lt;&gt;1,"",IF(O1019&gt;0,IF(INDEX('分け方の表'!$O$4:$O$53,O1019)&lt;&gt;"",DATE(YEAR(INDEX('分け方の表'!$O$4:$O$53,O1019)),MONTH(INDEX('分け方の表'!$O$4:$O$53,O1019)),1),DATE(YEAR(B1019),MONTH(B1019),1)),DATE(YEAR(B1019),MONTH(B1019),1)))</f>
        <v/>
      </c>
      <c r="N1019" s="39">
        <f>IF(L1019&lt;&gt;1,"",IF(J1019="",0,IF(COUNTIFS($J$4:J1019,J1019)&gt;1,1,0)))</f>
        <v/>
      </c>
      <c r="O1019" s="39">
        <f>IF(L1019&lt;&gt;1,"",IF(J1019="",0,IFERROR(MATCH(J1019,'分け方の表'!$M$4:$M$53,0),0)))</f>
        <v/>
      </c>
      <c r="P1019" s="39">
        <f>IF(L1019&lt;&gt;1,"",IF(SUMPRODUCT((COUNTIFS(C1019,"*"&amp;'分け方の表'!$F$4:$F$23&amp;"*")&gt;0)*('分け方の表'!$F$4:$F$23&lt;&gt;"")*'分け方の表'!$I$4:$I$23)=0,99,1+COUNTIFS('分け方の表'!$I$4:$I$23,"&gt;"&amp;SUMPRODUCT((COUNTIFS(C1019,"*"&amp;'分け方の表'!$F$4:$F$23&amp;"*")&gt;0)*('分け方の表'!$F$4:$F$23&lt;&gt;"")*'分け方の表'!$I$4:$I$23))))</f>
        <v/>
      </c>
      <c r="Q1019" s="39">
        <f>IF(L1019&lt;&gt;1,"",IF(P1019&gt;=99,"",INDEX('分け方の表'!$G$4:$G$23,P1019)&amp;""))</f>
        <v/>
      </c>
      <c r="R1019" s="39">
        <f>IF(L1019&lt;&gt;1,"",IF((F1019="収入")*(G1019="給与")*(E1019&lt;&gt;"")*(COUNTIFS('分け方の表'!$J$4:$J$13,E1019)&gt;0),INDEX('分け方の表'!$K$4:$K$13,MATCH(E1019,'分け方の表'!$J$4:$J$13,0))&amp;"",IFERROR(INDEX('分け方の表'!$C$4:$C$103,MATCH(F1019&amp;"|"&amp;G1019,'分け方の表'!$D$4:$D$103,0))&amp;"",IFERROR(INDEX('分け方の表'!$C$4:$C$103,MATCH(F1019&amp;"|（ほか全部）",'分け方の表'!$D$4:$D$103,0))&amp;"","未分類"))))</f>
        <v/>
      </c>
      <c r="S1019" s="39">
        <f>IF(L1019&lt;&gt;1,"",IF(N1019=1,"",IF(IF(O1019&gt;0,INDEX('分け方の表'!$N$4:$N$53,O1019)&amp;"","")&lt;&gt;"",IF(INDEX('分け方の表'!$N$4:$N$53,O1019)="（数えない）","",INDEX('分け方の表'!$N$4:$N$53,O1019)&amp;""),IF(I1019&amp;""="1",IF((Q1019&lt;&gt;"")*(D1019&lt;0)*(IFERROR(INDEX('入力'!$E$30:$E$88,MATCH(Q1019,'入力'!$A$30:$A$88,0)),"")="貯める・増やす"),Q1019,""),IF(A1019&amp;""="0","",IF(Q1019&lt;&gt;"",Q1019,R1019))))))</f>
        <v/>
      </c>
      <c r="T1019" s="56">
        <f>IF(S1019="","",IF(IFERROR(INDEX('入力'!$E$30:$E$88,MATCH(S1019,'入力'!$A$30:$A$88,0)),"")="入るお金",D1019,-D1019))</f>
        <v/>
      </c>
      <c r="U1019" s="39">
        <f>IF(L1019="","",IF(L1019&lt;&gt;1,"見出しなど",IF(N1019=1,"重なり",IF(S1019="",IF(O1019&gt;0,"数えない（直した）",IF(I1019&amp;""="1","振替",IF(A1019&amp;""="0","計算対象外","数えない"))),IF(COUNTIFS('入力'!$A$30:$A$88,S1019)=0,"一覧にない費目",IF(O1019&gt;0,"直した",IF(S1019="未分類","未分類","OK")))))))</f>
        <v/>
      </c>
    </row>
    <row r="1020">
      <c r="A1020" s="40" t="n"/>
      <c r="B1020" s="34" t="n"/>
      <c r="C1020" s="35" t="n"/>
      <c r="D1020" s="36" t="n"/>
      <c r="E1020" s="35" t="n"/>
      <c r="F1020" s="35" t="n"/>
      <c r="G1020" s="35" t="n"/>
      <c r="H1020" s="35" t="n"/>
      <c r="I1020" s="40" t="n"/>
      <c r="J1020" s="35" t="n"/>
      <c r="L1020" s="39">
        <f>IF(B1020="","",IFERROR(YEAR(B1020)*0+D1020*0+1,0))</f>
        <v/>
      </c>
      <c r="M1020" s="55">
        <f>IF(L1020&lt;&gt;1,"",IF(O1020&gt;0,IF(INDEX('分け方の表'!$O$4:$O$53,O1020)&lt;&gt;"",DATE(YEAR(INDEX('分け方の表'!$O$4:$O$53,O1020)),MONTH(INDEX('分け方の表'!$O$4:$O$53,O1020)),1),DATE(YEAR(B1020),MONTH(B1020),1)),DATE(YEAR(B1020),MONTH(B1020),1)))</f>
        <v/>
      </c>
      <c r="N1020" s="39">
        <f>IF(L1020&lt;&gt;1,"",IF(J1020="",0,IF(COUNTIFS($J$4:J1020,J1020)&gt;1,1,0)))</f>
        <v/>
      </c>
      <c r="O1020" s="39">
        <f>IF(L1020&lt;&gt;1,"",IF(J1020="",0,IFERROR(MATCH(J1020,'分け方の表'!$M$4:$M$53,0),0)))</f>
        <v/>
      </c>
      <c r="P1020" s="39">
        <f>IF(L1020&lt;&gt;1,"",IF(SUMPRODUCT((COUNTIFS(C1020,"*"&amp;'分け方の表'!$F$4:$F$23&amp;"*")&gt;0)*('分け方の表'!$F$4:$F$23&lt;&gt;"")*'分け方の表'!$I$4:$I$23)=0,99,1+COUNTIFS('分け方の表'!$I$4:$I$23,"&gt;"&amp;SUMPRODUCT((COUNTIFS(C1020,"*"&amp;'分け方の表'!$F$4:$F$23&amp;"*")&gt;0)*('分け方の表'!$F$4:$F$23&lt;&gt;"")*'分け方の表'!$I$4:$I$23))))</f>
        <v/>
      </c>
      <c r="Q1020" s="39">
        <f>IF(L1020&lt;&gt;1,"",IF(P1020&gt;=99,"",INDEX('分け方の表'!$G$4:$G$23,P1020)&amp;""))</f>
        <v/>
      </c>
      <c r="R1020" s="39">
        <f>IF(L1020&lt;&gt;1,"",IF((F1020="収入")*(G1020="給与")*(E1020&lt;&gt;"")*(COUNTIFS('分け方の表'!$J$4:$J$13,E1020)&gt;0),INDEX('分け方の表'!$K$4:$K$13,MATCH(E1020,'分け方の表'!$J$4:$J$13,0))&amp;"",IFERROR(INDEX('分け方の表'!$C$4:$C$103,MATCH(F1020&amp;"|"&amp;G1020,'分け方の表'!$D$4:$D$103,0))&amp;"",IFERROR(INDEX('分け方の表'!$C$4:$C$103,MATCH(F1020&amp;"|（ほか全部）",'分け方の表'!$D$4:$D$103,0))&amp;"","未分類"))))</f>
        <v/>
      </c>
      <c r="S1020" s="39">
        <f>IF(L1020&lt;&gt;1,"",IF(N1020=1,"",IF(IF(O1020&gt;0,INDEX('分け方の表'!$N$4:$N$53,O1020)&amp;"","")&lt;&gt;"",IF(INDEX('分け方の表'!$N$4:$N$53,O1020)="（数えない）","",INDEX('分け方の表'!$N$4:$N$53,O1020)&amp;""),IF(I1020&amp;""="1",IF((Q1020&lt;&gt;"")*(D1020&lt;0)*(IFERROR(INDEX('入力'!$E$30:$E$88,MATCH(Q1020,'入力'!$A$30:$A$88,0)),"")="貯める・増やす"),Q1020,""),IF(A1020&amp;""="0","",IF(Q1020&lt;&gt;"",Q1020,R1020))))))</f>
        <v/>
      </c>
      <c r="T1020" s="56">
        <f>IF(S1020="","",IF(IFERROR(INDEX('入力'!$E$30:$E$88,MATCH(S1020,'入力'!$A$30:$A$88,0)),"")="入るお金",D1020,-D1020))</f>
        <v/>
      </c>
      <c r="U1020" s="39">
        <f>IF(L1020="","",IF(L1020&lt;&gt;1,"見出しなど",IF(N1020=1,"重なり",IF(S1020="",IF(O1020&gt;0,"数えない（直した）",IF(I1020&amp;""="1","振替",IF(A1020&amp;""="0","計算対象外","数えない"))),IF(COUNTIFS('入力'!$A$30:$A$88,S1020)=0,"一覧にない費目",IF(O1020&gt;0,"直した",IF(S1020="未分類","未分類","OK")))))))</f>
        <v/>
      </c>
    </row>
    <row r="1021">
      <c r="A1021" s="40" t="n"/>
      <c r="B1021" s="34" t="n"/>
      <c r="C1021" s="35" t="n"/>
      <c r="D1021" s="36" t="n"/>
      <c r="E1021" s="35" t="n"/>
      <c r="F1021" s="35" t="n"/>
      <c r="G1021" s="35" t="n"/>
      <c r="H1021" s="35" t="n"/>
      <c r="I1021" s="40" t="n"/>
      <c r="J1021" s="35" t="n"/>
      <c r="L1021" s="39">
        <f>IF(B1021="","",IFERROR(YEAR(B1021)*0+D1021*0+1,0))</f>
        <v/>
      </c>
      <c r="M1021" s="55">
        <f>IF(L1021&lt;&gt;1,"",IF(O1021&gt;0,IF(INDEX('分け方の表'!$O$4:$O$53,O1021)&lt;&gt;"",DATE(YEAR(INDEX('分け方の表'!$O$4:$O$53,O1021)),MONTH(INDEX('分け方の表'!$O$4:$O$53,O1021)),1),DATE(YEAR(B1021),MONTH(B1021),1)),DATE(YEAR(B1021),MONTH(B1021),1)))</f>
        <v/>
      </c>
      <c r="N1021" s="39">
        <f>IF(L1021&lt;&gt;1,"",IF(J1021="",0,IF(COUNTIFS($J$4:J1021,J1021)&gt;1,1,0)))</f>
        <v/>
      </c>
      <c r="O1021" s="39">
        <f>IF(L1021&lt;&gt;1,"",IF(J1021="",0,IFERROR(MATCH(J1021,'分け方の表'!$M$4:$M$53,0),0)))</f>
        <v/>
      </c>
      <c r="P1021" s="39">
        <f>IF(L1021&lt;&gt;1,"",IF(SUMPRODUCT((COUNTIFS(C1021,"*"&amp;'分け方の表'!$F$4:$F$23&amp;"*")&gt;0)*('分け方の表'!$F$4:$F$23&lt;&gt;"")*'分け方の表'!$I$4:$I$23)=0,99,1+COUNTIFS('分け方の表'!$I$4:$I$23,"&gt;"&amp;SUMPRODUCT((COUNTIFS(C1021,"*"&amp;'分け方の表'!$F$4:$F$23&amp;"*")&gt;0)*('分け方の表'!$F$4:$F$23&lt;&gt;"")*'分け方の表'!$I$4:$I$23))))</f>
        <v/>
      </c>
      <c r="Q1021" s="39">
        <f>IF(L1021&lt;&gt;1,"",IF(P1021&gt;=99,"",INDEX('分け方の表'!$G$4:$G$23,P1021)&amp;""))</f>
        <v/>
      </c>
      <c r="R1021" s="39">
        <f>IF(L1021&lt;&gt;1,"",IF((F1021="収入")*(G1021="給与")*(E1021&lt;&gt;"")*(COUNTIFS('分け方の表'!$J$4:$J$13,E1021)&gt;0),INDEX('分け方の表'!$K$4:$K$13,MATCH(E1021,'分け方の表'!$J$4:$J$13,0))&amp;"",IFERROR(INDEX('分け方の表'!$C$4:$C$103,MATCH(F1021&amp;"|"&amp;G1021,'分け方の表'!$D$4:$D$103,0))&amp;"",IFERROR(INDEX('分け方の表'!$C$4:$C$103,MATCH(F1021&amp;"|（ほか全部）",'分け方の表'!$D$4:$D$103,0))&amp;"","未分類"))))</f>
        <v/>
      </c>
      <c r="S1021" s="39">
        <f>IF(L1021&lt;&gt;1,"",IF(N1021=1,"",IF(IF(O1021&gt;0,INDEX('分け方の表'!$N$4:$N$53,O1021)&amp;"","")&lt;&gt;"",IF(INDEX('分け方の表'!$N$4:$N$53,O1021)="（数えない）","",INDEX('分け方の表'!$N$4:$N$53,O1021)&amp;""),IF(I1021&amp;""="1",IF((Q1021&lt;&gt;"")*(D1021&lt;0)*(IFERROR(INDEX('入力'!$E$30:$E$88,MATCH(Q1021,'入力'!$A$30:$A$88,0)),"")="貯める・増やす"),Q1021,""),IF(A1021&amp;""="0","",IF(Q1021&lt;&gt;"",Q1021,R1021))))))</f>
        <v/>
      </c>
      <c r="T1021" s="56">
        <f>IF(S1021="","",IF(IFERROR(INDEX('入力'!$E$30:$E$88,MATCH(S1021,'入力'!$A$30:$A$88,0)),"")="入るお金",D1021,-D1021))</f>
        <v/>
      </c>
      <c r="U1021" s="39">
        <f>IF(L1021="","",IF(L1021&lt;&gt;1,"見出しなど",IF(N1021=1,"重なり",IF(S1021="",IF(O1021&gt;0,"数えない（直した）",IF(I1021&amp;""="1","振替",IF(A1021&amp;""="0","計算対象外","数えない"))),IF(COUNTIFS('入力'!$A$30:$A$88,S1021)=0,"一覧にない費目",IF(O1021&gt;0,"直した",IF(S1021="未分類","未分類","OK")))))))</f>
        <v/>
      </c>
    </row>
    <row r="1022">
      <c r="A1022" s="40" t="n"/>
      <c r="B1022" s="34" t="n"/>
      <c r="C1022" s="35" t="n"/>
      <c r="D1022" s="36" t="n"/>
      <c r="E1022" s="35" t="n"/>
      <c r="F1022" s="35" t="n"/>
      <c r="G1022" s="35" t="n"/>
      <c r="H1022" s="35" t="n"/>
      <c r="I1022" s="40" t="n"/>
      <c r="J1022" s="35" t="n"/>
      <c r="L1022" s="39">
        <f>IF(B1022="","",IFERROR(YEAR(B1022)*0+D1022*0+1,0))</f>
        <v/>
      </c>
      <c r="M1022" s="55">
        <f>IF(L1022&lt;&gt;1,"",IF(O1022&gt;0,IF(INDEX('分け方の表'!$O$4:$O$53,O1022)&lt;&gt;"",DATE(YEAR(INDEX('分け方の表'!$O$4:$O$53,O1022)),MONTH(INDEX('分け方の表'!$O$4:$O$53,O1022)),1),DATE(YEAR(B1022),MONTH(B1022),1)),DATE(YEAR(B1022),MONTH(B1022),1)))</f>
        <v/>
      </c>
      <c r="N1022" s="39">
        <f>IF(L1022&lt;&gt;1,"",IF(J1022="",0,IF(COUNTIFS($J$4:J1022,J1022)&gt;1,1,0)))</f>
        <v/>
      </c>
      <c r="O1022" s="39">
        <f>IF(L1022&lt;&gt;1,"",IF(J1022="",0,IFERROR(MATCH(J1022,'分け方の表'!$M$4:$M$53,0),0)))</f>
        <v/>
      </c>
      <c r="P1022" s="39">
        <f>IF(L1022&lt;&gt;1,"",IF(SUMPRODUCT((COUNTIFS(C1022,"*"&amp;'分け方の表'!$F$4:$F$23&amp;"*")&gt;0)*('分け方の表'!$F$4:$F$23&lt;&gt;"")*'分け方の表'!$I$4:$I$23)=0,99,1+COUNTIFS('分け方の表'!$I$4:$I$23,"&gt;"&amp;SUMPRODUCT((COUNTIFS(C1022,"*"&amp;'分け方の表'!$F$4:$F$23&amp;"*")&gt;0)*('分け方の表'!$F$4:$F$23&lt;&gt;"")*'分け方の表'!$I$4:$I$23))))</f>
        <v/>
      </c>
      <c r="Q1022" s="39">
        <f>IF(L1022&lt;&gt;1,"",IF(P1022&gt;=99,"",INDEX('分け方の表'!$G$4:$G$23,P1022)&amp;""))</f>
        <v/>
      </c>
      <c r="R1022" s="39">
        <f>IF(L1022&lt;&gt;1,"",IF((F1022="収入")*(G1022="給与")*(E1022&lt;&gt;"")*(COUNTIFS('分け方の表'!$J$4:$J$13,E1022)&gt;0),INDEX('分け方の表'!$K$4:$K$13,MATCH(E1022,'分け方の表'!$J$4:$J$13,0))&amp;"",IFERROR(INDEX('分け方の表'!$C$4:$C$103,MATCH(F1022&amp;"|"&amp;G1022,'分け方の表'!$D$4:$D$103,0))&amp;"",IFERROR(INDEX('分け方の表'!$C$4:$C$103,MATCH(F1022&amp;"|（ほか全部）",'分け方の表'!$D$4:$D$103,0))&amp;"","未分類"))))</f>
        <v/>
      </c>
      <c r="S1022" s="39">
        <f>IF(L1022&lt;&gt;1,"",IF(N1022=1,"",IF(IF(O1022&gt;0,INDEX('分け方の表'!$N$4:$N$53,O1022)&amp;"","")&lt;&gt;"",IF(INDEX('分け方の表'!$N$4:$N$53,O1022)="（数えない）","",INDEX('分け方の表'!$N$4:$N$53,O1022)&amp;""),IF(I1022&amp;""="1",IF((Q1022&lt;&gt;"")*(D1022&lt;0)*(IFERROR(INDEX('入力'!$E$30:$E$88,MATCH(Q1022,'入力'!$A$30:$A$88,0)),"")="貯める・増やす"),Q1022,""),IF(A1022&amp;""="0","",IF(Q1022&lt;&gt;"",Q1022,R1022))))))</f>
        <v/>
      </c>
      <c r="T1022" s="56">
        <f>IF(S1022="","",IF(IFERROR(INDEX('入力'!$E$30:$E$88,MATCH(S1022,'入力'!$A$30:$A$88,0)),"")="入るお金",D1022,-D1022))</f>
        <v/>
      </c>
      <c r="U1022" s="39">
        <f>IF(L1022="","",IF(L1022&lt;&gt;1,"見出しなど",IF(N1022=1,"重なり",IF(S1022="",IF(O1022&gt;0,"数えない（直した）",IF(I1022&amp;""="1","振替",IF(A1022&amp;""="0","計算対象外","数えない"))),IF(COUNTIFS('入力'!$A$30:$A$88,S1022)=0,"一覧にない費目",IF(O1022&gt;0,"直した",IF(S1022="未分類","未分類","OK")))))))</f>
        <v/>
      </c>
    </row>
    <row r="1023">
      <c r="A1023" s="40" t="n"/>
      <c r="B1023" s="34" t="n"/>
      <c r="C1023" s="35" t="n"/>
      <c r="D1023" s="36" t="n"/>
      <c r="E1023" s="35" t="n"/>
      <c r="F1023" s="35" t="n"/>
      <c r="G1023" s="35" t="n"/>
      <c r="H1023" s="35" t="n"/>
      <c r="I1023" s="40" t="n"/>
      <c r="J1023" s="35" t="n"/>
      <c r="L1023" s="39">
        <f>IF(B1023="","",IFERROR(YEAR(B1023)*0+D1023*0+1,0))</f>
        <v/>
      </c>
      <c r="M1023" s="55">
        <f>IF(L1023&lt;&gt;1,"",IF(O1023&gt;0,IF(INDEX('分け方の表'!$O$4:$O$53,O1023)&lt;&gt;"",DATE(YEAR(INDEX('分け方の表'!$O$4:$O$53,O1023)),MONTH(INDEX('分け方の表'!$O$4:$O$53,O1023)),1),DATE(YEAR(B1023),MONTH(B1023),1)),DATE(YEAR(B1023),MONTH(B1023),1)))</f>
        <v/>
      </c>
      <c r="N1023" s="39">
        <f>IF(L1023&lt;&gt;1,"",IF(J1023="",0,IF(COUNTIFS($J$4:J1023,J1023)&gt;1,1,0)))</f>
        <v/>
      </c>
      <c r="O1023" s="39">
        <f>IF(L1023&lt;&gt;1,"",IF(J1023="",0,IFERROR(MATCH(J1023,'分け方の表'!$M$4:$M$53,0),0)))</f>
        <v/>
      </c>
      <c r="P1023" s="39">
        <f>IF(L1023&lt;&gt;1,"",IF(SUMPRODUCT((COUNTIFS(C1023,"*"&amp;'分け方の表'!$F$4:$F$23&amp;"*")&gt;0)*('分け方の表'!$F$4:$F$23&lt;&gt;"")*'分け方の表'!$I$4:$I$23)=0,99,1+COUNTIFS('分け方の表'!$I$4:$I$23,"&gt;"&amp;SUMPRODUCT((COUNTIFS(C1023,"*"&amp;'分け方の表'!$F$4:$F$23&amp;"*")&gt;0)*('分け方の表'!$F$4:$F$23&lt;&gt;"")*'分け方の表'!$I$4:$I$23))))</f>
        <v/>
      </c>
      <c r="Q1023" s="39">
        <f>IF(L1023&lt;&gt;1,"",IF(P1023&gt;=99,"",INDEX('分け方の表'!$G$4:$G$23,P1023)&amp;""))</f>
        <v/>
      </c>
      <c r="R1023" s="39">
        <f>IF(L1023&lt;&gt;1,"",IF((F1023="収入")*(G1023="給与")*(E1023&lt;&gt;"")*(COUNTIFS('分け方の表'!$J$4:$J$13,E1023)&gt;0),INDEX('分け方の表'!$K$4:$K$13,MATCH(E1023,'分け方の表'!$J$4:$J$13,0))&amp;"",IFERROR(INDEX('分け方の表'!$C$4:$C$103,MATCH(F1023&amp;"|"&amp;G1023,'分け方の表'!$D$4:$D$103,0))&amp;"",IFERROR(INDEX('分け方の表'!$C$4:$C$103,MATCH(F1023&amp;"|（ほか全部）",'分け方の表'!$D$4:$D$103,0))&amp;"","未分類"))))</f>
        <v/>
      </c>
      <c r="S1023" s="39">
        <f>IF(L1023&lt;&gt;1,"",IF(N1023=1,"",IF(IF(O1023&gt;0,INDEX('分け方の表'!$N$4:$N$53,O1023)&amp;"","")&lt;&gt;"",IF(INDEX('分け方の表'!$N$4:$N$53,O1023)="（数えない）","",INDEX('分け方の表'!$N$4:$N$53,O1023)&amp;""),IF(I1023&amp;""="1",IF((Q1023&lt;&gt;"")*(D1023&lt;0)*(IFERROR(INDEX('入力'!$E$30:$E$88,MATCH(Q1023,'入力'!$A$30:$A$88,0)),"")="貯める・増やす"),Q1023,""),IF(A1023&amp;""="0","",IF(Q1023&lt;&gt;"",Q1023,R1023))))))</f>
        <v/>
      </c>
      <c r="T1023" s="56">
        <f>IF(S1023="","",IF(IFERROR(INDEX('入力'!$E$30:$E$88,MATCH(S1023,'入力'!$A$30:$A$88,0)),"")="入るお金",D1023,-D1023))</f>
        <v/>
      </c>
      <c r="U1023" s="39">
        <f>IF(L1023="","",IF(L1023&lt;&gt;1,"見出しなど",IF(N1023=1,"重なり",IF(S1023="",IF(O1023&gt;0,"数えない（直した）",IF(I1023&amp;""="1","振替",IF(A1023&amp;""="0","計算対象外","数えない"))),IF(COUNTIFS('入力'!$A$30:$A$88,S1023)=0,"一覧にない費目",IF(O1023&gt;0,"直した",IF(S1023="未分類","未分類","OK")))))))</f>
        <v/>
      </c>
    </row>
    <row r="1024">
      <c r="A1024" s="40" t="n"/>
      <c r="B1024" s="34" t="n"/>
      <c r="C1024" s="35" t="n"/>
      <c r="D1024" s="36" t="n"/>
      <c r="E1024" s="35" t="n"/>
      <c r="F1024" s="35" t="n"/>
      <c r="G1024" s="35" t="n"/>
      <c r="H1024" s="35" t="n"/>
      <c r="I1024" s="40" t="n"/>
      <c r="J1024" s="35" t="n"/>
      <c r="L1024" s="39">
        <f>IF(B1024="","",IFERROR(YEAR(B1024)*0+D1024*0+1,0))</f>
        <v/>
      </c>
      <c r="M1024" s="55">
        <f>IF(L1024&lt;&gt;1,"",IF(O1024&gt;0,IF(INDEX('分け方の表'!$O$4:$O$53,O1024)&lt;&gt;"",DATE(YEAR(INDEX('分け方の表'!$O$4:$O$53,O1024)),MONTH(INDEX('分け方の表'!$O$4:$O$53,O1024)),1),DATE(YEAR(B1024),MONTH(B1024),1)),DATE(YEAR(B1024),MONTH(B1024),1)))</f>
        <v/>
      </c>
      <c r="N1024" s="39">
        <f>IF(L1024&lt;&gt;1,"",IF(J1024="",0,IF(COUNTIFS($J$4:J1024,J1024)&gt;1,1,0)))</f>
        <v/>
      </c>
      <c r="O1024" s="39">
        <f>IF(L1024&lt;&gt;1,"",IF(J1024="",0,IFERROR(MATCH(J1024,'分け方の表'!$M$4:$M$53,0),0)))</f>
        <v/>
      </c>
      <c r="P1024" s="39">
        <f>IF(L1024&lt;&gt;1,"",IF(SUMPRODUCT((COUNTIFS(C1024,"*"&amp;'分け方の表'!$F$4:$F$23&amp;"*")&gt;0)*('分け方の表'!$F$4:$F$23&lt;&gt;"")*'分け方の表'!$I$4:$I$23)=0,99,1+COUNTIFS('分け方の表'!$I$4:$I$23,"&gt;"&amp;SUMPRODUCT((COUNTIFS(C1024,"*"&amp;'分け方の表'!$F$4:$F$23&amp;"*")&gt;0)*('分け方の表'!$F$4:$F$23&lt;&gt;"")*'分け方の表'!$I$4:$I$23))))</f>
        <v/>
      </c>
      <c r="Q1024" s="39">
        <f>IF(L1024&lt;&gt;1,"",IF(P1024&gt;=99,"",INDEX('分け方の表'!$G$4:$G$23,P1024)&amp;""))</f>
        <v/>
      </c>
      <c r="R1024" s="39">
        <f>IF(L1024&lt;&gt;1,"",IF((F1024="収入")*(G1024="給与")*(E1024&lt;&gt;"")*(COUNTIFS('分け方の表'!$J$4:$J$13,E1024)&gt;0),INDEX('分け方の表'!$K$4:$K$13,MATCH(E1024,'分け方の表'!$J$4:$J$13,0))&amp;"",IFERROR(INDEX('分け方の表'!$C$4:$C$103,MATCH(F1024&amp;"|"&amp;G1024,'分け方の表'!$D$4:$D$103,0))&amp;"",IFERROR(INDEX('分け方の表'!$C$4:$C$103,MATCH(F1024&amp;"|（ほか全部）",'分け方の表'!$D$4:$D$103,0))&amp;"","未分類"))))</f>
        <v/>
      </c>
      <c r="S1024" s="39">
        <f>IF(L1024&lt;&gt;1,"",IF(N1024=1,"",IF(IF(O1024&gt;0,INDEX('分け方の表'!$N$4:$N$53,O1024)&amp;"","")&lt;&gt;"",IF(INDEX('分け方の表'!$N$4:$N$53,O1024)="（数えない）","",INDEX('分け方の表'!$N$4:$N$53,O1024)&amp;""),IF(I1024&amp;""="1",IF((Q1024&lt;&gt;"")*(D1024&lt;0)*(IFERROR(INDEX('入力'!$E$30:$E$88,MATCH(Q1024,'入力'!$A$30:$A$88,0)),"")="貯める・増やす"),Q1024,""),IF(A1024&amp;""="0","",IF(Q1024&lt;&gt;"",Q1024,R1024))))))</f>
        <v/>
      </c>
      <c r="T1024" s="56">
        <f>IF(S1024="","",IF(IFERROR(INDEX('入力'!$E$30:$E$88,MATCH(S1024,'入力'!$A$30:$A$88,0)),"")="入るお金",D1024,-D1024))</f>
        <v/>
      </c>
      <c r="U1024" s="39">
        <f>IF(L1024="","",IF(L1024&lt;&gt;1,"見出しなど",IF(N1024=1,"重なり",IF(S1024="",IF(O1024&gt;0,"数えない（直した）",IF(I1024&amp;""="1","振替",IF(A1024&amp;""="0","計算対象外","数えない"))),IF(COUNTIFS('入力'!$A$30:$A$88,S1024)=0,"一覧にない費目",IF(O1024&gt;0,"直した",IF(S1024="未分類","未分類","OK")))))))</f>
        <v/>
      </c>
    </row>
    <row r="1025">
      <c r="A1025" s="40" t="n"/>
      <c r="B1025" s="34" t="n"/>
      <c r="C1025" s="35" t="n"/>
      <c r="D1025" s="36" t="n"/>
      <c r="E1025" s="35" t="n"/>
      <c r="F1025" s="35" t="n"/>
      <c r="G1025" s="35" t="n"/>
      <c r="H1025" s="35" t="n"/>
      <c r="I1025" s="40" t="n"/>
      <c r="J1025" s="35" t="n"/>
      <c r="L1025" s="39">
        <f>IF(B1025="","",IFERROR(YEAR(B1025)*0+D1025*0+1,0))</f>
        <v/>
      </c>
      <c r="M1025" s="55">
        <f>IF(L1025&lt;&gt;1,"",IF(O1025&gt;0,IF(INDEX('分け方の表'!$O$4:$O$53,O1025)&lt;&gt;"",DATE(YEAR(INDEX('分け方の表'!$O$4:$O$53,O1025)),MONTH(INDEX('分け方の表'!$O$4:$O$53,O1025)),1),DATE(YEAR(B1025),MONTH(B1025),1)),DATE(YEAR(B1025),MONTH(B1025),1)))</f>
        <v/>
      </c>
      <c r="N1025" s="39">
        <f>IF(L1025&lt;&gt;1,"",IF(J1025="",0,IF(COUNTIFS($J$4:J1025,J1025)&gt;1,1,0)))</f>
        <v/>
      </c>
      <c r="O1025" s="39">
        <f>IF(L1025&lt;&gt;1,"",IF(J1025="",0,IFERROR(MATCH(J1025,'分け方の表'!$M$4:$M$53,0),0)))</f>
        <v/>
      </c>
      <c r="P1025" s="39">
        <f>IF(L1025&lt;&gt;1,"",IF(SUMPRODUCT((COUNTIFS(C1025,"*"&amp;'分け方の表'!$F$4:$F$23&amp;"*")&gt;0)*('分け方の表'!$F$4:$F$23&lt;&gt;"")*'分け方の表'!$I$4:$I$23)=0,99,1+COUNTIFS('分け方の表'!$I$4:$I$23,"&gt;"&amp;SUMPRODUCT((COUNTIFS(C1025,"*"&amp;'分け方の表'!$F$4:$F$23&amp;"*")&gt;0)*('分け方の表'!$F$4:$F$23&lt;&gt;"")*'分け方の表'!$I$4:$I$23))))</f>
        <v/>
      </c>
      <c r="Q1025" s="39">
        <f>IF(L1025&lt;&gt;1,"",IF(P1025&gt;=99,"",INDEX('分け方の表'!$G$4:$G$23,P1025)&amp;""))</f>
        <v/>
      </c>
      <c r="R1025" s="39">
        <f>IF(L1025&lt;&gt;1,"",IF((F1025="収入")*(G1025="給与")*(E1025&lt;&gt;"")*(COUNTIFS('分け方の表'!$J$4:$J$13,E1025)&gt;0),INDEX('分け方の表'!$K$4:$K$13,MATCH(E1025,'分け方の表'!$J$4:$J$13,0))&amp;"",IFERROR(INDEX('分け方の表'!$C$4:$C$103,MATCH(F1025&amp;"|"&amp;G1025,'分け方の表'!$D$4:$D$103,0))&amp;"",IFERROR(INDEX('分け方の表'!$C$4:$C$103,MATCH(F1025&amp;"|（ほか全部）",'分け方の表'!$D$4:$D$103,0))&amp;"","未分類"))))</f>
        <v/>
      </c>
      <c r="S1025" s="39">
        <f>IF(L1025&lt;&gt;1,"",IF(N1025=1,"",IF(IF(O1025&gt;0,INDEX('分け方の表'!$N$4:$N$53,O1025)&amp;"","")&lt;&gt;"",IF(INDEX('分け方の表'!$N$4:$N$53,O1025)="（数えない）","",INDEX('分け方の表'!$N$4:$N$53,O1025)&amp;""),IF(I1025&amp;""="1",IF((Q1025&lt;&gt;"")*(D1025&lt;0)*(IFERROR(INDEX('入力'!$E$30:$E$88,MATCH(Q1025,'入力'!$A$30:$A$88,0)),"")="貯める・増やす"),Q1025,""),IF(A1025&amp;""="0","",IF(Q1025&lt;&gt;"",Q1025,R1025))))))</f>
        <v/>
      </c>
      <c r="T1025" s="56">
        <f>IF(S1025="","",IF(IFERROR(INDEX('入力'!$E$30:$E$88,MATCH(S1025,'入力'!$A$30:$A$88,0)),"")="入るお金",D1025,-D1025))</f>
        <v/>
      </c>
      <c r="U1025" s="39">
        <f>IF(L1025="","",IF(L1025&lt;&gt;1,"見出しなど",IF(N1025=1,"重なり",IF(S1025="",IF(O1025&gt;0,"数えない（直した）",IF(I1025&amp;""="1","振替",IF(A1025&amp;""="0","計算対象外","数えない"))),IF(COUNTIFS('入力'!$A$30:$A$88,S1025)=0,"一覧にない費目",IF(O1025&gt;0,"直した",IF(S1025="未分類","未分類","OK")))))))</f>
        <v/>
      </c>
    </row>
    <row r="1026">
      <c r="A1026" s="40" t="n"/>
      <c r="B1026" s="34" t="n"/>
      <c r="C1026" s="35" t="n"/>
      <c r="D1026" s="36" t="n"/>
      <c r="E1026" s="35" t="n"/>
      <c r="F1026" s="35" t="n"/>
      <c r="G1026" s="35" t="n"/>
      <c r="H1026" s="35" t="n"/>
      <c r="I1026" s="40" t="n"/>
      <c r="J1026" s="35" t="n"/>
      <c r="L1026" s="39">
        <f>IF(B1026="","",IFERROR(YEAR(B1026)*0+D1026*0+1,0))</f>
        <v/>
      </c>
      <c r="M1026" s="55">
        <f>IF(L1026&lt;&gt;1,"",IF(O1026&gt;0,IF(INDEX('分け方の表'!$O$4:$O$53,O1026)&lt;&gt;"",DATE(YEAR(INDEX('分け方の表'!$O$4:$O$53,O1026)),MONTH(INDEX('分け方の表'!$O$4:$O$53,O1026)),1),DATE(YEAR(B1026),MONTH(B1026),1)),DATE(YEAR(B1026),MONTH(B1026),1)))</f>
        <v/>
      </c>
      <c r="N1026" s="39">
        <f>IF(L1026&lt;&gt;1,"",IF(J1026="",0,IF(COUNTIFS($J$4:J1026,J1026)&gt;1,1,0)))</f>
        <v/>
      </c>
      <c r="O1026" s="39">
        <f>IF(L1026&lt;&gt;1,"",IF(J1026="",0,IFERROR(MATCH(J1026,'分け方の表'!$M$4:$M$53,0),0)))</f>
        <v/>
      </c>
      <c r="P1026" s="39">
        <f>IF(L1026&lt;&gt;1,"",IF(SUMPRODUCT((COUNTIFS(C1026,"*"&amp;'分け方の表'!$F$4:$F$23&amp;"*")&gt;0)*('分け方の表'!$F$4:$F$23&lt;&gt;"")*'分け方の表'!$I$4:$I$23)=0,99,1+COUNTIFS('分け方の表'!$I$4:$I$23,"&gt;"&amp;SUMPRODUCT((COUNTIFS(C1026,"*"&amp;'分け方の表'!$F$4:$F$23&amp;"*")&gt;0)*('分け方の表'!$F$4:$F$23&lt;&gt;"")*'分け方の表'!$I$4:$I$23))))</f>
        <v/>
      </c>
      <c r="Q1026" s="39">
        <f>IF(L1026&lt;&gt;1,"",IF(P1026&gt;=99,"",INDEX('分け方の表'!$G$4:$G$23,P1026)&amp;""))</f>
        <v/>
      </c>
      <c r="R1026" s="39">
        <f>IF(L1026&lt;&gt;1,"",IF((F1026="収入")*(G1026="給与")*(E1026&lt;&gt;"")*(COUNTIFS('分け方の表'!$J$4:$J$13,E1026)&gt;0),INDEX('分け方の表'!$K$4:$K$13,MATCH(E1026,'分け方の表'!$J$4:$J$13,0))&amp;"",IFERROR(INDEX('分け方の表'!$C$4:$C$103,MATCH(F1026&amp;"|"&amp;G1026,'分け方の表'!$D$4:$D$103,0))&amp;"",IFERROR(INDEX('分け方の表'!$C$4:$C$103,MATCH(F1026&amp;"|（ほか全部）",'分け方の表'!$D$4:$D$103,0))&amp;"","未分類"))))</f>
        <v/>
      </c>
      <c r="S1026" s="39">
        <f>IF(L1026&lt;&gt;1,"",IF(N1026=1,"",IF(IF(O1026&gt;0,INDEX('分け方の表'!$N$4:$N$53,O1026)&amp;"","")&lt;&gt;"",IF(INDEX('分け方の表'!$N$4:$N$53,O1026)="（数えない）","",INDEX('分け方の表'!$N$4:$N$53,O1026)&amp;""),IF(I1026&amp;""="1",IF((Q1026&lt;&gt;"")*(D1026&lt;0)*(IFERROR(INDEX('入力'!$E$30:$E$88,MATCH(Q1026,'入力'!$A$30:$A$88,0)),"")="貯める・増やす"),Q1026,""),IF(A1026&amp;""="0","",IF(Q1026&lt;&gt;"",Q1026,R1026))))))</f>
        <v/>
      </c>
      <c r="T1026" s="56">
        <f>IF(S1026="","",IF(IFERROR(INDEX('入力'!$E$30:$E$88,MATCH(S1026,'入力'!$A$30:$A$88,0)),"")="入るお金",D1026,-D1026))</f>
        <v/>
      </c>
      <c r="U1026" s="39">
        <f>IF(L1026="","",IF(L1026&lt;&gt;1,"見出しなど",IF(N1026=1,"重なり",IF(S1026="",IF(O1026&gt;0,"数えない（直した）",IF(I1026&amp;""="1","振替",IF(A1026&amp;""="0","計算対象外","数えない"))),IF(COUNTIFS('入力'!$A$30:$A$88,S1026)=0,"一覧にない費目",IF(O1026&gt;0,"直した",IF(S1026="未分類","未分類","OK")))))))</f>
        <v/>
      </c>
    </row>
    <row r="1027">
      <c r="A1027" s="40" t="n"/>
      <c r="B1027" s="34" t="n"/>
      <c r="C1027" s="35" t="n"/>
      <c r="D1027" s="36" t="n"/>
      <c r="E1027" s="35" t="n"/>
      <c r="F1027" s="35" t="n"/>
      <c r="G1027" s="35" t="n"/>
      <c r="H1027" s="35" t="n"/>
      <c r="I1027" s="40" t="n"/>
      <c r="J1027" s="35" t="n"/>
      <c r="L1027" s="39">
        <f>IF(B1027="","",IFERROR(YEAR(B1027)*0+D1027*0+1,0))</f>
        <v/>
      </c>
      <c r="M1027" s="55">
        <f>IF(L1027&lt;&gt;1,"",IF(O1027&gt;0,IF(INDEX('分け方の表'!$O$4:$O$53,O1027)&lt;&gt;"",DATE(YEAR(INDEX('分け方の表'!$O$4:$O$53,O1027)),MONTH(INDEX('分け方の表'!$O$4:$O$53,O1027)),1),DATE(YEAR(B1027),MONTH(B1027),1)),DATE(YEAR(B1027),MONTH(B1027),1)))</f>
        <v/>
      </c>
      <c r="N1027" s="39">
        <f>IF(L1027&lt;&gt;1,"",IF(J1027="",0,IF(COUNTIFS($J$4:J1027,J1027)&gt;1,1,0)))</f>
        <v/>
      </c>
      <c r="O1027" s="39">
        <f>IF(L1027&lt;&gt;1,"",IF(J1027="",0,IFERROR(MATCH(J1027,'分け方の表'!$M$4:$M$53,0),0)))</f>
        <v/>
      </c>
      <c r="P1027" s="39">
        <f>IF(L1027&lt;&gt;1,"",IF(SUMPRODUCT((COUNTIFS(C1027,"*"&amp;'分け方の表'!$F$4:$F$23&amp;"*")&gt;0)*('分け方の表'!$F$4:$F$23&lt;&gt;"")*'分け方の表'!$I$4:$I$23)=0,99,1+COUNTIFS('分け方の表'!$I$4:$I$23,"&gt;"&amp;SUMPRODUCT((COUNTIFS(C1027,"*"&amp;'分け方の表'!$F$4:$F$23&amp;"*")&gt;0)*('分け方の表'!$F$4:$F$23&lt;&gt;"")*'分け方の表'!$I$4:$I$23))))</f>
        <v/>
      </c>
      <c r="Q1027" s="39">
        <f>IF(L1027&lt;&gt;1,"",IF(P1027&gt;=99,"",INDEX('分け方の表'!$G$4:$G$23,P1027)&amp;""))</f>
        <v/>
      </c>
      <c r="R1027" s="39">
        <f>IF(L1027&lt;&gt;1,"",IF((F1027="収入")*(G1027="給与")*(E1027&lt;&gt;"")*(COUNTIFS('分け方の表'!$J$4:$J$13,E1027)&gt;0),INDEX('分け方の表'!$K$4:$K$13,MATCH(E1027,'分け方の表'!$J$4:$J$13,0))&amp;"",IFERROR(INDEX('分け方の表'!$C$4:$C$103,MATCH(F1027&amp;"|"&amp;G1027,'分け方の表'!$D$4:$D$103,0))&amp;"",IFERROR(INDEX('分け方の表'!$C$4:$C$103,MATCH(F1027&amp;"|（ほか全部）",'分け方の表'!$D$4:$D$103,0))&amp;"","未分類"))))</f>
        <v/>
      </c>
      <c r="S1027" s="39">
        <f>IF(L1027&lt;&gt;1,"",IF(N1027=1,"",IF(IF(O1027&gt;0,INDEX('分け方の表'!$N$4:$N$53,O1027)&amp;"","")&lt;&gt;"",IF(INDEX('分け方の表'!$N$4:$N$53,O1027)="（数えない）","",INDEX('分け方の表'!$N$4:$N$53,O1027)&amp;""),IF(I1027&amp;""="1",IF((Q1027&lt;&gt;"")*(D1027&lt;0)*(IFERROR(INDEX('入力'!$E$30:$E$88,MATCH(Q1027,'入力'!$A$30:$A$88,0)),"")="貯める・増やす"),Q1027,""),IF(A1027&amp;""="0","",IF(Q1027&lt;&gt;"",Q1027,R1027))))))</f>
        <v/>
      </c>
      <c r="T1027" s="56">
        <f>IF(S1027="","",IF(IFERROR(INDEX('入力'!$E$30:$E$88,MATCH(S1027,'入力'!$A$30:$A$88,0)),"")="入るお金",D1027,-D1027))</f>
        <v/>
      </c>
      <c r="U1027" s="39">
        <f>IF(L1027="","",IF(L1027&lt;&gt;1,"見出しなど",IF(N1027=1,"重なり",IF(S1027="",IF(O1027&gt;0,"数えない（直した）",IF(I1027&amp;""="1","振替",IF(A1027&amp;""="0","計算対象外","数えない"))),IF(COUNTIFS('入力'!$A$30:$A$88,S1027)=0,"一覧にない費目",IF(O1027&gt;0,"直した",IF(S1027="未分類","未分類","OK")))))))</f>
        <v/>
      </c>
    </row>
    <row r="1028">
      <c r="A1028" s="40" t="n"/>
      <c r="B1028" s="34" t="n"/>
      <c r="C1028" s="35" t="n"/>
      <c r="D1028" s="36" t="n"/>
      <c r="E1028" s="35" t="n"/>
      <c r="F1028" s="35" t="n"/>
      <c r="G1028" s="35" t="n"/>
      <c r="H1028" s="35" t="n"/>
      <c r="I1028" s="40" t="n"/>
      <c r="J1028" s="35" t="n"/>
      <c r="L1028" s="39">
        <f>IF(B1028="","",IFERROR(YEAR(B1028)*0+D1028*0+1,0))</f>
        <v/>
      </c>
      <c r="M1028" s="55">
        <f>IF(L1028&lt;&gt;1,"",IF(O1028&gt;0,IF(INDEX('分け方の表'!$O$4:$O$53,O1028)&lt;&gt;"",DATE(YEAR(INDEX('分け方の表'!$O$4:$O$53,O1028)),MONTH(INDEX('分け方の表'!$O$4:$O$53,O1028)),1),DATE(YEAR(B1028),MONTH(B1028),1)),DATE(YEAR(B1028),MONTH(B1028),1)))</f>
        <v/>
      </c>
      <c r="N1028" s="39">
        <f>IF(L1028&lt;&gt;1,"",IF(J1028="",0,IF(COUNTIFS($J$4:J1028,J1028)&gt;1,1,0)))</f>
        <v/>
      </c>
      <c r="O1028" s="39">
        <f>IF(L1028&lt;&gt;1,"",IF(J1028="",0,IFERROR(MATCH(J1028,'分け方の表'!$M$4:$M$53,0),0)))</f>
        <v/>
      </c>
      <c r="P1028" s="39">
        <f>IF(L1028&lt;&gt;1,"",IF(SUMPRODUCT((COUNTIFS(C1028,"*"&amp;'分け方の表'!$F$4:$F$23&amp;"*")&gt;0)*('分け方の表'!$F$4:$F$23&lt;&gt;"")*'分け方の表'!$I$4:$I$23)=0,99,1+COUNTIFS('分け方の表'!$I$4:$I$23,"&gt;"&amp;SUMPRODUCT((COUNTIFS(C1028,"*"&amp;'分け方の表'!$F$4:$F$23&amp;"*")&gt;0)*('分け方の表'!$F$4:$F$23&lt;&gt;"")*'分け方の表'!$I$4:$I$23))))</f>
        <v/>
      </c>
      <c r="Q1028" s="39">
        <f>IF(L1028&lt;&gt;1,"",IF(P1028&gt;=99,"",INDEX('分け方の表'!$G$4:$G$23,P1028)&amp;""))</f>
        <v/>
      </c>
      <c r="R1028" s="39">
        <f>IF(L1028&lt;&gt;1,"",IF((F1028="収入")*(G1028="給与")*(E1028&lt;&gt;"")*(COUNTIFS('分け方の表'!$J$4:$J$13,E1028)&gt;0),INDEX('分け方の表'!$K$4:$K$13,MATCH(E1028,'分け方の表'!$J$4:$J$13,0))&amp;"",IFERROR(INDEX('分け方の表'!$C$4:$C$103,MATCH(F1028&amp;"|"&amp;G1028,'分け方の表'!$D$4:$D$103,0))&amp;"",IFERROR(INDEX('分け方の表'!$C$4:$C$103,MATCH(F1028&amp;"|（ほか全部）",'分け方の表'!$D$4:$D$103,0))&amp;"","未分類"))))</f>
        <v/>
      </c>
      <c r="S1028" s="39">
        <f>IF(L1028&lt;&gt;1,"",IF(N1028=1,"",IF(IF(O1028&gt;0,INDEX('分け方の表'!$N$4:$N$53,O1028)&amp;"","")&lt;&gt;"",IF(INDEX('分け方の表'!$N$4:$N$53,O1028)="（数えない）","",INDEX('分け方の表'!$N$4:$N$53,O1028)&amp;""),IF(I1028&amp;""="1",IF((Q1028&lt;&gt;"")*(D1028&lt;0)*(IFERROR(INDEX('入力'!$E$30:$E$88,MATCH(Q1028,'入力'!$A$30:$A$88,0)),"")="貯める・増やす"),Q1028,""),IF(A1028&amp;""="0","",IF(Q1028&lt;&gt;"",Q1028,R1028))))))</f>
        <v/>
      </c>
      <c r="T1028" s="56">
        <f>IF(S1028="","",IF(IFERROR(INDEX('入力'!$E$30:$E$88,MATCH(S1028,'入力'!$A$30:$A$88,0)),"")="入るお金",D1028,-D1028))</f>
        <v/>
      </c>
      <c r="U1028" s="39">
        <f>IF(L1028="","",IF(L1028&lt;&gt;1,"見出しなど",IF(N1028=1,"重なり",IF(S1028="",IF(O1028&gt;0,"数えない（直した）",IF(I1028&amp;""="1","振替",IF(A1028&amp;""="0","計算対象外","数えない"))),IF(COUNTIFS('入力'!$A$30:$A$88,S1028)=0,"一覧にない費目",IF(O1028&gt;0,"直した",IF(S1028="未分類","未分類","OK")))))))</f>
        <v/>
      </c>
    </row>
    <row r="1029">
      <c r="A1029" s="40" t="n"/>
      <c r="B1029" s="34" t="n"/>
      <c r="C1029" s="35" t="n"/>
      <c r="D1029" s="36" t="n"/>
      <c r="E1029" s="35" t="n"/>
      <c r="F1029" s="35" t="n"/>
      <c r="G1029" s="35" t="n"/>
      <c r="H1029" s="35" t="n"/>
      <c r="I1029" s="40" t="n"/>
      <c r="J1029" s="35" t="n"/>
      <c r="L1029" s="39">
        <f>IF(B1029="","",IFERROR(YEAR(B1029)*0+D1029*0+1,0))</f>
        <v/>
      </c>
      <c r="M1029" s="55">
        <f>IF(L1029&lt;&gt;1,"",IF(O1029&gt;0,IF(INDEX('分け方の表'!$O$4:$O$53,O1029)&lt;&gt;"",DATE(YEAR(INDEX('分け方の表'!$O$4:$O$53,O1029)),MONTH(INDEX('分け方の表'!$O$4:$O$53,O1029)),1),DATE(YEAR(B1029),MONTH(B1029),1)),DATE(YEAR(B1029),MONTH(B1029),1)))</f>
        <v/>
      </c>
      <c r="N1029" s="39">
        <f>IF(L1029&lt;&gt;1,"",IF(J1029="",0,IF(COUNTIFS($J$4:J1029,J1029)&gt;1,1,0)))</f>
        <v/>
      </c>
      <c r="O1029" s="39">
        <f>IF(L1029&lt;&gt;1,"",IF(J1029="",0,IFERROR(MATCH(J1029,'分け方の表'!$M$4:$M$53,0),0)))</f>
        <v/>
      </c>
      <c r="P1029" s="39">
        <f>IF(L1029&lt;&gt;1,"",IF(SUMPRODUCT((COUNTIFS(C1029,"*"&amp;'分け方の表'!$F$4:$F$23&amp;"*")&gt;0)*('分け方の表'!$F$4:$F$23&lt;&gt;"")*'分け方の表'!$I$4:$I$23)=0,99,1+COUNTIFS('分け方の表'!$I$4:$I$23,"&gt;"&amp;SUMPRODUCT((COUNTIFS(C1029,"*"&amp;'分け方の表'!$F$4:$F$23&amp;"*")&gt;0)*('分け方の表'!$F$4:$F$23&lt;&gt;"")*'分け方の表'!$I$4:$I$23))))</f>
        <v/>
      </c>
      <c r="Q1029" s="39">
        <f>IF(L1029&lt;&gt;1,"",IF(P1029&gt;=99,"",INDEX('分け方の表'!$G$4:$G$23,P1029)&amp;""))</f>
        <v/>
      </c>
      <c r="R1029" s="39">
        <f>IF(L1029&lt;&gt;1,"",IF((F1029="収入")*(G1029="給与")*(E1029&lt;&gt;"")*(COUNTIFS('分け方の表'!$J$4:$J$13,E1029)&gt;0),INDEX('分け方の表'!$K$4:$K$13,MATCH(E1029,'分け方の表'!$J$4:$J$13,0))&amp;"",IFERROR(INDEX('分け方の表'!$C$4:$C$103,MATCH(F1029&amp;"|"&amp;G1029,'分け方の表'!$D$4:$D$103,0))&amp;"",IFERROR(INDEX('分け方の表'!$C$4:$C$103,MATCH(F1029&amp;"|（ほか全部）",'分け方の表'!$D$4:$D$103,0))&amp;"","未分類"))))</f>
        <v/>
      </c>
      <c r="S1029" s="39">
        <f>IF(L1029&lt;&gt;1,"",IF(N1029=1,"",IF(IF(O1029&gt;0,INDEX('分け方の表'!$N$4:$N$53,O1029)&amp;"","")&lt;&gt;"",IF(INDEX('分け方の表'!$N$4:$N$53,O1029)="（数えない）","",INDEX('分け方の表'!$N$4:$N$53,O1029)&amp;""),IF(I1029&amp;""="1",IF((Q1029&lt;&gt;"")*(D1029&lt;0)*(IFERROR(INDEX('入力'!$E$30:$E$88,MATCH(Q1029,'入力'!$A$30:$A$88,0)),"")="貯める・増やす"),Q1029,""),IF(A1029&amp;""="0","",IF(Q1029&lt;&gt;"",Q1029,R1029))))))</f>
        <v/>
      </c>
      <c r="T1029" s="56">
        <f>IF(S1029="","",IF(IFERROR(INDEX('入力'!$E$30:$E$88,MATCH(S1029,'入力'!$A$30:$A$88,0)),"")="入るお金",D1029,-D1029))</f>
        <v/>
      </c>
      <c r="U1029" s="39">
        <f>IF(L1029="","",IF(L1029&lt;&gt;1,"見出しなど",IF(N1029=1,"重なり",IF(S1029="",IF(O1029&gt;0,"数えない（直した）",IF(I1029&amp;""="1","振替",IF(A1029&amp;""="0","計算対象外","数えない"))),IF(COUNTIFS('入力'!$A$30:$A$88,S1029)=0,"一覧にない費目",IF(O1029&gt;0,"直した",IF(S1029="未分類","未分類","OK")))))))</f>
        <v/>
      </c>
    </row>
    <row r="1030">
      <c r="A1030" s="40" t="n"/>
      <c r="B1030" s="34" t="n"/>
      <c r="C1030" s="35" t="n"/>
      <c r="D1030" s="36" t="n"/>
      <c r="E1030" s="35" t="n"/>
      <c r="F1030" s="35" t="n"/>
      <c r="G1030" s="35" t="n"/>
      <c r="H1030" s="35" t="n"/>
      <c r="I1030" s="40" t="n"/>
      <c r="J1030" s="35" t="n"/>
      <c r="L1030" s="39">
        <f>IF(B1030="","",IFERROR(YEAR(B1030)*0+D1030*0+1,0))</f>
        <v/>
      </c>
      <c r="M1030" s="55">
        <f>IF(L1030&lt;&gt;1,"",IF(O1030&gt;0,IF(INDEX('分け方の表'!$O$4:$O$53,O1030)&lt;&gt;"",DATE(YEAR(INDEX('分け方の表'!$O$4:$O$53,O1030)),MONTH(INDEX('分け方の表'!$O$4:$O$53,O1030)),1),DATE(YEAR(B1030),MONTH(B1030),1)),DATE(YEAR(B1030),MONTH(B1030),1)))</f>
        <v/>
      </c>
      <c r="N1030" s="39">
        <f>IF(L1030&lt;&gt;1,"",IF(J1030="",0,IF(COUNTIFS($J$4:J1030,J1030)&gt;1,1,0)))</f>
        <v/>
      </c>
      <c r="O1030" s="39">
        <f>IF(L1030&lt;&gt;1,"",IF(J1030="",0,IFERROR(MATCH(J1030,'分け方の表'!$M$4:$M$53,0),0)))</f>
        <v/>
      </c>
      <c r="P1030" s="39">
        <f>IF(L1030&lt;&gt;1,"",IF(SUMPRODUCT((COUNTIFS(C1030,"*"&amp;'分け方の表'!$F$4:$F$23&amp;"*")&gt;0)*('分け方の表'!$F$4:$F$23&lt;&gt;"")*'分け方の表'!$I$4:$I$23)=0,99,1+COUNTIFS('分け方の表'!$I$4:$I$23,"&gt;"&amp;SUMPRODUCT((COUNTIFS(C1030,"*"&amp;'分け方の表'!$F$4:$F$23&amp;"*")&gt;0)*('分け方の表'!$F$4:$F$23&lt;&gt;"")*'分け方の表'!$I$4:$I$23))))</f>
        <v/>
      </c>
      <c r="Q1030" s="39">
        <f>IF(L1030&lt;&gt;1,"",IF(P1030&gt;=99,"",INDEX('分け方の表'!$G$4:$G$23,P1030)&amp;""))</f>
        <v/>
      </c>
      <c r="R1030" s="39">
        <f>IF(L1030&lt;&gt;1,"",IF((F1030="収入")*(G1030="給与")*(E1030&lt;&gt;"")*(COUNTIFS('分け方の表'!$J$4:$J$13,E1030)&gt;0),INDEX('分け方の表'!$K$4:$K$13,MATCH(E1030,'分け方の表'!$J$4:$J$13,0))&amp;"",IFERROR(INDEX('分け方の表'!$C$4:$C$103,MATCH(F1030&amp;"|"&amp;G1030,'分け方の表'!$D$4:$D$103,0))&amp;"",IFERROR(INDEX('分け方の表'!$C$4:$C$103,MATCH(F1030&amp;"|（ほか全部）",'分け方の表'!$D$4:$D$103,0))&amp;"","未分類"))))</f>
        <v/>
      </c>
      <c r="S1030" s="39">
        <f>IF(L1030&lt;&gt;1,"",IF(N1030=1,"",IF(IF(O1030&gt;0,INDEX('分け方の表'!$N$4:$N$53,O1030)&amp;"","")&lt;&gt;"",IF(INDEX('分け方の表'!$N$4:$N$53,O1030)="（数えない）","",INDEX('分け方の表'!$N$4:$N$53,O1030)&amp;""),IF(I1030&amp;""="1",IF((Q1030&lt;&gt;"")*(D1030&lt;0)*(IFERROR(INDEX('入力'!$E$30:$E$88,MATCH(Q1030,'入力'!$A$30:$A$88,0)),"")="貯める・増やす"),Q1030,""),IF(A1030&amp;""="0","",IF(Q1030&lt;&gt;"",Q1030,R1030))))))</f>
        <v/>
      </c>
      <c r="T1030" s="56">
        <f>IF(S1030="","",IF(IFERROR(INDEX('入力'!$E$30:$E$88,MATCH(S1030,'入力'!$A$30:$A$88,0)),"")="入るお金",D1030,-D1030))</f>
        <v/>
      </c>
      <c r="U1030" s="39">
        <f>IF(L1030="","",IF(L1030&lt;&gt;1,"見出しなど",IF(N1030=1,"重なり",IF(S1030="",IF(O1030&gt;0,"数えない（直した）",IF(I1030&amp;""="1","振替",IF(A1030&amp;""="0","計算対象外","数えない"))),IF(COUNTIFS('入力'!$A$30:$A$88,S1030)=0,"一覧にない費目",IF(O1030&gt;0,"直した",IF(S1030="未分類","未分類","OK")))))))</f>
        <v/>
      </c>
    </row>
    <row r="1031">
      <c r="A1031" s="40" t="n"/>
      <c r="B1031" s="34" t="n"/>
      <c r="C1031" s="35" t="n"/>
      <c r="D1031" s="36" t="n"/>
      <c r="E1031" s="35" t="n"/>
      <c r="F1031" s="35" t="n"/>
      <c r="G1031" s="35" t="n"/>
      <c r="H1031" s="35" t="n"/>
      <c r="I1031" s="40" t="n"/>
      <c r="J1031" s="35" t="n"/>
      <c r="L1031" s="39">
        <f>IF(B1031="","",IFERROR(YEAR(B1031)*0+D1031*0+1,0))</f>
        <v/>
      </c>
      <c r="M1031" s="55">
        <f>IF(L1031&lt;&gt;1,"",IF(O1031&gt;0,IF(INDEX('分け方の表'!$O$4:$O$53,O1031)&lt;&gt;"",DATE(YEAR(INDEX('分け方の表'!$O$4:$O$53,O1031)),MONTH(INDEX('分け方の表'!$O$4:$O$53,O1031)),1),DATE(YEAR(B1031),MONTH(B1031),1)),DATE(YEAR(B1031),MONTH(B1031),1)))</f>
        <v/>
      </c>
      <c r="N1031" s="39">
        <f>IF(L1031&lt;&gt;1,"",IF(J1031="",0,IF(COUNTIFS($J$4:J1031,J1031)&gt;1,1,0)))</f>
        <v/>
      </c>
      <c r="O1031" s="39">
        <f>IF(L1031&lt;&gt;1,"",IF(J1031="",0,IFERROR(MATCH(J1031,'分け方の表'!$M$4:$M$53,0),0)))</f>
        <v/>
      </c>
      <c r="P1031" s="39">
        <f>IF(L1031&lt;&gt;1,"",IF(SUMPRODUCT((COUNTIFS(C1031,"*"&amp;'分け方の表'!$F$4:$F$23&amp;"*")&gt;0)*('分け方の表'!$F$4:$F$23&lt;&gt;"")*'分け方の表'!$I$4:$I$23)=0,99,1+COUNTIFS('分け方の表'!$I$4:$I$23,"&gt;"&amp;SUMPRODUCT((COUNTIFS(C1031,"*"&amp;'分け方の表'!$F$4:$F$23&amp;"*")&gt;0)*('分け方の表'!$F$4:$F$23&lt;&gt;"")*'分け方の表'!$I$4:$I$23))))</f>
        <v/>
      </c>
      <c r="Q1031" s="39">
        <f>IF(L1031&lt;&gt;1,"",IF(P1031&gt;=99,"",INDEX('分け方の表'!$G$4:$G$23,P1031)&amp;""))</f>
        <v/>
      </c>
      <c r="R1031" s="39">
        <f>IF(L1031&lt;&gt;1,"",IF((F1031="収入")*(G1031="給与")*(E1031&lt;&gt;"")*(COUNTIFS('分け方の表'!$J$4:$J$13,E1031)&gt;0),INDEX('分け方の表'!$K$4:$K$13,MATCH(E1031,'分け方の表'!$J$4:$J$13,0))&amp;"",IFERROR(INDEX('分け方の表'!$C$4:$C$103,MATCH(F1031&amp;"|"&amp;G1031,'分け方の表'!$D$4:$D$103,0))&amp;"",IFERROR(INDEX('分け方の表'!$C$4:$C$103,MATCH(F1031&amp;"|（ほか全部）",'分け方の表'!$D$4:$D$103,0))&amp;"","未分類"))))</f>
        <v/>
      </c>
      <c r="S1031" s="39">
        <f>IF(L1031&lt;&gt;1,"",IF(N1031=1,"",IF(IF(O1031&gt;0,INDEX('分け方の表'!$N$4:$N$53,O1031)&amp;"","")&lt;&gt;"",IF(INDEX('分け方の表'!$N$4:$N$53,O1031)="（数えない）","",INDEX('分け方の表'!$N$4:$N$53,O1031)&amp;""),IF(I1031&amp;""="1",IF((Q1031&lt;&gt;"")*(D1031&lt;0)*(IFERROR(INDEX('入力'!$E$30:$E$88,MATCH(Q1031,'入力'!$A$30:$A$88,0)),"")="貯める・増やす"),Q1031,""),IF(A1031&amp;""="0","",IF(Q1031&lt;&gt;"",Q1031,R1031))))))</f>
        <v/>
      </c>
      <c r="T1031" s="56">
        <f>IF(S1031="","",IF(IFERROR(INDEX('入力'!$E$30:$E$88,MATCH(S1031,'入力'!$A$30:$A$88,0)),"")="入るお金",D1031,-D1031))</f>
        <v/>
      </c>
      <c r="U1031" s="39">
        <f>IF(L1031="","",IF(L1031&lt;&gt;1,"見出しなど",IF(N1031=1,"重なり",IF(S1031="",IF(O1031&gt;0,"数えない（直した）",IF(I1031&amp;""="1","振替",IF(A1031&amp;""="0","計算対象外","数えない"))),IF(COUNTIFS('入力'!$A$30:$A$88,S1031)=0,"一覧にない費目",IF(O1031&gt;0,"直した",IF(S1031="未分類","未分類","OK")))))))</f>
        <v/>
      </c>
    </row>
    <row r="1032">
      <c r="A1032" s="40" t="n"/>
      <c r="B1032" s="34" t="n"/>
      <c r="C1032" s="35" t="n"/>
      <c r="D1032" s="36" t="n"/>
      <c r="E1032" s="35" t="n"/>
      <c r="F1032" s="35" t="n"/>
      <c r="G1032" s="35" t="n"/>
      <c r="H1032" s="35" t="n"/>
      <c r="I1032" s="40" t="n"/>
      <c r="J1032" s="35" t="n"/>
      <c r="L1032" s="39">
        <f>IF(B1032="","",IFERROR(YEAR(B1032)*0+D1032*0+1,0))</f>
        <v/>
      </c>
      <c r="M1032" s="55">
        <f>IF(L1032&lt;&gt;1,"",IF(O1032&gt;0,IF(INDEX('分け方の表'!$O$4:$O$53,O1032)&lt;&gt;"",DATE(YEAR(INDEX('分け方の表'!$O$4:$O$53,O1032)),MONTH(INDEX('分け方の表'!$O$4:$O$53,O1032)),1),DATE(YEAR(B1032),MONTH(B1032),1)),DATE(YEAR(B1032),MONTH(B1032),1)))</f>
        <v/>
      </c>
      <c r="N1032" s="39">
        <f>IF(L1032&lt;&gt;1,"",IF(J1032="",0,IF(COUNTIFS($J$4:J1032,J1032)&gt;1,1,0)))</f>
        <v/>
      </c>
      <c r="O1032" s="39">
        <f>IF(L1032&lt;&gt;1,"",IF(J1032="",0,IFERROR(MATCH(J1032,'分け方の表'!$M$4:$M$53,0),0)))</f>
        <v/>
      </c>
      <c r="P1032" s="39">
        <f>IF(L1032&lt;&gt;1,"",IF(SUMPRODUCT((COUNTIFS(C1032,"*"&amp;'分け方の表'!$F$4:$F$23&amp;"*")&gt;0)*('分け方の表'!$F$4:$F$23&lt;&gt;"")*'分け方の表'!$I$4:$I$23)=0,99,1+COUNTIFS('分け方の表'!$I$4:$I$23,"&gt;"&amp;SUMPRODUCT((COUNTIFS(C1032,"*"&amp;'分け方の表'!$F$4:$F$23&amp;"*")&gt;0)*('分け方の表'!$F$4:$F$23&lt;&gt;"")*'分け方の表'!$I$4:$I$23))))</f>
        <v/>
      </c>
      <c r="Q1032" s="39">
        <f>IF(L1032&lt;&gt;1,"",IF(P1032&gt;=99,"",INDEX('分け方の表'!$G$4:$G$23,P1032)&amp;""))</f>
        <v/>
      </c>
      <c r="R1032" s="39">
        <f>IF(L1032&lt;&gt;1,"",IF((F1032="収入")*(G1032="給与")*(E1032&lt;&gt;"")*(COUNTIFS('分け方の表'!$J$4:$J$13,E1032)&gt;0),INDEX('分け方の表'!$K$4:$K$13,MATCH(E1032,'分け方の表'!$J$4:$J$13,0))&amp;"",IFERROR(INDEX('分け方の表'!$C$4:$C$103,MATCH(F1032&amp;"|"&amp;G1032,'分け方の表'!$D$4:$D$103,0))&amp;"",IFERROR(INDEX('分け方の表'!$C$4:$C$103,MATCH(F1032&amp;"|（ほか全部）",'分け方の表'!$D$4:$D$103,0))&amp;"","未分類"))))</f>
        <v/>
      </c>
      <c r="S1032" s="39">
        <f>IF(L1032&lt;&gt;1,"",IF(N1032=1,"",IF(IF(O1032&gt;0,INDEX('分け方の表'!$N$4:$N$53,O1032)&amp;"","")&lt;&gt;"",IF(INDEX('分け方の表'!$N$4:$N$53,O1032)="（数えない）","",INDEX('分け方の表'!$N$4:$N$53,O1032)&amp;""),IF(I1032&amp;""="1",IF((Q1032&lt;&gt;"")*(D1032&lt;0)*(IFERROR(INDEX('入力'!$E$30:$E$88,MATCH(Q1032,'入力'!$A$30:$A$88,0)),"")="貯める・増やす"),Q1032,""),IF(A1032&amp;""="0","",IF(Q1032&lt;&gt;"",Q1032,R1032))))))</f>
        <v/>
      </c>
      <c r="T1032" s="56">
        <f>IF(S1032="","",IF(IFERROR(INDEX('入力'!$E$30:$E$88,MATCH(S1032,'入力'!$A$30:$A$88,0)),"")="入るお金",D1032,-D1032))</f>
        <v/>
      </c>
      <c r="U1032" s="39">
        <f>IF(L1032="","",IF(L1032&lt;&gt;1,"見出しなど",IF(N1032=1,"重なり",IF(S1032="",IF(O1032&gt;0,"数えない（直した）",IF(I1032&amp;""="1","振替",IF(A1032&amp;""="0","計算対象外","数えない"))),IF(COUNTIFS('入力'!$A$30:$A$88,S1032)=0,"一覧にない費目",IF(O1032&gt;0,"直した",IF(S1032="未分類","未分類","OK")))))))</f>
        <v/>
      </c>
    </row>
    <row r="1033">
      <c r="A1033" s="40" t="n"/>
      <c r="B1033" s="34" t="n"/>
      <c r="C1033" s="35" t="n"/>
      <c r="D1033" s="36" t="n"/>
      <c r="E1033" s="35" t="n"/>
      <c r="F1033" s="35" t="n"/>
      <c r="G1033" s="35" t="n"/>
      <c r="H1033" s="35" t="n"/>
      <c r="I1033" s="40" t="n"/>
      <c r="J1033" s="35" t="n"/>
      <c r="L1033" s="39">
        <f>IF(B1033="","",IFERROR(YEAR(B1033)*0+D1033*0+1,0))</f>
        <v/>
      </c>
      <c r="M1033" s="55">
        <f>IF(L1033&lt;&gt;1,"",IF(O1033&gt;0,IF(INDEX('分け方の表'!$O$4:$O$53,O1033)&lt;&gt;"",DATE(YEAR(INDEX('分け方の表'!$O$4:$O$53,O1033)),MONTH(INDEX('分け方の表'!$O$4:$O$53,O1033)),1),DATE(YEAR(B1033),MONTH(B1033),1)),DATE(YEAR(B1033),MONTH(B1033),1)))</f>
        <v/>
      </c>
      <c r="N1033" s="39">
        <f>IF(L1033&lt;&gt;1,"",IF(J1033="",0,IF(COUNTIFS($J$4:J1033,J1033)&gt;1,1,0)))</f>
        <v/>
      </c>
      <c r="O1033" s="39">
        <f>IF(L1033&lt;&gt;1,"",IF(J1033="",0,IFERROR(MATCH(J1033,'分け方の表'!$M$4:$M$53,0),0)))</f>
        <v/>
      </c>
      <c r="P1033" s="39">
        <f>IF(L1033&lt;&gt;1,"",IF(SUMPRODUCT((COUNTIFS(C1033,"*"&amp;'分け方の表'!$F$4:$F$23&amp;"*")&gt;0)*('分け方の表'!$F$4:$F$23&lt;&gt;"")*'分け方の表'!$I$4:$I$23)=0,99,1+COUNTIFS('分け方の表'!$I$4:$I$23,"&gt;"&amp;SUMPRODUCT((COUNTIFS(C1033,"*"&amp;'分け方の表'!$F$4:$F$23&amp;"*")&gt;0)*('分け方の表'!$F$4:$F$23&lt;&gt;"")*'分け方の表'!$I$4:$I$23))))</f>
        <v/>
      </c>
      <c r="Q1033" s="39">
        <f>IF(L1033&lt;&gt;1,"",IF(P1033&gt;=99,"",INDEX('分け方の表'!$G$4:$G$23,P1033)&amp;""))</f>
        <v/>
      </c>
      <c r="R1033" s="39">
        <f>IF(L1033&lt;&gt;1,"",IF((F1033="収入")*(G1033="給与")*(E1033&lt;&gt;"")*(COUNTIFS('分け方の表'!$J$4:$J$13,E1033)&gt;0),INDEX('分け方の表'!$K$4:$K$13,MATCH(E1033,'分け方の表'!$J$4:$J$13,0))&amp;"",IFERROR(INDEX('分け方の表'!$C$4:$C$103,MATCH(F1033&amp;"|"&amp;G1033,'分け方の表'!$D$4:$D$103,0))&amp;"",IFERROR(INDEX('分け方の表'!$C$4:$C$103,MATCH(F1033&amp;"|（ほか全部）",'分け方の表'!$D$4:$D$103,0))&amp;"","未分類"))))</f>
        <v/>
      </c>
      <c r="S1033" s="39">
        <f>IF(L1033&lt;&gt;1,"",IF(N1033=1,"",IF(IF(O1033&gt;0,INDEX('分け方の表'!$N$4:$N$53,O1033)&amp;"","")&lt;&gt;"",IF(INDEX('分け方の表'!$N$4:$N$53,O1033)="（数えない）","",INDEX('分け方の表'!$N$4:$N$53,O1033)&amp;""),IF(I1033&amp;""="1",IF((Q1033&lt;&gt;"")*(D1033&lt;0)*(IFERROR(INDEX('入力'!$E$30:$E$88,MATCH(Q1033,'入力'!$A$30:$A$88,0)),"")="貯める・増やす"),Q1033,""),IF(A1033&amp;""="0","",IF(Q1033&lt;&gt;"",Q1033,R1033))))))</f>
        <v/>
      </c>
      <c r="T1033" s="56">
        <f>IF(S1033="","",IF(IFERROR(INDEX('入力'!$E$30:$E$88,MATCH(S1033,'入力'!$A$30:$A$88,0)),"")="入るお金",D1033,-D1033))</f>
        <v/>
      </c>
      <c r="U1033" s="39">
        <f>IF(L1033="","",IF(L1033&lt;&gt;1,"見出しなど",IF(N1033=1,"重なり",IF(S1033="",IF(O1033&gt;0,"数えない（直した）",IF(I1033&amp;""="1","振替",IF(A1033&amp;""="0","計算対象外","数えない"))),IF(COUNTIFS('入力'!$A$30:$A$88,S1033)=0,"一覧にない費目",IF(O1033&gt;0,"直した",IF(S1033="未分類","未分類","OK")))))))</f>
        <v/>
      </c>
    </row>
    <row r="1034">
      <c r="A1034" s="40" t="n"/>
      <c r="B1034" s="34" t="n"/>
      <c r="C1034" s="35" t="n"/>
      <c r="D1034" s="36" t="n"/>
      <c r="E1034" s="35" t="n"/>
      <c r="F1034" s="35" t="n"/>
      <c r="G1034" s="35" t="n"/>
      <c r="H1034" s="35" t="n"/>
      <c r="I1034" s="40" t="n"/>
      <c r="J1034" s="35" t="n"/>
      <c r="L1034" s="39">
        <f>IF(B1034="","",IFERROR(YEAR(B1034)*0+D1034*0+1,0))</f>
        <v/>
      </c>
      <c r="M1034" s="55">
        <f>IF(L1034&lt;&gt;1,"",IF(O1034&gt;0,IF(INDEX('分け方の表'!$O$4:$O$53,O1034)&lt;&gt;"",DATE(YEAR(INDEX('分け方の表'!$O$4:$O$53,O1034)),MONTH(INDEX('分け方の表'!$O$4:$O$53,O1034)),1),DATE(YEAR(B1034),MONTH(B1034),1)),DATE(YEAR(B1034),MONTH(B1034),1)))</f>
        <v/>
      </c>
      <c r="N1034" s="39">
        <f>IF(L1034&lt;&gt;1,"",IF(J1034="",0,IF(COUNTIFS($J$4:J1034,J1034)&gt;1,1,0)))</f>
        <v/>
      </c>
      <c r="O1034" s="39">
        <f>IF(L1034&lt;&gt;1,"",IF(J1034="",0,IFERROR(MATCH(J1034,'分け方の表'!$M$4:$M$53,0),0)))</f>
        <v/>
      </c>
      <c r="P1034" s="39">
        <f>IF(L1034&lt;&gt;1,"",IF(SUMPRODUCT((COUNTIFS(C1034,"*"&amp;'分け方の表'!$F$4:$F$23&amp;"*")&gt;0)*('分け方の表'!$F$4:$F$23&lt;&gt;"")*'分け方の表'!$I$4:$I$23)=0,99,1+COUNTIFS('分け方の表'!$I$4:$I$23,"&gt;"&amp;SUMPRODUCT((COUNTIFS(C1034,"*"&amp;'分け方の表'!$F$4:$F$23&amp;"*")&gt;0)*('分け方の表'!$F$4:$F$23&lt;&gt;"")*'分け方の表'!$I$4:$I$23))))</f>
        <v/>
      </c>
      <c r="Q1034" s="39">
        <f>IF(L1034&lt;&gt;1,"",IF(P1034&gt;=99,"",INDEX('分け方の表'!$G$4:$G$23,P1034)&amp;""))</f>
        <v/>
      </c>
      <c r="R1034" s="39">
        <f>IF(L1034&lt;&gt;1,"",IF((F1034="収入")*(G1034="給与")*(E1034&lt;&gt;"")*(COUNTIFS('分け方の表'!$J$4:$J$13,E1034)&gt;0),INDEX('分け方の表'!$K$4:$K$13,MATCH(E1034,'分け方の表'!$J$4:$J$13,0))&amp;"",IFERROR(INDEX('分け方の表'!$C$4:$C$103,MATCH(F1034&amp;"|"&amp;G1034,'分け方の表'!$D$4:$D$103,0))&amp;"",IFERROR(INDEX('分け方の表'!$C$4:$C$103,MATCH(F1034&amp;"|（ほか全部）",'分け方の表'!$D$4:$D$103,0))&amp;"","未分類"))))</f>
        <v/>
      </c>
      <c r="S1034" s="39">
        <f>IF(L1034&lt;&gt;1,"",IF(N1034=1,"",IF(IF(O1034&gt;0,INDEX('分け方の表'!$N$4:$N$53,O1034)&amp;"","")&lt;&gt;"",IF(INDEX('分け方の表'!$N$4:$N$53,O1034)="（数えない）","",INDEX('分け方の表'!$N$4:$N$53,O1034)&amp;""),IF(I1034&amp;""="1",IF((Q1034&lt;&gt;"")*(D1034&lt;0)*(IFERROR(INDEX('入力'!$E$30:$E$88,MATCH(Q1034,'入力'!$A$30:$A$88,0)),"")="貯める・増やす"),Q1034,""),IF(A1034&amp;""="0","",IF(Q1034&lt;&gt;"",Q1034,R1034))))))</f>
        <v/>
      </c>
      <c r="T1034" s="56">
        <f>IF(S1034="","",IF(IFERROR(INDEX('入力'!$E$30:$E$88,MATCH(S1034,'入力'!$A$30:$A$88,0)),"")="入るお金",D1034,-D1034))</f>
        <v/>
      </c>
      <c r="U1034" s="39">
        <f>IF(L1034="","",IF(L1034&lt;&gt;1,"見出しなど",IF(N1034=1,"重なり",IF(S1034="",IF(O1034&gt;0,"数えない（直した）",IF(I1034&amp;""="1","振替",IF(A1034&amp;""="0","計算対象外","数えない"))),IF(COUNTIFS('入力'!$A$30:$A$88,S1034)=0,"一覧にない費目",IF(O1034&gt;0,"直した",IF(S1034="未分類","未分類","OK")))))))</f>
        <v/>
      </c>
    </row>
    <row r="1035">
      <c r="A1035" s="40" t="n"/>
      <c r="B1035" s="34" t="n"/>
      <c r="C1035" s="35" t="n"/>
      <c r="D1035" s="36" t="n"/>
      <c r="E1035" s="35" t="n"/>
      <c r="F1035" s="35" t="n"/>
      <c r="G1035" s="35" t="n"/>
      <c r="H1035" s="35" t="n"/>
      <c r="I1035" s="40" t="n"/>
      <c r="J1035" s="35" t="n"/>
      <c r="L1035" s="39">
        <f>IF(B1035="","",IFERROR(YEAR(B1035)*0+D1035*0+1,0))</f>
        <v/>
      </c>
      <c r="M1035" s="55">
        <f>IF(L1035&lt;&gt;1,"",IF(O1035&gt;0,IF(INDEX('分け方の表'!$O$4:$O$53,O1035)&lt;&gt;"",DATE(YEAR(INDEX('分け方の表'!$O$4:$O$53,O1035)),MONTH(INDEX('分け方の表'!$O$4:$O$53,O1035)),1),DATE(YEAR(B1035),MONTH(B1035),1)),DATE(YEAR(B1035),MONTH(B1035),1)))</f>
        <v/>
      </c>
      <c r="N1035" s="39">
        <f>IF(L1035&lt;&gt;1,"",IF(J1035="",0,IF(COUNTIFS($J$4:J1035,J1035)&gt;1,1,0)))</f>
        <v/>
      </c>
      <c r="O1035" s="39">
        <f>IF(L1035&lt;&gt;1,"",IF(J1035="",0,IFERROR(MATCH(J1035,'分け方の表'!$M$4:$M$53,0),0)))</f>
        <v/>
      </c>
      <c r="P1035" s="39">
        <f>IF(L1035&lt;&gt;1,"",IF(SUMPRODUCT((COUNTIFS(C1035,"*"&amp;'分け方の表'!$F$4:$F$23&amp;"*")&gt;0)*('分け方の表'!$F$4:$F$23&lt;&gt;"")*'分け方の表'!$I$4:$I$23)=0,99,1+COUNTIFS('分け方の表'!$I$4:$I$23,"&gt;"&amp;SUMPRODUCT((COUNTIFS(C1035,"*"&amp;'分け方の表'!$F$4:$F$23&amp;"*")&gt;0)*('分け方の表'!$F$4:$F$23&lt;&gt;"")*'分け方の表'!$I$4:$I$23))))</f>
        <v/>
      </c>
      <c r="Q1035" s="39">
        <f>IF(L1035&lt;&gt;1,"",IF(P1035&gt;=99,"",INDEX('分け方の表'!$G$4:$G$23,P1035)&amp;""))</f>
        <v/>
      </c>
      <c r="R1035" s="39">
        <f>IF(L1035&lt;&gt;1,"",IF((F1035="収入")*(G1035="給与")*(E1035&lt;&gt;"")*(COUNTIFS('分け方の表'!$J$4:$J$13,E1035)&gt;0),INDEX('分け方の表'!$K$4:$K$13,MATCH(E1035,'分け方の表'!$J$4:$J$13,0))&amp;"",IFERROR(INDEX('分け方の表'!$C$4:$C$103,MATCH(F1035&amp;"|"&amp;G1035,'分け方の表'!$D$4:$D$103,0))&amp;"",IFERROR(INDEX('分け方の表'!$C$4:$C$103,MATCH(F1035&amp;"|（ほか全部）",'分け方の表'!$D$4:$D$103,0))&amp;"","未分類"))))</f>
        <v/>
      </c>
      <c r="S1035" s="39">
        <f>IF(L1035&lt;&gt;1,"",IF(N1035=1,"",IF(IF(O1035&gt;0,INDEX('分け方の表'!$N$4:$N$53,O1035)&amp;"","")&lt;&gt;"",IF(INDEX('分け方の表'!$N$4:$N$53,O1035)="（数えない）","",INDEX('分け方の表'!$N$4:$N$53,O1035)&amp;""),IF(I1035&amp;""="1",IF((Q1035&lt;&gt;"")*(D1035&lt;0)*(IFERROR(INDEX('入力'!$E$30:$E$88,MATCH(Q1035,'入力'!$A$30:$A$88,0)),"")="貯める・増やす"),Q1035,""),IF(A1035&amp;""="0","",IF(Q1035&lt;&gt;"",Q1035,R1035))))))</f>
        <v/>
      </c>
      <c r="T1035" s="56">
        <f>IF(S1035="","",IF(IFERROR(INDEX('入力'!$E$30:$E$88,MATCH(S1035,'入力'!$A$30:$A$88,0)),"")="入るお金",D1035,-D1035))</f>
        <v/>
      </c>
      <c r="U1035" s="39">
        <f>IF(L1035="","",IF(L1035&lt;&gt;1,"見出しなど",IF(N1035=1,"重なり",IF(S1035="",IF(O1035&gt;0,"数えない（直した）",IF(I1035&amp;""="1","振替",IF(A1035&amp;""="0","計算対象外","数えない"))),IF(COUNTIFS('入力'!$A$30:$A$88,S1035)=0,"一覧にない費目",IF(O1035&gt;0,"直した",IF(S1035="未分類","未分類","OK")))))))</f>
        <v/>
      </c>
    </row>
    <row r="1036">
      <c r="A1036" s="40" t="n"/>
      <c r="B1036" s="34" t="n"/>
      <c r="C1036" s="35" t="n"/>
      <c r="D1036" s="36" t="n"/>
      <c r="E1036" s="35" t="n"/>
      <c r="F1036" s="35" t="n"/>
      <c r="G1036" s="35" t="n"/>
      <c r="H1036" s="35" t="n"/>
      <c r="I1036" s="40" t="n"/>
      <c r="J1036" s="35" t="n"/>
      <c r="L1036" s="39">
        <f>IF(B1036="","",IFERROR(YEAR(B1036)*0+D1036*0+1,0))</f>
        <v/>
      </c>
      <c r="M1036" s="55">
        <f>IF(L1036&lt;&gt;1,"",IF(O1036&gt;0,IF(INDEX('分け方の表'!$O$4:$O$53,O1036)&lt;&gt;"",DATE(YEAR(INDEX('分け方の表'!$O$4:$O$53,O1036)),MONTH(INDEX('分け方の表'!$O$4:$O$53,O1036)),1),DATE(YEAR(B1036),MONTH(B1036),1)),DATE(YEAR(B1036),MONTH(B1036),1)))</f>
        <v/>
      </c>
      <c r="N1036" s="39">
        <f>IF(L1036&lt;&gt;1,"",IF(J1036="",0,IF(COUNTIFS($J$4:J1036,J1036)&gt;1,1,0)))</f>
        <v/>
      </c>
      <c r="O1036" s="39">
        <f>IF(L1036&lt;&gt;1,"",IF(J1036="",0,IFERROR(MATCH(J1036,'分け方の表'!$M$4:$M$53,0),0)))</f>
        <v/>
      </c>
      <c r="P1036" s="39">
        <f>IF(L1036&lt;&gt;1,"",IF(SUMPRODUCT((COUNTIFS(C1036,"*"&amp;'分け方の表'!$F$4:$F$23&amp;"*")&gt;0)*('分け方の表'!$F$4:$F$23&lt;&gt;"")*'分け方の表'!$I$4:$I$23)=0,99,1+COUNTIFS('分け方の表'!$I$4:$I$23,"&gt;"&amp;SUMPRODUCT((COUNTIFS(C1036,"*"&amp;'分け方の表'!$F$4:$F$23&amp;"*")&gt;0)*('分け方の表'!$F$4:$F$23&lt;&gt;"")*'分け方の表'!$I$4:$I$23))))</f>
        <v/>
      </c>
      <c r="Q1036" s="39">
        <f>IF(L1036&lt;&gt;1,"",IF(P1036&gt;=99,"",INDEX('分け方の表'!$G$4:$G$23,P1036)&amp;""))</f>
        <v/>
      </c>
      <c r="R1036" s="39">
        <f>IF(L1036&lt;&gt;1,"",IF((F1036="収入")*(G1036="給与")*(E1036&lt;&gt;"")*(COUNTIFS('分け方の表'!$J$4:$J$13,E1036)&gt;0),INDEX('分け方の表'!$K$4:$K$13,MATCH(E1036,'分け方の表'!$J$4:$J$13,0))&amp;"",IFERROR(INDEX('分け方の表'!$C$4:$C$103,MATCH(F1036&amp;"|"&amp;G1036,'分け方の表'!$D$4:$D$103,0))&amp;"",IFERROR(INDEX('分け方の表'!$C$4:$C$103,MATCH(F1036&amp;"|（ほか全部）",'分け方の表'!$D$4:$D$103,0))&amp;"","未分類"))))</f>
        <v/>
      </c>
      <c r="S1036" s="39">
        <f>IF(L1036&lt;&gt;1,"",IF(N1036=1,"",IF(IF(O1036&gt;0,INDEX('分け方の表'!$N$4:$N$53,O1036)&amp;"","")&lt;&gt;"",IF(INDEX('分け方の表'!$N$4:$N$53,O1036)="（数えない）","",INDEX('分け方の表'!$N$4:$N$53,O1036)&amp;""),IF(I1036&amp;""="1",IF((Q1036&lt;&gt;"")*(D1036&lt;0)*(IFERROR(INDEX('入力'!$E$30:$E$88,MATCH(Q1036,'入力'!$A$30:$A$88,0)),"")="貯める・増やす"),Q1036,""),IF(A1036&amp;""="0","",IF(Q1036&lt;&gt;"",Q1036,R1036))))))</f>
        <v/>
      </c>
      <c r="T1036" s="56">
        <f>IF(S1036="","",IF(IFERROR(INDEX('入力'!$E$30:$E$88,MATCH(S1036,'入力'!$A$30:$A$88,0)),"")="入るお金",D1036,-D1036))</f>
        <v/>
      </c>
      <c r="U1036" s="39">
        <f>IF(L1036="","",IF(L1036&lt;&gt;1,"見出しなど",IF(N1036=1,"重なり",IF(S1036="",IF(O1036&gt;0,"数えない（直した）",IF(I1036&amp;""="1","振替",IF(A1036&amp;""="0","計算対象外","数えない"))),IF(COUNTIFS('入力'!$A$30:$A$88,S1036)=0,"一覧にない費目",IF(O1036&gt;0,"直した",IF(S1036="未分類","未分類","OK")))))))</f>
        <v/>
      </c>
    </row>
    <row r="1037">
      <c r="A1037" s="40" t="n"/>
      <c r="B1037" s="34" t="n"/>
      <c r="C1037" s="35" t="n"/>
      <c r="D1037" s="36" t="n"/>
      <c r="E1037" s="35" t="n"/>
      <c r="F1037" s="35" t="n"/>
      <c r="G1037" s="35" t="n"/>
      <c r="H1037" s="35" t="n"/>
      <c r="I1037" s="40" t="n"/>
      <c r="J1037" s="35" t="n"/>
      <c r="L1037" s="39">
        <f>IF(B1037="","",IFERROR(YEAR(B1037)*0+D1037*0+1,0))</f>
        <v/>
      </c>
      <c r="M1037" s="55">
        <f>IF(L1037&lt;&gt;1,"",IF(O1037&gt;0,IF(INDEX('分け方の表'!$O$4:$O$53,O1037)&lt;&gt;"",DATE(YEAR(INDEX('分け方の表'!$O$4:$O$53,O1037)),MONTH(INDEX('分け方の表'!$O$4:$O$53,O1037)),1),DATE(YEAR(B1037),MONTH(B1037),1)),DATE(YEAR(B1037),MONTH(B1037),1)))</f>
        <v/>
      </c>
      <c r="N1037" s="39">
        <f>IF(L1037&lt;&gt;1,"",IF(J1037="",0,IF(COUNTIFS($J$4:J1037,J1037)&gt;1,1,0)))</f>
        <v/>
      </c>
      <c r="O1037" s="39">
        <f>IF(L1037&lt;&gt;1,"",IF(J1037="",0,IFERROR(MATCH(J1037,'分け方の表'!$M$4:$M$53,0),0)))</f>
        <v/>
      </c>
      <c r="P1037" s="39">
        <f>IF(L1037&lt;&gt;1,"",IF(SUMPRODUCT((COUNTIFS(C1037,"*"&amp;'分け方の表'!$F$4:$F$23&amp;"*")&gt;0)*('分け方の表'!$F$4:$F$23&lt;&gt;"")*'分け方の表'!$I$4:$I$23)=0,99,1+COUNTIFS('分け方の表'!$I$4:$I$23,"&gt;"&amp;SUMPRODUCT((COUNTIFS(C1037,"*"&amp;'分け方の表'!$F$4:$F$23&amp;"*")&gt;0)*('分け方の表'!$F$4:$F$23&lt;&gt;"")*'分け方の表'!$I$4:$I$23))))</f>
        <v/>
      </c>
      <c r="Q1037" s="39">
        <f>IF(L1037&lt;&gt;1,"",IF(P1037&gt;=99,"",INDEX('分け方の表'!$G$4:$G$23,P1037)&amp;""))</f>
        <v/>
      </c>
      <c r="R1037" s="39">
        <f>IF(L1037&lt;&gt;1,"",IF((F1037="収入")*(G1037="給与")*(E1037&lt;&gt;"")*(COUNTIFS('分け方の表'!$J$4:$J$13,E1037)&gt;0),INDEX('分け方の表'!$K$4:$K$13,MATCH(E1037,'分け方の表'!$J$4:$J$13,0))&amp;"",IFERROR(INDEX('分け方の表'!$C$4:$C$103,MATCH(F1037&amp;"|"&amp;G1037,'分け方の表'!$D$4:$D$103,0))&amp;"",IFERROR(INDEX('分け方の表'!$C$4:$C$103,MATCH(F1037&amp;"|（ほか全部）",'分け方の表'!$D$4:$D$103,0))&amp;"","未分類"))))</f>
        <v/>
      </c>
      <c r="S1037" s="39">
        <f>IF(L1037&lt;&gt;1,"",IF(N1037=1,"",IF(IF(O1037&gt;0,INDEX('分け方の表'!$N$4:$N$53,O1037)&amp;"","")&lt;&gt;"",IF(INDEX('分け方の表'!$N$4:$N$53,O1037)="（数えない）","",INDEX('分け方の表'!$N$4:$N$53,O1037)&amp;""),IF(I1037&amp;""="1",IF((Q1037&lt;&gt;"")*(D1037&lt;0)*(IFERROR(INDEX('入力'!$E$30:$E$88,MATCH(Q1037,'入力'!$A$30:$A$88,0)),"")="貯める・増やす"),Q1037,""),IF(A1037&amp;""="0","",IF(Q1037&lt;&gt;"",Q1037,R1037))))))</f>
        <v/>
      </c>
      <c r="T1037" s="56">
        <f>IF(S1037="","",IF(IFERROR(INDEX('入力'!$E$30:$E$88,MATCH(S1037,'入力'!$A$30:$A$88,0)),"")="入るお金",D1037,-D1037))</f>
        <v/>
      </c>
      <c r="U1037" s="39">
        <f>IF(L1037="","",IF(L1037&lt;&gt;1,"見出しなど",IF(N1037=1,"重なり",IF(S1037="",IF(O1037&gt;0,"数えない（直した）",IF(I1037&amp;""="1","振替",IF(A1037&amp;""="0","計算対象外","数えない"))),IF(COUNTIFS('入力'!$A$30:$A$88,S1037)=0,"一覧にない費目",IF(O1037&gt;0,"直した",IF(S1037="未分類","未分類","OK")))))))</f>
        <v/>
      </c>
    </row>
    <row r="1038">
      <c r="A1038" s="40" t="n"/>
      <c r="B1038" s="34" t="n"/>
      <c r="C1038" s="35" t="n"/>
      <c r="D1038" s="36" t="n"/>
      <c r="E1038" s="35" t="n"/>
      <c r="F1038" s="35" t="n"/>
      <c r="G1038" s="35" t="n"/>
      <c r="H1038" s="35" t="n"/>
      <c r="I1038" s="40" t="n"/>
      <c r="J1038" s="35" t="n"/>
      <c r="L1038" s="39">
        <f>IF(B1038="","",IFERROR(YEAR(B1038)*0+D1038*0+1,0))</f>
        <v/>
      </c>
      <c r="M1038" s="55">
        <f>IF(L1038&lt;&gt;1,"",IF(O1038&gt;0,IF(INDEX('分け方の表'!$O$4:$O$53,O1038)&lt;&gt;"",DATE(YEAR(INDEX('分け方の表'!$O$4:$O$53,O1038)),MONTH(INDEX('分け方の表'!$O$4:$O$53,O1038)),1),DATE(YEAR(B1038),MONTH(B1038),1)),DATE(YEAR(B1038),MONTH(B1038),1)))</f>
        <v/>
      </c>
      <c r="N1038" s="39">
        <f>IF(L1038&lt;&gt;1,"",IF(J1038="",0,IF(COUNTIFS($J$4:J1038,J1038)&gt;1,1,0)))</f>
        <v/>
      </c>
      <c r="O1038" s="39">
        <f>IF(L1038&lt;&gt;1,"",IF(J1038="",0,IFERROR(MATCH(J1038,'分け方の表'!$M$4:$M$53,0),0)))</f>
        <v/>
      </c>
      <c r="P1038" s="39">
        <f>IF(L1038&lt;&gt;1,"",IF(SUMPRODUCT((COUNTIFS(C1038,"*"&amp;'分け方の表'!$F$4:$F$23&amp;"*")&gt;0)*('分け方の表'!$F$4:$F$23&lt;&gt;"")*'分け方の表'!$I$4:$I$23)=0,99,1+COUNTIFS('分け方の表'!$I$4:$I$23,"&gt;"&amp;SUMPRODUCT((COUNTIFS(C1038,"*"&amp;'分け方の表'!$F$4:$F$23&amp;"*")&gt;0)*('分け方の表'!$F$4:$F$23&lt;&gt;"")*'分け方の表'!$I$4:$I$23))))</f>
        <v/>
      </c>
      <c r="Q1038" s="39">
        <f>IF(L1038&lt;&gt;1,"",IF(P1038&gt;=99,"",INDEX('分け方の表'!$G$4:$G$23,P1038)&amp;""))</f>
        <v/>
      </c>
      <c r="R1038" s="39">
        <f>IF(L1038&lt;&gt;1,"",IF((F1038="収入")*(G1038="給与")*(E1038&lt;&gt;"")*(COUNTIFS('分け方の表'!$J$4:$J$13,E1038)&gt;0),INDEX('分け方の表'!$K$4:$K$13,MATCH(E1038,'分け方の表'!$J$4:$J$13,0))&amp;"",IFERROR(INDEX('分け方の表'!$C$4:$C$103,MATCH(F1038&amp;"|"&amp;G1038,'分け方の表'!$D$4:$D$103,0))&amp;"",IFERROR(INDEX('分け方の表'!$C$4:$C$103,MATCH(F1038&amp;"|（ほか全部）",'分け方の表'!$D$4:$D$103,0))&amp;"","未分類"))))</f>
        <v/>
      </c>
      <c r="S1038" s="39">
        <f>IF(L1038&lt;&gt;1,"",IF(N1038=1,"",IF(IF(O1038&gt;0,INDEX('分け方の表'!$N$4:$N$53,O1038)&amp;"","")&lt;&gt;"",IF(INDEX('分け方の表'!$N$4:$N$53,O1038)="（数えない）","",INDEX('分け方の表'!$N$4:$N$53,O1038)&amp;""),IF(I1038&amp;""="1",IF((Q1038&lt;&gt;"")*(D1038&lt;0)*(IFERROR(INDEX('入力'!$E$30:$E$88,MATCH(Q1038,'入力'!$A$30:$A$88,0)),"")="貯める・増やす"),Q1038,""),IF(A1038&amp;""="0","",IF(Q1038&lt;&gt;"",Q1038,R1038))))))</f>
        <v/>
      </c>
      <c r="T1038" s="56">
        <f>IF(S1038="","",IF(IFERROR(INDEX('入力'!$E$30:$E$88,MATCH(S1038,'入力'!$A$30:$A$88,0)),"")="入るお金",D1038,-D1038))</f>
        <v/>
      </c>
      <c r="U1038" s="39">
        <f>IF(L1038="","",IF(L1038&lt;&gt;1,"見出しなど",IF(N1038=1,"重なり",IF(S1038="",IF(O1038&gt;0,"数えない（直した）",IF(I1038&amp;""="1","振替",IF(A1038&amp;""="0","計算対象外","数えない"))),IF(COUNTIFS('入力'!$A$30:$A$88,S1038)=0,"一覧にない費目",IF(O1038&gt;0,"直した",IF(S1038="未分類","未分類","OK")))))))</f>
        <v/>
      </c>
    </row>
    <row r="1039">
      <c r="A1039" s="40" t="n"/>
      <c r="B1039" s="34" t="n"/>
      <c r="C1039" s="35" t="n"/>
      <c r="D1039" s="36" t="n"/>
      <c r="E1039" s="35" t="n"/>
      <c r="F1039" s="35" t="n"/>
      <c r="G1039" s="35" t="n"/>
      <c r="H1039" s="35" t="n"/>
      <c r="I1039" s="40" t="n"/>
      <c r="J1039" s="35" t="n"/>
      <c r="L1039" s="39">
        <f>IF(B1039="","",IFERROR(YEAR(B1039)*0+D1039*0+1,0))</f>
        <v/>
      </c>
      <c r="M1039" s="55">
        <f>IF(L1039&lt;&gt;1,"",IF(O1039&gt;0,IF(INDEX('分け方の表'!$O$4:$O$53,O1039)&lt;&gt;"",DATE(YEAR(INDEX('分け方の表'!$O$4:$O$53,O1039)),MONTH(INDEX('分け方の表'!$O$4:$O$53,O1039)),1),DATE(YEAR(B1039),MONTH(B1039),1)),DATE(YEAR(B1039),MONTH(B1039),1)))</f>
        <v/>
      </c>
      <c r="N1039" s="39">
        <f>IF(L1039&lt;&gt;1,"",IF(J1039="",0,IF(COUNTIFS($J$4:J1039,J1039)&gt;1,1,0)))</f>
        <v/>
      </c>
      <c r="O1039" s="39">
        <f>IF(L1039&lt;&gt;1,"",IF(J1039="",0,IFERROR(MATCH(J1039,'分け方の表'!$M$4:$M$53,0),0)))</f>
        <v/>
      </c>
      <c r="P1039" s="39">
        <f>IF(L1039&lt;&gt;1,"",IF(SUMPRODUCT((COUNTIFS(C1039,"*"&amp;'分け方の表'!$F$4:$F$23&amp;"*")&gt;0)*('分け方の表'!$F$4:$F$23&lt;&gt;"")*'分け方の表'!$I$4:$I$23)=0,99,1+COUNTIFS('分け方の表'!$I$4:$I$23,"&gt;"&amp;SUMPRODUCT((COUNTIFS(C1039,"*"&amp;'分け方の表'!$F$4:$F$23&amp;"*")&gt;0)*('分け方の表'!$F$4:$F$23&lt;&gt;"")*'分け方の表'!$I$4:$I$23))))</f>
        <v/>
      </c>
      <c r="Q1039" s="39">
        <f>IF(L1039&lt;&gt;1,"",IF(P1039&gt;=99,"",INDEX('分け方の表'!$G$4:$G$23,P1039)&amp;""))</f>
        <v/>
      </c>
      <c r="R1039" s="39">
        <f>IF(L1039&lt;&gt;1,"",IF((F1039="収入")*(G1039="給与")*(E1039&lt;&gt;"")*(COUNTIFS('分け方の表'!$J$4:$J$13,E1039)&gt;0),INDEX('分け方の表'!$K$4:$K$13,MATCH(E1039,'分け方の表'!$J$4:$J$13,0))&amp;"",IFERROR(INDEX('分け方の表'!$C$4:$C$103,MATCH(F1039&amp;"|"&amp;G1039,'分け方の表'!$D$4:$D$103,0))&amp;"",IFERROR(INDEX('分け方の表'!$C$4:$C$103,MATCH(F1039&amp;"|（ほか全部）",'分け方の表'!$D$4:$D$103,0))&amp;"","未分類"))))</f>
        <v/>
      </c>
      <c r="S1039" s="39">
        <f>IF(L1039&lt;&gt;1,"",IF(N1039=1,"",IF(IF(O1039&gt;0,INDEX('分け方の表'!$N$4:$N$53,O1039)&amp;"","")&lt;&gt;"",IF(INDEX('分け方の表'!$N$4:$N$53,O1039)="（数えない）","",INDEX('分け方の表'!$N$4:$N$53,O1039)&amp;""),IF(I1039&amp;""="1",IF((Q1039&lt;&gt;"")*(D1039&lt;0)*(IFERROR(INDEX('入力'!$E$30:$E$88,MATCH(Q1039,'入力'!$A$30:$A$88,0)),"")="貯める・増やす"),Q1039,""),IF(A1039&amp;""="0","",IF(Q1039&lt;&gt;"",Q1039,R1039))))))</f>
        <v/>
      </c>
      <c r="T1039" s="56">
        <f>IF(S1039="","",IF(IFERROR(INDEX('入力'!$E$30:$E$88,MATCH(S1039,'入力'!$A$30:$A$88,0)),"")="入るお金",D1039,-D1039))</f>
        <v/>
      </c>
      <c r="U1039" s="39">
        <f>IF(L1039="","",IF(L1039&lt;&gt;1,"見出しなど",IF(N1039=1,"重なり",IF(S1039="",IF(O1039&gt;0,"数えない（直した）",IF(I1039&amp;""="1","振替",IF(A1039&amp;""="0","計算対象外","数えない"))),IF(COUNTIFS('入力'!$A$30:$A$88,S1039)=0,"一覧にない費目",IF(O1039&gt;0,"直した",IF(S1039="未分類","未分類","OK")))))))</f>
        <v/>
      </c>
    </row>
    <row r="1040">
      <c r="A1040" s="40" t="n"/>
      <c r="B1040" s="34" t="n"/>
      <c r="C1040" s="35" t="n"/>
      <c r="D1040" s="36" t="n"/>
      <c r="E1040" s="35" t="n"/>
      <c r="F1040" s="35" t="n"/>
      <c r="G1040" s="35" t="n"/>
      <c r="H1040" s="35" t="n"/>
      <c r="I1040" s="40" t="n"/>
      <c r="J1040" s="35" t="n"/>
      <c r="L1040" s="39">
        <f>IF(B1040="","",IFERROR(YEAR(B1040)*0+D1040*0+1,0))</f>
        <v/>
      </c>
      <c r="M1040" s="55">
        <f>IF(L1040&lt;&gt;1,"",IF(O1040&gt;0,IF(INDEX('分け方の表'!$O$4:$O$53,O1040)&lt;&gt;"",DATE(YEAR(INDEX('分け方の表'!$O$4:$O$53,O1040)),MONTH(INDEX('分け方の表'!$O$4:$O$53,O1040)),1),DATE(YEAR(B1040),MONTH(B1040),1)),DATE(YEAR(B1040),MONTH(B1040),1)))</f>
        <v/>
      </c>
      <c r="N1040" s="39">
        <f>IF(L1040&lt;&gt;1,"",IF(J1040="",0,IF(COUNTIFS($J$4:J1040,J1040)&gt;1,1,0)))</f>
        <v/>
      </c>
      <c r="O1040" s="39">
        <f>IF(L1040&lt;&gt;1,"",IF(J1040="",0,IFERROR(MATCH(J1040,'分け方の表'!$M$4:$M$53,0),0)))</f>
        <v/>
      </c>
      <c r="P1040" s="39">
        <f>IF(L1040&lt;&gt;1,"",IF(SUMPRODUCT((COUNTIFS(C1040,"*"&amp;'分け方の表'!$F$4:$F$23&amp;"*")&gt;0)*('分け方の表'!$F$4:$F$23&lt;&gt;"")*'分け方の表'!$I$4:$I$23)=0,99,1+COUNTIFS('分け方の表'!$I$4:$I$23,"&gt;"&amp;SUMPRODUCT((COUNTIFS(C1040,"*"&amp;'分け方の表'!$F$4:$F$23&amp;"*")&gt;0)*('分け方の表'!$F$4:$F$23&lt;&gt;"")*'分け方の表'!$I$4:$I$23))))</f>
        <v/>
      </c>
      <c r="Q1040" s="39">
        <f>IF(L1040&lt;&gt;1,"",IF(P1040&gt;=99,"",INDEX('分け方の表'!$G$4:$G$23,P1040)&amp;""))</f>
        <v/>
      </c>
      <c r="R1040" s="39">
        <f>IF(L1040&lt;&gt;1,"",IF((F1040="収入")*(G1040="給与")*(E1040&lt;&gt;"")*(COUNTIFS('分け方の表'!$J$4:$J$13,E1040)&gt;0),INDEX('分け方の表'!$K$4:$K$13,MATCH(E1040,'分け方の表'!$J$4:$J$13,0))&amp;"",IFERROR(INDEX('分け方の表'!$C$4:$C$103,MATCH(F1040&amp;"|"&amp;G1040,'分け方の表'!$D$4:$D$103,0))&amp;"",IFERROR(INDEX('分け方の表'!$C$4:$C$103,MATCH(F1040&amp;"|（ほか全部）",'分け方の表'!$D$4:$D$103,0))&amp;"","未分類"))))</f>
        <v/>
      </c>
      <c r="S1040" s="39">
        <f>IF(L1040&lt;&gt;1,"",IF(N1040=1,"",IF(IF(O1040&gt;0,INDEX('分け方の表'!$N$4:$N$53,O1040)&amp;"","")&lt;&gt;"",IF(INDEX('分け方の表'!$N$4:$N$53,O1040)="（数えない）","",INDEX('分け方の表'!$N$4:$N$53,O1040)&amp;""),IF(I1040&amp;""="1",IF((Q1040&lt;&gt;"")*(D1040&lt;0)*(IFERROR(INDEX('入力'!$E$30:$E$88,MATCH(Q1040,'入力'!$A$30:$A$88,0)),"")="貯める・増やす"),Q1040,""),IF(A1040&amp;""="0","",IF(Q1040&lt;&gt;"",Q1040,R1040))))))</f>
        <v/>
      </c>
      <c r="T1040" s="56">
        <f>IF(S1040="","",IF(IFERROR(INDEX('入力'!$E$30:$E$88,MATCH(S1040,'入力'!$A$30:$A$88,0)),"")="入るお金",D1040,-D1040))</f>
        <v/>
      </c>
      <c r="U1040" s="39">
        <f>IF(L1040="","",IF(L1040&lt;&gt;1,"見出しなど",IF(N1040=1,"重なり",IF(S1040="",IF(O1040&gt;0,"数えない（直した）",IF(I1040&amp;""="1","振替",IF(A1040&amp;""="0","計算対象外","数えない"))),IF(COUNTIFS('入力'!$A$30:$A$88,S1040)=0,"一覧にない費目",IF(O1040&gt;0,"直した",IF(S1040="未分類","未分類","OK")))))))</f>
        <v/>
      </c>
    </row>
    <row r="1041">
      <c r="A1041" s="40" t="n"/>
      <c r="B1041" s="34" t="n"/>
      <c r="C1041" s="35" t="n"/>
      <c r="D1041" s="36" t="n"/>
      <c r="E1041" s="35" t="n"/>
      <c r="F1041" s="35" t="n"/>
      <c r="G1041" s="35" t="n"/>
      <c r="H1041" s="35" t="n"/>
      <c r="I1041" s="40" t="n"/>
      <c r="J1041" s="35" t="n"/>
      <c r="L1041" s="39">
        <f>IF(B1041="","",IFERROR(YEAR(B1041)*0+D1041*0+1,0))</f>
        <v/>
      </c>
      <c r="M1041" s="55">
        <f>IF(L1041&lt;&gt;1,"",IF(O1041&gt;0,IF(INDEX('分け方の表'!$O$4:$O$53,O1041)&lt;&gt;"",DATE(YEAR(INDEX('分け方の表'!$O$4:$O$53,O1041)),MONTH(INDEX('分け方の表'!$O$4:$O$53,O1041)),1),DATE(YEAR(B1041),MONTH(B1041),1)),DATE(YEAR(B1041),MONTH(B1041),1)))</f>
        <v/>
      </c>
      <c r="N1041" s="39">
        <f>IF(L1041&lt;&gt;1,"",IF(J1041="",0,IF(COUNTIFS($J$4:J1041,J1041)&gt;1,1,0)))</f>
        <v/>
      </c>
      <c r="O1041" s="39">
        <f>IF(L1041&lt;&gt;1,"",IF(J1041="",0,IFERROR(MATCH(J1041,'分け方の表'!$M$4:$M$53,0),0)))</f>
        <v/>
      </c>
      <c r="P1041" s="39">
        <f>IF(L1041&lt;&gt;1,"",IF(SUMPRODUCT((COUNTIFS(C1041,"*"&amp;'分け方の表'!$F$4:$F$23&amp;"*")&gt;0)*('分け方の表'!$F$4:$F$23&lt;&gt;"")*'分け方の表'!$I$4:$I$23)=0,99,1+COUNTIFS('分け方の表'!$I$4:$I$23,"&gt;"&amp;SUMPRODUCT((COUNTIFS(C1041,"*"&amp;'分け方の表'!$F$4:$F$23&amp;"*")&gt;0)*('分け方の表'!$F$4:$F$23&lt;&gt;"")*'分け方の表'!$I$4:$I$23))))</f>
        <v/>
      </c>
      <c r="Q1041" s="39">
        <f>IF(L1041&lt;&gt;1,"",IF(P1041&gt;=99,"",INDEX('分け方の表'!$G$4:$G$23,P1041)&amp;""))</f>
        <v/>
      </c>
      <c r="R1041" s="39">
        <f>IF(L1041&lt;&gt;1,"",IF((F1041="収入")*(G1041="給与")*(E1041&lt;&gt;"")*(COUNTIFS('分け方の表'!$J$4:$J$13,E1041)&gt;0),INDEX('分け方の表'!$K$4:$K$13,MATCH(E1041,'分け方の表'!$J$4:$J$13,0))&amp;"",IFERROR(INDEX('分け方の表'!$C$4:$C$103,MATCH(F1041&amp;"|"&amp;G1041,'分け方の表'!$D$4:$D$103,0))&amp;"",IFERROR(INDEX('分け方の表'!$C$4:$C$103,MATCH(F1041&amp;"|（ほか全部）",'分け方の表'!$D$4:$D$103,0))&amp;"","未分類"))))</f>
        <v/>
      </c>
      <c r="S1041" s="39">
        <f>IF(L1041&lt;&gt;1,"",IF(N1041=1,"",IF(IF(O1041&gt;0,INDEX('分け方の表'!$N$4:$N$53,O1041)&amp;"","")&lt;&gt;"",IF(INDEX('分け方の表'!$N$4:$N$53,O1041)="（数えない）","",INDEX('分け方の表'!$N$4:$N$53,O1041)&amp;""),IF(I1041&amp;""="1",IF((Q1041&lt;&gt;"")*(D1041&lt;0)*(IFERROR(INDEX('入力'!$E$30:$E$88,MATCH(Q1041,'入力'!$A$30:$A$88,0)),"")="貯める・増やす"),Q1041,""),IF(A1041&amp;""="0","",IF(Q1041&lt;&gt;"",Q1041,R1041))))))</f>
        <v/>
      </c>
      <c r="T1041" s="56">
        <f>IF(S1041="","",IF(IFERROR(INDEX('入力'!$E$30:$E$88,MATCH(S1041,'入力'!$A$30:$A$88,0)),"")="入るお金",D1041,-D1041))</f>
        <v/>
      </c>
      <c r="U1041" s="39">
        <f>IF(L1041="","",IF(L1041&lt;&gt;1,"見出しなど",IF(N1041=1,"重なり",IF(S1041="",IF(O1041&gt;0,"数えない（直した）",IF(I1041&amp;""="1","振替",IF(A1041&amp;""="0","計算対象外","数えない"))),IF(COUNTIFS('入力'!$A$30:$A$88,S1041)=0,"一覧にない費目",IF(O1041&gt;0,"直した",IF(S1041="未分類","未分類","OK")))))))</f>
        <v/>
      </c>
    </row>
    <row r="1042">
      <c r="A1042" s="40" t="n"/>
      <c r="B1042" s="34" t="n"/>
      <c r="C1042" s="35" t="n"/>
      <c r="D1042" s="36" t="n"/>
      <c r="E1042" s="35" t="n"/>
      <c r="F1042" s="35" t="n"/>
      <c r="G1042" s="35" t="n"/>
      <c r="H1042" s="35" t="n"/>
      <c r="I1042" s="40" t="n"/>
      <c r="J1042" s="35" t="n"/>
      <c r="L1042" s="39">
        <f>IF(B1042="","",IFERROR(YEAR(B1042)*0+D1042*0+1,0))</f>
        <v/>
      </c>
      <c r="M1042" s="55">
        <f>IF(L1042&lt;&gt;1,"",IF(O1042&gt;0,IF(INDEX('分け方の表'!$O$4:$O$53,O1042)&lt;&gt;"",DATE(YEAR(INDEX('分け方の表'!$O$4:$O$53,O1042)),MONTH(INDEX('分け方の表'!$O$4:$O$53,O1042)),1),DATE(YEAR(B1042),MONTH(B1042),1)),DATE(YEAR(B1042),MONTH(B1042),1)))</f>
        <v/>
      </c>
      <c r="N1042" s="39">
        <f>IF(L1042&lt;&gt;1,"",IF(J1042="",0,IF(COUNTIFS($J$4:J1042,J1042)&gt;1,1,0)))</f>
        <v/>
      </c>
      <c r="O1042" s="39">
        <f>IF(L1042&lt;&gt;1,"",IF(J1042="",0,IFERROR(MATCH(J1042,'分け方の表'!$M$4:$M$53,0),0)))</f>
        <v/>
      </c>
      <c r="P1042" s="39">
        <f>IF(L1042&lt;&gt;1,"",IF(SUMPRODUCT((COUNTIFS(C1042,"*"&amp;'分け方の表'!$F$4:$F$23&amp;"*")&gt;0)*('分け方の表'!$F$4:$F$23&lt;&gt;"")*'分け方の表'!$I$4:$I$23)=0,99,1+COUNTIFS('分け方の表'!$I$4:$I$23,"&gt;"&amp;SUMPRODUCT((COUNTIFS(C1042,"*"&amp;'分け方の表'!$F$4:$F$23&amp;"*")&gt;0)*('分け方の表'!$F$4:$F$23&lt;&gt;"")*'分け方の表'!$I$4:$I$23))))</f>
        <v/>
      </c>
      <c r="Q1042" s="39">
        <f>IF(L1042&lt;&gt;1,"",IF(P1042&gt;=99,"",INDEX('分け方の表'!$G$4:$G$23,P1042)&amp;""))</f>
        <v/>
      </c>
      <c r="R1042" s="39">
        <f>IF(L1042&lt;&gt;1,"",IF((F1042="収入")*(G1042="給与")*(E1042&lt;&gt;"")*(COUNTIFS('分け方の表'!$J$4:$J$13,E1042)&gt;0),INDEX('分け方の表'!$K$4:$K$13,MATCH(E1042,'分け方の表'!$J$4:$J$13,0))&amp;"",IFERROR(INDEX('分け方の表'!$C$4:$C$103,MATCH(F1042&amp;"|"&amp;G1042,'分け方の表'!$D$4:$D$103,0))&amp;"",IFERROR(INDEX('分け方の表'!$C$4:$C$103,MATCH(F1042&amp;"|（ほか全部）",'分け方の表'!$D$4:$D$103,0))&amp;"","未分類"))))</f>
        <v/>
      </c>
      <c r="S1042" s="39">
        <f>IF(L1042&lt;&gt;1,"",IF(N1042=1,"",IF(IF(O1042&gt;0,INDEX('分け方の表'!$N$4:$N$53,O1042)&amp;"","")&lt;&gt;"",IF(INDEX('分け方の表'!$N$4:$N$53,O1042)="（数えない）","",INDEX('分け方の表'!$N$4:$N$53,O1042)&amp;""),IF(I1042&amp;""="1",IF((Q1042&lt;&gt;"")*(D1042&lt;0)*(IFERROR(INDEX('入力'!$E$30:$E$88,MATCH(Q1042,'入力'!$A$30:$A$88,0)),"")="貯める・増やす"),Q1042,""),IF(A1042&amp;""="0","",IF(Q1042&lt;&gt;"",Q1042,R1042))))))</f>
        <v/>
      </c>
      <c r="T1042" s="56">
        <f>IF(S1042="","",IF(IFERROR(INDEX('入力'!$E$30:$E$88,MATCH(S1042,'入力'!$A$30:$A$88,0)),"")="入るお金",D1042,-D1042))</f>
        <v/>
      </c>
      <c r="U1042" s="39">
        <f>IF(L1042="","",IF(L1042&lt;&gt;1,"見出しなど",IF(N1042=1,"重なり",IF(S1042="",IF(O1042&gt;0,"数えない（直した）",IF(I1042&amp;""="1","振替",IF(A1042&amp;""="0","計算対象外","数えない"))),IF(COUNTIFS('入力'!$A$30:$A$88,S1042)=0,"一覧にない費目",IF(O1042&gt;0,"直した",IF(S1042="未分類","未分類","OK")))))))</f>
        <v/>
      </c>
    </row>
    <row r="1043">
      <c r="A1043" s="40" t="n"/>
      <c r="B1043" s="34" t="n"/>
      <c r="C1043" s="35" t="n"/>
      <c r="D1043" s="36" t="n"/>
      <c r="E1043" s="35" t="n"/>
      <c r="F1043" s="35" t="n"/>
      <c r="G1043" s="35" t="n"/>
      <c r="H1043" s="35" t="n"/>
      <c r="I1043" s="40" t="n"/>
      <c r="J1043" s="35" t="n"/>
      <c r="L1043" s="39">
        <f>IF(B1043="","",IFERROR(YEAR(B1043)*0+D1043*0+1,0))</f>
        <v/>
      </c>
      <c r="M1043" s="55">
        <f>IF(L1043&lt;&gt;1,"",IF(O1043&gt;0,IF(INDEX('分け方の表'!$O$4:$O$53,O1043)&lt;&gt;"",DATE(YEAR(INDEX('分け方の表'!$O$4:$O$53,O1043)),MONTH(INDEX('分け方の表'!$O$4:$O$53,O1043)),1),DATE(YEAR(B1043),MONTH(B1043),1)),DATE(YEAR(B1043),MONTH(B1043),1)))</f>
        <v/>
      </c>
      <c r="N1043" s="39">
        <f>IF(L1043&lt;&gt;1,"",IF(J1043="",0,IF(COUNTIFS($J$4:J1043,J1043)&gt;1,1,0)))</f>
        <v/>
      </c>
      <c r="O1043" s="39">
        <f>IF(L1043&lt;&gt;1,"",IF(J1043="",0,IFERROR(MATCH(J1043,'分け方の表'!$M$4:$M$53,0),0)))</f>
        <v/>
      </c>
      <c r="P1043" s="39">
        <f>IF(L1043&lt;&gt;1,"",IF(SUMPRODUCT((COUNTIFS(C1043,"*"&amp;'分け方の表'!$F$4:$F$23&amp;"*")&gt;0)*('分け方の表'!$F$4:$F$23&lt;&gt;"")*'分け方の表'!$I$4:$I$23)=0,99,1+COUNTIFS('分け方の表'!$I$4:$I$23,"&gt;"&amp;SUMPRODUCT((COUNTIFS(C1043,"*"&amp;'分け方の表'!$F$4:$F$23&amp;"*")&gt;0)*('分け方の表'!$F$4:$F$23&lt;&gt;"")*'分け方の表'!$I$4:$I$23))))</f>
        <v/>
      </c>
      <c r="Q1043" s="39">
        <f>IF(L1043&lt;&gt;1,"",IF(P1043&gt;=99,"",INDEX('分け方の表'!$G$4:$G$23,P1043)&amp;""))</f>
        <v/>
      </c>
      <c r="R1043" s="39">
        <f>IF(L1043&lt;&gt;1,"",IF((F1043="収入")*(G1043="給与")*(E1043&lt;&gt;"")*(COUNTIFS('分け方の表'!$J$4:$J$13,E1043)&gt;0),INDEX('分け方の表'!$K$4:$K$13,MATCH(E1043,'分け方の表'!$J$4:$J$13,0))&amp;"",IFERROR(INDEX('分け方の表'!$C$4:$C$103,MATCH(F1043&amp;"|"&amp;G1043,'分け方の表'!$D$4:$D$103,0))&amp;"",IFERROR(INDEX('分け方の表'!$C$4:$C$103,MATCH(F1043&amp;"|（ほか全部）",'分け方の表'!$D$4:$D$103,0))&amp;"","未分類"))))</f>
        <v/>
      </c>
      <c r="S1043" s="39">
        <f>IF(L1043&lt;&gt;1,"",IF(N1043=1,"",IF(IF(O1043&gt;0,INDEX('分け方の表'!$N$4:$N$53,O1043)&amp;"","")&lt;&gt;"",IF(INDEX('分け方の表'!$N$4:$N$53,O1043)="（数えない）","",INDEX('分け方の表'!$N$4:$N$53,O1043)&amp;""),IF(I1043&amp;""="1",IF((Q1043&lt;&gt;"")*(D1043&lt;0)*(IFERROR(INDEX('入力'!$E$30:$E$88,MATCH(Q1043,'入力'!$A$30:$A$88,0)),"")="貯める・増やす"),Q1043,""),IF(A1043&amp;""="0","",IF(Q1043&lt;&gt;"",Q1043,R1043))))))</f>
        <v/>
      </c>
      <c r="T1043" s="56">
        <f>IF(S1043="","",IF(IFERROR(INDEX('入力'!$E$30:$E$88,MATCH(S1043,'入力'!$A$30:$A$88,0)),"")="入るお金",D1043,-D1043))</f>
        <v/>
      </c>
      <c r="U1043" s="39">
        <f>IF(L1043="","",IF(L1043&lt;&gt;1,"見出しなど",IF(N1043=1,"重なり",IF(S1043="",IF(O1043&gt;0,"数えない（直した）",IF(I1043&amp;""="1","振替",IF(A1043&amp;""="0","計算対象外","数えない"))),IF(COUNTIFS('入力'!$A$30:$A$88,S1043)=0,"一覧にない費目",IF(O1043&gt;0,"直した",IF(S1043="未分類","未分類","OK")))))))</f>
        <v/>
      </c>
    </row>
    <row r="1044">
      <c r="A1044" s="40" t="n"/>
      <c r="B1044" s="34" t="n"/>
      <c r="C1044" s="35" t="n"/>
      <c r="D1044" s="36" t="n"/>
      <c r="E1044" s="35" t="n"/>
      <c r="F1044" s="35" t="n"/>
      <c r="G1044" s="35" t="n"/>
      <c r="H1044" s="35" t="n"/>
      <c r="I1044" s="40" t="n"/>
      <c r="J1044" s="35" t="n"/>
      <c r="L1044" s="39">
        <f>IF(B1044="","",IFERROR(YEAR(B1044)*0+D1044*0+1,0))</f>
        <v/>
      </c>
      <c r="M1044" s="55">
        <f>IF(L1044&lt;&gt;1,"",IF(O1044&gt;0,IF(INDEX('分け方の表'!$O$4:$O$53,O1044)&lt;&gt;"",DATE(YEAR(INDEX('分け方の表'!$O$4:$O$53,O1044)),MONTH(INDEX('分け方の表'!$O$4:$O$53,O1044)),1),DATE(YEAR(B1044),MONTH(B1044),1)),DATE(YEAR(B1044),MONTH(B1044),1)))</f>
        <v/>
      </c>
      <c r="N1044" s="39">
        <f>IF(L1044&lt;&gt;1,"",IF(J1044="",0,IF(COUNTIFS($J$4:J1044,J1044)&gt;1,1,0)))</f>
        <v/>
      </c>
      <c r="O1044" s="39">
        <f>IF(L1044&lt;&gt;1,"",IF(J1044="",0,IFERROR(MATCH(J1044,'分け方の表'!$M$4:$M$53,0),0)))</f>
        <v/>
      </c>
      <c r="P1044" s="39">
        <f>IF(L1044&lt;&gt;1,"",IF(SUMPRODUCT((COUNTIFS(C1044,"*"&amp;'分け方の表'!$F$4:$F$23&amp;"*")&gt;0)*('分け方の表'!$F$4:$F$23&lt;&gt;"")*'分け方の表'!$I$4:$I$23)=0,99,1+COUNTIFS('分け方の表'!$I$4:$I$23,"&gt;"&amp;SUMPRODUCT((COUNTIFS(C1044,"*"&amp;'分け方の表'!$F$4:$F$23&amp;"*")&gt;0)*('分け方の表'!$F$4:$F$23&lt;&gt;"")*'分け方の表'!$I$4:$I$23))))</f>
        <v/>
      </c>
      <c r="Q1044" s="39">
        <f>IF(L1044&lt;&gt;1,"",IF(P1044&gt;=99,"",INDEX('分け方の表'!$G$4:$G$23,P1044)&amp;""))</f>
        <v/>
      </c>
      <c r="R1044" s="39">
        <f>IF(L1044&lt;&gt;1,"",IF((F1044="収入")*(G1044="給与")*(E1044&lt;&gt;"")*(COUNTIFS('分け方の表'!$J$4:$J$13,E1044)&gt;0),INDEX('分け方の表'!$K$4:$K$13,MATCH(E1044,'分け方の表'!$J$4:$J$13,0))&amp;"",IFERROR(INDEX('分け方の表'!$C$4:$C$103,MATCH(F1044&amp;"|"&amp;G1044,'分け方の表'!$D$4:$D$103,0))&amp;"",IFERROR(INDEX('分け方の表'!$C$4:$C$103,MATCH(F1044&amp;"|（ほか全部）",'分け方の表'!$D$4:$D$103,0))&amp;"","未分類"))))</f>
        <v/>
      </c>
      <c r="S1044" s="39">
        <f>IF(L1044&lt;&gt;1,"",IF(N1044=1,"",IF(IF(O1044&gt;0,INDEX('分け方の表'!$N$4:$N$53,O1044)&amp;"","")&lt;&gt;"",IF(INDEX('分け方の表'!$N$4:$N$53,O1044)="（数えない）","",INDEX('分け方の表'!$N$4:$N$53,O1044)&amp;""),IF(I1044&amp;""="1",IF((Q1044&lt;&gt;"")*(D1044&lt;0)*(IFERROR(INDEX('入力'!$E$30:$E$88,MATCH(Q1044,'入力'!$A$30:$A$88,0)),"")="貯める・増やす"),Q1044,""),IF(A1044&amp;""="0","",IF(Q1044&lt;&gt;"",Q1044,R1044))))))</f>
        <v/>
      </c>
      <c r="T1044" s="56">
        <f>IF(S1044="","",IF(IFERROR(INDEX('入力'!$E$30:$E$88,MATCH(S1044,'入力'!$A$30:$A$88,0)),"")="入るお金",D1044,-D1044))</f>
        <v/>
      </c>
      <c r="U1044" s="39">
        <f>IF(L1044="","",IF(L1044&lt;&gt;1,"見出しなど",IF(N1044=1,"重なり",IF(S1044="",IF(O1044&gt;0,"数えない（直した）",IF(I1044&amp;""="1","振替",IF(A1044&amp;""="0","計算対象外","数えない"))),IF(COUNTIFS('入力'!$A$30:$A$88,S1044)=0,"一覧にない費目",IF(O1044&gt;0,"直した",IF(S1044="未分類","未分類","OK")))))))</f>
        <v/>
      </c>
    </row>
    <row r="1045">
      <c r="A1045" s="40" t="n"/>
      <c r="B1045" s="34" t="n"/>
      <c r="C1045" s="35" t="n"/>
      <c r="D1045" s="36" t="n"/>
      <c r="E1045" s="35" t="n"/>
      <c r="F1045" s="35" t="n"/>
      <c r="G1045" s="35" t="n"/>
      <c r="H1045" s="35" t="n"/>
      <c r="I1045" s="40" t="n"/>
      <c r="J1045" s="35" t="n"/>
      <c r="L1045" s="39">
        <f>IF(B1045="","",IFERROR(YEAR(B1045)*0+D1045*0+1,0))</f>
        <v/>
      </c>
      <c r="M1045" s="55">
        <f>IF(L1045&lt;&gt;1,"",IF(O1045&gt;0,IF(INDEX('分け方の表'!$O$4:$O$53,O1045)&lt;&gt;"",DATE(YEAR(INDEX('分け方の表'!$O$4:$O$53,O1045)),MONTH(INDEX('分け方の表'!$O$4:$O$53,O1045)),1),DATE(YEAR(B1045),MONTH(B1045),1)),DATE(YEAR(B1045),MONTH(B1045),1)))</f>
        <v/>
      </c>
      <c r="N1045" s="39">
        <f>IF(L1045&lt;&gt;1,"",IF(J1045="",0,IF(COUNTIFS($J$4:J1045,J1045)&gt;1,1,0)))</f>
        <v/>
      </c>
      <c r="O1045" s="39">
        <f>IF(L1045&lt;&gt;1,"",IF(J1045="",0,IFERROR(MATCH(J1045,'分け方の表'!$M$4:$M$53,0),0)))</f>
        <v/>
      </c>
      <c r="P1045" s="39">
        <f>IF(L1045&lt;&gt;1,"",IF(SUMPRODUCT((COUNTIFS(C1045,"*"&amp;'分け方の表'!$F$4:$F$23&amp;"*")&gt;0)*('分け方の表'!$F$4:$F$23&lt;&gt;"")*'分け方の表'!$I$4:$I$23)=0,99,1+COUNTIFS('分け方の表'!$I$4:$I$23,"&gt;"&amp;SUMPRODUCT((COUNTIFS(C1045,"*"&amp;'分け方の表'!$F$4:$F$23&amp;"*")&gt;0)*('分け方の表'!$F$4:$F$23&lt;&gt;"")*'分け方の表'!$I$4:$I$23))))</f>
        <v/>
      </c>
      <c r="Q1045" s="39">
        <f>IF(L1045&lt;&gt;1,"",IF(P1045&gt;=99,"",INDEX('分け方の表'!$G$4:$G$23,P1045)&amp;""))</f>
        <v/>
      </c>
      <c r="R1045" s="39">
        <f>IF(L1045&lt;&gt;1,"",IF((F1045="収入")*(G1045="給与")*(E1045&lt;&gt;"")*(COUNTIFS('分け方の表'!$J$4:$J$13,E1045)&gt;0),INDEX('分け方の表'!$K$4:$K$13,MATCH(E1045,'分け方の表'!$J$4:$J$13,0))&amp;"",IFERROR(INDEX('分け方の表'!$C$4:$C$103,MATCH(F1045&amp;"|"&amp;G1045,'分け方の表'!$D$4:$D$103,0))&amp;"",IFERROR(INDEX('分け方の表'!$C$4:$C$103,MATCH(F1045&amp;"|（ほか全部）",'分け方の表'!$D$4:$D$103,0))&amp;"","未分類"))))</f>
        <v/>
      </c>
      <c r="S1045" s="39">
        <f>IF(L1045&lt;&gt;1,"",IF(N1045=1,"",IF(IF(O1045&gt;0,INDEX('分け方の表'!$N$4:$N$53,O1045)&amp;"","")&lt;&gt;"",IF(INDEX('分け方の表'!$N$4:$N$53,O1045)="（数えない）","",INDEX('分け方の表'!$N$4:$N$53,O1045)&amp;""),IF(I1045&amp;""="1",IF((Q1045&lt;&gt;"")*(D1045&lt;0)*(IFERROR(INDEX('入力'!$E$30:$E$88,MATCH(Q1045,'入力'!$A$30:$A$88,0)),"")="貯める・増やす"),Q1045,""),IF(A1045&amp;""="0","",IF(Q1045&lt;&gt;"",Q1045,R1045))))))</f>
        <v/>
      </c>
      <c r="T1045" s="56">
        <f>IF(S1045="","",IF(IFERROR(INDEX('入力'!$E$30:$E$88,MATCH(S1045,'入力'!$A$30:$A$88,0)),"")="入るお金",D1045,-D1045))</f>
        <v/>
      </c>
      <c r="U1045" s="39">
        <f>IF(L1045="","",IF(L1045&lt;&gt;1,"見出しなど",IF(N1045=1,"重なり",IF(S1045="",IF(O1045&gt;0,"数えない（直した）",IF(I1045&amp;""="1","振替",IF(A1045&amp;""="0","計算対象外","数えない"))),IF(COUNTIFS('入力'!$A$30:$A$88,S1045)=0,"一覧にない費目",IF(O1045&gt;0,"直した",IF(S1045="未分類","未分類","OK")))))))</f>
        <v/>
      </c>
    </row>
    <row r="1046">
      <c r="A1046" s="40" t="n"/>
      <c r="B1046" s="34" t="n"/>
      <c r="C1046" s="35" t="n"/>
      <c r="D1046" s="36" t="n"/>
      <c r="E1046" s="35" t="n"/>
      <c r="F1046" s="35" t="n"/>
      <c r="G1046" s="35" t="n"/>
      <c r="H1046" s="35" t="n"/>
      <c r="I1046" s="40" t="n"/>
      <c r="J1046" s="35" t="n"/>
      <c r="L1046" s="39">
        <f>IF(B1046="","",IFERROR(YEAR(B1046)*0+D1046*0+1,0))</f>
        <v/>
      </c>
      <c r="M1046" s="55">
        <f>IF(L1046&lt;&gt;1,"",IF(O1046&gt;0,IF(INDEX('分け方の表'!$O$4:$O$53,O1046)&lt;&gt;"",DATE(YEAR(INDEX('分け方の表'!$O$4:$O$53,O1046)),MONTH(INDEX('分け方の表'!$O$4:$O$53,O1046)),1),DATE(YEAR(B1046),MONTH(B1046),1)),DATE(YEAR(B1046),MONTH(B1046),1)))</f>
        <v/>
      </c>
      <c r="N1046" s="39">
        <f>IF(L1046&lt;&gt;1,"",IF(J1046="",0,IF(COUNTIFS($J$4:J1046,J1046)&gt;1,1,0)))</f>
        <v/>
      </c>
      <c r="O1046" s="39">
        <f>IF(L1046&lt;&gt;1,"",IF(J1046="",0,IFERROR(MATCH(J1046,'分け方の表'!$M$4:$M$53,0),0)))</f>
        <v/>
      </c>
      <c r="P1046" s="39">
        <f>IF(L1046&lt;&gt;1,"",IF(SUMPRODUCT((COUNTIFS(C1046,"*"&amp;'分け方の表'!$F$4:$F$23&amp;"*")&gt;0)*('分け方の表'!$F$4:$F$23&lt;&gt;"")*'分け方の表'!$I$4:$I$23)=0,99,1+COUNTIFS('分け方の表'!$I$4:$I$23,"&gt;"&amp;SUMPRODUCT((COUNTIFS(C1046,"*"&amp;'分け方の表'!$F$4:$F$23&amp;"*")&gt;0)*('分け方の表'!$F$4:$F$23&lt;&gt;"")*'分け方の表'!$I$4:$I$23))))</f>
        <v/>
      </c>
      <c r="Q1046" s="39">
        <f>IF(L1046&lt;&gt;1,"",IF(P1046&gt;=99,"",INDEX('分け方の表'!$G$4:$G$23,P1046)&amp;""))</f>
        <v/>
      </c>
      <c r="R1046" s="39">
        <f>IF(L1046&lt;&gt;1,"",IF((F1046="収入")*(G1046="給与")*(E1046&lt;&gt;"")*(COUNTIFS('分け方の表'!$J$4:$J$13,E1046)&gt;0),INDEX('分け方の表'!$K$4:$K$13,MATCH(E1046,'分け方の表'!$J$4:$J$13,0))&amp;"",IFERROR(INDEX('分け方の表'!$C$4:$C$103,MATCH(F1046&amp;"|"&amp;G1046,'分け方の表'!$D$4:$D$103,0))&amp;"",IFERROR(INDEX('分け方の表'!$C$4:$C$103,MATCH(F1046&amp;"|（ほか全部）",'分け方の表'!$D$4:$D$103,0))&amp;"","未分類"))))</f>
        <v/>
      </c>
      <c r="S1046" s="39">
        <f>IF(L1046&lt;&gt;1,"",IF(N1046=1,"",IF(IF(O1046&gt;0,INDEX('分け方の表'!$N$4:$N$53,O1046)&amp;"","")&lt;&gt;"",IF(INDEX('分け方の表'!$N$4:$N$53,O1046)="（数えない）","",INDEX('分け方の表'!$N$4:$N$53,O1046)&amp;""),IF(I1046&amp;""="1",IF((Q1046&lt;&gt;"")*(D1046&lt;0)*(IFERROR(INDEX('入力'!$E$30:$E$88,MATCH(Q1046,'入力'!$A$30:$A$88,0)),"")="貯める・増やす"),Q1046,""),IF(A1046&amp;""="0","",IF(Q1046&lt;&gt;"",Q1046,R1046))))))</f>
        <v/>
      </c>
      <c r="T1046" s="56">
        <f>IF(S1046="","",IF(IFERROR(INDEX('入力'!$E$30:$E$88,MATCH(S1046,'入力'!$A$30:$A$88,0)),"")="入るお金",D1046,-D1046))</f>
        <v/>
      </c>
      <c r="U1046" s="39">
        <f>IF(L1046="","",IF(L1046&lt;&gt;1,"見出しなど",IF(N1046=1,"重なり",IF(S1046="",IF(O1046&gt;0,"数えない（直した）",IF(I1046&amp;""="1","振替",IF(A1046&amp;""="0","計算対象外","数えない"))),IF(COUNTIFS('入力'!$A$30:$A$88,S1046)=0,"一覧にない費目",IF(O1046&gt;0,"直した",IF(S1046="未分類","未分類","OK")))))))</f>
        <v/>
      </c>
    </row>
    <row r="1047">
      <c r="A1047" s="40" t="n"/>
      <c r="B1047" s="34" t="n"/>
      <c r="C1047" s="35" t="n"/>
      <c r="D1047" s="36" t="n"/>
      <c r="E1047" s="35" t="n"/>
      <c r="F1047" s="35" t="n"/>
      <c r="G1047" s="35" t="n"/>
      <c r="H1047" s="35" t="n"/>
      <c r="I1047" s="40" t="n"/>
      <c r="J1047" s="35" t="n"/>
      <c r="L1047" s="39">
        <f>IF(B1047="","",IFERROR(YEAR(B1047)*0+D1047*0+1,0))</f>
        <v/>
      </c>
      <c r="M1047" s="55">
        <f>IF(L1047&lt;&gt;1,"",IF(O1047&gt;0,IF(INDEX('分け方の表'!$O$4:$O$53,O1047)&lt;&gt;"",DATE(YEAR(INDEX('分け方の表'!$O$4:$O$53,O1047)),MONTH(INDEX('分け方の表'!$O$4:$O$53,O1047)),1),DATE(YEAR(B1047),MONTH(B1047),1)),DATE(YEAR(B1047),MONTH(B1047),1)))</f>
        <v/>
      </c>
      <c r="N1047" s="39">
        <f>IF(L1047&lt;&gt;1,"",IF(J1047="",0,IF(COUNTIFS($J$4:J1047,J1047)&gt;1,1,0)))</f>
        <v/>
      </c>
      <c r="O1047" s="39">
        <f>IF(L1047&lt;&gt;1,"",IF(J1047="",0,IFERROR(MATCH(J1047,'分け方の表'!$M$4:$M$53,0),0)))</f>
        <v/>
      </c>
      <c r="P1047" s="39">
        <f>IF(L1047&lt;&gt;1,"",IF(SUMPRODUCT((COUNTIFS(C1047,"*"&amp;'分け方の表'!$F$4:$F$23&amp;"*")&gt;0)*('分け方の表'!$F$4:$F$23&lt;&gt;"")*'分け方の表'!$I$4:$I$23)=0,99,1+COUNTIFS('分け方の表'!$I$4:$I$23,"&gt;"&amp;SUMPRODUCT((COUNTIFS(C1047,"*"&amp;'分け方の表'!$F$4:$F$23&amp;"*")&gt;0)*('分け方の表'!$F$4:$F$23&lt;&gt;"")*'分け方の表'!$I$4:$I$23))))</f>
        <v/>
      </c>
      <c r="Q1047" s="39">
        <f>IF(L1047&lt;&gt;1,"",IF(P1047&gt;=99,"",INDEX('分け方の表'!$G$4:$G$23,P1047)&amp;""))</f>
        <v/>
      </c>
      <c r="R1047" s="39">
        <f>IF(L1047&lt;&gt;1,"",IF((F1047="収入")*(G1047="給与")*(E1047&lt;&gt;"")*(COUNTIFS('分け方の表'!$J$4:$J$13,E1047)&gt;0),INDEX('分け方の表'!$K$4:$K$13,MATCH(E1047,'分け方の表'!$J$4:$J$13,0))&amp;"",IFERROR(INDEX('分け方の表'!$C$4:$C$103,MATCH(F1047&amp;"|"&amp;G1047,'分け方の表'!$D$4:$D$103,0))&amp;"",IFERROR(INDEX('分け方の表'!$C$4:$C$103,MATCH(F1047&amp;"|（ほか全部）",'分け方の表'!$D$4:$D$103,0))&amp;"","未分類"))))</f>
        <v/>
      </c>
      <c r="S1047" s="39">
        <f>IF(L1047&lt;&gt;1,"",IF(N1047=1,"",IF(IF(O1047&gt;0,INDEX('分け方の表'!$N$4:$N$53,O1047)&amp;"","")&lt;&gt;"",IF(INDEX('分け方の表'!$N$4:$N$53,O1047)="（数えない）","",INDEX('分け方の表'!$N$4:$N$53,O1047)&amp;""),IF(I1047&amp;""="1",IF((Q1047&lt;&gt;"")*(D1047&lt;0)*(IFERROR(INDEX('入力'!$E$30:$E$88,MATCH(Q1047,'入力'!$A$30:$A$88,0)),"")="貯める・増やす"),Q1047,""),IF(A1047&amp;""="0","",IF(Q1047&lt;&gt;"",Q1047,R1047))))))</f>
        <v/>
      </c>
      <c r="T1047" s="56">
        <f>IF(S1047="","",IF(IFERROR(INDEX('入力'!$E$30:$E$88,MATCH(S1047,'入力'!$A$30:$A$88,0)),"")="入るお金",D1047,-D1047))</f>
        <v/>
      </c>
      <c r="U1047" s="39">
        <f>IF(L1047="","",IF(L1047&lt;&gt;1,"見出しなど",IF(N1047=1,"重なり",IF(S1047="",IF(O1047&gt;0,"数えない（直した）",IF(I1047&amp;""="1","振替",IF(A1047&amp;""="0","計算対象外","数えない"))),IF(COUNTIFS('入力'!$A$30:$A$88,S1047)=0,"一覧にない費目",IF(O1047&gt;0,"直した",IF(S1047="未分類","未分類","OK")))))))</f>
        <v/>
      </c>
    </row>
    <row r="1048">
      <c r="A1048" s="40" t="n"/>
      <c r="B1048" s="34" t="n"/>
      <c r="C1048" s="35" t="n"/>
      <c r="D1048" s="36" t="n"/>
      <c r="E1048" s="35" t="n"/>
      <c r="F1048" s="35" t="n"/>
      <c r="G1048" s="35" t="n"/>
      <c r="H1048" s="35" t="n"/>
      <c r="I1048" s="40" t="n"/>
      <c r="J1048" s="35" t="n"/>
      <c r="L1048" s="39">
        <f>IF(B1048="","",IFERROR(YEAR(B1048)*0+D1048*0+1,0))</f>
        <v/>
      </c>
      <c r="M1048" s="55">
        <f>IF(L1048&lt;&gt;1,"",IF(O1048&gt;0,IF(INDEX('分け方の表'!$O$4:$O$53,O1048)&lt;&gt;"",DATE(YEAR(INDEX('分け方の表'!$O$4:$O$53,O1048)),MONTH(INDEX('分け方の表'!$O$4:$O$53,O1048)),1),DATE(YEAR(B1048),MONTH(B1048),1)),DATE(YEAR(B1048),MONTH(B1048),1)))</f>
        <v/>
      </c>
      <c r="N1048" s="39">
        <f>IF(L1048&lt;&gt;1,"",IF(J1048="",0,IF(COUNTIFS($J$4:J1048,J1048)&gt;1,1,0)))</f>
        <v/>
      </c>
      <c r="O1048" s="39">
        <f>IF(L1048&lt;&gt;1,"",IF(J1048="",0,IFERROR(MATCH(J1048,'分け方の表'!$M$4:$M$53,0),0)))</f>
        <v/>
      </c>
      <c r="P1048" s="39">
        <f>IF(L1048&lt;&gt;1,"",IF(SUMPRODUCT((COUNTIFS(C1048,"*"&amp;'分け方の表'!$F$4:$F$23&amp;"*")&gt;0)*('分け方の表'!$F$4:$F$23&lt;&gt;"")*'分け方の表'!$I$4:$I$23)=0,99,1+COUNTIFS('分け方の表'!$I$4:$I$23,"&gt;"&amp;SUMPRODUCT((COUNTIFS(C1048,"*"&amp;'分け方の表'!$F$4:$F$23&amp;"*")&gt;0)*('分け方の表'!$F$4:$F$23&lt;&gt;"")*'分け方の表'!$I$4:$I$23))))</f>
        <v/>
      </c>
      <c r="Q1048" s="39">
        <f>IF(L1048&lt;&gt;1,"",IF(P1048&gt;=99,"",INDEX('分け方の表'!$G$4:$G$23,P1048)&amp;""))</f>
        <v/>
      </c>
      <c r="R1048" s="39">
        <f>IF(L1048&lt;&gt;1,"",IF((F1048="収入")*(G1048="給与")*(E1048&lt;&gt;"")*(COUNTIFS('分け方の表'!$J$4:$J$13,E1048)&gt;0),INDEX('分け方の表'!$K$4:$K$13,MATCH(E1048,'分け方の表'!$J$4:$J$13,0))&amp;"",IFERROR(INDEX('分け方の表'!$C$4:$C$103,MATCH(F1048&amp;"|"&amp;G1048,'分け方の表'!$D$4:$D$103,0))&amp;"",IFERROR(INDEX('分け方の表'!$C$4:$C$103,MATCH(F1048&amp;"|（ほか全部）",'分け方の表'!$D$4:$D$103,0))&amp;"","未分類"))))</f>
        <v/>
      </c>
      <c r="S1048" s="39">
        <f>IF(L1048&lt;&gt;1,"",IF(N1048=1,"",IF(IF(O1048&gt;0,INDEX('分け方の表'!$N$4:$N$53,O1048)&amp;"","")&lt;&gt;"",IF(INDEX('分け方の表'!$N$4:$N$53,O1048)="（数えない）","",INDEX('分け方の表'!$N$4:$N$53,O1048)&amp;""),IF(I1048&amp;""="1",IF((Q1048&lt;&gt;"")*(D1048&lt;0)*(IFERROR(INDEX('入力'!$E$30:$E$88,MATCH(Q1048,'入力'!$A$30:$A$88,0)),"")="貯める・増やす"),Q1048,""),IF(A1048&amp;""="0","",IF(Q1048&lt;&gt;"",Q1048,R1048))))))</f>
        <v/>
      </c>
      <c r="T1048" s="56">
        <f>IF(S1048="","",IF(IFERROR(INDEX('入力'!$E$30:$E$88,MATCH(S1048,'入力'!$A$30:$A$88,0)),"")="入るお金",D1048,-D1048))</f>
        <v/>
      </c>
      <c r="U1048" s="39">
        <f>IF(L1048="","",IF(L1048&lt;&gt;1,"見出しなど",IF(N1048=1,"重なり",IF(S1048="",IF(O1048&gt;0,"数えない（直した）",IF(I1048&amp;""="1","振替",IF(A1048&amp;""="0","計算対象外","数えない"))),IF(COUNTIFS('入力'!$A$30:$A$88,S1048)=0,"一覧にない費目",IF(O1048&gt;0,"直した",IF(S1048="未分類","未分類","OK")))))))</f>
        <v/>
      </c>
    </row>
    <row r="1049">
      <c r="A1049" s="40" t="n"/>
      <c r="B1049" s="34" t="n"/>
      <c r="C1049" s="35" t="n"/>
      <c r="D1049" s="36" t="n"/>
      <c r="E1049" s="35" t="n"/>
      <c r="F1049" s="35" t="n"/>
      <c r="G1049" s="35" t="n"/>
      <c r="H1049" s="35" t="n"/>
      <c r="I1049" s="40" t="n"/>
      <c r="J1049" s="35" t="n"/>
      <c r="L1049" s="39">
        <f>IF(B1049="","",IFERROR(YEAR(B1049)*0+D1049*0+1,0))</f>
        <v/>
      </c>
      <c r="M1049" s="55">
        <f>IF(L1049&lt;&gt;1,"",IF(O1049&gt;0,IF(INDEX('分け方の表'!$O$4:$O$53,O1049)&lt;&gt;"",DATE(YEAR(INDEX('分け方の表'!$O$4:$O$53,O1049)),MONTH(INDEX('分け方の表'!$O$4:$O$53,O1049)),1),DATE(YEAR(B1049),MONTH(B1049),1)),DATE(YEAR(B1049),MONTH(B1049),1)))</f>
        <v/>
      </c>
      <c r="N1049" s="39">
        <f>IF(L1049&lt;&gt;1,"",IF(J1049="",0,IF(COUNTIFS($J$4:J1049,J1049)&gt;1,1,0)))</f>
        <v/>
      </c>
      <c r="O1049" s="39">
        <f>IF(L1049&lt;&gt;1,"",IF(J1049="",0,IFERROR(MATCH(J1049,'分け方の表'!$M$4:$M$53,0),0)))</f>
        <v/>
      </c>
      <c r="P1049" s="39">
        <f>IF(L1049&lt;&gt;1,"",IF(SUMPRODUCT((COUNTIFS(C1049,"*"&amp;'分け方の表'!$F$4:$F$23&amp;"*")&gt;0)*('分け方の表'!$F$4:$F$23&lt;&gt;"")*'分け方の表'!$I$4:$I$23)=0,99,1+COUNTIFS('分け方の表'!$I$4:$I$23,"&gt;"&amp;SUMPRODUCT((COUNTIFS(C1049,"*"&amp;'分け方の表'!$F$4:$F$23&amp;"*")&gt;0)*('分け方の表'!$F$4:$F$23&lt;&gt;"")*'分け方の表'!$I$4:$I$23))))</f>
        <v/>
      </c>
      <c r="Q1049" s="39">
        <f>IF(L1049&lt;&gt;1,"",IF(P1049&gt;=99,"",INDEX('分け方の表'!$G$4:$G$23,P1049)&amp;""))</f>
        <v/>
      </c>
      <c r="R1049" s="39">
        <f>IF(L1049&lt;&gt;1,"",IF((F1049="収入")*(G1049="給与")*(E1049&lt;&gt;"")*(COUNTIFS('分け方の表'!$J$4:$J$13,E1049)&gt;0),INDEX('分け方の表'!$K$4:$K$13,MATCH(E1049,'分け方の表'!$J$4:$J$13,0))&amp;"",IFERROR(INDEX('分け方の表'!$C$4:$C$103,MATCH(F1049&amp;"|"&amp;G1049,'分け方の表'!$D$4:$D$103,0))&amp;"",IFERROR(INDEX('分け方の表'!$C$4:$C$103,MATCH(F1049&amp;"|（ほか全部）",'分け方の表'!$D$4:$D$103,0))&amp;"","未分類"))))</f>
        <v/>
      </c>
      <c r="S1049" s="39">
        <f>IF(L1049&lt;&gt;1,"",IF(N1049=1,"",IF(IF(O1049&gt;0,INDEX('分け方の表'!$N$4:$N$53,O1049)&amp;"","")&lt;&gt;"",IF(INDEX('分け方の表'!$N$4:$N$53,O1049)="（数えない）","",INDEX('分け方の表'!$N$4:$N$53,O1049)&amp;""),IF(I1049&amp;""="1",IF((Q1049&lt;&gt;"")*(D1049&lt;0)*(IFERROR(INDEX('入力'!$E$30:$E$88,MATCH(Q1049,'入力'!$A$30:$A$88,0)),"")="貯める・増やす"),Q1049,""),IF(A1049&amp;""="0","",IF(Q1049&lt;&gt;"",Q1049,R1049))))))</f>
        <v/>
      </c>
      <c r="T1049" s="56">
        <f>IF(S1049="","",IF(IFERROR(INDEX('入力'!$E$30:$E$88,MATCH(S1049,'入力'!$A$30:$A$88,0)),"")="入るお金",D1049,-D1049))</f>
        <v/>
      </c>
      <c r="U1049" s="39">
        <f>IF(L1049="","",IF(L1049&lt;&gt;1,"見出しなど",IF(N1049=1,"重なり",IF(S1049="",IF(O1049&gt;0,"数えない（直した）",IF(I1049&amp;""="1","振替",IF(A1049&amp;""="0","計算対象外","数えない"))),IF(COUNTIFS('入力'!$A$30:$A$88,S1049)=0,"一覧にない費目",IF(O1049&gt;0,"直した",IF(S1049="未分類","未分類","OK")))))))</f>
        <v/>
      </c>
    </row>
    <row r="1050">
      <c r="A1050" s="40" t="n"/>
      <c r="B1050" s="34" t="n"/>
      <c r="C1050" s="35" t="n"/>
      <c r="D1050" s="36" t="n"/>
      <c r="E1050" s="35" t="n"/>
      <c r="F1050" s="35" t="n"/>
      <c r="G1050" s="35" t="n"/>
      <c r="H1050" s="35" t="n"/>
      <c r="I1050" s="40" t="n"/>
      <c r="J1050" s="35" t="n"/>
      <c r="L1050" s="39">
        <f>IF(B1050="","",IFERROR(YEAR(B1050)*0+D1050*0+1,0))</f>
        <v/>
      </c>
      <c r="M1050" s="55">
        <f>IF(L1050&lt;&gt;1,"",IF(O1050&gt;0,IF(INDEX('分け方の表'!$O$4:$O$53,O1050)&lt;&gt;"",DATE(YEAR(INDEX('分け方の表'!$O$4:$O$53,O1050)),MONTH(INDEX('分け方の表'!$O$4:$O$53,O1050)),1),DATE(YEAR(B1050),MONTH(B1050),1)),DATE(YEAR(B1050),MONTH(B1050),1)))</f>
        <v/>
      </c>
      <c r="N1050" s="39">
        <f>IF(L1050&lt;&gt;1,"",IF(J1050="",0,IF(COUNTIFS($J$4:J1050,J1050)&gt;1,1,0)))</f>
        <v/>
      </c>
      <c r="O1050" s="39">
        <f>IF(L1050&lt;&gt;1,"",IF(J1050="",0,IFERROR(MATCH(J1050,'分け方の表'!$M$4:$M$53,0),0)))</f>
        <v/>
      </c>
      <c r="P1050" s="39">
        <f>IF(L1050&lt;&gt;1,"",IF(SUMPRODUCT((COUNTIFS(C1050,"*"&amp;'分け方の表'!$F$4:$F$23&amp;"*")&gt;0)*('分け方の表'!$F$4:$F$23&lt;&gt;"")*'分け方の表'!$I$4:$I$23)=0,99,1+COUNTIFS('分け方の表'!$I$4:$I$23,"&gt;"&amp;SUMPRODUCT((COUNTIFS(C1050,"*"&amp;'分け方の表'!$F$4:$F$23&amp;"*")&gt;0)*('分け方の表'!$F$4:$F$23&lt;&gt;"")*'分け方の表'!$I$4:$I$23))))</f>
        <v/>
      </c>
      <c r="Q1050" s="39">
        <f>IF(L1050&lt;&gt;1,"",IF(P1050&gt;=99,"",INDEX('分け方の表'!$G$4:$G$23,P1050)&amp;""))</f>
        <v/>
      </c>
      <c r="R1050" s="39">
        <f>IF(L1050&lt;&gt;1,"",IF((F1050="収入")*(G1050="給与")*(E1050&lt;&gt;"")*(COUNTIFS('分け方の表'!$J$4:$J$13,E1050)&gt;0),INDEX('分け方の表'!$K$4:$K$13,MATCH(E1050,'分け方の表'!$J$4:$J$13,0))&amp;"",IFERROR(INDEX('分け方の表'!$C$4:$C$103,MATCH(F1050&amp;"|"&amp;G1050,'分け方の表'!$D$4:$D$103,0))&amp;"",IFERROR(INDEX('分け方の表'!$C$4:$C$103,MATCH(F1050&amp;"|（ほか全部）",'分け方の表'!$D$4:$D$103,0))&amp;"","未分類"))))</f>
        <v/>
      </c>
      <c r="S1050" s="39">
        <f>IF(L1050&lt;&gt;1,"",IF(N1050=1,"",IF(IF(O1050&gt;0,INDEX('分け方の表'!$N$4:$N$53,O1050)&amp;"","")&lt;&gt;"",IF(INDEX('分け方の表'!$N$4:$N$53,O1050)="（数えない）","",INDEX('分け方の表'!$N$4:$N$53,O1050)&amp;""),IF(I1050&amp;""="1",IF((Q1050&lt;&gt;"")*(D1050&lt;0)*(IFERROR(INDEX('入力'!$E$30:$E$88,MATCH(Q1050,'入力'!$A$30:$A$88,0)),"")="貯める・増やす"),Q1050,""),IF(A1050&amp;""="0","",IF(Q1050&lt;&gt;"",Q1050,R1050))))))</f>
        <v/>
      </c>
      <c r="T1050" s="56">
        <f>IF(S1050="","",IF(IFERROR(INDEX('入力'!$E$30:$E$88,MATCH(S1050,'入力'!$A$30:$A$88,0)),"")="入るお金",D1050,-D1050))</f>
        <v/>
      </c>
      <c r="U1050" s="39">
        <f>IF(L1050="","",IF(L1050&lt;&gt;1,"見出しなど",IF(N1050=1,"重なり",IF(S1050="",IF(O1050&gt;0,"数えない（直した）",IF(I1050&amp;""="1","振替",IF(A1050&amp;""="0","計算対象外","数えない"))),IF(COUNTIFS('入力'!$A$30:$A$88,S1050)=0,"一覧にない費目",IF(O1050&gt;0,"直した",IF(S1050="未分類","未分類","OK")))))))</f>
        <v/>
      </c>
    </row>
    <row r="1051">
      <c r="A1051" s="40" t="n"/>
      <c r="B1051" s="34" t="n"/>
      <c r="C1051" s="35" t="n"/>
      <c r="D1051" s="36" t="n"/>
      <c r="E1051" s="35" t="n"/>
      <c r="F1051" s="35" t="n"/>
      <c r="G1051" s="35" t="n"/>
      <c r="H1051" s="35" t="n"/>
      <c r="I1051" s="40" t="n"/>
      <c r="J1051" s="35" t="n"/>
      <c r="L1051" s="39">
        <f>IF(B1051="","",IFERROR(YEAR(B1051)*0+D1051*0+1,0))</f>
        <v/>
      </c>
      <c r="M1051" s="55">
        <f>IF(L1051&lt;&gt;1,"",IF(O1051&gt;0,IF(INDEX('分け方の表'!$O$4:$O$53,O1051)&lt;&gt;"",DATE(YEAR(INDEX('分け方の表'!$O$4:$O$53,O1051)),MONTH(INDEX('分け方の表'!$O$4:$O$53,O1051)),1),DATE(YEAR(B1051),MONTH(B1051),1)),DATE(YEAR(B1051),MONTH(B1051),1)))</f>
        <v/>
      </c>
      <c r="N1051" s="39">
        <f>IF(L1051&lt;&gt;1,"",IF(J1051="",0,IF(COUNTIFS($J$4:J1051,J1051)&gt;1,1,0)))</f>
        <v/>
      </c>
      <c r="O1051" s="39">
        <f>IF(L1051&lt;&gt;1,"",IF(J1051="",0,IFERROR(MATCH(J1051,'分け方の表'!$M$4:$M$53,0),0)))</f>
        <v/>
      </c>
      <c r="P1051" s="39">
        <f>IF(L1051&lt;&gt;1,"",IF(SUMPRODUCT((COUNTIFS(C1051,"*"&amp;'分け方の表'!$F$4:$F$23&amp;"*")&gt;0)*('分け方の表'!$F$4:$F$23&lt;&gt;"")*'分け方の表'!$I$4:$I$23)=0,99,1+COUNTIFS('分け方の表'!$I$4:$I$23,"&gt;"&amp;SUMPRODUCT((COUNTIFS(C1051,"*"&amp;'分け方の表'!$F$4:$F$23&amp;"*")&gt;0)*('分け方の表'!$F$4:$F$23&lt;&gt;"")*'分け方の表'!$I$4:$I$23))))</f>
        <v/>
      </c>
      <c r="Q1051" s="39">
        <f>IF(L1051&lt;&gt;1,"",IF(P1051&gt;=99,"",INDEX('分け方の表'!$G$4:$G$23,P1051)&amp;""))</f>
        <v/>
      </c>
      <c r="R1051" s="39">
        <f>IF(L1051&lt;&gt;1,"",IF((F1051="収入")*(G1051="給与")*(E1051&lt;&gt;"")*(COUNTIFS('分け方の表'!$J$4:$J$13,E1051)&gt;0),INDEX('分け方の表'!$K$4:$K$13,MATCH(E1051,'分け方の表'!$J$4:$J$13,0))&amp;"",IFERROR(INDEX('分け方の表'!$C$4:$C$103,MATCH(F1051&amp;"|"&amp;G1051,'分け方の表'!$D$4:$D$103,0))&amp;"",IFERROR(INDEX('分け方の表'!$C$4:$C$103,MATCH(F1051&amp;"|（ほか全部）",'分け方の表'!$D$4:$D$103,0))&amp;"","未分類"))))</f>
        <v/>
      </c>
      <c r="S1051" s="39">
        <f>IF(L1051&lt;&gt;1,"",IF(N1051=1,"",IF(IF(O1051&gt;0,INDEX('分け方の表'!$N$4:$N$53,O1051)&amp;"","")&lt;&gt;"",IF(INDEX('分け方の表'!$N$4:$N$53,O1051)="（数えない）","",INDEX('分け方の表'!$N$4:$N$53,O1051)&amp;""),IF(I1051&amp;""="1",IF((Q1051&lt;&gt;"")*(D1051&lt;0)*(IFERROR(INDEX('入力'!$E$30:$E$88,MATCH(Q1051,'入力'!$A$30:$A$88,0)),"")="貯める・増やす"),Q1051,""),IF(A1051&amp;""="0","",IF(Q1051&lt;&gt;"",Q1051,R1051))))))</f>
        <v/>
      </c>
      <c r="T1051" s="56">
        <f>IF(S1051="","",IF(IFERROR(INDEX('入力'!$E$30:$E$88,MATCH(S1051,'入力'!$A$30:$A$88,0)),"")="入るお金",D1051,-D1051))</f>
        <v/>
      </c>
      <c r="U1051" s="39">
        <f>IF(L1051="","",IF(L1051&lt;&gt;1,"見出しなど",IF(N1051=1,"重なり",IF(S1051="",IF(O1051&gt;0,"数えない（直した）",IF(I1051&amp;""="1","振替",IF(A1051&amp;""="0","計算対象外","数えない"))),IF(COUNTIFS('入力'!$A$30:$A$88,S1051)=0,"一覧にない費目",IF(O1051&gt;0,"直した",IF(S1051="未分類","未分類","OK")))))))</f>
        <v/>
      </c>
    </row>
    <row r="1052">
      <c r="A1052" s="40" t="n"/>
      <c r="B1052" s="34" t="n"/>
      <c r="C1052" s="35" t="n"/>
      <c r="D1052" s="36" t="n"/>
      <c r="E1052" s="35" t="n"/>
      <c r="F1052" s="35" t="n"/>
      <c r="G1052" s="35" t="n"/>
      <c r="H1052" s="35" t="n"/>
      <c r="I1052" s="40" t="n"/>
      <c r="J1052" s="35" t="n"/>
      <c r="L1052" s="39">
        <f>IF(B1052="","",IFERROR(YEAR(B1052)*0+D1052*0+1,0))</f>
        <v/>
      </c>
      <c r="M1052" s="55">
        <f>IF(L1052&lt;&gt;1,"",IF(O1052&gt;0,IF(INDEX('分け方の表'!$O$4:$O$53,O1052)&lt;&gt;"",DATE(YEAR(INDEX('分け方の表'!$O$4:$O$53,O1052)),MONTH(INDEX('分け方の表'!$O$4:$O$53,O1052)),1),DATE(YEAR(B1052),MONTH(B1052),1)),DATE(YEAR(B1052),MONTH(B1052),1)))</f>
        <v/>
      </c>
      <c r="N1052" s="39">
        <f>IF(L1052&lt;&gt;1,"",IF(J1052="",0,IF(COUNTIFS($J$4:J1052,J1052)&gt;1,1,0)))</f>
        <v/>
      </c>
      <c r="O1052" s="39">
        <f>IF(L1052&lt;&gt;1,"",IF(J1052="",0,IFERROR(MATCH(J1052,'分け方の表'!$M$4:$M$53,0),0)))</f>
        <v/>
      </c>
      <c r="P1052" s="39">
        <f>IF(L1052&lt;&gt;1,"",IF(SUMPRODUCT((COUNTIFS(C1052,"*"&amp;'分け方の表'!$F$4:$F$23&amp;"*")&gt;0)*('分け方の表'!$F$4:$F$23&lt;&gt;"")*'分け方の表'!$I$4:$I$23)=0,99,1+COUNTIFS('分け方の表'!$I$4:$I$23,"&gt;"&amp;SUMPRODUCT((COUNTIFS(C1052,"*"&amp;'分け方の表'!$F$4:$F$23&amp;"*")&gt;0)*('分け方の表'!$F$4:$F$23&lt;&gt;"")*'分け方の表'!$I$4:$I$23))))</f>
        <v/>
      </c>
      <c r="Q1052" s="39">
        <f>IF(L1052&lt;&gt;1,"",IF(P1052&gt;=99,"",INDEX('分け方の表'!$G$4:$G$23,P1052)&amp;""))</f>
        <v/>
      </c>
      <c r="R1052" s="39">
        <f>IF(L1052&lt;&gt;1,"",IF((F1052="収入")*(G1052="給与")*(E1052&lt;&gt;"")*(COUNTIFS('分け方の表'!$J$4:$J$13,E1052)&gt;0),INDEX('分け方の表'!$K$4:$K$13,MATCH(E1052,'分け方の表'!$J$4:$J$13,0))&amp;"",IFERROR(INDEX('分け方の表'!$C$4:$C$103,MATCH(F1052&amp;"|"&amp;G1052,'分け方の表'!$D$4:$D$103,0))&amp;"",IFERROR(INDEX('分け方の表'!$C$4:$C$103,MATCH(F1052&amp;"|（ほか全部）",'分け方の表'!$D$4:$D$103,0))&amp;"","未分類"))))</f>
        <v/>
      </c>
      <c r="S1052" s="39">
        <f>IF(L1052&lt;&gt;1,"",IF(N1052=1,"",IF(IF(O1052&gt;0,INDEX('分け方の表'!$N$4:$N$53,O1052)&amp;"","")&lt;&gt;"",IF(INDEX('分け方の表'!$N$4:$N$53,O1052)="（数えない）","",INDEX('分け方の表'!$N$4:$N$53,O1052)&amp;""),IF(I1052&amp;""="1",IF((Q1052&lt;&gt;"")*(D1052&lt;0)*(IFERROR(INDEX('入力'!$E$30:$E$88,MATCH(Q1052,'入力'!$A$30:$A$88,0)),"")="貯める・増やす"),Q1052,""),IF(A1052&amp;""="0","",IF(Q1052&lt;&gt;"",Q1052,R1052))))))</f>
        <v/>
      </c>
      <c r="T1052" s="56">
        <f>IF(S1052="","",IF(IFERROR(INDEX('入力'!$E$30:$E$88,MATCH(S1052,'入力'!$A$30:$A$88,0)),"")="入るお金",D1052,-D1052))</f>
        <v/>
      </c>
      <c r="U1052" s="39">
        <f>IF(L1052="","",IF(L1052&lt;&gt;1,"見出しなど",IF(N1052=1,"重なり",IF(S1052="",IF(O1052&gt;0,"数えない（直した）",IF(I1052&amp;""="1","振替",IF(A1052&amp;""="0","計算対象外","数えない"))),IF(COUNTIFS('入力'!$A$30:$A$88,S1052)=0,"一覧にない費目",IF(O1052&gt;0,"直した",IF(S1052="未分類","未分類","OK")))))))</f>
        <v/>
      </c>
    </row>
    <row r="1053">
      <c r="A1053" s="40" t="n"/>
      <c r="B1053" s="34" t="n"/>
      <c r="C1053" s="35" t="n"/>
      <c r="D1053" s="36" t="n"/>
      <c r="E1053" s="35" t="n"/>
      <c r="F1053" s="35" t="n"/>
      <c r="G1053" s="35" t="n"/>
      <c r="H1053" s="35" t="n"/>
      <c r="I1053" s="40" t="n"/>
      <c r="J1053" s="35" t="n"/>
      <c r="L1053" s="39">
        <f>IF(B1053="","",IFERROR(YEAR(B1053)*0+D1053*0+1,0))</f>
        <v/>
      </c>
      <c r="M1053" s="55">
        <f>IF(L1053&lt;&gt;1,"",IF(O1053&gt;0,IF(INDEX('分け方の表'!$O$4:$O$53,O1053)&lt;&gt;"",DATE(YEAR(INDEX('分け方の表'!$O$4:$O$53,O1053)),MONTH(INDEX('分け方の表'!$O$4:$O$53,O1053)),1),DATE(YEAR(B1053),MONTH(B1053),1)),DATE(YEAR(B1053),MONTH(B1053),1)))</f>
        <v/>
      </c>
      <c r="N1053" s="39">
        <f>IF(L1053&lt;&gt;1,"",IF(J1053="",0,IF(COUNTIFS($J$4:J1053,J1053)&gt;1,1,0)))</f>
        <v/>
      </c>
      <c r="O1053" s="39">
        <f>IF(L1053&lt;&gt;1,"",IF(J1053="",0,IFERROR(MATCH(J1053,'分け方の表'!$M$4:$M$53,0),0)))</f>
        <v/>
      </c>
      <c r="P1053" s="39">
        <f>IF(L1053&lt;&gt;1,"",IF(SUMPRODUCT((COUNTIFS(C1053,"*"&amp;'分け方の表'!$F$4:$F$23&amp;"*")&gt;0)*('分け方の表'!$F$4:$F$23&lt;&gt;"")*'分け方の表'!$I$4:$I$23)=0,99,1+COUNTIFS('分け方の表'!$I$4:$I$23,"&gt;"&amp;SUMPRODUCT((COUNTIFS(C1053,"*"&amp;'分け方の表'!$F$4:$F$23&amp;"*")&gt;0)*('分け方の表'!$F$4:$F$23&lt;&gt;"")*'分け方の表'!$I$4:$I$23))))</f>
        <v/>
      </c>
      <c r="Q1053" s="39">
        <f>IF(L1053&lt;&gt;1,"",IF(P1053&gt;=99,"",INDEX('分け方の表'!$G$4:$G$23,P1053)&amp;""))</f>
        <v/>
      </c>
      <c r="R1053" s="39">
        <f>IF(L1053&lt;&gt;1,"",IF((F1053="収入")*(G1053="給与")*(E1053&lt;&gt;"")*(COUNTIFS('分け方の表'!$J$4:$J$13,E1053)&gt;0),INDEX('分け方の表'!$K$4:$K$13,MATCH(E1053,'分け方の表'!$J$4:$J$13,0))&amp;"",IFERROR(INDEX('分け方の表'!$C$4:$C$103,MATCH(F1053&amp;"|"&amp;G1053,'分け方の表'!$D$4:$D$103,0))&amp;"",IFERROR(INDEX('分け方の表'!$C$4:$C$103,MATCH(F1053&amp;"|（ほか全部）",'分け方の表'!$D$4:$D$103,0))&amp;"","未分類"))))</f>
        <v/>
      </c>
      <c r="S1053" s="39">
        <f>IF(L1053&lt;&gt;1,"",IF(N1053=1,"",IF(IF(O1053&gt;0,INDEX('分け方の表'!$N$4:$N$53,O1053)&amp;"","")&lt;&gt;"",IF(INDEX('分け方の表'!$N$4:$N$53,O1053)="（数えない）","",INDEX('分け方の表'!$N$4:$N$53,O1053)&amp;""),IF(I1053&amp;""="1",IF((Q1053&lt;&gt;"")*(D1053&lt;0)*(IFERROR(INDEX('入力'!$E$30:$E$88,MATCH(Q1053,'入力'!$A$30:$A$88,0)),"")="貯める・増やす"),Q1053,""),IF(A1053&amp;""="0","",IF(Q1053&lt;&gt;"",Q1053,R1053))))))</f>
        <v/>
      </c>
      <c r="T1053" s="56">
        <f>IF(S1053="","",IF(IFERROR(INDEX('入力'!$E$30:$E$88,MATCH(S1053,'入力'!$A$30:$A$88,0)),"")="入るお金",D1053,-D1053))</f>
        <v/>
      </c>
      <c r="U1053" s="39">
        <f>IF(L1053="","",IF(L1053&lt;&gt;1,"見出しなど",IF(N1053=1,"重なり",IF(S1053="",IF(O1053&gt;0,"数えない（直した）",IF(I1053&amp;""="1","振替",IF(A1053&amp;""="0","計算対象外","数えない"))),IF(COUNTIFS('入力'!$A$30:$A$88,S1053)=0,"一覧にない費目",IF(O1053&gt;0,"直した",IF(S1053="未分類","未分類","OK")))))))</f>
        <v/>
      </c>
    </row>
    <row r="1054">
      <c r="A1054" s="40" t="n"/>
      <c r="B1054" s="34" t="n"/>
      <c r="C1054" s="35" t="n"/>
      <c r="D1054" s="36" t="n"/>
      <c r="E1054" s="35" t="n"/>
      <c r="F1054" s="35" t="n"/>
      <c r="G1054" s="35" t="n"/>
      <c r="H1054" s="35" t="n"/>
      <c r="I1054" s="40" t="n"/>
      <c r="J1054" s="35" t="n"/>
      <c r="L1054" s="39">
        <f>IF(B1054="","",IFERROR(YEAR(B1054)*0+D1054*0+1,0))</f>
        <v/>
      </c>
      <c r="M1054" s="55">
        <f>IF(L1054&lt;&gt;1,"",IF(O1054&gt;0,IF(INDEX('分け方の表'!$O$4:$O$53,O1054)&lt;&gt;"",DATE(YEAR(INDEX('分け方の表'!$O$4:$O$53,O1054)),MONTH(INDEX('分け方の表'!$O$4:$O$53,O1054)),1),DATE(YEAR(B1054),MONTH(B1054),1)),DATE(YEAR(B1054),MONTH(B1054),1)))</f>
        <v/>
      </c>
      <c r="N1054" s="39">
        <f>IF(L1054&lt;&gt;1,"",IF(J1054="",0,IF(COUNTIFS($J$4:J1054,J1054)&gt;1,1,0)))</f>
        <v/>
      </c>
      <c r="O1054" s="39">
        <f>IF(L1054&lt;&gt;1,"",IF(J1054="",0,IFERROR(MATCH(J1054,'分け方の表'!$M$4:$M$53,0),0)))</f>
        <v/>
      </c>
      <c r="P1054" s="39">
        <f>IF(L1054&lt;&gt;1,"",IF(SUMPRODUCT((COUNTIFS(C1054,"*"&amp;'分け方の表'!$F$4:$F$23&amp;"*")&gt;0)*('分け方の表'!$F$4:$F$23&lt;&gt;"")*'分け方の表'!$I$4:$I$23)=0,99,1+COUNTIFS('分け方の表'!$I$4:$I$23,"&gt;"&amp;SUMPRODUCT((COUNTIFS(C1054,"*"&amp;'分け方の表'!$F$4:$F$23&amp;"*")&gt;0)*('分け方の表'!$F$4:$F$23&lt;&gt;"")*'分け方の表'!$I$4:$I$23))))</f>
        <v/>
      </c>
      <c r="Q1054" s="39">
        <f>IF(L1054&lt;&gt;1,"",IF(P1054&gt;=99,"",INDEX('分け方の表'!$G$4:$G$23,P1054)&amp;""))</f>
        <v/>
      </c>
      <c r="R1054" s="39">
        <f>IF(L1054&lt;&gt;1,"",IF((F1054="収入")*(G1054="給与")*(E1054&lt;&gt;"")*(COUNTIFS('分け方の表'!$J$4:$J$13,E1054)&gt;0),INDEX('分け方の表'!$K$4:$K$13,MATCH(E1054,'分け方の表'!$J$4:$J$13,0))&amp;"",IFERROR(INDEX('分け方の表'!$C$4:$C$103,MATCH(F1054&amp;"|"&amp;G1054,'分け方の表'!$D$4:$D$103,0))&amp;"",IFERROR(INDEX('分け方の表'!$C$4:$C$103,MATCH(F1054&amp;"|（ほか全部）",'分け方の表'!$D$4:$D$103,0))&amp;"","未分類"))))</f>
        <v/>
      </c>
      <c r="S1054" s="39">
        <f>IF(L1054&lt;&gt;1,"",IF(N1054=1,"",IF(IF(O1054&gt;0,INDEX('分け方の表'!$N$4:$N$53,O1054)&amp;"","")&lt;&gt;"",IF(INDEX('分け方の表'!$N$4:$N$53,O1054)="（数えない）","",INDEX('分け方の表'!$N$4:$N$53,O1054)&amp;""),IF(I1054&amp;""="1",IF((Q1054&lt;&gt;"")*(D1054&lt;0)*(IFERROR(INDEX('入力'!$E$30:$E$88,MATCH(Q1054,'入力'!$A$30:$A$88,0)),"")="貯める・増やす"),Q1054,""),IF(A1054&amp;""="0","",IF(Q1054&lt;&gt;"",Q1054,R1054))))))</f>
        <v/>
      </c>
      <c r="T1054" s="56">
        <f>IF(S1054="","",IF(IFERROR(INDEX('入力'!$E$30:$E$88,MATCH(S1054,'入力'!$A$30:$A$88,0)),"")="入るお金",D1054,-D1054))</f>
        <v/>
      </c>
      <c r="U1054" s="39">
        <f>IF(L1054="","",IF(L1054&lt;&gt;1,"見出しなど",IF(N1054=1,"重なり",IF(S1054="",IF(O1054&gt;0,"数えない（直した）",IF(I1054&amp;""="1","振替",IF(A1054&amp;""="0","計算対象外","数えない"))),IF(COUNTIFS('入力'!$A$30:$A$88,S1054)=0,"一覧にない費目",IF(O1054&gt;0,"直した",IF(S1054="未分類","未分類","OK")))))))</f>
        <v/>
      </c>
    </row>
    <row r="1055">
      <c r="A1055" s="40" t="n"/>
      <c r="B1055" s="34" t="n"/>
      <c r="C1055" s="35" t="n"/>
      <c r="D1055" s="36" t="n"/>
      <c r="E1055" s="35" t="n"/>
      <c r="F1055" s="35" t="n"/>
      <c r="G1055" s="35" t="n"/>
      <c r="H1055" s="35" t="n"/>
      <c r="I1055" s="40" t="n"/>
      <c r="J1055" s="35" t="n"/>
      <c r="L1055" s="39">
        <f>IF(B1055="","",IFERROR(YEAR(B1055)*0+D1055*0+1,0))</f>
        <v/>
      </c>
      <c r="M1055" s="55">
        <f>IF(L1055&lt;&gt;1,"",IF(O1055&gt;0,IF(INDEX('分け方の表'!$O$4:$O$53,O1055)&lt;&gt;"",DATE(YEAR(INDEX('分け方の表'!$O$4:$O$53,O1055)),MONTH(INDEX('分け方の表'!$O$4:$O$53,O1055)),1),DATE(YEAR(B1055),MONTH(B1055),1)),DATE(YEAR(B1055),MONTH(B1055),1)))</f>
        <v/>
      </c>
      <c r="N1055" s="39">
        <f>IF(L1055&lt;&gt;1,"",IF(J1055="",0,IF(COUNTIFS($J$4:J1055,J1055)&gt;1,1,0)))</f>
        <v/>
      </c>
      <c r="O1055" s="39">
        <f>IF(L1055&lt;&gt;1,"",IF(J1055="",0,IFERROR(MATCH(J1055,'分け方の表'!$M$4:$M$53,0),0)))</f>
        <v/>
      </c>
      <c r="P1055" s="39">
        <f>IF(L1055&lt;&gt;1,"",IF(SUMPRODUCT((COUNTIFS(C1055,"*"&amp;'分け方の表'!$F$4:$F$23&amp;"*")&gt;0)*('分け方の表'!$F$4:$F$23&lt;&gt;"")*'分け方の表'!$I$4:$I$23)=0,99,1+COUNTIFS('分け方の表'!$I$4:$I$23,"&gt;"&amp;SUMPRODUCT((COUNTIFS(C1055,"*"&amp;'分け方の表'!$F$4:$F$23&amp;"*")&gt;0)*('分け方の表'!$F$4:$F$23&lt;&gt;"")*'分け方の表'!$I$4:$I$23))))</f>
        <v/>
      </c>
      <c r="Q1055" s="39">
        <f>IF(L1055&lt;&gt;1,"",IF(P1055&gt;=99,"",INDEX('分け方の表'!$G$4:$G$23,P1055)&amp;""))</f>
        <v/>
      </c>
      <c r="R1055" s="39">
        <f>IF(L1055&lt;&gt;1,"",IF((F1055="収入")*(G1055="給与")*(E1055&lt;&gt;"")*(COUNTIFS('分け方の表'!$J$4:$J$13,E1055)&gt;0),INDEX('分け方の表'!$K$4:$K$13,MATCH(E1055,'分け方の表'!$J$4:$J$13,0))&amp;"",IFERROR(INDEX('分け方の表'!$C$4:$C$103,MATCH(F1055&amp;"|"&amp;G1055,'分け方の表'!$D$4:$D$103,0))&amp;"",IFERROR(INDEX('分け方の表'!$C$4:$C$103,MATCH(F1055&amp;"|（ほか全部）",'分け方の表'!$D$4:$D$103,0))&amp;"","未分類"))))</f>
        <v/>
      </c>
      <c r="S1055" s="39">
        <f>IF(L1055&lt;&gt;1,"",IF(N1055=1,"",IF(IF(O1055&gt;0,INDEX('分け方の表'!$N$4:$N$53,O1055)&amp;"","")&lt;&gt;"",IF(INDEX('分け方の表'!$N$4:$N$53,O1055)="（数えない）","",INDEX('分け方の表'!$N$4:$N$53,O1055)&amp;""),IF(I1055&amp;""="1",IF((Q1055&lt;&gt;"")*(D1055&lt;0)*(IFERROR(INDEX('入力'!$E$30:$E$88,MATCH(Q1055,'入力'!$A$30:$A$88,0)),"")="貯める・増やす"),Q1055,""),IF(A1055&amp;""="0","",IF(Q1055&lt;&gt;"",Q1055,R1055))))))</f>
        <v/>
      </c>
      <c r="T1055" s="56">
        <f>IF(S1055="","",IF(IFERROR(INDEX('入力'!$E$30:$E$88,MATCH(S1055,'入力'!$A$30:$A$88,0)),"")="入るお金",D1055,-D1055))</f>
        <v/>
      </c>
      <c r="U1055" s="39">
        <f>IF(L1055="","",IF(L1055&lt;&gt;1,"見出しなど",IF(N1055=1,"重なり",IF(S1055="",IF(O1055&gt;0,"数えない（直した）",IF(I1055&amp;""="1","振替",IF(A1055&amp;""="0","計算対象外","数えない"))),IF(COUNTIFS('入力'!$A$30:$A$88,S1055)=0,"一覧にない費目",IF(O1055&gt;0,"直した",IF(S1055="未分類","未分類","OK")))))))</f>
        <v/>
      </c>
    </row>
    <row r="1056">
      <c r="A1056" s="40" t="n"/>
      <c r="B1056" s="34" t="n"/>
      <c r="C1056" s="35" t="n"/>
      <c r="D1056" s="36" t="n"/>
      <c r="E1056" s="35" t="n"/>
      <c r="F1056" s="35" t="n"/>
      <c r="G1056" s="35" t="n"/>
      <c r="H1056" s="35" t="n"/>
      <c r="I1056" s="40" t="n"/>
      <c r="J1056" s="35" t="n"/>
      <c r="L1056" s="39">
        <f>IF(B1056="","",IFERROR(YEAR(B1056)*0+D1056*0+1,0))</f>
        <v/>
      </c>
      <c r="M1056" s="55">
        <f>IF(L1056&lt;&gt;1,"",IF(O1056&gt;0,IF(INDEX('分け方の表'!$O$4:$O$53,O1056)&lt;&gt;"",DATE(YEAR(INDEX('分け方の表'!$O$4:$O$53,O1056)),MONTH(INDEX('分け方の表'!$O$4:$O$53,O1056)),1),DATE(YEAR(B1056),MONTH(B1056),1)),DATE(YEAR(B1056),MONTH(B1056),1)))</f>
        <v/>
      </c>
      <c r="N1056" s="39">
        <f>IF(L1056&lt;&gt;1,"",IF(J1056="",0,IF(COUNTIFS($J$4:J1056,J1056)&gt;1,1,0)))</f>
        <v/>
      </c>
      <c r="O1056" s="39">
        <f>IF(L1056&lt;&gt;1,"",IF(J1056="",0,IFERROR(MATCH(J1056,'分け方の表'!$M$4:$M$53,0),0)))</f>
        <v/>
      </c>
      <c r="P1056" s="39">
        <f>IF(L1056&lt;&gt;1,"",IF(SUMPRODUCT((COUNTIFS(C1056,"*"&amp;'分け方の表'!$F$4:$F$23&amp;"*")&gt;0)*('分け方の表'!$F$4:$F$23&lt;&gt;"")*'分け方の表'!$I$4:$I$23)=0,99,1+COUNTIFS('分け方の表'!$I$4:$I$23,"&gt;"&amp;SUMPRODUCT((COUNTIFS(C1056,"*"&amp;'分け方の表'!$F$4:$F$23&amp;"*")&gt;0)*('分け方の表'!$F$4:$F$23&lt;&gt;"")*'分け方の表'!$I$4:$I$23))))</f>
        <v/>
      </c>
      <c r="Q1056" s="39">
        <f>IF(L1056&lt;&gt;1,"",IF(P1056&gt;=99,"",INDEX('分け方の表'!$G$4:$G$23,P1056)&amp;""))</f>
        <v/>
      </c>
      <c r="R1056" s="39">
        <f>IF(L1056&lt;&gt;1,"",IF((F1056="収入")*(G1056="給与")*(E1056&lt;&gt;"")*(COUNTIFS('分け方の表'!$J$4:$J$13,E1056)&gt;0),INDEX('分け方の表'!$K$4:$K$13,MATCH(E1056,'分け方の表'!$J$4:$J$13,0))&amp;"",IFERROR(INDEX('分け方の表'!$C$4:$C$103,MATCH(F1056&amp;"|"&amp;G1056,'分け方の表'!$D$4:$D$103,0))&amp;"",IFERROR(INDEX('分け方の表'!$C$4:$C$103,MATCH(F1056&amp;"|（ほか全部）",'分け方の表'!$D$4:$D$103,0))&amp;"","未分類"))))</f>
        <v/>
      </c>
      <c r="S1056" s="39">
        <f>IF(L1056&lt;&gt;1,"",IF(N1056=1,"",IF(IF(O1056&gt;0,INDEX('分け方の表'!$N$4:$N$53,O1056)&amp;"","")&lt;&gt;"",IF(INDEX('分け方の表'!$N$4:$N$53,O1056)="（数えない）","",INDEX('分け方の表'!$N$4:$N$53,O1056)&amp;""),IF(I1056&amp;""="1",IF((Q1056&lt;&gt;"")*(D1056&lt;0)*(IFERROR(INDEX('入力'!$E$30:$E$88,MATCH(Q1056,'入力'!$A$30:$A$88,0)),"")="貯める・増やす"),Q1056,""),IF(A1056&amp;""="0","",IF(Q1056&lt;&gt;"",Q1056,R1056))))))</f>
        <v/>
      </c>
      <c r="T1056" s="56">
        <f>IF(S1056="","",IF(IFERROR(INDEX('入力'!$E$30:$E$88,MATCH(S1056,'入力'!$A$30:$A$88,0)),"")="入るお金",D1056,-D1056))</f>
        <v/>
      </c>
      <c r="U1056" s="39">
        <f>IF(L1056="","",IF(L1056&lt;&gt;1,"見出しなど",IF(N1056=1,"重なり",IF(S1056="",IF(O1056&gt;0,"数えない（直した）",IF(I1056&amp;""="1","振替",IF(A1056&amp;""="0","計算対象外","数えない"))),IF(COUNTIFS('入力'!$A$30:$A$88,S1056)=0,"一覧にない費目",IF(O1056&gt;0,"直した",IF(S1056="未分類","未分類","OK")))))))</f>
        <v/>
      </c>
    </row>
    <row r="1057">
      <c r="A1057" s="40" t="n"/>
      <c r="B1057" s="34" t="n"/>
      <c r="C1057" s="35" t="n"/>
      <c r="D1057" s="36" t="n"/>
      <c r="E1057" s="35" t="n"/>
      <c r="F1057" s="35" t="n"/>
      <c r="G1057" s="35" t="n"/>
      <c r="H1057" s="35" t="n"/>
      <c r="I1057" s="40" t="n"/>
      <c r="J1057" s="35" t="n"/>
      <c r="L1057" s="39">
        <f>IF(B1057="","",IFERROR(YEAR(B1057)*0+D1057*0+1,0))</f>
        <v/>
      </c>
      <c r="M1057" s="55">
        <f>IF(L1057&lt;&gt;1,"",IF(O1057&gt;0,IF(INDEX('分け方の表'!$O$4:$O$53,O1057)&lt;&gt;"",DATE(YEAR(INDEX('分け方の表'!$O$4:$O$53,O1057)),MONTH(INDEX('分け方の表'!$O$4:$O$53,O1057)),1),DATE(YEAR(B1057),MONTH(B1057),1)),DATE(YEAR(B1057),MONTH(B1057),1)))</f>
        <v/>
      </c>
      <c r="N1057" s="39">
        <f>IF(L1057&lt;&gt;1,"",IF(J1057="",0,IF(COUNTIFS($J$4:J1057,J1057)&gt;1,1,0)))</f>
        <v/>
      </c>
      <c r="O1057" s="39">
        <f>IF(L1057&lt;&gt;1,"",IF(J1057="",0,IFERROR(MATCH(J1057,'分け方の表'!$M$4:$M$53,0),0)))</f>
        <v/>
      </c>
      <c r="P1057" s="39">
        <f>IF(L1057&lt;&gt;1,"",IF(SUMPRODUCT((COUNTIFS(C1057,"*"&amp;'分け方の表'!$F$4:$F$23&amp;"*")&gt;0)*('分け方の表'!$F$4:$F$23&lt;&gt;"")*'分け方の表'!$I$4:$I$23)=0,99,1+COUNTIFS('分け方の表'!$I$4:$I$23,"&gt;"&amp;SUMPRODUCT((COUNTIFS(C1057,"*"&amp;'分け方の表'!$F$4:$F$23&amp;"*")&gt;0)*('分け方の表'!$F$4:$F$23&lt;&gt;"")*'分け方の表'!$I$4:$I$23))))</f>
        <v/>
      </c>
      <c r="Q1057" s="39">
        <f>IF(L1057&lt;&gt;1,"",IF(P1057&gt;=99,"",INDEX('分け方の表'!$G$4:$G$23,P1057)&amp;""))</f>
        <v/>
      </c>
      <c r="R1057" s="39">
        <f>IF(L1057&lt;&gt;1,"",IF((F1057="収入")*(G1057="給与")*(E1057&lt;&gt;"")*(COUNTIFS('分け方の表'!$J$4:$J$13,E1057)&gt;0),INDEX('分け方の表'!$K$4:$K$13,MATCH(E1057,'分け方の表'!$J$4:$J$13,0))&amp;"",IFERROR(INDEX('分け方の表'!$C$4:$C$103,MATCH(F1057&amp;"|"&amp;G1057,'分け方の表'!$D$4:$D$103,0))&amp;"",IFERROR(INDEX('分け方の表'!$C$4:$C$103,MATCH(F1057&amp;"|（ほか全部）",'分け方の表'!$D$4:$D$103,0))&amp;"","未分類"))))</f>
        <v/>
      </c>
      <c r="S1057" s="39">
        <f>IF(L1057&lt;&gt;1,"",IF(N1057=1,"",IF(IF(O1057&gt;0,INDEX('分け方の表'!$N$4:$N$53,O1057)&amp;"","")&lt;&gt;"",IF(INDEX('分け方の表'!$N$4:$N$53,O1057)="（数えない）","",INDEX('分け方の表'!$N$4:$N$53,O1057)&amp;""),IF(I1057&amp;""="1",IF((Q1057&lt;&gt;"")*(D1057&lt;0)*(IFERROR(INDEX('入力'!$E$30:$E$88,MATCH(Q1057,'入力'!$A$30:$A$88,0)),"")="貯める・増やす"),Q1057,""),IF(A1057&amp;""="0","",IF(Q1057&lt;&gt;"",Q1057,R1057))))))</f>
        <v/>
      </c>
      <c r="T1057" s="56">
        <f>IF(S1057="","",IF(IFERROR(INDEX('入力'!$E$30:$E$88,MATCH(S1057,'入力'!$A$30:$A$88,0)),"")="入るお金",D1057,-D1057))</f>
        <v/>
      </c>
      <c r="U1057" s="39">
        <f>IF(L1057="","",IF(L1057&lt;&gt;1,"見出しなど",IF(N1057=1,"重なり",IF(S1057="",IF(O1057&gt;0,"数えない（直した）",IF(I1057&amp;""="1","振替",IF(A1057&amp;""="0","計算対象外","数えない"))),IF(COUNTIFS('入力'!$A$30:$A$88,S1057)=0,"一覧にない費目",IF(O1057&gt;0,"直した",IF(S1057="未分類","未分類","OK")))))))</f>
        <v/>
      </c>
    </row>
    <row r="1058">
      <c r="A1058" s="40" t="n"/>
      <c r="B1058" s="34" t="n"/>
      <c r="C1058" s="35" t="n"/>
      <c r="D1058" s="36" t="n"/>
      <c r="E1058" s="35" t="n"/>
      <c r="F1058" s="35" t="n"/>
      <c r="G1058" s="35" t="n"/>
      <c r="H1058" s="35" t="n"/>
      <c r="I1058" s="40" t="n"/>
      <c r="J1058" s="35" t="n"/>
      <c r="L1058" s="39">
        <f>IF(B1058="","",IFERROR(YEAR(B1058)*0+D1058*0+1,0))</f>
        <v/>
      </c>
      <c r="M1058" s="55">
        <f>IF(L1058&lt;&gt;1,"",IF(O1058&gt;0,IF(INDEX('分け方の表'!$O$4:$O$53,O1058)&lt;&gt;"",DATE(YEAR(INDEX('分け方の表'!$O$4:$O$53,O1058)),MONTH(INDEX('分け方の表'!$O$4:$O$53,O1058)),1),DATE(YEAR(B1058),MONTH(B1058),1)),DATE(YEAR(B1058),MONTH(B1058),1)))</f>
        <v/>
      </c>
      <c r="N1058" s="39">
        <f>IF(L1058&lt;&gt;1,"",IF(J1058="",0,IF(COUNTIFS($J$4:J1058,J1058)&gt;1,1,0)))</f>
        <v/>
      </c>
      <c r="O1058" s="39">
        <f>IF(L1058&lt;&gt;1,"",IF(J1058="",0,IFERROR(MATCH(J1058,'分け方の表'!$M$4:$M$53,0),0)))</f>
        <v/>
      </c>
      <c r="P1058" s="39">
        <f>IF(L1058&lt;&gt;1,"",IF(SUMPRODUCT((COUNTIFS(C1058,"*"&amp;'分け方の表'!$F$4:$F$23&amp;"*")&gt;0)*('分け方の表'!$F$4:$F$23&lt;&gt;"")*'分け方の表'!$I$4:$I$23)=0,99,1+COUNTIFS('分け方の表'!$I$4:$I$23,"&gt;"&amp;SUMPRODUCT((COUNTIFS(C1058,"*"&amp;'分け方の表'!$F$4:$F$23&amp;"*")&gt;0)*('分け方の表'!$F$4:$F$23&lt;&gt;"")*'分け方の表'!$I$4:$I$23))))</f>
        <v/>
      </c>
      <c r="Q1058" s="39">
        <f>IF(L1058&lt;&gt;1,"",IF(P1058&gt;=99,"",INDEX('分け方の表'!$G$4:$G$23,P1058)&amp;""))</f>
        <v/>
      </c>
      <c r="R1058" s="39">
        <f>IF(L1058&lt;&gt;1,"",IF((F1058="収入")*(G1058="給与")*(E1058&lt;&gt;"")*(COUNTIFS('分け方の表'!$J$4:$J$13,E1058)&gt;0),INDEX('分け方の表'!$K$4:$K$13,MATCH(E1058,'分け方の表'!$J$4:$J$13,0))&amp;"",IFERROR(INDEX('分け方の表'!$C$4:$C$103,MATCH(F1058&amp;"|"&amp;G1058,'分け方の表'!$D$4:$D$103,0))&amp;"",IFERROR(INDEX('分け方の表'!$C$4:$C$103,MATCH(F1058&amp;"|（ほか全部）",'分け方の表'!$D$4:$D$103,0))&amp;"","未分類"))))</f>
        <v/>
      </c>
      <c r="S1058" s="39">
        <f>IF(L1058&lt;&gt;1,"",IF(N1058=1,"",IF(IF(O1058&gt;0,INDEX('分け方の表'!$N$4:$N$53,O1058)&amp;"","")&lt;&gt;"",IF(INDEX('分け方の表'!$N$4:$N$53,O1058)="（数えない）","",INDEX('分け方の表'!$N$4:$N$53,O1058)&amp;""),IF(I1058&amp;""="1",IF((Q1058&lt;&gt;"")*(D1058&lt;0)*(IFERROR(INDEX('入力'!$E$30:$E$88,MATCH(Q1058,'入力'!$A$30:$A$88,0)),"")="貯める・増やす"),Q1058,""),IF(A1058&amp;""="0","",IF(Q1058&lt;&gt;"",Q1058,R1058))))))</f>
        <v/>
      </c>
      <c r="T1058" s="56">
        <f>IF(S1058="","",IF(IFERROR(INDEX('入力'!$E$30:$E$88,MATCH(S1058,'入力'!$A$30:$A$88,0)),"")="入るお金",D1058,-D1058))</f>
        <v/>
      </c>
      <c r="U1058" s="39">
        <f>IF(L1058="","",IF(L1058&lt;&gt;1,"見出しなど",IF(N1058=1,"重なり",IF(S1058="",IF(O1058&gt;0,"数えない（直した）",IF(I1058&amp;""="1","振替",IF(A1058&amp;""="0","計算対象外","数えない"))),IF(COUNTIFS('入力'!$A$30:$A$88,S1058)=0,"一覧にない費目",IF(O1058&gt;0,"直した",IF(S1058="未分類","未分類","OK")))))))</f>
        <v/>
      </c>
    </row>
    <row r="1059">
      <c r="A1059" s="40" t="n"/>
      <c r="B1059" s="34" t="n"/>
      <c r="C1059" s="35" t="n"/>
      <c r="D1059" s="36" t="n"/>
      <c r="E1059" s="35" t="n"/>
      <c r="F1059" s="35" t="n"/>
      <c r="G1059" s="35" t="n"/>
      <c r="H1059" s="35" t="n"/>
      <c r="I1059" s="40" t="n"/>
      <c r="J1059" s="35" t="n"/>
      <c r="L1059" s="39">
        <f>IF(B1059="","",IFERROR(YEAR(B1059)*0+D1059*0+1,0))</f>
        <v/>
      </c>
      <c r="M1059" s="55">
        <f>IF(L1059&lt;&gt;1,"",IF(O1059&gt;0,IF(INDEX('分け方の表'!$O$4:$O$53,O1059)&lt;&gt;"",DATE(YEAR(INDEX('分け方の表'!$O$4:$O$53,O1059)),MONTH(INDEX('分け方の表'!$O$4:$O$53,O1059)),1),DATE(YEAR(B1059),MONTH(B1059),1)),DATE(YEAR(B1059),MONTH(B1059),1)))</f>
        <v/>
      </c>
      <c r="N1059" s="39">
        <f>IF(L1059&lt;&gt;1,"",IF(J1059="",0,IF(COUNTIFS($J$4:J1059,J1059)&gt;1,1,0)))</f>
        <v/>
      </c>
      <c r="O1059" s="39">
        <f>IF(L1059&lt;&gt;1,"",IF(J1059="",0,IFERROR(MATCH(J1059,'分け方の表'!$M$4:$M$53,0),0)))</f>
        <v/>
      </c>
      <c r="P1059" s="39">
        <f>IF(L1059&lt;&gt;1,"",IF(SUMPRODUCT((COUNTIFS(C1059,"*"&amp;'分け方の表'!$F$4:$F$23&amp;"*")&gt;0)*('分け方の表'!$F$4:$F$23&lt;&gt;"")*'分け方の表'!$I$4:$I$23)=0,99,1+COUNTIFS('分け方の表'!$I$4:$I$23,"&gt;"&amp;SUMPRODUCT((COUNTIFS(C1059,"*"&amp;'分け方の表'!$F$4:$F$23&amp;"*")&gt;0)*('分け方の表'!$F$4:$F$23&lt;&gt;"")*'分け方の表'!$I$4:$I$23))))</f>
        <v/>
      </c>
      <c r="Q1059" s="39">
        <f>IF(L1059&lt;&gt;1,"",IF(P1059&gt;=99,"",INDEX('分け方の表'!$G$4:$G$23,P1059)&amp;""))</f>
        <v/>
      </c>
      <c r="R1059" s="39">
        <f>IF(L1059&lt;&gt;1,"",IF((F1059="収入")*(G1059="給与")*(E1059&lt;&gt;"")*(COUNTIFS('分け方の表'!$J$4:$J$13,E1059)&gt;0),INDEX('分け方の表'!$K$4:$K$13,MATCH(E1059,'分け方の表'!$J$4:$J$13,0))&amp;"",IFERROR(INDEX('分け方の表'!$C$4:$C$103,MATCH(F1059&amp;"|"&amp;G1059,'分け方の表'!$D$4:$D$103,0))&amp;"",IFERROR(INDEX('分け方の表'!$C$4:$C$103,MATCH(F1059&amp;"|（ほか全部）",'分け方の表'!$D$4:$D$103,0))&amp;"","未分類"))))</f>
        <v/>
      </c>
      <c r="S1059" s="39">
        <f>IF(L1059&lt;&gt;1,"",IF(N1059=1,"",IF(IF(O1059&gt;0,INDEX('分け方の表'!$N$4:$N$53,O1059)&amp;"","")&lt;&gt;"",IF(INDEX('分け方の表'!$N$4:$N$53,O1059)="（数えない）","",INDEX('分け方の表'!$N$4:$N$53,O1059)&amp;""),IF(I1059&amp;""="1",IF((Q1059&lt;&gt;"")*(D1059&lt;0)*(IFERROR(INDEX('入力'!$E$30:$E$88,MATCH(Q1059,'入力'!$A$30:$A$88,0)),"")="貯める・増やす"),Q1059,""),IF(A1059&amp;""="0","",IF(Q1059&lt;&gt;"",Q1059,R1059))))))</f>
        <v/>
      </c>
      <c r="T1059" s="56">
        <f>IF(S1059="","",IF(IFERROR(INDEX('入力'!$E$30:$E$88,MATCH(S1059,'入力'!$A$30:$A$88,0)),"")="入るお金",D1059,-D1059))</f>
        <v/>
      </c>
      <c r="U1059" s="39">
        <f>IF(L1059="","",IF(L1059&lt;&gt;1,"見出しなど",IF(N1059=1,"重なり",IF(S1059="",IF(O1059&gt;0,"数えない（直した）",IF(I1059&amp;""="1","振替",IF(A1059&amp;""="0","計算対象外","数えない"))),IF(COUNTIFS('入力'!$A$30:$A$88,S1059)=0,"一覧にない費目",IF(O1059&gt;0,"直した",IF(S1059="未分類","未分類","OK")))))))</f>
        <v/>
      </c>
    </row>
    <row r="1060">
      <c r="A1060" s="40" t="n"/>
      <c r="B1060" s="34" t="n"/>
      <c r="C1060" s="35" t="n"/>
      <c r="D1060" s="36" t="n"/>
      <c r="E1060" s="35" t="n"/>
      <c r="F1060" s="35" t="n"/>
      <c r="G1060" s="35" t="n"/>
      <c r="H1060" s="35" t="n"/>
      <c r="I1060" s="40" t="n"/>
      <c r="J1060" s="35" t="n"/>
      <c r="L1060" s="39">
        <f>IF(B1060="","",IFERROR(YEAR(B1060)*0+D1060*0+1,0))</f>
        <v/>
      </c>
      <c r="M1060" s="55">
        <f>IF(L1060&lt;&gt;1,"",IF(O1060&gt;0,IF(INDEX('分け方の表'!$O$4:$O$53,O1060)&lt;&gt;"",DATE(YEAR(INDEX('分け方の表'!$O$4:$O$53,O1060)),MONTH(INDEX('分け方の表'!$O$4:$O$53,O1060)),1),DATE(YEAR(B1060),MONTH(B1060),1)),DATE(YEAR(B1060),MONTH(B1060),1)))</f>
        <v/>
      </c>
      <c r="N1060" s="39">
        <f>IF(L1060&lt;&gt;1,"",IF(J1060="",0,IF(COUNTIFS($J$4:J1060,J1060)&gt;1,1,0)))</f>
        <v/>
      </c>
      <c r="O1060" s="39">
        <f>IF(L1060&lt;&gt;1,"",IF(J1060="",0,IFERROR(MATCH(J1060,'分け方の表'!$M$4:$M$53,0),0)))</f>
        <v/>
      </c>
      <c r="P1060" s="39">
        <f>IF(L1060&lt;&gt;1,"",IF(SUMPRODUCT((COUNTIFS(C1060,"*"&amp;'分け方の表'!$F$4:$F$23&amp;"*")&gt;0)*('分け方の表'!$F$4:$F$23&lt;&gt;"")*'分け方の表'!$I$4:$I$23)=0,99,1+COUNTIFS('分け方の表'!$I$4:$I$23,"&gt;"&amp;SUMPRODUCT((COUNTIFS(C1060,"*"&amp;'分け方の表'!$F$4:$F$23&amp;"*")&gt;0)*('分け方の表'!$F$4:$F$23&lt;&gt;"")*'分け方の表'!$I$4:$I$23))))</f>
        <v/>
      </c>
      <c r="Q1060" s="39">
        <f>IF(L1060&lt;&gt;1,"",IF(P1060&gt;=99,"",INDEX('分け方の表'!$G$4:$G$23,P1060)&amp;""))</f>
        <v/>
      </c>
      <c r="R1060" s="39">
        <f>IF(L1060&lt;&gt;1,"",IF((F1060="収入")*(G1060="給与")*(E1060&lt;&gt;"")*(COUNTIFS('分け方の表'!$J$4:$J$13,E1060)&gt;0),INDEX('分け方の表'!$K$4:$K$13,MATCH(E1060,'分け方の表'!$J$4:$J$13,0))&amp;"",IFERROR(INDEX('分け方の表'!$C$4:$C$103,MATCH(F1060&amp;"|"&amp;G1060,'分け方の表'!$D$4:$D$103,0))&amp;"",IFERROR(INDEX('分け方の表'!$C$4:$C$103,MATCH(F1060&amp;"|（ほか全部）",'分け方の表'!$D$4:$D$103,0))&amp;"","未分類"))))</f>
        <v/>
      </c>
      <c r="S1060" s="39">
        <f>IF(L1060&lt;&gt;1,"",IF(N1060=1,"",IF(IF(O1060&gt;0,INDEX('分け方の表'!$N$4:$N$53,O1060)&amp;"","")&lt;&gt;"",IF(INDEX('分け方の表'!$N$4:$N$53,O1060)="（数えない）","",INDEX('分け方の表'!$N$4:$N$53,O1060)&amp;""),IF(I1060&amp;""="1",IF((Q1060&lt;&gt;"")*(D1060&lt;0)*(IFERROR(INDEX('入力'!$E$30:$E$88,MATCH(Q1060,'入力'!$A$30:$A$88,0)),"")="貯める・増やす"),Q1060,""),IF(A1060&amp;""="0","",IF(Q1060&lt;&gt;"",Q1060,R1060))))))</f>
        <v/>
      </c>
      <c r="T1060" s="56">
        <f>IF(S1060="","",IF(IFERROR(INDEX('入力'!$E$30:$E$88,MATCH(S1060,'入力'!$A$30:$A$88,0)),"")="入るお金",D1060,-D1060))</f>
        <v/>
      </c>
      <c r="U1060" s="39">
        <f>IF(L1060="","",IF(L1060&lt;&gt;1,"見出しなど",IF(N1060=1,"重なり",IF(S1060="",IF(O1060&gt;0,"数えない（直した）",IF(I1060&amp;""="1","振替",IF(A1060&amp;""="0","計算対象外","数えない"))),IF(COUNTIFS('入力'!$A$30:$A$88,S1060)=0,"一覧にない費目",IF(O1060&gt;0,"直した",IF(S1060="未分類","未分類","OK")))))))</f>
        <v/>
      </c>
    </row>
    <row r="1061">
      <c r="A1061" s="40" t="n"/>
      <c r="B1061" s="34" t="n"/>
      <c r="C1061" s="35" t="n"/>
      <c r="D1061" s="36" t="n"/>
      <c r="E1061" s="35" t="n"/>
      <c r="F1061" s="35" t="n"/>
      <c r="G1061" s="35" t="n"/>
      <c r="H1061" s="35" t="n"/>
      <c r="I1061" s="40" t="n"/>
      <c r="J1061" s="35" t="n"/>
      <c r="L1061" s="39">
        <f>IF(B1061="","",IFERROR(YEAR(B1061)*0+D1061*0+1,0))</f>
        <v/>
      </c>
      <c r="M1061" s="55">
        <f>IF(L1061&lt;&gt;1,"",IF(O1061&gt;0,IF(INDEX('分け方の表'!$O$4:$O$53,O1061)&lt;&gt;"",DATE(YEAR(INDEX('分け方の表'!$O$4:$O$53,O1061)),MONTH(INDEX('分け方の表'!$O$4:$O$53,O1061)),1),DATE(YEAR(B1061),MONTH(B1061),1)),DATE(YEAR(B1061),MONTH(B1061),1)))</f>
        <v/>
      </c>
      <c r="N1061" s="39">
        <f>IF(L1061&lt;&gt;1,"",IF(J1061="",0,IF(COUNTIFS($J$4:J1061,J1061)&gt;1,1,0)))</f>
        <v/>
      </c>
      <c r="O1061" s="39">
        <f>IF(L1061&lt;&gt;1,"",IF(J1061="",0,IFERROR(MATCH(J1061,'分け方の表'!$M$4:$M$53,0),0)))</f>
        <v/>
      </c>
      <c r="P1061" s="39">
        <f>IF(L1061&lt;&gt;1,"",IF(SUMPRODUCT((COUNTIFS(C1061,"*"&amp;'分け方の表'!$F$4:$F$23&amp;"*")&gt;0)*('分け方の表'!$F$4:$F$23&lt;&gt;"")*'分け方の表'!$I$4:$I$23)=0,99,1+COUNTIFS('分け方の表'!$I$4:$I$23,"&gt;"&amp;SUMPRODUCT((COUNTIFS(C1061,"*"&amp;'分け方の表'!$F$4:$F$23&amp;"*")&gt;0)*('分け方の表'!$F$4:$F$23&lt;&gt;"")*'分け方の表'!$I$4:$I$23))))</f>
        <v/>
      </c>
      <c r="Q1061" s="39">
        <f>IF(L1061&lt;&gt;1,"",IF(P1061&gt;=99,"",INDEX('分け方の表'!$G$4:$G$23,P1061)&amp;""))</f>
        <v/>
      </c>
      <c r="R1061" s="39">
        <f>IF(L1061&lt;&gt;1,"",IF((F1061="収入")*(G1061="給与")*(E1061&lt;&gt;"")*(COUNTIFS('分け方の表'!$J$4:$J$13,E1061)&gt;0),INDEX('分け方の表'!$K$4:$K$13,MATCH(E1061,'分け方の表'!$J$4:$J$13,0))&amp;"",IFERROR(INDEX('分け方の表'!$C$4:$C$103,MATCH(F1061&amp;"|"&amp;G1061,'分け方の表'!$D$4:$D$103,0))&amp;"",IFERROR(INDEX('分け方の表'!$C$4:$C$103,MATCH(F1061&amp;"|（ほか全部）",'分け方の表'!$D$4:$D$103,0))&amp;"","未分類"))))</f>
        <v/>
      </c>
      <c r="S1061" s="39">
        <f>IF(L1061&lt;&gt;1,"",IF(N1061=1,"",IF(IF(O1061&gt;0,INDEX('分け方の表'!$N$4:$N$53,O1061)&amp;"","")&lt;&gt;"",IF(INDEX('分け方の表'!$N$4:$N$53,O1061)="（数えない）","",INDEX('分け方の表'!$N$4:$N$53,O1061)&amp;""),IF(I1061&amp;""="1",IF((Q1061&lt;&gt;"")*(D1061&lt;0)*(IFERROR(INDEX('入力'!$E$30:$E$88,MATCH(Q1061,'入力'!$A$30:$A$88,0)),"")="貯める・増やす"),Q1061,""),IF(A1061&amp;""="0","",IF(Q1061&lt;&gt;"",Q1061,R1061))))))</f>
        <v/>
      </c>
      <c r="T1061" s="56">
        <f>IF(S1061="","",IF(IFERROR(INDEX('入力'!$E$30:$E$88,MATCH(S1061,'入力'!$A$30:$A$88,0)),"")="入るお金",D1061,-D1061))</f>
        <v/>
      </c>
      <c r="U1061" s="39">
        <f>IF(L1061="","",IF(L1061&lt;&gt;1,"見出しなど",IF(N1061=1,"重なり",IF(S1061="",IF(O1061&gt;0,"数えない（直した）",IF(I1061&amp;""="1","振替",IF(A1061&amp;""="0","計算対象外","数えない"))),IF(COUNTIFS('入力'!$A$30:$A$88,S1061)=0,"一覧にない費目",IF(O1061&gt;0,"直した",IF(S1061="未分類","未分類","OK")))))))</f>
        <v/>
      </c>
    </row>
    <row r="1062">
      <c r="A1062" s="40" t="n"/>
      <c r="B1062" s="34" t="n"/>
      <c r="C1062" s="35" t="n"/>
      <c r="D1062" s="36" t="n"/>
      <c r="E1062" s="35" t="n"/>
      <c r="F1062" s="35" t="n"/>
      <c r="G1062" s="35" t="n"/>
      <c r="H1062" s="35" t="n"/>
      <c r="I1062" s="40" t="n"/>
      <c r="J1062" s="35" t="n"/>
      <c r="L1062" s="39">
        <f>IF(B1062="","",IFERROR(YEAR(B1062)*0+D1062*0+1,0))</f>
        <v/>
      </c>
      <c r="M1062" s="55">
        <f>IF(L1062&lt;&gt;1,"",IF(O1062&gt;0,IF(INDEX('分け方の表'!$O$4:$O$53,O1062)&lt;&gt;"",DATE(YEAR(INDEX('分け方の表'!$O$4:$O$53,O1062)),MONTH(INDEX('分け方の表'!$O$4:$O$53,O1062)),1),DATE(YEAR(B1062),MONTH(B1062),1)),DATE(YEAR(B1062),MONTH(B1062),1)))</f>
        <v/>
      </c>
      <c r="N1062" s="39">
        <f>IF(L1062&lt;&gt;1,"",IF(J1062="",0,IF(COUNTIFS($J$4:J1062,J1062)&gt;1,1,0)))</f>
        <v/>
      </c>
      <c r="O1062" s="39">
        <f>IF(L1062&lt;&gt;1,"",IF(J1062="",0,IFERROR(MATCH(J1062,'分け方の表'!$M$4:$M$53,0),0)))</f>
        <v/>
      </c>
      <c r="P1062" s="39">
        <f>IF(L1062&lt;&gt;1,"",IF(SUMPRODUCT((COUNTIFS(C1062,"*"&amp;'分け方の表'!$F$4:$F$23&amp;"*")&gt;0)*('分け方の表'!$F$4:$F$23&lt;&gt;"")*'分け方の表'!$I$4:$I$23)=0,99,1+COUNTIFS('分け方の表'!$I$4:$I$23,"&gt;"&amp;SUMPRODUCT((COUNTIFS(C1062,"*"&amp;'分け方の表'!$F$4:$F$23&amp;"*")&gt;0)*('分け方の表'!$F$4:$F$23&lt;&gt;"")*'分け方の表'!$I$4:$I$23))))</f>
        <v/>
      </c>
      <c r="Q1062" s="39">
        <f>IF(L1062&lt;&gt;1,"",IF(P1062&gt;=99,"",INDEX('分け方の表'!$G$4:$G$23,P1062)&amp;""))</f>
        <v/>
      </c>
      <c r="R1062" s="39">
        <f>IF(L1062&lt;&gt;1,"",IF((F1062="収入")*(G1062="給与")*(E1062&lt;&gt;"")*(COUNTIFS('分け方の表'!$J$4:$J$13,E1062)&gt;0),INDEX('分け方の表'!$K$4:$K$13,MATCH(E1062,'分け方の表'!$J$4:$J$13,0))&amp;"",IFERROR(INDEX('分け方の表'!$C$4:$C$103,MATCH(F1062&amp;"|"&amp;G1062,'分け方の表'!$D$4:$D$103,0))&amp;"",IFERROR(INDEX('分け方の表'!$C$4:$C$103,MATCH(F1062&amp;"|（ほか全部）",'分け方の表'!$D$4:$D$103,0))&amp;"","未分類"))))</f>
        <v/>
      </c>
      <c r="S1062" s="39">
        <f>IF(L1062&lt;&gt;1,"",IF(N1062=1,"",IF(IF(O1062&gt;0,INDEX('分け方の表'!$N$4:$N$53,O1062)&amp;"","")&lt;&gt;"",IF(INDEX('分け方の表'!$N$4:$N$53,O1062)="（数えない）","",INDEX('分け方の表'!$N$4:$N$53,O1062)&amp;""),IF(I1062&amp;""="1",IF((Q1062&lt;&gt;"")*(D1062&lt;0)*(IFERROR(INDEX('入力'!$E$30:$E$88,MATCH(Q1062,'入力'!$A$30:$A$88,0)),"")="貯める・増やす"),Q1062,""),IF(A1062&amp;""="0","",IF(Q1062&lt;&gt;"",Q1062,R1062))))))</f>
        <v/>
      </c>
      <c r="T1062" s="56">
        <f>IF(S1062="","",IF(IFERROR(INDEX('入力'!$E$30:$E$88,MATCH(S1062,'入力'!$A$30:$A$88,0)),"")="入るお金",D1062,-D1062))</f>
        <v/>
      </c>
      <c r="U1062" s="39">
        <f>IF(L1062="","",IF(L1062&lt;&gt;1,"見出しなど",IF(N1062=1,"重なり",IF(S1062="",IF(O1062&gt;0,"数えない（直した）",IF(I1062&amp;""="1","振替",IF(A1062&amp;""="0","計算対象外","数えない"))),IF(COUNTIFS('入力'!$A$30:$A$88,S1062)=0,"一覧にない費目",IF(O1062&gt;0,"直した",IF(S1062="未分類","未分類","OK")))))))</f>
        <v/>
      </c>
    </row>
    <row r="1063">
      <c r="A1063" s="40" t="n"/>
      <c r="B1063" s="34" t="n"/>
      <c r="C1063" s="35" t="n"/>
      <c r="D1063" s="36" t="n"/>
      <c r="E1063" s="35" t="n"/>
      <c r="F1063" s="35" t="n"/>
      <c r="G1063" s="35" t="n"/>
      <c r="H1063" s="35" t="n"/>
      <c r="I1063" s="40" t="n"/>
      <c r="J1063" s="35" t="n"/>
      <c r="L1063" s="39">
        <f>IF(B1063="","",IFERROR(YEAR(B1063)*0+D1063*0+1,0))</f>
        <v/>
      </c>
      <c r="M1063" s="55">
        <f>IF(L1063&lt;&gt;1,"",IF(O1063&gt;0,IF(INDEX('分け方の表'!$O$4:$O$53,O1063)&lt;&gt;"",DATE(YEAR(INDEX('分け方の表'!$O$4:$O$53,O1063)),MONTH(INDEX('分け方の表'!$O$4:$O$53,O1063)),1),DATE(YEAR(B1063),MONTH(B1063),1)),DATE(YEAR(B1063),MONTH(B1063),1)))</f>
        <v/>
      </c>
      <c r="N1063" s="39">
        <f>IF(L1063&lt;&gt;1,"",IF(J1063="",0,IF(COUNTIFS($J$4:J1063,J1063)&gt;1,1,0)))</f>
        <v/>
      </c>
      <c r="O1063" s="39">
        <f>IF(L1063&lt;&gt;1,"",IF(J1063="",0,IFERROR(MATCH(J1063,'分け方の表'!$M$4:$M$53,0),0)))</f>
        <v/>
      </c>
      <c r="P1063" s="39">
        <f>IF(L1063&lt;&gt;1,"",IF(SUMPRODUCT((COUNTIFS(C1063,"*"&amp;'分け方の表'!$F$4:$F$23&amp;"*")&gt;0)*('分け方の表'!$F$4:$F$23&lt;&gt;"")*'分け方の表'!$I$4:$I$23)=0,99,1+COUNTIFS('分け方の表'!$I$4:$I$23,"&gt;"&amp;SUMPRODUCT((COUNTIFS(C1063,"*"&amp;'分け方の表'!$F$4:$F$23&amp;"*")&gt;0)*('分け方の表'!$F$4:$F$23&lt;&gt;"")*'分け方の表'!$I$4:$I$23))))</f>
        <v/>
      </c>
      <c r="Q1063" s="39">
        <f>IF(L1063&lt;&gt;1,"",IF(P1063&gt;=99,"",INDEX('分け方の表'!$G$4:$G$23,P1063)&amp;""))</f>
        <v/>
      </c>
      <c r="R1063" s="39">
        <f>IF(L1063&lt;&gt;1,"",IF((F1063="収入")*(G1063="給与")*(E1063&lt;&gt;"")*(COUNTIFS('分け方の表'!$J$4:$J$13,E1063)&gt;0),INDEX('分け方の表'!$K$4:$K$13,MATCH(E1063,'分け方の表'!$J$4:$J$13,0))&amp;"",IFERROR(INDEX('分け方の表'!$C$4:$C$103,MATCH(F1063&amp;"|"&amp;G1063,'分け方の表'!$D$4:$D$103,0))&amp;"",IFERROR(INDEX('分け方の表'!$C$4:$C$103,MATCH(F1063&amp;"|（ほか全部）",'分け方の表'!$D$4:$D$103,0))&amp;"","未分類"))))</f>
        <v/>
      </c>
      <c r="S1063" s="39">
        <f>IF(L1063&lt;&gt;1,"",IF(N1063=1,"",IF(IF(O1063&gt;0,INDEX('分け方の表'!$N$4:$N$53,O1063)&amp;"","")&lt;&gt;"",IF(INDEX('分け方の表'!$N$4:$N$53,O1063)="（数えない）","",INDEX('分け方の表'!$N$4:$N$53,O1063)&amp;""),IF(I1063&amp;""="1",IF((Q1063&lt;&gt;"")*(D1063&lt;0)*(IFERROR(INDEX('入力'!$E$30:$E$88,MATCH(Q1063,'入力'!$A$30:$A$88,0)),"")="貯める・増やす"),Q1063,""),IF(A1063&amp;""="0","",IF(Q1063&lt;&gt;"",Q1063,R1063))))))</f>
        <v/>
      </c>
      <c r="T1063" s="56">
        <f>IF(S1063="","",IF(IFERROR(INDEX('入力'!$E$30:$E$88,MATCH(S1063,'入力'!$A$30:$A$88,0)),"")="入るお金",D1063,-D1063))</f>
        <v/>
      </c>
      <c r="U1063" s="39">
        <f>IF(L1063="","",IF(L1063&lt;&gt;1,"見出しなど",IF(N1063=1,"重なり",IF(S1063="",IF(O1063&gt;0,"数えない（直した）",IF(I1063&amp;""="1","振替",IF(A1063&amp;""="0","計算対象外","数えない"))),IF(COUNTIFS('入力'!$A$30:$A$88,S1063)=0,"一覧にない費目",IF(O1063&gt;0,"直した",IF(S1063="未分類","未分類","OK")))))))</f>
        <v/>
      </c>
    </row>
    <row r="1064">
      <c r="A1064" s="40" t="n"/>
      <c r="B1064" s="34" t="n"/>
      <c r="C1064" s="35" t="n"/>
      <c r="D1064" s="36" t="n"/>
      <c r="E1064" s="35" t="n"/>
      <c r="F1064" s="35" t="n"/>
      <c r="G1064" s="35" t="n"/>
      <c r="H1064" s="35" t="n"/>
      <c r="I1064" s="40" t="n"/>
      <c r="J1064" s="35" t="n"/>
      <c r="L1064" s="39">
        <f>IF(B1064="","",IFERROR(YEAR(B1064)*0+D1064*0+1,0))</f>
        <v/>
      </c>
      <c r="M1064" s="55">
        <f>IF(L1064&lt;&gt;1,"",IF(O1064&gt;0,IF(INDEX('分け方の表'!$O$4:$O$53,O1064)&lt;&gt;"",DATE(YEAR(INDEX('分け方の表'!$O$4:$O$53,O1064)),MONTH(INDEX('分け方の表'!$O$4:$O$53,O1064)),1),DATE(YEAR(B1064),MONTH(B1064),1)),DATE(YEAR(B1064),MONTH(B1064),1)))</f>
        <v/>
      </c>
      <c r="N1064" s="39">
        <f>IF(L1064&lt;&gt;1,"",IF(J1064="",0,IF(COUNTIFS($J$4:J1064,J1064)&gt;1,1,0)))</f>
        <v/>
      </c>
      <c r="O1064" s="39">
        <f>IF(L1064&lt;&gt;1,"",IF(J1064="",0,IFERROR(MATCH(J1064,'分け方の表'!$M$4:$M$53,0),0)))</f>
        <v/>
      </c>
      <c r="P1064" s="39">
        <f>IF(L1064&lt;&gt;1,"",IF(SUMPRODUCT((COUNTIFS(C1064,"*"&amp;'分け方の表'!$F$4:$F$23&amp;"*")&gt;0)*('分け方の表'!$F$4:$F$23&lt;&gt;"")*'分け方の表'!$I$4:$I$23)=0,99,1+COUNTIFS('分け方の表'!$I$4:$I$23,"&gt;"&amp;SUMPRODUCT((COUNTIFS(C1064,"*"&amp;'分け方の表'!$F$4:$F$23&amp;"*")&gt;0)*('分け方の表'!$F$4:$F$23&lt;&gt;"")*'分け方の表'!$I$4:$I$23))))</f>
        <v/>
      </c>
      <c r="Q1064" s="39">
        <f>IF(L1064&lt;&gt;1,"",IF(P1064&gt;=99,"",INDEX('分け方の表'!$G$4:$G$23,P1064)&amp;""))</f>
        <v/>
      </c>
      <c r="R1064" s="39">
        <f>IF(L1064&lt;&gt;1,"",IF((F1064="収入")*(G1064="給与")*(E1064&lt;&gt;"")*(COUNTIFS('分け方の表'!$J$4:$J$13,E1064)&gt;0),INDEX('分け方の表'!$K$4:$K$13,MATCH(E1064,'分け方の表'!$J$4:$J$13,0))&amp;"",IFERROR(INDEX('分け方の表'!$C$4:$C$103,MATCH(F1064&amp;"|"&amp;G1064,'分け方の表'!$D$4:$D$103,0))&amp;"",IFERROR(INDEX('分け方の表'!$C$4:$C$103,MATCH(F1064&amp;"|（ほか全部）",'分け方の表'!$D$4:$D$103,0))&amp;"","未分類"))))</f>
        <v/>
      </c>
      <c r="S1064" s="39">
        <f>IF(L1064&lt;&gt;1,"",IF(N1064=1,"",IF(IF(O1064&gt;0,INDEX('分け方の表'!$N$4:$N$53,O1064)&amp;"","")&lt;&gt;"",IF(INDEX('分け方の表'!$N$4:$N$53,O1064)="（数えない）","",INDEX('分け方の表'!$N$4:$N$53,O1064)&amp;""),IF(I1064&amp;""="1",IF((Q1064&lt;&gt;"")*(D1064&lt;0)*(IFERROR(INDEX('入力'!$E$30:$E$88,MATCH(Q1064,'入力'!$A$30:$A$88,0)),"")="貯める・増やす"),Q1064,""),IF(A1064&amp;""="0","",IF(Q1064&lt;&gt;"",Q1064,R1064))))))</f>
        <v/>
      </c>
      <c r="T1064" s="56">
        <f>IF(S1064="","",IF(IFERROR(INDEX('入力'!$E$30:$E$88,MATCH(S1064,'入力'!$A$30:$A$88,0)),"")="入るお金",D1064,-D1064))</f>
        <v/>
      </c>
      <c r="U1064" s="39">
        <f>IF(L1064="","",IF(L1064&lt;&gt;1,"見出しなど",IF(N1064=1,"重なり",IF(S1064="",IF(O1064&gt;0,"数えない（直した）",IF(I1064&amp;""="1","振替",IF(A1064&amp;""="0","計算対象外","数えない"))),IF(COUNTIFS('入力'!$A$30:$A$88,S1064)=0,"一覧にない費目",IF(O1064&gt;0,"直した",IF(S1064="未分類","未分類","OK")))))))</f>
        <v/>
      </c>
    </row>
    <row r="1065">
      <c r="A1065" s="40" t="n"/>
      <c r="B1065" s="34" t="n"/>
      <c r="C1065" s="35" t="n"/>
      <c r="D1065" s="36" t="n"/>
      <c r="E1065" s="35" t="n"/>
      <c r="F1065" s="35" t="n"/>
      <c r="G1065" s="35" t="n"/>
      <c r="H1065" s="35" t="n"/>
      <c r="I1065" s="40" t="n"/>
      <c r="J1065" s="35" t="n"/>
      <c r="L1065" s="39">
        <f>IF(B1065="","",IFERROR(YEAR(B1065)*0+D1065*0+1,0))</f>
        <v/>
      </c>
      <c r="M1065" s="55">
        <f>IF(L1065&lt;&gt;1,"",IF(O1065&gt;0,IF(INDEX('分け方の表'!$O$4:$O$53,O1065)&lt;&gt;"",DATE(YEAR(INDEX('分け方の表'!$O$4:$O$53,O1065)),MONTH(INDEX('分け方の表'!$O$4:$O$53,O1065)),1),DATE(YEAR(B1065),MONTH(B1065),1)),DATE(YEAR(B1065),MONTH(B1065),1)))</f>
        <v/>
      </c>
      <c r="N1065" s="39">
        <f>IF(L1065&lt;&gt;1,"",IF(J1065="",0,IF(COUNTIFS($J$4:J1065,J1065)&gt;1,1,0)))</f>
        <v/>
      </c>
      <c r="O1065" s="39">
        <f>IF(L1065&lt;&gt;1,"",IF(J1065="",0,IFERROR(MATCH(J1065,'分け方の表'!$M$4:$M$53,0),0)))</f>
        <v/>
      </c>
      <c r="P1065" s="39">
        <f>IF(L1065&lt;&gt;1,"",IF(SUMPRODUCT((COUNTIFS(C1065,"*"&amp;'分け方の表'!$F$4:$F$23&amp;"*")&gt;0)*('分け方の表'!$F$4:$F$23&lt;&gt;"")*'分け方の表'!$I$4:$I$23)=0,99,1+COUNTIFS('分け方の表'!$I$4:$I$23,"&gt;"&amp;SUMPRODUCT((COUNTIFS(C1065,"*"&amp;'分け方の表'!$F$4:$F$23&amp;"*")&gt;0)*('分け方の表'!$F$4:$F$23&lt;&gt;"")*'分け方の表'!$I$4:$I$23))))</f>
        <v/>
      </c>
      <c r="Q1065" s="39">
        <f>IF(L1065&lt;&gt;1,"",IF(P1065&gt;=99,"",INDEX('分け方の表'!$G$4:$G$23,P1065)&amp;""))</f>
        <v/>
      </c>
      <c r="R1065" s="39">
        <f>IF(L1065&lt;&gt;1,"",IF((F1065="収入")*(G1065="給与")*(E1065&lt;&gt;"")*(COUNTIFS('分け方の表'!$J$4:$J$13,E1065)&gt;0),INDEX('分け方の表'!$K$4:$K$13,MATCH(E1065,'分け方の表'!$J$4:$J$13,0))&amp;"",IFERROR(INDEX('分け方の表'!$C$4:$C$103,MATCH(F1065&amp;"|"&amp;G1065,'分け方の表'!$D$4:$D$103,0))&amp;"",IFERROR(INDEX('分け方の表'!$C$4:$C$103,MATCH(F1065&amp;"|（ほか全部）",'分け方の表'!$D$4:$D$103,0))&amp;"","未分類"))))</f>
        <v/>
      </c>
      <c r="S1065" s="39">
        <f>IF(L1065&lt;&gt;1,"",IF(N1065=1,"",IF(IF(O1065&gt;0,INDEX('分け方の表'!$N$4:$N$53,O1065)&amp;"","")&lt;&gt;"",IF(INDEX('分け方の表'!$N$4:$N$53,O1065)="（数えない）","",INDEX('分け方の表'!$N$4:$N$53,O1065)&amp;""),IF(I1065&amp;""="1",IF((Q1065&lt;&gt;"")*(D1065&lt;0)*(IFERROR(INDEX('入力'!$E$30:$E$88,MATCH(Q1065,'入力'!$A$30:$A$88,0)),"")="貯める・増やす"),Q1065,""),IF(A1065&amp;""="0","",IF(Q1065&lt;&gt;"",Q1065,R1065))))))</f>
        <v/>
      </c>
      <c r="T1065" s="56">
        <f>IF(S1065="","",IF(IFERROR(INDEX('入力'!$E$30:$E$88,MATCH(S1065,'入力'!$A$30:$A$88,0)),"")="入るお金",D1065,-D1065))</f>
        <v/>
      </c>
      <c r="U1065" s="39">
        <f>IF(L1065="","",IF(L1065&lt;&gt;1,"見出しなど",IF(N1065=1,"重なり",IF(S1065="",IF(O1065&gt;0,"数えない（直した）",IF(I1065&amp;""="1","振替",IF(A1065&amp;""="0","計算対象外","数えない"))),IF(COUNTIFS('入力'!$A$30:$A$88,S1065)=0,"一覧にない費目",IF(O1065&gt;0,"直した",IF(S1065="未分類","未分類","OK")))))))</f>
        <v/>
      </c>
    </row>
    <row r="1066">
      <c r="A1066" s="40" t="n"/>
      <c r="B1066" s="34" t="n"/>
      <c r="C1066" s="35" t="n"/>
      <c r="D1066" s="36" t="n"/>
      <c r="E1066" s="35" t="n"/>
      <c r="F1066" s="35" t="n"/>
      <c r="G1066" s="35" t="n"/>
      <c r="H1066" s="35" t="n"/>
      <c r="I1066" s="40" t="n"/>
      <c r="J1066" s="35" t="n"/>
      <c r="L1066" s="39">
        <f>IF(B1066="","",IFERROR(YEAR(B1066)*0+D1066*0+1,0))</f>
        <v/>
      </c>
      <c r="M1066" s="55">
        <f>IF(L1066&lt;&gt;1,"",IF(O1066&gt;0,IF(INDEX('分け方の表'!$O$4:$O$53,O1066)&lt;&gt;"",DATE(YEAR(INDEX('分け方の表'!$O$4:$O$53,O1066)),MONTH(INDEX('分け方の表'!$O$4:$O$53,O1066)),1),DATE(YEAR(B1066),MONTH(B1066),1)),DATE(YEAR(B1066),MONTH(B1066),1)))</f>
        <v/>
      </c>
      <c r="N1066" s="39">
        <f>IF(L1066&lt;&gt;1,"",IF(J1066="",0,IF(COUNTIFS($J$4:J1066,J1066)&gt;1,1,0)))</f>
        <v/>
      </c>
      <c r="O1066" s="39">
        <f>IF(L1066&lt;&gt;1,"",IF(J1066="",0,IFERROR(MATCH(J1066,'分け方の表'!$M$4:$M$53,0),0)))</f>
        <v/>
      </c>
      <c r="P1066" s="39">
        <f>IF(L1066&lt;&gt;1,"",IF(SUMPRODUCT((COUNTIFS(C1066,"*"&amp;'分け方の表'!$F$4:$F$23&amp;"*")&gt;0)*('分け方の表'!$F$4:$F$23&lt;&gt;"")*'分け方の表'!$I$4:$I$23)=0,99,1+COUNTIFS('分け方の表'!$I$4:$I$23,"&gt;"&amp;SUMPRODUCT((COUNTIFS(C1066,"*"&amp;'分け方の表'!$F$4:$F$23&amp;"*")&gt;0)*('分け方の表'!$F$4:$F$23&lt;&gt;"")*'分け方の表'!$I$4:$I$23))))</f>
        <v/>
      </c>
      <c r="Q1066" s="39">
        <f>IF(L1066&lt;&gt;1,"",IF(P1066&gt;=99,"",INDEX('分け方の表'!$G$4:$G$23,P1066)&amp;""))</f>
        <v/>
      </c>
      <c r="R1066" s="39">
        <f>IF(L1066&lt;&gt;1,"",IF((F1066="収入")*(G1066="給与")*(E1066&lt;&gt;"")*(COUNTIFS('分け方の表'!$J$4:$J$13,E1066)&gt;0),INDEX('分け方の表'!$K$4:$K$13,MATCH(E1066,'分け方の表'!$J$4:$J$13,0))&amp;"",IFERROR(INDEX('分け方の表'!$C$4:$C$103,MATCH(F1066&amp;"|"&amp;G1066,'分け方の表'!$D$4:$D$103,0))&amp;"",IFERROR(INDEX('分け方の表'!$C$4:$C$103,MATCH(F1066&amp;"|（ほか全部）",'分け方の表'!$D$4:$D$103,0))&amp;"","未分類"))))</f>
        <v/>
      </c>
      <c r="S1066" s="39">
        <f>IF(L1066&lt;&gt;1,"",IF(N1066=1,"",IF(IF(O1066&gt;0,INDEX('分け方の表'!$N$4:$N$53,O1066)&amp;"","")&lt;&gt;"",IF(INDEX('分け方の表'!$N$4:$N$53,O1066)="（数えない）","",INDEX('分け方の表'!$N$4:$N$53,O1066)&amp;""),IF(I1066&amp;""="1",IF((Q1066&lt;&gt;"")*(D1066&lt;0)*(IFERROR(INDEX('入力'!$E$30:$E$88,MATCH(Q1066,'入力'!$A$30:$A$88,0)),"")="貯める・増やす"),Q1066,""),IF(A1066&amp;""="0","",IF(Q1066&lt;&gt;"",Q1066,R1066))))))</f>
        <v/>
      </c>
      <c r="T1066" s="56">
        <f>IF(S1066="","",IF(IFERROR(INDEX('入力'!$E$30:$E$88,MATCH(S1066,'入力'!$A$30:$A$88,0)),"")="入るお金",D1066,-D1066))</f>
        <v/>
      </c>
      <c r="U1066" s="39">
        <f>IF(L1066="","",IF(L1066&lt;&gt;1,"見出しなど",IF(N1066=1,"重なり",IF(S1066="",IF(O1066&gt;0,"数えない（直した）",IF(I1066&amp;""="1","振替",IF(A1066&amp;""="0","計算対象外","数えない"))),IF(COUNTIFS('入力'!$A$30:$A$88,S1066)=0,"一覧にない費目",IF(O1066&gt;0,"直した",IF(S1066="未分類","未分類","OK")))))))</f>
        <v/>
      </c>
    </row>
    <row r="1067">
      <c r="A1067" s="40" t="n"/>
      <c r="B1067" s="34" t="n"/>
      <c r="C1067" s="35" t="n"/>
      <c r="D1067" s="36" t="n"/>
      <c r="E1067" s="35" t="n"/>
      <c r="F1067" s="35" t="n"/>
      <c r="G1067" s="35" t="n"/>
      <c r="H1067" s="35" t="n"/>
      <c r="I1067" s="40" t="n"/>
      <c r="J1067" s="35" t="n"/>
      <c r="L1067" s="39">
        <f>IF(B1067="","",IFERROR(YEAR(B1067)*0+D1067*0+1,0))</f>
        <v/>
      </c>
      <c r="M1067" s="55">
        <f>IF(L1067&lt;&gt;1,"",IF(O1067&gt;0,IF(INDEX('分け方の表'!$O$4:$O$53,O1067)&lt;&gt;"",DATE(YEAR(INDEX('分け方の表'!$O$4:$O$53,O1067)),MONTH(INDEX('分け方の表'!$O$4:$O$53,O1067)),1),DATE(YEAR(B1067),MONTH(B1067),1)),DATE(YEAR(B1067),MONTH(B1067),1)))</f>
        <v/>
      </c>
      <c r="N1067" s="39">
        <f>IF(L1067&lt;&gt;1,"",IF(J1067="",0,IF(COUNTIFS($J$4:J1067,J1067)&gt;1,1,0)))</f>
        <v/>
      </c>
      <c r="O1067" s="39">
        <f>IF(L1067&lt;&gt;1,"",IF(J1067="",0,IFERROR(MATCH(J1067,'分け方の表'!$M$4:$M$53,0),0)))</f>
        <v/>
      </c>
      <c r="P1067" s="39">
        <f>IF(L1067&lt;&gt;1,"",IF(SUMPRODUCT((COUNTIFS(C1067,"*"&amp;'分け方の表'!$F$4:$F$23&amp;"*")&gt;0)*('分け方の表'!$F$4:$F$23&lt;&gt;"")*'分け方の表'!$I$4:$I$23)=0,99,1+COUNTIFS('分け方の表'!$I$4:$I$23,"&gt;"&amp;SUMPRODUCT((COUNTIFS(C1067,"*"&amp;'分け方の表'!$F$4:$F$23&amp;"*")&gt;0)*('分け方の表'!$F$4:$F$23&lt;&gt;"")*'分け方の表'!$I$4:$I$23))))</f>
        <v/>
      </c>
      <c r="Q1067" s="39">
        <f>IF(L1067&lt;&gt;1,"",IF(P1067&gt;=99,"",INDEX('分け方の表'!$G$4:$G$23,P1067)&amp;""))</f>
        <v/>
      </c>
      <c r="R1067" s="39">
        <f>IF(L1067&lt;&gt;1,"",IF((F1067="収入")*(G1067="給与")*(E1067&lt;&gt;"")*(COUNTIFS('分け方の表'!$J$4:$J$13,E1067)&gt;0),INDEX('分け方の表'!$K$4:$K$13,MATCH(E1067,'分け方の表'!$J$4:$J$13,0))&amp;"",IFERROR(INDEX('分け方の表'!$C$4:$C$103,MATCH(F1067&amp;"|"&amp;G1067,'分け方の表'!$D$4:$D$103,0))&amp;"",IFERROR(INDEX('分け方の表'!$C$4:$C$103,MATCH(F1067&amp;"|（ほか全部）",'分け方の表'!$D$4:$D$103,0))&amp;"","未分類"))))</f>
        <v/>
      </c>
      <c r="S1067" s="39">
        <f>IF(L1067&lt;&gt;1,"",IF(N1067=1,"",IF(IF(O1067&gt;0,INDEX('分け方の表'!$N$4:$N$53,O1067)&amp;"","")&lt;&gt;"",IF(INDEX('分け方の表'!$N$4:$N$53,O1067)="（数えない）","",INDEX('分け方の表'!$N$4:$N$53,O1067)&amp;""),IF(I1067&amp;""="1",IF((Q1067&lt;&gt;"")*(D1067&lt;0)*(IFERROR(INDEX('入力'!$E$30:$E$88,MATCH(Q1067,'入力'!$A$30:$A$88,0)),"")="貯める・増やす"),Q1067,""),IF(A1067&amp;""="0","",IF(Q1067&lt;&gt;"",Q1067,R1067))))))</f>
        <v/>
      </c>
      <c r="T1067" s="56">
        <f>IF(S1067="","",IF(IFERROR(INDEX('入力'!$E$30:$E$88,MATCH(S1067,'入力'!$A$30:$A$88,0)),"")="入るお金",D1067,-D1067))</f>
        <v/>
      </c>
      <c r="U1067" s="39">
        <f>IF(L1067="","",IF(L1067&lt;&gt;1,"見出しなど",IF(N1067=1,"重なり",IF(S1067="",IF(O1067&gt;0,"数えない（直した）",IF(I1067&amp;""="1","振替",IF(A1067&amp;""="0","計算対象外","数えない"))),IF(COUNTIFS('入力'!$A$30:$A$88,S1067)=0,"一覧にない費目",IF(O1067&gt;0,"直した",IF(S1067="未分類","未分類","OK")))))))</f>
        <v/>
      </c>
    </row>
    <row r="1068">
      <c r="A1068" s="40" t="n"/>
      <c r="B1068" s="34" t="n"/>
      <c r="C1068" s="35" t="n"/>
      <c r="D1068" s="36" t="n"/>
      <c r="E1068" s="35" t="n"/>
      <c r="F1068" s="35" t="n"/>
      <c r="G1068" s="35" t="n"/>
      <c r="H1068" s="35" t="n"/>
      <c r="I1068" s="40" t="n"/>
      <c r="J1068" s="35" t="n"/>
      <c r="L1068" s="39">
        <f>IF(B1068="","",IFERROR(YEAR(B1068)*0+D1068*0+1,0))</f>
        <v/>
      </c>
      <c r="M1068" s="55">
        <f>IF(L1068&lt;&gt;1,"",IF(O1068&gt;0,IF(INDEX('分け方の表'!$O$4:$O$53,O1068)&lt;&gt;"",DATE(YEAR(INDEX('分け方の表'!$O$4:$O$53,O1068)),MONTH(INDEX('分け方の表'!$O$4:$O$53,O1068)),1),DATE(YEAR(B1068),MONTH(B1068),1)),DATE(YEAR(B1068),MONTH(B1068),1)))</f>
        <v/>
      </c>
      <c r="N1068" s="39">
        <f>IF(L1068&lt;&gt;1,"",IF(J1068="",0,IF(COUNTIFS($J$4:J1068,J1068)&gt;1,1,0)))</f>
        <v/>
      </c>
      <c r="O1068" s="39">
        <f>IF(L1068&lt;&gt;1,"",IF(J1068="",0,IFERROR(MATCH(J1068,'分け方の表'!$M$4:$M$53,0),0)))</f>
        <v/>
      </c>
      <c r="P1068" s="39">
        <f>IF(L1068&lt;&gt;1,"",IF(SUMPRODUCT((COUNTIFS(C1068,"*"&amp;'分け方の表'!$F$4:$F$23&amp;"*")&gt;0)*('分け方の表'!$F$4:$F$23&lt;&gt;"")*'分け方の表'!$I$4:$I$23)=0,99,1+COUNTIFS('分け方の表'!$I$4:$I$23,"&gt;"&amp;SUMPRODUCT((COUNTIFS(C1068,"*"&amp;'分け方の表'!$F$4:$F$23&amp;"*")&gt;0)*('分け方の表'!$F$4:$F$23&lt;&gt;"")*'分け方の表'!$I$4:$I$23))))</f>
        <v/>
      </c>
      <c r="Q1068" s="39">
        <f>IF(L1068&lt;&gt;1,"",IF(P1068&gt;=99,"",INDEX('分け方の表'!$G$4:$G$23,P1068)&amp;""))</f>
        <v/>
      </c>
      <c r="R1068" s="39">
        <f>IF(L1068&lt;&gt;1,"",IF((F1068="収入")*(G1068="給与")*(E1068&lt;&gt;"")*(COUNTIFS('分け方の表'!$J$4:$J$13,E1068)&gt;0),INDEX('分け方の表'!$K$4:$K$13,MATCH(E1068,'分け方の表'!$J$4:$J$13,0))&amp;"",IFERROR(INDEX('分け方の表'!$C$4:$C$103,MATCH(F1068&amp;"|"&amp;G1068,'分け方の表'!$D$4:$D$103,0))&amp;"",IFERROR(INDEX('分け方の表'!$C$4:$C$103,MATCH(F1068&amp;"|（ほか全部）",'分け方の表'!$D$4:$D$103,0))&amp;"","未分類"))))</f>
        <v/>
      </c>
      <c r="S1068" s="39">
        <f>IF(L1068&lt;&gt;1,"",IF(N1068=1,"",IF(IF(O1068&gt;0,INDEX('分け方の表'!$N$4:$N$53,O1068)&amp;"","")&lt;&gt;"",IF(INDEX('分け方の表'!$N$4:$N$53,O1068)="（数えない）","",INDEX('分け方の表'!$N$4:$N$53,O1068)&amp;""),IF(I1068&amp;""="1",IF((Q1068&lt;&gt;"")*(D1068&lt;0)*(IFERROR(INDEX('入力'!$E$30:$E$88,MATCH(Q1068,'入力'!$A$30:$A$88,0)),"")="貯める・増やす"),Q1068,""),IF(A1068&amp;""="0","",IF(Q1068&lt;&gt;"",Q1068,R1068))))))</f>
        <v/>
      </c>
      <c r="T1068" s="56">
        <f>IF(S1068="","",IF(IFERROR(INDEX('入力'!$E$30:$E$88,MATCH(S1068,'入力'!$A$30:$A$88,0)),"")="入るお金",D1068,-D1068))</f>
        <v/>
      </c>
      <c r="U1068" s="39">
        <f>IF(L1068="","",IF(L1068&lt;&gt;1,"見出しなど",IF(N1068=1,"重なり",IF(S1068="",IF(O1068&gt;0,"数えない（直した）",IF(I1068&amp;""="1","振替",IF(A1068&amp;""="0","計算対象外","数えない"))),IF(COUNTIFS('入力'!$A$30:$A$88,S1068)=0,"一覧にない費目",IF(O1068&gt;0,"直した",IF(S1068="未分類","未分類","OK")))))))</f>
        <v/>
      </c>
    </row>
    <row r="1069">
      <c r="A1069" s="40" t="n"/>
      <c r="B1069" s="34" t="n"/>
      <c r="C1069" s="35" t="n"/>
      <c r="D1069" s="36" t="n"/>
      <c r="E1069" s="35" t="n"/>
      <c r="F1069" s="35" t="n"/>
      <c r="G1069" s="35" t="n"/>
      <c r="H1069" s="35" t="n"/>
      <c r="I1069" s="40" t="n"/>
      <c r="J1069" s="35" t="n"/>
      <c r="L1069" s="39">
        <f>IF(B1069="","",IFERROR(YEAR(B1069)*0+D1069*0+1,0))</f>
        <v/>
      </c>
      <c r="M1069" s="55">
        <f>IF(L1069&lt;&gt;1,"",IF(O1069&gt;0,IF(INDEX('分け方の表'!$O$4:$O$53,O1069)&lt;&gt;"",DATE(YEAR(INDEX('分け方の表'!$O$4:$O$53,O1069)),MONTH(INDEX('分け方の表'!$O$4:$O$53,O1069)),1),DATE(YEAR(B1069),MONTH(B1069),1)),DATE(YEAR(B1069),MONTH(B1069),1)))</f>
        <v/>
      </c>
      <c r="N1069" s="39">
        <f>IF(L1069&lt;&gt;1,"",IF(J1069="",0,IF(COUNTIFS($J$4:J1069,J1069)&gt;1,1,0)))</f>
        <v/>
      </c>
      <c r="O1069" s="39">
        <f>IF(L1069&lt;&gt;1,"",IF(J1069="",0,IFERROR(MATCH(J1069,'分け方の表'!$M$4:$M$53,0),0)))</f>
        <v/>
      </c>
      <c r="P1069" s="39">
        <f>IF(L1069&lt;&gt;1,"",IF(SUMPRODUCT((COUNTIFS(C1069,"*"&amp;'分け方の表'!$F$4:$F$23&amp;"*")&gt;0)*('分け方の表'!$F$4:$F$23&lt;&gt;"")*'分け方の表'!$I$4:$I$23)=0,99,1+COUNTIFS('分け方の表'!$I$4:$I$23,"&gt;"&amp;SUMPRODUCT((COUNTIFS(C1069,"*"&amp;'分け方の表'!$F$4:$F$23&amp;"*")&gt;0)*('分け方の表'!$F$4:$F$23&lt;&gt;"")*'分け方の表'!$I$4:$I$23))))</f>
        <v/>
      </c>
      <c r="Q1069" s="39">
        <f>IF(L1069&lt;&gt;1,"",IF(P1069&gt;=99,"",INDEX('分け方の表'!$G$4:$G$23,P1069)&amp;""))</f>
        <v/>
      </c>
      <c r="R1069" s="39">
        <f>IF(L1069&lt;&gt;1,"",IF((F1069="収入")*(G1069="給与")*(E1069&lt;&gt;"")*(COUNTIFS('分け方の表'!$J$4:$J$13,E1069)&gt;0),INDEX('分け方の表'!$K$4:$K$13,MATCH(E1069,'分け方の表'!$J$4:$J$13,0))&amp;"",IFERROR(INDEX('分け方の表'!$C$4:$C$103,MATCH(F1069&amp;"|"&amp;G1069,'分け方の表'!$D$4:$D$103,0))&amp;"",IFERROR(INDEX('分け方の表'!$C$4:$C$103,MATCH(F1069&amp;"|（ほか全部）",'分け方の表'!$D$4:$D$103,0))&amp;"","未分類"))))</f>
        <v/>
      </c>
      <c r="S1069" s="39">
        <f>IF(L1069&lt;&gt;1,"",IF(N1069=1,"",IF(IF(O1069&gt;0,INDEX('分け方の表'!$N$4:$N$53,O1069)&amp;"","")&lt;&gt;"",IF(INDEX('分け方の表'!$N$4:$N$53,O1069)="（数えない）","",INDEX('分け方の表'!$N$4:$N$53,O1069)&amp;""),IF(I1069&amp;""="1",IF((Q1069&lt;&gt;"")*(D1069&lt;0)*(IFERROR(INDEX('入力'!$E$30:$E$88,MATCH(Q1069,'入力'!$A$30:$A$88,0)),"")="貯める・増やす"),Q1069,""),IF(A1069&amp;""="0","",IF(Q1069&lt;&gt;"",Q1069,R1069))))))</f>
        <v/>
      </c>
      <c r="T1069" s="56">
        <f>IF(S1069="","",IF(IFERROR(INDEX('入力'!$E$30:$E$88,MATCH(S1069,'入力'!$A$30:$A$88,0)),"")="入るお金",D1069,-D1069))</f>
        <v/>
      </c>
      <c r="U1069" s="39">
        <f>IF(L1069="","",IF(L1069&lt;&gt;1,"見出しなど",IF(N1069=1,"重なり",IF(S1069="",IF(O1069&gt;0,"数えない（直した）",IF(I1069&amp;""="1","振替",IF(A1069&amp;""="0","計算対象外","数えない"))),IF(COUNTIFS('入力'!$A$30:$A$88,S1069)=0,"一覧にない費目",IF(O1069&gt;0,"直した",IF(S1069="未分類","未分類","OK")))))))</f>
        <v/>
      </c>
    </row>
    <row r="1070">
      <c r="A1070" s="40" t="n"/>
      <c r="B1070" s="34" t="n"/>
      <c r="C1070" s="35" t="n"/>
      <c r="D1070" s="36" t="n"/>
      <c r="E1070" s="35" t="n"/>
      <c r="F1070" s="35" t="n"/>
      <c r="G1070" s="35" t="n"/>
      <c r="H1070" s="35" t="n"/>
      <c r="I1070" s="40" t="n"/>
      <c r="J1070" s="35" t="n"/>
      <c r="L1070" s="39">
        <f>IF(B1070="","",IFERROR(YEAR(B1070)*0+D1070*0+1,0))</f>
        <v/>
      </c>
      <c r="M1070" s="55">
        <f>IF(L1070&lt;&gt;1,"",IF(O1070&gt;0,IF(INDEX('分け方の表'!$O$4:$O$53,O1070)&lt;&gt;"",DATE(YEAR(INDEX('分け方の表'!$O$4:$O$53,O1070)),MONTH(INDEX('分け方の表'!$O$4:$O$53,O1070)),1),DATE(YEAR(B1070),MONTH(B1070),1)),DATE(YEAR(B1070),MONTH(B1070),1)))</f>
        <v/>
      </c>
      <c r="N1070" s="39">
        <f>IF(L1070&lt;&gt;1,"",IF(J1070="",0,IF(COUNTIFS($J$4:J1070,J1070)&gt;1,1,0)))</f>
        <v/>
      </c>
      <c r="O1070" s="39">
        <f>IF(L1070&lt;&gt;1,"",IF(J1070="",0,IFERROR(MATCH(J1070,'分け方の表'!$M$4:$M$53,0),0)))</f>
        <v/>
      </c>
      <c r="P1070" s="39">
        <f>IF(L1070&lt;&gt;1,"",IF(SUMPRODUCT((COUNTIFS(C1070,"*"&amp;'分け方の表'!$F$4:$F$23&amp;"*")&gt;0)*('分け方の表'!$F$4:$F$23&lt;&gt;"")*'分け方の表'!$I$4:$I$23)=0,99,1+COUNTIFS('分け方の表'!$I$4:$I$23,"&gt;"&amp;SUMPRODUCT((COUNTIFS(C1070,"*"&amp;'分け方の表'!$F$4:$F$23&amp;"*")&gt;0)*('分け方の表'!$F$4:$F$23&lt;&gt;"")*'分け方の表'!$I$4:$I$23))))</f>
        <v/>
      </c>
      <c r="Q1070" s="39">
        <f>IF(L1070&lt;&gt;1,"",IF(P1070&gt;=99,"",INDEX('分け方の表'!$G$4:$G$23,P1070)&amp;""))</f>
        <v/>
      </c>
      <c r="R1070" s="39">
        <f>IF(L1070&lt;&gt;1,"",IF((F1070="収入")*(G1070="給与")*(E1070&lt;&gt;"")*(COUNTIFS('分け方の表'!$J$4:$J$13,E1070)&gt;0),INDEX('分け方の表'!$K$4:$K$13,MATCH(E1070,'分け方の表'!$J$4:$J$13,0))&amp;"",IFERROR(INDEX('分け方の表'!$C$4:$C$103,MATCH(F1070&amp;"|"&amp;G1070,'分け方の表'!$D$4:$D$103,0))&amp;"",IFERROR(INDEX('分け方の表'!$C$4:$C$103,MATCH(F1070&amp;"|（ほか全部）",'分け方の表'!$D$4:$D$103,0))&amp;"","未分類"))))</f>
        <v/>
      </c>
      <c r="S1070" s="39">
        <f>IF(L1070&lt;&gt;1,"",IF(N1070=1,"",IF(IF(O1070&gt;0,INDEX('分け方の表'!$N$4:$N$53,O1070)&amp;"","")&lt;&gt;"",IF(INDEX('分け方の表'!$N$4:$N$53,O1070)="（数えない）","",INDEX('分け方の表'!$N$4:$N$53,O1070)&amp;""),IF(I1070&amp;""="1",IF((Q1070&lt;&gt;"")*(D1070&lt;0)*(IFERROR(INDEX('入力'!$E$30:$E$88,MATCH(Q1070,'入力'!$A$30:$A$88,0)),"")="貯める・増やす"),Q1070,""),IF(A1070&amp;""="0","",IF(Q1070&lt;&gt;"",Q1070,R1070))))))</f>
        <v/>
      </c>
      <c r="T1070" s="56">
        <f>IF(S1070="","",IF(IFERROR(INDEX('入力'!$E$30:$E$88,MATCH(S1070,'入力'!$A$30:$A$88,0)),"")="入るお金",D1070,-D1070))</f>
        <v/>
      </c>
      <c r="U1070" s="39">
        <f>IF(L1070="","",IF(L1070&lt;&gt;1,"見出しなど",IF(N1070=1,"重なり",IF(S1070="",IF(O1070&gt;0,"数えない（直した）",IF(I1070&amp;""="1","振替",IF(A1070&amp;""="0","計算対象外","数えない"))),IF(COUNTIFS('入力'!$A$30:$A$88,S1070)=0,"一覧にない費目",IF(O1070&gt;0,"直した",IF(S1070="未分類","未分類","OK")))))))</f>
        <v/>
      </c>
    </row>
    <row r="1071">
      <c r="A1071" s="40" t="n"/>
      <c r="B1071" s="34" t="n"/>
      <c r="C1071" s="35" t="n"/>
      <c r="D1071" s="36" t="n"/>
      <c r="E1071" s="35" t="n"/>
      <c r="F1071" s="35" t="n"/>
      <c r="G1071" s="35" t="n"/>
      <c r="H1071" s="35" t="n"/>
      <c r="I1071" s="40" t="n"/>
      <c r="J1071" s="35" t="n"/>
      <c r="L1071" s="39">
        <f>IF(B1071="","",IFERROR(YEAR(B1071)*0+D1071*0+1,0))</f>
        <v/>
      </c>
      <c r="M1071" s="55">
        <f>IF(L1071&lt;&gt;1,"",IF(O1071&gt;0,IF(INDEX('分け方の表'!$O$4:$O$53,O1071)&lt;&gt;"",DATE(YEAR(INDEX('分け方の表'!$O$4:$O$53,O1071)),MONTH(INDEX('分け方の表'!$O$4:$O$53,O1071)),1),DATE(YEAR(B1071),MONTH(B1071),1)),DATE(YEAR(B1071),MONTH(B1071),1)))</f>
        <v/>
      </c>
      <c r="N1071" s="39">
        <f>IF(L1071&lt;&gt;1,"",IF(J1071="",0,IF(COUNTIFS($J$4:J1071,J1071)&gt;1,1,0)))</f>
        <v/>
      </c>
      <c r="O1071" s="39">
        <f>IF(L1071&lt;&gt;1,"",IF(J1071="",0,IFERROR(MATCH(J1071,'分け方の表'!$M$4:$M$53,0),0)))</f>
        <v/>
      </c>
      <c r="P1071" s="39">
        <f>IF(L1071&lt;&gt;1,"",IF(SUMPRODUCT((COUNTIFS(C1071,"*"&amp;'分け方の表'!$F$4:$F$23&amp;"*")&gt;0)*('分け方の表'!$F$4:$F$23&lt;&gt;"")*'分け方の表'!$I$4:$I$23)=0,99,1+COUNTIFS('分け方の表'!$I$4:$I$23,"&gt;"&amp;SUMPRODUCT((COUNTIFS(C1071,"*"&amp;'分け方の表'!$F$4:$F$23&amp;"*")&gt;0)*('分け方の表'!$F$4:$F$23&lt;&gt;"")*'分け方の表'!$I$4:$I$23))))</f>
        <v/>
      </c>
      <c r="Q1071" s="39">
        <f>IF(L1071&lt;&gt;1,"",IF(P1071&gt;=99,"",INDEX('分け方の表'!$G$4:$G$23,P1071)&amp;""))</f>
        <v/>
      </c>
      <c r="R1071" s="39">
        <f>IF(L1071&lt;&gt;1,"",IF((F1071="収入")*(G1071="給与")*(E1071&lt;&gt;"")*(COUNTIFS('分け方の表'!$J$4:$J$13,E1071)&gt;0),INDEX('分け方の表'!$K$4:$K$13,MATCH(E1071,'分け方の表'!$J$4:$J$13,0))&amp;"",IFERROR(INDEX('分け方の表'!$C$4:$C$103,MATCH(F1071&amp;"|"&amp;G1071,'分け方の表'!$D$4:$D$103,0))&amp;"",IFERROR(INDEX('分け方の表'!$C$4:$C$103,MATCH(F1071&amp;"|（ほか全部）",'分け方の表'!$D$4:$D$103,0))&amp;"","未分類"))))</f>
        <v/>
      </c>
      <c r="S1071" s="39">
        <f>IF(L1071&lt;&gt;1,"",IF(N1071=1,"",IF(IF(O1071&gt;0,INDEX('分け方の表'!$N$4:$N$53,O1071)&amp;"","")&lt;&gt;"",IF(INDEX('分け方の表'!$N$4:$N$53,O1071)="（数えない）","",INDEX('分け方の表'!$N$4:$N$53,O1071)&amp;""),IF(I1071&amp;""="1",IF((Q1071&lt;&gt;"")*(D1071&lt;0)*(IFERROR(INDEX('入力'!$E$30:$E$88,MATCH(Q1071,'入力'!$A$30:$A$88,0)),"")="貯める・増やす"),Q1071,""),IF(A1071&amp;""="0","",IF(Q1071&lt;&gt;"",Q1071,R1071))))))</f>
        <v/>
      </c>
      <c r="T1071" s="56">
        <f>IF(S1071="","",IF(IFERROR(INDEX('入力'!$E$30:$E$88,MATCH(S1071,'入力'!$A$30:$A$88,0)),"")="入るお金",D1071,-D1071))</f>
        <v/>
      </c>
      <c r="U1071" s="39">
        <f>IF(L1071="","",IF(L1071&lt;&gt;1,"見出しなど",IF(N1071=1,"重なり",IF(S1071="",IF(O1071&gt;0,"数えない（直した）",IF(I1071&amp;""="1","振替",IF(A1071&amp;""="0","計算対象外","数えない"))),IF(COUNTIFS('入力'!$A$30:$A$88,S1071)=0,"一覧にない費目",IF(O1071&gt;0,"直した",IF(S1071="未分類","未分類","OK")))))))</f>
        <v/>
      </c>
    </row>
    <row r="1072">
      <c r="A1072" s="40" t="n"/>
      <c r="B1072" s="34" t="n"/>
      <c r="C1072" s="35" t="n"/>
      <c r="D1072" s="36" t="n"/>
      <c r="E1072" s="35" t="n"/>
      <c r="F1072" s="35" t="n"/>
      <c r="G1072" s="35" t="n"/>
      <c r="H1072" s="35" t="n"/>
      <c r="I1072" s="40" t="n"/>
      <c r="J1072" s="35" t="n"/>
      <c r="L1072" s="39">
        <f>IF(B1072="","",IFERROR(YEAR(B1072)*0+D1072*0+1,0))</f>
        <v/>
      </c>
      <c r="M1072" s="55">
        <f>IF(L1072&lt;&gt;1,"",IF(O1072&gt;0,IF(INDEX('分け方の表'!$O$4:$O$53,O1072)&lt;&gt;"",DATE(YEAR(INDEX('分け方の表'!$O$4:$O$53,O1072)),MONTH(INDEX('分け方の表'!$O$4:$O$53,O1072)),1),DATE(YEAR(B1072),MONTH(B1072),1)),DATE(YEAR(B1072),MONTH(B1072),1)))</f>
        <v/>
      </c>
      <c r="N1072" s="39">
        <f>IF(L1072&lt;&gt;1,"",IF(J1072="",0,IF(COUNTIFS($J$4:J1072,J1072)&gt;1,1,0)))</f>
        <v/>
      </c>
      <c r="O1072" s="39">
        <f>IF(L1072&lt;&gt;1,"",IF(J1072="",0,IFERROR(MATCH(J1072,'分け方の表'!$M$4:$M$53,0),0)))</f>
        <v/>
      </c>
      <c r="P1072" s="39">
        <f>IF(L1072&lt;&gt;1,"",IF(SUMPRODUCT((COUNTIFS(C1072,"*"&amp;'分け方の表'!$F$4:$F$23&amp;"*")&gt;0)*('分け方の表'!$F$4:$F$23&lt;&gt;"")*'分け方の表'!$I$4:$I$23)=0,99,1+COUNTIFS('分け方の表'!$I$4:$I$23,"&gt;"&amp;SUMPRODUCT((COUNTIFS(C1072,"*"&amp;'分け方の表'!$F$4:$F$23&amp;"*")&gt;0)*('分け方の表'!$F$4:$F$23&lt;&gt;"")*'分け方の表'!$I$4:$I$23))))</f>
        <v/>
      </c>
      <c r="Q1072" s="39">
        <f>IF(L1072&lt;&gt;1,"",IF(P1072&gt;=99,"",INDEX('分け方の表'!$G$4:$G$23,P1072)&amp;""))</f>
        <v/>
      </c>
      <c r="R1072" s="39">
        <f>IF(L1072&lt;&gt;1,"",IF((F1072="収入")*(G1072="給与")*(E1072&lt;&gt;"")*(COUNTIFS('分け方の表'!$J$4:$J$13,E1072)&gt;0),INDEX('分け方の表'!$K$4:$K$13,MATCH(E1072,'分け方の表'!$J$4:$J$13,0))&amp;"",IFERROR(INDEX('分け方の表'!$C$4:$C$103,MATCH(F1072&amp;"|"&amp;G1072,'分け方の表'!$D$4:$D$103,0))&amp;"",IFERROR(INDEX('分け方の表'!$C$4:$C$103,MATCH(F1072&amp;"|（ほか全部）",'分け方の表'!$D$4:$D$103,0))&amp;"","未分類"))))</f>
        <v/>
      </c>
      <c r="S1072" s="39">
        <f>IF(L1072&lt;&gt;1,"",IF(N1072=1,"",IF(IF(O1072&gt;0,INDEX('分け方の表'!$N$4:$N$53,O1072)&amp;"","")&lt;&gt;"",IF(INDEX('分け方の表'!$N$4:$N$53,O1072)="（数えない）","",INDEX('分け方の表'!$N$4:$N$53,O1072)&amp;""),IF(I1072&amp;""="1",IF((Q1072&lt;&gt;"")*(D1072&lt;0)*(IFERROR(INDEX('入力'!$E$30:$E$88,MATCH(Q1072,'入力'!$A$30:$A$88,0)),"")="貯める・増やす"),Q1072,""),IF(A1072&amp;""="0","",IF(Q1072&lt;&gt;"",Q1072,R1072))))))</f>
        <v/>
      </c>
      <c r="T1072" s="56">
        <f>IF(S1072="","",IF(IFERROR(INDEX('入力'!$E$30:$E$88,MATCH(S1072,'入力'!$A$30:$A$88,0)),"")="入るお金",D1072,-D1072))</f>
        <v/>
      </c>
      <c r="U1072" s="39">
        <f>IF(L1072="","",IF(L1072&lt;&gt;1,"見出しなど",IF(N1072=1,"重なり",IF(S1072="",IF(O1072&gt;0,"数えない（直した）",IF(I1072&amp;""="1","振替",IF(A1072&amp;""="0","計算対象外","数えない"))),IF(COUNTIFS('入力'!$A$30:$A$88,S1072)=0,"一覧にない費目",IF(O1072&gt;0,"直した",IF(S1072="未分類","未分類","OK")))))))</f>
        <v/>
      </c>
    </row>
    <row r="1073">
      <c r="A1073" s="40" t="n"/>
      <c r="B1073" s="34" t="n"/>
      <c r="C1073" s="35" t="n"/>
      <c r="D1073" s="36" t="n"/>
      <c r="E1073" s="35" t="n"/>
      <c r="F1073" s="35" t="n"/>
      <c r="G1073" s="35" t="n"/>
      <c r="H1073" s="35" t="n"/>
      <c r="I1073" s="40" t="n"/>
      <c r="J1073" s="35" t="n"/>
      <c r="L1073" s="39">
        <f>IF(B1073="","",IFERROR(YEAR(B1073)*0+D1073*0+1,0))</f>
        <v/>
      </c>
      <c r="M1073" s="55">
        <f>IF(L1073&lt;&gt;1,"",IF(O1073&gt;0,IF(INDEX('分け方の表'!$O$4:$O$53,O1073)&lt;&gt;"",DATE(YEAR(INDEX('分け方の表'!$O$4:$O$53,O1073)),MONTH(INDEX('分け方の表'!$O$4:$O$53,O1073)),1),DATE(YEAR(B1073),MONTH(B1073),1)),DATE(YEAR(B1073),MONTH(B1073),1)))</f>
        <v/>
      </c>
      <c r="N1073" s="39">
        <f>IF(L1073&lt;&gt;1,"",IF(J1073="",0,IF(COUNTIFS($J$4:J1073,J1073)&gt;1,1,0)))</f>
        <v/>
      </c>
      <c r="O1073" s="39">
        <f>IF(L1073&lt;&gt;1,"",IF(J1073="",0,IFERROR(MATCH(J1073,'分け方の表'!$M$4:$M$53,0),0)))</f>
        <v/>
      </c>
      <c r="P1073" s="39">
        <f>IF(L1073&lt;&gt;1,"",IF(SUMPRODUCT((COUNTIFS(C1073,"*"&amp;'分け方の表'!$F$4:$F$23&amp;"*")&gt;0)*('分け方の表'!$F$4:$F$23&lt;&gt;"")*'分け方の表'!$I$4:$I$23)=0,99,1+COUNTIFS('分け方の表'!$I$4:$I$23,"&gt;"&amp;SUMPRODUCT((COUNTIFS(C1073,"*"&amp;'分け方の表'!$F$4:$F$23&amp;"*")&gt;0)*('分け方の表'!$F$4:$F$23&lt;&gt;"")*'分け方の表'!$I$4:$I$23))))</f>
        <v/>
      </c>
      <c r="Q1073" s="39">
        <f>IF(L1073&lt;&gt;1,"",IF(P1073&gt;=99,"",INDEX('分け方の表'!$G$4:$G$23,P1073)&amp;""))</f>
        <v/>
      </c>
      <c r="R1073" s="39">
        <f>IF(L1073&lt;&gt;1,"",IF((F1073="収入")*(G1073="給与")*(E1073&lt;&gt;"")*(COUNTIFS('分け方の表'!$J$4:$J$13,E1073)&gt;0),INDEX('分け方の表'!$K$4:$K$13,MATCH(E1073,'分け方の表'!$J$4:$J$13,0))&amp;"",IFERROR(INDEX('分け方の表'!$C$4:$C$103,MATCH(F1073&amp;"|"&amp;G1073,'分け方の表'!$D$4:$D$103,0))&amp;"",IFERROR(INDEX('分け方の表'!$C$4:$C$103,MATCH(F1073&amp;"|（ほか全部）",'分け方の表'!$D$4:$D$103,0))&amp;"","未分類"))))</f>
        <v/>
      </c>
      <c r="S1073" s="39">
        <f>IF(L1073&lt;&gt;1,"",IF(N1073=1,"",IF(IF(O1073&gt;0,INDEX('分け方の表'!$N$4:$N$53,O1073)&amp;"","")&lt;&gt;"",IF(INDEX('分け方の表'!$N$4:$N$53,O1073)="（数えない）","",INDEX('分け方の表'!$N$4:$N$53,O1073)&amp;""),IF(I1073&amp;""="1",IF((Q1073&lt;&gt;"")*(D1073&lt;0)*(IFERROR(INDEX('入力'!$E$30:$E$88,MATCH(Q1073,'入力'!$A$30:$A$88,0)),"")="貯める・増やす"),Q1073,""),IF(A1073&amp;""="0","",IF(Q1073&lt;&gt;"",Q1073,R1073))))))</f>
        <v/>
      </c>
      <c r="T1073" s="56">
        <f>IF(S1073="","",IF(IFERROR(INDEX('入力'!$E$30:$E$88,MATCH(S1073,'入力'!$A$30:$A$88,0)),"")="入るお金",D1073,-D1073))</f>
        <v/>
      </c>
      <c r="U1073" s="39">
        <f>IF(L1073="","",IF(L1073&lt;&gt;1,"見出しなど",IF(N1073=1,"重なり",IF(S1073="",IF(O1073&gt;0,"数えない（直した）",IF(I1073&amp;""="1","振替",IF(A1073&amp;""="0","計算対象外","数えない"))),IF(COUNTIFS('入力'!$A$30:$A$88,S1073)=0,"一覧にない費目",IF(O1073&gt;0,"直した",IF(S1073="未分類","未分類","OK")))))))</f>
        <v/>
      </c>
    </row>
    <row r="1074">
      <c r="A1074" s="40" t="n"/>
      <c r="B1074" s="34" t="n"/>
      <c r="C1074" s="35" t="n"/>
      <c r="D1074" s="36" t="n"/>
      <c r="E1074" s="35" t="n"/>
      <c r="F1074" s="35" t="n"/>
      <c r="G1074" s="35" t="n"/>
      <c r="H1074" s="35" t="n"/>
      <c r="I1074" s="40" t="n"/>
      <c r="J1074" s="35" t="n"/>
      <c r="L1074" s="39">
        <f>IF(B1074="","",IFERROR(YEAR(B1074)*0+D1074*0+1,0))</f>
        <v/>
      </c>
      <c r="M1074" s="55">
        <f>IF(L1074&lt;&gt;1,"",IF(O1074&gt;0,IF(INDEX('分け方の表'!$O$4:$O$53,O1074)&lt;&gt;"",DATE(YEAR(INDEX('分け方の表'!$O$4:$O$53,O1074)),MONTH(INDEX('分け方の表'!$O$4:$O$53,O1074)),1),DATE(YEAR(B1074),MONTH(B1074),1)),DATE(YEAR(B1074),MONTH(B1074),1)))</f>
        <v/>
      </c>
      <c r="N1074" s="39">
        <f>IF(L1074&lt;&gt;1,"",IF(J1074="",0,IF(COUNTIFS($J$4:J1074,J1074)&gt;1,1,0)))</f>
        <v/>
      </c>
      <c r="O1074" s="39">
        <f>IF(L1074&lt;&gt;1,"",IF(J1074="",0,IFERROR(MATCH(J1074,'分け方の表'!$M$4:$M$53,0),0)))</f>
        <v/>
      </c>
      <c r="P1074" s="39">
        <f>IF(L1074&lt;&gt;1,"",IF(SUMPRODUCT((COUNTIFS(C1074,"*"&amp;'分け方の表'!$F$4:$F$23&amp;"*")&gt;0)*('分け方の表'!$F$4:$F$23&lt;&gt;"")*'分け方の表'!$I$4:$I$23)=0,99,1+COUNTIFS('分け方の表'!$I$4:$I$23,"&gt;"&amp;SUMPRODUCT((COUNTIFS(C1074,"*"&amp;'分け方の表'!$F$4:$F$23&amp;"*")&gt;0)*('分け方の表'!$F$4:$F$23&lt;&gt;"")*'分け方の表'!$I$4:$I$23))))</f>
        <v/>
      </c>
      <c r="Q1074" s="39">
        <f>IF(L1074&lt;&gt;1,"",IF(P1074&gt;=99,"",INDEX('分け方の表'!$G$4:$G$23,P1074)&amp;""))</f>
        <v/>
      </c>
      <c r="R1074" s="39">
        <f>IF(L1074&lt;&gt;1,"",IF((F1074="収入")*(G1074="給与")*(E1074&lt;&gt;"")*(COUNTIFS('分け方の表'!$J$4:$J$13,E1074)&gt;0),INDEX('分け方の表'!$K$4:$K$13,MATCH(E1074,'分け方の表'!$J$4:$J$13,0))&amp;"",IFERROR(INDEX('分け方の表'!$C$4:$C$103,MATCH(F1074&amp;"|"&amp;G1074,'分け方の表'!$D$4:$D$103,0))&amp;"",IFERROR(INDEX('分け方の表'!$C$4:$C$103,MATCH(F1074&amp;"|（ほか全部）",'分け方の表'!$D$4:$D$103,0))&amp;"","未分類"))))</f>
        <v/>
      </c>
      <c r="S1074" s="39">
        <f>IF(L1074&lt;&gt;1,"",IF(N1074=1,"",IF(IF(O1074&gt;0,INDEX('分け方の表'!$N$4:$N$53,O1074)&amp;"","")&lt;&gt;"",IF(INDEX('分け方の表'!$N$4:$N$53,O1074)="（数えない）","",INDEX('分け方の表'!$N$4:$N$53,O1074)&amp;""),IF(I1074&amp;""="1",IF((Q1074&lt;&gt;"")*(D1074&lt;0)*(IFERROR(INDEX('入力'!$E$30:$E$88,MATCH(Q1074,'入力'!$A$30:$A$88,0)),"")="貯める・増やす"),Q1074,""),IF(A1074&amp;""="0","",IF(Q1074&lt;&gt;"",Q1074,R1074))))))</f>
        <v/>
      </c>
      <c r="T1074" s="56">
        <f>IF(S1074="","",IF(IFERROR(INDEX('入力'!$E$30:$E$88,MATCH(S1074,'入力'!$A$30:$A$88,0)),"")="入るお金",D1074,-D1074))</f>
        <v/>
      </c>
      <c r="U1074" s="39">
        <f>IF(L1074="","",IF(L1074&lt;&gt;1,"見出しなど",IF(N1074=1,"重なり",IF(S1074="",IF(O1074&gt;0,"数えない（直した）",IF(I1074&amp;""="1","振替",IF(A1074&amp;""="0","計算対象外","数えない"))),IF(COUNTIFS('入力'!$A$30:$A$88,S1074)=0,"一覧にない費目",IF(O1074&gt;0,"直した",IF(S1074="未分類","未分類","OK")))))))</f>
        <v/>
      </c>
    </row>
    <row r="1075">
      <c r="A1075" s="40" t="n"/>
      <c r="B1075" s="34" t="n"/>
      <c r="C1075" s="35" t="n"/>
      <c r="D1075" s="36" t="n"/>
      <c r="E1075" s="35" t="n"/>
      <c r="F1075" s="35" t="n"/>
      <c r="G1075" s="35" t="n"/>
      <c r="H1075" s="35" t="n"/>
      <c r="I1075" s="40" t="n"/>
      <c r="J1075" s="35" t="n"/>
      <c r="L1075" s="39">
        <f>IF(B1075="","",IFERROR(YEAR(B1075)*0+D1075*0+1,0))</f>
        <v/>
      </c>
      <c r="M1075" s="55">
        <f>IF(L1075&lt;&gt;1,"",IF(O1075&gt;0,IF(INDEX('分け方の表'!$O$4:$O$53,O1075)&lt;&gt;"",DATE(YEAR(INDEX('分け方の表'!$O$4:$O$53,O1075)),MONTH(INDEX('分け方の表'!$O$4:$O$53,O1075)),1),DATE(YEAR(B1075),MONTH(B1075),1)),DATE(YEAR(B1075),MONTH(B1075),1)))</f>
        <v/>
      </c>
      <c r="N1075" s="39">
        <f>IF(L1075&lt;&gt;1,"",IF(J1075="",0,IF(COUNTIFS($J$4:J1075,J1075)&gt;1,1,0)))</f>
        <v/>
      </c>
      <c r="O1075" s="39">
        <f>IF(L1075&lt;&gt;1,"",IF(J1075="",0,IFERROR(MATCH(J1075,'分け方の表'!$M$4:$M$53,0),0)))</f>
        <v/>
      </c>
      <c r="P1075" s="39">
        <f>IF(L1075&lt;&gt;1,"",IF(SUMPRODUCT((COUNTIFS(C1075,"*"&amp;'分け方の表'!$F$4:$F$23&amp;"*")&gt;0)*('分け方の表'!$F$4:$F$23&lt;&gt;"")*'分け方の表'!$I$4:$I$23)=0,99,1+COUNTIFS('分け方の表'!$I$4:$I$23,"&gt;"&amp;SUMPRODUCT((COUNTIFS(C1075,"*"&amp;'分け方の表'!$F$4:$F$23&amp;"*")&gt;0)*('分け方の表'!$F$4:$F$23&lt;&gt;"")*'分け方の表'!$I$4:$I$23))))</f>
        <v/>
      </c>
      <c r="Q1075" s="39">
        <f>IF(L1075&lt;&gt;1,"",IF(P1075&gt;=99,"",INDEX('分け方の表'!$G$4:$G$23,P1075)&amp;""))</f>
        <v/>
      </c>
      <c r="R1075" s="39">
        <f>IF(L1075&lt;&gt;1,"",IF((F1075="収入")*(G1075="給与")*(E1075&lt;&gt;"")*(COUNTIFS('分け方の表'!$J$4:$J$13,E1075)&gt;0),INDEX('分け方の表'!$K$4:$K$13,MATCH(E1075,'分け方の表'!$J$4:$J$13,0))&amp;"",IFERROR(INDEX('分け方の表'!$C$4:$C$103,MATCH(F1075&amp;"|"&amp;G1075,'分け方の表'!$D$4:$D$103,0))&amp;"",IFERROR(INDEX('分け方の表'!$C$4:$C$103,MATCH(F1075&amp;"|（ほか全部）",'分け方の表'!$D$4:$D$103,0))&amp;"","未分類"))))</f>
        <v/>
      </c>
      <c r="S1075" s="39">
        <f>IF(L1075&lt;&gt;1,"",IF(N1075=1,"",IF(IF(O1075&gt;0,INDEX('分け方の表'!$N$4:$N$53,O1075)&amp;"","")&lt;&gt;"",IF(INDEX('分け方の表'!$N$4:$N$53,O1075)="（数えない）","",INDEX('分け方の表'!$N$4:$N$53,O1075)&amp;""),IF(I1075&amp;""="1",IF((Q1075&lt;&gt;"")*(D1075&lt;0)*(IFERROR(INDEX('入力'!$E$30:$E$88,MATCH(Q1075,'入力'!$A$30:$A$88,0)),"")="貯める・増やす"),Q1075,""),IF(A1075&amp;""="0","",IF(Q1075&lt;&gt;"",Q1075,R1075))))))</f>
        <v/>
      </c>
      <c r="T1075" s="56">
        <f>IF(S1075="","",IF(IFERROR(INDEX('入力'!$E$30:$E$88,MATCH(S1075,'入力'!$A$30:$A$88,0)),"")="入るお金",D1075,-D1075))</f>
        <v/>
      </c>
      <c r="U1075" s="39">
        <f>IF(L1075="","",IF(L1075&lt;&gt;1,"見出しなど",IF(N1075=1,"重なり",IF(S1075="",IF(O1075&gt;0,"数えない（直した）",IF(I1075&amp;""="1","振替",IF(A1075&amp;""="0","計算対象外","数えない"))),IF(COUNTIFS('入力'!$A$30:$A$88,S1075)=0,"一覧にない費目",IF(O1075&gt;0,"直した",IF(S1075="未分類","未分類","OK")))))))</f>
        <v/>
      </c>
    </row>
    <row r="1076">
      <c r="A1076" s="40" t="n"/>
      <c r="B1076" s="34" t="n"/>
      <c r="C1076" s="35" t="n"/>
      <c r="D1076" s="36" t="n"/>
      <c r="E1076" s="35" t="n"/>
      <c r="F1076" s="35" t="n"/>
      <c r="G1076" s="35" t="n"/>
      <c r="H1076" s="35" t="n"/>
      <c r="I1076" s="40" t="n"/>
      <c r="J1076" s="35" t="n"/>
      <c r="L1076" s="39">
        <f>IF(B1076="","",IFERROR(YEAR(B1076)*0+D1076*0+1,0))</f>
        <v/>
      </c>
      <c r="M1076" s="55">
        <f>IF(L1076&lt;&gt;1,"",IF(O1076&gt;0,IF(INDEX('分け方の表'!$O$4:$O$53,O1076)&lt;&gt;"",DATE(YEAR(INDEX('分け方の表'!$O$4:$O$53,O1076)),MONTH(INDEX('分け方の表'!$O$4:$O$53,O1076)),1),DATE(YEAR(B1076),MONTH(B1076),1)),DATE(YEAR(B1076),MONTH(B1076),1)))</f>
        <v/>
      </c>
      <c r="N1076" s="39">
        <f>IF(L1076&lt;&gt;1,"",IF(J1076="",0,IF(COUNTIFS($J$4:J1076,J1076)&gt;1,1,0)))</f>
        <v/>
      </c>
      <c r="O1076" s="39">
        <f>IF(L1076&lt;&gt;1,"",IF(J1076="",0,IFERROR(MATCH(J1076,'分け方の表'!$M$4:$M$53,0),0)))</f>
        <v/>
      </c>
      <c r="P1076" s="39">
        <f>IF(L1076&lt;&gt;1,"",IF(SUMPRODUCT((COUNTIFS(C1076,"*"&amp;'分け方の表'!$F$4:$F$23&amp;"*")&gt;0)*('分け方の表'!$F$4:$F$23&lt;&gt;"")*'分け方の表'!$I$4:$I$23)=0,99,1+COUNTIFS('分け方の表'!$I$4:$I$23,"&gt;"&amp;SUMPRODUCT((COUNTIFS(C1076,"*"&amp;'分け方の表'!$F$4:$F$23&amp;"*")&gt;0)*('分け方の表'!$F$4:$F$23&lt;&gt;"")*'分け方の表'!$I$4:$I$23))))</f>
        <v/>
      </c>
      <c r="Q1076" s="39">
        <f>IF(L1076&lt;&gt;1,"",IF(P1076&gt;=99,"",INDEX('分け方の表'!$G$4:$G$23,P1076)&amp;""))</f>
        <v/>
      </c>
      <c r="R1076" s="39">
        <f>IF(L1076&lt;&gt;1,"",IF((F1076="収入")*(G1076="給与")*(E1076&lt;&gt;"")*(COUNTIFS('分け方の表'!$J$4:$J$13,E1076)&gt;0),INDEX('分け方の表'!$K$4:$K$13,MATCH(E1076,'分け方の表'!$J$4:$J$13,0))&amp;"",IFERROR(INDEX('分け方の表'!$C$4:$C$103,MATCH(F1076&amp;"|"&amp;G1076,'分け方の表'!$D$4:$D$103,0))&amp;"",IFERROR(INDEX('分け方の表'!$C$4:$C$103,MATCH(F1076&amp;"|（ほか全部）",'分け方の表'!$D$4:$D$103,0))&amp;"","未分類"))))</f>
        <v/>
      </c>
      <c r="S1076" s="39">
        <f>IF(L1076&lt;&gt;1,"",IF(N1076=1,"",IF(IF(O1076&gt;0,INDEX('分け方の表'!$N$4:$N$53,O1076)&amp;"","")&lt;&gt;"",IF(INDEX('分け方の表'!$N$4:$N$53,O1076)="（数えない）","",INDEX('分け方の表'!$N$4:$N$53,O1076)&amp;""),IF(I1076&amp;""="1",IF((Q1076&lt;&gt;"")*(D1076&lt;0)*(IFERROR(INDEX('入力'!$E$30:$E$88,MATCH(Q1076,'入力'!$A$30:$A$88,0)),"")="貯める・増やす"),Q1076,""),IF(A1076&amp;""="0","",IF(Q1076&lt;&gt;"",Q1076,R1076))))))</f>
        <v/>
      </c>
      <c r="T1076" s="56">
        <f>IF(S1076="","",IF(IFERROR(INDEX('入力'!$E$30:$E$88,MATCH(S1076,'入力'!$A$30:$A$88,0)),"")="入るお金",D1076,-D1076))</f>
        <v/>
      </c>
      <c r="U1076" s="39">
        <f>IF(L1076="","",IF(L1076&lt;&gt;1,"見出しなど",IF(N1076=1,"重なり",IF(S1076="",IF(O1076&gt;0,"数えない（直した）",IF(I1076&amp;""="1","振替",IF(A1076&amp;""="0","計算対象外","数えない"))),IF(COUNTIFS('入力'!$A$30:$A$88,S1076)=0,"一覧にない費目",IF(O1076&gt;0,"直した",IF(S1076="未分類","未分類","OK")))))))</f>
        <v/>
      </c>
    </row>
    <row r="1077">
      <c r="A1077" s="40" t="n"/>
      <c r="B1077" s="34" t="n"/>
      <c r="C1077" s="35" t="n"/>
      <c r="D1077" s="36" t="n"/>
      <c r="E1077" s="35" t="n"/>
      <c r="F1077" s="35" t="n"/>
      <c r="G1077" s="35" t="n"/>
      <c r="H1077" s="35" t="n"/>
      <c r="I1077" s="40" t="n"/>
      <c r="J1077" s="35" t="n"/>
      <c r="L1077" s="39">
        <f>IF(B1077="","",IFERROR(YEAR(B1077)*0+D1077*0+1,0))</f>
        <v/>
      </c>
      <c r="M1077" s="55">
        <f>IF(L1077&lt;&gt;1,"",IF(O1077&gt;0,IF(INDEX('分け方の表'!$O$4:$O$53,O1077)&lt;&gt;"",DATE(YEAR(INDEX('分け方の表'!$O$4:$O$53,O1077)),MONTH(INDEX('分け方の表'!$O$4:$O$53,O1077)),1),DATE(YEAR(B1077),MONTH(B1077),1)),DATE(YEAR(B1077),MONTH(B1077),1)))</f>
        <v/>
      </c>
      <c r="N1077" s="39">
        <f>IF(L1077&lt;&gt;1,"",IF(J1077="",0,IF(COUNTIFS($J$4:J1077,J1077)&gt;1,1,0)))</f>
        <v/>
      </c>
      <c r="O1077" s="39">
        <f>IF(L1077&lt;&gt;1,"",IF(J1077="",0,IFERROR(MATCH(J1077,'分け方の表'!$M$4:$M$53,0),0)))</f>
        <v/>
      </c>
      <c r="P1077" s="39">
        <f>IF(L1077&lt;&gt;1,"",IF(SUMPRODUCT((COUNTIFS(C1077,"*"&amp;'分け方の表'!$F$4:$F$23&amp;"*")&gt;0)*('分け方の表'!$F$4:$F$23&lt;&gt;"")*'分け方の表'!$I$4:$I$23)=0,99,1+COUNTIFS('分け方の表'!$I$4:$I$23,"&gt;"&amp;SUMPRODUCT((COUNTIFS(C1077,"*"&amp;'分け方の表'!$F$4:$F$23&amp;"*")&gt;0)*('分け方の表'!$F$4:$F$23&lt;&gt;"")*'分け方の表'!$I$4:$I$23))))</f>
        <v/>
      </c>
      <c r="Q1077" s="39">
        <f>IF(L1077&lt;&gt;1,"",IF(P1077&gt;=99,"",INDEX('分け方の表'!$G$4:$G$23,P1077)&amp;""))</f>
        <v/>
      </c>
      <c r="R1077" s="39">
        <f>IF(L1077&lt;&gt;1,"",IF((F1077="収入")*(G1077="給与")*(E1077&lt;&gt;"")*(COUNTIFS('分け方の表'!$J$4:$J$13,E1077)&gt;0),INDEX('分け方の表'!$K$4:$K$13,MATCH(E1077,'分け方の表'!$J$4:$J$13,0))&amp;"",IFERROR(INDEX('分け方の表'!$C$4:$C$103,MATCH(F1077&amp;"|"&amp;G1077,'分け方の表'!$D$4:$D$103,0))&amp;"",IFERROR(INDEX('分け方の表'!$C$4:$C$103,MATCH(F1077&amp;"|（ほか全部）",'分け方の表'!$D$4:$D$103,0))&amp;"","未分類"))))</f>
        <v/>
      </c>
      <c r="S1077" s="39">
        <f>IF(L1077&lt;&gt;1,"",IF(N1077=1,"",IF(IF(O1077&gt;0,INDEX('分け方の表'!$N$4:$N$53,O1077)&amp;"","")&lt;&gt;"",IF(INDEX('分け方の表'!$N$4:$N$53,O1077)="（数えない）","",INDEX('分け方の表'!$N$4:$N$53,O1077)&amp;""),IF(I1077&amp;""="1",IF((Q1077&lt;&gt;"")*(D1077&lt;0)*(IFERROR(INDEX('入力'!$E$30:$E$88,MATCH(Q1077,'入力'!$A$30:$A$88,0)),"")="貯める・増やす"),Q1077,""),IF(A1077&amp;""="0","",IF(Q1077&lt;&gt;"",Q1077,R1077))))))</f>
        <v/>
      </c>
      <c r="T1077" s="56">
        <f>IF(S1077="","",IF(IFERROR(INDEX('入力'!$E$30:$E$88,MATCH(S1077,'入力'!$A$30:$A$88,0)),"")="入るお金",D1077,-D1077))</f>
        <v/>
      </c>
      <c r="U1077" s="39">
        <f>IF(L1077="","",IF(L1077&lt;&gt;1,"見出しなど",IF(N1077=1,"重なり",IF(S1077="",IF(O1077&gt;0,"数えない（直した）",IF(I1077&amp;""="1","振替",IF(A1077&amp;""="0","計算対象外","数えない"))),IF(COUNTIFS('入力'!$A$30:$A$88,S1077)=0,"一覧にない費目",IF(O1077&gt;0,"直した",IF(S1077="未分類","未分類","OK")))))))</f>
        <v/>
      </c>
    </row>
    <row r="1078">
      <c r="A1078" s="40" t="n"/>
      <c r="B1078" s="34" t="n"/>
      <c r="C1078" s="35" t="n"/>
      <c r="D1078" s="36" t="n"/>
      <c r="E1078" s="35" t="n"/>
      <c r="F1078" s="35" t="n"/>
      <c r="G1078" s="35" t="n"/>
      <c r="H1078" s="35" t="n"/>
      <c r="I1078" s="40" t="n"/>
      <c r="J1078" s="35" t="n"/>
      <c r="L1078" s="39">
        <f>IF(B1078="","",IFERROR(YEAR(B1078)*0+D1078*0+1,0))</f>
        <v/>
      </c>
      <c r="M1078" s="55">
        <f>IF(L1078&lt;&gt;1,"",IF(O1078&gt;0,IF(INDEX('分け方の表'!$O$4:$O$53,O1078)&lt;&gt;"",DATE(YEAR(INDEX('分け方の表'!$O$4:$O$53,O1078)),MONTH(INDEX('分け方の表'!$O$4:$O$53,O1078)),1),DATE(YEAR(B1078),MONTH(B1078),1)),DATE(YEAR(B1078),MONTH(B1078),1)))</f>
        <v/>
      </c>
      <c r="N1078" s="39">
        <f>IF(L1078&lt;&gt;1,"",IF(J1078="",0,IF(COUNTIFS($J$4:J1078,J1078)&gt;1,1,0)))</f>
        <v/>
      </c>
      <c r="O1078" s="39">
        <f>IF(L1078&lt;&gt;1,"",IF(J1078="",0,IFERROR(MATCH(J1078,'分け方の表'!$M$4:$M$53,0),0)))</f>
        <v/>
      </c>
      <c r="P1078" s="39">
        <f>IF(L1078&lt;&gt;1,"",IF(SUMPRODUCT((COUNTIFS(C1078,"*"&amp;'分け方の表'!$F$4:$F$23&amp;"*")&gt;0)*('分け方の表'!$F$4:$F$23&lt;&gt;"")*'分け方の表'!$I$4:$I$23)=0,99,1+COUNTIFS('分け方の表'!$I$4:$I$23,"&gt;"&amp;SUMPRODUCT((COUNTIFS(C1078,"*"&amp;'分け方の表'!$F$4:$F$23&amp;"*")&gt;0)*('分け方の表'!$F$4:$F$23&lt;&gt;"")*'分け方の表'!$I$4:$I$23))))</f>
        <v/>
      </c>
      <c r="Q1078" s="39">
        <f>IF(L1078&lt;&gt;1,"",IF(P1078&gt;=99,"",INDEX('分け方の表'!$G$4:$G$23,P1078)&amp;""))</f>
        <v/>
      </c>
      <c r="R1078" s="39">
        <f>IF(L1078&lt;&gt;1,"",IF((F1078="収入")*(G1078="給与")*(E1078&lt;&gt;"")*(COUNTIFS('分け方の表'!$J$4:$J$13,E1078)&gt;0),INDEX('分け方の表'!$K$4:$K$13,MATCH(E1078,'分け方の表'!$J$4:$J$13,0))&amp;"",IFERROR(INDEX('分け方の表'!$C$4:$C$103,MATCH(F1078&amp;"|"&amp;G1078,'分け方の表'!$D$4:$D$103,0))&amp;"",IFERROR(INDEX('分け方の表'!$C$4:$C$103,MATCH(F1078&amp;"|（ほか全部）",'分け方の表'!$D$4:$D$103,0))&amp;"","未分類"))))</f>
        <v/>
      </c>
      <c r="S1078" s="39">
        <f>IF(L1078&lt;&gt;1,"",IF(N1078=1,"",IF(IF(O1078&gt;0,INDEX('分け方の表'!$N$4:$N$53,O1078)&amp;"","")&lt;&gt;"",IF(INDEX('分け方の表'!$N$4:$N$53,O1078)="（数えない）","",INDEX('分け方の表'!$N$4:$N$53,O1078)&amp;""),IF(I1078&amp;""="1",IF((Q1078&lt;&gt;"")*(D1078&lt;0)*(IFERROR(INDEX('入力'!$E$30:$E$88,MATCH(Q1078,'入力'!$A$30:$A$88,0)),"")="貯める・増やす"),Q1078,""),IF(A1078&amp;""="0","",IF(Q1078&lt;&gt;"",Q1078,R1078))))))</f>
        <v/>
      </c>
      <c r="T1078" s="56">
        <f>IF(S1078="","",IF(IFERROR(INDEX('入力'!$E$30:$E$88,MATCH(S1078,'入力'!$A$30:$A$88,0)),"")="入るお金",D1078,-D1078))</f>
        <v/>
      </c>
      <c r="U1078" s="39">
        <f>IF(L1078="","",IF(L1078&lt;&gt;1,"見出しなど",IF(N1078=1,"重なり",IF(S1078="",IF(O1078&gt;0,"数えない（直した）",IF(I1078&amp;""="1","振替",IF(A1078&amp;""="0","計算対象外","数えない"))),IF(COUNTIFS('入力'!$A$30:$A$88,S1078)=0,"一覧にない費目",IF(O1078&gt;0,"直した",IF(S1078="未分類","未分類","OK")))))))</f>
        <v/>
      </c>
    </row>
    <row r="1079">
      <c r="A1079" s="40" t="n"/>
      <c r="B1079" s="34" t="n"/>
      <c r="C1079" s="35" t="n"/>
      <c r="D1079" s="36" t="n"/>
      <c r="E1079" s="35" t="n"/>
      <c r="F1079" s="35" t="n"/>
      <c r="G1079" s="35" t="n"/>
      <c r="H1079" s="35" t="n"/>
      <c r="I1079" s="40" t="n"/>
      <c r="J1079" s="35" t="n"/>
      <c r="L1079" s="39">
        <f>IF(B1079="","",IFERROR(YEAR(B1079)*0+D1079*0+1,0))</f>
        <v/>
      </c>
      <c r="M1079" s="55">
        <f>IF(L1079&lt;&gt;1,"",IF(O1079&gt;0,IF(INDEX('分け方の表'!$O$4:$O$53,O1079)&lt;&gt;"",DATE(YEAR(INDEX('分け方の表'!$O$4:$O$53,O1079)),MONTH(INDEX('分け方の表'!$O$4:$O$53,O1079)),1),DATE(YEAR(B1079),MONTH(B1079),1)),DATE(YEAR(B1079),MONTH(B1079),1)))</f>
        <v/>
      </c>
      <c r="N1079" s="39">
        <f>IF(L1079&lt;&gt;1,"",IF(J1079="",0,IF(COUNTIFS($J$4:J1079,J1079)&gt;1,1,0)))</f>
        <v/>
      </c>
      <c r="O1079" s="39">
        <f>IF(L1079&lt;&gt;1,"",IF(J1079="",0,IFERROR(MATCH(J1079,'分け方の表'!$M$4:$M$53,0),0)))</f>
        <v/>
      </c>
      <c r="P1079" s="39">
        <f>IF(L1079&lt;&gt;1,"",IF(SUMPRODUCT((COUNTIFS(C1079,"*"&amp;'分け方の表'!$F$4:$F$23&amp;"*")&gt;0)*('分け方の表'!$F$4:$F$23&lt;&gt;"")*'分け方の表'!$I$4:$I$23)=0,99,1+COUNTIFS('分け方の表'!$I$4:$I$23,"&gt;"&amp;SUMPRODUCT((COUNTIFS(C1079,"*"&amp;'分け方の表'!$F$4:$F$23&amp;"*")&gt;0)*('分け方の表'!$F$4:$F$23&lt;&gt;"")*'分け方の表'!$I$4:$I$23))))</f>
        <v/>
      </c>
      <c r="Q1079" s="39">
        <f>IF(L1079&lt;&gt;1,"",IF(P1079&gt;=99,"",INDEX('分け方の表'!$G$4:$G$23,P1079)&amp;""))</f>
        <v/>
      </c>
      <c r="R1079" s="39">
        <f>IF(L1079&lt;&gt;1,"",IF((F1079="収入")*(G1079="給与")*(E1079&lt;&gt;"")*(COUNTIFS('分け方の表'!$J$4:$J$13,E1079)&gt;0),INDEX('分け方の表'!$K$4:$K$13,MATCH(E1079,'分け方の表'!$J$4:$J$13,0))&amp;"",IFERROR(INDEX('分け方の表'!$C$4:$C$103,MATCH(F1079&amp;"|"&amp;G1079,'分け方の表'!$D$4:$D$103,0))&amp;"",IFERROR(INDEX('分け方の表'!$C$4:$C$103,MATCH(F1079&amp;"|（ほか全部）",'分け方の表'!$D$4:$D$103,0))&amp;"","未分類"))))</f>
        <v/>
      </c>
      <c r="S1079" s="39">
        <f>IF(L1079&lt;&gt;1,"",IF(N1079=1,"",IF(IF(O1079&gt;0,INDEX('分け方の表'!$N$4:$N$53,O1079)&amp;"","")&lt;&gt;"",IF(INDEX('分け方の表'!$N$4:$N$53,O1079)="（数えない）","",INDEX('分け方の表'!$N$4:$N$53,O1079)&amp;""),IF(I1079&amp;""="1",IF((Q1079&lt;&gt;"")*(D1079&lt;0)*(IFERROR(INDEX('入力'!$E$30:$E$88,MATCH(Q1079,'入力'!$A$30:$A$88,0)),"")="貯める・増やす"),Q1079,""),IF(A1079&amp;""="0","",IF(Q1079&lt;&gt;"",Q1079,R1079))))))</f>
        <v/>
      </c>
      <c r="T1079" s="56">
        <f>IF(S1079="","",IF(IFERROR(INDEX('入力'!$E$30:$E$88,MATCH(S1079,'入力'!$A$30:$A$88,0)),"")="入るお金",D1079,-D1079))</f>
        <v/>
      </c>
      <c r="U1079" s="39">
        <f>IF(L1079="","",IF(L1079&lt;&gt;1,"見出しなど",IF(N1079=1,"重なり",IF(S1079="",IF(O1079&gt;0,"数えない（直した）",IF(I1079&amp;""="1","振替",IF(A1079&amp;""="0","計算対象外","数えない"))),IF(COUNTIFS('入力'!$A$30:$A$88,S1079)=0,"一覧にない費目",IF(O1079&gt;0,"直した",IF(S1079="未分類","未分類","OK")))))))</f>
        <v/>
      </c>
    </row>
    <row r="1080">
      <c r="A1080" s="40" t="n"/>
      <c r="B1080" s="34" t="n"/>
      <c r="C1080" s="35" t="n"/>
      <c r="D1080" s="36" t="n"/>
      <c r="E1080" s="35" t="n"/>
      <c r="F1080" s="35" t="n"/>
      <c r="G1080" s="35" t="n"/>
      <c r="H1080" s="35" t="n"/>
      <c r="I1080" s="40" t="n"/>
      <c r="J1080" s="35" t="n"/>
      <c r="L1080" s="39">
        <f>IF(B1080="","",IFERROR(YEAR(B1080)*0+D1080*0+1,0))</f>
        <v/>
      </c>
      <c r="M1080" s="55">
        <f>IF(L1080&lt;&gt;1,"",IF(O1080&gt;0,IF(INDEX('分け方の表'!$O$4:$O$53,O1080)&lt;&gt;"",DATE(YEAR(INDEX('分け方の表'!$O$4:$O$53,O1080)),MONTH(INDEX('分け方の表'!$O$4:$O$53,O1080)),1),DATE(YEAR(B1080),MONTH(B1080),1)),DATE(YEAR(B1080),MONTH(B1080),1)))</f>
        <v/>
      </c>
      <c r="N1080" s="39">
        <f>IF(L1080&lt;&gt;1,"",IF(J1080="",0,IF(COUNTIFS($J$4:J1080,J1080)&gt;1,1,0)))</f>
        <v/>
      </c>
      <c r="O1080" s="39">
        <f>IF(L1080&lt;&gt;1,"",IF(J1080="",0,IFERROR(MATCH(J1080,'分け方の表'!$M$4:$M$53,0),0)))</f>
        <v/>
      </c>
      <c r="P1080" s="39">
        <f>IF(L1080&lt;&gt;1,"",IF(SUMPRODUCT((COUNTIFS(C1080,"*"&amp;'分け方の表'!$F$4:$F$23&amp;"*")&gt;0)*('分け方の表'!$F$4:$F$23&lt;&gt;"")*'分け方の表'!$I$4:$I$23)=0,99,1+COUNTIFS('分け方の表'!$I$4:$I$23,"&gt;"&amp;SUMPRODUCT((COUNTIFS(C1080,"*"&amp;'分け方の表'!$F$4:$F$23&amp;"*")&gt;0)*('分け方の表'!$F$4:$F$23&lt;&gt;"")*'分け方の表'!$I$4:$I$23))))</f>
        <v/>
      </c>
      <c r="Q1080" s="39">
        <f>IF(L1080&lt;&gt;1,"",IF(P1080&gt;=99,"",INDEX('分け方の表'!$G$4:$G$23,P1080)&amp;""))</f>
        <v/>
      </c>
      <c r="R1080" s="39">
        <f>IF(L1080&lt;&gt;1,"",IF((F1080="収入")*(G1080="給与")*(E1080&lt;&gt;"")*(COUNTIFS('分け方の表'!$J$4:$J$13,E1080)&gt;0),INDEX('分け方の表'!$K$4:$K$13,MATCH(E1080,'分け方の表'!$J$4:$J$13,0))&amp;"",IFERROR(INDEX('分け方の表'!$C$4:$C$103,MATCH(F1080&amp;"|"&amp;G1080,'分け方の表'!$D$4:$D$103,0))&amp;"",IFERROR(INDEX('分け方の表'!$C$4:$C$103,MATCH(F1080&amp;"|（ほか全部）",'分け方の表'!$D$4:$D$103,0))&amp;"","未分類"))))</f>
        <v/>
      </c>
      <c r="S1080" s="39">
        <f>IF(L1080&lt;&gt;1,"",IF(N1080=1,"",IF(IF(O1080&gt;0,INDEX('分け方の表'!$N$4:$N$53,O1080)&amp;"","")&lt;&gt;"",IF(INDEX('分け方の表'!$N$4:$N$53,O1080)="（数えない）","",INDEX('分け方の表'!$N$4:$N$53,O1080)&amp;""),IF(I1080&amp;""="1",IF((Q1080&lt;&gt;"")*(D1080&lt;0)*(IFERROR(INDEX('入力'!$E$30:$E$88,MATCH(Q1080,'入力'!$A$30:$A$88,0)),"")="貯める・増やす"),Q1080,""),IF(A1080&amp;""="0","",IF(Q1080&lt;&gt;"",Q1080,R1080))))))</f>
        <v/>
      </c>
      <c r="T1080" s="56">
        <f>IF(S1080="","",IF(IFERROR(INDEX('入力'!$E$30:$E$88,MATCH(S1080,'入力'!$A$30:$A$88,0)),"")="入るお金",D1080,-D1080))</f>
        <v/>
      </c>
      <c r="U1080" s="39">
        <f>IF(L1080="","",IF(L1080&lt;&gt;1,"見出しなど",IF(N1080=1,"重なり",IF(S1080="",IF(O1080&gt;0,"数えない（直した）",IF(I1080&amp;""="1","振替",IF(A1080&amp;""="0","計算対象外","数えない"))),IF(COUNTIFS('入力'!$A$30:$A$88,S1080)=0,"一覧にない費目",IF(O1080&gt;0,"直した",IF(S1080="未分類","未分類","OK")))))))</f>
        <v/>
      </c>
    </row>
    <row r="1081">
      <c r="A1081" s="40" t="n"/>
      <c r="B1081" s="34" t="n"/>
      <c r="C1081" s="35" t="n"/>
      <c r="D1081" s="36" t="n"/>
      <c r="E1081" s="35" t="n"/>
      <c r="F1081" s="35" t="n"/>
      <c r="G1081" s="35" t="n"/>
      <c r="H1081" s="35" t="n"/>
      <c r="I1081" s="40" t="n"/>
      <c r="J1081" s="35" t="n"/>
      <c r="L1081" s="39">
        <f>IF(B1081="","",IFERROR(YEAR(B1081)*0+D1081*0+1,0))</f>
        <v/>
      </c>
      <c r="M1081" s="55">
        <f>IF(L1081&lt;&gt;1,"",IF(O1081&gt;0,IF(INDEX('分け方の表'!$O$4:$O$53,O1081)&lt;&gt;"",DATE(YEAR(INDEX('分け方の表'!$O$4:$O$53,O1081)),MONTH(INDEX('分け方の表'!$O$4:$O$53,O1081)),1),DATE(YEAR(B1081),MONTH(B1081),1)),DATE(YEAR(B1081),MONTH(B1081),1)))</f>
        <v/>
      </c>
      <c r="N1081" s="39">
        <f>IF(L1081&lt;&gt;1,"",IF(J1081="",0,IF(COUNTIFS($J$4:J1081,J1081)&gt;1,1,0)))</f>
        <v/>
      </c>
      <c r="O1081" s="39">
        <f>IF(L1081&lt;&gt;1,"",IF(J1081="",0,IFERROR(MATCH(J1081,'分け方の表'!$M$4:$M$53,0),0)))</f>
        <v/>
      </c>
      <c r="P1081" s="39">
        <f>IF(L1081&lt;&gt;1,"",IF(SUMPRODUCT((COUNTIFS(C1081,"*"&amp;'分け方の表'!$F$4:$F$23&amp;"*")&gt;0)*('分け方の表'!$F$4:$F$23&lt;&gt;"")*'分け方の表'!$I$4:$I$23)=0,99,1+COUNTIFS('分け方の表'!$I$4:$I$23,"&gt;"&amp;SUMPRODUCT((COUNTIFS(C1081,"*"&amp;'分け方の表'!$F$4:$F$23&amp;"*")&gt;0)*('分け方の表'!$F$4:$F$23&lt;&gt;"")*'分け方の表'!$I$4:$I$23))))</f>
        <v/>
      </c>
      <c r="Q1081" s="39">
        <f>IF(L1081&lt;&gt;1,"",IF(P1081&gt;=99,"",INDEX('分け方の表'!$G$4:$G$23,P1081)&amp;""))</f>
        <v/>
      </c>
      <c r="R1081" s="39">
        <f>IF(L1081&lt;&gt;1,"",IF((F1081="収入")*(G1081="給与")*(E1081&lt;&gt;"")*(COUNTIFS('分け方の表'!$J$4:$J$13,E1081)&gt;0),INDEX('分け方の表'!$K$4:$K$13,MATCH(E1081,'分け方の表'!$J$4:$J$13,0))&amp;"",IFERROR(INDEX('分け方の表'!$C$4:$C$103,MATCH(F1081&amp;"|"&amp;G1081,'分け方の表'!$D$4:$D$103,0))&amp;"",IFERROR(INDEX('分け方の表'!$C$4:$C$103,MATCH(F1081&amp;"|（ほか全部）",'分け方の表'!$D$4:$D$103,0))&amp;"","未分類"))))</f>
        <v/>
      </c>
      <c r="S1081" s="39">
        <f>IF(L1081&lt;&gt;1,"",IF(N1081=1,"",IF(IF(O1081&gt;0,INDEX('分け方の表'!$N$4:$N$53,O1081)&amp;"","")&lt;&gt;"",IF(INDEX('分け方の表'!$N$4:$N$53,O1081)="（数えない）","",INDEX('分け方の表'!$N$4:$N$53,O1081)&amp;""),IF(I1081&amp;""="1",IF((Q1081&lt;&gt;"")*(D1081&lt;0)*(IFERROR(INDEX('入力'!$E$30:$E$88,MATCH(Q1081,'入力'!$A$30:$A$88,0)),"")="貯める・増やす"),Q1081,""),IF(A1081&amp;""="0","",IF(Q1081&lt;&gt;"",Q1081,R1081))))))</f>
        <v/>
      </c>
      <c r="T1081" s="56">
        <f>IF(S1081="","",IF(IFERROR(INDEX('入力'!$E$30:$E$88,MATCH(S1081,'入力'!$A$30:$A$88,0)),"")="入るお金",D1081,-D1081))</f>
        <v/>
      </c>
      <c r="U1081" s="39">
        <f>IF(L1081="","",IF(L1081&lt;&gt;1,"見出しなど",IF(N1081=1,"重なり",IF(S1081="",IF(O1081&gt;0,"数えない（直した）",IF(I1081&amp;""="1","振替",IF(A1081&amp;""="0","計算対象外","数えない"))),IF(COUNTIFS('入力'!$A$30:$A$88,S1081)=0,"一覧にない費目",IF(O1081&gt;0,"直した",IF(S1081="未分類","未分類","OK")))))))</f>
        <v/>
      </c>
    </row>
    <row r="1082">
      <c r="A1082" s="40" t="n"/>
      <c r="B1082" s="34" t="n"/>
      <c r="C1082" s="35" t="n"/>
      <c r="D1082" s="36" t="n"/>
      <c r="E1082" s="35" t="n"/>
      <c r="F1082" s="35" t="n"/>
      <c r="G1082" s="35" t="n"/>
      <c r="H1082" s="35" t="n"/>
      <c r="I1082" s="40" t="n"/>
      <c r="J1082" s="35" t="n"/>
      <c r="L1082" s="39">
        <f>IF(B1082="","",IFERROR(YEAR(B1082)*0+D1082*0+1,0))</f>
        <v/>
      </c>
      <c r="M1082" s="55">
        <f>IF(L1082&lt;&gt;1,"",IF(O1082&gt;0,IF(INDEX('分け方の表'!$O$4:$O$53,O1082)&lt;&gt;"",DATE(YEAR(INDEX('分け方の表'!$O$4:$O$53,O1082)),MONTH(INDEX('分け方の表'!$O$4:$O$53,O1082)),1),DATE(YEAR(B1082),MONTH(B1082),1)),DATE(YEAR(B1082),MONTH(B1082),1)))</f>
        <v/>
      </c>
      <c r="N1082" s="39">
        <f>IF(L1082&lt;&gt;1,"",IF(J1082="",0,IF(COUNTIFS($J$4:J1082,J1082)&gt;1,1,0)))</f>
        <v/>
      </c>
      <c r="O1082" s="39">
        <f>IF(L1082&lt;&gt;1,"",IF(J1082="",0,IFERROR(MATCH(J1082,'分け方の表'!$M$4:$M$53,0),0)))</f>
        <v/>
      </c>
      <c r="P1082" s="39">
        <f>IF(L1082&lt;&gt;1,"",IF(SUMPRODUCT((COUNTIFS(C1082,"*"&amp;'分け方の表'!$F$4:$F$23&amp;"*")&gt;0)*('分け方の表'!$F$4:$F$23&lt;&gt;"")*'分け方の表'!$I$4:$I$23)=0,99,1+COUNTIFS('分け方の表'!$I$4:$I$23,"&gt;"&amp;SUMPRODUCT((COUNTIFS(C1082,"*"&amp;'分け方の表'!$F$4:$F$23&amp;"*")&gt;0)*('分け方の表'!$F$4:$F$23&lt;&gt;"")*'分け方の表'!$I$4:$I$23))))</f>
        <v/>
      </c>
      <c r="Q1082" s="39">
        <f>IF(L1082&lt;&gt;1,"",IF(P1082&gt;=99,"",INDEX('分け方の表'!$G$4:$G$23,P1082)&amp;""))</f>
        <v/>
      </c>
      <c r="R1082" s="39">
        <f>IF(L1082&lt;&gt;1,"",IF((F1082="収入")*(G1082="給与")*(E1082&lt;&gt;"")*(COUNTIFS('分け方の表'!$J$4:$J$13,E1082)&gt;0),INDEX('分け方の表'!$K$4:$K$13,MATCH(E1082,'分け方の表'!$J$4:$J$13,0))&amp;"",IFERROR(INDEX('分け方の表'!$C$4:$C$103,MATCH(F1082&amp;"|"&amp;G1082,'分け方の表'!$D$4:$D$103,0))&amp;"",IFERROR(INDEX('分け方の表'!$C$4:$C$103,MATCH(F1082&amp;"|（ほか全部）",'分け方の表'!$D$4:$D$103,0))&amp;"","未分類"))))</f>
        <v/>
      </c>
      <c r="S1082" s="39">
        <f>IF(L1082&lt;&gt;1,"",IF(N1082=1,"",IF(IF(O1082&gt;0,INDEX('分け方の表'!$N$4:$N$53,O1082)&amp;"","")&lt;&gt;"",IF(INDEX('分け方の表'!$N$4:$N$53,O1082)="（数えない）","",INDEX('分け方の表'!$N$4:$N$53,O1082)&amp;""),IF(I1082&amp;""="1",IF((Q1082&lt;&gt;"")*(D1082&lt;0)*(IFERROR(INDEX('入力'!$E$30:$E$88,MATCH(Q1082,'入力'!$A$30:$A$88,0)),"")="貯める・増やす"),Q1082,""),IF(A1082&amp;""="0","",IF(Q1082&lt;&gt;"",Q1082,R1082))))))</f>
        <v/>
      </c>
      <c r="T1082" s="56">
        <f>IF(S1082="","",IF(IFERROR(INDEX('入力'!$E$30:$E$88,MATCH(S1082,'入力'!$A$30:$A$88,0)),"")="入るお金",D1082,-D1082))</f>
        <v/>
      </c>
      <c r="U1082" s="39">
        <f>IF(L1082="","",IF(L1082&lt;&gt;1,"見出しなど",IF(N1082=1,"重なり",IF(S1082="",IF(O1082&gt;0,"数えない（直した）",IF(I1082&amp;""="1","振替",IF(A1082&amp;""="0","計算対象外","数えない"))),IF(COUNTIFS('入力'!$A$30:$A$88,S1082)=0,"一覧にない費目",IF(O1082&gt;0,"直した",IF(S1082="未分類","未分類","OK")))))))</f>
        <v/>
      </c>
    </row>
    <row r="1083">
      <c r="A1083" s="40" t="n"/>
      <c r="B1083" s="34" t="n"/>
      <c r="C1083" s="35" t="n"/>
      <c r="D1083" s="36" t="n"/>
      <c r="E1083" s="35" t="n"/>
      <c r="F1083" s="35" t="n"/>
      <c r="G1083" s="35" t="n"/>
      <c r="H1083" s="35" t="n"/>
      <c r="I1083" s="40" t="n"/>
      <c r="J1083" s="35" t="n"/>
      <c r="L1083" s="39">
        <f>IF(B1083="","",IFERROR(YEAR(B1083)*0+D1083*0+1,0))</f>
        <v/>
      </c>
      <c r="M1083" s="55">
        <f>IF(L1083&lt;&gt;1,"",IF(O1083&gt;0,IF(INDEX('分け方の表'!$O$4:$O$53,O1083)&lt;&gt;"",DATE(YEAR(INDEX('分け方の表'!$O$4:$O$53,O1083)),MONTH(INDEX('分け方の表'!$O$4:$O$53,O1083)),1),DATE(YEAR(B1083),MONTH(B1083),1)),DATE(YEAR(B1083),MONTH(B1083),1)))</f>
        <v/>
      </c>
      <c r="N1083" s="39">
        <f>IF(L1083&lt;&gt;1,"",IF(J1083="",0,IF(COUNTIFS($J$4:J1083,J1083)&gt;1,1,0)))</f>
        <v/>
      </c>
      <c r="O1083" s="39">
        <f>IF(L1083&lt;&gt;1,"",IF(J1083="",0,IFERROR(MATCH(J1083,'分け方の表'!$M$4:$M$53,0),0)))</f>
        <v/>
      </c>
      <c r="P1083" s="39">
        <f>IF(L1083&lt;&gt;1,"",IF(SUMPRODUCT((COUNTIFS(C1083,"*"&amp;'分け方の表'!$F$4:$F$23&amp;"*")&gt;0)*('分け方の表'!$F$4:$F$23&lt;&gt;"")*'分け方の表'!$I$4:$I$23)=0,99,1+COUNTIFS('分け方の表'!$I$4:$I$23,"&gt;"&amp;SUMPRODUCT((COUNTIFS(C1083,"*"&amp;'分け方の表'!$F$4:$F$23&amp;"*")&gt;0)*('分け方の表'!$F$4:$F$23&lt;&gt;"")*'分け方の表'!$I$4:$I$23))))</f>
        <v/>
      </c>
      <c r="Q1083" s="39">
        <f>IF(L1083&lt;&gt;1,"",IF(P1083&gt;=99,"",INDEX('分け方の表'!$G$4:$G$23,P1083)&amp;""))</f>
        <v/>
      </c>
      <c r="R1083" s="39">
        <f>IF(L1083&lt;&gt;1,"",IF((F1083="収入")*(G1083="給与")*(E1083&lt;&gt;"")*(COUNTIFS('分け方の表'!$J$4:$J$13,E1083)&gt;0),INDEX('分け方の表'!$K$4:$K$13,MATCH(E1083,'分け方の表'!$J$4:$J$13,0))&amp;"",IFERROR(INDEX('分け方の表'!$C$4:$C$103,MATCH(F1083&amp;"|"&amp;G1083,'分け方の表'!$D$4:$D$103,0))&amp;"",IFERROR(INDEX('分け方の表'!$C$4:$C$103,MATCH(F1083&amp;"|（ほか全部）",'分け方の表'!$D$4:$D$103,0))&amp;"","未分類"))))</f>
        <v/>
      </c>
      <c r="S1083" s="39">
        <f>IF(L1083&lt;&gt;1,"",IF(N1083=1,"",IF(IF(O1083&gt;0,INDEX('分け方の表'!$N$4:$N$53,O1083)&amp;"","")&lt;&gt;"",IF(INDEX('分け方の表'!$N$4:$N$53,O1083)="（数えない）","",INDEX('分け方の表'!$N$4:$N$53,O1083)&amp;""),IF(I1083&amp;""="1",IF((Q1083&lt;&gt;"")*(D1083&lt;0)*(IFERROR(INDEX('入力'!$E$30:$E$88,MATCH(Q1083,'入力'!$A$30:$A$88,0)),"")="貯める・増やす"),Q1083,""),IF(A1083&amp;""="0","",IF(Q1083&lt;&gt;"",Q1083,R1083))))))</f>
        <v/>
      </c>
      <c r="T1083" s="56">
        <f>IF(S1083="","",IF(IFERROR(INDEX('入力'!$E$30:$E$88,MATCH(S1083,'入力'!$A$30:$A$88,0)),"")="入るお金",D1083,-D1083))</f>
        <v/>
      </c>
      <c r="U1083" s="39">
        <f>IF(L1083="","",IF(L1083&lt;&gt;1,"見出しなど",IF(N1083=1,"重なり",IF(S1083="",IF(O1083&gt;0,"数えない（直した）",IF(I1083&amp;""="1","振替",IF(A1083&amp;""="0","計算対象外","数えない"))),IF(COUNTIFS('入力'!$A$30:$A$88,S1083)=0,"一覧にない費目",IF(O1083&gt;0,"直した",IF(S1083="未分類","未分類","OK")))))))</f>
        <v/>
      </c>
    </row>
    <row r="1084">
      <c r="A1084" s="40" t="n"/>
      <c r="B1084" s="34" t="n"/>
      <c r="C1084" s="35" t="n"/>
      <c r="D1084" s="36" t="n"/>
      <c r="E1084" s="35" t="n"/>
      <c r="F1084" s="35" t="n"/>
      <c r="G1084" s="35" t="n"/>
      <c r="H1084" s="35" t="n"/>
      <c r="I1084" s="40" t="n"/>
      <c r="J1084" s="35" t="n"/>
      <c r="L1084" s="39">
        <f>IF(B1084="","",IFERROR(YEAR(B1084)*0+D1084*0+1,0))</f>
        <v/>
      </c>
      <c r="M1084" s="55">
        <f>IF(L1084&lt;&gt;1,"",IF(O1084&gt;0,IF(INDEX('分け方の表'!$O$4:$O$53,O1084)&lt;&gt;"",DATE(YEAR(INDEX('分け方の表'!$O$4:$O$53,O1084)),MONTH(INDEX('分け方の表'!$O$4:$O$53,O1084)),1),DATE(YEAR(B1084),MONTH(B1084),1)),DATE(YEAR(B1084),MONTH(B1084),1)))</f>
        <v/>
      </c>
      <c r="N1084" s="39">
        <f>IF(L1084&lt;&gt;1,"",IF(J1084="",0,IF(COUNTIFS($J$4:J1084,J1084)&gt;1,1,0)))</f>
        <v/>
      </c>
      <c r="O1084" s="39">
        <f>IF(L1084&lt;&gt;1,"",IF(J1084="",0,IFERROR(MATCH(J1084,'分け方の表'!$M$4:$M$53,0),0)))</f>
        <v/>
      </c>
      <c r="P1084" s="39">
        <f>IF(L1084&lt;&gt;1,"",IF(SUMPRODUCT((COUNTIFS(C1084,"*"&amp;'分け方の表'!$F$4:$F$23&amp;"*")&gt;0)*('分け方の表'!$F$4:$F$23&lt;&gt;"")*'分け方の表'!$I$4:$I$23)=0,99,1+COUNTIFS('分け方の表'!$I$4:$I$23,"&gt;"&amp;SUMPRODUCT((COUNTIFS(C1084,"*"&amp;'分け方の表'!$F$4:$F$23&amp;"*")&gt;0)*('分け方の表'!$F$4:$F$23&lt;&gt;"")*'分け方の表'!$I$4:$I$23))))</f>
        <v/>
      </c>
      <c r="Q1084" s="39">
        <f>IF(L1084&lt;&gt;1,"",IF(P1084&gt;=99,"",INDEX('分け方の表'!$G$4:$G$23,P1084)&amp;""))</f>
        <v/>
      </c>
      <c r="R1084" s="39">
        <f>IF(L1084&lt;&gt;1,"",IF((F1084="収入")*(G1084="給与")*(E1084&lt;&gt;"")*(COUNTIFS('分け方の表'!$J$4:$J$13,E1084)&gt;0),INDEX('分け方の表'!$K$4:$K$13,MATCH(E1084,'分け方の表'!$J$4:$J$13,0))&amp;"",IFERROR(INDEX('分け方の表'!$C$4:$C$103,MATCH(F1084&amp;"|"&amp;G1084,'分け方の表'!$D$4:$D$103,0))&amp;"",IFERROR(INDEX('分け方の表'!$C$4:$C$103,MATCH(F1084&amp;"|（ほか全部）",'分け方の表'!$D$4:$D$103,0))&amp;"","未分類"))))</f>
        <v/>
      </c>
      <c r="S1084" s="39">
        <f>IF(L1084&lt;&gt;1,"",IF(N1084=1,"",IF(IF(O1084&gt;0,INDEX('分け方の表'!$N$4:$N$53,O1084)&amp;"","")&lt;&gt;"",IF(INDEX('分け方の表'!$N$4:$N$53,O1084)="（数えない）","",INDEX('分け方の表'!$N$4:$N$53,O1084)&amp;""),IF(I1084&amp;""="1",IF((Q1084&lt;&gt;"")*(D1084&lt;0)*(IFERROR(INDEX('入力'!$E$30:$E$88,MATCH(Q1084,'入力'!$A$30:$A$88,0)),"")="貯める・増やす"),Q1084,""),IF(A1084&amp;""="0","",IF(Q1084&lt;&gt;"",Q1084,R1084))))))</f>
        <v/>
      </c>
      <c r="T1084" s="56">
        <f>IF(S1084="","",IF(IFERROR(INDEX('入力'!$E$30:$E$88,MATCH(S1084,'入力'!$A$30:$A$88,0)),"")="入るお金",D1084,-D1084))</f>
        <v/>
      </c>
      <c r="U1084" s="39">
        <f>IF(L1084="","",IF(L1084&lt;&gt;1,"見出しなど",IF(N1084=1,"重なり",IF(S1084="",IF(O1084&gt;0,"数えない（直した）",IF(I1084&amp;""="1","振替",IF(A1084&amp;""="0","計算対象外","数えない"))),IF(COUNTIFS('入力'!$A$30:$A$88,S1084)=0,"一覧にない費目",IF(O1084&gt;0,"直した",IF(S1084="未分類","未分類","OK")))))))</f>
        <v/>
      </c>
    </row>
    <row r="1085">
      <c r="A1085" s="40" t="n"/>
      <c r="B1085" s="34" t="n"/>
      <c r="C1085" s="35" t="n"/>
      <c r="D1085" s="36" t="n"/>
      <c r="E1085" s="35" t="n"/>
      <c r="F1085" s="35" t="n"/>
      <c r="G1085" s="35" t="n"/>
      <c r="H1085" s="35" t="n"/>
      <c r="I1085" s="40" t="n"/>
      <c r="J1085" s="35" t="n"/>
      <c r="L1085" s="39">
        <f>IF(B1085="","",IFERROR(YEAR(B1085)*0+D1085*0+1,0))</f>
        <v/>
      </c>
      <c r="M1085" s="55">
        <f>IF(L1085&lt;&gt;1,"",IF(O1085&gt;0,IF(INDEX('分け方の表'!$O$4:$O$53,O1085)&lt;&gt;"",DATE(YEAR(INDEX('分け方の表'!$O$4:$O$53,O1085)),MONTH(INDEX('分け方の表'!$O$4:$O$53,O1085)),1),DATE(YEAR(B1085),MONTH(B1085),1)),DATE(YEAR(B1085),MONTH(B1085),1)))</f>
        <v/>
      </c>
      <c r="N1085" s="39">
        <f>IF(L1085&lt;&gt;1,"",IF(J1085="",0,IF(COUNTIFS($J$4:J1085,J1085)&gt;1,1,0)))</f>
        <v/>
      </c>
      <c r="O1085" s="39">
        <f>IF(L1085&lt;&gt;1,"",IF(J1085="",0,IFERROR(MATCH(J1085,'分け方の表'!$M$4:$M$53,0),0)))</f>
        <v/>
      </c>
      <c r="P1085" s="39">
        <f>IF(L1085&lt;&gt;1,"",IF(SUMPRODUCT((COUNTIFS(C1085,"*"&amp;'分け方の表'!$F$4:$F$23&amp;"*")&gt;0)*('分け方の表'!$F$4:$F$23&lt;&gt;"")*'分け方の表'!$I$4:$I$23)=0,99,1+COUNTIFS('分け方の表'!$I$4:$I$23,"&gt;"&amp;SUMPRODUCT((COUNTIFS(C1085,"*"&amp;'分け方の表'!$F$4:$F$23&amp;"*")&gt;0)*('分け方の表'!$F$4:$F$23&lt;&gt;"")*'分け方の表'!$I$4:$I$23))))</f>
        <v/>
      </c>
      <c r="Q1085" s="39">
        <f>IF(L1085&lt;&gt;1,"",IF(P1085&gt;=99,"",INDEX('分け方の表'!$G$4:$G$23,P1085)&amp;""))</f>
        <v/>
      </c>
      <c r="R1085" s="39">
        <f>IF(L1085&lt;&gt;1,"",IF((F1085="収入")*(G1085="給与")*(E1085&lt;&gt;"")*(COUNTIFS('分け方の表'!$J$4:$J$13,E1085)&gt;0),INDEX('分け方の表'!$K$4:$K$13,MATCH(E1085,'分け方の表'!$J$4:$J$13,0))&amp;"",IFERROR(INDEX('分け方の表'!$C$4:$C$103,MATCH(F1085&amp;"|"&amp;G1085,'分け方の表'!$D$4:$D$103,0))&amp;"",IFERROR(INDEX('分け方の表'!$C$4:$C$103,MATCH(F1085&amp;"|（ほか全部）",'分け方の表'!$D$4:$D$103,0))&amp;"","未分類"))))</f>
        <v/>
      </c>
      <c r="S1085" s="39">
        <f>IF(L1085&lt;&gt;1,"",IF(N1085=1,"",IF(IF(O1085&gt;0,INDEX('分け方の表'!$N$4:$N$53,O1085)&amp;"","")&lt;&gt;"",IF(INDEX('分け方の表'!$N$4:$N$53,O1085)="（数えない）","",INDEX('分け方の表'!$N$4:$N$53,O1085)&amp;""),IF(I1085&amp;""="1",IF((Q1085&lt;&gt;"")*(D1085&lt;0)*(IFERROR(INDEX('入力'!$E$30:$E$88,MATCH(Q1085,'入力'!$A$30:$A$88,0)),"")="貯める・増やす"),Q1085,""),IF(A1085&amp;""="0","",IF(Q1085&lt;&gt;"",Q1085,R1085))))))</f>
        <v/>
      </c>
      <c r="T1085" s="56">
        <f>IF(S1085="","",IF(IFERROR(INDEX('入力'!$E$30:$E$88,MATCH(S1085,'入力'!$A$30:$A$88,0)),"")="入るお金",D1085,-D1085))</f>
        <v/>
      </c>
      <c r="U1085" s="39">
        <f>IF(L1085="","",IF(L1085&lt;&gt;1,"見出しなど",IF(N1085=1,"重なり",IF(S1085="",IF(O1085&gt;0,"数えない（直した）",IF(I1085&amp;""="1","振替",IF(A1085&amp;""="0","計算対象外","数えない"))),IF(COUNTIFS('入力'!$A$30:$A$88,S1085)=0,"一覧にない費目",IF(O1085&gt;0,"直した",IF(S1085="未分類","未分類","OK")))))))</f>
        <v/>
      </c>
    </row>
    <row r="1086">
      <c r="A1086" s="40" t="n"/>
      <c r="B1086" s="34" t="n"/>
      <c r="C1086" s="35" t="n"/>
      <c r="D1086" s="36" t="n"/>
      <c r="E1086" s="35" t="n"/>
      <c r="F1086" s="35" t="n"/>
      <c r="G1086" s="35" t="n"/>
      <c r="H1086" s="35" t="n"/>
      <c r="I1086" s="40" t="n"/>
      <c r="J1086" s="35" t="n"/>
      <c r="L1086" s="39">
        <f>IF(B1086="","",IFERROR(YEAR(B1086)*0+D1086*0+1,0))</f>
        <v/>
      </c>
      <c r="M1086" s="55">
        <f>IF(L1086&lt;&gt;1,"",IF(O1086&gt;0,IF(INDEX('分け方の表'!$O$4:$O$53,O1086)&lt;&gt;"",DATE(YEAR(INDEX('分け方の表'!$O$4:$O$53,O1086)),MONTH(INDEX('分け方の表'!$O$4:$O$53,O1086)),1),DATE(YEAR(B1086),MONTH(B1086),1)),DATE(YEAR(B1086),MONTH(B1086),1)))</f>
        <v/>
      </c>
      <c r="N1086" s="39">
        <f>IF(L1086&lt;&gt;1,"",IF(J1086="",0,IF(COUNTIFS($J$4:J1086,J1086)&gt;1,1,0)))</f>
        <v/>
      </c>
      <c r="O1086" s="39">
        <f>IF(L1086&lt;&gt;1,"",IF(J1086="",0,IFERROR(MATCH(J1086,'分け方の表'!$M$4:$M$53,0),0)))</f>
        <v/>
      </c>
      <c r="P1086" s="39">
        <f>IF(L1086&lt;&gt;1,"",IF(SUMPRODUCT((COUNTIFS(C1086,"*"&amp;'分け方の表'!$F$4:$F$23&amp;"*")&gt;0)*('分け方の表'!$F$4:$F$23&lt;&gt;"")*'分け方の表'!$I$4:$I$23)=0,99,1+COUNTIFS('分け方の表'!$I$4:$I$23,"&gt;"&amp;SUMPRODUCT((COUNTIFS(C1086,"*"&amp;'分け方の表'!$F$4:$F$23&amp;"*")&gt;0)*('分け方の表'!$F$4:$F$23&lt;&gt;"")*'分け方の表'!$I$4:$I$23))))</f>
        <v/>
      </c>
      <c r="Q1086" s="39">
        <f>IF(L1086&lt;&gt;1,"",IF(P1086&gt;=99,"",INDEX('分け方の表'!$G$4:$G$23,P1086)&amp;""))</f>
        <v/>
      </c>
      <c r="R1086" s="39">
        <f>IF(L1086&lt;&gt;1,"",IF((F1086="収入")*(G1086="給与")*(E1086&lt;&gt;"")*(COUNTIFS('分け方の表'!$J$4:$J$13,E1086)&gt;0),INDEX('分け方の表'!$K$4:$K$13,MATCH(E1086,'分け方の表'!$J$4:$J$13,0))&amp;"",IFERROR(INDEX('分け方の表'!$C$4:$C$103,MATCH(F1086&amp;"|"&amp;G1086,'分け方の表'!$D$4:$D$103,0))&amp;"",IFERROR(INDEX('分け方の表'!$C$4:$C$103,MATCH(F1086&amp;"|（ほか全部）",'分け方の表'!$D$4:$D$103,0))&amp;"","未分類"))))</f>
        <v/>
      </c>
      <c r="S1086" s="39">
        <f>IF(L1086&lt;&gt;1,"",IF(N1086=1,"",IF(IF(O1086&gt;0,INDEX('分け方の表'!$N$4:$N$53,O1086)&amp;"","")&lt;&gt;"",IF(INDEX('分け方の表'!$N$4:$N$53,O1086)="（数えない）","",INDEX('分け方の表'!$N$4:$N$53,O1086)&amp;""),IF(I1086&amp;""="1",IF((Q1086&lt;&gt;"")*(D1086&lt;0)*(IFERROR(INDEX('入力'!$E$30:$E$88,MATCH(Q1086,'入力'!$A$30:$A$88,0)),"")="貯める・増やす"),Q1086,""),IF(A1086&amp;""="0","",IF(Q1086&lt;&gt;"",Q1086,R1086))))))</f>
        <v/>
      </c>
      <c r="T1086" s="56">
        <f>IF(S1086="","",IF(IFERROR(INDEX('入力'!$E$30:$E$88,MATCH(S1086,'入力'!$A$30:$A$88,0)),"")="入るお金",D1086,-D1086))</f>
        <v/>
      </c>
      <c r="U1086" s="39">
        <f>IF(L1086="","",IF(L1086&lt;&gt;1,"見出しなど",IF(N1086=1,"重なり",IF(S1086="",IF(O1086&gt;0,"数えない（直した）",IF(I1086&amp;""="1","振替",IF(A1086&amp;""="0","計算対象外","数えない"))),IF(COUNTIFS('入力'!$A$30:$A$88,S1086)=0,"一覧にない費目",IF(O1086&gt;0,"直した",IF(S1086="未分類","未分類","OK")))))))</f>
        <v/>
      </c>
    </row>
    <row r="1087">
      <c r="A1087" s="40" t="n"/>
      <c r="B1087" s="34" t="n"/>
      <c r="C1087" s="35" t="n"/>
      <c r="D1087" s="36" t="n"/>
      <c r="E1087" s="35" t="n"/>
      <c r="F1087" s="35" t="n"/>
      <c r="G1087" s="35" t="n"/>
      <c r="H1087" s="35" t="n"/>
      <c r="I1087" s="40" t="n"/>
      <c r="J1087" s="35" t="n"/>
      <c r="L1087" s="39">
        <f>IF(B1087="","",IFERROR(YEAR(B1087)*0+D1087*0+1,0))</f>
        <v/>
      </c>
      <c r="M1087" s="55">
        <f>IF(L1087&lt;&gt;1,"",IF(O1087&gt;0,IF(INDEX('分け方の表'!$O$4:$O$53,O1087)&lt;&gt;"",DATE(YEAR(INDEX('分け方の表'!$O$4:$O$53,O1087)),MONTH(INDEX('分け方の表'!$O$4:$O$53,O1087)),1),DATE(YEAR(B1087),MONTH(B1087),1)),DATE(YEAR(B1087),MONTH(B1087),1)))</f>
        <v/>
      </c>
      <c r="N1087" s="39">
        <f>IF(L1087&lt;&gt;1,"",IF(J1087="",0,IF(COUNTIFS($J$4:J1087,J1087)&gt;1,1,0)))</f>
        <v/>
      </c>
      <c r="O1087" s="39">
        <f>IF(L1087&lt;&gt;1,"",IF(J1087="",0,IFERROR(MATCH(J1087,'分け方の表'!$M$4:$M$53,0),0)))</f>
        <v/>
      </c>
      <c r="P1087" s="39">
        <f>IF(L1087&lt;&gt;1,"",IF(SUMPRODUCT((COUNTIFS(C1087,"*"&amp;'分け方の表'!$F$4:$F$23&amp;"*")&gt;0)*('分け方の表'!$F$4:$F$23&lt;&gt;"")*'分け方の表'!$I$4:$I$23)=0,99,1+COUNTIFS('分け方の表'!$I$4:$I$23,"&gt;"&amp;SUMPRODUCT((COUNTIFS(C1087,"*"&amp;'分け方の表'!$F$4:$F$23&amp;"*")&gt;0)*('分け方の表'!$F$4:$F$23&lt;&gt;"")*'分け方の表'!$I$4:$I$23))))</f>
        <v/>
      </c>
      <c r="Q1087" s="39">
        <f>IF(L1087&lt;&gt;1,"",IF(P1087&gt;=99,"",INDEX('分け方の表'!$G$4:$G$23,P1087)&amp;""))</f>
        <v/>
      </c>
      <c r="R1087" s="39">
        <f>IF(L1087&lt;&gt;1,"",IF((F1087="収入")*(G1087="給与")*(E1087&lt;&gt;"")*(COUNTIFS('分け方の表'!$J$4:$J$13,E1087)&gt;0),INDEX('分け方の表'!$K$4:$K$13,MATCH(E1087,'分け方の表'!$J$4:$J$13,0))&amp;"",IFERROR(INDEX('分け方の表'!$C$4:$C$103,MATCH(F1087&amp;"|"&amp;G1087,'分け方の表'!$D$4:$D$103,0))&amp;"",IFERROR(INDEX('分け方の表'!$C$4:$C$103,MATCH(F1087&amp;"|（ほか全部）",'分け方の表'!$D$4:$D$103,0))&amp;"","未分類"))))</f>
        <v/>
      </c>
      <c r="S1087" s="39">
        <f>IF(L1087&lt;&gt;1,"",IF(N1087=1,"",IF(IF(O1087&gt;0,INDEX('分け方の表'!$N$4:$N$53,O1087)&amp;"","")&lt;&gt;"",IF(INDEX('分け方の表'!$N$4:$N$53,O1087)="（数えない）","",INDEX('分け方の表'!$N$4:$N$53,O1087)&amp;""),IF(I1087&amp;""="1",IF((Q1087&lt;&gt;"")*(D1087&lt;0)*(IFERROR(INDEX('入力'!$E$30:$E$88,MATCH(Q1087,'入力'!$A$30:$A$88,0)),"")="貯める・増やす"),Q1087,""),IF(A1087&amp;""="0","",IF(Q1087&lt;&gt;"",Q1087,R1087))))))</f>
        <v/>
      </c>
      <c r="T1087" s="56">
        <f>IF(S1087="","",IF(IFERROR(INDEX('入力'!$E$30:$E$88,MATCH(S1087,'入力'!$A$30:$A$88,0)),"")="入るお金",D1087,-D1087))</f>
        <v/>
      </c>
      <c r="U1087" s="39">
        <f>IF(L1087="","",IF(L1087&lt;&gt;1,"見出しなど",IF(N1087=1,"重なり",IF(S1087="",IF(O1087&gt;0,"数えない（直した）",IF(I1087&amp;""="1","振替",IF(A1087&amp;""="0","計算対象外","数えない"))),IF(COUNTIFS('入力'!$A$30:$A$88,S1087)=0,"一覧にない費目",IF(O1087&gt;0,"直した",IF(S1087="未分類","未分類","OK")))))))</f>
        <v/>
      </c>
    </row>
    <row r="1088">
      <c r="A1088" s="40" t="n"/>
      <c r="B1088" s="34" t="n"/>
      <c r="C1088" s="35" t="n"/>
      <c r="D1088" s="36" t="n"/>
      <c r="E1088" s="35" t="n"/>
      <c r="F1088" s="35" t="n"/>
      <c r="G1088" s="35" t="n"/>
      <c r="H1088" s="35" t="n"/>
      <c r="I1088" s="40" t="n"/>
      <c r="J1088" s="35" t="n"/>
      <c r="L1088" s="39">
        <f>IF(B1088="","",IFERROR(YEAR(B1088)*0+D1088*0+1,0))</f>
        <v/>
      </c>
      <c r="M1088" s="55">
        <f>IF(L1088&lt;&gt;1,"",IF(O1088&gt;0,IF(INDEX('分け方の表'!$O$4:$O$53,O1088)&lt;&gt;"",DATE(YEAR(INDEX('分け方の表'!$O$4:$O$53,O1088)),MONTH(INDEX('分け方の表'!$O$4:$O$53,O1088)),1),DATE(YEAR(B1088),MONTH(B1088),1)),DATE(YEAR(B1088),MONTH(B1088),1)))</f>
        <v/>
      </c>
      <c r="N1088" s="39">
        <f>IF(L1088&lt;&gt;1,"",IF(J1088="",0,IF(COUNTIFS($J$4:J1088,J1088)&gt;1,1,0)))</f>
        <v/>
      </c>
      <c r="O1088" s="39">
        <f>IF(L1088&lt;&gt;1,"",IF(J1088="",0,IFERROR(MATCH(J1088,'分け方の表'!$M$4:$M$53,0),0)))</f>
        <v/>
      </c>
      <c r="P1088" s="39">
        <f>IF(L1088&lt;&gt;1,"",IF(SUMPRODUCT((COUNTIFS(C1088,"*"&amp;'分け方の表'!$F$4:$F$23&amp;"*")&gt;0)*('分け方の表'!$F$4:$F$23&lt;&gt;"")*'分け方の表'!$I$4:$I$23)=0,99,1+COUNTIFS('分け方の表'!$I$4:$I$23,"&gt;"&amp;SUMPRODUCT((COUNTIFS(C1088,"*"&amp;'分け方の表'!$F$4:$F$23&amp;"*")&gt;0)*('分け方の表'!$F$4:$F$23&lt;&gt;"")*'分け方の表'!$I$4:$I$23))))</f>
        <v/>
      </c>
      <c r="Q1088" s="39">
        <f>IF(L1088&lt;&gt;1,"",IF(P1088&gt;=99,"",INDEX('分け方の表'!$G$4:$G$23,P1088)&amp;""))</f>
        <v/>
      </c>
      <c r="R1088" s="39">
        <f>IF(L1088&lt;&gt;1,"",IF((F1088="収入")*(G1088="給与")*(E1088&lt;&gt;"")*(COUNTIFS('分け方の表'!$J$4:$J$13,E1088)&gt;0),INDEX('分け方の表'!$K$4:$K$13,MATCH(E1088,'分け方の表'!$J$4:$J$13,0))&amp;"",IFERROR(INDEX('分け方の表'!$C$4:$C$103,MATCH(F1088&amp;"|"&amp;G1088,'分け方の表'!$D$4:$D$103,0))&amp;"",IFERROR(INDEX('分け方の表'!$C$4:$C$103,MATCH(F1088&amp;"|（ほか全部）",'分け方の表'!$D$4:$D$103,0))&amp;"","未分類"))))</f>
        <v/>
      </c>
      <c r="S1088" s="39">
        <f>IF(L1088&lt;&gt;1,"",IF(N1088=1,"",IF(IF(O1088&gt;0,INDEX('分け方の表'!$N$4:$N$53,O1088)&amp;"","")&lt;&gt;"",IF(INDEX('分け方の表'!$N$4:$N$53,O1088)="（数えない）","",INDEX('分け方の表'!$N$4:$N$53,O1088)&amp;""),IF(I1088&amp;""="1",IF((Q1088&lt;&gt;"")*(D1088&lt;0)*(IFERROR(INDEX('入力'!$E$30:$E$88,MATCH(Q1088,'入力'!$A$30:$A$88,0)),"")="貯める・増やす"),Q1088,""),IF(A1088&amp;""="0","",IF(Q1088&lt;&gt;"",Q1088,R1088))))))</f>
        <v/>
      </c>
      <c r="T1088" s="56">
        <f>IF(S1088="","",IF(IFERROR(INDEX('入力'!$E$30:$E$88,MATCH(S1088,'入力'!$A$30:$A$88,0)),"")="入るお金",D1088,-D1088))</f>
        <v/>
      </c>
      <c r="U1088" s="39">
        <f>IF(L1088="","",IF(L1088&lt;&gt;1,"見出しなど",IF(N1088=1,"重なり",IF(S1088="",IF(O1088&gt;0,"数えない（直した）",IF(I1088&amp;""="1","振替",IF(A1088&amp;""="0","計算対象外","数えない"))),IF(COUNTIFS('入力'!$A$30:$A$88,S1088)=0,"一覧にない費目",IF(O1088&gt;0,"直した",IF(S1088="未分類","未分類","OK")))))))</f>
        <v/>
      </c>
    </row>
    <row r="1089">
      <c r="A1089" s="40" t="n"/>
      <c r="B1089" s="34" t="n"/>
      <c r="C1089" s="35" t="n"/>
      <c r="D1089" s="36" t="n"/>
      <c r="E1089" s="35" t="n"/>
      <c r="F1089" s="35" t="n"/>
      <c r="G1089" s="35" t="n"/>
      <c r="H1089" s="35" t="n"/>
      <c r="I1089" s="40" t="n"/>
      <c r="J1089" s="35" t="n"/>
      <c r="L1089" s="39">
        <f>IF(B1089="","",IFERROR(YEAR(B1089)*0+D1089*0+1,0))</f>
        <v/>
      </c>
      <c r="M1089" s="55">
        <f>IF(L1089&lt;&gt;1,"",IF(O1089&gt;0,IF(INDEX('分け方の表'!$O$4:$O$53,O1089)&lt;&gt;"",DATE(YEAR(INDEX('分け方の表'!$O$4:$O$53,O1089)),MONTH(INDEX('分け方の表'!$O$4:$O$53,O1089)),1),DATE(YEAR(B1089),MONTH(B1089),1)),DATE(YEAR(B1089),MONTH(B1089),1)))</f>
        <v/>
      </c>
      <c r="N1089" s="39">
        <f>IF(L1089&lt;&gt;1,"",IF(J1089="",0,IF(COUNTIFS($J$4:J1089,J1089)&gt;1,1,0)))</f>
        <v/>
      </c>
      <c r="O1089" s="39">
        <f>IF(L1089&lt;&gt;1,"",IF(J1089="",0,IFERROR(MATCH(J1089,'分け方の表'!$M$4:$M$53,0),0)))</f>
        <v/>
      </c>
      <c r="P1089" s="39">
        <f>IF(L1089&lt;&gt;1,"",IF(SUMPRODUCT((COUNTIFS(C1089,"*"&amp;'分け方の表'!$F$4:$F$23&amp;"*")&gt;0)*('分け方の表'!$F$4:$F$23&lt;&gt;"")*'分け方の表'!$I$4:$I$23)=0,99,1+COUNTIFS('分け方の表'!$I$4:$I$23,"&gt;"&amp;SUMPRODUCT((COUNTIFS(C1089,"*"&amp;'分け方の表'!$F$4:$F$23&amp;"*")&gt;0)*('分け方の表'!$F$4:$F$23&lt;&gt;"")*'分け方の表'!$I$4:$I$23))))</f>
        <v/>
      </c>
      <c r="Q1089" s="39">
        <f>IF(L1089&lt;&gt;1,"",IF(P1089&gt;=99,"",INDEX('分け方の表'!$G$4:$G$23,P1089)&amp;""))</f>
        <v/>
      </c>
      <c r="R1089" s="39">
        <f>IF(L1089&lt;&gt;1,"",IF((F1089="収入")*(G1089="給与")*(E1089&lt;&gt;"")*(COUNTIFS('分け方の表'!$J$4:$J$13,E1089)&gt;0),INDEX('分け方の表'!$K$4:$K$13,MATCH(E1089,'分け方の表'!$J$4:$J$13,0))&amp;"",IFERROR(INDEX('分け方の表'!$C$4:$C$103,MATCH(F1089&amp;"|"&amp;G1089,'分け方の表'!$D$4:$D$103,0))&amp;"",IFERROR(INDEX('分け方の表'!$C$4:$C$103,MATCH(F1089&amp;"|（ほか全部）",'分け方の表'!$D$4:$D$103,0))&amp;"","未分類"))))</f>
        <v/>
      </c>
      <c r="S1089" s="39">
        <f>IF(L1089&lt;&gt;1,"",IF(N1089=1,"",IF(IF(O1089&gt;0,INDEX('分け方の表'!$N$4:$N$53,O1089)&amp;"","")&lt;&gt;"",IF(INDEX('分け方の表'!$N$4:$N$53,O1089)="（数えない）","",INDEX('分け方の表'!$N$4:$N$53,O1089)&amp;""),IF(I1089&amp;""="1",IF((Q1089&lt;&gt;"")*(D1089&lt;0)*(IFERROR(INDEX('入力'!$E$30:$E$88,MATCH(Q1089,'入力'!$A$30:$A$88,0)),"")="貯める・増やす"),Q1089,""),IF(A1089&amp;""="0","",IF(Q1089&lt;&gt;"",Q1089,R1089))))))</f>
        <v/>
      </c>
      <c r="T1089" s="56">
        <f>IF(S1089="","",IF(IFERROR(INDEX('入力'!$E$30:$E$88,MATCH(S1089,'入力'!$A$30:$A$88,0)),"")="入るお金",D1089,-D1089))</f>
        <v/>
      </c>
      <c r="U1089" s="39">
        <f>IF(L1089="","",IF(L1089&lt;&gt;1,"見出しなど",IF(N1089=1,"重なり",IF(S1089="",IF(O1089&gt;0,"数えない（直した）",IF(I1089&amp;""="1","振替",IF(A1089&amp;""="0","計算対象外","数えない"))),IF(COUNTIFS('入力'!$A$30:$A$88,S1089)=0,"一覧にない費目",IF(O1089&gt;0,"直した",IF(S1089="未分類","未分類","OK")))))))</f>
        <v/>
      </c>
    </row>
    <row r="1090">
      <c r="A1090" s="40" t="n"/>
      <c r="B1090" s="34" t="n"/>
      <c r="C1090" s="35" t="n"/>
      <c r="D1090" s="36" t="n"/>
      <c r="E1090" s="35" t="n"/>
      <c r="F1090" s="35" t="n"/>
      <c r="G1090" s="35" t="n"/>
      <c r="H1090" s="35" t="n"/>
      <c r="I1090" s="40" t="n"/>
      <c r="J1090" s="35" t="n"/>
      <c r="L1090" s="39">
        <f>IF(B1090="","",IFERROR(YEAR(B1090)*0+D1090*0+1,0))</f>
        <v/>
      </c>
      <c r="M1090" s="55">
        <f>IF(L1090&lt;&gt;1,"",IF(O1090&gt;0,IF(INDEX('分け方の表'!$O$4:$O$53,O1090)&lt;&gt;"",DATE(YEAR(INDEX('分け方の表'!$O$4:$O$53,O1090)),MONTH(INDEX('分け方の表'!$O$4:$O$53,O1090)),1),DATE(YEAR(B1090),MONTH(B1090),1)),DATE(YEAR(B1090),MONTH(B1090),1)))</f>
        <v/>
      </c>
      <c r="N1090" s="39">
        <f>IF(L1090&lt;&gt;1,"",IF(J1090="",0,IF(COUNTIFS($J$4:J1090,J1090)&gt;1,1,0)))</f>
        <v/>
      </c>
      <c r="O1090" s="39">
        <f>IF(L1090&lt;&gt;1,"",IF(J1090="",0,IFERROR(MATCH(J1090,'分け方の表'!$M$4:$M$53,0),0)))</f>
        <v/>
      </c>
      <c r="P1090" s="39">
        <f>IF(L1090&lt;&gt;1,"",IF(SUMPRODUCT((COUNTIFS(C1090,"*"&amp;'分け方の表'!$F$4:$F$23&amp;"*")&gt;0)*('分け方の表'!$F$4:$F$23&lt;&gt;"")*'分け方の表'!$I$4:$I$23)=0,99,1+COUNTIFS('分け方の表'!$I$4:$I$23,"&gt;"&amp;SUMPRODUCT((COUNTIFS(C1090,"*"&amp;'分け方の表'!$F$4:$F$23&amp;"*")&gt;0)*('分け方の表'!$F$4:$F$23&lt;&gt;"")*'分け方の表'!$I$4:$I$23))))</f>
        <v/>
      </c>
      <c r="Q1090" s="39">
        <f>IF(L1090&lt;&gt;1,"",IF(P1090&gt;=99,"",INDEX('分け方の表'!$G$4:$G$23,P1090)&amp;""))</f>
        <v/>
      </c>
      <c r="R1090" s="39">
        <f>IF(L1090&lt;&gt;1,"",IF((F1090="収入")*(G1090="給与")*(E1090&lt;&gt;"")*(COUNTIFS('分け方の表'!$J$4:$J$13,E1090)&gt;0),INDEX('分け方の表'!$K$4:$K$13,MATCH(E1090,'分け方の表'!$J$4:$J$13,0))&amp;"",IFERROR(INDEX('分け方の表'!$C$4:$C$103,MATCH(F1090&amp;"|"&amp;G1090,'分け方の表'!$D$4:$D$103,0))&amp;"",IFERROR(INDEX('分け方の表'!$C$4:$C$103,MATCH(F1090&amp;"|（ほか全部）",'分け方の表'!$D$4:$D$103,0))&amp;"","未分類"))))</f>
        <v/>
      </c>
      <c r="S1090" s="39">
        <f>IF(L1090&lt;&gt;1,"",IF(N1090=1,"",IF(IF(O1090&gt;0,INDEX('分け方の表'!$N$4:$N$53,O1090)&amp;"","")&lt;&gt;"",IF(INDEX('分け方の表'!$N$4:$N$53,O1090)="（数えない）","",INDEX('分け方の表'!$N$4:$N$53,O1090)&amp;""),IF(I1090&amp;""="1",IF((Q1090&lt;&gt;"")*(D1090&lt;0)*(IFERROR(INDEX('入力'!$E$30:$E$88,MATCH(Q1090,'入力'!$A$30:$A$88,0)),"")="貯める・増やす"),Q1090,""),IF(A1090&amp;""="0","",IF(Q1090&lt;&gt;"",Q1090,R1090))))))</f>
        <v/>
      </c>
      <c r="T1090" s="56">
        <f>IF(S1090="","",IF(IFERROR(INDEX('入力'!$E$30:$E$88,MATCH(S1090,'入力'!$A$30:$A$88,0)),"")="入るお金",D1090,-D1090))</f>
        <v/>
      </c>
      <c r="U1090" s="39">
        <f>IF(L1090="","",IF(L1090&lt;&gt;1,"見出しなど",IF(N1090=1,"重なり",IF(S1090="",IF(O1090&gt;0,"数えない（直した）",IF(I1090&amp;""="1","振替",IF(A1090&amp;""="0","計算対象外","数えない"))),IF(COUNTIFS('入力'!$A$30:$A$88,S1090)=0,"一覧にない費目",IF(O1090&gt;0,"直した",IF(S1090="未分類","未分類","OK")))))))</f>
        <v/>
      </c>
    </row>
    <row r="1091">
      <c r="A1091" s="40" t="n"/>
      <c r="B1091" s="34" t="n"/>
      <c r="C1091" s="35" t="n"/>
      <c r="D1091" s="36" t="n"/>
      <c r="E1091" s="35" t="n"/>
      <c r="F1091" s="35" t="n"/>
      <c r="G1091" s="35" t="n"/>
      <c r="H1091" s="35" t="n"/>
      <c r="I1091" s="40" t="n"/>
      <c r="J1091" s="35" t="n"/>
      <c r="L1091" s="39">
        <f>IF(B1091="","",IFERROR(YEAR(B1091)*0+D1091*0+1,0))</f>
        <v/>
      </c>
      <c r="M1091" s="55">
        <f>IF(L1091&lt;&gt;1,"",IF(O1091&gt;0,IF(INDEX('分け方の表'!$O$4:$O$53,O1091)&lt;&gt;"",DATE(YEAR(INDEX('分け方の表'!$O$4:$O$53,O1091)),MONTH(INDEX('分け方の表'!$O$4:$O$53,O1091)),1),DATE(YEAR(B1091),MONTH(B1091),1)),DATE(YEAR(B1091),MONTH(B1091),1)))</f>
        <v/>
      </c>
      <c r="N1091" s="39">
        <f>IF(L1091&lt;&gt;1,"",IF(J1091="",0,IF(COUNTIFS($J$4:J1091,J1091)&gt;1,1,0)))</f>
        <v/>
      </c>
      <c r="O1091" s="39">
        <f>IF(L1091&lt;&gt;1,"",IF(J1091="",0,IFERROR(MATCH(J1091,'分け方の表'!$M$4:$M$53,0),0)))</f>
        <v/>
      </c>
      <c r="P1091" s="39">
        <f>IF(L1091&lt;&gt;1,"",IF(SUMPRODUCT((COUNTIFS(C1091,"*"&amp;'分け方の表'!$F$4:$F$23&amp;"*")&gt;0)*('分け方の表'!$F$4:$F$23&lt;&gt;"")*'分け方の表'!$I$4:$I$23)=0,99,1+COUNTIFS('分け方の表'!$I$4:$I$23,"&gt;"&amp;SUMPRODUCT((COUNTIFS(C1091,"*"&amp;'分け方の表'!$F$4:$F$23&amp;"*")&gt;0)*('分け方の表'!$F$4:$F$23&lt;&gt;"")*'分け方の表'!$I$4:$I$23))))</f>
        <v/>
      </c>
      <c r="Q1091" s="39">
        <f>IF(L1091&lt;&gt;1,"",IF(P1091&gt;=99,"",INDEX('分け方の表'!$G$4:$G$23,P1091)&amp;""))</f>
        <v/>
      </c>
      <c r="R1091" s="39">
        <f>IF(L1091&lt;&gt;1,"",IF((F1091="収入")*(G1091="給与")*(E1091&lt;&gt;"")*(COUNTIFS('分け方の表'!$J$4:$J$13,E1091)&gt;0),INDEX('分け方の表'!$K$4:$K$13,MATCH(E1091,'分け方の表'!$J$4:$J$13,0))&amp;"",IFERROR(INDEX('分け方の表'!$C$4:$C$103,MATCH(F1091&amp;"|"&amp;G1091,'分け方の表'!$D$4:$D$103,0))&amp;"",IFERROR(INDEX('分け方の表'!$C$4:$C$103,MATCH(F1091&amp;"|（ほか全部）",'分け方の表'!$D$4:$D$103,0))&amp;"","未分類"))))</f>
        <v/>
      </c>
      <c r="S1091" s="39">
        <f>IF(L1091&lt;&gt;1,"",IF(N1091=1,"",IF(IF(O1091&gt;0,INDEX('分け方の表'!$N$4:$N$53,O1091)&amp;"","")&lt;&gt;"",IF(INDEX('分け方の表'!$N$4:$N$53,O1091)="（数えない）","",INDEX('分け方の表'!$N$4:$N$53,O1091)&amp;""),IF(I1091&amp;""="1",IF((Q1091&lt;&gt;"")*(D1091&lt;0)*(IFERROR(INDEX('入力'!$E$30:$E$88,MATCH(Q1091,'入力'!$A$30:$A$88,0)),"")="貯める・増やす"),Q1091,""),IF(A1091&amp;""="0","",IF(Q1091&lt;&gt;"",Q1091,R1091))))))</f>
        <v/>
      </c>
      <c r="T1091" s="56">
        <f>IF(S1091="","",IF(IFERROR(INDEX('入力'!$E$30:$E$88,MATCH(S1091,'入力'!$A$30:$A$88,0)),"")="入るお金",D1091,-D1091))</f>
        <v/>
      </c>
      <c r="U1091" s="39">
        <f>IF(L1091="","",IF(L1091&lt;&gt;1,"見出しなど",IF(N1091=1,"重なり",IF(S1091="",IF(O1091&gt;0,"数えない（直した）",IF(I1091&amp;""="1","振替",IF(A1091&amp;""="0","計算対象外","数えない"))),IF(COUNTIFS('入力'!$A$30:$A$88,S1091)=0,"一覧にない費目",IF(O1091&gt;0,"直した",IF(S1091="未分類","未分類","OK")))))))</f>
        <v/>
      </c>
    </row>
    <row r="1092">
      <c r="A1092" s="40" t="n"/>
      <c r="B1092" s="34" t="n"/>
      <c r="C1092" s="35" t="n"/>
      <c r="D1092" s="36" t="n"/>
      <c r="E1092" s="35" t="n"/>
      <c r="F1092" s="35" t="n"/>
      <c r="G1092" s="35" t="n"/>
      <c r="H1092" s="35" t="n"/>
      <c r="I1092" s="40" t="n"/>
      <c r="J1092" s="35" t="n"/>
      <c r="L1092" s="39">
        <f>IF(B1092="","",IFERROR(YEAR(B1092)*0+D1092*0+1,0))</f>
        <v/>
      </c>
      <c r="M1092" s="55">
        <f>IF(L1092&lt;&gt;1,"",IF(O1092&gt;0,IF(INDEX('分け方の表'!$O$4:$O$53,O1092)&lt;&gt;"",DATE(YEAR(INDEX('分け方の表'!$O$4:$O$53,O1092)),MONTH(INDEX('分け方の表'!$O$4:$O$53,O1092)),1),DATE(YEAR(B1092),MONTH(B1092),1)),DATE(YEAR(B1092),MONTH(B1092),1)))</f>
        <v/>
      </c>
      <c r="N1092" s="39">
        <f>IF(L1092&lt;&gt;1,"",IF(J1092="",0,IF(COUNTIFS($J$4:J1092,J1092)&gt;1,1,0)))</f>
        <v/>
      </c>
      <c r="O1092" s="39">
        <f>IF(L1092&lt;&gt;1,"",IF(J1092="",0,IFERROR(MATCH(J1092,'分け方の表'!$M$4:$M$53,0),0)))</f>
        <v/>
      </c>
      <c r="P1092" s="39">
        <f>IF(L1092&lt;&gt;1,"",IF(SUMPRODUCT((COUNTIFS(C1092,"*"&amp;'分け方の表'!$F$4:$F$23&amp;"*")&gt;0)*('分け方の表'!$F$4:$F$23&lt;&gt;"")*'分け方の表'!$I$4:$I$23)=0,99,1+COUNTIFS('分け方の表'!$I$4:$I$23,"&gt;"&amp;SUMPRODUCT((COUNTIFS(C1092,"*"&amp;'分け方の表'!$F$4:$F$23&amp;"*")&gt;0)*('分け方の表'!$F$4:$F$23&lt;&gt;"")*'分け方の表'!$I$4:$I$23))))</f>
        <v/>
      </c>
      <c r="Q1092" s="39">
        <f>IF(L1092&lt;&gt;1,"",IF(P1092&gt;=99,"",INDEX('分け方の表'!$G$4:$G$23,P1092)&amp;""))</f>
        <v/>
      </c>
      <c r="R1092" s="39">
        <f>IF(L1092&lt;&gt;1,"",IF((F1092="収入")*(G1092="給与")*(E1092&lt;&gt;"")*(COUNTIFS('分け方の表'!$J$4:$J$13,E1092)&gt;0),INDEX('分け方の表'!$K$4:$K$13,MATCH(E1092,'分け方の表'!$J$4:$J$13,0))&amp;"",IFERROR(INDEX('分け方の表'!$C$4:$C$103,MATCH(F1092&amp;"|"&amp;G1092,'分け方の表'!$D$4:$D$103,0))&amp;"",IFERROR(INDEX('分け方の表'!$C$4:$C$103,MATCH(F1092&amp;"|（ほか全部）",'分け方の表'!$D$4:$D$103,0))&amp;"","未分類"))))</f>
        <v/>
      </c>
      <c r="S1092" s="39">
        <f>IF(L1092&lt;&gt;1,"",IF(N1092=1,"",IF(IF(O1092&gt;0,INDEX('分け方の表'!$N$4:$N$53,O1092)&amp;"","")&lt;&gt;"",IF(INDEX('分け方の表'!$N$4:$N$53,O1092)="（数えない）","",INDEX('分け方の表'!$N$4:$N$53,O1092)&amp;""),IF(I1092&amp;""="1",IF((Q1092&lt;&gt;"")*(D1092&lt;0)*(IFERROR(INDEX('入力'!$E$30:$E$88,MATCH(Q1092,'入力'!$A$30:$A$88,0)),"")="貯める・増やす"),Q1092,""),IF(A1092&amp;""="0","",IF(Q1092&lt;&gt;"",Q1092,R1092))))))</f>
        <v/>
      </c>
      <c r="T1092" s="56">
        <f>IF(S1092="","",IF(IFERROR(INDEX('入力'!$E$30:$E$88,MATCH(S1092,'入力'!$A$30:$A$88,0)),"")="入るお金",D1092,-D1092))</f>
        <v/>
      </c>
      <c r="U1092" s="39">
        <f>IF(L1092="","",IF(L1092&lt;&gt;1,"見出しなど",IF(N1092=1,"重なり",IF(S1092="",IF(O1092&gt;0,"数えない（直した）",IF(I1092&amp;""="1","振替",IF(A1092&amp;""="0","計算対象外","数えない"))),IF(COUNTIFS('入力'!$A$30:$A$88,S1092)=0,"一覧にない費目",IF(O1092&gt;0,"直した",IF(S1092="未分類","未分類","OK")))))))</f>
        <v/>
      </c>
    </row>
    <row r="1093">
      <c r="A1093" s="40" t="n"/>
      <c r="B1093" s="34" t="n"/>
      <c r="C1093" s="35" t="n"/>
      <c r="D1093" s="36" t="n"/>
      <c r="E1093" s="35" t="n"/>
      <c r="F1093" s="35" t="n"/>
      <c r="G1093" s="35" t="n"/>
      <c r="H1093" s="35" t="n"/>
      <c r="I1093" s="40" t="n"/>
      <c r="J1093" s="35" t="n"/>
      <c r="L1093" s="39">
        <f>IF(B1093="","",IFERROR(YEAR(B1093)*0+D1093*0+1,0))</f>
        <v/>
      </c>
      <c r="M1093" s="55">
        <f>IF(L1093&lt;&gt;1,"",IF(O1093&gt;0,IF(INDEX('分け方の表'!$O$4:$O$53,O1093)&lt;&gt;"",DATE(YEAR(INDEX('分け方の表'!$O$4:$O$53,O1093)),MONTH(INDEX('分け方の表'!$O$4:$O$53,O1093)),1),DATE(YEAR(B1093),MONTH(B1093),1)),DATE(YEAR(B1093),MONTH(B1093),1)))</f>
        <v/>
      </c>
      <c r="N1093" s="39">
        <f>IF(L1093&lt;&gt;1,"",IF(J1093="",0,IF(COUNTIFS($J$4:J1093,J1093)&gt;1,1,0)))</f>
        <v/>
      </c>
      <c r="O1093" s="39">
        <f>IF(L1093&lt;&gt;1,"",IF(J1093="",0,IFERROR(MATCH(J1093,'分け方の表'!$M$4:$M$53,0),0)))</f>
        <v/>
      </c>
      <c r="P1093" s="39">
        <f>IF(L1093&lt;&gt;1,"",IF(SUMPRODUCT((COUNTIFS(C1093,"*"&amp;'分け方の表'!$F$4:$F$23&amp;"*")&gt;0)*('分け方の表'!$F$4:$F$23&lt;&gt;"")*'分け方の表'!$I$4:$I$23)=0,99,1+COUNTIFS('分け方の表'!$I$4:$I$23,"&gt;"&amp;SUMPRODUCT((COUNTIFS(C1093,"*"&amp;'分け方の表'!$F$4:$F$23&amp;"*")&gt;0)*('分け方の表'!$F$4:$F$23&lt;&gt;"")*'分け方の表'!$I$4:$I$23))))</f>
        <v/>
      </c>
      <c r="Q1093" s="39">
        <f>IF(L1093&lt;&gt;1,"",IF(P1093&gt;=99,"",INDEX('分け方の表'!$G$4:$G$23,P1093)&amp;""))</f>
        <v/>
      </c>
      <c r="R1093" s="39">
        <f>IF(L1093&lt;&gt;1,"",IF((F1093="収入")*(G1093="給与")*(E1093&lt;&gt;"")*(COUNTIFS('分け方の表'!$J$4:$J$13,E1093)&gt;0),INDEX('分け方の表'!$K$4:$K$13,MATCH(E1093,'分け方の表'!$J$4:$J$13,0))&amp;"",IFERROR(INDEX('分け方の表'!$C$4:$C$103,MATCH(F1093&amp;"|"&amp;G1093,'分け方の表'!$D$4:$D$103,0))&amp;"",IFERROR(INDEX('分け方の表'!$C$4:$C$103,MATCH(F1093&amp;"|（ほか全部）",'分け方の表'!$D$4:$D$103,0))&amp;"","未分類"))))</f>
        <v/>
      </c>
      <c r="S1093" s="39">
        <f>IF(L1093&lt;&gt;1,"",IF(N1093=1,"",IF(IF(O1093&gt;0,INDEX('分け方の表'!$N$4:$N$53,O1093)&amp;"","")&lt;&gt;"",IF(INDEX('分け方の表'!$N$4:$N$53,O1093)="（数えない）","",INDEX('分け方の表'!$N$4:$N$53,O1093)&amp;""),IF(I1093&amp;""="1",IF((Q1093&lt;&gt;"")*(D1093&lt;0)*(IFERROR(INDEX('入力'!$E$30:$E$88,MATCH(Q1093,'入力'!$A$30:$A$88,0)),"")="貯める・増やす"),Q1093,""),IF(A1093&amp;""="0","",IF(Q1093&lt;&gt;"",Q1093,R1093))))))</f>
        <v/>
      </c>
      <c r="T1093" s="56">
        <f>IF(S1093="","",IF(IFERROR(INDEX('入力'!$E$30:$E$88,MATCH(S1093,'入力'!$A$30:$A$88,0)),"")="入るお金",D1093,-D1093))</f>
        <v/>
      </c>
      <c r="U1093" s="39">
        <f>IF(L1093="","",IF(L1093&lt;&gt;1,"見出しなど",IF(N1093=1,"重なり",IF(S1093="",IF(O1093&gt;0,"数えない（直した）",IF(I1093&amp;""="1","振替",IF(A1093&amp;""="0","計算対象外","数えない"))),IF(COUNTIFS('入力'!$A$30:$A$88,S1093)=0,"一覧にない費目",IF(O1093&gt;0,"直した",IF(S1093="未分類","未分類","OK")))))))</f>
        <v/>
      </c>
    </row>
    <row r="1094">
      <c r="A1094" s="40" t="n"/>
      <c r="B1094" s="34" t="n"/>
      <c r="C1094" s="35" t="n"/>
      <c r="D1094" s="36" t="n"/>
      <c r="E1094" s="35" t="n"/>
      <c r="F1094" s="35" t="n"/>
      <c r="G1094" s="35" t="n"/>
      <c r="H1094" s="35" t="n"/>
      <c r="I1094" s="40" t="n"/>
      <c r="J1094" s="35" t="n"/>
      <c r="L1094" s="39">
        <f>IF(B1094="","",IFERROR(YEAR(B1094)*0+D1094*0+1,0))</f>
        <v/>
      </c>
      <c r="M1094" s="55">
        <f>IF(L1094&lt;&gt;1,"",IF(O1094&gt;0,IF(INDEX('分け方の表'!$O$4:$O$53,O1094)&lt;&gt;"",DATE(YEAR(INDEX('分け方の表'!$O$4:$O$53,O1094)),MONTH(INDEX('分け方の表'!$O$4:$O$53,O1094)),1),DATE(YEAR(B1094),MONTH(B1094),1)),DATE(YEAR(B1094),MONTH(B1094),1)))</f>
        <v/>
      </c>
      <c r="N1094" s="39">
        <f>IF(L1094&lt;&gt;1,"",IF(J1094="",0,IF(COUNTIFS($J$4:J1094,J1094)&gt;1,1,0)))</f>
        <v/>
      </c>
      <c r="O1094" s="39">
        <f>IF(L1094&lt;&gt;1,"",IF(J1094="",0,IFERROR(MATCH(J1094,'分け方の表'!$M$4:$M$53,0),0)))</f>
        <v/>
      </c>
      <c r="P1094" s="39">
        <f>IF(L1094&lt;&gt;1,"",IF(SUMPRODUCT((COUNTIFS(C1094,"*"&amp;'分け方の表'!$F$4:$F$23&amp;"*")&gt;0)*('分け方の表'!$F$4:$F$23&lt;&gt;"")*'分け方の表'!$I$4:$I$23)=0,99,1+COUNTIFS('分け方の表'!$I$4:$I$23,"&gt;"&amp;SUMPRODUCT((COUNTIFS(C1094,"*"&amp;'分け方の表'!$F$4:$F$23&amp;"*")&gt;0)*('分け方の表'!$F$4:$F$23&lt;&gt;"")*'分け方の表'!$I$4:$I$23))))</f>
        <v/>
      </c>
      <c r="Q1094" s="39">
        <f>IF(L1094&lt;&gt;1,"",IF(P1094&gt;=99,"",INDEX('分け方の表'!$G$4:$G$23,P1094)&amp;""))</f>
        <v/>
      </c>
      <c r="R1094" s="39">
        <f>IF(L1094&lt;&gt;1,"",IF((F1094="収入")*(G1094="給与")*(E1094&lt;&gt;"")*(COUNTIFS('分け方の表'!$J$4:$J$13,E1094)&gt;0),INDEX('分け方の表'!$K$4:$K$13,MATCH(E1094,'分け方の表'!$J$4:$J$13,0))&amp;"",IFERROR(INDEX('分け方の表'!$C$4:$C$103,MATCH(F1094&amp;"|"&amp;G1094,'分け方の表'!$D$4:$D$103,0))&amp;"",IFERROR(INDEX('分け方の表'!$C$4:$C$103,MATCH(F1094&amp;"|（ほか全部）",'分け方の表'!$D$4:$D$103,0))&amp;"","未分類"))))</f>
        <v/>
      </c>
      <c r="S1094" s="39">
        <f>IF(L1094&lt;&gt;1,"",IF(N1094=1,"",IF(IF(O1094&gt;0,INDEX('分け方の表'!$N$4:$N$53,O1094)&amp;"","")&lt;&gt;"",IF(INDEX('分け方の表'!$N$4:$N$53,O1094)="（数えない）","",INDEX('分け方の表'!$N$4:$N$53,O1094)&amp;""),IF(I1094&amp;""="1",IF((Q1094&lt;&gt;"")*(D1094&lt;0)*(IFERROR(INDEX('入力'!$E$30:$E$88,MATCH(Q1094,'入力'!$A$30:$A$88,0)),"")="貯める・増やす"),Q1094,""),IF(A1094&amp;""="0","",IF(Q1094&lt;&gt;"",Q1094,R1094))))))</f>
        <v/>
      </c>
      <c r="T1094" s="56">
        <f>IF(S1094="","",IF(IFERROR(INDEX('入力'!$E$30:$E$88,MATCH(S1094,'入力'!$A$30:$A$88,0)),"")="入るお金",D1094,-D1094))</f>
        <v/>
      </c>
      <c r="U1094" s="39">
        <f>IF(L1094="","",IF(L1094&lt;&gt;1,"見出しなど",IF(N1094=1,"重なり",IF(S1094="",IF(O1094&gt;0,"数えない（直した）",IF(I1094&amp;""="1","振替",IF(A1094&amp;""="0","計算対象外","数えない"))),IF(COUNTIFS('入力'!$A$30:$A$88,S1094)=0,"一覧にない費目",IF(O1094&gt;0,"直した",IF(S1094="未分類","未分類","OK")))))))</f>
        <v/>
      </c>
    </row>
    <row r="1095">
      <c r="A1095" s="40" t="n"/>
      <c r="B1095" s="34" t="n"/>
      <c r="C1095" s="35" t="n"/>
      <c r="D1095" s="36" t="n"/>
      <c r="E1095" s="35" t="n"/>
      <c r="F1095" s="35" t="n"/>
      <c r="G1095" s="35" t="n"/>
      <c r="H1095" s="35" t="n"/>
      <c r="I1095" s="40" t="n"/>
      <c r="J1095" s="35" t="n"/>
      <c r="L1095" s="39">
        <f>IF(B1095="","",IFERROR(YEAR(B1095)*0+D1095*0+1,0))</f>
        <v/>
      </c>
      <c r="M1095" s="55">
        <f>IF(L1095&lt;&gt;1,"",IF(O1095&gt;0,IF(INDEX('分け方の表'!$O$4:$O$53,O1095)&lt;&gt;"",DATE(YEAR(INDEX('分け方の表'!$O$4:$O$53,O1095)),MONTH(INDEX('分け方の表'!$O$4:$O$53,O1095)),1),DATE(YEAR(B1095),MONTH(B1095),1)),DATE(YEAR(B1095),MONTH(B1095),1)))</f>
        <v/>
      </c>
      <c r="N1095" s="39">
        <f>IF(L1095&lt;&gt;1,"",IF(J1095="",0,IF(COUNTIFS($J$4:J1095,J1095)&gt;1,1,0)))</f>
        <v/>
      </c>
      <c r="O1095" s="39">
        <f>IF(L1095&lt;&gt;1,"",IF(J1095="",0,IFERROR(MATCH(J1095,'分け方の表'!$M$4:$M$53,0),0)))</f>
        <v/>
      </c>
      <c r="P1095" s="39">
        <f>IF(L1095&lt;&gt;1,"",IF(SUMPRODUCT((COUNTIFS(C1095,"*"&amp;'分け方の表'!$F$4:$F$23&amp;"*")&gt;0)*('分け方の表'!$F$4:$F$23&lt;&gt;"")*'分け方の表'!$I$4:$I$23)=0,99,1+COUNTIFS('分け方の表'!$I$4:$I$23,"&gt;"&amp;SUMPRODUCT((COUNTIFS(C1095,"*"&amp;'分け方の表'!$F$4:$F$23&amp;"*")&gt;0)*('分け方の表'!$F$4:$F$23&lt;&gt;"")*'分け方の表'!$I$4:$I$23))))</f>
        <v/>
      </c>
      <c r="Q1095" s="39">
        <f>IF(L1095&lt;&gt;1,"",IF(P1095&gt;=99,"",INDEX('分け方の表'!$G$4:$G$23,P1095)&amp;""))</f>
        <v/>
      </c>
      <c r="R1095" s="39">
        <f>IF(L1095&lt;&gt;1,"",IF((F1095="収入")*(G1095="給与")*(E1095&lt;&gt;"")*(COUNTIFS('分け方の表'!$J$4:$J$13,E1095)&gt;0),INDEX('分け方の表'!$K$4:$K$13,MATCH(E1095,'分け方の表'!$J$4:$J$13,0))&amp;"",IFERROR(INDEX('分け方の表'!$C$4:$C$103,MATCH(F1095&amp;"|"&amp;G1095,'分け方の表'!$D$4:$D$103,0))&amp;"",IFERROR(INDEX('分け方の表'!$C$4:$C$103,MATCH(F1095&amp;"|（ほか全部）",'分け方の表'!$D$4:$D$103,0))&amp;"","未分類"))))</f>
        <v/>
      </c>
      <c r="S1095" s="39">
        <f>IF(L1095&lt;&gt;1,"",IF(N1095=1,"",IF(IF(O1095&gt;0,INDEX('分け方の表'!$N$4:$N$53,O1095)&amp;"","")&lt;&gt;"",IF(INDEX('分け方の表'!$N$4:$N$53,O1095)="（数えない）","",INDEX('分け方の表'!$N$4:$N$53,O1095)&amp;""),IF(I1095&amp;""="1",IF((Q1095&lt;&gt;"")*(D1095&lt;0)*(IFERROR(INDEX('入力'!$E$30:$E$88,MATCH(Q1095,'入力'!$A$30:$A$88,0)),"")="貯める・増やす"),Q1095,""),IF(A1095&amp;""="0","",IF(Q1095&lt;&gt;"",Q1095,R1095))))))</f>
        <v/>
      </c>
      <c r="T1095" s="56">
        <f>IF(S1095="","",IF(IFERROR(INDEX('入力'!$E$30:$E$88,MATCH(S1095,'入力'!$A$30:$A$88,0)),"")="入るお金",D1095,-D1095))</f>
        <v/>
      </c>
      <c r="U1095" s="39">
        <f>IF(L1095="","",IF(L1095&lt;&gt;1,"見出しなど",IF(N1095=1,"重なり",IF(S1095="",IF(O1095&gt;0,"数えない（直した）",IF(I1095&amp;""="1","振替",IF(A1095&amp;""="0","計算対象外","数えない"))),IF(COUNTIFS('入力'!$A$30:$A$88,S1095)=0,"一覧にない費目",IF(O1095&gt;0,"直した",IF(S1095="未分類","未分類","OK")))))))</f>
        <v/>
      </c>
    </row>
    <row r="1096">
      <c r="A1096" s="40" t="n"/>
      <c r="B1096" s="34" t="n"/>
      <c r="C1096" s="35" t="n"/>
      <c r="D1096" s="36" t="n"/>
      <c r="E1096" s="35" t="n"/>
      <c r="F1096" s="35" t="n"/>
      <c r="G1096" s="35" t="n"/>
      <c r="H1096" s="35" t="n"/>
      <c r="I1096" s="40" t="n"/>
      <c r="J1096" s="35" t="n"/>
      <c r="L1096" s="39">
        <f>IF(B1096="","",IFERROR(YEAR(B1096)*0+D1096*0+1,0))</f>
        <v/>
      </c>
      <c r="M1096" s="55">
        <f>IF(L1096&lt;&gt;1,"",IF(O1096&gt;0,IF(INDEX('分け方の表'!$O$4:$O$53,O1096)&lt;&gt;"",DATE(YEAR(INDEX('分け方の表'!$O$4:$O$53,O1096)),MONTH(INDEX('分け方の表'!$O$4:$O$53,O1096)),1),DATE(YEAR(B1096),MONTH(B1096),1)),DATE(YEAR(B1096),MONTH(B1096),1)))</f>
        <v/>
      </c>
      <c r="N1096" s="39">
        <f>IF(L1096&lt;&gt;1,"",IF(J1096="",0,IF(COUNTIFS($J$4:J1096,J1096)&gt;1,1,0)))</f>
        <v/>
      </c>
      <c r="O1096" s="39">
        <f>IF(L1096&lt;&gt;1,"",IF(J1096="",0,IFERROR(MATCH(J1096,'分け方の表'!$M$4:$M$53,0),0)))</f>
        <v/>
      </c>
      <c r="P1096" s="39">
        <f>IF(L1096&lt;&gt;1,"",IF(SUMPRODUCT((COUNTIFS(C1096,"*"&amp;'分け方の表'!$F$4:$F$23&amp;"*")&gt;0)*('分け方の表'!$F$4:$F$23&lt;&gt;"")*'分け方の表'!$I$4:$I$23)=0,99,1+COUNTIFS('分け方の表'!$I$4:$I$23,"&gt;"&amp;SUMPRODUCT((COUNTIFS(C1096,"*"&amp;'分け方の表'!$F$4:$F$23&amp;"*")&gt;0)*('分け方の表'!$F$4:$F$23&lt;&gt;"")*'分け方の表'!$I$4:$I$23))))</f>
        <v/>
      </c>
      <c r="Q1096" s="39">
        <f>IF(L1096&lt;&gt;1,"",IF(P1096&gt;=99,"",INDEX('分け方の表'!$G$4:$G$23,P1096)&amp;""))</f>
        <v/>
      </c>
      <c r="R1096" s="39">
        <f>IF(L1096&lt;&gt;1,"",IF((F1096="収入")*(G1096="給与")*(E1096&lt;&gt;"")*(COUNTIFS('分け方の表'!$J$4:$J$13,E1096)&gt;0),INDEX('分け方の表'!$K$4:$K$13,MATCH(E1096,'分け方の表'!$J$4:$J$13,0))&amp;"",IFERROR(INDEX('分け方の表'!$C$4:$C$103,MATCH(F1096&amp;"|"&amp;G1096,'分け方の表'!$D$4:$D$103,0))&amp;"",IFERROR(INDEX('分け方の表'!$C$4:$C$103,MATCH(F1096&amp;"|（ほか全部）",'分け方の表'!$D$4:$D$103,0))&amp;"","未分類"))))</f>
        <v/>
      </c>
      <c r="S1096" s="39">
        <f>IF(L1096&lt;&gt;1,"",IF(N1096=1,"",IF(IF(O1096&gt;0,INDEX('分け方の表'!$N$4:$N$53,O1096)&amp;"","")&lt;&gt;"",IF(INDEX('分け方の表'!$N$4:$N$53,O1096)="（数えない）","",INDEX('分け方の表'!$N$4:$N$53,O1096)&amp;""),IF(I1096&amp;""="1",IF((Q1096&lt;&gt;"")*(D1096&lt;0)*(IFERROR(INDEX('入力'!$E$30:$E$88,MATCH(Q1096,'入力'!$A$30:$A$88,0)),"")="貯める・増やす"),Q1096,""),IF(A1096&amp;""="0","",IF(Q1096&lt;&gt;"",Q1096,R1096))))))</f>
        <v/>
      </c>
      <c r="T1096" s="56">
        <f>IF(S1096="","",IF(IFERROR(INDEX('入力'!$E$30:$E$88,MATCH(S1096,'入力'!$A$30:$A$88,0)),"")="入るお金",D1096,-D1096))</f>
        <v/>
      </c>
      <c r="U1096" s="39">
        <f>IF(L1096="","",IF(L1096&lt;&gt;1,"見出しなど",IF(N1096=1,"重なり",IF(S1096="",IF(O1096&gt;0,"数えない（直した）",IF(I1096&amp;""="1","振替",IF(A1096&amp;""="0","計算対象外","数えない"))),IF(COUNTIFS('入力'!$A$30:$A$88,S1096)=0,"一覧にない費目",IF(O1096&gt;0,"直した",IF(S1096="未分類","未分類","OK")))))))</f>
        <v/>
      </c>
    </row>
    <row r="1097">
      <c r="A1097" s="40" t="n"/>
      <c r="B1097" s="34" t="n"/>
      <c r="C1097" s="35" t="n"/>
      <c r="D1097" s="36" t="n"/>
      <c r="E1097" s="35" t="n"/>
      <c r="F1097" s="35" t="n"/>
      <c r="G1097" s="35" t="n"/>
      <c r="H1097" s="35" t="n"/>
      <c r="I1097" s="40" t="n"/>
      <c r="J1097" s="35" t="n"/>
      <c r="L1097" s="39">
        <f>IF(B1097="","",IFERROR(YEAR(B1097)*0+D1097*0+1,0))</f>
        <v/>
      </c>
      <c r="M1097" s="55">
        <f>IF(L1097&lt;&gt;1,"",IF(O1097&gt;0,IF(INDEX('分け方の表'!$O$4:$O$53,O1097)&lt;&gt;"",DATE(YEAR(INDEX('分け方の表'!$O$4:$O$53,O1097)),MONTH(INDEX('分け方の表'!$O$4:$O$53,O1097)),1),DATE(YEAR(B1097),MONTH(B1097),1)),DATE(YEAR(B1097),MONTH(B1097),1)))</f>
        <v/>
      </c>
      <c r="N1097" s="39">
        <f>IF(L1097&lt;&gt;1,"",IF(J1097="",0,IF(COUNTIFS($J$4:J1097,J1097)&gt;1,1,0)))</f>
        <v/>
      </c>
      <c r="O1097" s="39">
        <f>IF(L1097&lt;&gt;1,"",IF(J1097="",0,IFERROR(MATCH(J1097,'分け方の表'!$M$4:$M$53,0),0)))</f>
        <v/>
      </c>
      <c r="P1097" s="39">
        <f>IF(L1097&lt;&gt;1,"",IF(SUMPRODUCT((COUNTIFS(C1097,"*"&amp;'分け方の表'!$F$4:$F$23&amp;"*")&gt;0)*('分け方の表'!$F$4:$F$23&lt;&gt;"")*'分け方の表'!$I$4:$I$23)=0,99,1+COUNTIFS('分け方の表'!$I$4:$I$23,"&gt;"&amp;SUMPRODUCT((COUNTIFS(C1097,"*"&amp;'分け方の表'!$F$4:$F$23&amp;"*")&gt;0)*('分け方の表'!$F$4:$F$23&lt;&gt;"")*'分け方の表'!$I$4:$I$23))))</f>
        <v/>
      </c>
      <c r="Q1097" s="39">
        <f>IF(L1097&lt;&gt;1,"",IF(P1097&gt;=99,"",INDEX('分け方の表'!$G$4:$G$23,P1097)&amp;""))</f>
        <v/>
      </c>
      <c r="R1097" s="39">
        <f>IF(L1097&lt;&gt;1,"",IF((F1097="収入")*(G1097="給与")*(E1097&lt;&gt;"")*(COUNTIFS('分け方の表'!$J$4:$J$13,E1097)&gt;0),INDEX('分け方の表'!$K$4:$K$13,MATCH(E1097,'分け方の表'!$J$4:$J$13,0))&amp;"",IFERROR(INDEX('分け方の表'!$C$4:$C$103,MATCH(F1097&amp;"|"&amp;G1097,'分け方の表'!$D$4:$D$103,0))&amp;"",IFERROR(INDEX('分け方の表'!$C$4:$C$103,MATCH(F1097&amp;"|（ほか全部）",'分け方の表'!$D$4:$D$103,0))&amp;"","未分類"))))</f>
        <v/>
      </c>
      <c r="S1097" s="39">
        <f>IF(L1097&lt;&gt;1,"",IF(N1097=1,"",IF(IF(O1097&gt;0,INDEX('分け方の表'!$N$4:$N$53,O1097)&amp;"","")&lt;&gt;"",IF(INDEX('分け方の表'!$N$4:$N$53,O1097)="（数えない）","",INDEX('分け方の表'!$N$4:$N$53,O1097)&amp;""),IF(I1097&amp;""="1",IF((Q1097&lt;&gt;"")*(D1097&lt;0)*(IFERROR(INDEX('入力'!$E$30:$E$88,MATCH(Q1097,'入力'!$A$30:$A$88,0)),"")="貯める・増やす"),Q1097,""),IF(A1097&amp;""="0","",IF(Q1097&lt;&gt;"",Q1097,R1097))))))</f>
        <v/>
      </c>
      <c r="T1097" s="56">
        <f>IF(S1097="","",IF(IFERROR(INDEX('入力'!$E$30:$E$88,MATCH(S1097,'入力'!$A$30:$A$88,0)),"")="入るお金",D1097,-D1097))</f>
        <v/>
      </c>
      <c r="U1097" s="39">
        <f>IF(L1097="","",IF(L1097&lt;&gt;1,"見出しなど",IF(N1097=1,"重なり",IF(S1097="",IF(O1097&gt;0,"数えない（直した）",IF(I1097&amp;""="1","振替",IF(A1097&amp;""="0","計算対象外","数えない"))),IF(COUNTIFS('入力'!$A$30:$A$88,S1097)=0,"一覧にない費目",IF(O1097&gt;0,"直した",IF(S1097="未分類","未分類","OK")))))))</f>
        <v/>
      </c>
    </row>
    <row r="1098">
      <c r="A1098" s="40" t="n"/>
      <c r="B1098" s="34" t="n"/>
      <c r="C1098" s="35" t="n"/>
      <c r="D1098" s="36" t="n"/>
      <c r="E1098" s="35" t="n"/>
      <c r="F1098" s="35" t="n"/>
      <c r="G1098" s="35" t="n"/>
      <c r="H1098" s="35" t="n"/>
      <c r="I1098" s="40" t="n"/>
      <c r="J1098" s="35" t="n"/>
      <c r="L1098" s="39">
        <f>IF(B1098="","",IFERROR(YEAR(B1098)*0+D1098*0+1,0))</f>
        <v/>
      </c>
      <c r="M1098" s="55">
        <f>IF(L1098&lt;&gt;1,"",IF(O1098&gt;0,IF(INDEX('分け方の表'!$O$4:$O$53,O1098)&lt;&gt;"",DATE(YEAR(INDEX('分け方の表'!$O$4:$O$53,O1098)),MONTH(INDEX('分け方の表'!$O$4:$O$53,O1098)),1),DATE(YEAR(B1098),MONTH(B1098),1)),DATE(YEAR(B1098),MONTH(B1098),1)))</f>
        <v/>
      </c>
      <c r="N1098" s="39">
        <f>IF(L1098&lt;&gt;1,"",IF(J1098="",0,IF(COUNTIFS($J$4:J1098,J1098)&gt;1,1,0)))</f>
        <v/>
      </c>
      <c r="O1098" s="39">
        <f>IF(L1098&lt;&gt;1,"",IF(J1098="",0,IFERROR(MATCH(J1098,'分け方の表'!$M$4:$M$53,0),0)))</f>
        <v/>
      </c>
      <c r="P1098" s="39">
        <f>IF(L1098&lt;&gt;1,"",IF(SUMPRODUCT((COUNTIFS(C1098,"*"&amp;'分け方の表'!$F$4:$F$23&amp;"*")&gt;0)*('分け方の表'!$F$4:$F$23&lt;&gt;"")*'分け方の表'!$I$4:$I$23)=0,99,1+COUNTIFS('分け方の表'!$I$4:$I$23,"&gt;"&amp;SUMPRODUCT((COUNTIFS(C1098,"*"&amp;'分け方の表'!$F$4:$F$23&amp;"*")&gt;0)*('分け方の表'!$F$4:$F$23&lt;&gt;"")*'分け方の表'!$I$4:$I$23))))</f>
        <v/>
      </c>
      <c r="Q1098" s="39">
        <f>IF(L1098&lt;&gt;1,"",IF(P1098&gt;=99,"",INDEX('分け方の表'!$G$4:$G$23,P1098)&amp;""))</f>
        <v/>
      </c>
      <c r="R1098" s="39">
        <f>IF(L1098&lt;&gt;1,"",IF((F1098="収入")*(G1098="給与")*(E1098&lt;&gt;"")*(COUNTIFS('分け方の表'!$J$4:$J$13,E1098)&gt;0),INDEX('分け方の表'!$K$4:$K$13,MATCH(E1098,'分け方の表'!$J$4:$J$13,0))&amp;"",IFERROR(INDEX('分け方の表'!$C$4:$C$103,MATCH(F1098&amp;"|"&amp;G1098,'分け方の表'!$D$4:$D$103,0))&amp;"",IFERROR(INDEX('分け方の表'!$C$4:$C$103,MATCH(F1098&amp;"|（ほか全部）",'分け方の表'!$D$4:$D$103,0))&amp;"","未分類"))))</f>
        <v/>
      </c>
      <c r="S1098" s="39">
        <f>IF(L1098&lt;&gt;1,"",IF(N1098=1,"",IF(IF(O1098&gt;0,INDEX('分け方の表'!$N$4:$N$53,O1098)&amp;"","")&lt;&gt;"",IF(INDEX('分け方の表'!$N$4:$N$53,O1098)="（数えない）","",INDEX('分け方の表'!$N$4:$N$53,O1098)&amp;""),IF(I1098&amp;""="1",IF((Q1098&lt;&gt;"")*(D1098&lt;0)*(IFERROR(INDEX('入力'!$E$30:$E$88,MATCH(Q1098,'入力'!$A$30:$A$88,0)),"")="貯める・増やす"),Q1098,""),IF(A1098&amp;""="0","",IF(Q1098&lt;&gt;"",Q1098,R1098))))))</f>
        <v/>
      </c>
      <c r="T1098" s="56">
        <f>IF(S1098="","",IF(IFERROR(INDEX('入力'!$E$30:$E$88,MATCH(S1098,'入力'!$A$30:$A$88,0)),"")="入るお金",D1098,-D1098))</f>
        <v/>
      </c>
      <c r="U1098" s="39">
        <f>IF(L1098="","",IF(L1098&lt;&gt;1,"見出しなど",IF(N1098=1,"重なり",IF(S1098="",IF(O1098&gt;0,"数えない（直した）",IF(I1098&amp;""="1","振替",IF(A1098&amp;""="0","計算対象外","数えない"))),IF(COUNTIFS('入力'!$A$30:$A$88,S1098)=0,"一覧にない費目",IF(O1098&gt;0,"直した",IF(S1098="未分類","未分類","OK")))))))</f>
        <v/>
      </c>
    </row>
    <row r="1099">
      <c r="A1099" s="40" t="n"/>
      <c r="B1099" s="34" t="n"/>
      <c r="C1099" s="35" t="n"/>
      <c r="D1099" s="36" t="n"/>
      <c r="E1099" s="35" t="n"/>
      <c r="F1099" s="35" t="n"/>
      <c r="G1099" s="35" t="n"/>
      <c r="H1099" s="35" t="n"/>
      <c r="I1099" s="40" t="n"/>
      <c r="J1099" s="35" t="n"/>
      <c r="L1099" s="39">
        <f>IF(B1099="","",IFERROR(YEAR(B1099)*0+D1099*0+1,0))</f>
        <v/>
      </c>
      <c r="M1099" s="55">
        <f>IF(L1099&lt;&gt;1,"",IF(O1099&gt;0,IF(INDEX('分け方の表'!$O$4:$O$53,O1099)&lt;&gt;"",DATE(YEAR(INDEX('分け方の表'!$O$4:$O$53,O1099)),MONTH(INDEX('分け方の表'!$O$4:$O$53,O1099)),1),DATE(YEAR(B1099),MONTH(B1099),1)),DATE(YEAR(B1099),MONTH(B1099),1)))</f>
        <v/>
      </c>
      <c r="N1099" s="39">
        <f>IF(L1099&lt;&gt;1,"",IF(J1099="",0,IF(COUNTIFS($J$4:J1099,J1099)&gt;1,1,0)))</f>
        <v/>
      </c>
      <c r="O1099" s="39">
        <f>IF(L1099&lt;&gt;1,"",IF(J1099="",0,IFERROR(MATCH(J1099,'分け方の表'!$M$4:$M$53,0),0)))</f>
        <v/>
      </c>
      <c r="P1099" s="39">
        <f>IF(L1099&lt;&gt;1,"",IF(SUMPRODUCT((COUNTIFS(C1099,"*"&amp;'分け方の表'!$F$4:$F$23&amp;"*")&gt;0)*('分け方の表'!$F$4:$F$23&lt;&gt;"")*'分け方の表'!$I$4:$I$23)=0,99,1+COUNTIFS('分け方の表'!$I$4:$I$23,"&gt;"&amp;SUMPRODUCT((COUNTIFS(C1099,"*"&amp;'分け方の表'!$F$4:$F$23&amp;"*")&gt;0)*('分け方の表'!$F$4:$F$23&lt;&gt;"")*'分け方の表'!$I$4:$I$23))))</f>
        <v/>
      </c>
      <c r="Q1099" s="39">
        <f>IF(L1099&lt;&gt;1,"",IF(P1099&gt;=99,"",INDEX('分け方の表'!$G$4:$G$23,P1099)&amp;""))</f>
        <v/>
      </c>
      <c r="R1099" s="39">
        <f>IF(L1099&lt;&gt;1,"",IF((F1099="収入")*(G1099="給与")*(E1099&lt;&gt;"")*(COUNTIFS('分け方の表'!$J$4:$J$13,E1099)&gt;0),INDEX('分け方の表'!$K$4:$K$13,MATCH(E1099,'分け方の表'!$J$4:$J$13,0))&amp;"",IFERROR(INDEX('分け方の表'!$C$4:$C$103,MATCH(F1099&amp;"|"&amp;G1099,'分け方の表'!$D$4:$D$103,0))&amp;"",IFERROR(INDEX('分け方の表'!$C$4:$C$103,MATCH(F1099&amp;"|（ほか全部）",'分け方の表'!$D$4:$D$103,0))&amp;"","未分類"))))</f>
        <v/>
      </c>
      <c r="S1099" s="39">
        <f>IF(L1099&lt;&gt;1,"",IF(N1099=1,"",IF(IF(O1099&gt;0,INDEX('分け方の表'!$N$4:$N$53,O1099)&amp;"","")&lt;&gt;"",IF(INDEX('分け方の表'!$N$4:$N$53,O1099)="（数えない）","",INDEX('分け方の表'!$N$4:$N$53,O1099)&amp;""),IF(I1099&amp;""="1",IF((Q1099&lt;&gt;"")*(D1099&lt;0)*(IFERROR(INDEX('入力'!$E$30:$E$88,MATCH(Q1099,'入力'!$A$30:$A$88,0)),"")="貯める・増やす"),Q1099,""),IF(A1099&amp;""="0","",IF(Q1099&lt;&gt;"",Q1099,R1099))))))</f>
        <v/>
      </c>
      <c r="T1099" s="56">
        <f>IF(S1099="","",IF(IFERROR(INDEX('入力'!$E$30:$E$88,MATCH(S1099,'入力'!$A$30:$A$88,0)),"")="入るお金",D1099,-D1099))</f>
        <v/>
      </c>
      <c r="U1099" s="39">
        <f>IF(L1099="","",IF(L1099&lt;&gt;1,"見出しなど",IF(N1099=1,"重なり",IF(S1099="",IF(O1099&gt;0,"数えない（直した）",IF(I1099&amp;""="1","振替",IF(A1099&amp;""="0","計算対象外","数えない"))),IF(COUNTIFS('入力'!$A$30:$A$88,S1099)=0,"一覧にない費目",IF(O1099&gt;0,"直した",IF(S1099="未分類","未分類","OK")))))))</f>
        <v/>
      </c>
    </row>
    <row r="1100">
      <c r="A1100" s="40" t="n"/>
      <c r="B1100" s="34" t="n"/>
      <c r="C1100" s="35" t="n"/>
      <c r="D1100" s="36" t="n"/>
      <c r="E1100" s="35" t="n"/>
      <c r="F1100" s="35" t="n"/>
      <c r="G1100" s="35" t="n"/>
      <c r="H1100" s="35" t="n"/>
      <c r="I1100" s="40" t="n"/>
      <c r="J1100" s="35" t="n"/>
      <c r="L1100" s="39">
        <f>IF(B1100="","",IFERROR(YEAR(B1100)*0+D1100*0+1,0))</f>
        <v/>
      </c>
      <c r="M1100" s="55">
        <f>IF(L1100&lt;&gt;1,"",IF(O1100&gt;0,IF(INDEX('分け方の表'!$O$4:$O$53,O1100)&lt;&gt;"",DATE(YEAR(INDEX('分け方の表'!$O$4:$O$53,O1100)),MONTH(INDEX('分け方の表'!$O$4:$O$53,O1100)),1),DATE(YEAR(B1100),MONTH(B1100),1)),DATE(YEAR(B1100),MONTH(B1100),1)))</f>
        <v/>
      </c>
      <c r="N1100" s="39">
        <f>IF(L1100&lt;&gt;1,"",IF(J1100="",0,IF(COUNTIFS($J$4:J1100,J1100)&gt;1,1,0)))</f>
        <v/>
      </c>
      <c r="O1100" s="39">
        <f>IF(L1100&lt;&gt;1,"",IF(J1100="",0,IFERROR(MATCH(J1100,'分け方の表'!$M$4:$M$53,0),0)))</f>
        <v/>
      </c>
      <c r="P1100" s="39">
        <f>IF(L1100&lt;&gt;1,"",IF(SUMPRODUCT((COUNTIFS(C1100,"*"&amp;'分け方の表'!$F$4:$F$23&amp;"*")&gt;0)*('分け方の表'!$F$4:$F$23&lt;&gt;"")*'分け方の表'!$I$4:$I$23)=0,99,1+COUNTIFS('分け方の表'!$I$4:$I$23,"&gt;"&amp;SUMPRODUCT((COUNTIFS(C1100,"*"&amp;'分け方の表'!$F$4:$F$23&amp;"*")&gt;0)*('分け方の表'!$F$4:$F$23&lt;&gt;"")*'分け方の表'!$I$4:$I$23))))</f>
        <v/>
      </c>
      <c r="Q1100" s="39">
        <f>IF(L1100&lt;&gt;1,"",IF(P1100&gt;=99,"",INDEX('分け方の表'!$G$4:$G$23,P1100)&amp;""))</f>
        <v/>
      </c>
      <c r="R1100" s="39">
        <f>IF(L1100&lt;&gt;1,"",IF((F1100="収入")*(G1100="給与")*(E1100&lt;&gt;"")*(COUNTIFS('分け方の表'!$J$4:$J$13,E1100)&gt;0),INDEX('分け方の表'!$K$4:$K$13,MATCH(E1100,'分け方の表'!$J$4:$J$13,0))&amp;"",IFERROR(INDEX('分け方の表'!$C$4:$C$103,MATCH(F1100&amp;"|"&amp;G1100,'分け方の表'!$D$4:$D$103,0))&amp;"",IFERROR(INDEX('分け方の表'!$C$4:$C$103,MATCH(F1100&amp;"|（ほか全部）",'分け方の表'!$D$4:$D$103,0))&amp;"","未分類"))))</f>
        <v/>
      </c>
      <c r="S1100" s="39">
        <f>IF(L1100&lt;&gt;1,"",IF(N1100=1,"",IF(IF(O1100&gt;0,INDEX('分け方の表'!$N$4:$N$53,O1100)&amp;"","")&lt;&gt;"",IF(INDEX('分け方の表'!$N$4:$N$53,O1100)="（数えない）","",INDEX('分け方の表'!$N$4:$N$53,O1100)&amp;""),IF(I1100&amp;""="1",IF((Q1100&lt;&gt;"")*(D1100&lt;0)*(IFERROR(INDEX('入力'!$E$30:$E$88,MATCH(Q1100,'入力'!$A$30:$A$88,0)),"")="貯める・増やす"),Q1100,""),IF(A1100&amp;""="0","",IF(Q1100&lt;&gt;"",Q1100,R1100))))))</f>
        <v/>
      </c>
      <c r="T1100" s="56">
        <f>IF(S1100="","",IF(IFERROR(INDEX('入力'!$E$30:$E$88,MATCH(S1100,'入力'!$A$30:$A$88,0)),"")="入るお金",D1100,-D1100))</f>
        <v/>
      </c>
      <c r="U1100" s="39">
        <f>IF(L1100="","",IF(L1100&lt;&gt;1,"見出しなど",IF(N1100=1,"重なり",IF(S1100="",IF(O1100&gt;0,"数えない（直した）",IF(I1100&amp;""="1","振替",IF(A1100&amp;""="0","計算対象外","数えない"))),IF(COUNTIFS('入力'!$A$30:$A$88,S1100)=0,"一覧にない費目",IF(O1100&gt;0,"直した",IF(S1100="未分類","未分類","OK")))))))</f>
        <v/>
      </c>
    </row>
    <row r="1101">
      <c r="A1101" s="40" t="n"/>
      <c r="B1101" s="34" t="n"/>
      <c r="C1101" s="35" t="n"/>
      <c r="D1101" s="36" t="n"/>
      <c r="E1101" s="35" t="n"/>
      <c r="F1101" s="35" t="n"/>
      <c r="G1101" s="35" t="n"/>
      <c r="H1101" s="35" t="n"/>
      <c r="I1101" s="40" t="n"/>
      <c r="J1101" s="35" t="n"/>
      <c r="L1101" s="39">
        <f>IF(B1101="","",IFERROR(YEAR(B1101)*0+D1101*0+1,0))</f>
        <v/>
      </c>
      <c r="M1101" s="55">
        <f>IF(L1101&lt;&gt;1,"",IF(O1101&gt;0,IF(INDEX('分け方の表'!$O$4:$O$53,O1101)&lt;&gt;"",DATE(YEAR(INDEX('分け方の表'!$O$4:$O$53,O1101)),MONTH(INDEX('分け方の表'!$O$4:$O$53,O1101)),1),DATE(YEAR(B1101),MONTH(B1101),1)),DATE(YEAR(B1101),MONTH(B1101),1)))</f>
        <v/>
      </c>
      <c r="N1101" s="39">
        <f>IF(L1101&lt;&gt;1,"",IF(J1101="",0,IF(COUNTIFS($J$4:J1101,J1101)&gt;1,1,0)))</f>
        <v/>
      </c>
      <c r="O1101" s="39">
        <f>IF(L1101&lt;&gt;1,"",IF(J1101="",0,IFERROR(MATCH(J1101,'分け方の表'!$M$4:$M$53,0),0)))</f>
        <v/>
      </c>
      <c r="P1101" s="39">
        <f>IF(L1101&lt;&gt;1,"",IF(SUMPRODUCT((COUNTIFS(C1101,"*"&amp;'分け方の表'!$F$4:$F$23&amp;"*")&gt;0)*('分け方の表'!$F$4:$F$23&lt;&gt;"")*'分け方の表'!$I$4:$I$23)=0,99,1+COUNTIFS('分け方の表'!$I$4:$I$23,"&gt;"&amp;SUMPRODUCT((COUNTIFS(C1101,"*"&amp;'分け方の表'!$F$4:$F$23&amp;"*")&gt;0)*('分け方の表'!$F$4:$F$23&lt;&gt;"")*'分け方の表'!$I$4:$I$23))))</f>
        <v/>
      </c>
      <c r="Q1101" s="39">
        <f>IF(L1101&lt;&gt;1,"",IF(P1101&gt;=99,"",INDEX('分け方の表'!$G$4:$G$23,P1101)&amp;""))</f>
        <v/>
      </c>
      <c r="R1101" s="39">
        <f>IF(L1101&lt;&gt;1,"",IF((F1101="収入")*(G1101="給与")*(E1101&lt;&gt;"")*(COUNTIFS('分け方の表'!$J$4:$J$13,E1101)&gt;0),INDEX('分け方の表'!$K$4:$K$13,MATCH(E1101,'分け方の表'!$J$4:$J$13,0))&amp;"",IFERROR(INDEX('分け方の表'!$C$4:$C$103,MATCH(F1101&amp;"|"&amp;G1101,'分け方の表'!$D$4:$D$103,0))&amp;"",IFERROR(INDEX('分け方の表'!$C$4:$C$103,MATCH(F1101&amp;"|（ほか全部）",'分け方の表'!$D$4:$D$103,0))&amp;"","未分類"))))</f>
        <v/>
      </c>
      <c r="S1101" s="39">
        <f>IF(L1101&lt;&gt;1,"",IF(N1101=1,"",IF(IF(O1101&gt;0,INDEX('分け方の表'!$N$4:$N$53,O1101)&amp;"","")&lt;&gt;"",IF(INDEX('分け方の表'!$N$4:$N$53,O1101)="（数えない）","",INDEX('分け方の表'!$N$4:$N$53,O1101)&amp;""),IF(I1101&amp;""="1",IF((Q1101&lt;&gt;"")*(D1101&lt;0)*(IFERROR(INDEX('入力'!$E$30:$E$88,MATCH(Q1101,'入力'!$A$30:$A$88,0)),"")="貯める・増やす"),Q1101,""),IF(A1101&amp;""="0","",IF(Q1101&lt;&gt;"",Q1101,R1101))))))</f>
        <v/>
      </c>
      <c r="T1101" s="56">
        <f>IF(S1101="","",IF(IFERROR(INDEX('入力'!$E$30:$E$88,MATCH(S1101,'入力'!$A$30:$A$88,0)),"")="入るお金",D1101,-D1101))</f>
        <v/>
      </c>
      <c r="U1101" s="39">
        <f>IF(L1101="","",IF(L1101&lt;&gt;1,"見出しなど",IF(N1101=1,"重なり",IF(S1101="",IF(O1101&gt;0,"数えない（直した）",IF(I1101&amp;""="1","振替",IF(A1101&amp;""="0","計算対象外","数えない"))),IF(COUNTIFS('入力'!$A$30:$A$88,S1101)=0,"一覧にない費目",IF(O1101&gt;0,"直した",IF(S1101="未分類","未分類","OK")))))))</f>
        <v/>
      </c>
    </row>
    <row r="1102">
      <c r="A1102" s="40" t="n"/>
      <c r="B1102" s="34" t="n"/>
      <c r="C1102" s="35" t="n"/>
      <c r="D1102" s="36" t="n"/>
      <c r="E1102" s="35" t="n"/>
      <c r="F1102" s="35" t="n"/>
      <c r="G1102" s="35" t="n"/>
      <c r="H1102" s="35" t="n"/>
      <c r="I1102" s="40" t="n"/>
      <c r="J1102" s="35" t="n"/>
      <c r="L1102" s="39">
        <f>IF(B1102="","",IFERROR(YEAR(B1102)*0+D1102*0+1,0))</f>
        <v/>
      </c>
      <c r="M1102" s="55">
        <f>IF(L1102&lt;&gt;1,"",IF(O1102&gt;0,IF(INDEX('分け方の表'!$O$4:$O$53,O1102)&lt;&gt;"",DATE(YEAR(INDEX('分け方の表'!$O$4:$O$53,O1102)),MONTH(INDEX('分け方の表'!$O$4:$O$53,O1102)),1),DATE(YEAR(B1102),MONTH(B1102),1)),DATE(YEAR(B1102),MONTH(B1102),1)))</f>
        <v/>
      </c>
      <c r="N1102" s="39">
        <f>IF(L1102&lt;&gt;1,"",IF(J1102="",0,IF(COUNTIFS($J$4:J1102,J1102)&gt;1,1,0)))</f>
        <v/>
      </c>
      <c r="O1102" s="39">
        <f>IF(L1102&lt;&gt;1,"",IF(J1102="",0,IFERROR(MATCH(J1102,'分け方の表'!$M$4:$M$53,0),0)))</f>
        <v/>
      </c>
      <c r="P1102" s="39">
        <f>IF(L1102&lt;&gt;1,"",IF(SUMPRODUCT((COUNTIFS(C1102,"*"&amp;'分け方の表'!$F$4:$F$23&amp;"*")&gt;0)*('分け方の表'!$F$4:$F$23&lt;&gt;"")*'分け方の表'!$I$4:$I$23)=0,99,1+COUNTIFS('分け方の表'!$I$4:$I$23,"&gt;"&amp;SUMPRODUCT((COUNTIFS(C1102,"*"&amp;'分け方の表'!$F$4:$F$23&amp;"*")&gt;0)*('分け方の表'!$F$4:$F$23&lt;&gt;"")*'分け方の表'!$I$4:$I$23))))</f>
        <v/>
      </c>
      <c r="Q1102" s="39">
        <f>IF(L1102&lt;&gt;1,"",IF(P1102&gt;=99,"",INDEX('分け方の表'!$G$4:$G$23,P1102)&amp;""))</f>
        <v/>
      </c>
      <c r="R1102" s="39">
        <f>IF(L1102&lt;&gt;1,"",IF((F1102="収入")*(G1102="給与")*(E1102&lt;&gt;"")*(COUNTIFS('分け方の表'!$J$4:$J$13,E1102)&gt;0),INDEX('分け方の表'!$K$4:$K$13,MATCH(E1102,'分け方の表'!$J$4:$J$13,0))&amp;"",IFERROR(INDEX('分け方の表'!$C$4:$C$103,MATCH(F1102&amp;"|"&amp;G1102,'分け方の表'!$D$4:$D$103,0))&amp;"",IFERROR(INDEX('分け方の表'!$C$4:$C$103,MATCH(F1102&amp;"|（ほか全部）",'分け方の表'!$D$4:$D$103,0))&amp;"","未分類"))))</f>
        <v/>
      </c>
      <c r="S1102" s="39">
        <f>IF(L1102&lt;&gt;1,"",IF(N1102=1,"",IF(IF(O1102&gt;0,INDEX('分け方の表'!$N$4:$N$53,O1102)&amp;"","")&lt;&gt;"",IF(INDEX('分け方の表'!$N$4:$N$53,O1102)="（数えない）","",INDEX('分け方の表'!$N$4:$N$53,O1102)&amp;""),IF(I1102&amp;""="1",IF((Q1102&lt;&gt;"")*(D1102&lt;0)*(IFERROR(INDEX('入力'!$E$30:$E$88,MATCH(Q1102,'入力'!$A$30:$A$88,0)),"")="貯める・増やす"),Q1102,""),IF(A1102&amp;""="0","",IF(Q1102&lt;&gt;"",Q1102,R1102))))))</f>
        <v/>
      </c>
      <c r="T1102" s="56">
        <f>IF(S1102="","",IF(IFERROR(INDEX('入力'!$E$30:$E$88,MATCH(S1102,'入力'!$A$30:$A$88,0)),"")="入るお金",D1102,-D1102))</f>
        <v/>
      </c>
      <c r="U1102" s="39">
        <f>IF(L1102="","",IF(L1102&lt;&gt;1,"見出しなど",IF(N1102=1,"重なり",IF(S1102="",IF(O1102&gt;0,"数えない（直した）",IF(I1102&amp;""="1","振替",IF(A1102&amp;""="0","計算対象外","数えない"))),IF(COUNTIFS('入力'!$A$30:$A$88,S1102)=0,"一覧にない費目",IF(O1102&gt;0,"直した",IF(S1102="未分類","未分類","OK")))))))</f>
        <v/>
      </c>
    </row>
    <row r="1103">
      <c r="A1103" s="40" t="n"/>
      <c r="B1103" s="34" t="n"/>
      <c r="C1103" s="35" t="n"/>
      <c r="D1103" s="36" t="n"/>
      <c r="E1103" s="35" t="n"/>
      <c r="F1103" s="35" t="n"/>
      <c r="G1103" s="35" t="n"/>
      <c r="H1103" s="35" t="n"/>
      <c r="I1103" s="40" t="n"/>
      <c r="J1103" s="35" t="n"/>
      <c r="L1103" s="39">
        <f>IF(B1103="","",IFERROR(YEAR(B1103)*0+D1103*0+1,0))</f>
        <v/>
      </c>
      <c r="M1103" s="55">
        <f>IF(L1103&lt;&gt;1,"",IF(O1103&gt;0,IF(INDEX('分け方の表'!$O$4:$O$53,O1103)&lt;&gt;"",DATE(YEAR(INDEX('分け方の表'!$O$4:$O$53,O1103)),MONTH(INDEX('分け方の表'!$O$4:$O$53,O1103)),1),DATE(YEAR(B1103),MONTH(B1103),1)),DATE(YEAR(B1103),MONTH(B1103),1)))</f>
        <v/>
      </c>
      <c r="N1103" s="39">
        <f>IF(L1103&lt;&gt;1,"",IF(J1103="",0,IF(COUNTIFS($J$4:J1103,J1103)&gt;1,1,0)))</f>
        <v/>
      </c>
      <c r="O1103" s="39">
        <f>IF(L1103&lt;&gt;1,"",IF(J1103="",0,IFERROR(MATCH(J1103,'分け方の表'!$M$4:$M$53,0),0)))</f>
        <v/>
      </c>
      <c r="P1103" s="39">
        <f>IF(L1103&lt;&gt;1,"",IF(SUMPRODUCT((COUNTIFS(C1103,"*"&amp;'分け方の表'!$F$4:$F$23&amp;"*")&gt;0)*('分け方の表'!$F$4:$F$23&lt;&gt;"")*'分け方の表'!$I$4:$I$23)=0,99,1+COUNTIFS('分け方の表'!$I$4:$I$23,"&gt;"&amp;SUMPRODUCT((COUNTIFS(C1103,"*"&amp;'分け方の表'!$F$4:$F$23&amp;"*")&gt;0)*('分け方の表'!$F$4:$F$23&lt;&gt;"")*'分け方の表'!$I$4:$I$23))))</f>
        <v/>
      </c>
      <c r="Q1103" s="39">
        <f>IF(L1103&lt;&gt;1,"",IF(P1103&gt;=99,"",INDEX('分け方の表'!$G$4:$G$23,P1103)&amp;""))</f>
        <v/>
      </c>
      <c r="R1103" s="39">
        <f>IF(L1103&lt;&gt;1,"",IF((F1103="収入")*(G1103="給与")*(E1103&lt;&gt;"")*(COUNTIFS('分け方の表'!$J$4:$J$13,E1103)&gt;0),INDEX('分け方の表'!$K$4:$K$13,MATCH(E1103,'分け方の表'!$J$4:$J$13,0))&amp;"",IFERROR(INDEX('分け方の表'!$C$4:$C$103,MATCH(F1103&amp;"|"&amp;G1103,'分け方の表'!$D$4:$D$103,0))&amp;"",IFERROR(INDEX('分け方の表'!$C$4:$C$103,MATCH(F1103&amp;"|（ほか全部）",'分け方の表'!$D$4:$D$103,0))&amp;"","未分類"))))</f>
        <v/>
      </c>
      <c r="S1103" s="39">
        <f>IF(L1103&lt;&gt;1,"",IF(N1103=1,"",IF(IF(O1103&gt;0,INDEX('分け方の表'!$N$4:$N$53,O1103)&amp;"","")&lt;&gt;"",IF(INDEX('分け方の表'!$N$4:$N$53,O1103)="（数えない）","",INDEX('分け方の表'!$N$4:$N$53,O1103)&amp;""),IF(I1103&amp;""="1",IF((Q1103&lt;&gt;"")*(D1103&lt;0)*(IFERROR(INDEX('入力'!$E$30:$E$88,MATCH(Q1103,'入力'!$A$30:$A$88,0)),"")="貯める・増やす"),Q1103,""),IF(A1103&amp;""="0","",IF(Q1103&lt;&gt;"",Q1103,R1103))))))</f>
        <v/>
      </c>
      <c r="T1103" s="56">
        <f>IF(S1103="","",IF(IFERROR(INDEX('入力'!$E$30:$E$88,MATCH(S1103,'入力'!$A$30:$A$88,0)),"")="入るお金",D1103,-D1103))</f>
        <v/>
      </c>
      <c r="U1103" s="39">
        <f>IF(L1103="","",IF(L1103&lt;&gt;1,"見出しなど",IF(N1103=1,"重なり",IF(S1103="",IF(O1103&gt;0,"数えない（直した）",IF(I1103&amp;""="1","振替",IF(A1103&amp;""="0","計算対象外","数えない"))),IF(COUNTIFS('入力'!$A$30:$A$88,S1103)=0,"一覧にない費目",IF(O1103&gt;0,"直した",IF(S1103="未分類","未分類","OK")))))))</f>
        <v/>
      </c>
    </row>
    <row r="1104">
      <c r="A1104" s="40" t="n"/>
      <c r="B1104" s="34" t="n"/>
      <c r="C1104" s="35" t="n"/>
      <c r="D1104" s="36" t="n"/>
      <c r="E1104" s="35" t="n"/>
      <c r="F1104" s="35" t="n"/>
      <c r="G1104" s="35" t="n"/>
      <c r="H1104" s="35" t="n"/>
      <c r="I1104" s="40" t="n"/>
      <c r="J1104" s="35" t="n"/>
      <c r="L1104" s="39">
        <f>IF(B1104="","",IFERROR(YEAR(B1104)*0+D1104*0+1,0))</f>
        <v/>
      </c>
      <c r="M1104" s="55">
        <f>IF(L1104&lt;&gt;1,"",IF(O1104&gt;0,IF(INDEX('分け方の表'!$O$4:$O$53,O1104)&lt;&gt;"",DATE(YEAR(INDEX('分け方の表'!$O$4:$O$53,O1104)),MONTH(INDEX('分け方の表'!$O$4:$O$53,O1104)),1),DATE(YEAR(B1104),MONTH(B1104),1)),DATE(YEAR(B1104),MONTH(B1104),1)))</f>
        <v/>
      </c>
      <c r="N1104" s="39">
        <f>IF(L1104&lt;&gt;1,"",IF(J1104="",0,IF(COUNTIFS($J$4:J1104,J1104)&gt;1,1,0)))</f>
        <v/>
      </c>
      <c r="O1104" s="39">
        <f>IF(L1104&lt;&gt;1,"",IF(J1104="",0,IFERROR(MATCH(J1104,'分け方の表'!$M$4:$M$53,0),0)))</f>
        <v/>
      </c>
      <c r="P1104" s="39">
        <f>IF(L1104&lt;&gt;1,"",IF(SUMPRODUCT((COUNTIFS(C1104,"*"&amp;'分け方の表'!$F$4:$F$23&amp;"*")&gt;0)*('分け方の表'!$F$4:$F$23&lt;&gt;"")*'分け方の表'!$I$4:$I$23)=0,99,1+COUNTIFS('分け方の表'!$I$4:$I$23,"&gt;"&amp;SUMPRODUCT((COUNTIFS(C1104,"*"&amp;'分け方の表'!$F$4:$F$23&amp;"*")&gt;0)*('分け方の表'!$F$4:$F$23&lt;&gt;"")*'分け方の表'!$I$4:$I$23))))</f>
        <v/>
      </c>
      <c r="Q1104" s="39">
        <f>IF(L1104&lt;&gt;1,"",IF(P1104&gt;=99,"",INDEX('分け方の表'!$G$4:$G$23,P1104)&amp;""))</f>
        <v/>
      </c>
      <c r="R1104" s="39">
        <f>IF(L1104&lt;&gt;1,"",IF((F1104="収入")*(G1104="給与")*(E1104&lt;&gt;"")*(COUNTIFS('分け方の表'!$J$4:$J$13,E1104)&gt;0),INDEX('分け方の表'!$K$4:$K$13,MATCH(E1104,'分け方の表'!$J$4:$J$13,0))&amp;"",IFERROR(INDEX('分け方の表'!$C$4:$C$103,MATCH(F1104&amp;"|"&amp;G1104,'分け方の表'!$D$4:$D$103,0))&amp;"",IFERROR(INDEX('分け方の表'!$C$4:$C$103,MATCH(F1104&amp;"|（ほか全部）",'分け方の表'!$D$4:$D$103,0))&amp;"","未分類"))))</f>
        <v/>
      </c>
      <c r="S1104" s="39">
        <f>IF(L1104&lt;&gt;1,"",IF(N1104=1,"",IF(IF(O1104&gt;0,INDEX('分け方の表'!$N$4:$N$53,O1104)&amp;"","")&lt;&gt;"",IF(INDEX('分け方の表'!$N$4:$N$53,O1104)="（数えない）","",INDEX('分け方の表'!$N$4:$N$53,O1104)&amp;""),IF(I1104&amp;""="1",IF((Q1104&lt;&gt;"")*(D1104&lt;0)*(IFERROR(INDEX('入力'!$E$30:$E$88,MATCH(Q1104,'入力'!$A$30:$A$88,0)),"")="貯める・増やす"),Q1104,""),IF(A1104&amp;""="0","",IF(Q1104&lt;&gt;"",Q1104,R1104))))))</f>
        <v/>
      </c>
      <c r="T1104" s="56">
        <f>IF(S1104="","",IF(IFERROR(INDEX('入力'!$E$30:$E$88,MATCH(S1104,'入力'!$A$30:$A$88,0)),"")="入るお金",D1104,-D1104))</f>
        <v/>
      </c>
      <c r="U1104" s="39">
        <f>IF(L1104="","",IF(L1104&lt;&gt;1,"見出しなど",IF(N1104=1,"重なり",IF(S1104="",IF(O1104&gt;0,"数えない（直した）",IF(I1104&amp;""="1","振替",IF(A1104&amp;""="0","計算対象外","数えない"))),IF(COUNTIFS('入力'!$A$30:$A$88,S1104)=0,"一覧にない費目",IF(O1104&gt;0,"直した",IF(S1104="未分類","未分類","OK")))))))</f>
        <v/>
      </c>
    </row>
    <row r="1105">
      <c r="A1105" s="40" t="n"/>
      <c r="B1105" s="34" t="n"/>
      <c r="C1105" s="35" t="n"/>
      <c r="D1105" s="36" t="n"/>
      <c r="E1105" s="35" t="n"/>
      <c r="F1105" s="35" t="n"/>
      <c r="G1105" s="35" t="n"/>
      <c r="H1105" s="35" t="n"/>
      <c r="I1105" s="40" t="n"/>
      <c r="J1105" s="35" t="n"/>
      <c r="L1105" s="39">
        <f>IF(B1105="","",IFERROR(YEAR(B1105)*0+D1105*0+1,0))</f>
        <v/>
      </c>
      <c r="M1105" s="55">
        <f>IF(L1105&lt;&gt;1,"",IF(O1105&gt;0,IF(INDEX('分け方の表'!$O$4:$O$53,O1105)&lt;&gt;"",DATE(YEAR(INDEX('分け方の表'!$O$4:$O$53,O1105)),MONTH(INDEX('分け方の表'!$O$4:$O$53,O1105)),1),DATE(YEAR(B1105),MONTH(B1105),1)),DATE(YEAR(B1105),MONTH(B1105),1)))</f>
        <v/>
      </c>
      <c r="N1105" s="39">
        <f>IF(L1105&lt;&gt;1,"",IF(J1105="",0,IF(COUNTIFS($J$4:J1105,J1105)&gt;1,1,0)))</f>
        <v/>
      </c>
      <c r="O1105" s="39">
        <f>IF(L1105&lt;&gt;1,"",IF(J1105="",0,IFERROR(MATCH(J1105,'分け方の表'!$M$4:$M$53,0),0)))</f>
        <v/>
      </c>
      <c r="P1105" s="39">
        <f>IF(L1105&lt;&gt;1,"",IF(SUMPRODUCT((COUNTIFS(C1105,"*"&amp;'分け方の表'!$F$4:$F$23&amp;"*")&gt;0)*('分け方の表'!$F$4:$F$23&lt;&gt;"")*'分け方の表'!$I$4:$I$23)=0,99,1+COUNTIFS('分け方の表'!$I$4:$I$23,"&gt;"&amp;SUMPRODUCT((COUNTIFS(C1105,"*"&amp;'分け方の表'!$F$4:$F$23&amp;"*")&gt;0)*('分け方の表'!$F$4:$F$23&lt;&gt;"")*'分け方の表'!$I$4:$I$23))))</f>
        <v/>
      </c>
      <c r="Q1105" s="39">
        <f>IF(L1105&lt;&gt;1,"",IF(P1105&gt;=99,"",INDEX('分け方の表'!$G$4:$G$23,P1105)&amp;""))</f>
        <v/>
      </c>
      <c r="R1105" s="39">
        <f>IF(L1105&lt;&gt;1,"",IF((F1105="収入")*(G1105="給与")*(E1105&lt;&gt;"")*(COUNTIFS('分け方の表'!$J$4:$J$13,E1105)&gt;0),INDEX('分け方の表'!$K$4:$K$13,MATCH(E1105,'分け方の表'!$J$4:$J$13,0))&amp;"",IFERROR(INDEX('分け方の表'!$C$4:$C$103,MATCH(F1105&amp;"|"&amp;G1105,'分け方の表'!$D$4:$D$103,0))&amp;"",IFERROR(INDEX('分け方の表'!$C$4:$C$103,MATCH(F1105&amp;"|（ほか全部）",'分け方の表'!$D$4:$D$103,0))&amp;"","未分類"))))</f>
        <v/>
      </c>
      <c r="S1105" s="39">
        <f>IF(L1105&lt;&gt;1,"",IF(N1105=1,"",IF(IF(O1105&gt;0,INDEX('分け方の表'!$N$4:$N$53,O1105)&amp;"","")&lt;&gt;"",IF(INDEX('分け方の表'!$N$4:$N$53,O1105)="（数えない）","",INDEX('分け方の表'!$N$4:$N$53,O1105)&amp;""),IF(I1105&amp;""="1",IF((Q1105&lt;&gt;"")*(D1105&lt;0)*(IFERROR(INDEX('入力'!$E$30:$E$88,MATCH(Q1105,'入力'!$A$30:$A$88,0)),"")="貯める・増やす"),Q1105,""),IF(A1105&amp;""="0","",IF(Q1105&lt;&gt;"",Q1105,R1105))))))</f>
        <v/>
      </c>
      <c r="T1105" s="56">
        <f>IF(S1105="","",IF(IFERROR(INDEX('入力'!$E$30:$E$88,MATCH(S1105,'入力'!$A$30:$A$88,0)),"")="入るお金",D1105,-D1105))</f>
        <v/>
      </c>
      <c r="U1105" s="39">
        <f>IF(L1105="","",IF(L1105&lt;&gt;1,"見出しなど",IF(N1105=1,"重なり",IF(S1105="",IF(O1105&gt;0,"数えない（直した）",IF(I1105&amp;""="1","振替",IF(A1105&amp;""="0","計算対象外","数えない"))),IF(COUNTIFS('入力'!$A$30:$A$88,S1105)=0,"一覧にない費目",IF(O1105&gt;0,"直した",IF(S1105="未分類","未分類","OK")))))))</f>
        <v/>
      </c>
    </row>
    <row r="1106">
      <c r="A1106" s="40" t="n"/>
      <c r="B1106" s="34" t="n"/>
      <c r="C1106" s="35" t="n"/>
      <c r="D1106" s="36" t="n"/>
      <c r="E1106" s="35" t="n"/>
      <c r="F1106" s="35" t="n"/>
      <c r="G1106" s="35" t="n"/>
      <c r="H1106" s="35" t="n"/>
      <c r="I1106" s="40" t="n"/>
      <c r="J1106" s="35" t="n"/>
      <c r="L1106" s="39">
        <f>IF(B1106="","",IFERROR(YEAR(B1106)*0+D1106*0+1,0))</f>
        <v/>
      </c>
      <c r="M1106" s="55">
        <f>IF(L1106&lt;&gt;1,"",IF(O1106&gt;0,IF(INDEX('分け方の表'!$O$4:$O$53,O1106)&lt;&gt;"",DATE(YEAR(INDEX('分け方の表'!$O$4:$O$53,O1106)),MONTH(INDEX('分け方の表'!$O$4:$O$53,O1106)),1),DATE(YEAR(B1106),MONTH(B1106),1)),DATE(YEAR(B1106),MONTH(B1106),1)))</f>
        <v/>
      </c>
      <c r="N1106" s="39">
        <f>IF(L1106&lt;&gt;1,"",IF(J1106="",0,IF(COUNTIFS($J$4:J1106,J1106)&gt;1,1,0)))</f>
        <v/>
      </c>
      <c r="O1106" s="39">
        <f>IF(L1106&lt;&gt;1,"",IF(J1106="",0,IFERROR(MATCH(J1106,'分け方の表'!$M$4:$M$53,0),0)))</f>
        <v/>
      </c>
      <c r="P1106" s="39">
        <f>IF(L1106&lt;&gt;1,"",IF(SUMPRODUCT((COUNTIFS(C1106,"*"&amp;'分け方の表'!$F$4:$F$23&amp;"*")&gt;0)*('分け方の表'!$F$4:$F$23&lt;&gt;"")*'分け方の表'!$I$4:$I$23)=0,99,1+COUNTIFS('分け方の表'!$I$4:$I$23,"&gt;"&amp;SUMPRODUCT((COUNTIFS(C1106,"*"&amp;'分け方の表'!$F$4:$F$23&amp;"*")&gt;0)*('分け方の表'!$F$4:$F$23&lt;&gt;"")*'分け方の表'!$I$4:$I$23))))</f>
        <v/>
      </c>
      <c r="Q1106" s="39">
        <f>IF(L1106&lt;&gt;1,"",IF(P1106&gt;=99,"",INDEX('分け方の表'!$G$4:$G$23,P1106)&amp;""))</f>
        <v/>
      </c>
      <c r="R1106" s="39">
        <f>IF(L1106&lt;&gt;1,"",IF((F1106="収入")*(G1106="給与")*(E1106&lt;&gt;"")*(COUNTIFS('分け方の表'!$J$4:$J$13,E1106)&gt;0),INDEX('分け方の表'!$K$4:$K$13,MATCH(E1106,'分け方の表'!$J$4:$J$13,0))&amp;"",IFERROR(INDEX('分け方の表'!$C$4:$C$103,MATCH(F1106&amp;"|"&amp;G1106,'分け方の表'!$D$4:$D$103,0))&amp;"",IFERROR(INDEX('分け方の表'!$C$4:$C$103,MATCH(F1106&amp;"|（ほか全部）",'分け方の表'!$D$4:$D$103,0))&amp;"","未分類"))))</f>
        <v/>
      </c>
      <c r="S1106" s="39">
        <f>IF(L1106&lt;&gt;1,"",IF(N1106=1,"",IF(IF(O1106&gt;0,INDEX('分け方の表'!$N$4:$N$53,O1106)&amp;"","")&lt;&gt;"",IF(INDEX('分け方の表'!$N$4:$N$53,O1106)="（数えない）","",INDEX('分け方の表'!$N$4:$N$53,O1106)&amp;""),IF(I1106&amp;""="1",IF((Q1106&lt;&gt;"")*(D1106&lt;0)*(IFERROR(INDEX('入力'!$E$30:$E$88,MATCH(Q1106,'入力'!$A$30:$A$88,0)),"")="貯める・増やす"),Q1106,""),IF(A1106&amp;""="0","",IF(Q1106&lt;&gt;"",Q1106,R1106))))))</f>
        <v/>
      </c>
      <c r="T1106" s="56">
        <f>IF(S1106="","",IF(IFERROR(INDEX('入力'!$E$30:$E$88,MATCH(S1106,'入力'!$A$30:$A$88,0)),"")="入るお金",D1106,-D1106))</f>
        <v/>
      </c>
      <c r="U1106" s="39">
        <f>IF(L1106="","",IF(L1106&lt;&gt;1,"見出しなど",IF(N1106=1,"重なり",IF(S1106="",IF(O1106&gt;0,"数えない（直した）",IF(I1106&amp;""="1","振替",IF(A1106&amp;""="0","計算対象外","数えない"))),IF(COUNTIFS('入力'!$A$30:$A$88,S1106)=0,"一覧にない費目",IF(O1106&gt;0,"直した",IF(S1106="未分類","未分類","OK")))))))</f>
        <v/>
      </c>
    </row>
    <row r="1107">
      <c r="A1107" s="40" t="n"/>
      <c r="B1107" s="34" t="n"/>
      <c r="C1107" s="35" t="n"/>
      <c r="D1107" s="36" t="n"/>
      <c r="E1107" s="35" t="n"/>
      <c r="F1107" s="35" t="n"/>
      <c r="G1107" s="35" t="n"/>
      <c r="H1107" s="35" t="n"/>
      <c r="I1107" s="40" t="n"/>
      <c r="J1107" s="35" t="n"/>
      <c r="L1107" s="39">
        <f>IF(B1107="","",IFERROR(YEAR(B1107)*0+D1107*0+1,0))</f>
        <v/>
      </c>
      <c r="M1107" s="55">
        <f>IF(L1107&lt;&gt;1,"",IF(O1107&gt;0,IF(INDEX('分け方の表'!$O$4:$O$53,O1107)&lt;&gt;"",DATE(YEAR(INDEX('分け方の表'!$O$4:$O$53,O1107)),MONTH(INDEX('分け方の表'!$O$4:$O$53,O1107)),1),DATE(YEAR(B1107),MONTH(B1107),1)),DATE(YEAR(B1107),MONTH(B1107),1)))</f>
        <v/>
      </c>
      <c r="N1107" s="39">
        <f>IF(L1107&lt;&gt;1,"",IF(J1107="",0,IF(COUNTIFS($J$4:J1107,J1107)&gt;1,1,0)))</f>
        <v/>
      </c>
      <c r="O1107" s="39">
        <f>IF(L1107&lt;&gt;1,"",IF(J1107="",0,IFERROR(MATCH(J1107,'分け方の表'!$M$4:$M$53,0),0)))</f>
        <v/>
      </c>
      <c r="P1107" s="39">
        <f>IF(L1107&lt;&gt;1,"",IF(SUMPRODUCT((COUNTIFS(C1107,"*"&amp;'分け方の表'!$F$4:$F$23&amp;"*")&gt;0)*('分け方の表'!$F$4:$F$23&lt;&gt;"")*'分け方の表'!$I$4:$I$23)=0,99,1+COUNTIFS('分け方の表'!$I$4:$I$23,"&gt;"&amp;SUMPRODUCT((COUNTIFS(C1107,"*"&amp;'分け方の表'!$F$4:$F$23&amp;"*")&gt;0)*('分け方の表'!$F$4:$F$23&lt;&gt;"")*'分け方の表'!$I$4:$I$23))))</f>
        <v/>
      </c>
      <c r="Q1107" s="39">
        <f>IF(L1107&lt;&gt;1,"",IF(P1107&gt;=99,"",INDEX('分け方の表'!$G$4:$G$23,P1107)&amp;""))</f>
        <v/>
      </c>
      <c r="R1107" s="39">
        <f>IF(L1107&lt;&gt;1,"",IF((F1107="収入")*(G1107="給与")*(E1107&lt;&gt;"")*(COUNTIFS('分け方の表'!$J$4:$J$13,E1107)&gt;0),INDEX('分け方の表'!$K$4:$K$13,MATCH(E1107,'分け方の表'!$J$4:$J$13,0))&amp;"",IFERROR(INDEX('分け方の表'!$C$4:$C$103,MATCH(F1107&amp;"|"&amp;G1107,'分け方の表'!$D$4:$D$103,0))&amp;"",IFERROR(INDEX('分け方の表'!$C$4:$C$103,MATCH(F1107&amp;"|（ほか全部）",'分け方の表'!$D$4:$D$103,0))&amp;"","未分類"))))</f>
        <v/>
      </c>
      <c r="S1107" s="39">
        <f>IF(L1107&lt;&gt;1,"",IF(N1107=1,"",IF(IF(O1107&gt;0,INDEX('分け方の表'!$N$4:$N$53,O1107)&amp;"","")&lt;&gt;"",IF(INDEX('分け方の表'!$N$4:$N$53,O1107)="（数えない）","",INDEX('分け方の表'!$N$4:$N$53,O1107)&amp;""),IF(I1107&amp;""="1",IF((Q1107&lt;&gt;"")*(D1107&lt;0)*(IFERROR(INDEX('入力'!$E$30:$E$88,MATCH(Q1107,'入力'!$A$30:$A$88,0)),"")="貯める・増やす"),Q1107,""),IF(A1107&amp;""="0","",IF(Q1107&lt;&gt;"",Q1107,R1107))))))</f>
        <v/>
      </c>
      <c r="T1107" s="56">
        <f>IF(S1107="","",IF(IFERROR(INDEX('入力'!$E$30:$E$88,MATCH(S1107,'入力'!$A$30:$A$88,0)),"")="入るお金",D1107,-D1107))</f>
        <v/>
      </c>
      <c r="U1107" s="39">
        <f>IF(L1107="","",IF(L1107&lt;&gt;1,"見出しなど",IF(N1107=1,"重なり",IF(S1107="",IF(O1107&gt;0,"数えない（直した）",IF(I1107&amp;""="1","振替",IF(A1107&amp;""="0","計算対象外","数えない"))),IF(COUNTIFS('入力'!$A$30:$A$88,S1107)=0,"一覧にない費目",IF(O1107&gt;0,"直した",IF(S1107="未分類","未分類","OK")))))))</f>
        <v/>
      </c>
    </row>
    <row r="1108">
      <c r="A1108" s="40" t="n"/>
      <c r="B1108" s="34" t="n"/>
      <c r="C1108" s="35" t="n"/>
      <c r="D1108" s="36" t="n"/>
      <c r="E1108" s="35" t="n"/>
      <c r="F1108" s="35" t="n"/>
      <c r="G1108" s="35" t="n"/>
      <c r="H1108" s="35" t="n"/>
      <c r="I1108" s="40" t="n"/>
      <c r="J1108" s="35" t="n"/>
      <c r="L1108" s="39">
        <f>IF(B1108="","",IFERROR(YEAR(B1108)*0+D1108*0+1,0))</f>
        <v/>
      </c>
      <c r="M1108" s="55">
        <f>IF(L1108&lt;&gt;1,"",IF(O1108&gt;0,IF(INDEX('分け方の表'!$O$4:$O$53,O1108)&lt;&gt;"",DATE(YEAR(INDEX('分け方の表'!$O$4:$O$53,O1108)),MONTH(INDEX('分け方の表'!$O$4:$O$53,O1108)),1),DATE(YEAR(B1108),MONTH(B1108),1)),DATE(YEAR(B1108),MONTH(B1108),1)))</f>
        <v/>
      </c>
      <c r="N1108" s="39">
        <f>IF(L1108&lt;&gt;1,"",IF(J1108="",0,IF(COUNTIFS($J$4:J1108,J1108)&gt;1,1,0)))</f>
        <v/>
      </c>
      <c r="O1108" s="39">
        <f>IF(L1108&lt;&gt;1,"",IF(J1108="",0,IFERROR(MATCH(J1108,'分け方の表'!$M$4:$M$53,0),0)))</f>
        <v/>
      </c>
      <c r="P1108" s="39">
        <f>IF(L1108&lt;&gt;1,"",IF(SUMPRODUCT((COUNTIFS(C1108,"*"&amp;'分け方の表'!$F$4:$F$23&amp;"*")&gt;0)*('分け方の表'!$F$4:$F$23&lt;&gt;"")*'分け方の表'!$I$4:$I$23)=0,99,1+COUNTIFS('分け方の表'!$I$4:$I$23,"&gt;"&amp;SUMPRODUCT((COUNTIFS(C1108,"*"&amp;'分け方の表'!$F$4:$F$23&amp;"*")&gt;0)*('分け方の表'!$F$4:$F$23&lt;&gt;"")*'分け方の表'!$I$4:$I$23))))</f>
        <v/>
      </c>
      <c r="Q1108" s="39">
        <f>IF(L1108&lt;&gt;1,"",IF(P1108&gt;=99,"",INDEX('分け方の表'!$G$4:$G$23,P1108)&amp;""))</f>
        <v/>
      </c>
      <c r="R1108" s="39">
        <f>IF(L1108&lt;&gt;1,"",IF((F1108="収入")*(G1108="給与")*(E1108&lt;&gt;"")*(COUNTIFS('分け方の表'!$J$4:$J$13,E1108)&gt;0),INDEX('分け方の表'!$K$4:$K$13,MATCH(E1108,'分け方の表'!$J$4:$J$13,0))&amp;"",IFERROR(INDEX('分け方の表'!$C$4:$C$103,MATCH(F1108&amp;"|"&amp;G1108,'分け方の表'!$D$4:$D$103,0))&amp;"",IFERROR(INDEX('分け方の表'!$C$4:$C$103,MATCH(F1108&amp;"|（ほか全部）",'分け方の表'!$D$4:$D$103,0))&amp;"","未分類"))))</f>
        <v/>
      </c>
      <c r="S1108" s="39">
        <f>IF(L1108&lt;&gt;1,"",IF(N1108=1,"",IF(IF(O1108&gt;0,INDEX('分け方の表'!$N$4:$N$53,O1108)&amp;"","")&lt;&gt;"",IF(INDEX('分け方の表'!$N$4:$N$53,O1108)="（数えない）","",INDEX('分け方の表'!$N$4:$N$53,O1108)&amp;""),IF(I1108&amp;""="1",IF((Q1108&lt;&gt;"")*(D1108&lt;0)*(IFERROR(INDEX('入力'!$E$30:$E$88,MATCH(Q1108,'入力'!$A$30:$A$88,0)),"")="貯める・増やす"),Q1108,""),IF(A1108&amp;""="0","",IF(Q1108&lt;&gt;"",Q1108,R1108))))))</f>
        <v/>
      </c>
      <c r="T1108" s="56">
        <f>IF(S1108="","",IF(IFERROR(INDEX('入力'!$E$30:$E$88,MATCH(S1108,'入力'!$A$30:$A$88,0)),"")="入るお金",D1108,-D1108))</f>
        <v/>
      </c>
      <c r="U1108" s="39">
        <f>IF(L1108="","",IF(L1108&lt;&gt;1,"見出しなど",IF(N1108=1,"重なり",IF(S1108="",IF(O1108&gt;0,"数えない（直した）",IF(I1108&amp;""="1","振替",IF(A1108&amp;""="0","計算対象外","数えない"))),IF(COUNTIFS('入力'!$A$30:$A$88,S1108)=0,"一覧にない費目",IF(O1108&gt;0,"直した",IF(S1108="未分類","未分類","OK")))))))</f>
        <v/>
      </c>
    </row>
    <row r="1109">
      <c r="A1109" s="40" t="n"/>
      <c r="B1109" s="34" t="n"/>
      <c r="C1109" s="35" t="n"/>
      <c r="D1109" s="36" t="n"/>
      <c r="E1109" s="35" t="n"/>
      <c r="F1109" s="35" t="n"/>
      <c r="G1109" s="35" t="n"/>
      <c r="H1109" s="35" t="n"/>
      <c r="I1109" s="40" t="n"/>
      <c r="J1109" s="35" t="n"/>
      <c r="L1109" s="39">
        <f>IF(B1109="","",IFERROR(YEAR(B1109)*0+D1109*0+1,0))</f>
        <v/>
      </c>
      <c r="M1109" s="55">
        <f>IF(L1109&lt;&gt;1,"",IF(O1109&gt;0,IF(INDEX('分け方の表'!$O$4:$O$53,O1109)&lt;&gt;"",DATE(YEAR(INDEX('分け方の表'!$O$4:$O$53,O1109)),MONTH(INDEX('分け方の表'!$O$4:$O$53,O1109)),1),DATE(YEAR(B1109),MONTH(B1109),1)),DATE(YEAR(B1109),MONTH(B1109),1)))</f>
        <v/>
      </c>
      <c r="N1109" s="39">
        <f>IF(L1109&lt;&gt;1,"",IF(J1109="",0,IF(COUNTIFS($J$4:J1109,J1109)&gt;1,1,0)))</f>
        <v/>
      </c>
      <c r="O1109" s="39">
        <f>IF(L1109&lt;&gt;1,"",IF(J1109="",0,IFERROR(MATCH(J1109,'分け方の表'!$M$4:$M$53,0),0)))</f>
        <v/>
      </c>
      <c r="P1109" s="39">
        <f>IF(L1109&lt;&gt;1,"",IF(SUMPRODUCT((COUNTIFS(C1109,"*"&amp;'分け方の表'!$F$4:$F$23&amp;"*")&gt;0)*('分け方の表'!$F$4:$F$23&lt;&gt;"")*'分け方の表'!$I$4:$I$23)=0,99,1+COUNTIFS('分け方の表'!$I$4:$I$23,"&gt;"&amp;SUMPRODUCT((COUNTIFS(C1109,"*"&amp;'分け方の表'!$F$4:$F$23&amp;"*")&gt;0)*('分け方の表'!$F$4:$F$23&lt;&gt;"")*'分け方の表'!$I$4:$I$23))))</f>
        <v/>
      </c>
      <c r="Q1109" s="39">
        <f>IF(L1109&lt;&gt;1,"",IF(P1109&gt;=99,"",INDEX('分け方の表'!$G$4:$G$23,P1109)&amp;""))</f>
        <v/>
      </c>
      <c r="R1109" s="39">
        <f>IF(L1109&lt;&gt;1,"",IF((F1109="収入")*(G1109="給与")*(E1109&lt;&gt;"")*(COUNTIFS('分け方の表'!$J$4:$J$13,E1109)&gt;0),INDEX('分け方の表'!$K$4:$K$13,MATCH(E1109,'分け方の表'!$J$4:$J$13,0))&amp;"",IFERROR(INDEX('分け方の表'!$C$4:$C$103,MATCH(F1109&amp;"|"&amp;G1109,'分け方の表'!$D$4:$D$103,0))&amp;"",IFERROR(INDEX('分け方の表'!$C$4:$C$103,MATCH(F1109&amp;"|（ほか全部）",'分け方の表'!$D$4:$D$103,0))&amp;"","未分類"))))</f>
        <v/>
      </c>
      <c r="S1109" s="39">
        <f>IF(L1109&lt;&gt;1,"",IF(N1109=1,"",IF(IF(O1109&gt;0,INDEX('分け方の表'!$N$4:$N$53,O1109)&amp;"","")&lt;&gt;"",IF(INDEX('分け方の表'!$N$4:$N$53,O1109)="（数えない）","",INDEX('分け方の表'!$N$4:$N$53,O1109)&amp;""),IF(I1109&amp;""="1",IF((Q1109&lt;&gt;"")*(D1109&lt;0)*(IFERROR(INDEX('入力'!$E$30:$E$88,MATCH(Q1109,'入力'!$A$30:$A$88,0)),"")="貯める・増やす"),Q1109,""),IF(A1109&amp;""="0","",IF(Q1109&lt;&gt;"",Q1109,R1109))))))</f>
        <v/>
      </c>
      <c r="T1109" s="56">
        <f>IF(S1109="","",IF(IFERROR(INDEX('入力'!$E$30:$E$88,MATCH(S1109,'入力'!$A$30:$A$88,0)),"")="入るお金",D1109,-D1109))</f>
        <v/>
      </c>
      <c r="U1109" s="39">
        <f>IF(L1109="","",IF(L1109&lt;&gt;1,"見出しなど",IF(N1109=1,"重なり",IF(S1109="",IF(O1109&gt;0,"数えない（直した）",IF(I1109&amp;""="1","振替",IF(A1109&amp;""="0","計算対象外","数えない"))),IF(COUNTIFS('入力'!$A$30:$A$88,S1109)=0,"一覧にない費目",IF(O1109&gt;0,"直した",IF(S1109="未分類","未分類","OK")))))))</f>
        <v/>
      </c>
    </row>
    <row r="1110">
      <c r="A1110" s="40" t="n"/>
      <c r="B1110" s="34" t="n"/>
      <c r="C1110" s="35" t="n"/>
      <c r="D1110" s="36" t="n"/>
      <c r="E1110" s="35" t="n"/>
      <c r="F1110" s="35" t="n"/>
      <c r="G1110" s="35" t="n"/>
      <c r="H1110" s="35" t="n"/>
      <c r="I1110" s="40" t="n"/>
      <c r="J1110" s="35" t="n"/>
      <c r="L1110" s="39">
        <f>IF(B1110="","",IFERROR(YEAR(B1110)*0+D1110*0+1,0))</f>
        <v/>
      </c>
      <c r="M1110" s="55">
        <f>IF(L1110&lt;&gt;1,"",IF(O1110&gt;0,IF(INDEX('分け方の表'!$O$4:$O$53,O1110)&lt;&gt;"",DATE(YEAR(INDEX('分け方の表'!$O$4:$O$53,O1110)),MONTH(INDEX('分け方の表'!$O$4:$O$53,O1110)),1),DATE(YEAR(B1110),MONTH(B1110),1)),DATE(YEAR(B1110),MONTH(B1110),1)))</f>
        <v/>
      </c>
      <c r="N1110" s="39">
        <f>IF(L1110&lt;&gt;1,"",IF(J1110="",0,IF(COUNTIFS($J$4:J1110,J1110)&gt;1,1,0)))</f>
        <v/>
      </c>
      <c r="O1110" s="39">
        <f>IF(L1110&lt;&gt;1,"",IF(J1110="",0,IFERROR(MATCH(J1110,'分け方の表'!$M$4:$M$53,0),0)))</f>
        <v/>
      </c>
      <c r="P1110" s="39">
        <f>IF(L1110&lt;&gt;1,"",IF(SUMPRODUCT((COUNTIFS(C1110,"*"&amp;'分け方の表'!$F$4:$F$23&amp;"*")&gt;0)*('分け方の表'!$F$4:$F$23&lt;&gt;"")*'分け方の表'!$I$4:$I$23)=0,99,1+COUNTIFS('分け方の表'!$I$4:$I$23,"&gt;"&amp;SUMPRODUCT((COUNTIFS(C1110,"*"&amp;'分け方の表'!$F$4:$F$23&amp;"*")&gt;0)*('分け方の表'!$F$4:$F$23&lt;&gt;"")*'分け方の表'!$I$4:$I$23))))</f>
        <v/>
      </c>
      <c r="Q1110" s="39">
        <f>IF(L1110&lt;&gt;1,"",IF(P1110&gt;=99,"",INDEX('分け方の表'!$G$4:$G$23,P1110)&amp;""))</f>
        <v/>
      </c>
      <c r="R1110" s="39">
        <f>IF(L1110&lt;&gt;1,"",IF((F1110="収入")*(G1110="給与")*(E1110&lt;&gt;"")*(COUNTIFS('分け方の表'!$J$4:$J$13,E1110)&gt;0),INDEX('分け方の表'!$K$4:$K$13,MATCH(E1110,'分け方の表'!$J$4:$J$13,0))&amp;"",IFERROR(INDEX('分け方の表'!$C$4:$C$103,MATCH(F1110&amp;"|"&amp;G1110,'分け方の表'!$D$4:$D$103,0))&amp;"",IFERROR(INDEX('分け方の表'!$C$4:$C$103,MATCH(F1110&amp;"|（ほか全部）",'分け方の表'!$D$4:$D$103,0))&amp;"","未分類"))))</f>
        <v/>
      </c>
      <c r="S1110" s="39">
        <f>IF(L1110&lt;&gt;1,"",IF(N1110=1,"",IF(IF(O1110&gt;0,INDEX('分け方の表'!$N$4:$N$53,O1110)&amp;"","")&lt;&gt;"",IF(INDEX('分け方の表'!$N$4:$N$53,O1110)="（数えない）","",INDEX('分け方の表'!$N$4:$N$53,O1110)&amp;""),IF(I1110&amp;""="1",IF((Q1110&lt;&gt;"")*(D1110&lt;0)*(IFERROR(INDEX('入力'!$E$30:$E$88,MATCH(Q1110,'入力'!$A$30:$A$88,0)),"")="貯める・増やす"),Q1110,""),IF(A1110&amp;""="0","",IF(Q1110&lt;&gt;"",Q1110,R1110))))))</f>
        <v/>
      </c>
      <c r="T1110" s="56">
        <f>IF(S1110="","",IF(IFERROR(INDEX('入力'!$E$30:$E$88,MATCH(S1110,'入力'!$A$30:$A$88,0)),"")="入るお金",D1110,-D1110))</f>
        <v/>
      </c>
      <c r="U1110" s="39">
        <f>IF(L1110="","",IF(L1110&lt;&gt;1,"見出しなど",IF(N1110=1,"重なり",IF(S1110="",IF(O1110&gt;0,"数えない（直した）",IF(I1110&amp;""="1","振替",IF(A1110&amp;""="0","計算対象外","数えない"))),IF(COUNTIFS('入力'!$A$30:$A$88,S1110)=0,"一覧にない費目",IF(O1110&gt;0,"直した",IF(S1110="未分類","未分類","OK")))))))</f>
        <v/>
      </c>
    </row>
    <row r="1111">
      <c r="A1111" s="40" t="n"/>
      <c r="B1111" s="34" t="n"/>
      <c r="C1111" s="35" t="n"/>
      <c r="D1111" s="36" t="n"/>
      <c r="E1111" s="35" t="n"/>
      <c r="F1111" s="35" t="n"/>
      <c r="G1111" s="35" t="n"/>
      <c r="H1111" s="35" t="n"/>
      <c r="I1111" s="40" t="n"/>
      <c r="J1111" s="35" t="n"/>
      <c r="L1111" s="39">
        <f>IF(B1111="","",IFERROR(YEAR(B1111)*0+D1111*0+1,0))</f>
        <v/>
      </c>
      <c r="M1111" s="55">
        <f>IF(L1111&lt;&gt;1,"",IF(O1111&gt;0,IF(INDEX('分け方の表'!$O$4:$O$53,O1111)&lt;&gt;"",DATE(YEAR(INDEX('分け方の表'!$O$4:$O$53,O1111)),MONTH(INDEX('分け方の表'!$O$4:$O$53,O1111)),1),DATE(YEAR(B1111),MONTH(B1111),1)),DATE(YEAR(B1111),MONTH(B1111),1)))</f>
        <v/>
      </c>
      <c r="N1111" s="39">
        <f>IF(L1111&lt;&gt;1,"",IF(J1111="",0,IF(COUNTIFS($J$4:J1111,J1111)&gt;1,1,0)))</f>
        <v/>
      </c>
      <c r="O1111" s="39">
        <f>IF(L1111&lt;&gt;1,"",IF(J1111="",0,IFERROR(MATCH(J1111,'分け方の表'!$M$4:$M$53,0),0)))</f>
        <v/>
      </c>
      <c r="P1111" s="39">
        <f>IF(L1111&lt;&gt;1,"",IF(SUMPRODUCT((COUNTIFS(C1111,"*"&amp;'分け方の表'!$F$4:$F$23&amp;"*")&gt;0)*('分け方の表'!$F$4:$F$23&lt;&gt;"")*'分け方の表'!$I$4:$I$23)=0,99,1+COUNTIFS('分け方の表'!$I$4:$I$23,"&gt;"&amp;SUMPRODUCT((COUNTIFS(C1111,"*"&amp;'分け方の表'!$F$4:$F$23&amp;"*")&gt;0)*('分け方の表'!$F$4:$F$23&lt;&gt;"")*'分け方の表'!$I$4:$I$23))))</f>
        <v/>
      </c>
      <c r="Q1111" s="39">
        <f>IF(L1111&lt;&gt;1,"",IF(P1111&gt;=99,"",INDEX('分け方の表'!$G$4:$G$23,P1111)&amp;""))</f>
        <v/>
      </c>
      <c r="R1111" s="39">
        <f>IF(L1111&lt;&gt;1,"",IF((F1111="収入")*(G1111="給与")*(E1111&lt;&gt;"")*(COUNTIFS('分け方の表'!$J$4:$J$13,E1111)&gt;0),INDEX('分け方の表'!$K$4:$K$13,MATCH(E1111,'分け方の表'!$J$4:$J$13,0))&amp;"",IFERROR(INDEX('分け方の表'!$C$4:$C$103,MATCH(F1111&amp;"|"&amp;G1111,'分け方の表'!$D$4:$D$103,0))&amp;"",IFERROR(INDEX('分け方の表'!$C$4:$C$103,MATCH(F1111&amp;"|（ほか全部）",'分け方の表'!$D$4:$D$103,0))&amp;"","未分類"))))</f>
        <v/>
      </c>
      <c r="S1111" s="39">
        <f>IF(L1111&lt;&gt;1,"",IF(N1111=1,"",IF(IF(O1111&gt;0,INDEX('分け方の表'!$N$4:$N$53,O1111)&amp;"","")&lt;&gt;"",IF(INDEX('分け方の表'!$N$4:$N$53,O1111)="（数えない）","",INDEX('分け方の表'!$N$4:$N$53,O1111)&amp;""),IF(I1111&amp;""="1",IF((Q1111&lt;&gt;"")*(D1111&lt;0)*(IFERROR(INDEX('入力'!$E$30:$E$88,MATCH(Q1111,'入力'!$A$30:$A$88,0)),"")="貯める・増やす"),Q1111,""),IF(A1111&amp;""="0","",IF(Q1111&lt;&gt;"",Q1111,R1111))))))</f>
        <v/>
      </c>
      <c r="T1111" s="56">
        <f>IF(S1111="","",IF(IFERROR(INDEX('入力'!$E$30:$E$88,MATCH(S1111,'入力'!$A$30:$A$88,0)),"")="入るお金",D1111,-D1111))</f>
        <v/>
      </c>
      <c r="U1111" s="39">
        <f>IF(L1111="","",IF(L1111&lt;&gt;1,"見出しなど",IF(N1111=1,"重なり",IF(S1111="",IF(O1111&gt;0,"数えない（直した）",IF(I1111&amp;""="1","振替",IF(A1111&amp;""="0","計算対象外","数えない"))),IF(COUNTIFS('入力'!$A$30:$A$88,S1111)=0,"一覧にない費目",IF(O1111&gt;0,"直した",IF(S1111="未分類","未分類","OK")))))))</f>
        <v/>
      </c>
    </row>
    <row r="1112">
      <c r="A1112" s="40" t="n"/>
      <c r="B1112" s="34" t="n"/>
      <c r="C1112" s="35" t="n"/>
      <c r="D1112" s="36" t="n"/>
      <c r="E1112" s="35" t="n"/>
      <c r="F1112" s="35" t="n"/>
      <c r="G1112" s="35" t="n"/>
      <c r="H1112" s="35" t="n"/>
      <c r="I1112" s="40" t="n"/>
      <c r="J1112" s="35" t="n"/>
      <c r="L1112" s="39">
        <f>IF(B1112="","",IFERROR(YEAR(B1112)*0+D1112*0+1,0))</f>
        <v/>
      </c>
      <c r="M1112" s="55">
        <f>IF(L1112&lt;&gt;1,"",IF(O1112&gt;0,IF(INDEX('分け方の表'!$O$4:$O$53,O1112)&lt;&gt;"",DATE(YEAR(INDEX('分け方の表'!$O$4:$O$53,O1112)),MONTH(INDEX('分け方の表'!$O$4:$O$53,O1112)),1),DATE(YEAR(B1112),MONTH(B1112),1)),DATE(YEAR(B1112),MONTH(B1112),1)))</f>
        <v/>
      </c>
      <c r="N1112" s="39">
        <f>IF(L1112&lt;&gt;1,"",IF(J1112="",0,IF(COUNTIFS($J$4:J1112,J1112)&gt;1,1,0)))</f>
        <v/>
      </c>
      <c r="O1112" s="39">
        <f>IF(L1112&lt;&gt;1,"",IF(J1112="",0,IFERROR(MATCH(J1112,'分け方の表'!$M$4:$M$53,0),0)))</f>
        <v/>
      </c>
      <c r="P1112" s="39">
        <f>IF(L1112&lt;&gt;1,"",IF(SUMPRODUCT((COUNTIFS(C1112,"*"&amp;'分け方の表'!$F$4:$F$23&amp;"*")&gt;0)*('分け方の表'!$F$4:$F$23&lt;&gt;"")*'分け方の表'!$I$4:$I$23)=0,99,1+COUNTIFS('分け方の表'!$I$4:$I$23,"&gt;"&amp;SUMPRODUCT((COUNTIFS(C1112,"*"&amp;'分け方の表'!$F$4:$F$23&amp;"*")&gt;0)*('分け方の表'!$F$4:$F$23&lt;&gt;"")*'分け方の表'!$I$4:$I$23))))</f>
        <v/>
      </c>
      <c r="Q1112" s="39">
        <f>IF(L1112&lt;&gt;1,"",IF(P1112&gt;=99,"",INDEX('分け方の表'!$G$4:$G$23,P1112)&amp;""))</f>
        <v/>
      </c>
      <c r="R1112" s="39">
        <f>IF(L1112&lt;&gt;1,"",IF((F1112="収入")*(G1112="給与")*(E1112&lt;&gt;"")*(COUNTIFS('分け方の表'!$J$4:$J$13,E1112)&gt;0),INDEX('分け方の表'!$K$4:$K$13,MATCH(E1112,'分け方の表'!$J$4:$J$13,0))&amp;"",IFERROR(INDEX('分け方の表'!$C$4:$C$103,MATCH(F1112&amp;"|"&amp;G1112,'分け方の表'!$D$4:$D$103,0))&amp;"",IFERROR(INDEX('分け方の表'!$C$4:$C$103,MATCH(F1112&amp;"|（ほか全部）",'分け方の表'!$D$4:$D$103,0))&amp;"","未分類"))))</f>
        <v/>
      </c>
      <c r="S1112" s="39">
        <f>IF(L1112&lt;&gt;1,"",IF(N1112=1,"",IF(IF(O1112&gt;0,INDEX('分け方の表'!$N$4:$N$53,O1112)&amp;"","")&lt;&gt;"",IF(INDEX('分け方の表'!$N$4:$N$53,O1112)="（数えない）","",INDEX('分け方の表'!$N$4:$N$53,O1112)&amp;""),IF(I1112&amp;""="1",IF((Q1112&lt;&gt;"")*(D1112&lt;0)*(IFERROR(INDEX('入力'!$E$30:$E$88,MATCH(Q1112,'入力'!$A$30:$A$88,0)),"")="貯める・増やす"),Q1112,""),IF(A1112&amp;""="0","",IF(Q1112&lt;&gt;"",Q1112,R1112))))))</f>
        <v/>
      </c>
      <c r="T1112" s="56">
        <f>IF(S1112="","",IF(IFERROR(INDEX('入力'!$E$30:$E$88,MATCH(S1112,'入力'!$A$30:$A$88,0)),"")="入るお金",D1112,-D1112))</f>
        <v/>
      </c>
      <c r="U1112" s="39">
        <f>IF(L1112="","",IF(L1112&lt;&gt;1,"見出しなど",IF(N1112=1,"重なり",IF(S1112="",IF(O1112&gt;0,"数えない（直した）",IF(I1112&amp;""="1","振替",IF(A1112&amp;""="0","計算対象外","数えない"))),IF(COUNTIFS('入力'!$A$30:$A$88,S1112)=0,"一覧にない費目",IF(O1112&gt;0,"直した",IF(S1112="未分類","未分類","OK")))))))</f>
        <v/>
      </c>
    </row>
    <row r="1113">
      <c r="A1113" s="40" t="n"/>
      <c r="B1113" s="34" t="n"/>
      <c r="C1113" s="35" t="n"/>
      <c r="D1113" s="36" t="n"/>
      <c r="E1113" s="35" t="n"/>
      <c r="F1113" s="35" t="n"/>
      <c r="G1113" s="35" t="n"/>
      <c r="H1113" s="35" t="n"/>
      <c r="I1113" s="40" t="n"/>
      <c r="J1113" s="35" t="n"/>
      <c r="L1113" s="39">
        <f>IF(B1113="","",IFERROR(YEAR(B1113)*0+D1113*0+1,0))</f>
        <v/>
      </c>
      <c r="M1113" s="55">
        <f>IF(L1113&lt;&gt;1,"",IF(O1113&gt;0,IF(INDEX('分け方の表'!$O$4:$O$53,O1113)&lt;&gt;"",DATE(YEAR(INDEX('分け方の表'!$O$4:$O$53,O1113)),MONTH(INDEX('分け方の表'!$O$4:$O$53,O1113)),1),DATE(YEAR(B1113),MONTH(B1113),1)),DATE(YEAR(B1113),MONTH(B1113),1)))</f>
        <v/>
      </c>
      <c r="N1113" s="39">
        <f>IF(L1113&lt;&gt;1,"",IF(J1113="",0,IF(COUNTIFS($J$4:J1113,J1113)&gt;1,1,0)))</f>
        <v/>
      </c>
      <c r="O1113" s="39">
        <f>IF(L1113&lt;&gt;1,"",IF(J1113="",0,IFERROR(MATCH(J1113,'分け方の表'!$M$4:$M$53,0),0)))</f>
        <v/>
      </c>
      <c r="P1113" s="39">
        <f>IF(L1113&lt;&gt;1,"",IF(SUMPRODUCT((COUNTIFS(C1113,"*"&amp;'分け方の表'!$F$4:$F$23&amp;"*")&gt;0)*('分け方の表'!$F$4:$F$23&lt;&gt;"")*'分け方の表'!$I$4:$I$23)=0,99,1+COUNTIFS('分け方の表'!$I$4:$I$23,"&gt;"&amp;SUMPRODUCT((COUNTIFS(C1113,"*"&amp;'分け方の表'!$F$4:$F$23&amp;"*")&gt;0)*('分け方の表'!$F$4:$F$23&lt;&gt;"")*'分け方の表'!$I$4:$I$23))))</f>
        <v/>
      </c>
      <c r="Q1113" s="39">
        <f>IF(L1113&lt;&gt;1,"",IF(P1113&gt;=99,"",INDEX('分け方の表'!$G$4:$G$23,P1113)&amp;""))</f>
        <v/>
      </c>
      <c r="R1113" s="39">
        <f>IF(L1113&lt;&gt;1,"",IF((F1113="収入")*(G1113="給与")*(E1113&lt;&gt;"")*(COUNTIFS('分け方の表'!$J$4:$J$13,E1113)&gt;0),INDEX('分け方の表'!$K$4:$K$13,MATCH(E1113,'分け方の表'!$J$4:$J$13,0))&amp;"",IFERROR(INDEX('分け方の表'!$C$4:$C$103,MATCH(F1113&amp;"|"&amp;G1113,'分け方の表'!$D$4:$D$103,0))&amp;"",IFERROR(INDEX('分け方の表'!$C$4:$C$103,MATCH(F1113&amp;"|（ほか全部）",'分け方の表'!$D$4:$D$103,0))&amp;"","未分類"))))</f>
        <v/>
      </c>
      <c r="S1113" s="39">
        <f>IF(L1113&lt;&gt;1,"",IF(N1113=1,"",IF(IF(O1113&gt;0,INDEX('分け方の表'!$N$4:$N$53,O1113)&amp;"","")&lt;&gt;"",IF(INDEX('分け方の表'!$N$4:$N$53,O1113)="（数えない）","",INDEX('分け方の表'!$N$4:$N$53,O1113)&amp;""),IF(I1113&amp;""="1",IF((Q1113&lt;&gt;"")*(D1113&lt;0)*(IFERROR(INDEX('入力'!$E$30:$E$88,MATCH(Q1113,'入力'!$A$30:$A$88,0)),"")="貯める・増やす"),Q1113,""),IF(A1113&amp;""="0","",IF(Q1113&lt;&gt;"",Q1113,R1113))))))</f>
        <v/>
      </c>
      <c r="T1113" s="56">
        <f>IF(S1113="","",IF(IFERROR(INDEX('入力'!$E$30:$E$88,MATCH(S1113,'入力'!$A$30:$A$88,0)),"")="入るお金",D1113,-D1113))</f>
        <v/>
      </c>
      <c r="U1113" s="39">
        <f>IF(L1113="","",IF(L1113&lt;&gt;1,"見出しなど",IF(N1113=1,"重なり",IF(S1113="",IF(O1113&gt;0,"数えない（直した）",IF(I1113&amp;""="1","振替",IF(A1113&amp;""="0","計算対象外","数えない"))),IF(COUNTIFS('入力'!$A$30:$A$88,S1113)=0,"一覧にない費目",IF(O1113&gt;0,"直した",IF(S1113="未分類","未分類","OK")))))))</f>
        <v/>
      </c>
    </row>
    <row r="1114">
      <c r="A1114" s="40" t="n"/>
      <c r="B1114" s="34" t="n"/>
      <c r="C1114" s="35" t="n"/>
      <c r="D1114" s="36" t="n"/>
      <c r="E1114" s="35" t="n"/>
      <c r="F1114" s="35" t="n"/>
      <c r="G1114" s="35" t="n"/>
      <c r="H1114" s="35" t="n"/>
      <c r="I1114" s="40" t="n"/>
      <c r="J1114" s="35" t="n"/>
      <c r="L1114" s="39">
        <f>IF(B1114="","",IFERROR(YEAR(B1114)*0+D1114*0+1,0))</f>
        <v/>
      </c>
      <c r="M1114" s="55">
        <f>IF(L1114&lt;&gt;1,"",IF(O1114&gt;0,IF(INDEX('分け方の表'!$O$4:$O$53,O1114)&lt;&gt;"",DATE(YEAR(INDEX('分け方の表'!$O$4:$O$53,O1114)),MONTH(INDEX('分け方の表'!$O$4:$O$53,O1114)),1),DATE(YEAR(B1114),MONTH(B1114),1)),DATE(YEAR(B1114),MONTH(B1114),1)))</f>
        <v/>
      </c>
      <c r="N1114" s="39">
        <f>IF(L1114&lt;&gt;1,"",IF(J1114="",0,IF(COUNTIFS($J$4:J1114,J1114)&gt;1,1,0)))</f>
        <v/>
      </c>
      <c r="O1114" s="39">
        <f>IF(L1114&lt;&gt;1,"",IF(J1114="",0,IFERROR(MATCH(J1114,'分け方の表'!$M$4:$M$53,0),0)))</f>
        <v/>
      </c>
      <c r="P1114" s="39">
        <f>IF(L1114&lt;&gt;1,"",IF(SUMPRODUCT((COUNTIFS(C1114,"*"&amp;'分け方の表'!$F$4:$F$23&amp;"*")&gt;0)*('分け方の表'!$F$4:$F$23&lt;&gt;"")*'分け方の表'!$I$4:$I$23)=0,99,1+COUNTIFS('分け方の表'!$I$4:$I$23,"&gt;"&amp;SUMPRODUCT((COUNTIFS(C1114,"*"&amp;'分け方の表'!$F$4:$F$23&amp;"*")&gt;0)*('分け方の表'!$F$4:$F$23&lt;&gt;"")*'分け方の表'!$I$4:$I$23))))</f>
        <v/>
      </c>
      <c r="Q1114" s="39">
        <f>IF(L1114&lt;&gt;1,"",IF(P1114&gt;=99,"",INDEX('分け方の表'!$G$4:$G$23,P1114)&amp;""))</f>
        <v/>
      </c>
      <c r="R1114" s="39">
        <f>IF(L1114&lt;&gt;1,"",IF((F1114="収入")*(G1114="給与")*(E1114&lt;&gt;"")*(COUNTIFS('分け方の表'!$J$4:$J$13,E1114)&gt;0),INDEX('分け方の表'!$K$4:$K$13,MATCH(E1114,'分け方の表'!$J$4:$J$13,0))&amp;"",IFERROR(INDEX('分け方の表'!$C$4:$C$103,MATCH(F1114&amp;"|"&amp;G1114,'分け方の表'!$D$4:$D$103,0))&amp;"",IFERROR(INDEX('分け方の表'!$C$4:$C$103,MATCH(F1114&amp;"|（ほか全部）",'分け方の表'!$D$4:$D$103,0))&amp;"","未分類"))))</f>
        <v/>
      </c>
      <c r="S1114" s="39">
        <f>IF(L1114&lt;&gt;1,"",IF(N1114=1,"",IF(IF(O1114&gt;0,INDEX('分け方の表'!$N$4:$N$53,O1114)&amp;"","")&lt;&gt;"",IF(INDEX('分け方の表'!$N$4:$N$53,O1114)="（数えない）","",INDEX('分け方の表'!$N$4:$N$53,O1114)&amp;""),IF(I1114&amp;""="1",IF((Q1114&lt;&gt;"")*(D1114&lt;0)*(IFERROR(INDEX('入力'!$E$30:$E$88,MATCH(Q1114,'入力'!$A$30:$A$88,0)),"")="貯める・増やす"),Q1114,""),IF(A1114&amp;""="0","",IF(Q1114&lt;&gt;"",Q1114,R1114))))))</f>
        <v/>
      </c>
      <c r="T1114" s="56">
        <f>IF(S1114="","",IF(IFERROR(INDEX('入力'!$E$30:$E$88,MATCH(S1114,'入力'!$A$30:$A$88,0)),"")="入るお金",D1114,-D1114))</f>
        <v/>
      </c>
      <c r="U1114" s="39">
        <f>IF(L1114="","",IF(L1114&lt;&gt;1,"見出しなど",IF(N1114=1,"重なり",IF(S1114="",IF(O1114&gt;0,"数えない（直した）",IF(I1114&amp;""="1","振替",IF(A1114&amp;""="0","計算対象外","数えない"))),IF(COUNTIFS('入力'!$A$30:$A$88,S1114)=0,"一覧にない費目",IF(O1114&gt;0,"直した",IF(S1114="未分類","未分類","OK")))))))</f>
        <v/>
      </c>
    </row>
    <row r="1115">
      <c r="A1115" s="40" t="n"/>
      <c r="B1115" s="34" t="n"/>
      <c r="C1115" s="35" t="n"/>
      <c r="D1115" s="36" t="n"/>
      <c r="E1115" s="35" t="n"/>
      <c r="F1115" s="35" t="n"/>
      <c r="G1115" s="35" t="n"/>
      <c r="H1115" s="35" t="n"/>
      <c r="I1115" s="40" t="n"/>
      <c r="J1115" s="35" t="n"/>
      <c r="L1115" s="39">
        <f>IF(B1115="","",IFERROR(YEAR(B1115)*0+D1115*0+1,0))</f>
        <v/>
      </c>
      <c r="M1115" s="55">
        <f>IF(L1115&lt;&gt;1,"",IF(O1115&gt;0,IF(INDEX('分け方の表'!$O$4:$O$53,O1115)&lt;&gt;"",DATE(YEAR(INDEX('分け方の表'!$O$4:$O$53,O1115)),MONTH(INDEX('分け方の表'!$O$4:$O$53,O1115)),1),DATE(YEAR(B1115),MONTH(B1115),1)),DATE(YEAR(B1115),MONTH(B1115),1)))</f>
        <v/>
      </c>
      <c r="N1115" s="39">
        <f>IF(L1115&lt;&gt;1,"",IF(J1115="",0,IF(COUNTIFS($J$4:J1115,J1115)&gt;1,1,0)))</f>
        <v/>
      </c>
      <c r="O1115" s="39">
        <f>IF(L1115&lt;&gt;1,"",IF(J1115="",0,IFERROR(MATCH(J1115,'分け方の表'!$M$4:$M$53,0),0)))</f>
        <v/>
      </c>
      <c r="P1115" s="39">
        <f>IF(L1115&lt;&gt;1,"",IF(SUMPRODUCT((COUNTIFS(C1115,"*"&amp;'分け方の表'!$F$4:$F$23&amp;"*")&gt;0)*('分け方の表'!$F$4:$F$23&lt;&gt;"")*'分け方の表'!$I$4:$I$23)=0,99,1+COUNTIFS('分け方の表'!$I$4:$I$23,"&gt;"&amp;SUMPRODUCT((COUNTIFS(C1115,"*"&amp;'分け方の表'!$F$4:$F$23&amp;"*")&gt;0)*('分け方の表'!$F$4:$F$23&lt;&gt;"")*'分け方の表'!$I$4:$I$23))))</f>
        <v/>
      </c>
      <c r="Q1115" s="39">
        <f>IF(L1115&lt;&gt;1,"",IF(P1115&gt;=99,"",INDEX('分け方の表'!$G$4:$G$23,P1115)&amp;""))</f>
        <v/>
      </c>
      <c r="R1115" s="39">
        <f>IF(L1115&lt;&gt;1,"",IF((F1115="収入")*(G1115="給与")*(E1115&lt;&gt;"")*(COUNTIFS('分け方の表'!$J$4:$J$13,E1115)&gt;0),INDEX('分け方の表'!$K$4:$K$13,MATCH(E1115,'分け方の表'!$J$4:$J$13,0))&amp;"",IFERROR(INDEX('分け方の表'!$C$4:$C$103,MATCH(F1115&amp;"|"&amp;G1115,'分け方の表'!$D$4:$D$103,0))&amp;"",IFERROR(INDEX('分け方の表'!$C$4:$C$103,MATCH(F1115&amp;"|（ほか全部）",'分け方の表'!$D$4:$D$103,0))&amp;"","未分類"))))</f>
        <v/>
      </c>
      <c r="S1115" s="39">
        <f>IF(L1115&lt;&gt;1,"",IF(N1115=1,"",IF(IF(O1115&gt;0,INDEX('分け方の表'!$N$4:$N$53,O1115)&amp;"","")&lt;&gt;"",IF(INDEX('分け方の表'!$N$4:$N$53,O1115)="（数えない）","",INDEX('分け方の表'!$N$4:$N$53,O1115)&amp;""),IF(I1115&amp;""="1",IF((Q1115&lt;&gt;"")*(D1115&lt;0)*(IFERROR(INDEX('入力'!$E$30:$E$88,MATCH(Q1115,'入力'!$A$30:$A$88,0)),"")="貯める・増やす"),Q1115,""),IF(A1115&amp;""="0","",IF(Q1115&lt;&gt;"",Q1115,R1115))))))</f>
        <v/>
      </c>
      <c r="T1115" s="56">
        <f>IF(S1115="","",IF(IFERROR(INDEX('入力'!$E$30:$E$88,MATCH(S1115,'入力'!$A$30:$A$88,0)),"")="入るお金",D1115,-D1115))</f>
        <v/>
      </c>
      <c r="U1115" s="39">
        <f>IF(L1115="","",IF(L1115&lt;&gt;1,"見出しなど",IF(N1115=1,"重なり",IF(S1115="",IF(O1115&gt;0,"数えない（直した）",IF(I1115&amp;""="1","振替",IF(A1115&amp;""="0","計算対象外","数えない"))),IF(COUNTIFS('入力'!$A$30:$A$88,S1115)=0,"一覧にない費目",IF(O1115&gt;0,"直した",IF(S1115="未分類","未分類","OK")))))))</f>
        <v/>
      </c>
    </row>
    <row r="1116">
      <c r="A1116" s="40" t="n"/>
      <c r="B1116" s="34" t="n"/>
      <c r="C1116" s="35" t="n"/>
      <c r="D1116" s="36" t="n"/>
      <c r="E1116" s="35" t="n"/>
      <c r="F1116" s="35" t="n"/>
      <c r="G1116" s="35" t="n"/>
      <c r="H1116" s="35" t="n"/>
      <c r="I1116" s="40" t="n"/>
      <c r="J1116" s="35" t="n"/>
      <c r="L1116" s="39">
        <f>IF(B1116="","",IFERROR(YEAR(B1116)*0+D1116*0+1,0))</f>
        <v/>
      </c>
      <c r="M1116" s="55">
        <f>IF(L1116&lt;&gt;1,"",IF(O1116&gt;0,IF(INDEX('分け方の表'!$O$4:$O$53,O1116)&lt;&gt;"",DATE(YEAR(INDEX('分け方の表'!$O$4:$O$53,O1116)),MONTH(INDEX('分け方の表'!$O$4:$O$53,O1116)),1),DATE(YEAR(B1116),MONTH(B1116),1)),DATE(YEAR(B1116),MONTH(B1116),1)))</f>
        <v/>
      </c>
      <c r="N1116" s="39">
        <f>IF(L1116&lt;&gt;1,"",IF(J1116="",0,IF(COUNTIFS($J$4:J1116,J1116)&gt;1,1,0)))</f>
        <v/>
      </c>
      <c r="O1116" s="39">
        <f>IF(L1116&lt;&gt;1,"",IF(J1116="",0,IFERROR(MATCH(J1116,'分け方の表'!$M$4:$M$53,0),0)))</f>
        <v/>
      </c>
      <c r="P1116" s="39">
        <f>IF(L1116&lt;&gt;1,"",IF(SUMPRODUCT((COUNTIFS(C1116,"*"&amp;'分け方の表'!$F$4:$F$23&amp;"*")&gt;0)*('分け方の表'!$F$4:$F$23&lt;&gt;"")*'分け方の表'!$I$4:$I$23)=0,99,1+COUNTIFS('分け方の表'!$I$4:$I$23,"&gt;"&amp;SUMPRODUCT((COUNTIFS(C1116,"*"&amp;'分け方の表'!$F$4:$F$23&amp;"*")&gt;0)*('分け方の表'!$F$4:$F$23&lt;&gt;"")*'分け方の表'!$I$4:$I$23))))</f>
        <v/>
      </c>
      <c r="Q1116" s="39">
        <f>IF(L1116&lt;&gt;1,"",IF(P1116&gt;=99,"",INDEX('分け方の表'!$G$4:$G$23,P1116)&amp;""))</f>
        <v/>
      </c>
      <c r="R1116" s="39">
        <f>IF(L1116&lt;&gt;1,"",IF((F1116="収入")*(G1116="給与")*(E1116&lt;&gt;"")*(COUNTIFS('分け方の表'!$J$4:$J$13,E1116)&gt;0),INDEX('分け方の表'!$K$4:$K$13,MATCH(E1116,'分け方の表'!$J$4:$J$13,0))&amp;"",IFERROR(INDEX('分け方の表'!$C$4:$C$103,MATCH(F1116&amp;"|"&amp;G1116,'分け方の表'!$D$4:$D$103,0))&amp;"",IFERROR(INDEX('分け方の表'!$C$4:$C$103,MATCH(F1116&amp;"|（ほか全部）",'分け方の表'!$D$4:$D$103,0))&amp;"","未分類"))))</f>
        <v/>
      </c>
      <c r="S1116" s="39">
        <f>IF(L1116&lt;&gt;1,"",IF(N1116=1,"",IF(IF(O1116&gt;0,INDEX('分け方の表'!$N$4:$N$53,O1116)&amp;"","")&lt;&gt;"",IF(INDEX('分け方の表'!$N$4:$N$53,O1116)="（数えない）","",INDEX('分け方の表'!$N$4:$N$53,O1116)&amp;""),IF(I1116&amp;""="1",IF((Q1116&lt;&gt;"")*(D1116&lt;0)*(IFERROR(INDEX('入力'!$E$30:$E$88,MATCH(Q1116,'入力'!$A$30:$A$88,0)),"")="貯める・増やす"),Q1116,""),IF(A1116&amp;""="0","",IF(Q1116&lt;&gt;"",Q1116,R1116))))))</f>
        <v/>
      </c>
      <c r="T1116" s="56">
        <f>IF(S1116="","",IF(IFERROR(INDEX('入力'!$E$30:$E$88,MATCH(S1116,'入力'!$A$30:$A$88,0)),"")="入るお金",D1116,-D1116))</f>
        <v/>
      </c>
      <c r="U1116" s="39">
        <f>IF(L1116="","",IF(L1116&lt;&gt;1,"見出しなど",IF(N1116=1,"重なり",IF(S1116="",IF(O1116&gt;0,"数えない（直した）",IF(I1116&amp;""="1","振替",IF(A1116&amp;""="0","計算対象外","数えない"))),IF(COUNTIFS('入力'!$A$30:$A$88,S1116)=0,"一覧にない費目",IF(O1116&gt;0,"直した",IF(S1116="未分類","未分類","OK")))))))</f>
        <v/>
      </c>
    </row>
    <row r="1117">
      <c r="A1117" s="40" t="n"/>
      <c r="B1117" s="34" t="n"/>
      <c r="C1117" s="35" t="n"/>
      <c r="D1117" s="36" t="n"/>
      <c r="E1117" s="35" t="n"/>
      <c r="F1117" s="35" t="n"/>
      <c r="G1117" s="35" t="n"/>
      <c r="H1117" s="35" t="n"/>
      <c r="I1117" s="40" t="n"/>
      <c r="J1117" s="35" t="n"/>
      <c r="L1117" s="39">
        <f>IF(B1117="","",IFERROR(YEAR(B1117)*0+D1117*0+1,0))</f>
        <v/>
      </c>
      <c r="M1117" s="55">
        <f>IF(L1117&lt;&gt;1,"",IF(O1117&gt;0,IF(INDEX('分け方の表'!$O$4:$O$53,O1117)&lt;&gt;"",DATE(YEAR(INDEX('分け方の表'!$O$4:$O$53,O1117)),MONTH(INDEX('分け方の表'!$O$4:$O$53,O1117)),1),DATE(YEAR(B1117),MONTH(B1117),1)),DATE(YEAR(B1117),MONTH(B1117),1)))</f>
        <v/>
      </c>
      <c r="N1117" s="39">
        <f>IF(L1117&lt;&gt;1,"",IF(J1117="",0,IF(COUNTIFS($J$4:J1117,J1117)&gt;1,1,0)))</f>
        <v/>
      </c>
      <c r="O1117" s="39">
        <f>IF(L1117&lt;&gt;1,"",IF(J1117="",0,IFERROR(MATCH(J1117,'分け方の表'!$M$4:$M$53,0),0)))</f>
        <v/>
      </c>
      <c r="P1117" s="39">
        <f>IF(L1117&lt;&gt;1,"",IF(SUMPRODUCT((COUNTIFS(C1117,"*"&amp;'分け方の表'!$F$4:$F$23&amp;"*")&gt;0)*('分け方の表'!$F$4:$F$23&lt;&gt;"")*'分け方の表'!$I$4:$I$23)=0,99,1+COUNTIFS('分け方の表'!$I$4:$I$23,"&gt;"&amp;SUMPRODUCT((COUNTIFS(C1117,"*"&amp;'分け方の表'!$F$4:$F$23&amp;"*")&gt;0)*('分け方の表'!$F$4:$F$23&lt;&gt;"")*'分け方の表'!$I$4:$I$23))))</f>
        <v/>
      </c>
      <c r="Q1117" s="39">
        <f>IF(L1117&lt;&gt;1,"",IF(P1117&gt;=99,"",INDEX('分け方の表'!$G$4:$G$23,P1117)&amp;""))</f>
        <v/>
      </c>
      <c r="R1117" s="39">
        <f>IF(L1117&lt;&gt;1,"",IF((F1117="収入")*(G1117="給与")*(E1117&lt;&gt;"")*(COUNTIFS('分け方の表'!$J$4:$J$13,E1117)&gt;0),INDEX('分け方の表'!$K$4:$K$13,MATCH(E1117,'分け方の表'!$J$4:$J$13,0))&amp;"",IFERROR(INDEX('分け方の表'!$C$4:$C$103,MATCH(F1117&amp;"|"&amp;G1117,'分け方の表'!$D$4:$D$103,0))&amp;"",IFERROR(INDEX('分け方の表'!$C$4:$C$103,MATCH(F1117&amp;"|（ほか全部）",'分け方の表'!$D$4:$D$103,0))&amp;"","未分類"))))</f>
        <v/>
      </c>
      <c r="S1117" s="39">
        <f>IF(L1117&lt;&gt;1,"",IF(N1117=1,"",IF(IF(O1117&gt;0,INDEX('分け方の表'!$N$4:$N$53,O1117)&amp;"","")&lt;&gt;"",IF(INDEX('分け方の表'!$N$4:$N$53,O1117)="（数えない）","",INDEX('分け方の表'!$N$4:$N$53,O1117)&amp;""),IF(I1117&amp;""="1",IF((Q1117&lt;&gt;"")*(D1117&lt;0)*(IFERROR(INDEX('入力'!$E$30:$E$88,MATCH(Q1117,'入力'!$A$30:$A$88,0)),"")="貯める・増やす"),Q1117,""),IF(A1117&amp;""="0","",IF(Q1117&lt;&gt;"",Q1117,R1117))))))</f>
        <v/>
      </c>
      <c r="T1117" s="56">
        <f>IF(S1117="","",IF(IFERROR(INDEX('入力'!$E$30:$E$88,MATCH(S1117,'入力'!$A$30:$A$88,0)),"")="入るお金",D1117,-D1117))</f>
        <v/>
      </c>
      <c r="U1117" s="39">
        <f>IF(L1117="","",IF(L1117&lt;&gt;1,"見出しなど",IF(N1117=1,"重なり",IF(S1117="",IF(O1117&gt;0,"数えない（直した）",IF(I1117&amp;""="1","振替",IF(A1117&amp;""="0","計算対象外","数えない"))),IF(COUNTIFS('入力'!$A$30:$A$88,S1117)=0,"一覧にない費目",IF(O1117&gt;0,"直した",IF(S1117="未分類","未分類","OK")))))))</f>
        <v/>
      </c>
    </row>
    <row r="1118">
      <c r="A1118" s="40" t="n"/>
      <c r="B1118" s="34" t="n"/>
      <c r="C1118" s="35" t="n"/>
      <c r="D1118" s="36" t="n"/>
      <c r="E1118" s="35" t="n"/>
      <c r="F1118" s="35" t="n"/>
      <c r="G1118" s="35" t="n"/>
      <c r="H1118" s="35" t="n"/>
      <c r="I1118" s="40" t="n"/>
      <c r="J1118" s="35" t="n"/>
      <c r="L1118" s="39">
        <f>IF(B1118="","",IFERROR(YEAR(B1118)*0+D1118*0+1,0))</f>
        <v/>
      </c>
      <c r="M1118" s="55">
        <f>IF(L1118&lt;&gt;1,"",IF(O1118&gt;0,IF(INDEX('分け方の表'!$O$4:$O$53,O1118)&lt;&gt;"",DATE(YEAR(INDEX('分け方の表'!$O$4:$O$53,O1118)),MONTH(INDEX('分け方の表'!$O$4:$O$53,O1118)),1),DATE(YEAR(B1118),MONTH(B1118),1)),DATE(YEAR(B1118),MONTH(B1118),1)))</f>
        <v/>
      </c>
      <c r="N1118" s="39">
        <f>IF(L1118&lt;&gt;1,"",IF(J1118="",0,IF(COUNTIFS($J$4:J1118,J1118)&gt;1,1,0)))</f>
        <v/>
      </c>
      <c r="O1118" s="39">
        <f>IF(L1118&lt;&gt;1,"",IF(J1118="",0,IFERROR(MATCH(J1118,'分け方の表'!$M$4:$M$53,0),0)))</f>
        <v/>
      </c>
      <c r="P1118" s="39">
        <f>IF(L1118&lt;&gt;1,"",IF(SUMPRODUCT((COUNTIFS(C1118,"*"&amp;'分け方の表'!$F$4:$F$23&amp;"*")&gt;0)*('分け方の表'!$F$4:$F$23&lt;&gt;"")*'分け方の表'!$I$4:$I$23)=0,99,1+COUNTIFS('分け方の表'!$I$4:$I$23,"&gt;"&amp;SUMPRODUCT((COUNTIFS(C1118,"*"&amp;'分け方の表'!$F$4:$F$23&amp;"*")&gt;0)*('分け方の表'!$F$4:$F$23&lt;&gt;"")*'分け方の表'!$I$4:$I$23))))</f>
        <v/>
      </c>
      <c r="Q1118" s="39">
        <f>IF(L1118&lt;&gt;1,"",IF(P1118&gt;=99,"",INDEX('分け方の表'!$G$4:$G$23,P1118)&amp;""))</f>
        <v/>
      </c>
      <c r="R1118" s="39">
        <f>IF(L1118&lt;&gt;1,"",IF((F1118="収入")*(G1118="給与")*(E1118&lt;&gt;"")*(COUNTIFS('分け方の表'!$J$4:$J$13,E1118)&gt;0),INDEX('分け方の表'!$K$4:$K$13,MATCH(E1118,'分け方の表'!$J$4:$J$13,0))&amp;"",IFERROR(INDEX('分け方の表'!$C$4:$C$103,MATCH(F1118&amp;"|"&amp;G1118,'分け方の表'!$D$4:$D$103,0))&amp;"",IFERROR(INDEX('分け方の表'!$C$4:$C$103,MATCH(F1118&amp;"|（ほか全部）",'分け方の表'!$D$4:$D$103,0))&amp;"","未分類"))))</f>
        <v/>
      </c>
      <c r="S1118" s="39">
        <f>IF(L1118&lt;&gt;1,"",IF(N1118=1,"",IF(IF(O1118&gt;0,INDEX('分け方の表'!$N$4:$N$53,O1118)&amp;"","")&lt;&gt;"",IF(INDEX('分け方の表'!$N$4:$N$53,O1118)="（数えない）","",INDEX('分け方の表'!$N$4:$N$53,O1118)&amp;""),IF(I1118&amp;""="1",IF((Q1118&lt;&gt;"")*(D1118&lt;0)*(IFERROR(INDEX('入力'!$E$30:$E$88,MATCH(Q1118,'入力'!$A$30:$A$88,0)),"")="貯める・増やす"),Q1118,""),IF(A1118&amp;""="0","",IF(Q1118&lt;&gt;"",Q1118,R1118))))))</f>
        <v/>
      </c>
      <c r="T1118" s="56">
        <f>IF(S1118="","",IF(IFERROR(INDEX('入力'!$E$30:$E$88,MATCH(S1118,'入力'!$A$30:$A$88,0)),"")="入るお金",D1118,-D1118))</f>
        <v/>
      </c>
      <c r="U1118" s="39">
        <f>IF(L1118="","",IF(L1118&lt;&gt;1,"見出しなど",IF(N1118=1,"重なり",IF(S1118="",IF(O1118&gt;0,"数えない（直した）",IF(I1118&amp;""="1","振替",IF(A1118&amp;""="0","計算対象外","数えない"))),IF(COUNTIFS('入力'!$A$30:$A$88,S1118)=0,"一覧にない費目",IF(O1118&gt;0,"直した",IF(S1118="未分類","未分類","OK")))))))</f>
        <v/>
      </c>
    </row>
    <row r="1119">
      <c r="A1119" s="40" t="n"/>
      <c r="B1119" s="34" t="n"/>
      <c r="C1119" s="35" t="n"/>
      <c r="D1119" s="36" t="n"/>
      <c r="E1119" s="35" t="n"/>
      <c r="F1119" s="35" t="n"/>
      <c r="G1119" s="35" t="n"/>
      <c r="H1119" s="35" t="n"/>
      <c r="I1119" s="40" t="n"/>
      <c r="J1119" s="35" t="n"/>
      <c r="L1119" s="39">
        <f>IF(B1119="","",IFERROR(YEAR(B1119)*0+D1119*0+1,0))</f>
        <v/>
      </c>
      <c r="M1119" s="55">
        <f>IF(L1119&lt;&gt;1,"",IF(O1119&gt;0,IF(INDEX('分け方の表'!$O$4:$O$53,O1119)&lt;&gt;"",DATE(YEAR(INDEX('分け方の表'!$O$4:$O$53,O1119)),MONTH(INDEX('分け方の表'!$O$4:$O$53,O1119)),1),DATE(YEAR(B1119),MONTH(B1119),1)),DATE(YEAR(B1119),MONTH(B1119),1)))</f>
        <v/>
      </c>
      <c r="N1119" s="39">
        <f>IF(L1119&lt;&gt;1,"",IF(J1119="",0,IF(COUNTIFS($J$4:J1119,J1119)&gt;1,1,0)))</f>
        <v/>
      </c>
      <c r="O1119" s="39">
        <f>IF(L1119&lt;&gt;1,"",IF(J1119="",0,IFERROR(MATCH(J1119,'分け方の表'!$M$4:$M$53,0),0)))</f>
        <v/>
      </c>
      <c r="P1119" s="39">
        <f>IF(L1119&lt;&gt;1,"",IF(SUMPRODUCT((COUNTIFS(C1119,"*"&amp;'分け方の表'!$F$4:$F$23&amp;"*")&gt;0)*('分け方の表'!$F$4:$F$23&lt;&gt;"")*'分け方の表'!$I$4:$I$23)=0,99,1+COUNTIFS('分け方の表'!$I$4:$I$23,"&gt;"&amp;SUMPRODUCT((COUNTIFS(C1119,"*"&amp;'分け方の表'!$F$4:$F$23&amp;"*")&gt;0)*('分け方の表'!$F$4:$F$23&lt;&gt;"")*'分け方の表'!$I$4:$I$23))))</f>
        <v/>
      </c>
      <c r="Q1119" s="39">
        <f>IF(L1119&lt;&gt;1,"",IF(P1119&gt;=99,"",INDEX('分け方の表'!$G$4:$G$23,P1119)&amp;""))</f>
        <v/>
      </c>
      <c r="R1119" s="39">
        <f>IF(L1119&lt;&gt;1,"",IF((F1119="収入")*(G1119="給与")*(E1119&lt;&gt;"")*(COUNTIFS('分け方の表'!$J$4:$J$13,E1119)&gt;0),INDEX('分け方の表'!$K$4:$K$13,MATCH(E1119,'分け方の表'!$J$4:$J$13,0))&amp;"",IFERROR(INDEX('分け方の表'!$C$4:$C$103,MATCH(F1119&amp;"|"&amp;G1119,'分け方の表'!$D$4:$D$103,0))&amp;"",IFERROR(INDEX('分け方の表'!$C$4:$C$103,MATCH(F1119&amp;"|（ほか全部）",'分け方の表'!$D$4:$D$103,0))&amp;"","未分類"))))</f>
        <v/>
      </c>
      <c r="S1119" s="39">
        <f>IF(L1119&lt;&gt;1,"",IF(N1119=1,"",IF(IF(O1119&gt;0,INDEX('分け方の表'!$N$4:$N$53,O1119)&amp;"","")&lt;&gt;"",IF(INDEX('分け方の表'!$N$4:$N$53,O1119)="（数えない）","",INDEX('分け方の表'!$N$4:$N$53,O1119)&amp;""),IF(I1119&amp;""="1",IF((Q1119&lt;&gt;"")*(D1119&lt;0)*(IFERROR(INDEX('入力'!$E$30:$E$88,MATCH(Q1119,'入力'!$A$30:$A$88,0)),"")="貯める・増やす"),Q1119,""),IF(A1119&amp;""="0","",IF(Q1119&lt;&gt;"",Q1119,R1119))))))</f>
        <v/>
      </c>
      <c r="T1119" s="56">
        <f>IF(S1119="","",IF(IFERROR(INDEX('入力'!$E$30:$E$88,MATCH(S1119,'入力'!$A$30:$A$88,0)),"")="入るお金",D1119,-D1119))</f>
        <v/>
      </c>
      <c r="U1119" s="39">
        <f>IF(L1119="","",IF(L1119&lt;&gt;1,"見出しなど",IF(N1119=1,"重なり",IF(S1119="",IF(O1119&gt;0,"数えない（直した）",IF(I1119&amp;""="1","振替",IF(A1119&amp;""="0","計算対象外","数えない"))),IF(COUNTIFS('入力'!$A$30:$A$88,S1119)=0,"一覧にない費目",IF(O1119&gt;0,"直した",IF(S1119="未分類","未分類","OK")))))))</f>
        <v/>
      </c>
    </row>
    <row r="1120">
      <c r="A1120" s="40" t="n"/>
      <c r="B1120" s="34" t="n"/>
      <c r="C1120" s="35" t="n"/>
      <c r="D1120" s="36" t="n"/>
      <c r="E1120" s="35" t="n"/>
      <c r="F1120" s="35" t="n"/>
      <c r="G1120" s="35" t="n"/>
      <c r="H1120" s="35" t="n"/>
      <c r="I1120" s="40" t="n"/>
      <c r="J1120" s="35" t="n"/>
      <c r="L1120" s="39">
        <f>IF(B1120="","",IFERROR(YEAR(B1120)*0+D1120*0+1,0))</f>
        <v/>
      </c>
      <c r="M1120" s="55">
        <f>IF(L1120&lt;&gt;1,"",IF(O1120&gt;0,IF(INDEX('分け方の表'!$O$4:$O$53,O1120)&lt;&gt;"",DATE(YEAR(INDEX('分け方の表'!$O$4:$O$53,O1120)),MONTH(INDEX('分け方の表'!$O$4:$O$53,O1120)),1),DATE(YEAR(B1120),MONTH(B1120),1)),DATE(YEAR(B1120),MONTH(B1120),1)))</f>
        <v/>
      </c>
      <c r="N1120" s="39">
        <f>IF(L1120&lt;&gt;1,"",IF(J1120="",0,IF(COUNTIFS($J$4:J1120,J1120)&gt;1,1,0)))</f>
        <v/>
      </c>
      <c r="O1120" s="39">
        <f>IF(L1120&lt;&gt;1,"",IF(J1120="",0,IFERROR(MATCH(J1120,'分け方の表'!$M$4:$M$53,0),0)))</f>
        <v/>
      </c>
      <c r="P1120" s="39">
        <f>IF(L1120&lt;&gt;1,"",IF(SUMPRODUCT((COUNTIFS(C1120,"*"&amp;'分け方の表'!$F$4:$F$23&amp;"*")&gt;0)*('分け方の表'!$F$4:$F$23&lt;&gt;"")*'分け方の表'!$I$4:$I$23)=0,99,1+COUNTIFS('分け方の表'!$I$4:$I$23,"&gt;"&amp;SUMPRODUCT((COUNTIFS(C1120,"*"&amp;'分け方の表'!$F$4:$F$23&amp;"*")&gt;0)*('分け方の表'!$F$4:$F$23&lt;&gt;"")*'分け方の表'!$I$4:$I$23))))</f>
        <v/>
      </c>
      <c r="Q1120" s="39">
        <f>IF(L1120&lt;&gt;1,"",IF(P1120&gt;=99,"",INDEX('分け方の表'!$G$4:$G$23,P1120)&amp;""))</f>
        <v/>
      </c>
      <c r="R1120" s="39">
        <f>IF(L1120&lt;&gt;1,"",IF((F1120="収入")*(G1120="給与")*(E1120&lt;&gt;"")*(COUNTIFS('分け方の表'!$J$4:$J$13,E1120)&gt;0),INDEX('分け方の表'!$K$4:$K$13,MATCH(E1120,'分け方の表'!$J$4:$J$13,0))&amp;"",IFERROR(INDEX('分け方の表'!$C$4:$C$103,MATCH(F1120&amp;"|"&amp;G1120,'分け方の表'!$D$4:$D$103,0))&amp;"",IFERROR(INDEX('分け方の表'!$C$4:$C$103,MATCH(F1120&amp;"|（ほか全部）",'分け方の表'!$D$4:$D$103,0))&amp;"","未分類"))))</f>
        <v/>
      </c>
      <c r="S1120" s="39">
        <f>IF(L1120&lt;&gt;1,"",IF(N1120=1,"",IF(IF(O1120&gt;0,INDEX('分け方の表'!$N$4:$N$53,O1120)&amp;"","")&lt;&gt;"",IF(INDEX('分け方の表'!$N$4:$N$53,O1120)="（数えない）","",INDEX('分け方の表'!$N$4:$N$53,O1120)&amp;""),IF(I1120&amp;""="1",IF((Q1120&lt;&gt;"")*(D1120&lt;0)*(IFERROR(INDEX('入力'!$E$30:$E$88,MATCH(Q1120,'入力'!$A$30:$A$88,0)),"")="貯める・増やす"),Q1120,""),IF(A1120&amp;""="0","",IF(Q1120&lt;&gt;"",Q1120,R1120))))))</f>
        <v/>
      </c>
      <c r="T1120" s="56">
        <f>IF(S1120="","",IF(IFERROR(INDEX('入力'!$E$30:$E$88,MATCH(S1120,'入力'!$A$30:$A$88,0)),"")="入るお金",D1120,-D1120))</f>
        <v/>
      </c>
      <c r="U1120" s="39">
        <f>IF(L1120="","",IF(L1120&lt;&gt;1,"見出しなど",IF(N1120=1,"重なり",IF(S1120="",IF(O1120&gt;0,"数えない（直した）",IF(I1120&amp;""="1","振替",IF(A1120&amp;""="0","計算対象外","数えない"))),IF(COUNTIFS('入力'!$A$30:$A$88,S1120)=0,"一覧にない費目",IF(O1120&gt;0,"直した",IF(S1120="未分類","未分類","OK")))))))</f>
        <v/>
      </c>
    </row>
    <row r="1121">
      <c r="A1121" s="40" t="n"/>
      <c r="B1121" s="34" t="n"/>
      <c r="C1121" s="35" t="n"/>
      <c r="D1121" s="36" t="n"/>
      <c r="E1121" s="35" t="n"/>
      <c r="F1121" s="35" t="n"/>
      <c r="G1121" s="35" t="n"/>
      <c r="H1121" s="35" t="n"/>
      <c r="I1121" s="40" t="n"/>
      <c r="J1121" s="35" t="n"/>
      <c r="L1121" s="39">
        <f>IF(B1121="","",IFERROR(YEAR(B1121)*0+D1121*0+1,0))</f>
        <v/>
      </c>
      <c r="M1121" s="55">
        <f>IF(L1121&lt;&gt;1,"",IF(O1121&gt;0,IF(INDEX('分け方の表'!$O$4:$O$53,O1121)&lt;&gt;"",DATE(YEAR(INDEX('分け方の表'!$O$4:$O$53,O1121)),MONTH(INDEX('分け方の表'!$O$4:$O$53,O1121)),1),DATE(YEAR(B1121),MONTH(B1121),1)),DATE(YEAR(B1121),MONTH(B1121),1)))</f>
        <v/>
      </c>
      <c r="N1121" s="39">
        <f>IF(L1121&lt;&gt;1,"",IF(J1121="",0,IF(COUNTIFS($J$4:J1121,J1121)&gt;1,1,0)))</f>
        <v/>
      </c>
      <c r="O1121" s="39">
        <f>IF(L1121&lt;&gt;1,"",IF(J1121="",0,IFERROR(MATCH(J1121,'分け方の表'!$M$4:$M$53,0),0)))</f>
        <v/>
      </c>
      <c r="P1121" s="39">
        <f>IF(L1121&lt;&gt;1,"",IF(SUMPRODUCT((COUNTIFS(C1121,"*"&amp;'分け方の表'!$F$4:$F$23&amp;"*")&gt;0)*('分け方の表'!$F$4:$F$23&lt;&gt;"")*'分け方の表'!$I$4:$I$23)=0,99,1+COUNTIFS('分け方の表'!$I$4:$I$23,"&gt;"&amp;SUMPRODUCT((COUNTIFS(C1121,"*"&amp;'分け方の表'!$F$4:$F$23&amp;"*")&gt;0)*('分け方の表'!$F$4:$F$23&lt;&gt;"")*'分け方の表'!$I$4:$I$23))))</f>
        <v/>
      </c>
      <c r="Q1121" s="39">
        <f>IF(L1121&lt;&gt;1,"",IF(P1121&gt;=99,"",INDEX('分け方の表'!$G$4:$G$23,P1121)&amp;""))</f>
        <v/>
      </c>
      <c r="R1121" s="39">
        <f>IF(L1121&lt;&gt;1,"",IF((F1121="収入")*(G1121="給与")*(E1121&lt;&gt;"")*(COUNTIFS('分け方の表'!$J$4:$J$13,E1121)&gt;0),INDEX('分け方の表'!$K$4:$K$13,MATCH(E1121,'分け方の表'!$J$4:$J$13,0))&amp;"",IFERROR(INDEX('分け方の表'!$C$4:$C$103,MATCH(F1121&amp;"|"&amp;G1121,'分け方の表'!$D$4:$D$103,0))&amp;"",IFERROR(INDEX('分け方の表'!$C$4:$C$103,MATCH(F1121&amp;"|（ほか全部）",'分け方の表'!$D$4:$D$103,0))&amp;"","未分類"))))</f>
        <v/>
      </c>
      <c r="S1121" s="39">
        <f>IF(L1121&lt;&gt;1,"",IF(N1121=1,"",IF(IF(O1121&gt;0,INDEX('分け方の表'!$N$4:$N$53,O1121)&amp;"","")&lt;&gt;"",IF(INDEX('分け方の表'!$N$4:$N$53,O1121)="（数えない）","",INDEX('分け方の表'!$N$4:$N$53,O1121)&amp;""),IF(I1121&amp;""="1",IF((Q1121&lt;&gt;"")*(D1121&lt;0)*(IFERROR(INDEX('入力'!$E$30:$E$88,MATCH(Q1121,'入力'!$A$30:$A$88,0)),"")="貯める・増やす"),Q1121,""),IF(A1121&amp;""="0","",IF(Q1121&lt;&gt;"",Q1121,R1121))))))</f>
        <v/>
      </c>
      <c r="T1121" s="56">
        <f>IF(S1121="","",IF(IFERROR(INDEX('入力'!$E$30:$E$88,MATCH(S1121,'入力'!$A$30:$A$88,0)),"")="入るお金",D1121,-D1121))</f>
        <v/>
      </c>
      <c r="U1121" s="39">
        <f>IF(L1121="","",IF(L1121&lt;&gt;1,"見出しなど",IF(N1121=1,"重なり",IF(S1121="",IF(O1121&gt;0,"数えない（直した）",IF(I1121&amp;""="1","振替",IF(A1121&amp;""="0","計算対象外","数えない"))),IF(COUNTIFS('入力'!$A$30:$A$88,S1121)=0,"一覧にない費目",IF(O1121&gt;0,"直した",IF(S1121="未分類","未分類","OK")))))))</f>
        <v/>
      </c>
    </row>
    <row r="1122">
      <c r="A1122" s="40" t="n"/>
      <c r="B1122" s="34" t="n"/>
      <c r="C1122" s="35" t="n"/>
      <c r="D1122" s="36" t="n"/>
      <c r="E1122" s="35" t="n"/>
      <c r="F1122" s="35" t="n"/>
      <c r="G1122" s="35" t="n"/>
      <c r="H1122" s="35" t="n"/>
      <c r="I1122" s="40" t="n"/>
      <c r="J1122" s="35" t="n"/>
      <c r="L1122" s="39">
        <f>IF(B1122="","",IFERROR(YEAR(B1122)*0+D1122*0+1,0))</f>
        <v/>
      </c>
      <c r="M1122" s="55">
        <f>IF(L1122&lt;&gt;1,"",IF(O1122&gt;0,IF(INDEX('分け方の表'!$O$4:$O$53,O1122)&lt;&gt;"",DATE(YEAR(INDEX('分け方の表'!$O$4:$O$53,O1122)),MONTH(INDEX('分け方の表'!$O$4:$O$53,O1122)),1),DATE(YEAR(B1122),MONTH(B1122),1)),DATE(YEAR(B1122),MONTH(B1122),1)))</f>
        <v/>
      </c>
      <c r="N1122" s="39">
        <f>IF(L1122&lt;&gt;1,"",IF(J1122="",0,IF(COUNTIFS($J$4:J1122,J1122)&gt;1,1,0)))</f>
        <v/>
      </c>
      <c r="O1122" s="39">
        <f>IF(L1122&lt;&gt;1,"",IF(J1122="",0,IFERROR(MATCH(J1122,'分け方の表'!$M$4:$M$53,0),0)))</f>
        <v/>
      </c>
      <c r="P1122" s="39">
        <f>IF(L1122&lt;&gt;1,"",IF(SUMPRODUCT((COUNTIFS(C1122,"*"&amp;'分け方の表'!$F$4:$F$23&amp;"*")&gt;0)*('分け方の表'!$F$4:$F$23&lt;&gt;"")*'分け方の表'!$I$4:$I$23)=0,99,1+COUNTIFS('分け方の表'!$I$4:$I$23,"&gt;"&amp;SUMPRODUCT((COUNTIFS(C1122,"*"&amp;'分け方の表'!$F$4:$F$23&amp;"*")&gt;0)*('分け方の表'!$F$4:$F$23&lt;&gt;"")*'分け方の表'!$I$4:$I$23))))</f>
        <v/>
      </c>
      <c r="Q1122" s="39">
        <f>IF(L1122&lt;&gt;1,"",IF(P1122&gt;=99,"",INDEX('分け方の表'!$G$4:$G$23,P1122)&amp;""))</f>
        <v/>
      </c>
      <c r="R1122" s="39">
        <f>IF(L1122&lt;&gt;1,"",IF((F1122="収入")*(G1122="給与")*(E1122&lt;&gt;"")*(COUNTIFS('分け方の表'!$J$4:$J$13,E1122)&gt;0),INDEX('分け方の表'!$K$4:$K$13,MATCH(E1122,'分け方の表'!$J$4:$J$13,0))&amp;"",IFERROR(INDEX('分け方の表'!$C$4:$C$103,MATCH(F1122&amp;"|"&amp;G1122,'分け方の表'!$D$4:$D$103,0))&amp;"",IFERROR(INDEX('分け方の表'!$C$4:$C$103,MATCH(F1122&amp;"|（ほか全部）",'分け方の表'!$D$4:$D$103,0))&amp;"","未分類"))))</f>
        <v/>
      </c>
      <c r="S1122" s="39">
        <f>IF(L1122&lt;&gt;1,"",IF(N1122=1,"",IF(IF(O1122&gt;0,INDEX('分け方の表'!$N$4:$N$53,O1122)&amp;"","")&lt;&gt;"",IF(INDEX('分け方の表'!$N$4:$N$53,O1122)="（数えない）","",INDEX('分け方の表'!$N$4:$N$53,O1122)&amp;""),IF(I1122&amp;""="1",IF((Q1122&lt;&gt;"")*(D1122&lt;0)*(IFERROR(INDEX('入力'!$E$30:$E$88,MATCH(Q1122,'入力'!$A$30:$A$88,0)),"")="貯める・増やす"),Q1122,""),IF(A1122&amp;""="0","",IF(Q1122&lt;&gt;"",Q1122,R1122))))))</f>
        <v/>
      </c>
      <c r="T1122" s="56">
        <f>IF(S1122="","",IF(IFERROR(INDEX('入力'!$E$30:$E$88,MATCH(S1122,'入力'!$A$30:$A$88,0)),"")="入るお金",D1122,-D1122))</f>
        <v/>
      </c>
      <c r="U1122" s="39">
        <f>IF(L1122="","",IF(L1122&lt;&gt;1,"見出しなど",IF(N1122=1,"重なり",IF(S1122="",IF(O1122&gt;0,"数えない（直した）",IF(I1122&amp;""="1","振替",IF(A1122&amp;""="0","計算対象外","数えない"))),IF(COUNTIFS('入力'!$A$30:$A$88,S1122)=0,"一覧にない費目",IF(O1122&gt;0,"直した",IF(S1122="未分類","未分類","OK")))))))</f>
        <v/>
      </c>
    </row>
    <row r="1123">
      <c r="A1123" s="40" t="n"/>
      <c r="B1123" s="34" t="n"/>
      <c r="C1123" s="35" t="n"/>
      <c r="D1123" s="36" t="n"/>
      <c r="E1123" s="35" t="n"/>
      <c r="F1123" s="35" t="n"/>
      <c r="G1123" s="35" t="n"/>
      <c r="H1123" s="35" t="n"/>
      <c r="I1123" s="40" t="n"/>
      <c r="J1123" s="35" t="n"/>
      <c r="L1123" s="39">
        <f>IF(B1123="","",IFERROR(YEAR(B1123)*0+D1123*0+1,0))</f>
        <v/>
      </c>
      <c r="M1123" s="55">
        <f>IF(L1123&lt;&gt;1,"",IF(O1123&gt;0,IF(INDEX('分け方の表'!$O$4:$O$53,O1123)&lt;&gt;"",DATE(YEAR(INDEX('分け方の表'!$O$4:$O$53,O1123)),MONTH(INDEX('分け方の表'!$O$4:$O$53,O1123)),1),DATE(YEAR(B1123),MONTH(B1123),1)),DATE(YEAR(B1123),MONTH(B1123),1)))</f>
        <v/>
      </c>
      <c r="N1123" s="39">
        <f>IF(L1123&lt;&gt;1,"",IF(J1123="",0,IF(COUNTIFS($J$4:J1123,J1123)&gt;1,1,0)))</f>
        <v/>
      </c>
      <c r="O1123" s="39">
        <f>IF(L1123&lt;&gt;1,"",IF(J1123="",0,IFERROR(MATCH(J1123,'分け方の表'!$M$4:$M$53,0),0)))</f>
        <v/>
      </c>
      <c r="P1123" s="39">
        <f>IF(L1123&lt;&gt;1,"",IF(SUMPRODUCT((COUNTIFS(C1123,"*"&amp;'分け方の表'!$F$4:$F$23&amp;"*")&gt;0)*('分け方の表'!$F$4:$F$23&lt;&gt;"")*'分け方の表'!$I$4:$I$23)=0,99,1+COUNTIFS('分け方の表'!$I$4:$I$23,"&gt;"&amp;SUMPRODUCT((COUNTIFS(C1123,"*"&amp;'分け方の表'!$F$4:$F$23&amp;"*")&gt;0)*('分け方の表'!$F$4:$F$23&lt;&gt;"")*'分け方の表'!$I$4:$I$23))))</f>
        <v/>
      </c>
      <c r="Q1123" s="39">
        <f>IF(L1123&lt;&gt;1,"",IF(P1123&gt;=99,"",INDEX('分け方の表'!$G$4:$G$23,P1123)&amp;""))</f>
        <v/>
      </c>
      <c r="R1123" s="39">
        <f>IF(L1123&lt;&gt;1,"",IF((F1123="収入")*(G1123="給与")*(E1123&lt;&gt;"")*(COUNTIFS('分け方の表'!$J$4:$J$13,E1123)&gt;0),INDEX('分け方の表'!$K$4:$K$13,MATCH(E1123,'分け方の表'!$J$4:$J$13,0))&amp;"",IFERROR(INDEX('分け方の表'!$C$4:$C$103,MATCH(F1123&amp;"|"&amp;G1123,'分け方の表'!$D$4:$D$103,0))&amp;"",IFERROR(INDEX('分け方の表'!$C$4:$C$103,MATCH(F1123&amp;"|（ほか全部）",'分け方の表'!$D$4:$D$103,0))&amp;"","未分類"))))</f>
        <v/>
      </c>
      <c r="S1123" s="39">
        <f>IF(L1123&lt;&gt;1,"",IF(N1123=1,"",IF(IF(O1123&gt;0,INDEX('分け方の表'!$N$4:$N$53,O1123)&amp;"","")&lt;&gt;"",IF(INDEX('分け方の表'!$N$4:$N$53,O1123)="（数えない）","",INDEX('分け方の表'!$N$4:$N$53,O1123)&amp;""),IF(I1123&amp;""="1",IF((Q1123&lt;&gt;"")*(D1123&lt;0)*(IFERROR(INDEX('入力'!$E$30:$E$88,MATCH(Q1123,'入力'!$A$30:$A$88,0)),"")="貯める・増やす"),Q1123,""),IF(A1123&amp;""="0","",IF(Q1123&lt;&gt;"",Q1123,R1123))))))</f>
        <v/>
      </c>
      <c r="T1123" s="56">
        <f>IF(S1123="","",IF(IFERROR(INDEX('入力'!$E$30:$E$88,MATCH(S1123,'入力'!$A$30:$A$88,0)),"")="入るお金",D1123,-D1123))</f>
        <v/>
      </c>
      <c r="U1123" s="39">
        <f>IF(L1123="","",IF(L1123&lt;&gt;1,"見出しなど",IF(N1123=1,"重なり",IF(S1123="",IF(O1123&gt;0,"数えない（直した）",IF(I1123&amp;""="1","振替",IF(A1123&amp;""="0","計算対象外","数えない"))),IF(COUNTIFS('入力'!$A$30:$A$88,S1123)=0,"一覧にない費目",IF(O1123&gt;0,"直した",IF(S1123="未分類","未分類","OK")))))))</f>
        <v/>
      </c>
    </row>
    <row r="1124">
      <c r="A1124" s="40" t="n"/>
      <c r="B1124" s="34" t="n"/>
      <c r="C1124" s="35" t="n"/>
      <c r="D1124" s="36" t="n"/>
      <c r="E1124" s="35" t="n"/>
      <c r="F1124" s="35" t="n"/>
      <c r="G1124" s="35" t="n"/>
      <c r="H1124" s="35" t="n"/>
      <c r="I1124" s="40" t="n"/>
      <c r="J1124" s="35" t="n"/>
      <c r="L1124" s="39">
        <f>IF(B1124="","",IFERROR(YEAR(B1124)*0+D1124*0+1,0))</f>
        <v/>
      </c>
      <c r="M1124" s="55">
        <f>IF(L1124&lt;&gt;1,"",IF(O1124&gt;0,IF(INDEX('分け方の表'!$O$4:$O$53,O1124)&lt;&gt;"",DATE(YEAR(INDEX('分け方の表'!$O$4:$O$53,O1124)),MONTH(INDEX('分け方の表'!$O$4:$O$53,O1124)),1),DATE(YEAR(B1124),MONTH(B1124),1)),DATE(YEAR(B1124),MONTH(B1124),1)))</f>
        <v/>
      </c>
      <c r="N1124" s="39">
        <f>IF(L1124&lt;&gt;1,"",IF(J1124="",0,IF(COUNTIFS($J$4:J1124,J1124)&gt;1,1,0)))</f>
        <v/>
      </c>
      <c r="O1124" s="39">
        <f>IF(L1124&lt;&gt;1,"",IF(J1124="",0,IFERROR(MATCH(J1124,'分け方の表'!$M$4:$M$53,0),0)))</f>
        <v/>
      </c>
      <c r="P1124" s="39">
        <f>IF(L1124&lt;&gt;1,"",IF(SUMPRODUCT((COUNTIFS(C1124,"*"&amp;'分け方の表'!$F$4:$F$23&amp;"*")&gt;0)*('分け方の表'!$F$4:$F$23&lt;&gt;"")*'分け方の表'!$I$4:$I$23)=0,99,1+COUNTIFS('分け方の表'!$I$4:$I$23,"&gt;"&amp;SUMPRODUCT((COUNTIFS(C1124,"*"&amp;'分け方の表'!$F$4:$F$23&amp;"*")&gt;0)*('分け方の表'!$F$4:$F$23&lt;&gt;"")*'分け方の表'!$I$4:$I$23))))</f>
        <v/>
      </c>
      <c r="Q1124" s="39">
        <f>IF(L1124&lt;&gt;1,"",IF(P1124&gt;=99,"",INDEX('分け方の表'!$G$4:$G$23,P1124)&amp;""))</f>
        <v/>
      </c>
      <c r="R1124" s="39">
        <f>IF(L1124&lt;&gt;1,"",IF((F1124="収入")*(G1124="給与")*(E1124&lt;&gt;"")*(COUNTIFS('分け方の表'!$J$4:$J$13,E1124)&gt;0),INDEX('分け方の表'!$K$4:$K$13,MATCH(E1124,'分け方の表'!$J$4:$J$13,0))&amp;"",IFERROR(INDEX('分け方の表'!$C$4:$C$103,MATCH(F1124&amp;"|"&amp;G1124,'分け方の表'!$D$4:$D$103,0))&amp;"",IFERROR(INDEX('分け方の表'!$C$4:$C$103,MATCH(F1124&amp;"|（ほか全部）",'分け方の表'!$D$4:$D$103,0))&amp;"","未分類"))))</f>
        <v/>
      </c>
      <c r="S1124" s="39">
        <f>IF(L1124&lt;&gt;1,"",IF(N1124=1,"",IF(IF(O1124&gt;0,INDEX('分け方の表'!$N$4:$N$53,O1124)&amp;"","")&lt;&gt;"",IF(INDEX('分け方の表'!$N$4:$N$53,O1124)="（数えない）","",INDEX('分け方の表'!$N$4:$N$53,O1124)&amp;""),IF(I1124&amp;""="1",IF((Q1124&lt;&gt;"")*(D1124&lt;0)*(IFERROR(INDEX('入力'!$E$30:$E$88,MATCH(Q1124,'入力'!$A$30:$A$88,0)),"")="貯める・増やす"),Q1124,""),IF(A1124&amp;""="0","",IF(Q1124&lt;&gt;"",Q1124,R1124))))))</f>
        <v/>
      </c>
      <c r="T1124" s="56">
        <f>IF(S1124="","",IF(IFERROR(INDEX('入力'!$E$30:$E$88,MATCH(S1124,'入力'!$A$30:$A$88,0)),"")="入るお金",D1124,-D1124))</f>
        <v/>
      </c>
      <c r="U1124" s="39">
        <f>IF(L1124="","",IF(L1124&lt;&gt;1,"見出しなど",IF(N1124=1,"重なり",IF(S1124="",IF(O1124&gt;0,"数えない（直した）",IF(I1124&amp;""="1","振替",IF(A1124&amp;""="0","計算対象外","数えない"))),IF(COUNTIFS('入力'!$A$30:$A$88,S1124)=0,"一覧にない費目",IF(O1124&gt;0,"直した",IF(S1124="未分類","未分類","OK")))))))</f>
        <v/>
      </c>
    </row>
    <row r="1125">
      <c r="A1125" s="40" t="n"/>
      <c r="B1125" s="34" t="n"/>
      <c r="C1125" s="35" t="n"/>
      <c r="D1125" s="36" t="n"/>
      <c r="E1125" s="35" t="n"/>
      <c r="F1125" s="35" t="n"/>
      <c r="G1125" s="35" t="n"/>
      <c r="H1125" s="35" t="n"/>
      <c r="I1125" s="40" t="n"/>
      <c r="J1125" s="35" t="n"/>
      <c r="L1125" s="39">
        <f>IF(B1125="","",IFERROR(YEAR(B1125)*0+D1125*0+1,0))</f>
        <v/>
      </c>
      <c r="M1125" s="55">
        <f>IF(L1125&lt;&gt;1,"",IF(O1125&gt;0,IF(INDEX('分け方の表'!$O$4:$O$53,O1125)&lt;&gt;"",DATE(YEAR(INDEX('分け方の表'!$O$4:$O$53,O1125)),MONTH(INDEX('分け方の表'!$O$4:$O$53,O1125)),1),DATE(YEAR(B1125),MONTH(B1125),1)),DATE(YEAR(B1125),MONTH(B1125),1)))</f>
        <v/>
      </c>
      <c r="N1125" s="39">
        <f>IF(L1125&lt;&gt;1,"",IF(J1125="",0,IF(COUNTIFS($J$4:J1125,J1125)&gt;1,1,0)))</f>
        <v/>
      </c>
      <c r="O1125" s="39">
        <f>IF(L1125&lt;&gt;1,"",IF(J1125="",0,IFERROR(MATCH(J1125,'分け方の表'!$M$4:$M$53,0),0)))</f>
        <v/>
      </c>
      <c r="P1125" s="39">
        <f>IF(L1125&lt;&gt;1,"",IF(SUMPRODUCT((COUNTIFS(C1125,"*"&amp;'分け方の表'!$F$4:$F$23&amp;"*")&gt;0)*('分け方の表'!$F$4:$F$23&lt;&gt;"")*'分け方の表'!$I$4:$I$23)=0,99,1+COUNTIFS('分け方の表'!$I$4:$I$23,"&gt;"&amp;SUMPRODUCT((COUNTIFS(C1125,"*"&amp;'分け方の表'!$F$4:$F$23&amp;"*")&gt;0)*('分け方の表'!$F$4:$F$23&lt;&gt;"")*'分け方の表'!$I$4:$I$23))))</f>
        <v/>
      </c>
      <c r="Q1125" s="39">
        <f>IF(L1125&lt;&gt;1,"",IF(P1125&gt;=99,"",INDEX('分け方の表'!$G$4:$G$23,P1125)&amp;""))</f>
        <v/>
      </c>
      <c r="R1125" s="39">
        <f>IF(L1125&lt;&gt;1,"",IF((F1125="収入")*(G1125="給与")*(E1125&lt;&gt;"")*(COUNTIFS('分け方の表'!$J$4:$J$13,E1125)&gt;0),INDEX('分け方の表'!$K$4:$K$13,MATCH(E1125,'分け方の表'!$J$4:$J$13,0))&amp;"",IFERROR(INDEX('分け方の表'!$C$4:$C$103,MATCH(F1125&amp;"|"&amp;G1125,'分け方の表'!$D$4:$D$103,0))&amp;"",IFERROR(INDEX('分け方の表'!$C$4:$C$103,MATCH(F1125&amp;"|（ほか全部）",'分け方の表'!$D$4:$D$103,0))&amp;"","未分類"))))</f>
        <v/>
      </c>
      <c r="S1125" s="39">
        <f>IF(L1125&lt;&gt;1,"",IF(N1125=1,"",IF(IF(O1125&gt;0,INDEX('分け方の表'!$N$4:$N$53,O1125)&amp;"","")&lt;&gt;"",IF(INDEX('分け方の表'!$N$4:$N$53,O1125)="（数えない）","",INDEX('分け方の表'!$N$4:$N$53,O1125)&amp;""),IF(I1125&amp;""="1",IF((Q1125&lt;&gt;"")*(D1125&lt;0)*(IFERROR(INDEX('入力'!$E$30:$E$88,MATCH(Q1125,'入力'!$A$30:$A$88,0)),"")="貯める・増やす"),Q1125,""),IF(A1125&amp;""="0","",IF(Q1125&lt;&gt;"",Q1125,R1125))))))</f>
        <v/>
      </c>
      <c r="T1125" s="56">
        <f>IF(S1125="","",IF(IFERROR(INDEX('入力'!$E$30:$E$88,MATCH(S1125,'入力'!$A$30:$A$88,0)),"")="入るお金",D1125,-D1125))</f>
        <v/>
      </c>
      <c r="U1125" s="39">
        <f>IF(L1125="","",IF(L1125&lt;&gt;1,"見出しなど",IF(N1125=1,"重なり",IF(S1125="",IF(O1125&gt;0,"数えない（直した）",IF(I1125&amp;""="1","振替",IF(A1125&amp;""="0","計算対象外","数えない"))),IF(COUNTIFS('入力'!$A$30:$A$88,S1125)=0,"一覧にない費目",IF(O1125&gt;0,"直した",IF(S1125="未分類","未分類","OK")))))))</f>
        <v/>
      </c>
    </row>
    <row r="1126">
      <c r="A1126" s="40" t="n"/>
      <c r="B1126" s="34" t="n"/>
      <c r="C1126" s="35" t="n"/>
      <c r="D1126" s="36" t="n"/>
      <c r="E1126" s="35" t="n"/>
      <c r="F1126" s="35" t="n"/>
      <c r="G1126" s="35" t="n"/>
      <c r="H1126" s="35" t="n"/>
      <c r="I1126" s="40" t="n"/>
      <c r="J1126" s="35" t="n"/>
      <c r="L1126" s="39">
        <f>IF(B1126="","",IFERROR(YEAR(B1126)*0+D1126*0+1,0))</f>
        <v/>
      </c>
      <c r="M1126" s="55">
        <f>IF(L1126&lt;&gt;1,"",IF(O1126&gt;0,IF(INDEX('分け方の表'!$O$4:$O$53,O1126)&lt;&gt;"",DATE(YEAR(INDEX('分け方の表'!$O$4:$O$53,O1126)),MONTH(INDEX('分け方の表'!$O$4:$O$53,O1126)),1),DATE(YEAR(B1126),MONTH(B1126),1)),DATE(YEAR(B1126),MONTH(B1126),1)))</f>
        <v/>
      </c>
      <c r="N1126" s="39">
        <f>IF(L1126&lt;&gt;1,"",IF(J1126="",0,IF(COUNTIFS($J$4:J1126,J1126)&gt;1,1,0)))</f>
        <v/>
      </c>
      <c r="O1126" s="39">
        <f>IF(L1126&lt;&gt;1,"",IF(J1126="",0,IFERROR(MATCH(J1126,'分け方の表'!$M$4:$M$53,0),0)))</f>
        <v/>
      </c>
      <c r="P1126" s="39">
        <f>IF(L1126&lt;&gt;1,"",IF(SUMPRODUCT((COUNTIFS(C1126,"*"&amp;'分け方の表'!$F$4:$F$23&amp;"*")&gt;0)*('分け方の表'!$F$4:$F$23&lt;&gt;"")*'分け方の表'!$I$4:$I$23)=0,99,1+COUNTIFS('分け方の表'!$I$4:$I$23,"&gt;"&amp;SUMPRODUCT((COUNTIFS(C1126,"*"&amp;'分け方の表'!$F$4:$F$23&amp;"*")&gt;0)*('分け方の表'!$F$4:$F$23&lt;&gt;"")*'分け方の表'!$I$4:$I$23))))</f>
        <v/>
      </c>
      <c r="Q1126" s="39">
        <f>IF(L1126&lt;&gt;1,"",IF(P1126&gt;=99,"",INDEX('分け方の表'!$G$4:$G$23,P1126)&amp;""))</f>
        <v/>
      </c>
      <c r="R1126" s="39">
        <f>IF(L1126&lt;&gt;1,"",IF((F1126="収入")*(G1126="給与")*(E1126&lt;&gt;"")*(COUNTIFS('分け方の表'!$J$4:$J$13,E1126)&gt;0),INDEX('分け方の表'!$K$4:$K$13,MATCH(E1126,'分け方の表'!$J$4:$J$13,0))&amp;"",IFERROR(INDEX('分け方の表'!$C$4:$C$103,MATCH(F1126&amp;"|"&amp;G1126,'分け方の表'!$D$4:$D$103,0))&amp;"",IFERROR(INDEX('分け方の表'!$C$4:$C$103,MATCH(F1126&amp;"|（ほか全部）",'分け方の表'!$D$4:$D$103,0))&amp;"","未分類"))))</f>
        <v/>
      </c>
      <c r="S1126" s="39">
        <f>IF(L1126&lt;&gt;1,"",IF(N1126=1,"",IF(IF(O1126&gt;0,INDEX('分け方の表'!$N$4:$N$53,O1126)&amp;"","")&lt;&gt;"",IF(INDEX('分け方の表'!$N$4:$N$53,O1126)="（数えない）","",INDEX('分け方の表'!$N$4:$N$53,O1126)&amp;""),IF(I1126&amp;""="1",IF((Q1126&lt;&gt;"")*(D1126&lt;0)*(IFERROR(INDEX('入力'!$E$30:$E$88,MATCH(Q1126,'入力'!$A$30:$A$88,0)),"")="貯める・増やす"),Q1126,""),IF(A1126&amp;""="0","",IF(Q1126&lt;&gt;"",Q1126,R1126))))))</f>
        <v/>
      </c>
      <c r="T1126" s="56">
        <f>IF(S1126="","",IF(IFERROR(INDEX('入力'!$E$30:$E$88,MATCH(S1126,'入力'!$A$30:$A$88,0)),"")="入るお金",D1126,-D1126))</f>
        <v/>
      </c>
      <c r="U1126" s="39">
        <f>IF(L1126="","",IF(L1126&lt;&gt;1,"見出しなど",IF(N1126=1,"重なり",IF(S1126="",IF(O1126&gt;0,"数えない（直した）",IF(I1126&amp;""="1","振替",IF(A1126&amp;""="0","計算対象外","数えない"))),IF(COUNTIFS('入力'!$A$30:$A$88,S1126)=0,"一覧にない費目",IF(O1126&gt;0,"直した",IF(S1126="未分類","未分類","OK")))))))</f>
        <v/>
      </c>
    </row>
    <row r="1127">
      <c r="A1127" s="40" t="n"/>
      <c r="B1127" s="34" t="n"/>
      <c r="C1127" s="35" t="n"/>
      <c r="D1127" s="36" t="n"/>
      <c r="E1127" s="35" t="n"/>
      <c r="F1127" s="35" t="n"/>
      <c r="G1127" s="35" t="n"/>
      <c r="H1127" s="35" t="n"/>
      <c r="I1127" s="40" t="n"/>
      <c r="J1127" s="35" t="n"/>
      <c r="L1127" s="39">
        <f>IF(B1127="","",IFERROR(YEAR(B1127)*0+D1127*0+1,0))</f>
        <v/>
      </c>
      <c r="M1127" s="55">
        <f>IF(L1127&lt;&gt;1,"",IF(O1127&gt;0,IF(INDEX('分け方の表'!$O$4:$O$53,O1127)&lt;&gt;"",DATE(YEAR(INDEX('分け方の表'!$O$4:$O$53,O1127)),MONTH(INDEX('分け方の表'!$O$4:$O$53,O1127)),1),DATE(YEAR(B1127),MONTH(B1127),1)),DATE(YEAR(B1127),MONTH(B1127),1)))</f>
        <v/>
      </c>
      <c r="N1127" s="39">
        <f>IF(L1127&lt;&gt;1,"",IF(J1127="",0,IF(COUNTIFS($J$4:J1127,J1127)&gt;1,1,0)))</f>
        <v/>
      </c>
      <c r="O1127" s="39">
        <f>IF(L1127&lt;&gt;1,"",IF(J1127="",0,IFERROR(MATCH(J1127,'分け方の表'!$M$4:$M$53,0),0)))</f>
        <v/>
      </c>
      <c r="P1127" s="39">
        <f>IF(L1127&lt;&gt;1,"",IF(SUMPRODUCT((COUNTIFS(C1127,"*"&amp;'分け方の表'!$F$4:$F$23&amp;"*")&gt;0)*('分け方の表'!$F$4:$F$23&lt;&gt;"")*'分け方の表'!$I$4:$I$23)=0,99,1+COUNTIFS('分け方の表'!$I$4:$I$23,"&gt;"&amp;SUMPRODUCT((COUNTIFS(C1127,"*"&amp;'分け方の表'!$F$4:$F$23&amp;"*")&gt;0)*('分け方の表'!$F$4:$F$23&lt;&gt;"")*'分け方の表'!$I$4:$I$23))))</f>
        <v/>
      </c>
      <c r="Q1127" s="39">
        <f>IF(L1127&lt;&gt;1,"",IF(P1127&gt;=99,"",INDEX('分け方の表'!$G$4:$G$23,P1127)&amp;""))</f>
        <v/>
      </c>
      <c r="R1127" s="39">
        <f>IF(L1127&lt;&gt;1,"",IF((F1127="収入")*(G1127="給与")*(E1127&lt;&gt;"")*(COUNTIFS('分け方の表'!$J$4:$J$13,E1127)&gt;0),INDEX('分け方の表'!$K$4:$K$13,MATCH(E1127,'分け方の表'!$J$4:$J$13,0))&amp;"",IFERROR(INDEX('分け方の表'!$C$4:$C$103,MATCH(F1127&amp;"|"&amp;G1127,'分け方の表'!$D$4:$D$103,0))&amp;"",IFERROR(INDEX('分け方の表'!$C$4:$C$103,MATCH(F1127&amp;"|（ほか全部）",'分け方の表'!$D$4:$D$103,0))&amp;"","未分類"))))</f>
        <v/>
      </c>
      <c r="S1127" s="39">
        <f>IF(L1127&lt;&gt;1,"",IF(N1127=1,"",IF(IF(O1127&gt;0,INDEX('分け方の表'!$N$4:$N$53,O1127)&amp;"","")&lt;&gt;"",IF(INDEX('分け方の表'!$N$4:$N$53,O1127)="（数えない）","",INDEX('分け方の表'!$N$4:$N$53,O1127)&amp;""),IF(I1127&amp;""="1",IF((Q1127&lt;&gt;"")*(D1127&lt;0)*(IFERROR(INDEX('入力'!$E$30:$E$88,MATCH(Q1127,'入力'!$A$30:$A$88,0)),"")="貯める・増やす"),Q1127,""),IF(A1127&amp;""="0","",IF(Q1127&lt;&gt;"",Q1127,R1127))))))</f>
        <v/>
      </c>
      <c r="T1127" s="56">
        <f>IF(S1127="","",IF(IFERROR(INDEX('入力'!$E$30:$E$88,MATCH(S1127,'入力'!$A$30:$A$88,0)),"")="入るお金",D1127,-D1127))</f>
        <v/>
      </c>
      <c r="U1127" s="39">
        <f>IF(L1127="","",IF(L1127&lt;&gt;1,"見出しなど",IF(N1127=1,"重なり",IF(S1127="",IF(O1127&gt;0,"数えない（直した）",IF(I1127&amp;""="1","振替",IF(A1127&amp;""="0","計算対象外","数えない"))),IF(COUNTIFS('入力'!$A$30:$A$88,S1127)=0,"一覧にない費目",IF(O1127&gt;0,"直した",IF(S1127="未分類","未分類","OK")))))))</f>
        <v/>
      </c>
    </row>
    <row r="1128">
      <c r="A1128" s="40" t="n"/>
      <c r="B1128" s="34" t="n"/>
      <c r="C1128" s="35" t="n"/>
      <c r="D1128" s="36" t="n"/>
      <c r="E1128" s="35" t="n"/>
      <c r="F1128" s="35" t="n"/>
      <c r="G1128" s="35" t="n"/>
      <c r="H1128" s="35" t="n"/>
      <c r="I1128" s="40" t="n"/>
      <c r="J1128" s="35" t="n"/>
      <c r="L1128" s="39">
        <f>IF(B1128="","",IFERROR(YEAR(B1128)*0+D1128*0+1,0))</f>
        <v/>
      </c>
      <c r="M1128" s="55">
        <f>IF(L1128&lt;&gt;1,"",IF(O1128&gt;0,IF(INDEX('分け方の表'!$O$4:$O$53,O1128)&lt;&gt;"",DATE(YEAR(INDEX('分け方の表'!$O$4:$O$53,O1128)),MONTH(INDEX('分け方の表'!$O$4:$O$53,O1128)),1),DATE(YEAR(B1128),MONTH(B1128),1)),DATE(YEAR(B1128),MONTH(B1128),1)))</f>
        <v/>
      </c>
      <c r="N1128" s="39">
        <f>IF(L1128&lt;&gt;1,"",IF(J1128="",0,IF(COUNTIFS($J$4:J1128,J1128)&gt;1,1,0)))</f>
        <v/>
      </c>
      <c r="O1128" s="39">
        <f>IF(L1128&lt;&gt;1,"",IF(J1128="",0,IFERROR(MATCH(J1128,'分け方の表'!$M$4:$M$53,0),0)))</f>
        <v/>
      </c>
      <c r="P1128" s="39">
        <f>IF(L1128&lt;&gt;1,"",IF(SUMPRODUCT((COUNTIFS(C1128,"*"&amp;'分け方の表'!$F$4:$F$23&amp;"*")&gt;0)*('分け方の表'!$F$4:$F$23&lt;&gt;"")*'分け方の表'!$I$4:$I$23)=0,99,1+COUNTIFS('分け方の表'!$I$4:$I$23,"&gt;"&amp;SUMPRODUCT((COUNTIFS(C1128,"*"&amp;'分け方の表'!$F$4:$F$23&amp;"*")&gt;0)*('分け方の表'!$F$4:$F$23&lt;&gt;"")*'分け方の表'!$I$4:$I$23))))</f>
        <v/>
      </c>
      <c r="Q1128" s="39">
        <f>IF(L1128&lt;&gt;1,"",IF(P1128&gt;=99,"",INDEX('分け方の表'!$G$4:$G$23,P1128)&amp;""))</f>
        <v/>
      </c>
      <c r="R1128" s="39">
        <f>IF(L1128&lt;&gt;1,"",IF((F1128="収入")*(G1128="給与")*(E1128&lt;&gt;"")*(COUNTIFS('分け方の表'!$J$4:$J$13,E1128)&gt;0),INDEX('分け方の表'!$K$4:$K$13,MATCH(E1128,'分け方の表'!$J$4:$J$13,0))&amp;"",IFERROR(INDEX('分け方の表'!$C$4:$C$103,MATCH(F1128&amp;"|"&amp;G1128,'分け方の表'!$D$4:$D$103,0))&amp;"",IFERROR(INDEX('分け方の表'!$C$4:$C$103,MATCH(F1128&amp;"|（ほか全部）",'分け方の表'!$D$4:$D$103,0))&amp;"","未分類"))))</f>
        <v/>
      </c>
      <c r="S1128" s="39">
        <f>IF(L1128&lt;&gt;1,"",IF(N1128=1,"",IF(IF(O1128&gt;0,INDEX('分け方の表'!$N$4:$N$53,O1128)&amp;"","")&lt;&gt;"",IF(INDEX('分け方の表'!$N$4:$N$53,O1128)="（数えない）","",INDEX('分け方の表'!$N$4:$N$53,O1128)&amp;""),IF(I1128&amp;""="1",IF((Q1128&lt;&gt;"")*(D1128&lt;0)*(IFERROR(INDEX('入力'!$E$30:$E$88,MATCH(Q1128,'入力'!$A$30:$A$88,0)),"")="貯める・増やす"),Q1128,""),IF(A1128&amp;""="0","",IF(Q1128&lt;&gt;"",Q1128,R1128))))))</f>
        <v/>
      </c>
      <c r="T1128" s="56">
        <f>IF(S1128="","",IF(IFERROR(INDEX('入力'!$E$30:$E$88,MATCH(S1128,'入力'!$A$30:$A$88,0)),"")="入るお金",D1128,-D1128))</f>
        <v/>
      </c>
      <c r="U1128" s="39">
        <f>IF(L1128="","",IF(L1128&lt;&gt;1,"見出しなど",IF(N1128=1,"重なり",IF(S1128="",IF(O1128&gt;0,"数えない（直した）",IF(I1128&amp;""="1","振替",IF(A1128&amp;""="0","計算対象外","数えない"))),IF(COUNTIFS('入力'!$A$30:$A$88,S1128)=0,"一覧にない費目",IF(O1128&gt;0,"直した",IF(S1128="未分類","未分類","OK")))))))</f>
        <v/>
      </c>
    </row>
    <row r="1129">
      <c r="A1129" s="40" t="n"/>
      <c r="B1129" s="34" t="n"/>
      <c r="C1129" s="35" t="n"/>
      <c r="D1129" s="36" t="n"/>
      <c r="E1129" s="35" t="n"/>
      <c r="F1129" s="35" t="n"/>
      <c r="G1129" s="35" t="n"/>
      <c r="H1129" s="35" t="n"/>
      <c r="I1129" s="40" t="n"/>
      <c r="J1129" s="35" t="n"/>
      <c r="L1129" s="39">
        <f>IF(B1129="","",IFERROR(YEAR(B1129)*0+D1129*0+1,0))</f>
        <v/>
      </c>
      <c r="M1129" s="55">
        <f>IF(L1129&lt;&gt;1,"",IF(O1129&gt;0,IF(INDEX('分け方の表'!$O$4:$O$53,O1129)&lt;&gt;"",DATE(YEAR(INDEX('分け方の表'!$O$4:$O$53,O1129)),MONTH(INDEX('分け方の表'!$O$4:$O$53,O1129)),1),DATE(YEAR(B1129),MONTH(B1129),1)),DATE(YEAR(B1129),MONTH(B1129),1)))</f>
        <v/>
      </c>
      <c r="N1129" s="39">
        <f>IF(L1129&lt;&gt;1,"",IF(J1129="",0,IF(COUNTIFS($J$4:J1129,J1129)&gt;1,1,0)))</f>
        <v/>
      </c>
      <c r="O1129" s="39">
        <f>IF(L1129&lt;&gt;1,"",IF(J1129="",0,IFERROR(MATCH(J1129,'分け方の表'!$M$4:$M$53,0),0)))</f>
        <v/>
      </c>
      <c r="P1129" s="39">
        <f>IF(L1129&lt;&gt;1,"",IF(SUMPRODUCT((COUNTIFS(C1129,"*"&amp;'分け方の表'!$F$4:$F$23&amp;"*")&gt;0)*('分け方の表'!$F$4:$F$23&lt;&gt;"")*'分け方の表'!$I$4:$I$23)=0,99,1+COUNTIFS('分け方の表'!$I$4:$I$23,"&gt;"&amp;SUMPRODUCT((COUNTIFS(C1129,"*"&amp;'分け方の表'!$F$4:$F$23&amp;"*")&gt;0)*('分け方の表'!$F$4:$F$23&lt;&gt;"")*'分け方の表'!$I$4:$I$23))))</f>
        <v/>
      </c>
      <c r="Q1129" s="39">
        <f>IF(L1129&lt;&gt;1,"",IF(P1129&gt;=99,"",INDEX('分け方の表'!$G$4:$G$23,P1129)&amp;""))</f>
        <v/>
      </c>
      <c r="R1129" s="39">
        <f>IF(L1129&lt;&gt;1,"",IF((F1129="収入")*(G1129="給与")*(E1129&lt;&gt;"")*(COUNTIFS('分け方の表'!$J$4:$J$13,E1129)&gt;0),INDEX('分け方の表'!$K$4:$K$13,MATCH(E1129,'分け方の表'!$J$4:$J$13,0))&amp;"",IFERROR(INDEX('分け方の表'!$C$4:$C$103,MATCH(F1129&amp;"|"&amp;G1129,'分け方の表'!$D$4:$D$103,0))&amp;"",IFERROR(INDEX('分け方の表'!$C$4:$C$103,MATCH(F1129&amp;"|（ほか全部）",'分け方の表'!$D$4:$D$103,0))&amp;"","未分類"))))</f>
        <v/>
      </c>
      <c r="S1129" s="39">
        <f>IF(L1129&lt;&gt;1,"",IF(N1129=1,"",IF(IF(O1129&gt;0,INDEX('分け方の表'!$N$4:$N$53,O1129)&amp;"","")&lt;&gt;"",IF(INDEX('分け方の表'!$N$4:$N$53,O1129)="（数えない）","",INDEX('分け方の表'!$N$4:$N$53,O1129)&amp;""),IF(I1129&amp;""="1",IF((Q1129&lt;&gt;"")*(D1129&lt;0)*(IFERROR(INDEX('入力'!$E$30:$E$88,MATCH(Q1129,'入力'!$A$30:$A$88,0)),"")="貯める・増やす"),Q1129,""),IF(A1129&amp;""="0","",IF(Q1129&lt;&gt;"",Q1129,R1129))))))</f>
        <v/>
      </c>
      <c r="T1129" s="56">
        <f>IF(S1129="","",IF(IFERROR(INDEX('入力'!$E$30:$E$88,MATCH(S1129,'入力'!$A$30:$A$88,0)),"")="入るお金",D1129,-D1129))</f>
        <v/>
      </c>
      <c r="U1129" s="39">
        <f>IF(L1129="","",IF(L1129&lt;&gt;1,"見出しなど",IF(N1129=1,"重なり",IF(S1129="",IF(O1129&gt;0,"数えない（直した）",IF(I1129&amp;""="1","振替",IF(A1129&amp;""="0","計算対象外","数えない"))),IF(COUNTIFS('入力'!$A$30:$A$88,S1129)=0,"一覧にない費目",IF(O1129&gt;0,"直した",IF(S1129="未分類","未分類","OK")))))))</f>
        <v/>
      </c>
    </row>
    <row r="1130">
      <c r="A1130" s="40" t="n"/>
      <c r="B1130" s="34" t="n"/>
      <c r="C1130" s="35" t="n"/>
      <c r="D1130" s="36" t="n"/>
      <c r="E1130" s="35" t="n"/>
      <c r="F1130" s="35" t="n"/>
      <c r="G1130" s="35" t="n"/>
      <c r="H1130" s="35" t="n"/>
      <c r="I1130" s="40" t="n"/>
      <c r="J1130" s="35" t="n"/>
      <c r="L1130" s="39">
        <f>IF(B1130="","",IFERROR(YEAR(B1130)*0+D1130*0+1,0))</f>
        <v/>
      </c>
      <c r="M1130" s="55">
        <f>IF(L1130&lt;&gt;1,"",IF(O1130&gt;0,IF(INDEX('分け方の表'!$O$4:$O$53,O1130)&lt;&gt;"",DATE(YEAR(INDEX('分け方の表'!$O$4:$O$53,O1130)),MONTH(INDEX('分け方の表'!$O$4:$O$53,O1130)),1),DATE(YEAR(B1130),MONTH(B1130),1)),DATE(YEAR(B1130),MONTH(B1130),1)))</f>
        <v/>
      </c>
      <c r="N1130" s="39">
        <f>IF(L1130&lt;&gt;1,"",IF(J1130="",0,IF(COUNTIFS($J$4:J1130,J1130)&gt;1,1,0)))</f>
        <v/>
      </c>
      <c r="O1130" s="39">
        <f>IF(L1130&lt;&gt;1,"",IF(J1130="",0,IFERROR(MATCH(J1130,'分け方の表'!$M$4:$M$53,0),0)))</f>
        <v/>
      </c>
      <c r="P1130" s="39">
        <f>IF(L1130&lt;&gt;1,"",IF(SUMPRODUCT((COUNTIFS(C1130,"*"&amp;'分け方の表'!$F$4:$F$23&amp;"*")&gt;0)*('分け方の表'!$F$4:$F$23&lt;&gt;"")*'分け方の表'!$I$4:$I$23)=0,99,1+COUNTIFS('分け方の表'!$I$4:$I$23,"&gt;"&amp;SUMPRODUCT((COUNTIFS(C1130,"*"&amp;'分け方の表'!$F$4:$F$23&amp;"*")&gt;0)*('分け方の表'!$F$4:$F$23&lt;&gt;"")*'分け方の表'!$I$4:$I$23))))</f>
        <v/>
      </c>
      <c r="Q1130" s="39">
        <f>IF(L1130&lt;&gt;1,"",IF(P1130&gt;=99,"",INDEX('分け方の表'!$G$4:$G$23,P1130)&amp;""))</f>
        <v/>
      </c>
      <c r="R1130" s="39">
        <f>IF(L1130&lt;&gt;1,"",IF((F1130="収入")*(G1130="給与")*(E1130&lt;&gt;"")*(COUNTIFS('分け方の表'!$J$4:$J$13,E1130)&gt;0),INDEX('分け方の表'!$K$4:$K$13,MATCH(E1130,'分け方の表'!$J$4:$J$13,0))&amp;"",IFERROR(INDEX('分け方の表'!$C$4:$C$103,MATCH(F1130&amp;"|"&amp;G1130,'分け方の表'!$D$4:$D$103,0))&amp;"",IFERROR(INDEX('分け方の表'!$C$4:$C$103,MATCH(F1130&amp;"|（ほか全部）",'分け方の表'!$D$4:$D$103,0))&amp;"","未分類"))))</f>
        <v/>
      </c>
      <c r="S1130" s="39">
        <f>IF(L1130&lt;&gt;1,"",IF(N1130=1,"",IF(IF(O1130&gt;0,INDEX('分け方の表'!$N$4:$N$53,O1130)&amp;"","")&lt;&gt;"",IF(INDEX('分け方の表'!$N$4:$N$53,O1130)="（数えない）","",INDEX('分け方の表'!$N$4:$N$53,O1130)&amp;""),IF(I1130&amp;""="1",IF((Q1130&lt;&gt;"")*(D1130&lt;0)*(IFERROR(INDEX('入力'!$E$30:$E$88,MATCH(Q1130,'入力'!$A$30:$A$88,0)),"")="貯める・増やす"),Q1130,""),IF(A1130&amp;""="0","",IF(Q1130&lt;&gt;"",Q1130,R1130))))))</f>
        <v/>
      </c>
      <c r="T1130" s="56">
        <f>IF(S1130="","",IF(IFERROR(INDEX('入力'!$E$30:$E$88,MATCH(S1130,'入力'!$A$30:$A$88,0)),"")="入るお金",D1130,-D1130))</f>
        <v/>
      </c>
      <c r="U1130" s="39">
        <f>IF(L1130="","",IF(L1130&lt;&gt;1,"見出しなど",IF(N1130=1,"重なり",IF(S1130="",IF(O1130&gt;0,"数えない（直した）",IF(I1130&amp;""="1","振替",IF(A1130&amp;""="0","計算対象外","数えない"))),IF(COUNTIFS('入力'!$A$30:$A$88,S1130)=0,"一覧にない費目",IF(O1130&gt;0,"直した",IF(S1130="未分類","未分類","OK")))))))</f>
        <v/>
      </c>
    </row>
    <row r="1131">
      <c r="A1131" s="40" t="n"/>
      <c r="B1131" s="34" t="n"/>
      <c r="C1131" s="35" t="n"/>
      <c r="D1131" s="36" t="n"/>
      <c r="E1131" s="35" t="n"/>
      <c r="F1131" s="35" t="n"/>
      <c r="G1131" s="35" t="n"/>
      <c r="H1131" s="35" t="n"/>
      <c r="I1131" s="40" t="n"/>
      <c r="J1131" s="35" t="n"/>
      <c r="L1131" s="39">
        <f>IF(B1131="","",IFERROR(YEAR(B1131)*0+D1131*0+1,0))</f>
        <v/>
      </c>
      <c r="M1131" s="55">
        <f>IF(L1131&lt;&gt;1,"",IF(O1131&gt;0,IF(INDEX('分け方の表'!$O$4:$O$53,O1131)&lt;&gt;"",DATE(YEAR(INDEX('分け方の表'!$O$4:$O$53,O1131)),MONTH(INDEX('分け方の表'!$O$4:$O$53,O1131)),1),DATE(YEAR(B1131),MONTH(B1131),1)),DATE(YEAR(B1131),MONTH(B1131),1)))</f>
        <v/>
      </c>
      <c r="N1131" s="39">
        <f>IF(L1131&lt;&gt;1,"",IF(J1131="",0,IF(COUNTIFS($J$4:J1131,J1131)&gt;1,1,0)))</f>
        <v/>
      </c>
      <c r="O1131" s="39">
        <f>IF(L1131&lt;&gt;1,"",IF(J1131="",0,IFERROR(MATCH(J1131,'分け方の表'!$M$4:$M$53,0),0)))</f>
        <v/>
      </c>
      <c r="P1131" s="39">
        <f>IF(L1131&lt;&gt;1,"",IF(SUMPRODUCT((COUNTIFS(C1131,"*"&amp;'分け方の表'!$F$4:$F$23&amp;"*")&gt;0)*('分け方の表'!$F$4:$F$23&lt;&gt;"")*'分け方の表'!$I$4:$I$23)=0,99,1+COUNTIFS('分け方の表'!$I$4:$I$23,"&gt;"&amp;SUMPRODUCT((COUNTIFS(C1131,"*"&amp;'分け方の表'!$F$4:$F$23&amp;"*")&gt;0)*('分け方の表'!$F$4:$F$23&lt;&gt;"")*'分け方の表'!$I$4:$I$23))))</f>
        <v/>
      </c>
      <c r="Q1131" s="39">
        <f>IF(L1131&lt;&gt;1,"",IF(P1131&gt;=99,"",INDEX('分け方の表'!$G$4:$G$23,P1131)&amp;""))</f>
        <v/>
      </c>
      <c r="R1131" s="39">
        <f>IF(L1131&lt;&gt;1,"",IF((F1131="収入")*(G1131="給与")*(E1131&lt;&gt;"")*(COUNTIFS('分け方の表'!$J$4:$J$13,E1131)&gt;0),INDEX('分け方の表'!$K$4:$K$13,MATCH(E1131,'分け方の表'!$J$4:$J$13,0))&amp;"",IFERROR(INDEX('分け方の表'!$C$4:$C$103,MATCH(F1131&amp;"|"&amp;G1131,'分け方の表'!$D$4:$D$103,0))&amp;"",IFERROR(INDEX('分け方の表'!$C$4:$C$103,MATCH(F1131&amp;"|（ほか全部）",'分け方の表'!$D$4:$D$103,0))&amp;"","未分類"))))</f>
        <v/>
      </c>
      <c r="S1131" s="39">
        <f>IF(L1131&lt;&gt;1,"",IF(N1131=1,"",IF(IF(O1131&gt;0,INDEX('分け方の表'!$N$4:$N$53,O1131)&amp;"","")&lt;&gt;"",IF(INDEX('分け方の表'!$N$4:$N$53,O1131)="（数えない）","",INDEX('分け方の表'!$N$4:$N$53,O1131)&amp;""),IF(I1131&amp;""="1",IF((Q1131&lt;&gt;"")*(D1131&lt;0)*(IFERROR(INDEX('入力'!$E$30:$E$88,MATCH(Q1131,'入力'!$A$30:$A$88,0)),"")="貯める・増やす"),Q1131,""),IF(A1131&amp;""="0","",IF(Q1131&lt;&gt;"",Q1131,R1131))))))</f>
        <v/>
      </c>
      <c r="T1131" s="56">
        <f>IF(S1131="","",IF(IFERROR(INDEX('入力'!$E$30:$E$88,MATCH(S1131,'入力'!$A$30:$A$88,0)),"")="入るお金",D1131,-D1131))</f>
        <v/>
      </c>
      <c r="U1131" s="39">
        <f>IF(L1131="","",IF(L1131&lt;&gt;1,"見出しなど",IF(N1131=1,"重なり",IF(S1131="",IF(O1131&gt;0,"数えない（直した）",IF(I1131&amp;""="1","振替",IF(A1131&amp;""="0","計算対象外","数えない"))),IF(COUNTIFS('入力'!$A$30:$A$88,S1131)=0,"一覧にない費目",IF(O1131&gt;0,"直した",IF(S1131="未分類","未分類","OK")))))))</f>
        <v/>
      </c>
    </row>
    <row r="1132">
      <c r="A1132" s="40" t="n"/>
      <c r="B1132" s="34" t="n"/>
      <c r="C1132" s="35" t="n"/>
      <c r="D1132" s="36" t="n"/>
      <c r="E1132" s="35" t="n"/>
      <c r="F1132" s="35" t="n"/>
      <c r="G1132" s="35" t="n"/>
      <c r="H1132" s="35" t="n"/>
      <c r="I1132" s="40" t="n"/>
      <c r="J1132" s="35" t="n"/>
      <c r="L1132" s="39">
        <f>IF(B1132="","",IFERROR(YEAR(B1132)*0+D1132*0+1,0))</f>
        <v/>
      </c>
      <c r="M1132" s="55">
        <f>IF(L1132&lt;&gt;1,"",IF(O1132&gt;0,IF(INDEX('分け方の表'!$O$4:$O$53,O1132)&lt;&gt;"",DATE(YEAR(INDEX('分け方の表'!$O$4:$O$53,O1132)),MONTH(INDEX('分け方の表'!$O$4:$O$53,O1132)),1),DATE(YEAR(B1132),MONTH(B1132),1)),DATE(YEAR(B1132),MONTH(B1132),1)))</f>
        <v/>
      </c>
      <c r="N1132" s="39">
        <f>IF(L1132&lt;&gt;1,"",IF(J1132="",0,IF(COUNTIFS($J$4:J1132,J1132)&gt;1,1,0)))</f>
        <v/>
      </c>
      <c r="O1132" s="39">
        <f>IF(L1132&lt;&gt;1,"",IF(J1132="",0,IFERROR(MATCH(J1132,'分け方の表'!$M$4:$M$53,0),0)))</f>
        <v/>
      </c>
      <c r="P1132" s="39">
        <f>IF(L1132&lt;&gt;1,"",IF(SUMPRODUCT((COUNTIFS(C1132,"*"&amp;'分け方の表'!$F$4:$F$23&amp;"*")&gt;0)*('分け方の表'!$F$4:$F$23&lt;&gt;"")*'分け方の表'!$I$4:$I$23)=0,99,1+COUNTIFS('分け方の表'!$I$4:$I$23,"&gt;"&amp;SUMPRODUCT((COUNTIFS(C1132,"*"&amp;'分け方の表'!$F$4:$F$23&amp;"*")&gt;0)*('分け方の表'!$F$4:$F$23&lt;&gt;"")*'分け方の表'!$I$4:$I$23))))</f>
        <v/>
      </c>
      <c r="Q1132" s="39">
        <f>IF(L1132&lt;&gt;1,"",IF(P1132&gt;=99,"",INDEX('分け方の表'!$G$4:$G$23,P1132)&amp;""))</f>
        <v/>
      </c>
      <c r="R1132" s="39">
        <f>IF(L1132&lt;&gt;1,"",IF((F1132="収入")*(G1132="給与")*(E1132&lt;&gt;"")*(COUNTIFS('分け方の表'!$J$4:$J$13,E1132)&gt;0),INDEX('分け方の表'!$K$4:$K$13,MATCH(E1132,'分け方の表'!$J$4:$J$13,0))&amp;"",IFERROR(INDEX('分け方の表'!$C$4:$C$103,MATCH(F1132&amp;"|"&amp;G1132,'分け方の表'!$D$4:$D$103,0))&amp;"",IFERROR(INDEX('分け方の表'!$C$4:$C$103,MATCH(F1132&amp;"|（ほか全部）",'分け方の表'!$D$4:$D$103,0))&amp;"","未分類"))))</f>
        <v/>
      </c>
      <c r="S1132" s="39">
        <f>IF(L1132&lt;&gt;1,"",IF(N1132=1,"",IF(IF(O1132&gt;0,INDEX('分け方の表'!$N$4:$N$53,O1132)&amp;"","")&lt;&gt;"",IF(INDEX('分け方の表'!$N$4:$N$53,O1132)="（数えない）","",INDEX('分け方の表'!$N$4:$N$53,O1132)&amp;""),IF(I1132&amp;""="1",IF((Q1132&lt;&gt;"")*(D1132&lt;0)*(IFERROR(INDEX('入力'!$E$30:$E$88,MATCH(Q1132,'入力'!$A$30:$A$88,0)),"")="貯める・増やす"),Q1132,""),IF(A1132&amp;""="0","",IF(Q1132&lt;&gt;"",Q1132,R1132))))))</f>
        <v/>
      </c>
      <c r="T1132" s="56">
        <f>IF(S1132="","",IF(IFERROR(INDEX('入力'!$E$30:$E$88,MATCH(S1132,'入力'!$A$30:$A$88,0)),"")="入るお金",D1132,-D1132))</f>
        <v/>
      </c>
      <c r="U1132" s="39">
        <f>IF(L1132="","",IF(L1132&lt;&gt;1,"見出しなど",IF(N1132=1,"重なり",IF(S1132="",IF(O1132&gt;0,"数えない（直した）",IF(I1132&amp;""="1","振替",IF(A1132&amp;""="0","計算対象外","数えない"))),IF(COUNTIFS('入力'!$A$30:$A$88,S1132)=0,"一覧にない費目",IF(O1132&gt;0,"直した",IF(S1132="未分類","未分類","OK")))))))</f>
        <v/>
      </c>
    </row>
    <row r="1133">
      <c r="A1133" s="40" t="n"/>
      <c r="B1133" s="34" t="n"/>
      <c r="C1133" s="35" t="n"/>
      <c r="D1133" s="36" t="n"/>
      <c r="E1133" s="35" t="n"/>
      <c r="F1133" s="35" t="n"/>
      <c r="G1133" s="35" t="n"/>
      <c r="H1133" s="35" t="n"/>
      <c r="I1133" s="40" t="n"/>
      <c r="J1133" s="35" t="n"/>
      <c r="L1133" s="39">
        <f>IF(B1133="","",IFERROR(YEAR(B1133)*0+D1133*0+1,0))</f>
        <v/>
      </c>
      <c r="M1133" s="55">
        <f>IF(L1133&lt;&gt;1,"",IF(O1133&gt;0,IF(INDEX('分け方の表'!$O$4:$O$53,O1133)&lt;&gt;"",DATE(YEAR(INDEX('分け方の表'!$O$4:$O$53,O1133)),MONTH(INDEX('分け方の表'!$O$4:$O$53,O1133)),1),DATE(YEAR(B1133),MONTH(B1133),1)),DATE(YEAR(B1133),MONTH(B1133),1)))</f>
        <v/>
      </c>
      <c r="N1133" s="39">
        <f>IF(L1133&lt;&gt;1,"",IF(J1133="",0,IF(COUNTIFS($J$4:J1133,J1133)&gt;1,1,0)))</f>
        <v/>
      </c>
      <c r="O1133" s="39">
        <f>IF(L1133&lt;&gt;1,"",IF(J1133="",0,IFERROR(MATCH(J1133,'分け方の表'!$M$4:$M$53,0),0)))</f>
        <v/>
      </c>
      <c r="P1133" s="39">
        <f>IF(L1133&lt;&gt;1,"",IF(SUMPRODUCT((COUNTIFS(C1133,"*"&amp;'分け方の表'!$F$4:$F$23&amp;"*")&gt;0)*('分け方の表'!$F$4:$F$23&lt;&gt;"")*'分け方の表'!$I$4:$I$23)=0,99,1+COUNTIFS('分け方の表'!$I$4:$I$23,"&gt;"&amp;SUMPRODUCT((COUNTIFS(C1133,"*"&amp;'分け方の表'!$F$4:$F$23&amp;"*")&gt;0)*('分け方の表'!$F$4:$F$23&lt;&gt;"")*'分け方の表'!$I$4:$I$23))))</f>
        <v/>
      </c>
      <c r="Q1133" s="39">
        <f>IF(L1133&lt;&gt;1,"",IF(P1133&gt;=99,"",INDEX('分け方の表'!$G$4:$G$23,P1133)&amp;""))</f>
        <v/>
      </c>
      <c r="R1133" s="39">
        <f>IF(L1133&lt;&gt;1,"",IF((F1133="収入")*(G1133="給与")*(E1133&lt;&gt;"")*(COUNTIFS('分け方の表'!$J$4:$J$13,E1133)&gt;0),INDEX('分け方の表'!$K$4:$K$13,MATCH(E1133,'分け方の表'!$J$4:$J$13,0))&amp;"",IFERROR(INDEX('分け方の表'!$C$4:$C$103,MATCH(F1133&amp;"|"&amp;G1133,'分け方の表'!$D$4:$D$103,0))&amp;"",IFERROR(INDEX('分け方の表'!$C$4:$C$103,MATCH(F1133&amp;"|（ほか全部）",'分け方の表'!$D$4:$D$103,0))&amp;"","未分類"))))</f>
        <v/>
      </c>
      <c r="S1133" s="39">
        <f>IF(L1133&lt;&gt;1,"",IF(N1133=1,"",IF(IF(O1133&gt;0,INDEX('分け方の表'!$N$4:$N$53,O1133)&amp;"","")&lt;&gt;"",IF(INDEX('分け方の表'!$N$4:$N$53,O1133)="（数えない）","",INDEX('分け方の表'!$N$4:$N$53,O1133)&amp;""),IF(I1133&amp;""="1",IF((Q1133&lt;&gt;"")*(D1133&lt;0)*(IFERROR(INDEX('入力'!$E$30:$E$88,MATCH(Q1133,'入力'!$A$30:$A$88,0)),"")="貯める・増やす"),Q1133,""),IF(A1133&amp;""="0","",IF(Q1133&lt;&gt;"",Q1133,R1133))))))</f>
        <v/>
      </c>
      <c r="T1133" s="56">
        <f>IF(S1133="","",IF(IFERROR(INDEX('入力'!$E$30:$E$88,MATCH(S1133,'入力'!$A$30:$A$88,0)),"")="入るお金",D1133,-D1133))</f>
        <v/>
      </c>
      <c r="U1133" s="39">
        <f>IF(L1133="","",IF(L1133&lt;&gt;1,"見出しなど",IF(N1133=1,"重なり",IF(S1133="",IF(O1133&gt;0,"数えない（直した）",IF(I1133&amp;""="1","振替",IF(A1133&amp;""="0","計算対象外","数えない"))),IF(COUNTIFS('入力'!$A$30:$A$88,S1133)=0,"一覧にない費目",IF(O1133&gt;0,"直した",IF(S1133="未分類","未分類","OK")))))))</f>
        <v/>
      </c>
    </row>
    <row r="1134">
      <c r="A1134" s="40" t="n"/>
      <c r="B1134" s="34" t="n"/>
      <c r="C1134" s="35" t="n"/>
      <c r="D1134" s="36" t="n"/>
      <c r="E1134" s="35" t="n"/>
      <c r="F1134" s="35" t="n"/>
      <c r="G1134" s="35" t="n"/>
      <c r="H1134" s="35" t="n"/>
      <c r="I1134" s="40" t="n"/>
      <c r="J1134" s="35" t="n"/>
      <c r="L1134" s="39">
        <f>IF(B1134="","",IFERROR(YEAR(B1134)*0+D1134*0+1,0))</f>
        <v/>
      </c>
      <c r="M1134" s="55">
        <f>IF(L1134&lt;&gt;1,"",IF(O1134&gt;0,IF(INDEX('分け方の表'!$O$4:$O$53,O1134)&lt;&gt;"",DATE(YEAR(INDEX('分け方の表'!$O$4:$O$53,O1134)),MONTH(INDEX('分け方の表'!$O$4:$O$53,O1134)),1),DATE(YEAR(B1134),MONTH(B1134),1)),DATE(YEAR(B1134),MONTH(B1134),1)))</f>
        <v/>
      </c>
      <c r="N1134" s="39">
        <f>IF(L1134&lt;&gt;1,"",IF(J1134="",0,IF(COUNTIFS($J$4:J1134,J1134)&gt;1,1,0)))</f>
        <v/>
      </c>
      <c r="O1134" s="39">
        <f>IF(L1134&lt;&gt;1,"",IF(J1134="",0,IFERROR(MATCH(J1134,'分け方の表'!$M$4:$M$53,0),0)))</f>
        <v/>
      </c>
      <c r="P1134" s="39">
        <f>IF(L1134&lt;&gt;1,"",IF(SUMPRODUCT((COUNTIFS(C1134,"*"&amp;'分け方の表'!$F$4:$F$23&amp;"*")&gt;0)*('分け方の表'!$F$4:$F$23&lt;&gt;"")*'分け方の表'!$I$4:$I$23)=0,99,1+COUNTIFS('分け方の表'!$I$4:$I$23,"&gt;"&amp;SUMPRODUCT((COUNTIFS(C1134,"*"&amp;'分け方の表'!$F$4:$F$23&amp;"*")&gt;0)*('分け方の表'!$F$4:$F$23&lt;&gt;"")*'分け方の表'!$I$4:$I$23))))</f>
        <v/>
      </c>
      <c r="Q1134" s="39">
        <f>IF(L1134&lt;&gt;1,"",IF(P1134&gt;=99,"",INDEX('分け方の表'!$G$4:$G$23,P1134)&amp;""))</f>
        <v/>
      </c>
      <c r="R1134" s="39">
        <f>IF(L1134&lt;&gt;1,"",IF((F1134="収入")*(G1134="給与")*(E1134&lt;&gt;"")*(COUNTIFS('分け方の表'!$J$4:$J$13,E1134)&gt;0),INDEX('分け方の表'!$K$4:$K$13,MATCH(E1134,'分け方の表'!$J$4:$J$13,0))&amp;"",IFERROR(INDEX('分け方の表'!$C$4:$C$103,MATCH(F1134&amp;"|"&amp;G1134,'分け方の表'!$D$4:$D$103,0))&amp;"",IFERROR(INDEX('分け方の表'!$C$4:$C$103,MATCH(F1134&amp;"|（ほか全部）",'分け方の表'!$D$4:$D$103,0))&amp;"","未分類"))))</f>
        <v/>
      </c>
      <c r="S1134" s="39">
        <f>IF(L1134&lt;&gt;1,"",IF(N1134=1,"",IF(IF(O1134&gt;0,INDEX('分け方の表'!$N$4:$N$53,O1134)&amp;"","")&lt;&gt;"",IF(INDEX('分け方の表'!$N$4:$N$53,O1134)="（数えない）","",INDEX('分け方の表'!$N$4:$N$53,O1134)&amp;""),IF(I1134&amp;""="1",IF((Q1134&lt;&gt;"")*(D1134&lt;0)*(IFERROR(INDEX('入力'!$E$30:$E$88,MATCH(Q1134,'入力'!$A$30:$A$88,0)),"")="貯める・増やす"),Q1134,""),IF(A1134&amp;""="0","",IF(Q1134&lt;&gt;"",Q1134,R1134))))))</f>
        <v/>
      </c>
      <c r="T1134" s="56">
        <f>IF(S1134="","",IF(IFERROR(INDEX('入力'!$E$30:$E$88,MATCH(S1134,'入力'!$A$30:$A$88,0)),"")="入るお金",D1134,-D1134))</f>
        <v/>
      </c>
      <c r="U1134" s="39">
        <f>IF(L1134="","",IF(L1134&lt;&gt;1,"見出しなど",IF(N1134=1,"重なり",IF(S1134="",IF(O1134&gt;0,"数えない（直した）",IF(I1134&amp;""="1","振替",IF(A1134&amp;""="0","計算対象外","数えない"))),IF(COUNTIFS('入力'!$A$30:$A$88,S1134)=0,"一覧にない費目",IF(O1134&gt;0,"直した",IF(S1134="未分類","未分類","OK")))))))</f>
        <v/>
      </c>
    </row>
    <row r="1135">
      <c r="A1135" s="40" t="n"/>
      <c r="B1135" s="34" t="n"/>
      <c r="C1135" s="35" t="n"/>
      <c r="D1135" s="36" t="n"/>
      <c r="E1135" s="35" t="n"/>
      <c r="F1135" s="35" t="n"/>
      <c r="G1135" s="35" t="n"/>
      <c r="H1135" s="35" t="n"/>
      <c r="I1135" s="40" t="n"/>
      <c r="J1135" s="35" t="n"/>
      <c r="L1135" s="39">
        <f>IF(B1135="","",IFERROR(YEAR(B1135)*0+D1135*0+1,0))</f>
        <v/>
      </c>
      <c r="M1135" s="55">
        <f>IF(L1135&lt;&gt;1,"",IF(O1135&gt;0,IF(INDEX('分け方の表'!$O$4:$O$53,O1135)&lt;&gt;"",DATE(YEAR(INDEX('分け方の表'!$O$4:$O$53,O1135)),MONTH(INDEX('分け方の表'!$O$4:$O$53,O1135)),1),DATE(YEAR(B1135),MONTH(B1135),1)),DATE(YEAR(B1135),MONTH(B1135),1)))</f>
        <v/>
      </c>
      <c r="N1135" s="39">
        <f>IF(L1135&lt;&gt;1,"",IF(J1135="",0,IF(COUNTIFS($J$4:J1135,J1135)&gt;1,1,0)))</f>
        <v/>
      </c>
      <c r="O1135" s="39">
        <f>IF(L1135&lt;&gt;1,"",IF(J1135="",0,IFERROR(MATCH(J1135,'分け方の表'!$M$4:$M$53,0),0)))</f>
        <v/>
      </c>
      <c r="P1135" s="39">
        <f>IF(L1135&lt;&gt;1,"",IF(SUMPRODUCT((COUNTIFS(C1135,"*"&amp;'分け方の表'!$F$4:$F$23&amp;"*")&gt;0)*('分け方の表'!$F$4:$F$23&lt;&gt;"")*'分け方の表'!$I$4:$I$23)=0,99,1+COUNTIFS('分け方の表'!$I$4:$I$23,"&gt;"&amp;SUMPRODUCT((COUNTIFS(C1135,"*"&amp;'分け方の表'!$F$4:$F$23&amp;"*")&gt;0)*('分け方の表'!$F$4:$F$23&lt;&gt;"")*'分け方の表'!$I$4:$I$23))))</f>
        <v/>
      </c>
      <c r="Q1135" s="39">
        <f>IF(L1135&lt;&gt;1,"",IF(P1135&gt;=99,"",INDEX('分け方の表'!$G$4:$G$23,P1135)&amp;""))</f>
        <v/>
      </c>
      <c r="R1135" s="39">
        <f>IF(L1135&lt;&gt;1,"",IF((F1135="収入")*(G1135="給与")*(E1135&lt;&gt;"")*(COUNTIFS('分け方の表'!$J$4:$J$13,E1135)&gt;0),INDEX('分け方の表'!$K$4:$K$13,MATCH(E1135,'分け方の表'!$J$4:$J$13,0))&amp;"",IFERROR(INDEX('分け方の表'!$C$4:$C$103,MATCH(F1135&amp;"|"&amp;G1135,'分け方の表'!$D$4:$D$103,0))&amp;"",IFERROR(INDEX('分け方の表'!$C$4:$C$103,MATCH(F1135&amp;"|（ほか全部）",'分け方の表'!$D$4:$D$103,0))&amp;"","未分類"))))</f>
        <v/>
      </c>
      <c r="S1135" s="39">
        <f>IF(L1135&lt;&gt;1,"",IF(N1135=1,"",IF(IF(O1135&gt;0,INDEX('分け方の表'!$N$4:$N$53,O1135)&amp;"","")&lt;&gt;"",IF(INDEX('分け方の表'!$N$4:$N$53,O1135)="（数えない）","",INDEX('分け方の表'!$N$4:$N$53,O1135)&amp;""),IF(I1135&amp;""="1",IF((Q1135&lt;&gt;"")*(D1135&lt;0)*(IFERROR(INDEX('入力'!$E$30:$E$88,MATCH(Q1135,'入力'!$A$30:$A$88,0)),"")="貯める・増やす"),Q1135,""),IF(A1135&amp;""="0","",IF(Q1135&lt;&gt;"",Q1135,R1135))))))</f>
        <v/>
      </c>
      <c r="T1135" s="56">
        <f>IF(S1135="","",IF(IFERROR(INDEX('入力'!$E$30:$E$88,MATCH(S1135,'入力'!$A$30:$A$88,0)),"")="入るお金",D1135,-D1135))</f>
        <v/>
      </c>
      <c r="U1135" s="39">
        <f>IF(L1135="","",IF(L1135&lt;&gt;1,"見出しなど",IF(N1135=1,"重なり",IF(S1135="",IF(O1135&gt;0,"数えない（直した）",IF(I1135&amp;""="1","振替",IF(A1135&amp;""="0","計算対象外","数えない"))),IF(COUNTIFS('入力'!$A$30:$A$88,S1135)=0,"一覧にない費目",IF(O1135&gt;0,"直した",IF(S1135="未分類","未分類","OK")))))))</f>
        <v/>
      </c>
    </row>
    <row r="1136">
      <c r="A1136" s="40" t="n"/>
      <c r="B1136" s="34" t="n"/>
      <c r="C1136" s="35" t="n"/>
      <c r="D1136" s="36" t="n"/>
      <c r="E1136" s="35" t="n"/>
      <c r="F1136" s="35" t="n"/>
      <c r="G1136" s="35" t="n"/>
      <c r="H1136" s="35" t="n"/>
      <c r="I1136" s="40" t="n"/>
      <c r="J1136" s="35" t="n"/>
      <c r="L1136" s="39">
        <f>IF(B1136="","",IFERROR(YEAR(B1136)*0+D1136*0+1,0))</f>
        <v/>
      </c>
      <c r="M1136" s="55">
        <f>IF(L1136&lt;&gt;1,"",IF(O1136&gt;0,IF(INDEX('分け方の表'!$O$4:$O$53,O1136)&lt;&gt;"",DATE(YEAR(INDEX('分け方の表'!$O$4:$O$53,O1136)),MONTH(INDEX('分け方の表'!$O$4:$O$53,O1136)),1),DATE(YEAR(B1136),MONTH(B1136),1)),DATE(YEAR(B1136),MONTH(B1136),1)))</f>
        <v/>
      </c>
      <c r="N1136" s="39">
        <f>IF(L1136&lt;&gt;1,"",IF(J1136="",0,IF(COUNTIFS($J$4:J1136,J1136)&gt;1,1,0)))</f>
        <v/>
      </c>
      <c r="O1136" s="39">
        <f>IF(L1136&lt;&gt;1,"",IF(J1136="",0,IFERROR(MATCH(J1136,'分け方の表'!$M$4:$M$53,0),0)))</f>
        <v/>
      </c>
      <c r="P1136" s="39">
        <f>IF(L1136&lt;&gt;1,"",IF(SUMPRODUCT((COUNTIFS(C1136,"*"&amp;'分け方の表'!$F$4:$F$23&amp;"*")&gt;0)*('分け方の表'!$F$4:$F$23&lt;&gt;"")*'分け方の表'!$I$4:$I$23)=0,99,1+COUNTIFS('分け方の表'!$I$4:$I$23,"&gt;"&amp;SUMPRODUCT((COUNTIFS(C1136,"*"&amp;'分け方の表'!$F$4:$F$23&amp;"*")&gt;0)*('分け方の表'!$F$4:$F$23&lt;&gt;"")*'分け方の表'!$I$4:$I$23))))</f>
        <v/>
      </c>
      <c r="Q1136" s="39">
        <f>IF(L1136&lt;&gt;1,"",IF(P1136&gt;=99,"",INDEX('分け方の表'!$G$4:$G$23,P1136)&amp;""))</f>
        <v/>
      </c>
      <c r="R1136" s="39">
        <f>IF(L1136&lt;&gt;1,"",IF((F1136="収入")*(G1136="給与")*(E1136&lt;&gt;"")*(COUNTIFS('分け方の表'!$J$4:$J$13,E1136)&gt;0),INDEX('分け方の表'!$K$4:$K$13,MATCH(E1136,'分け方の表'!$J$4:$J$13,0))&amp;"",IFERROR(INDEX('分け方の表'!$C$4:$C$103,MATCH(F1136&amp;"|"&amp;G1136,'分け方の表'!$D$4:$D$103,0))&amp;"",IFERROR(INDEX('分け方の表'!$C$4:$C$103,MATCH(F1136&amp;"|（ほか全部）",'分け方の表'!$D$4:$D$103,0))&amp;"","未分類"))))</f>
        <v/>
      </c>
      <c r="S1136" s="39">
        <f>IF(L1136&lt;&gt;1,"",IF(N1136=1,"",IF(IF(O1136&gt;0,INDEX('分け方の表'!$N$4:$N$53,O1136)&amp;"","")&lt;&gt;"",IF(INDEX('分け方の表'!$N$4:$N$53,O1136)="（数えない）","",INDEX('分け方の表'!$N$4:$N$53,O1136)&amp;""),IF(I1136&amp;""="1",IF((Q1136&lt;&gt;"")*(D1136&lt;0)*(IFERROR(INDEX('入力'!$E$30:$E$88,MATCH(Q1136,'入力'!$A$30:$A$88,0)),"")="貯める・増やす"),Q1136,""),IF(A1136&amp;""="0","",IF(Q1136&lt;&gt;"",Q1136,R1136))))))</f>
        <v/>
      </c>
      <c r="T1136" s="56">
        <f>IF(S1136="","",IF(IFERROR(INDEX('入力'!$E$30:$E$88,MATCH(S1136,'入力'!$A$30:$A$88,0)),"")="入るお金",D1136,-D1136))</f>
        <v/>
      </c>
      <c r="U1136" s="39">
        <f>IF(L1136="","",IF(L1136&lt;&gt;1,"見出しなど",IF(N1136=1,"重なり",IF(S1136="",IF(O1136&gt;0,"数えない（直した）",IF(I1136&amp;""="1","振替",IF(A1136&amp;""="0","計算対象外","数えない"))),IF(COUNTIFS('入力'!$A$30:$A$88,S1136)=0,"一覧にない費目",IF(O1136&gt;0,"直した",IF(S1136="未分類","未分類","OK")))))))</f>
        <v/>
      </c>
    </row>
    <row r="1137">
      <c r="A1137" s="40" t="n"/>
      <c r="B1137" s="34" t="n"/>
      <c r="C1137" s="35" t="n"/>
      <c r="D1137" s="36" t="n"/>
      <c r="E1137" s="35" t="n"/>
      <c r="F1137" s="35" t="n"/>
      <c r="G1137" s="35" t="n"/>
      <c r="H1137" s="35" t="n"/>
      <c r="I1137" s="40" t="n"/>
      <c r="J1137" s="35" t="n"/>
      <c r="L1137" s="39">
        <f>IF(B1137="","",IFERROR(YEAR(B1137)*0+D1137*0+1,0))</f>
        <v/>
      </c>
      <c r="M1137" s="55">
        <f>IF(L1137&lt;&gt;1,"",IF(O1137&gt;0,IF(INDEX('分け方の表'!$O$4:$O$53,O1137)&lt;&gt;"",DATE(YEAR(INDEX('分け方の表'!$O$4:$O$53,O1137)),MONTH(INDEX('分け方の表'!$O$4:$O$53,O1137)),1),DATE(YEAR(B1137),MONTH(B1137),1)),DATE(YEAR(B1137),MONTH(B1137),1)))</f>
        <v/>
      </c>
      <c r="N1137" s="39">
        <f>IF(L1137&lt;&gt;1,"",IF(J1137="",0,IF(COUNTIFS($J$4:J1137,J1137)&gt;1,1,0)))</f>
        <v/>
      </c>
      <c r="O1137" s="39">
        <f>IF(L1137&lt;&gt;1,"",IF(J1137="",0,IFERROR(MATCH(J1137,'分け方の表'!$M$4:$M$53,0),0)))</f>
        <v/>
      </c>
      <c r="P1137" s="39">
        <f>IF(L1137&lt;&gt;1,"",IF(SUMPRODUCT((COUNTIFS(C1137,"*"&amp;'分け方の表'!$F$4:$F$23&amp;"*")&gt;0)*('分け方の表'!$F$4:$F$23&lt;&gt;"")*'分け方の表'!$I$4:$I$23)=0,99,1+COUNTIFS('分け方の表'!$I$4:$I$23,"&gt;"&amp;SUMPRODUCT((COUNTIFS(C1137,"*"&amp;'分け方の表'!$F$4:$F$23&amp;"*")&gt;0)*('分け方の表'!$F$4:$F$23&lt;&gt;"")*'分け方の表'!$I$4:$I$23))))</f>
        <v/>
      </c>
      <c r="Q1137" s="39">
        <f>IF(L1137&lt;&gt;1,"",IF(P1137&gt;=99,"",INDEX('分け方の表'!$G$4:$G$23,P1137)&amp;""))</f>
        <v/>
      </c>
      <c r="R1137" s="39">
        <f>IF(L1137&lt;&gt;1,"",IF((F1137="収入")*(G1137="給与")*(E1137&lt;&gt;"")*(COUNTIFS('分け方の表'!$J$4:$J$13,E1137)&gt;0),INDEX('分け方の表'!$K$4:$K$13,MATCH(E1137,'分け方の表'!$J$4:$J$13,0))&amp;"",IFERROR(INDEX('分け方の表'!$C$4:$C$103,MATCH(F1137&amp;"|"&amp;G1137,'分け方の表'!$D$4:$D$103,0))&amp;"",IFERROR(INDEX('分け方の表'!$C$4:$C$103,MATCH(F1137&amp;"|（ほか全部）",'分け方の表'!$D$4:$D$103,0))&amp;"","未分類"))))</f>
        <v/>
      </c>
      <c r="S1137" s="39">
        <f>IF(L1137&lt;&gt;1,"",IF(N1137=1,"",IF(IF(O1137&gt;0,INDEX('分け方の表'!$N$4:$N$53,O1137)&amp;"","")&lt;&gt;"",IF(INDEX('分け方の表'!$N$4:$N$53,O1137)="（数えない）","",INDEX('分け方の表'!$N$4:$N$53,O1137)&amp;""),IF(I1137&amp;""="1",IF((Q1137&lt;&gt;"")*(D1137&lt;0)*(IFERROR(INDEX('入力'!$E$30:$E$88,MATCH(Q1137,'入力'!$A$30:$A$88,0)),"")="貯める・増やす"),Q1137,""),IF(A1137&amp;""="0","",IF(Q1137&lt;&gt;"",Q1137,R1137))))))</f>
        <v/>
      </c>
      <c r="T1137" s="56">
        <f>IF(S1137="","",IF(IFERROR(INDEX('入力'!$E$30:$E$88,MATCH(S1137,'入力'!$A$30:$A$88,0)),"")="入るお金",D1137,-D1137))</f>
        <v/>
      </c>
      <c r="U1137" s="39">
        <f>IF(L1137="","",IF(L1137&lt;&gt;1,"見出しなど",IF(N1137=1,"重なり",IF(S1137="",IF(O1137&gt;0,"数えない（直した）",IF(I1137&amp;""="1","振替",IF(A1137&amp;""="0","計算対象外","数えない"))),IF(COUNTIFS('入力'!$A$30:$A$88,S1137)=0,"一覧にない費目",IF(O1137&gt;0,"直した",IF(S1137="未分類","未分類","OK")))))))</f>
        <v/>
      </c>
    </row>
    <row r="1138">
      <c r="A1138" s="40" t="n"/>
      <c r="B1138" s="34" t="n"/>
      <c r="C1138" s="35" t="n"/>
      <c r="D1138" s="36" t="n"/>
      <c r="E1138" s="35" t="n"/>
      <c r="F1138" s="35" t="n"/>
      <c r="G1138" s="35" t="n"/>
      <c r="H1138" s="35" t="n"/>
      <c r="I1138" s="40" t="n"/>
      <c r="J1138" s="35" t="n"/>
      <c r="L1138" s="39">
        <f>IF(B1138="","",IFERROR(YEAR(B1138)*0+D1138*0+1,0))</f>
        <v/>
      </c>
      <c r="M1138" s="55">
        <f>IF(L1138&lt;&gt;1,"",IF(O1138&gt;0,IF(INDEX('分け方の表'!$O$4:$O$53,O1138)&lt;&gt;"",DATE(YEAR(INDEX('分け方の表'!$O$4:$O$53,O1138)),MONTH(INDEX('分け方の表'!$O$4:$O$53,O1138)),1),DATE(YEAR(B1138),MONTH(B1138),1)),DATE(YEAR(B1138),MONTH(B1138),1)))</f>
        <v/>
      </c>
      <c r="N1138" s="39">
        <f>IF(L1138&lt;&gt;1,"",IF(J1138="",0,IF(COUNTIFS($J$4:J1138,J1138)&gt;1,1,0)))</f>
        <v/>
      </c>
      <c r="O1138" s="39">
        <f>IF(L1138&lt;&gt;1,"",IF(J1138="",0,IFERROR(MATCH(J1138,'分け方の表'!$M$4:$M$53,0),0)))</f>
        <v/>
      </c>
      <c r="P1138" s="39">
        <f>IF(L1138&lt;&gt;1,"",IF(SUMPRODUCT((COUNTIFS(C1138,"*"&amp;'分け方の表'!$F$4:$F$23&amp;"*")&gt;0)*('分け方の表'!$F$4:$F$23&lt;&gt;"")*'分け方の表'!$I$4:$I$23)=0,99,1+COUNTIFS('分け方の表'!$I$4:$I$23,"&gt;"&amp;SUMPRODUCT((COUNTIFS(C1138,"*"&amp;'分け方の表'!$F$4:$F$23&amp;"*")&gt;0)*('分け方の表'!$F$4:$F$23&lt;&gt;"")*'分け方の表'!$I$4:$I$23))))</f>
        <v/>
      </c>
      <c r="Q1138" s="39">
        <f>IF(L1138&lt;&gt;1,"",IF(P1138&gt;=99,"",INDEX('分け方の表'!$G$4:$G$23,P1138)&amp;""))</f>
        <v/>
      </c>
      <c r="R1138" s="39">
        <f>IF(L1138&lt;&gt;1,"",IF((F1138="収入")*(G1138="給与")*(E1138&lt;&gt;"")*(COUNTIFS('分け方の表'!$J$4:$J$13,E1138)&gt;0),INDEX('分け方の表'!$K$4:$K$13,MATCH(E1138,'分け方の表'!$J$4:$J$13,0))&amp;"",IFERROR(INDEX('分け方の表'!$C$4:$C$103,MATCH(F1138&amp;"|"&amp;G1138,'分け方の表'!$D$4:$D$103,0))&amp;"",IFERROR(INDEX('分け方の表'!$C$4:$C$103,MATCH(F1138&amp;"|（ほか全部）",'分け方の表'!$D$4:$D$103,0))&amp;"","未分類"))))</f>
        <v/>
      </c>
      <c r="S1138" s="39">
        <f>IF(L1138&lt;&gt;1,"",IF(N1138=1,"",IF(IF(O1138&gt;0,INDEX('分け方の表'!$N$4:$N$53,O1138)&amp;"","")&lt;&gt;"",IF(INDEX('分け方の表'!$N$4:$N$53,O1138)="（数えない）","",INDEX('分け方の表'!$N$4:$N$53,O1138)&amp;""),IF(I1138&amp;""="1",IF((Q1138&lt;&gt;"")*(D1138&lt;0)*(IFERROR(INDEX('入力'!$E$30:$E$88,MATCH(Q1138,'入力'!$A$30:$A$88,0)),"")="貯める・増やす"),Q1138,""),IF(A1138&amp;""="0","",IF(Q1138&lt;&gt;"",Q1138,R1138))))))</f>
        <v/>
      </c>
      <c r="T1138" s="56">
        <f>IF(S1138="","",IF(IFERROR(INDEX('入力'!$E$30:$E$88,MATCH(S1138,'入力'!$A$30:$A$88,0)),"")="入るお金",D1138,-D1138))</f>
        <v/>
      </c>
      <c r="U1138" s="39">
        <f>IF(L1138="","",IF(L1138&lt;&gt;1,"見出しなど",IF(N1138=1,"重なり",IF(S1138="",IF(O1138&gt;0,"数えない（直した）",IF(I1138&amp;""="1","振替",IF(A1138&amp;""="0","計算対象外","数えない"))),IF(COUNTIFS('入力'!$A$30:$A$88,S1138)=0,"一覧にない費目",IF(O1138&gt;0,"直した",IF(S1138="未分類","未分類","OK")))))))</f>
        <v/>
      </c>
    </row>
    <row r="1139">
      <c r="A1139" s="40" t="n"/>
      <c r="B1139" s="34" t="n"/>
      <c r="C1139" s="35" t="n"/>
      <c r="D1139" s="36" t="n"/>
      <c r="E1139" s="35" t="n"/>
      <c r="F1139" s="35" t="n"/>
      <c r="G1139" s="35" t="n"/>
      <c r="H1139" s="35" t="n"/>
      <c r="I1139" s="40" t="n"/>
      <c r="J1139" s="35" t="n"/>
      <c r="L1139" s="39">
        <f>IF(B1139="","",IFERROR(YEAR(B1139)*0+D1139*0+1,0))</f>
        <v/>
      </c>
      <c r="M1139" s="55">
        <f>IF(L1139&lt;&gt;1,"",IF(O1139&gt;0,IF(INDEX('分け方の表'!$O$4:$O$53,O1139)&lt;&gt;"",DATE(YEAR(INDEX('分け方の表'!$O$4:$O$53,O1139)),MONTH(INDEX('分け方の表'!$O$4:$O$53,O1139)),1),DATE(YEAR(B1139),MONTH(B1139),1)),DATE(YEAR(B1139),MONTH(B1139),1)))</f>
        <v/>
      </c>
      <c r="N1139" s="39">
        <f>IF(L1139&lt;&gt;1,"",IF(J1139="",0,IF(COUNTIFS($J$4:J1139,J1139)&gt;1,1,0)))</f>
        <v/>
      </c>
      <c r="O1139" s="39">
        <f>IF(L1139&lt;&gt;1,"",IF(J1139="",0,IFERROR(MATCH(J1139,'分け方の表'!$M$4:$M$53,0),0)))</f>
        <v/>
      </c>
      <c r="P1139" s="39">
        <f>IF(L1139&lt;&gt;1,"",IF(SUMPRODUCT((COUNTIFS(C1139,"*"&amp;'分け方の表'!$F$4:$F$23&amp;"*")&gt;0)*('分け方の表'!$F$4:$F$23&lt;&gt;"")*'分け方の表'!$I$4:$I$23)=0,99,1+COUNTIFS('分け方の表'!$I$4:$I$23,"&gt;"&amp;SUMPRODUCT((COUNTIFS(C1139,"*"&amp;'分け方の表'!$F$4:$F$23&amp;"*")&gt;0)*('分け方の表'!$F$4:$F$23&lt;&gt;"")*'分け方の表'!$I$4:$I$23))))</f>
        <v/>
      </c>
      <c r="Q1139" s="39">
        <f>IF(L1139&lt;&gt;1,"",IF(P1139&gt;=99,"",INDEX('分け方の表'!$G$4:$G$23,P1139)&amp;""))</f>
        <v/>
      </c>
      <c r="R1139" s="39">
        <f>IF(L1139&lt;&gt;1,"",IF((F1139="収入")*(G1139="給与")*(E1139&lt;&gt;"")*(COUNTIFS('分け方の表'!$J$4:$J$13,E1139)&gt;0),INDEX('分け方の表'!$K$4:$K$13,MATCH(E1139,'分け方の表'!$J$4:$J$13,0))&amp;"",IFERROR(INDEX('分け方の表'!$C$4:$C$103,MATCH(F1139&amp;"|"&amp;G1139,'分け方の表'!$D$4:$D$103,0))&amp;"",IFERROR(INDEX('分け方の表'!$C$4:$C$103,MATCH(F1139&amp;"|（ほか全部）",'分け方の表'!$D$4:$D$103,0))&amp;"","未分類"))))</f>
        <v/>
      </c>
      <c r="S1139" s="39">
        <f>IF(L1139&lt;&gt;1,"",IF(N1139=1,"",IF(IF(O1139&gt;0,INDEX('分け方の表'!$N$4:$N$53,O1139)&amp;"","")&lt;&gt;"",IF(INDEX('分け方の表'!$N$4:$N$53,O1139)="（数えない）","",INDEX('分け方の表'!$N$4:$N$53,O1139)&amp;""),IF(I1139&amp;""="1",IF((Q1139&lt;&gt;"")*(D1139&lt;0)*(IFERROR(INDEX('入力'!$E$30:$E$88,MATCH(Q1139,'入力'!$A$30:$A$88,0)),"")="貯める・増やす"),Q1139,""),IF(A1139&amp;""="0","",IF(Q1139&lt;&gt;"",Q1139,R1139))))))</f>
        <v/>
      </c>
      <c r="T1139" s="56">
        <f>IF(S1139="","",IF(IFERROR(INDEX('入力'!$E$30:$E$88,MATCH(S1139,'入力'!$A$30:$A$88,0)),"")="入るお金",D1139,-D1139))</f>
        <v/>
      </c>
      <c r="U1139" s="39">
        <f>IF(L1139="","",IF(L1139&lt;&gt;1,"見出しなど",IF(N1139=1,"重なり",IF(S1139="",IF(O1139&gt;0,"数えない（直した）",IF(I1139&amp;""="1","振替",IF(A1139&amp;""="0","計算対象外","数えない"))),IF(COUNTIFS('入力'!$A$30:$A$88,S1139)=0,"一覧にない費目",IF(O1139&gt;0,"直した",IF(S1139="未分類","未分類","OK")))))))</f>
        <v/>
      </c>
    </row>
    <row r="1140">
      <c r="A1140" s="40" t="n"/>
      <c r="B1140" s="34" t="n"/>
      <c r="C1140" s="35" t="n"/>
      <c r="D1140" s="36" t="n"/>
      <c r="E1140" s="35" t="n"/>
      <c r="F1140" s="35" t="n"/>
      <c r="G1140" s="35" t="n"/>
      <c r="H1140" s="35" t="n"/>
      <c r="I1140" s="40" t="n"/>
      <c r="J1140" s="35" t="n"/>
      <c r="L1140" s="39">
        <f>IF(B1140="","",IFERROR(YEAR(B1140)*0+D1140*0+1,0))</f>
        <v/>
      </c>
      <c r="M1140" s="55">
        <f>IF(L1140&lt;&gt;1,"",IF(O1140&gt;0,IF(INDEX('分け方の表'!$O$4:$O$53,O1140)&lt;&gt;"",DATE(YEAR(INDEX('分け方の表'!$O$4:$O$53,O1140)),MONTH(INDEX('分け方の表'!$O$4:$O$53,O1140)),1),DATE(YEAR(B1140),MONTH(B1140),1)),DATE(YEAR(B1140),MONTH(B1140),1)))</f>
        <v/>
      </c>
      <c r="N1140" s="39">
        <f>IF(L1140&lt;&gt;1,"",IF(J1140="",0,IF(COUNTIFS($J$4:J1140,J1140)&gt;1,1,0)))</f>
        <v/>
      </c>
      <c r="O1140" s="39">
        <f>IF(L1140&lt;&gt;1,"",IF(J1140="",0,IFERROR(MATCH(J1140,'分け方の表'!$M$4:$M$53,0),0)))</f>
        <v/>
      </c>
      <c r="P1140" s="39">
        <f>IF(L1140&lt;&gt;1,"",IF(SUMPRODUCT((COUNTIFS(C1140,"*"&amp;'分け方の表'!$F$4:$F$23&amp;"*")&gt;0)*('分け方の表'!$F$4:$F$23&lt;&gt;"")*'分け方の表'!$I$4:$I$23)=0,99,1+COUNTIFS('分け方の表'!$I$4:$I$23,"&gt;"&amp;SUMPRODUCT((COUNTIFS(C1140,"*"&amp;'分け方の表'!$F$4:$F$23&amp;"*")&gt;0)*('分け方の表'!$F$4:$F$23&lt;&gt;"")*'分け方の表'!$I$4:$I$23))))</f>
        <v/>
      </c>
      <c r="Q1140" s="39">
        <f>IF(L1140&lt;&gt;1,"",IF(P1140&gt;=99,"",INDEX('分け方の表'!$G$4:$G$23,P1140)&amp;""))</f>
        <v/>
      </c>
      <c r="R1140" s="39">
        <f>IF(L1140&lt;&gt;1,"",IF((F1140="収入")*(G1140="給与")*(E1140&lt;&gt;"")*(COUNTIFS('分け方の表'!$J$4:$J$13,E1140)&gt;0),INDEX('分け方の表'!$K$4:$K$13,MATCH(E1140,'分け方の表'!$J$4:$J$13,0))&amp;"",IFERROR(INDEX('分け方の表'!$C$4:$C$103,MATCH(F1140&amp;"|"&amp;G1140,'分け方の表'!$D$4:$D$103,0))&amp;"",IFERROR(INDEX('分け方の表'!$C$4:$C$103,MATCH(F1140&amp;"|（ほか全部）",'分け方の表'!$D$4:$D$103,0))&amp;"","未分類"))))</f>
        <v/>
      </c>
      <c r="S1140" s="39">
        <f>IF(L1140&lt;&gt;1,"",IF(N1140=1,"",IF(IF(O1140&gt;0,INDEX('分け方の表'!$N$4:$N$53,O1140)&amp;"","")&lt;&gt;"",IF(INDEX('分け方の表'!$N$4:$N$53,O1140)="（数えない）","",INDEX('分け方の表'!$N$4:$N$53,O1140)&amp;""),IF(I1140&amp;""="1",IF((Q1140&lt;&gt;"")*(D1140&lt;0)*(IFERROR(INDEX('入力'!$E$30:$E$88,MATCH(Q1140,'入力'!$A$30:$A$88,0)),"")="貯める・増やす"),Q1140,""),IF(A1140&amp;""="0","",IF(Q1140&lt;&gt;"",Q1140,R1140))))))</f>
        <v/>
      </c>
      <c r="T1140" s="56">
        <f>IF(S1140="","",IF(IFERROR(INDEX('入力'!$E$30:$E$88,MATCH(S1140,'入力'!$A$30:$A$88,0)),"")="入るお金",D1140,-D1140))</f>
        <v/>
      </c>
      <c r="U1140" s="39">
        <f>IF(L1140="","",IF(L1140&lt;&gt;1,"見出しなど",IF(N1140=1,"重なり",IF(S1140="",IF(O1140&gt;0,"数えない（直した）",IF(I1140&amp;""="1","振替",IF(A1140&amp;""="0","計算対象外","数えない"))),IF(COUNTIFS('入力'!$A$30:$A$88,S1140)=0,"一覧にない費目",IF(O1140&gt;0,"直した",IF(S1140="未分類","未分類","OK")))))))</f>
        <v/>
      </c>
    </row>
    <row r="1141">
      <c r="A1141" s="40" t="n"/>
      <c r="B1141" s="34" t="n"/>
      <c r="C1141" s="35" t="n"/>
      <c r="D1141" s="36" t="n"/>
      <c r="E1141" s="35" t="n"/>
      <c r="F1141" s="35" t="n"/>
      <c r="G1141" s="35" t="n"/>
      <c r="H1141" s="35" t="n"/>
      <c r="I1141" s="40" t="n"/>
      <c r="J1141" s="35" t="n"/>
      <c r="L1141" s="39">
        <f>IF(B1141="","",IFERROR(YEAR(B1141)*0+D1141*0+1,0))</f>
        <v/>
      </c>
      <c r="M1141" s="55">
        <f>IF(L1141&lt;&gt;1,"",IF(O1141&gt;0,IF(INDEX('分け方の表'!$O$4:$O$53,O1141)&lt;&gt;"",DATE(YEAR(INDEX('分け方の表'!$O$4:$O$53,O1141)),MONTH(INDEX('分け方の表'!$O$4:$O$53,O1141)),1),DATE(YEAR(B1141),MONTH(B1141),1)),DATE(YEAR(B1141),MONTH(B1141),1)))</f>
        <v/>
      </c>
      <c r="N1141" s="39">
        <f>IF(L1141&lt;&gt;1,"",IF(J1141="",0,IF(COUNTIFS($J$4:J1141,J1141)&gt;1,1,0)))</f>
        <v/>
      </c>
      <c r="O1141" s="39">
        <f>IF(L1141&lt;&gt;1,"",IF(J1141="",0,IFERROR(MATCH(J1141,'分け方の表'!$M$4:$M$53,0),0)))</f>
        <v/>
      </c>
      <c r="P1141" s="39">
        <f>IF(L1141&lt;&gt;1,"",IF(SUMPRODUCT((COUNTIFS(C1141,"*"&amp;'分け方の表'!$F$4:$F$23&amp;"*")&gt;0)*('分け方の表'!$F$4:$F$23&lt;&gt;"")*'分け方の表'!$I$4:$I$23)=0,99,1+COUNTIFS('分け方の表'!$I$4:$I$23,"&gt;"&amp;SUMPRODUCT((COUNTIFS(C1141,"*"&amp;'分け方の表'!$F$4:$F$23&amp;"*")&gt;0)*('分け方の表'!$F$4:$F$23&lt;&gt;"")*'分け方の表'!$I$4:$I$23))))</f>
        <v/>
      </c>
      <c r="Q1141" s="39">
        <f>IF(L1141&lt;&gt;1,"",IF(P1141&gt;=99,"",INDEX('分け方の表'!$G$4:$G$23,P1141)&amp;""))</f>
        <v/>
      </c>
      <c r="R1141" s="39">
        <f>IF(L1141&lt;&gt;1,"",IF((F1141="収入")*(G1141="給与")*(E1141&lt;&gt;"")*(COUNTIFS('分け方の表'!$J$4:$J$13,E1141)&gt;0),INDEX('分け方の表'!$K$4:$K$13,MATCH(E1141,'分け方の表'!$J$4:$J$13,0))&amp;"",IFERROR(INDEX('分け方の表'!$C$4:$C$103,MATCH(F1141&amp;"|"&amp;G1141,'分け方の表'!$D$4:$D$103,0))&amp;"",IFERROR(INDEX('分け方の表'!$C$4:$C$103,MATCH(F1141&amp;"|（ほか全部）",'分け方の表'!$D$4:$D$103,0))&amp;"","未分類"))))</f>
        <v/>
      </c>
      <c r="S1141" s="39">
        <f>IF(L1141&lt;&gt;1,"",IF(N1141=1,"",IF(IF(O1141&gt;0,INDEX('分け方の表'!$N$4:$N$53,O1141)&amp;"","")&lt;&gt;"",IF(INDEX('分け方の表'!$N$4:$N$53,O1141)="（数えない）","",INDEX('分け方の表'!$N$4:$N$53,O1141)&amp;""),IF(I1141&amp;""="1",IF((Q1141&lt;&gt;"")*(D1141&lt;0)*(IFERROR(INDEX('入力'!$E$30:$E$88,MATCH(Q1141,'入力'!$A$30:$A$88,0)),"")="貯める・増やす"),Q1141,""),IF(A1141&amp;""="0","",IF(Q1141&lt;&gt;"",Q1141,R1141))))))</f>
        <v/>
      </c>
      <c r="T1141" s="56">
        <f>IF(S1141="","",IF(IFERROR(INDEX('入力'!$E$30:$E$88,MATCH(S1141,'入力'!$A$30:$A$88,0)),"")="入るお金",D1141,-D1141))</f>
        <v/>
      </c>
      <c r="U1141" s="39">
        <f>IF(L1141="","",IF(L1141&lt;&gt;1,"見出しなど",IF(N1141=1,"重なり",IF(S1141="",IF(O1141&gt;0,"数えない（直した）",IF(I1141&amp;""="1","振替",IF(A1141&amp;""="0","計算対象外","数えない"))),IF(COUNTIFS('入力'!$A$30:$A$88,S1141)=0,"一覧にない費目",IF(O1141&gt;0,"直した",IF(S1141="未分類","未分類","OK")))))))</f>
        <v/>
      </c>
    </row>
    <row r="1142">
      <c r="A1142" s="40" t="n"/>
      <c r="B1142" s="34" t="n"/>
      <c r="C1142" s="35" t="n"/>
      <c r="D1142" s="36" t="n"/>
      <c r="E1142" s="35" t="n"/>
      <c r="F1142" s="35" t="n"/>
      <c r="G1142" s="35" t="n"/>
      <c r="H1142" s="35" t="n"/>
      <c r="I1142" s="40" t="n"/>
      <c r="J1142" s="35" t="n"/>
      <c r="L1142" s="39">
        <f>IF(B1142="","",IFERROR(YEAR(B1142)*0+D1142*0+1,0))</f>
        <v/>
      </c>
      <c r="M1142" s="55">
        <f>IF(L1142&lt;&gt;1,"",IF(O1142&gt;0,IF(INDEX('分け方の表'!$O$4:$O$53,O1142)&lt;&gt;"",DATE(YEAR(INDEX('分け方の表'!$O$4:$O$53,O1142)),MONTH(INDEX('分け方の表'!$O$4:$O$53,O1142)),1),DATE(YEAR(B1142),MONTH(B1142),1)),DATE(YEAR(B1142),MONTH(B1142),1)))</f>
        <v/>
      </c>
      <c r="N1142" s="39">
        <f>IF(L1142&lt;&gt;1,"",IF(J1142="",0,IF(COUNTIFS($J$4:J1142,J1142)&gt;1,1,0)))</f>
        <v/>
      </c>
      <c r="O1142" s="39">
        <f>IF(L1142&lt;&gt;1,"",IF(J1142="",0,IFERROR(MATCH(J1142,'分け方の表'!$M$4:$M$53,0),0)))</f>
        <v/>
      </c>
      <c r="P1142" s="39">
        <f>IF(L1142&lt;&gt;1,"",IF(SUMPRODUCT((COUNTIFS(C1142,"*"&amp;'分け方の表'!$F$4:$F$23&amp;"*")&gt;0)*('分け方の表'!$F$4:$F$23&lt;&gt;"")*'分け方の表'!$I$4:$I$23)=0,99,1+COUNTIFS('分け方の表'!$I$4:$I$23,"&gt;"&amp;SUMPRODUCT((COUNTIFS(C1142,"*"&amp;'分け方の表'!$F$4:$F$23&amp;"*")&gt;0)*('分け方の表'!$F$4:$F$23&lt;&gt;"")*'分け方の表'!$I$4:$I$23))))</f>
        <v/>
      </c>
      <c r="Q1142" s="39">
        <f>IF(L1142&lt;&gt;1,"",IF(P1142&gt;=99,"",INDEX('分け方の表'!$G$4:$G$23,P1142)&amp;""))</f>
        <v/>
      </c>
      <c r="R1142" s="39">
        <f>IF(L1142&lt;&gt;1,"",IF((F1142="収入")*(G1142="給与")*(E1142&lt;&gt;"")*(COUNTIFS('分け方の表'!$J$4:$J$13,E1142)&gt;0),INDEX('分け方の表'!$K$4:$K$13,MATCH(E1142,'分け方の表'!$J$4:$J$13,0))&amp;"",IFERROR(INDEX('分け方の表'!$C$4:$C$103,MATCH(F1142&amp;"|"&amp;G1142,'分け方の表'!$D$4:$D$103,0))&amp;"",IFERROR(INDEX('分け方の表'!$C$4:$C$103,MATCH(F1142&amp;"|（ほか全部）",'分け方の表'!$D$4:$D$103,0))&amp;"","未分類"))))</f>
        <v/>
      </c>
      <c r="S1142" s="39">
        <f>IF(L1142&lt;&gt;1,"",IF(N1142=1,"",IF(IF(O1142&gt;0,INDEX('分け方の表'!$N$4:$N$53,O1142)&amp;"","")&lt;&gt;"",IF(INDEX('分け方の表'!$N$4:$N$53,O1142)="（数えない）","",INDEX('分け方の表'!$N$4:$N$53,O1142)&amp;""),IF(I1142&amp;""="1",IF((Q1142&lt;&gt;"")*(D1142&lt;0)*(IFERROR(INDEX('入力'!$E$30:$E$88,MATCH(Q1142,'入力'!$A$30:$A$88,0)),"")="貯める・増やす"),Q1142,""),IF(A1142&amp;""="0","",IF(Q1142&lt;&gt;"",Q1142,R1142))))))</f>
        <v/>
      </c>
      <c r="T1142" s="56">
        <f>IF(S1142="","",IF(IFERROR(INDEX('入力'!$E$30:$E$88,MATCH(S1142,'入力'!$A$30:$A$88,0)),"")="入るお金",D1142,-D1142))</f>
        <v/>
      </c>
      <c r="U1142" s="39">
        <f>IF(L1142="","",IF(L1142&lt;&gt;1,"見出しなど",IF(N1142=1,"重なり",IF(S1142="",IF(O1142&gt;0,"数えない（直した）",IF(I1142&amp;""="1","振替",IF(A1142&amp;""="0","計算対象外","数えない"))),IF(COUNTIFS('入力'!$A$30:$A$88,S1142)=0,"一覧にない費目",IF(O1142&gt;0,"直した",IF(S1142="未分類","未分類","OK")))))))</f>
        <v/>
      </c>
    </row>
    <row r="1143">
      <c r="A1143" s="40" t="n"/>
      <c r="B1143" s="34" t="n"/>
      <c r="C1143" s="35" t="n"/>
      <c r="D1143" s="36" t="n"/>
      <c r="E1143" s="35" t="n"/>
      <c r="F1143" s="35" t="n"/>
      <c r="G1143" s="35" t="n"/>
      <c r="H1143" s="35" t="n"/>
      <c r="I1143" s="40" t="n"/>
      <c r="J1143" s="35" t="n"/>
      <c r="L1143" s="39">
        <f>IF(B1143="","",IFERROR(YEAR(B1143)*0+D1143*0+1,0))</f>
        <v/>
      </c>
      <c r="M1143" s="55">
        <f>IF(L1143&lt;&gt;1,"",IF(O1143&gt;0,IF(INDEX('分け方の表'!$O$4:$O$53,O1143)&lt;&gt;"",DATE(YEAR(INDEX('分け方の表'!$O$4:$O$53,O1143)),MONTH(INDEX('分け方の表'!$O$4:$O$53,O1143)),1),DATE(YEAR(B1143),MONTH(B1143),1)),DATE(YEAR(B1143),MONTH(B1143),1)))</f>
        <v/>
      </c>
      <c r="N1143" s="39">
        <f>IF(L1143&lt;&gt;1,"",IF(J1143="",0,IF(COUNTIFS($J$4:J1143,J1143)&gt;1,1,0)))</f>
        <v/>
      </c>
      <c r="O1143" s="39">
        <f>IF(L1143&lt;&gt;1,"",IF(J1143="",0,IFERROR(MATCH(J1143,'分け方の表'!$M$4:$M$53,0),0)))</f>
        <v/>
      </c>
      <c r="P1143" s="39">
        <f>IF(L1143&lt;&gt;1,"",IF(SUMPRODUCT((COUNTIFS(C1143,"*"&amp;'分け方の表'!$F$4:$F$23&amp;"*")&gt;0)*('分け方の表'!$F$4:$F$23&lt;&gt;"")*'分け方の表'!$I$4:$I$23)=0,99,1+COUNTIFS('分け方の表'!$I$4:$I$23,"&gt;"&amp;SUMPRODUCT((COUNTIFS(C1143,"*"&amp;'分け方の表'!$F$4:$F$23&amp;"*")&gt;0)*('分け方の表'!$F$4:$F$23&lt;&gt;"")*'分け方の表'!$I$4:$I$23))))</f>
        <v/>
      </c>
      <c r="Q1143" s="39">
        <f>IF(L1143&lt;&gt;1,"",IF(P1143&gt;=99,"",INDEX('分け方の表'!$G$4:$G$23,P1143)&amp;""))</f>
        <v/>
      </c>
      <c r="R1143" s="39">
        <f>IF(L1143&lt;&gt;1,"",IF((F1143="収入")*(G1143="給与")*(E1143&lt;&gt;"")*(COUNTIFS('分け方の表'!$J$4:$J$13,E1143)&gt;0),INDEX('分け方の表'!$K$4:$K$13,MATCH(E1143,'分け方の表'!$J$4:$J$13,0))&amp;"",IFERROR(INDEX('分け方の表'!$C$4:$C$103,MATCH(F1143&amp;"|"&amp;G1143,'分け方の表'!$D$4:$D$103,0))&amp;"",IFERROR(INDEX('分け方の表'!$C$4:$C$103,MATCH(F1143&amp;"|（ほか全部）",'分け方の表'!$D$4:$D$103,0))&amp;"","未分類"))))</f>
        <v/>
      </c>
      <c r="S1143" s="39">
        <f>IF(L1143&lt;&gt;1,"",IF(N1143=1,"",IF(IF(O1143&gt;0,INDEX('分け方の表'!$N$4:$N$53,O1143)&amp;"","")&lt;&gt;"",IF(INDEX('分け方の表'!$N$4:$N$53,O1143)="（数えない）","",INDEX('分け方の表'!$N$4:$N$53,O1143)&amp;""),IF(I1143&amp;""="1",IF((Q1143&lt;&gt;"")*(D1143&lt;0)*(IFERROR(INDEX('入力'!$E$30:$E$88,MATCH(Q1143,'入力'!$A$30:$A$88,0)),"")="貯める・増やす"),Q1143,""),IF(A1143&amp;""="0","",IF(Q1143&lt;&gt;"",Q1143,R1143))))))</f>
        <v/>
      </c>
      <c r="T1143" s="56">
        <f>IF(S1143="","",IF(IFERROR(INDEX('入力'!$E$30:$E$88,MATCH(S1143,'入力'!$A$30:$A$88,0)),"")="入るお金",D1143,-D1143))</f>
        <v/>
      </c>
      <c r="U1143" s="39">
        <f>IF(L1143="","",IF(L1143&lt;&gt;1,"見出しなど",IF(N1143=1,"重なり",IF(S1143="",IF(O1143&gt;0,"数えない（直した）",IF(I1143&amp;""="1","振替",IF(A1143&amp;""="0","計算対象外","数えない"))),IF(COUNTIFS('入力'!$A$30:$A$88,S1143)=0,"一覧にない費目",IF(O1143&gt;0,"直した",IF(S1143="未分類","未分類","OK")))))))</f>
        <v/>
      </c>
    </row>
    <row r="1144">
      <c r="A1144" s="40" t="n"/>
      <c r="B1144" s="34" t="n"/>
      <c r="C1144" s="35" t="n"/>
      <c r="D1144" s="36" t="n"/>
      <c r="E1144" s="35" t="n"/>
      <c r="F1144" s="35" t="n"/>
      <c r="G1144" s="35" t="n"/>
      <c r="H1144" s="35" t="n"/>
      <c r="I1144" s="40" t="n"/>
      <c r="J1144" s="35" t="n"/>
      <c r="L1144" s="39">
        <f>IF(B1144="","",IFERROR(YEAR(B1144)*0+D1144*0+1,0))</f>
        <v/>
      </c>
      <c r="M1144" s="55">
        <f>IF(L1144&lt;&gt;1,"",IF(O1144&gt;0,IF(INDEX('分け方の表'!$O$4:$O$53,O1144)&lt;&gt;"",DATE(YEAR(INDEX('分け方の表'!$O$4:$O$53,O1144)),MONTH(INDEX('分け方の表'!$O$4:$O$53,O1144)),1),DATE(YEAR(B1144),MONTH(B1144),1)),DATE(YEAR(B1144),MONTH(B1144),1)))</f>
        <v/>
      </c>
      <c r="N1144" s="39">
        <f>IF(L1144&lt;&gt;1,"",IF(J1144="",0,IF(COUNTIFS($J$4:J1144,J1144)&gt;1,1,0)))</f>
        <v/>
      </c>
      <c r="O1144" s="39">
        <f>IF(L1144&lt;&gt;1,"",IF(J1144="",0,IFERROR(MATCH(J1144,'分け方の表'!$M$4:$M$53,0),0)))</f>
        <v/>
      </c>
      <c r="P1144" s="39">
        <f>IF(L1144&lt;&gt;1,"",IF(SUMPRODUCT((COUNTIFS(C1144,"*"&amp;'分け方の表'!$F$4:$F$23&amp;"*")&gt;0)*('分け方の表'!$F$4:$F$23&lt;&gt;"")*'分け方の表'!$I$4:$I$23)=0,99,1+COUNTIFS('分け方の表'!$I$4:$I$23,"&gt;"&amp;SUMPRODUCT((COUNTIFS(C1144,"*"&amp;'分け方の表'!$F$4:$F$23&amp;"*")&gt;0)*('分け方の表'!$F$4:$F$23&lt;&gt;"")*'分け方の表'!$I$4:$I$23))))</f>
        <v/>
      </c>
      <c r="Q1144" s="39">
        <f>IF(L1144&lt;&gt;1,"",IF(P1144&gt;=99,"",INDEX('分け方の表'!$G$4:$G$23,P1144)&amp;""))</f>
        <v/>
      </c>
      <c r="R1144" s="39">
        <f>IF(L1144&lt;&gt;1,"",IF((F1144="収入")*(G1144="給与")*(E1144&lt;&gt;"")*(COUNTIFS('分け方の表'!$J$4:$J$13,E1144)&gt;0),INDEX('分け方の表'!$K$4:$K$13,MATCH(E1144,'分け方の表'!$J$4:$J$13,0))&amp;"",IFERROR(INDEX('分け方の表'!$C$4:$C$103,MATCH(F1144&amp;"|"&amp;G1144,'分け方の表'!$D$4:$D$103,0))&amp;"",IFERROR(INDEX('分け方の表'!$C$4:$C$103,MATCH(F1144&amp;"|（ほか全部）",'分け方の表'!$D$4:$D$103,0))&amp;"","未分類"))))</f>
        <v/>
      </c>
      <c r="S1144" s="39">
        <f>IF(L1144&lt;&gt;1,"",IF(N1144=1,"",IF(IF(O1144&gt;0,INDEX('分け方の表'!$N$4:$N$53,O1144)&amp;"","")&lt;&gt;"",IF(INDEX('分け方の表'!$N$4:$N$53,O1144)="（数えない）","",INDEX('分け方の表'!$N$4:$N$53,O1144)&amp;""),IF(I1144&amp;""="1",IF((Q1144&lt;&gt;"")*(D1144&lt;0)*(IFERROR(INDEX('入力'!$E$30:$E$88,MATCH(Q1144,'入力'!$A$30:$A$88,0)),"")="貯める・増やす"),Q1144,""),IF(A1144&amp;""="0","",IF(Q1144&lt;&gt;"",Q1144,R1144))))))</f>
        <v/>
      </c>
      <c r="T1144" s="56">
        <f>IF(S1144="","",IF(IFERROR(INDEX('入力'!$E$30:$E$88,MATCH(S1144,'入力'!$A$30:$A$88,0)),"")="入るお金",D1144,-D1144))</f>
        <v/>
      </c>
      <c r="U1144" s="39">
        <f>IF(L1144="","",IF(L1144&lt;&gt;1,"見出しなど",IF(N1144=1,"重なり",IF(S1144="",IF(O1144&gt;0,"数えない（直した）",IF(I1144&amp;""="1","振替",IF(A1144&amp;""="0","計算対象外","数えない"))),IF(COUNTIFS('入力'!$A$30:$A$88,S1144)=0,"一覧にない費目",IF(O1144&gt;0,"直した",IF(S1144="未分類","未分類","OK")))))))</f>
        <v/>
      </c>
    </row>
    <row r="1145">
      <c r="A1145" s="40" t="n"/>
      <c r="B1145" s="34" t="n"/>
      <c r="C1145" s="35" t="n"/>
      <c r="D1145" s="36" t="n"/>
      <c r="E1145" s="35" t="n"/>
      <c r="F1145" s="35" t="n"/>
      <c r="G1145" s="35" t="n"/>
      <c r="H1145" s="35" t="n"/>
      <c r="I1145" s="40" t="n"/>
      <c r="J1145" s="35" t="n"/>
      <c r="L1145" s="39">
        <f>IF(B1145="","",IFERROR(YEAR(B1145)*0+D1145*0+1,0))</f>
        <v/>
      </c>
      <c r="M1145" s="55">
        <f>IF(L1145&lt;&gt;1,"",IF(O1145&gt;0,IF(INDEX('分け方の表'!$O$4:$O$53,O1145)&lt;&gt;"",DATE(YEAR(INDEX('分け方の表'!$O$4:$O$53,O1145)),MONTH(INDEX('分け方の表'!$O$4:$O$53,O1145)),1),DATE(YEAR(B1145),MONTH(B1145),1)),DATE(YEAR(B1145),MONTH(B1145),1)))</f>
        <v/>
      </c>
      <c r="N1145" s="39">
        <f>IF(L1145&lt;&gt;1,"",IF(J1145="",0,IF(COUNTIFS($J$4:J1145,J1145)&gt;1,1,0)))</f>
        <v/>
      </c>
      <c r="O1145" s="39">
        <f>IF(L1145&lt;&gt;1,"",IF(J1145="",0,IFERROR(MATCH(J1145,'分け方の表'!$M$4:$M$53,0),0)))</f>
        <v/>
      </c>
      <c r="P1145" s="39">
        <f>IF(L1145&lt;&gt;1,"",IF(SUMPRODUCT((COUNTIFS(C1145,"*"&amp;'分け方の表'!$F$4:$F$23&amp;"*")&gt;0)*('分け方の表'!$F$4:$F$23&lt;&gt;"")*'分け方の表'!$I$4:$I$23)=0,99,1+COUNTIFS('分け方の表'!$I$4:$I$23,"&gt;"&amp;SUMPRODUCT((COUNTIFS(C1145,"*"&amp;'分け方の表'!$F$4:$F$23&amp;"*")&gt;0)*('分け方の表'!$F$4:$F$23&lt;&gt;"")*'分け方の表'!$I$4:$I$23))))</f>
        <v/>
      </c>
      <c r="Q1145" s="39">
        <f>IF(L1145&lt;&gt;1,"",IF(P1145&gt;=99,"",INDEX('分け方の表'!$G$4:$G$23,P1145)&amp;""))</f>
        <v/>
      </c>
      <c r="R1145" s="39">
        <f>IF(L1145&lt;&gt;1,"",IF((F1145="収入")*(G1145="給与")*(E1145&lt;&gt;"")*(COUNTIFS('分け方の表'!$J$4:$J$13,E1145)&gt;0),INDEX('分け方の表'!$K$4:$K$13,MATCH(E1145,'分け方の表'!$J$4:$J$13,0))&amp;"",IFERROR(INDEX('分け方の表'!$C$4:$C$103,MATCH(F1145&amp;"|"&amp;G1145,'分け方の表'!$D$4:$D$103,0))&amp;"",IFERROR(INDEX('分け方の表'!$C$4:$C$103,MATCH(F1145&amp;"|（ほか全部）",'分け方の表'!$D$4:$D$103,0))&amp;"","未分類"))))</f>
        <v/>
      </c>
      <c r="S1145" s="39">
        <f>IF(L1145&lt;&gt;1,"",IF(N1145=1,"",IF(IF(O1145&gt;0,INDEX('分け方の表'!$N$4:$N$53,O1145)&amp;"","")&lt;&gt;"",IF(INDEX('分け方の表'!$N$4:$N$53,O1145)="（数えない）","",INDEX('分け方の表'!$N$4:$N$53,O1145)&amp;""),IF(I1145&amp;""="1",IF((Q1145&lt;&gt;"")*(D1145&lt;0)*(IFERROR(INDEX('入力'!$E$30:$E$88,MATCH(Q1145,'入力'!$A$30:$A$88,0)),"")="貯める・増やす"),Q1145,""),IF(A1145&amp;""="0","",IF(Q1145&lt;&gt;"",Q1145,R1145))))))</f>
        <v/>
      </c>
      <c r="T1145" s="56">
        <f>IF(S1145="","",IF(IFERROR(INDEX('入力'!$E$30:$E$88,MATCH(S1145,'入力'!$A$30:$A$88,0)),"")="入るお金",D1145,-D1145))</f>
        <v/>
      </c>
      <c r="U1145" s="39">
        <f>IF(L1145="","",IF(L1145&lt;&gt;1,"見出しなど",IF(N1145=1,"重なり",IF(S1145="",IF(O1145&gt;0,"数えない（直した）",IF(I1145&amp;""="1","振替",IF(A1145&amp;""="0","計算対象外","数えない"))),IF(COUNTIFS('入力'!$A$30:$A$88,S1145)=0,"一覧にない費目",IF(O1145&gt;0,"直した",IF(S1145="未分類","未分類","OK")))))))</f>
        <v/>
      </c>
    </row>
    <row r="1146">
      <c r="A1146" s="40" t="n"/>
      <c r="B1146" s="34" t="n"/>
      <c r="C1146" s="35" t="n"/>
      <c r="D1146" s="36" t="n"/>
      <c r="E1146" s="35" t="n"/>
      <c r="F1146" s="35" t="n"/>
      <c r="G1146" s="35" t="n"/>
      <c r="H1146" s="35" t="n"/>
      <c r="I1146" s="40" t="n"/>
      <c r="J1146" s="35" t="n"/>
      <c r="L1146" s="39">
        <f>IF(B1146="","",IFERROR(YEAR(B1146)*0+D1146*0+1,0))</f>
        <v/>
      </c>
      <c r="M1146" s="55">
        <f>IF(L1146&lt;&gt;1,"",IF(O1146&gt;0,IF(INDEX('分け方の表'!$O$4:$O$53,O1146)&lt;&gt;"",DATE(YEAR(INDEX('分け方の表'!$O$4:$O$53,O1146)),MONTH(INDEX('分け方の表'!$O$4:$O$53,O1146)),1),DATE(YEAR(B1146),MONTH(B1146),1)),DATE(YEAR(B1146),MONTH(B1146),1)))</f>
        <v/>
      </c>
      <c r="N1146" s="39">
        <f>IF(L1146&lt;&gt;1,"",IF(J1146="",0,IF(COUNTIFS($J$4:J1146,J1146)&gt;1,1,0)))</f>
        <v/>
      </c>
      <c r="O1146" s="39">
        <f>IF(L1146&lt;&gt;1,"",IF(J1146="",0,IFERROR(MATCH(J1146,'分け方の表'!$M$4:$M$53,0),0)))</f>
        <v/>
      </c>
      <c r="P1146" s="39">
        <f>IF(L1146&lt;&gt;1,"",IF(SUMPRODUCT((COUNTIFS(C1146,"*"&amp;'分け方の表'!$F$4:$F$23&amp;"*")&gt;0)*('分け方の表'!$F$4:$F$23&lt;&gt;"")*'分け方の表'!$I$4:$I$23)=0,99,1+COUNTIFS('分け方の表'!$I$4:$I$23,"&gt;"&amp;SUMPRODUCT((COUNTIFS(C1146,"*"&amp;'分け方の表'!$F$4:$F$23&amp;"*")&gt;0)*('分け方の表'!$F$4:$F$23&lt;&gt;"")*'分け方の表'!$I$4:$I$23))))</f>
        <v/>
      </c>
      <c r="Q1146" s="39">
        <f>IF(L1146&lt;&gt;1,"",IF(P1146&gt;=99,"",INDEX('分け方の表'!$G$4:$G$23,P1146)&amp;""))</f>
        <v/>
      </c>
      <c r="R1146" s="39">
        <f>IF(L1146&lt;&gt;1,"",IF((F1146="収入")*(G1146="給与")*(E1146&lt;&gt;"")*(COUNTIFS('分け方の表'!$J$4:$J$13,E1146)&gt;0),INDEX('分け方の表'!$K$4:$K$13,MATCH(E1146,'分け方の表'!$J$4:$J$13,0))&amp;"",IFERROR(INDEX('分け方の表'!$C$4:$C$103,MATCH(F1146&amp;"|"&amp;G1146,'分け方の表'!$D$4:$D$103,0))&amp;"",IFERROR(INDEX('分け方の表'!$C$4:$C$103,MATCH(F1146&amp;"|（ほか全部）",'分け方の表'!$D$4:$D$103,0))&amp;"","未分類"))))</f>
        <v/>
      </c>
      <c r="S1146" s="39">
        <f>IF(L1146&lt;&gt;1,"",IF(N1146=1,"",IF(IF(O1146&gt;0,INDEX('分け方の表'!$N$4:$N$53,O1146)&amp;"","")&lt;&gt;"",IF(INDEX('分け方の表'!$N$4:$N$53,O1146)="（数えない）","",INDEX('分け方の表'!$N$4:$N$53,O1146)&amp;""),IF(I1146&amp;""="1",IF((Q1146&lt;&gt;"")*(D1146&lt;0)*(IFERROR(INDEX('入力'!$E$30:$E$88,MATCH(Q1146,'入力'!$A$30:$A$88,0)),"")="貯める・増やす"),Q1146,""),IF(A1146&amp;""="0","",IF(Q1146&lt;&gt;"",Q1146,R1146))))))</f>
        <v/>
      </c>
      <c r="T1146" s="56">
        <f>IF(S1146="","",IF(IFERROR(INDEX('入力'!$E$30:$E$88,MATCH(S1146,'入力'!$A$30:$A$88,0)),"")="入るお金",D1146,-D1146))</f>
        <v/>
      </c>
      <c r="U1146" s="39">
        <f>IF(L1146="","",IF(L1146&lt;&gt;1,"見出しなど",IF(N1146=1,"重なり",IF(S1146="",IF(O1146&gt;0,"数えない（直した）",IF(I1146&amp;""="1","振替",IF(A1146&amp;""="0","計算対象外","数えない"))),IF(COUNTIFS('入力'!$A$30:$A$88,S1146)=0,"一覧にない費目",IF(O1146&gt;0,"直した",IF(S1146="未分類","未分類","OK")))))))</f>
        <v/>
      </c>
    </row>
    <row r="1147">
      <c r="A1147" s="40" t="n"/>
      <c r="B1147" s="34" t="n"/>
      <c r="C1147" s="35" t="n"/>
      <c r="D1147" s="36" t="n"/>
      <c r="E1147" s="35" t="n"/>
      <c r="F1147" s="35" t="n"/>
      <c r="G1147" s="35" t="n"/>
      <c r="H1147" s="35" t="n"/>
      <c r="I1147" s="40" t="n"/>
      <c r="J1147" s="35" t="n"/>
      <c r="L1147" s="39">
        <f>IF(B1147="","",IFERROR(YEAR(B1147)*0+D1147*0+1,0))</f>
        <v/>
      </c>
      <c r="M1147" s="55">
        <f>IF(L1147&lt;&gt;1,"",IF(O1147&gt;0,IF(INDEX('分け方の表'!$O$4:$O$53,O1147)&lt;&gt;"",DATE(YEAR(INDEX('分け方の表'!$O$4:$O$53,O1147)),MONTH(INDEX('分け方の表'!$O$4:$O$53,O1147)),1),DATE(YEAR(B1147),MONTH(B1147),1)),DATE(YEAR(B1147),MONTH(B1147),1)))</f>
        <v/>
      </c>
      <c r="N1147" s="39">
        <f>IF(L1147&lt;&gt;1,"",IF(J1147="",0,IF(COUNTIFS($J$4:J1147,J1147)&gt;1,1,0)))</f>
        <v/>
      </c>
      <c r="O1147" s="39">
        <f>IF(L1147&lt;&gt;1,"",IF(J1147="",0,IFERROR(MATCH(J1147,'分け方の表'!$M$4:$M$53,0),0)))</f>
        <v/>
      </c>
      <c r="P1147" s="39">
        <f>IF(L1147&lt;&gt;1,"",IF(SUMPRODUCT((COUNTIFS(C1147,"*"&amp;'分け方の表'!$F$4:$F$23&amp;"*")&gt;0)*('分け方の表'!$F$4:$F$23&lt;&gt;"")*'分け方の表'!$I$4:$I$23)=0,99,1+COUNTIFS('分け方の表'!$I$4:$I$23,"&gt;"&amp;SUMPRODUCT((COUNTIFS(C1147,"*"&amp;'分け方の表'!$F$4:$F$23&amp;"*")&gt;0)*('分け方の表'!$F$4:$F$23&lt;&gt;"")*'分け方の表'!$I$4:$I$23))))</f>
        <v/>
      </c>
      <c r="Q1147" s="39">
        <f>IF(L1147&lt;&gt;1,"",IF(P1147&gt;=99,"",INDEX('分け方の表'!$G$4:$G$23,P1147)&amp;""))</f>
        <v/>
      </c>
      <c r="R1147" s="39">
        <f>IF(L1147&lt;&gt;1,"",IF((F1147="収入")*(G1147="給与")*(E1147&lt;&gt;"")*(COUNTIFS('分け方の表'!$J$4:$J$13,E1147)&gt;0),INDEX('分け方の表'!$K$4:$K$13,MATCH(E1147,'分け方の表'!$J$4:$J$13,0))&amp;"",IFERROR(INDEX('分け方の表'!$C$4:$C$103,MATCH(F1147&amp;"|"&amp;G1147,'分け方の表'!$D$4:$D$103,0))&amp;"",IFERROR(INDEX('分け方の表'!$C$4:$C$103,MATCH(F1147&amp;"|（ほか全部）",'分け方の表'!$D$4:$D$103,0))&amp;"","未分類"))))</f>
        <v/>
      </c>
      <c r="S1147" s="39">
        <f>IF(L1147&lt;&gt;1,"",IF(N1147=1,"",IF(IF(O1147&gt;0,INDEX('分け方の表'!$N$4:$N$53,O1147)&amp;"","")&lt;&gt;"",IF(INDEX('分け方の表'!$N$4:$N$53,O1147)="（数えない）","",INDEX('分け方の表'!$N$4:$N$53,O1147)&amp;""),IF(I1147&amp;""="1",IF((Q1147&lt;&gt;"")*(D1147&lt;0)*(IFERROR(INDEX('入力'!$E$30:$E$88,MATCH(Q1147,'入力'!$A$30:$A$88,0)),"")="貯める・増やす"),Q1147,""),IF(A1147&amp;""="0","",IF(Q1147&lt;&gt;"",Q1147,R1147))))))</f>
        <v/>
      </c>
      <c r="T1147" s="56">
        <f>IF(S1147="","",IF(IFERROR(INDEX('入力'!$E$30:$E$88,MATCH(S1147,'入力'!$A$30:$A$88,0)),"")="入るお金",D1147,-D1147))</f>
        <v/>
      </c>
      <c r="U1147" s="39">
        <f>IF(L1147="","",IF(L1147&lt;&gt;1,"見出しなど",IF(N1147=1,"重なり",IF(S1147="",IF(O1147&gt;0,"数えない（直した）",IF(I1147&amp;""="1","振替",IF(A1147&amp;""="0","計算対象外","数えない"))),IF(COUNTIFS('入力'!$A$30:$A$88,S1147)=0,"一覧にない費目",IF(O1147&gt;0,"直した",IF(S1147="未分類","未分類","OK")))))))</f>
        <v/>
      </c>
    </row>
    <row r="1148">
      <c r="A1148" s="40" t="n"/>
      <c r="B1148" s="34" t="n"/>
      <c r="C1148" s="35" t="n"/>
      <c r="D1148" s="36" t="n"/>
      <c r="E1148" s="35" t="n"/>
      <c r="F1148" s="35" t="n"/>
      <c r="G1148" s="35" t="n"/>
      <c r="H1148" s="35" t="n"/>
      <c r="I1148" s="40" t="n"/>
      <c r="J1148" s="35" t="n"/>
      <c r="L1148" s="39">
        <f>IF(B1148="","",IFERROR(YEAR(B1148)*0+D1148*0+1,0))</f>
        <v/>
      </c>
      <c r="M1148" s="55">
        <f>IF(L1148&lt;&gt;1,"",IF(O1148&gt;0,IF(INDEX('分け方の表'!$O$4:$O$53,O1148)&lt;&gt;"",DATE(YEAR(INDEX('分け方の表'!$O$4:$O$53,O1148)),MONTH(INDEX('分け方の表'!$O$4:$O$53,O1148)),1),DATE(YEAR(B1148),MONTH(B1148),1)),DATE(YEAR(B1148),MONTH(B1148),1)))</f>
        <v/>
      </c>
      <c r="N1148" s="39">
        <f>IF(L1148&lt;&gt;1,"",IF(J1148="",0,IF(COUNTIFS($J$4:J1148,J1148)&gt;1,1,0)))</f>
        <v/>
      </c>
      <c r="O1148" s="39">
        <f>IF(L1148&lt;&gt;1,"",IF(J1148="",0,IFERROR(MATCH(J1148,'分け方の表'!$M$4:$M$53,0),0)))</f>
        <v/>
      </c>
      <c r="P1148" s="39">
        <f>IF(L1148&lt;&gt;1,"",IF(SUMPRODUCT((COUNTIFS(C1148,"*"&amp;'分け方の表'!$F$4:$F$23&amp;"*")&gt;0)*('分け方の表'!$F$4:$F$23&lt;&gt;"")*'分け方の表'!$I$4:$I$23)=0,99,1+COUNTIFS('分け方の表'!$I$4:$I$23,"&gt;"&amp;SUMPRODUCT((COUNTIFS(C1148,"*"&amp;'分け方の表'!$F$4:$F$23&amp;"*")&gt;0)*('分け方の表'!$F$4:$F$23&lt;&gt;"")*'分け方の表'!$I$4:$I$23))))</f>
        <v/>
      </c>
      <c r="Q1148" s="39">
        <f>IF(L1148&lt;&gt;1,"",IF(P1148&gt;=99,"",INDEX('分け方の表'!$G$4:$G$23,P1148)&amp;""))</f>
        <v/>
      </c>
      <c r="R1148" s="39">
        <f>IF(L1148&lt;&gt;1,"",IF((F1148="収入")*(G1148="給与")*(E1148&lt;&gt;"")*(COUNTIFS('分け方の表'!$J$4:$J$13,E1148)&gt;0),INDEX('分け方の表'!$K$4:$K$13,MATCH(E1148,'分け方の表'!$J$4:$J$13,0))&amp;"",IFERROR(INDEX('分け方の表'!$C$4:$C$103,MATCH(F1148&amp;"|"&amp;G1148,'分け方の表'!$D$4:$D$103,0))&amp;"",IFERROR(INDEX('分け方の表'!$C$4:$C$103,MATCH(F1148&amp;"|（ほか全部）",'分け方の表'!$D$4:$D$103,0))&amp;"","未分類"))))</f>
        <v/>
      </c>
      <c r="S1148" s="39">
        <f>IF(L1148&lt;&gt;1,"",IF(N1148=1,"",IF(IF(O1148&gt;0,INDEX('分け方の表'!$N$4:$N$53,O1148)&amp;"","")&lt;&gt;"",IF(INDEX('分け方の表'!$N$4:$N$53,O1148)="（数えない）","",INDEX('分け方の表'!$N$4:$N$53,O1148)&amp;""),IF(I1148&amp;""="1",IF((Q1148&lt;&gt;"")*(D1148&lt;0)*(IFERROR(INDEX('入力'!$E$30:$E$88,MATCH(Q1148,'入力'!$A$30:$A$88,0)),"")="貯める・増やす"),Q1148,""),IF(A1148&amp;""="0","",IF(Q1148&lt;&gt;"",Q1148,R1148))))))</f>
        <v/>
      </c>
      <c r="T1148" s="56">
        <f>IF(S1148="","",IF(IFERROR(INDEX('入力'!$E$30:$E$88,MATCH(S1148,'入力'!$A$30:$A$88,0)),"")="入るお金",D1148,-D1148))</f>
        <v/>
      </c>
      <c r="U1148" s="39">
        <f>IF(L1148="","",IF(L1148&lt;&gt;1,"見出しなど",IF(N1148=1,"重なり",IF(S1148="",IF(O1148&gt;0,"数えない（直した）",IF(I1148&amp;""="1","振替",IF(A1148&amp;""="0","計算対象外","数えない"))),IF(COUNTIFS('入力'!$A$30:$A$88,S1148)=0,"一覧にない費目",IF(O1148&gt;0,"直した",IF(S1148="未分類","未分類","OK")))))))</f>
        <v/>
      </c>
    </row>
    <row r="1149">
      <c r="A1149" s="40" t="n"/>
      <c r="B1149" s="34" t="n"/>
      <c r="C1149" s="35" t="n"/>
      <c r="D1149" s="36" t="n"/>
      <c r="E1149" s="35" t="n"/>
      <c r="F1149" s="35" t="n"/>
      <c r="G1149" s="35" t="n"/>
      <c r="H1149" s="35" t="n"/>
      <c r="I1149" s="40" t="n"/>
      <c r="J1149" s="35" t="n"/>
      <c r="L1149" s="39">
        <f>IF(B1149="","",IFERROR(YEAR(B1149)*0+D1149*0+1,0))</f>
        <v/>
      </c>
      <c r="M1149" s="55">
        <f>IF(L1149&lt;&gt;1,"",IF(O1149&gt;0,IF(INDEX('分け方の表'!$O$4:$O$53,O1149)&lt;&gt;"",DATE(YEAR(INDEX('分け方の表'!$O$4:$O$53,O1149)),MONTH(INDEX('分け方の表'!$O$4:$O$53,O1149)),1),DATE(YEAR(B1149),MONTH(B1149),1)),DATE(YEAR(B1149),MONTH(B1149),1)))</f>
        <v/>
      </c>
      <c r="N1149" s="39">
        <f>IF(L1149&lt;&gt;1,"",IF(J1149="",0,IF(COUNTIFS($J$4:J1149,J1149)&gt;1,1,0)))</f>
        <v/>
      </c>
      <c r="O1149" s="39">
        <f>IF(L1149&lt;&gt;1,"",IF(J1149="",0,IFERROR(MATCH(J1149,'分け方の表'!$M$4:$M$53,0),0)))</f>
        <v/>
      </c>
      <c r="P1149" s="39">
        <f>IF(L1149&lt;&gt;1,"",IF(SUMPRODUCT((COUNTIFS(C1149,"*"&amp;'分け方の表'!$F$4:$F$23&amp;"*")&gt;0)*('分け方の表'!$F$4:$F$23&lt;&gt;"")*'分け方の表'!$I$4:$I$23)=0,99,1+COUNTIFS('分け方の表'!$I$4:$I$23,"&gt;"&amp;SUMPRODUCT((COUNTIFS(C1149,"*"&amp;'分け方の表'!$F$4:$F$23&amp;"*")&gt;0)*('分け方の表'!$F$4:$F$23&lt;&gt;"")*'分け方の表'!$I$4:$I$23))))</f>
        <v/>
      </c>
      <c r="Q1149" s="39">
        <f>IF(L1149&lt;&gt;1,"",IF(P1149&gt;=99,"",INDEX('分け方の表'!$G$4:$G$23,P1149)&amp;""))</f>
        <v/>
      </c>
      <c r="R1149" s="39">
        <f>IF(L1149&lt;&gt;1,"",IF((F1149="収入")*(G1149="給与")*(E1149&lt;&gt;"")*(COUNTIFS('分け方の表'!$J$4:$J$13,E1149)&gt;0),INDEX('分け方の表'!$K$4:$K$13,MATCH(E1149,'分け方の表'!$J$4:$J$13,0))&amp;"",IFERROR(INDEX('分け方の表'!$C$4:$C$103,MATCH(F1149&amp;"|"&amp;G1149,'分け方の表'!$D$4:$D$103,0))&amp;"",IFERROR(INDEX('分け方の表'!$C$4:$C$103,MATCH(F1149&amp;"|（ほか全部）",'分け方の表'!$D$4:$D$103,0))&amp;"","未分類"))))</f>
        <v/>
      </c>
      <c r="S1149" s="39">
        <f>IF(L1149&lt;&gt;1,"",IF(N1149=1,"",IF(IF(O1149&gt;0,INDEX('分け方の表'!$N$4:$N$53,O1149)&amp;"","")&lt;&gt;"",IF(INDEX('分け方の表'!$N$4:$N$53,O1149)="（数えない）","",INDEX('分け方の表'!$N$4:$N$53,O1149)&amp;""),IF(I1149&amp;""="1",IF((Q1149&lt;&gt;"")*(D1149&lt;0)*(IFERROR(INDEX('入力'!$E$30:$E$88,MATCH(Q1149,'入力'!$A$30:$A$88,0)),"")="貯める・増やす"),Q1149,""),IF(A1149&amp;""="0","",IF(Q1149&lt;&gt;"",Q1149,R1149))))))</f>
        <v/>
      </c>
      <c r="T1149" s="56">
        <f>IF(S1149="","",IF(IFERROR(INDEX('入力'!$E$30:$E$88,MATCH(S1149,'入力'!$A$30:$A$88,0)),"")="入るお金",D1149,-D1149))</f>
        <v/>
      </c>
      <c r="U1149" s="39">
        <f>IF(L1149="","",IF(L1149&lt;&gt;1,"見出しなど",IF(N1149=1,"重なり",IF(S1149="",IF(O1149&gt;0,"数えない（直した）",IF(I1149&amp;""="1","振替",IF(A1149&amp;""="0","計算対象外","数えない"))),IF(COUNTIFS('入力'!$A$30:$A$88,S1149)=0,"一覧にない費目",IF(O1149&gt;0,"直した",IF(S1149="未分類","未分類","OK")))))))</f>
        <v/>
      </c>
    </row>
    <row r="1150">
      <c r="A1150" s="40" t="n"/>
      <c r="B1150" s="34" t="n"/>
      <c r="C1150" s="35" t="n"/>
      <c r="D1150" s="36" t="n"/>
      <c r="E1150" s="35" t="n"/>
      <c r="F1150" s="35" t="n"/>
      <c r="G1150" s="35" t="n"/>
      <c r="H1150" s="35" t="n"/>
      <c r="I1150" s="40" t="n"/>
      <c r="J1150" s="35" t="n"/>
      <c r="L1150" s="39">
        <f>IF(B1150="","",IFERROR(YEAR(B1150)*0+D1150*0+1,0))</f>
        <v/>
      </c>
      <c r="M1150" s="55">
        <f>IF(L1150&lt;&gt;1,"",IF(O1150&gt;0,IF(INDEX('分け方の表'!$O$4:$O$53,O1150)&lt;&gt;"",DATE(YEAR(INDEX('分け方の表'!$O$4:$O$53,O1150)),MONTH(INDEX('分け方の表'!$O$4:$O$53,O1150)),1),DATE(YEAR(B1150),MONTH(B1150),1)),DATE(YEAR(B1150),MONTH(B1150),1)))</f>
        <v/>
      </c>
      <c r="N1150" s="39">
        <f>IF(L1150&lt;&gt;1,"",IF(J1150="",0,IF(COUNTIFS($J$4:J1150,J1150)&gt;1,1,0)))</f>
        <v/>
      </c>
      <c r="O1150" s="39">
        <f>IF(L1150&lt;&gt;1,"",IF(J1150="",0,IFERROR(MATCH(J1150,'分け方の表'!$M$4:$M$53,0),0)))</f>
        <v/>
      </c>
      <c r="P1150" s="39">
        <f>IF(L1150&lt;&gt;1,"",IF(SUMPRODUCT((COUNTIFS(C1150,"*"&amp;'分け方の表'!$F$4:$F$23&amp;"*")&gt;0)*('分け方の表'!$F$4:$F$23&lt;&gt;"")*'分け方の表'!$I$4:$I$23)=0,99,1+COUNTIFS('分け方の表'!$I$4:$I$23,"&gt;"&amp;SUMPRODUCT((COUNTIFS(C1150,"*"&amp;'分け方の表'!$F$4:$F$23&amp;"*")&gt;0)*('分け方の表'!$F$4:$F$23&lt;&gt;"")*'分け方の表'!$I$4:$I$23))))</f>
        <v/>
      </c>
      <c r="Q1150" s="39">
        <f>IF(L1150&lt;&gt;1,"",IF(P1150&gt;=99,"",INDEX('分け方の表'!$G$4:$G$23,P1150)&amp;""))</f>
        <v/>
      </c>
      <c r="R1150" s="39">
        <f>IF(L1150&lt;&gt;1,"",IF((F1150="収入")*(G1150="給与")*(E1150&lt;&gt;"")*(COUNTIFS('分け方の表'!$J$4:$J$13,E1150)&gt;0),INDEX('分け方の表'!$K$4:$K$13,MATCH(E1150,'分け方の表'!$J$4:$J$13,0))&amp;"",IFERROR(INDEX('分け方の表'!$C$4:$C$103,MATCH(F1150&amp;"|"&amp;G1150,'分け方の表'!$D$4:$D$103,0))&amp;"",IFERROR(INDEX('分け方の表'!$C$4:$C$103,MATCH(F1150&amp;"|（ほか全部）",'分け方の表'!$D$4:$D$103,0))&amp;"","未分類"))))</f>
        <v/>
      </c>
      <c r="S1150" s="39">
        <f>IF(L1150&lt;&gt;1,"",IF(N1150=1,"",IF(IF(O1150&gt;0,INDEX('分け方の表'!$N$4:$N$53,O1150)&amp;"","")&lt;&gt;"",IF(INDEX('分け方の表'!$N$4:$N$53,O1150)="（数えない）","",INDEX('分け方の表'!$N$4:$N$53,O1150)&amp;""),IF(I1150&amp;""="1",IF((Q1150&lt;&gt;"")*(D1150&lt;0)*(IFERROR(INDEX('入力'!$E$30:$E$88,MATCH(Q1150,'入力'!$A$30:$A$88,0)),"")="貯める・増やす"),Q1150,""),IF(A1150&amp;""="0","",IF(Q1150&lt;&gt;"",Q1150,R1150))))))</f>
        <v/>
      </c>
      <c r="T1150" s="56">
        <f>IF(S1150="","",IF(IFERROR(INDEX('入力'!$E$30:$E$88,MATCH(S1150,'入力'!$A$30:$A$88,0)),"")="入るお金",D1150,-D1150))</f>
        <v/>
      </c>
      <c r="U1150" s="39">
        <f>IF(L1150="","",IF(L1150&lt;&gt;1,"見出しなど",IF(N1150=1,"重なり",IF(S1150="",IF(O1150&gt;0,"数えない（直した）",IF(I1150&amp;""="1","振替",IF(A1150&amp;""="0","計算対象外","数えない"))),IF(COUNTIFS('入力'!$A$30:$A$88,S1150)=0,"一覧にない費目",IF(O1150&gt;0,"直した",IF(S1150="未分類","未分類","OK")))))))</f>
        <v/>
      </c>
    </row>
    <row r="1151">
      <c r="A1151" s="40" t="n"/>
      <c r="B1151" s="34" t="n"/>
      <c r="C1151" s="35" t="n"/>
      <c r="D1151" s="36" t="n"/>
      <c r="E1151" s="35" t="n"/>
      <c r="F1151" s="35" t="n"/>
      <c r="G1151" s="35" t="n"/>
      <c r="H1151" s="35" t="n"/>
      <c r="I1151" s="40" t="n"/>
      <c r="J1151" s="35" t="n"/>
      <c r="L1151" s="39">
        <f>IF(B1151="","",IFERROR(YEAR(B1151)*0+D1151*0+1,0))</f>
        <v/>
      </c>
      <c r="M1151" s="55">
        <f>IF(L1151&lt;&gt;1,"",IF(O1151&gt;0,IF(INDEX('分け方の表'!$O$4:$O$53,O1151)&lt;&gt;"",DATE(YEAR(INDEX('分け方の表'!$O$4:$O$53,O1151)),MONTH(INDEX('分け方の表'!$O$4:$O$53,O1151)),1),DATE(YEAR(B1151),MONTH(B1151),1)),DATE(YEAR(B1151),MONTH(B1151),1)))</f>
        <v/>
      </c>
      <c r="N1151" s="39">
        <f>IF(L1151&lt;&gt;1,"",IF(J1151="",0,IF(COUNTIFS($J$4:J1151,J1151)&gt;1,1,0)))</f>
        <v/>
      </c>
      <c r="O1151" s="39">
        <f>IF(L1151&lt;&gt;1,"",IF(J1151="",0,IFERROR(MATCH(J1151,'分け方の表'!$M$4:$M$53,0),0)))</f>
        <v/>
      </c>
      <c r="P1151" s="39">
        <f>IF(L1151&lt;&gt;1,"",IF(SUMPRODUCT((COUNTIFS(C1151,"*"&amp;'分け方の表'!$F$4:$F$23&amp;"*")&gt;0)*('分け方の表'!$F$4:$F$23&lt;&gt;"")*'分け方の表'!$I$4:$I$23)=0,99,1+COUNTIFS('分け方の表'!$I$4:$I$23,"&gt;"&amp;SUMPRODUCT((COUNTIFS(C1151,"*"&amp;'分け方の表'!$F$4:$F$23&amp;"*")&gt;0)*('分け方の表'!$F$4:$F$23&lt;&gt;"")*'分け方の表'!$I$4:$I$23))))</f>
        <v/>
      </c>
      <c r="Q1151" s="39">
        <f>IF(L1151&lt;&gt;1,"",IF(P1151&gt;=99,"",INDEX('分け方の表'!$G$4:$G$23,P1151)&amp;""))</f>
        <v/>
      </c>
      <c r="R1151" s="39">
        <f>IF(L1151&lt;&gt;1,"",IF((F1151="収入")*(G1151="給与")*(E1151&lt;&gt;"")*(COUNTIFS('分け方の表'!$J$4:$J$13,E1151)&gt;0),INDEX('分け方の表'!$K$4:$K$13,MATCH(E1151,'分け方の表'!$J$4:$J$13,0))&amp;"",IFERROR(INDEX('分け方の表'!$C$4:$C$103,MATCH(F1151&amp;"|"&amp;G1151,'分け方の表'!$D$4:$D$103,0))&amp;"",IFERROR(INDEX('分け方の表'!$C$4:$C$103,MATCH(F1151&amp;"|（ほか全部）",'分け方の表'!$D$4:$D$103,0))&amp;"","未分類"))))</f>
        <v/>
      </c>
      <c r="S1151" s="39">
        <f>IF(L1151&lt;&gt;1,"",IF(N1151=1,"",IF(IF(O1151&gt;0,INDEX('分け方の表'!$N$4:$N$53,O1151)&amp;"","")&lt;&gt;"",IF(INDEX('分け方の表'!$N$4:$N$53,O1151)="（数えない）","",INDEX('分け方の表'!$N$4:$N$53,O1151)&amp;""),IF(I1151&amp;""="1",IF((Q1151&lt;&gt;"")*(D1151&lt;0)*(IFERROR(INDEX('入力'!$E$30:$E$88,MATCH(Q1151,'入力'!$A$30:$A$88,0)),"")="貯める・増やす"),Q1151,""),IF(A1151&amp;""="0","",IF(Q1151&lt;&gt;"",Q1151,R1151))))))</f>
        <v/>
      </c>
      <c r="T1151" s="56">
        <f>IF(S1151="","",IF(IFERROR(INDEX('入力'!$E$30:$E$88,MATCH(S1151,'入力'!$A$30:$A$88,0)),"")="入るお金",D1151,-D1151))</f>
        <v/>
      </c>
      <c r="U1151" s="39">
        <f>IF(L1151="","",IF(L1151&lt;&gt;1,"見出しなど",IF(N1151=1,"重なり",IF(S1151="",IF(O1151&gt;0,"数えない（直した）",IF(I1151&amp;""="1","振替",IF(A1151&amp;""="0","計算対象外","数えない"))),IF(COUNTIFS('入力'!$A$30:$A$88,S1151)=0,"一覧にない費目",IF(O1151&gt;0,"直した",IF(S1151="未分類","未分類","OK")))))))</f>
        <v/>
      </c>
    </row>
    <row r="1152">
      <c r="A1152" s="40" t="n"/>
      <c r="B1152" s="34" t="n"/>
      <c r="C1152" s="35" t="n"/>
      <c r="D1152" s="36" t="n"/>
      <c r="E1152" s="35" t="n"/>
      <c r="F1152" s="35" t="n"/>
      <c r="G1152" s="35" t="n"/>
      <c r="H1152" s="35" t="n"/>
      <c r="I1152" s="40" t="n"/>
      <c r="J1152" s="35" t="n"/>
      <c r="L1152" s="39">
        <f>IF(B1152="","",IFERROR(YEAR(B1152)*0+D1152*0+1,0))</f>
        <v/>
      </c>
      <c r="M1152" s="55">
        <f>IF(L1152&lt;&gt;1,"",IF(O1152&gt;0,IF(INDEX('分け方の表'!$O$4:$O$53,O1152)&lt;&gt;"",DATE(YEAR(INDEX('分け方の表'!$O$4:$O$53,O1152)),MONTH(INDEX('分け方の表'!$O$4:$O$53,O1152)),1),DATE(YEAR(B1152),MONTH(B1152),1)),DATE(YEAR(B1152),MONTH(B1152),1)))</f>
        <v/>
      </c>
      <c r="N1152" s="39">
        <f>IF(L1152&lt;&gt;1,"",IF(J1152="",0,IF(COUNTIFS($J$4:J1152,J1152)&gt;1,1,0)))</f>
        <v/>
      </c>
      <c r="O1152" s="39">
        <f>IF(L1152&lt;&gt;1,"",IF(J1152="",0,IFERROR(MATCH(J1152,'分け方の表'!$M$4:$M$53,0),0)))</f>
        <v/>
      </c>
      <c r="P1152" s="39">
        <f>IF(L1152&lt;&gt;1,"",IF(SUMPRODUCT((COUNTIFS(C1152,"*"&amp;'分け方の表'!$F$4:$F$23&amp;"*")&gt;0)*('分け方の表'!$F$4:$F$23&lt;&gt;"")*'分け方の表'!$I$4:$I$23)=0,99,1+COUNTIFS('分け方の表'!$I$4:$I$23,"&gt;"&amp;SUMPRODUCT((COUNTIFS(C1152,"*"&amp;'分け方の表'!$F$4:$F$23&amp;"*")&gt;0)*('分け方の表'!$F$4:$F$23&lt;&gt;"")*'分け方の表'!$I$4:$I$23))))</f>
        <v/>
      </c>
      <c r="Q1152" s="39">
        <f>IF(L1152&lt;&gt;1,"",IF(P1152&gt;=99,"",INDEX('分け方の表'!$G$4:$G$23,P1152)&amp;""))</f>
        <v/>
      </c>
      <c r="R1152" s="39">
        <f>IF(L1152&lt;&gt;1,"",IF((F1152="収入")*(G1152="給与")*(E1152&lt;&gt;"")*(COUNTIFS('分け方の表'!$J$4:$J$13,E1152)&gt;0),INDEX('分け方の表'!$K$4:$K$13,MATCH(E1152,'分け方の表'!$J$4:$J$13,0))&amp;"",IFERROR(INDEX('分け方の表'!$C$4:$C$103,MATCH(F1152&amp;"|"&amp;G1152,'分け方の表'!$D$4:$D$103,0))&amp;"",IFERROR(INDEX('分け方の表'!$C$4:$C$103,MATCH(F1152&amp;"|（ほか全部）",'分け方の表'!$D$4:$D$103,0))&amp;"","未分類"))))</f>
        <v/>
      </c>
      <c r="S1152" s="39">
        <f>IF(L1152&lt;&gt;1,"",IF(N1152=1,"",IF(IF(O1152&gt;0,INDEX('分け方の表'!$N$4:$N$53,O1152)&amp;"","")&lt;&gt;"",IF(INDEX('分け方の表'!$N$4:$N$53,O1152)="（数えない）","",INDEX('分け方の表'!$N$4:$N$53,O1152)&amp;""),IF(I1152&amp;""="1",IF((Q1152&lt;&gt;"")*(D1152&lt;0)*(IFERROR(INDEX('入力'!$E$30:$E$88,MATCH(Q1152,'入力'!$A$30:$A$88,0)),"")="貯める・増やす"),Q1152,""),IF(A1152&amp;""="0","",IF(Q1152&lt;&gt;"",Q1152,R1152))))))</f>
        <v/>
      </c>
      <c r="T1152" s="56">
        <f>IF(S1152="","",IF(IFERROR(INDEX('入力'!$E$30:$E$88,MATCH(S1152,'入力'!$A$30:$A$88,0)),"")="入るお金",D1152,-D1152))</f>
        <v/>
      </c>
      <c r="U1152" s="39">
        <f>IF(L1152="","",IF(L1152&lt;&gt;1,"見出しなど",IF(N1152=1,"重なり",IF(S1152="",IF(O1152&gt;0,"数えない（直した）",IF(I1152&amp;""="1","振替",IF(A1152&amp;""="0","計算対象外","数えない"))),IF(COUNTIFS('入力'!$A$30:$A$88,S1152)=0,"一覧にない費目",IF(O1152&gt;0,"直した",IF(S1152="未分類","未分類","OK")))))))</f>
        <v/>
      </c>
    </row>
    <row r="1153">
      <c r="A1153" s="40" t="n"/>
      <c r="B1153" s="34" t="n"/>
      <c r="C1153" s="35" t="n"/>
      <c r="D1153" s="36" t="n"/>
      <c r="E1153" s="35" t="n"/>
      <c r="F1153" s="35" t="n"/>
      <c r="G1153" s="35" t="n"/>
      <c r="H1153" s="35" t="n"/>
      <c r="I1153" s="40" t="n"/>
      <c r="J1153" s="35" t="n"/>
      <c r="L1153" s="39">
        <f>IF(B1153="","",IFERROR(YEAR(B1153)*0+D1153*0+1,0))</f>
        <v/>
      </c>
      <c r="M1153" s="55">
        <f>IF(L1153&lt;&gt;1,"",IF(O1153&gt;0,IF(INDEX('分け方の表'!$O$4:$O$53,O1153)&lt;&gt;"",DATE(YEAR(INDEX('分け方の表'!$O$4:$O$53,O1153)),MONTH(INDEX('分け方の表'!$O$4:$O$53,O1153)),1),DATE(YEAR(B1153),MONTH(B1153),1)),DATE(YEAR(B1153),MONTH(B1153),1)))</f>
        <v/>
      </c>
      <c r="N1153" s="39">
        <f>IF(L1153&lt;&gt;1,"",IF(J1153="",0,IF(COUNTIFS($J$4:J1153,J1153)&gt;1,1,0)))</f>
        <v/>
      </c>
      <c r="O1153" s="39">
        <f>IF(L1153&lt;&gt;1,"",IF(J1153="",0,IFERROR(MATCH(J1153,'分け方の表'!$M$4:$M$53,0),0)))</f>
        <v/>
      </c>
      <c r="P1153" s="39">
        <f>IF(L1153&lt;&gt;1,"",IF(SUMPRODUCT((COUNTIFS(C1153,"*"&amp;'分け方の表'!$F$4:$F$23&amp;"*")&gt;0)*('分け方の表'!$F$4:$F$23&lt;&gt;"")*'分け方の表'!$I$4:$I$23)=0,99,1+COUNTIFS('分け方の表'!$I$4:$I$23,"&gt;"&amp;SUMPRODUCT((COUNTIFS(C1153,"*"&amp;'分け方の表'!$F$4:$F$23&amp;"*")&gt;0)*('分け方の表'!$F$4:$F$23&lt;&gt;"")*'分け方の表'!$I$4:$I$23))))</f>
        <v/>
      </c>
      <c r="Q1153" s="39">
        <f>IF(L1153&lt;&gt;1,"",IF(P1153&gt;=99,"",INDEX('分け方の表'!$G$4:$G$23,P1153)&amp;""))</f>
        <v/>
      </c>
      <c r="R1153" s="39">
        <f>IF(L1153&lt;&gt;1,"",IF((F1153="収入")*(G1153="給与")*(E1153&lt;&gt;"")*(COUNTIFS('分け方の表'!$J$4:$J$13,E1153)&gt;0),INDEX('分け方の表'!$K$4:$K$13,MATCH(E1153,'分け方の表'!$J$4:$J$13,0))&amp;"",IFERROR(INDEX('分け方の表'!$C$4:$C$103,MATCH(F1153&amp;"|"&amp;G1153,'分け方の表'!$D$4:$D$103,0))&amp;"",IFERROR(INDEX('分け方の表'!$C$4:$C$103,MATCH(F1153&amp;"|（ほか全部）",'分け方の表'!$D$4:$D$103,0))&amp;"","未分類"))))</f>
        <v/>
      </c>
      <c r="S1153" s="39">
        <f>IF(L1153&lt;&gt;1,"",IF(N1153=1,"",IF(IF(O1153&gt;0,INDEX('分け方の表'!$N$4:$N$53,O1153)&amp;"","")&lt;&gt;"",IF(INDEX('分け方の表'!$N$4:$N$53,O1153)="（数えない）","",INDEX('分け方の表'!$N$4:$N$53,O1153)&amp;""),IF(I1153&amp;""="1",IF((Q1153&lt;&gt;"")*(D1153&lt;0)*(IFERROR(INDEX('入力'!$E$30:$E$88,MATCH(Q1153,'入力'!$A$30:$A$88,0)),"")="貯める・増やす"),Q1153,""),IF(A1153&amp;""="0","",IF(Q1153&lt;&gt;"",Q1153,R1153))))))</f>
        <v/>
      </c>
      <c r="T1153" s="56">
        <f>IF(S1153="","",IF(IFERROR(INDEX('入力'!$E$30:$E$88,MATCH(S1153,'入力'!$A$30:$A$88,0)),"")="入るお金",D1153,-D1153))</f>
        <v/>
      </c>
      <c r="U1153" s="39">
        <f>IF(L1153="","",IF(L1153&lt;&gt;1,"見出しなど",IF(N1153=1,"重なり",IF(S1153="",IF(O1153&gt;0,"数えない（直した）",IF(I1153&amp;""="1","振替",IF(A1153&amp;""="0","計算対象外","数えない"))),IF(COUNTIFS('入力'!$A$30:$A$88,S1153)=0,"一覧にない費目",IF(O1153&gt;0,"直した",IF(S1153="未分類","未分類","OK")))))))</f>
        <v/>
      </c>
    </row>
    <row r="1154">
      <c r="A1154" s="40" t="n"/>
      <c r="B1154" s="34" t="n"/>
      <c r="C1154" s="35" t="n"/>
      <c r="D1154" s="36" t="n"/>
      <c r="E1154" s="35" t="n"/>
      <c r="F1154" s="35" t="n"/>
      <c r="G1154" s="35" t="n"/>
      <c r="H1154" s="35" t="n"/>
      <c r="I1154" s="40" t="n"/>
      <c r="J1154" s="35" t="n"/>
      <c r="L1154" s="39">
        <f>IF(B1154="","",IFERROR(YEAR(B1154)*0+D1154*0+1,0))</f>
        <v/>
      </c>
      <c r="M1154" s="55">
        <f>IF(L1154&lt;&gt;1,"",IF(O1154&gt;0,IF(INDEX('分け方の表'!$O$4:$O$53,O1154)&lt;&gt;"",DATE(YEAR(INDEX('分け方の表'!$O$4:$O$53,O1154)),MONTH(INDEX('分け方の表'!$O$4:$O$53,O1154)),1),DATE(YEAR(B1154),MONTH(B1154),1)),DATE(YEAR(B1154),MONTH(B1154),1)))</f>
        <v/>
      </c>
      <c r="N1154" s="39">
        <f>IF(L1154&lt;&gt;1,"",IF(J1154="",0,IF(COUNTIFS($J$4:J1154,J1154)&gt;1,1,0)))</f>
        <v/>
      </c>
      <c r="O1154" s="39">
        <f>IF(L1154&lt;&gt;1,"",IF(J1154="",0,IFERROR(MATCH(J1154,'分け方の表'!$M$4:$M$53,0),0)))</f>
        <v/>
      </c>
      <c r="P1154" s="39">
        <f>IF(L1154&lt;&gt;1,"",IF(SUMPRODUCT((COUNTIFS(C1154,"*"&amp;'分け方の表'!$F$4:$F$23&amp;"*")&gt;0)*('分け方の表'!$F$4:$F$23&lt;&gt;"")*'分け方の表'!$I$4:$I$23)=0,99,1+COUNTIFS('分け方の表'!$I$4:$I$23,"&gt;"&amp;SUMPRODUCT((COUNTIFS(C1154,"*"&amp;'分け方の表'!$F$4:$F$23&amp;"*")&gt;0)*('分け方の表'!$F$4:$F$23&lt;&gt;"")*'分け方の表'!$I$4:$I$23))))</f>
        <v/>
      </c>
      <c r="Q1154" s="39">
        <f>IF(L1154&lt;&gt;1,"",IF(P1154&gt;=99,"",INDEX('分け方の表'!$G$4:$G$23,P1154)&amp;""))</f>
        <v/>
      </c>
      <c r="R1154" s="39">
        <f>IF(L1154&lt;&gt;1,"",IF((F1154="収入")*(G1154="給与")*(E1154&lt;&gt;"")*(COUNTIFS('分け方の表'!$J$4:$J$13,E1154)&gt;0),INDEX('分け方の表'!$K$4:$K$13,MATCH(E1154,'分け方の表'!$J$4:$J$13,0))&amp;"",IFERROR(INDEX('分け方の表'!$C$4:$C$103,MATCH(F1154&amp;"|"&amp;G1154,'分け方の表'!$D$4:$D$103,0))&amp;"",IFERROR(INDEX('分け方の表'!$C$4:$C$103,MATCH(F1154&amp;"|（ほか全部）",'分け方の表'!$D$4:$D$103,0))&amp;"","未分類"))))</f>
        <v/>
      </c>
      <c r="S1154" s="39">
        <f>IF(L1154&lt;&gt;1,"",IF(N1154=1,"",IF(IF(O1154&gt;0,INDEX('分け方の表'!$N$4:$N$53,O1154)&amp;"","")&lt;&gt;"",IF(INDEX('分け方の表'!$N$4:$N$53,O1154)="（数えない）","",INDEX('分け方の表'!$N$4:$N$53,O1154)&amp;""),IF(I1154&amp;""="1",IF((Q1154&lt;&gt;"")*(D1154&lt;0)*(IFERROR(INDEX('入力'!$E$30:$E$88,MATCH(Q1154,'入力'!$A$30:$A$88,0)),"")="貯める・増やす"),Q1154,""),IF(A1154&amp;""="0","",IF(Q1154&lt;&gt;"",Q1154,R1154))))))</f>
        <v/>
      </c>
      <c r="T1154" s="56">
        <f>IF(S1154="","",IF(IFERROR(INDEX('入力'!$E$30:$E$88,MATCH(S1154,'入力'!$A$30:$A$88,0)),"")="入るお金",D1154,-D1154))</f>
        <v/>
      </c>
      <c r="U1154" s="39">
        <f>IF(L1154="","",IF(L1154&lt;&gt;1,"見出しなど",IF(N1154=1,"重なり",IF(S1154="",IF(O1154&gt;0,"数えない（直した）",IF(I1154&amp;""="1","振替",IF(A1154&amp;""="0","計算対象外","数えない"))),IF(COUNTIFS('入力'!$A$30:$A$88,S1154)=0,"一覧にない費目",IF(O1154&gt;0,"直した",IF(S1154="未分類","未分類","OK")))))))</f>
        <v/>
      </c>
    </row>
    <row r="1155">
      <c r="A1155" s="40" t="n"/>
      <c r="B1155" s="34" t="n"/>
      <c r="C1155" s="35" t="n"/>
      <c r="D1155" s="36" t="n"/>
      <c r="E1155" s="35" t="n"/>
      <c r="F1155" s="35" t="n"/>
      <c r="G1155" s="35" t="n"/>
      <c r="H1155" s="35" t="n"/>
      <c r="I1155" s="40" t="n"/>
      <c r="J1155" s="35" t="n"/>
      <c r="L1155" s="39">
        <f>IF(B1155="","",IFERROR(YEAR(B1155)*0+D1155*0+1,0))</f>
        <v/>
      </c>
      <c r="M1155" s="55">
        <f>IF(L1155&lt;&gt;1,"",IF(O1155&gt;0,IF(INDEX('分け方の表'!$O$4:$O$53,O1155)&lt;&gt;"",DATE(YEAR(INDEX('分け方の表'!$O$4:$O$53,O1155)),MONTH(INDEX('分け方の表'!$O$4:$O$53,O1155)),1),DATE(YEAR(B1155),MONTH(B1155),1)),DATE(YEAR(B1155),MONTH(B1155),1)))</f>
        <v/>
      </c>
      <c r="N1155" s="39">
        <f>IF(L1155&lt;&gt;1,"",IF(J1155="",0,IF(COUNTIFS($J$4:J1155,J1155)&gt;1,1,0)))</f>
        <v/>
      </c>
      <c r="O1155" s="39">
        <f>IF(L1155&lt;&gt;1,"",IF(J1155="",0,IFERROR(MATCH(J1155,'分け方の表'!$M$4:$M$53,0),0)))</f>
        <v/>
      </c>
      <c r="P1155" s="39">
        <f>IF(L1155&lt;&gt;1,"",IF(SUMPRODUCT((COUNTIFS(C1155,"*"&amp;'分け方の表'!$F$4:$F$23&amp;"*")&gt;0)*('分け方の表'!$F$4:$F$23&lt;&gt;"")*'分け方の表'!$I$4:$I$23)=0,99,1+COUNTIFS('分け方の表'!$I$4:$I$23,"&gt;"&amp;SUMPRODUCT((COUNTIFS(C1155,"*"&amp;'分け方の表'!$F$4:$F$23&amp;"*")&gt;0)*('分け方の表'!$F$4:$F$23&lt;&gt;"")*'分け方の表'!$I$4:$I$23))))</f>
        <v/>
      </c>
      <c r="Q1155" s="39">
        <f>IF(L1155&lt;&gt;1,"",IF(P1155&gt;=99,"",INDEX('分け方の表'!$G$4:$G$23,P1155)&amp;""))</f>
        <v/>
      </c>
      <c r="R1155" s="39">
        <f>IF(L1155&lt;&gt;1,"",IF((F1155="収入")*(G1155="給与")*(E1155&lt;&gt;"")*(COUNTIFS('分け方の表'!$J$4:$J$13,E1155)&gt;0),INDEX('分け方の表'!$K$4:$K$13,MATCH(E1155,'分け方の表'!$J$4:$J$13,0))&amp;"",IFERROR(INDEX('分け方の表'!$C$4:$C$103,MATCH(F1155&amp;"|"&amp;G1155,'分け方の表'!$D$4:$D$103,0))&amp;"",IFERROR(INDEX('分け方の表'!$C$4:$C$103,MATCH(F1155&amp;"|（ほか全部）",'分け方の表'!$D$4:$D$103,0))&amp;"","未分類"))))</f>
        <v/>
      </c>
      <c r="S1155" s="39">
        <f>IF(L1155&lt;&gt;1,"",IF(N1155=1,"",IF(IF(O1155&gt;0,INDEX('分け方の表'!$N$4:$N$53,O1155)&amp;"","")&lt;&gt;"",IF(INDEX('分け方の表'!$N$4:$N$53,O1155)="（数えない）","",INDEX('分け方の表'!$N$4:$N$53,O1155)&amp;""),IF(I1155&amp;""="1",IF((Q1155&lt;&gt;"")*(D1155&lt;0)*(IFERROR(INDEX('入力'!$E$30:$E$88,MATCH(Q1155,'入力'!$A$30:$A$88,0)),"")="貯める・増やす"),Q1155,""),IF(A1155&amp;""="0","",IF(Q1155&lt;&gt;"",Q1155,R1155))))))</f>
        <v/>
      </c>
      <c r="T1155" s="56">
        <f>IF(S1155="","",IF(IFERROR(INDEX('入力'!$E$30:$E$88,MATCH(S1155,'入力'!$A$30:$A$88,0)),"")="入るお金",D1155,-D1155))</f>
        <v/>
      </c>
      <c r="U1155" s="39">
        <f>IF(L1155="","",IF(L1155&lt;&gt;1,"見出しなど",IF(N1155=1,"重なり",IF(S1155="",IF(O1155&gt;0,"数えない（直した）",IF(I1155&amp;""="1","振替",IF(A1155&amp;""="0","計算対象外","数えない"))),IF(COUNTIFS('入力'!$A$30:$A$88,S1155)=0,"一覧にない費目",IF(O1155&gt;0,"直した",IF(S1155="未分類","未分類","OK")))))))</f>
        <v/>
      </c>
    </row>
    <row r="1156">
      <c r="A1156" s="40" t="n"/>
      <c r="B1156" s="34" t="n"/>
      <c r="C1156" s="35" t="n"/>
      <c r="D1156" s="36" t="n"/>
      <c r="E1156" s="35" t="n"/>
      <c r="F1156" s="35" t="n"/>
      <c r="G1156" s="35" t="n"/>
      <c r="H1156" s="35" t="n"/>
      <c r="I1156" s="40" t="n"/>
      <c r="J1156" s="35" t="n"/>
      <c r="L1156" s="39">
        <f>IF(B1156="","",IFERROR(YEAR(B1156)*0+D1156*0+1,0))</f>
        <v/>
      </c>
      <c r="M1156" s="55">
        <f>IF(L1156&lt;&gt;1,"",IF(O1156&gt;0,IF(INDEX('分け方の表'!$O$4:$O$53,O1156)&lt;&gt;"",DATE(YEAR(INDEX('分け方の表'!$O$4:$O$53,O1156)),MONTH(INDEX('分け方の表'!$O$4:$O$53,O1156)),1),DATE(YEAR(B1156),MONTH(B1156),1)),DATE(YEAR(B1156),MONTH(B1156),1)))</f>
        <v/>
      </c>
      <c r="N1156" s="39">
        <f>IF(L1156&lt;&gt;1,"",IF(J1156="",0,IF(COUNTIFS($J$4:J1156,J1156)&gt;1,1,0)))</f>
        <v/>
      </c>
      <c r="O1156" s="39">
        <f>IF(L1156&lt;&gt;1,"",IF(J1156="",0,IFERROR(MATCH(J1156,'分け方の表'!$M$4:$M$53,0),0)))</f>
        <v/>
      </c>
      <c r="P1156" s="39">
        <f>IF(L1156&lt;&gt;1,"",IF(SUMPRODUCT((COUNTIFS(C1156,"*"&amp;'分け方の表'!$F$4:$F$23&amp;"*")&gt;0)*('分け方の表'!$F$4:$F$23&lt;&gt;"")*'分け方の表'!$I$4:$I$23)=0,99,1+COUNTIFS('分け方の表'!$I$4:$I$23,"&gt;"&amp;SUMPRODUCT((COUNTIFS(C1156,"*"&amp;'分け方の表'!$F$4:$F$23&amp;"*")&gt;0)*('分け方の表'!$F$4:$F$23&lt;&gt;"")*'分け方の表'!$I$4:$I$23))))</f>
        <v/>
      </c>
      <c r="Q1156" s="39">
        <f>IF(L1156&lt;&gt;1,"",IF(P1156&gt;=99,"",INDEX('分け方の表'!$G$4:$G$23,P1156)&amp;""))</f>
        <v/>
      </c>
      <c r="R1156" s="39">
        <f>IF(L1156&lt;&gt;1,"",IF((F1156="収入")*(G1156="給与")*(E1156&lt;&gt;"")*(COUNTIFS('分け方の表'!$J$4:$J$13,E1156)&gt;0),INDEX('分け方の表'!$K$4:$K$13,MATCH(E1156,'分け方の表'!$J$4:$J$13,0))&amp;"",IFERROR(INDEX('分け方の表'!$C$4:$C$103,MATCH(F1156&amp;"|"&amp;G1156,'分け方の表'!$D$4:$D$103,0))&amp;"",IFERROR(INDEX('分け方の表'!$C$4:$C$103,MATCH(F1156&amp;"|（ほか全部）",'分け方の表'!$D$4:$D$103,0))&amp;"","未分類"))))</f>
        <v/>
      </c>
      <c r="S1156" s="39">
        <f>IF(L1156&lt;&gt;1,"",IF(N1156=1,"",IF(IF(O1156&gt;0,INDEX('分け方の表'!$N$4:$N$53,O1156)&amp;"","")&lt;&gt;"",IF(INDEX('分け方の表'!$N$4:$N$53,O1156)="（数えない）","",INDEX('分け方の表'!$N$4:$N$53,O1156)&amp;""),IF(I1156&amp;""="1",IF((Q1156&lt;&gt;"")*(D1156&lt;0)*(IFERROR(INDEX('入力'!$E$30:$E$88,MATCH(Q1156,'入力'!$A$30:$A$88,0)),"")="貯める・増やす"),Q1156,""),IF(A1156&amp;""="0","",IF(Q1156&lt;&gt;"",Q1156,R1156))))))</f>
        <v/>
      </c>
      <c r="T1156" s="56">
        <f>IF(S1156="","",IF(IFERROR(INDEX('入力'!$E$30:$E$88,MATCH(S1156,'入力'!$A$30:$A$88,0)),"")="入るお金",D1156,-D1156))</f>
        <v/>
      </c>
      <c r="U1156" s="39">
        <f>IF(L1156="","",IF(L1156&lt;&gt;1,"見出しなど",IF(N1156=1,"重なり",IF(S1156="",IF(O1156&gt;0,"数えない（直した）",IF(I1156&amp;""="1","振替",IF(A1156&amp;""="0","計算対象外","数えない"))),IF(COUNTIFS('入力'!$A$30:$A$88,S1156)=0,"一覧にない費目",IF(O1156&gt;0,"直した",IF(S1156="未分類","未分類","OK")))))))</f>
        <v/>
      </c>
    </row>
    <row r="1157">
      <c r="A1157" s="40" t="n"/>
      <c r="B1157" s="34" t="n"/>
      <c r="C1157" s="35" t="n"/>
      <c r="D1157" s="36" t="n"/>
      <c r="E1157" s="35" t="n"/>
      <c r="F1157" s="35" t="n"/>
      <c r="G1157" s="35" t="n"/>
      <c r="H1157" s="35" t="n"/>
      <c r="I1157" s="40" t="n"/>
      <c r="J1157" s="35" t="n"/>
      <c r="L1157" s="39">
        <f>IF(B1157="","",IFERROR(YEAR(B1157)*0+D1157*0+1,0))</f>
        <v/>
      </c>
      <c r="M1157" s="55">
        <f>IF(L1157&lt;&gt;1,"",IF(O1157&gt;0,IF(INDEX('分け方の表'!$O$4:$O$53,O1157)&lt;&gt;"",DATE(YEAR(INDEX('分け方の表'!$O$4:$O$53,O1157)),MONTH(INDEX('分け方の表'!$O$4:$O$53,O1157)),1),DATE(YEAR(B1157),MONTH(B1157),1)),DATE(YEAR(B1157),MONTH(B1157),1)))</f>
        <v/>
      </c>
      <c r="N1157" s="39">
        <f>IF(L1157&lt;&gt;1,"",IF(J1157="",0,IF(COUNTIFS($J$4:J1157,J1157)&gt;1,1,0)))</f>
        <v/>
      </c>
      <c r="O1157" s="39">
        <f>IF(L1157&lt;&gt;1,"",IF(J1157="",0,IFERROR(MATCH(J1157,'分け方の表'!$M$4:$M$53,0),0)))</f>
        <v/>
      </c>
      <c r="P1157" s="39">
        <f>IF(L1157&lt;&gt;1,"",IF(SUMPRODUCT((COUNTIFS(C1157,"*"&amp;'分け方の表'!$F$4:$F$23&amp;"*")&gt;0)*('分け方の表'!$F$4:$F$23&lt;&gt;"")*'分け方の表'!$I$4:$I$23)=0,99,1+COUNTIFS('分け方の表'!$I$4:$I$23,"&gt;"&amp;SUMPRODUCT((COUNTIFS(C1157,"*"&amp;'分け方の表'!$F$4:$F$23&amp;"*")&gt;0)*('分け方の表'!$F$4:$F$23&lt;&gt;"")*'分け方の表'!$I$4:$I$23))))</f>
        <v/>
      </c>
      <c r="Q1157" s="39">
        <f>IF(L1157&lt;&gt;1,"",IF(P1157&gt;=99,"",INDEX('分け方の表'!$G$4:$G$23,P1157)&amp;""))</f>
        <v/>
      </c>
      <c r="R1157" s="39">
        <f>IF(L1157&lt;&gt;1,"",IF((F1157="収入")*(G1157="給与")*(E1157&lt;&gt;"")*(COUNTIFS('分け方の表'!$J$4:$J$13,E1157)&gt;0),INDEX('分け方の表'!$K$4:$K$13,MATCH(E1157,'分け方の表'!$J$4:$J$13,0))&amp;"",IFERROR(INDEX('分け方の表'!$C$4:$C$103,MATCH(F1157&amp;"|"&amp;G1157,'分け方の表'!$D$4:$D$103,0))&amp;"",IFERROR(INDEX('分け方の表'!$C$4:$C$103,MATCH(F1157&amp;"|（ほか全部）",'分け方の表'!$D$4:$D$103,0))&amp;"","未分類"))))</f>
        <v/>
      </c>
      <c r="S1157" s="39">
        <f>IF(L1157&lt;&gt;1,"",IF(N1157=1,"",IF(IF(O1157&gt;0,INDEX('分け方の表'!$N$4:$N$53,O1157)&amp;"","")&lt;&gt;"",IF(INDEX('分け方の表'!$N$4:$N$53,O1157)="（数えない）","",INDEX('分け方の表'!$N$4:$N$53,O1157)&amp;""),IF(I1157&amp;""="1",IF((Q1157&lt;&gt;"")*(D1157&lt;0)*(IFERROR(INDEX('入力'!$E$30:$E$88,MATCH(Q1157,'入力'!$A$30:$A$88,0)),"")="貯める・増やす"),Q1157,""),IF(A1157&amp;""="0","",IF(Q1157&lt;&gt;"",Q1157,R1157))))))</f>
        <v/>
      </c>
      <c r="T1157" s="56">
        <f>IF(S1157="","",IF(IFERROR(INDEX('入力'!$E$30:$E$88,MATCH(S1157,'入力'!$A$30:$A$88,0)),"")="入るお金",D1157,-D1157))</f>
        <v/>
      </c>
      <c r="U1157" s="39">
        <f>IF(L1157="","",IF(L1157&lt;&gt;1,"見出しなど",IF(N1157=1,"重なり",IF(S1157="",IF(O1157&gt;0,"数えない（直した）",IF(I1157&amp;""="1","振替",IF(A1157&amp;""="0","計算対象外","数えない"))),IF(COUNTIFS('入力'!$A$30:$A$88,S1157)=0,"一覧にない費目",IF(O1157&gt;0,"直した",IF(S1157="未分類","未分類","OK")))))))</f>
        <v/>
      </c>
    </row>
    <row r="1158">
      <c r="A1158" s="40" t="n"/>
      <c r="B1158" s="34" t="n"/>
      <c r="C1158" s="35" t="n"/>
      <c r="D1158" s="36" t="n"/>
      <c r="E1158" s="35" t="n"/>
      <c r="F1158" s="35" t="n"/>
      <c r="G1158" s="35" t="n"/>
      <c r="H1158" s="35" t="n"/>
      <c r="I1158" s="40" t="n"/>
      <c r="J1158" s="35" t="n"/>
      <c r="L1158" s="39">
        <f>IF(B1158="","",IFERROR(YEAR(B1158)*0+D1158*0+1,0))</f>
        <v/>
      </c>
      <c r="M1158" s="55">
        <f>IF(L1158&lt;&gt;1,"",IF(O1158&gt;0,IF(INDEX('分け方の表'!$O$4:$O$53,O1158)&lt;&gt;"",DATE(YEAR(INDEX('分け方の表'!$O$4:$O$53,O1158)),MONTH(INDEX('分け方の表'!$O$4:$O$53,O1158)),1),DATE(YEAR(B1158),MONTH(B1158),1)),DATE(YEAR(B1158),MONTH(B1158),1)))</f>
        <v/>
      </c>
      <c r="N1158" s="39">
        <f>IF(L1158&lt;&gt;1,"",IF(J1158="",0,IF(COUNTIFS($J$4:J1158,J1158)&gt;1,1,0)))</f>
        <v/>
      </c>
      <c r="O1158" s="39">
        <f>IF(L1158&lt;&gt;1,"",IF(J1158="",0,IFERROR(MATCH(J1158,'分け方の表'!$M$4:$M$53,0),0)))</f>
        <v/>
      </c>
      <c r="P1158" s="39">
        <f>IF(L1158&lt;&gt;1,"",IF(SUMPRODUCT((COUNTIFS(C1158,"*"&amp;'分け方の表'!$F$4:$F$23&amp;"*")&gt;0)*('分け方の表'!$F$4:$F$23&lt;&gt;"")*'分け方の表'!$I$4:$I$23)=0,99,1+COUNTIFS('分け方の表'!$I$4:$I$23,"&gt;"&amp;SUMPRODUCT((COUNTIFS(C1158,"*"&amp;'分け方の表'!$F$4:$F$23&amp;"*")&gt;0)*('分け方の表'!$F$4:$F$23&lt;&gt;"")*'分け方の表'!$I$4:$I$23))))</f>
        <v/>
      </c>
      <c r="Q1158" s="39">
        <f>IF(L1158&lt;&gt;1,"",IF(P1158&gt;=99,"",INDEX('分け方の表'!$G$4:$G$23,P1158)&amp;""))</f>
        <v/>
      </c>
      <c r="R1158" s="39">
        <f>IF(L1158&lt;&gt;1,"",IF((F1158="収入")*(G1158="給与")*(E1158&lt;&gt;"")*(COUNTIFS('分け方の表'!$J$4:$J$13,E1158)&gt;0),INDEX('分け方の表'!$K$4:$K$13,MATCH(E1158,'分け方の表'!$J$4:$J$13,0))&amp;"",IFERROR(INDEX('分け方の表'!$C$4:$C$103,MATCH(F1158&amp;"|"&amp;G1158,'分け方の表'!$D$4:$D$103,0))&amp;"",IFERROR(INDEX('分け方の表'!$C$4:$C$103,MATCH(F1158&amp;"|（ほか全部）",'分け方の表'!$D$4:$D$103,0))&amp;"","未分類"))))</f>
        <v/>
      </c>
      <c r="S1158" s="39">
        <f>IF(L1158&lt;&gt;1,"",IF(N1158=1,"",IF(IF(O1158&gt;0,INDEX('分け方の表'!$N$4:$N$53,O1158)&amp;"","")&lt;&gt;"",IF(INDEX('分け方の表'!$N$4:$N$53,O1158)="（数えない）","",INDEX('分け方の表'!$N$4:$N$53,O1158)&amp;""),IF(I1158&amp;""="1",IF((Q1158&lt;&gt;"")*(D1158&lt;0)*(IFERROR(INDEX('入力'!$E$30:$E$88,MATCH(Q1158,'入力'!$A$30:$A$88,0)),"")="貯める・増やす"),Q1158,""),IF(A1158&amp;""="0","",IF(Q1158&lt;&gt;"",Q1158,R1158))))))</f>
        <v/>
      </c>
      <c r="T1158" s="56">
        <f>IF(S1158="","",IF(IFERROR(INDEX('入力'!$E$30:$E$88,MATCH(S1158,'入力'!$A$30:$A$88,0)),"")="入るお金",D1158,-D1158))</f>
        <v/>
      </c>
      <c r="U1158" s="39">
        <f>IF(L1158="","",IF(L1158&lt;&gt;1,"見出しなど",IF(N1158=1,"重なり",IF(S1158="",IF(O1158&gt;0,"数えない（直した）",IF(I1158&amp;""="1","振替",IF(A1158&amp;""="0","計算対象外","数えない"))),IF(COUNTIFS('入力'!$A$30:$A$88,S1158)=0,"一覧にない費目",IF(O1158&gt;0,"直した",IF(S1158="未分類","未分類","OK")))))))</f>
        <v/>
      </c>
    </row>
    <row r="1159">
      <c r="A1159" s="40" t="n"/>
      <c r="B1159" s="34" t="n"/>
      <c r="C1159" s="35" t="n"/>
      <c r="D1159" s="36" t="n"/>
      <c r="E1159" s="35" t="n"/>
      <c r="F1159" s="35" t="n"/>
      <c r="G1159" s="35" t="n"/>
      <c r="H1159" s="35" t="n"/>
      <c r="I1159" s="40" t="n"/>
      <c r="J1159" s="35" t="n"/>
      <c r="L1159" s="39">
        <f>IF(B1159="","",IFERROR(YEAR(B1159)*0+D1159*0+1,0))</f>
        <v/>
      </c>
      <c r="M1159" s="55">
        <f>IF(L1159&lt;&gt;1,"",IF(O1159&gt;0,IF(INDEX('分け方の表'!$O$4:$O$53,O1159)&lt;&gt;"",DATE(YEAR(INDEX('分け方の表'!$O$4:$O$53,O1159)),MONTH(INDEX('分け方の表'!$O$4:$O$53,O1159)),1),DATE(YEAR(B1159),MONTH(B1159),1)),DATE(YEAR(B1159),MONTH(B1159),1)))</f>
        <v/>
      </c>
      <c r="N1159" s="39">
        <f>IF(L1159&lt;&gt;1,"",IF(J1159="",0,IF(COUNTIFS($J$4:J1159,J1159)&gt;1,1,0)))</f>
        <v/>
      </c>
      <c r="O1159" s="39">
        <f>IF(L1159&lt;&gt;1,"",IF(J1159="",0,IFERROR(MATCH(J1159,'分け方の表'!$M$4:$M$53,0),0)))</f>
        <v/>
      </c>
      <c r="P1159" s="39">
        <f>IF(L1159&lt;&gt;1,"",IF(SUMPRODUCT((COUNTIFS(C1159,"*"&amp;'分け方の表'!$F$4:$F$23&amp;"*")&gt;0)*('分け方の表'!$F$4:$F$23&lt;&gt;"")*'分け方の表'!$I$4:$I$23)=0,99,1+COUNTIFS('分け方の表'!$I$4:$I$23,"&gt;"&amp;SUMPRODUCT((COUNTIFS(C1159,"*"&amp;'分け方の表'!$F$4:$F$23&amp;"*")&gt;0)*('分け方の表'!$F$4:$F$23&lt;&gt;"")*'分け方の表'!$I$4:$I$23))))</f>
        <v/>
      </c>
      <c r="Q1159" s="39">
        <f>IF(L1159&lt;&gt;1,"",IF(P1159&gt;=99,"",INDEX('分け方の表'!$G$4:$G$23,P1159)&amp;""))</f>
        <v/>
      </c>
      <c r="R1159" s="39">
        <f>IF(L1159&lt;&gt;1,"",IF((F1159="収入")*(G1159="給与")*(E1159&lt;&gt;"")*(COUNTIFS('分け方の表'!$J$4:$J$13,E1159)&gt;0),INDEX('分け方の表'!$K$4:$K$13,MATCH(E1159,'分け方の表'!$J$4:$J$13,0))&amp;"",IFERROR(INDEX('分け方の表'!$C$4:$C$103,MATCH(F1159&amp;"|"&amp;G1159,'分け方の表'!$D$4:$D$103,0))&amp;"",IFERROR(INDEX('分け方の表'!$C$4:$C$103,MATCH(F1159&amp;"|（ほか全部）",'分け方の表'!$D$4:$D$103,0))&amp;"","未分類"))))</f>
        <v/>
      </c>
      <c r="S1159" s="39">
        <f>IF(L1159&lt;&gt;1,"",IF(N1159=1,"",IF(IF(O1159&gt;0,INDEX('分け方の表'!$N$4:$N$53,O1159)&amp;"","")&lt;&gt;"",IF(INDEX('分け方の表'!$N$4:$N$53,O1159)="（数えない）","",INDEX('分け方の表'!$N$4:$N$53,O1159)&amp;""),IF(I1159&amp;""="1",IF((Q1159&lt;&gt;"")*(D1159&lt;0)*(IFERROR(INDEX('入力'!$E$30:$E$88,MATCH(Q1159,'入力'!$A$30:$A$88,0)),"")="貯める・増やす"),Q1159,""),IF(A1159&amp;""="0","",IF(Q1159&lt;&gt;"",Q1159,R1159))))))</f>
        <v/>
      </c>
      <c r="T1159" s="56">
        <f>IF(S1159="","",IF(IFERROR(INDEX('入力'!$E$30:$E$88,MATCH(S1159,'入力'!$A$30:$A$88,0)),"")="入るお金",D1159,-D1159))</f>
        <v/>
      </c>
      <c r="U1159" s="39">
        <f>IF(L1159="","",IF(L1159&lt;&gt;1,"見出しなど",IF(N1159=1,"重なり",IF(S1159="",IF(O1159&gt;0,"数えない（直した）",IF(I1159&amp;""="1","振替",IF(A1159&amp;""="0","計算対象外","数えない"))),IF(COUNTIFS('入力'!$A$30:$A$88,S1159)=0,"一覧にない費目",IF(O1159&gt;0,"直した",IF(S1159="未分類","未分類","OK")))))))</f>
        <v/>
      </c>
    </row>
    <row r="1160">
      <c r="A1160" s="40" t="n"/>
      <c r="B1160" s="34" t="n"/>
      <c r="C1160" s="35" t="n"/>
      <c r="D1160" s="36" t="n"/>
      <c r="E1160" s="35" t="n"/>
      <c r="F1160" s="35" t="n"/>
      <c r="G1160" s="35" t="n"/>
      <c r="H1160" s="35" t="n"/>
      <c r="I1160" s="40" t="n"/>
      <c r="J1160" s="35" t="n"/>
      <c r="L1160" s="39">
        <f>IF(B1160="","",IFERROR(YEAR(B1160)*0+D1160*0+1,0))</f>
        <v/>
      </c>
      <c r="M1160" s="55">
        <f>IF(L1160&lt;&gt;1,"",IF(O1160&gt;0,IF(INDEX('分け方の表'!$O$4:$O$53,O1160)&lt;&gt;"",DATE(YEAR(INDEX('分け方の表'!$O$4:$O$53,O1160)),MONTH(INDEX('分け方の表'!$O$4:$O$53,O1160)),1),DATE(YEAR(B1160),MONTH(B1160),1)),DATE(YEAR(B1160),MONTH(B1160),1)))</f>
        <v/>
      </c>
      <c r="N1160" s="39">
        <f>IF(L1160&lt;&gt;1,"",IF(J1160="",0,IF(COUNTIFS($J$4:J1160,J1160)&gt;1,1,0)))</f>
        <v/>
      </c>
      <c r="O1160" s="39">
        <f>IF(L1160&lt;&gt;1,"",IF(J1160="",0,IFERROR(MATCH(J1160,'分け方の表'!$M$4:$M$53,0),0)))</f>
        <v/>
      </c>
      <c r="P1160" s="39">
        <f>IF(L1160&lt;&gt;1,"",IF(SUMPRODUCT((COUNTIFS(C1160,"*"&amp;'分け方の表'!$F$4:$F$23&amp;"*")&gt;0)*('分け方の表'!$F$4:$F$23&lt;&gt;"")*'分け方の表'!$I$4:$I$23)=0,99,1+COUNTIFS('分け方の表'!$I$4:$I$23,"&gt;"&amp;SUMPRODUCT((COUNTIFS(C1160,"*"&amp;'分け方の表'!$F$4:$F$23&amp;"*")&gt;0)*('分け方の表'!$F$4:$F$23&lt;&gt;"")*'分け方の表'!$I$4:$I$23))))</f>
        <v/>
      </c>
      <c r="Q1160" s="39">
        <f>IF(L1160&lt;&gt;1,"",IF(P1160&gt;=99,"",INDEX('分け方の表'!$G$4:$G$23,P1160)&amp;""))</f>
        <v/>
      </c>
      <c r="R1160" s="39">
        <f>IF(L1160&lt;&gt;1,"",IF((F1160="収入")*(G1160="給与")*(E1160&lt;&gt;"")*(COUNTIFS('分け方の表'!$J$4:$J$13,E1160)&gt;0),INDEX('分け方の表'!$K$4:$K$13,MATCH(E1160,'分け方の表'!$J$4:$J$13,0))&amp;"",IFERROR(INDEX('分け方の表'!$C$4:$C$103,MATCH(F1160&amp;"|"&amp;G1160,'分け方の表'!$D$4:$D$103,0))&amp;"",IFERROR(INDEX('分け方の表'!$C$4:$C$103,MATCH(F1160&amp;"|（ほか全部）",'分け方の表'!$D$4:$D$103,0))&amp;"","未分類"))))</f>
        <v/>
      </c>
      <c r="S1160" s="39">
        <f>IF(L1160&lt;&gt;1,"",IF(N1160=1,"",IF(IF(O1160&gt;0,INDEX('分け方の表'!$N$4:$N$53,O1160)&amp;"","")&lt;&gt;"",IF(INDEX('分け方の表'!$N$4:$N$53,O1160)="（数えない）","",INDEX('分け方の表'!$N$4:$N$53,O1160)&amp;""),IF(I1160&amp;""="1",IF((Q1160&lt;&gt;"")*(D1160&lt;0)*(IFERROR(INDEX('入力'!$E$30:$E$88,MATCH(Q1160,'入力'!$A$30:$A$88,0)),"")="貯める・増やす"),Q1160,""),IF(A1160&amp;""="0","",IF(Q1160&lt;&gt;"",Q1160,R1160))))))</f>
        <v/>
      </c>
      <c r="T1160" s="56">
        <f>IF(S1160="","",IF(IFERROR(INDEX('入力'!$E$30:$E$88,MATCH(S1160,'入力'!$A$30:$A$88,0)),"")="入るお金",D1160,-D1160))</f>
        <v/>
      </c>
      <c r="U1160" s="39">
        <f>IF(L1160="","",IF(L1160&lt;&gt;1,"見出しなど",IF(N1160=1,"重なり",IF(S1160="",IF(O1160&gt;0,"数えない（直した）",IF(I1160&amp;""="1","振替",IF(A1160&amp;""="0","計算対象外","数えない"))),IF(COUNTIFS('入力'!$A$30:$A$88,S1160)=0,"一覧にない費目",IF(O1160&gt;0,"直した",IF(S1160="未分類","未分類","OK")))))))</f>
        <v/>
      </c>
    </row>
    <row r="1161">
      <c r="A1161" s="40" t="n"/>
      <c r="B1161" s="34" t="n"/>
      <c r="C1161" s="35" t="n"/>
      <c r="D1161" s="36" t="n"/>
      <c r="E1161" s="35" t="n"/>
      <c r="F1161" s="35" t="n"/>
      <c r="G1161" s="35" t="n"/>
      <c r="H1161" s="35" t="n"/>
      <c r="I1161" s="40" t="n"/>
      <c r="J1161" s="35" t="n"/>
      <c r="L1161" s="39">
        <f>IF(B1161="","",IFERROR(YEAR(B1161)*0+D1161*0+1,0))</f>
        <v/>
      </c>
      <c r="M1161" s="55">
        <f>IF(L1161&lt;&gt;1,"",IF(O1161&gt;0,IF(INDEX('分け方の表'!$O$4:$O$53,O1161)&lt;&gt;"",DATE(YEAR(INDEX('分け方の表'!$O$4:$O$53,O1161)),MONTH(INDEX('分け方の表'!$O$4:$O$53,O1161)),1),DATE(YEAR(B1161),MONTH(B1161),1)),DATE(YEAR(B1161),MONTH(B1161),1)))</f>
        <v/>
      </c>
      <c r="N1161" s="39">
        <f>IF(L1161&lt;&gt;1,"",IF(J1161="",0,IF(COUNTIFS($J$4:J1161,J1161)&gt;1,1,0)))</f>
        <v/>
      </c>
      <c r="O1161" s="39">
        <f>IF(L1161&lt;&gt;1,"",IF(J1161="",0,IFERROR(MATCH(J1161,'分け方の表'!$M$4:$M$53,0),0)))</f>
        <v/>
      </c>
      <c r="P1161" s="39">
        <f>IF(L1161&lt;&gt;1,"",IF(SUMPRODUCT((COUNTIFS(C1161,"*"&amp;'分け方の表'!$F$4:$F$23&amp;"*")&gt;0)*('分け方の表'!$F$4:$F$23&lt;&gt;"")*'分け方の表'!$I$4:$I$23)=0,99,1+COUNTIFS('分け方の表'!$I$4:$I$23,"&gt;"&amp;SUMPRODUCT((COUNTIFS(C1161,"*"&amp;'分け方の表'!$F$4:$F$23&amp;"*")&gt;0)*('分け方の表'!$F$4:$F$23&lt;&gt;"")*'分け方の表'!$I$4:$I$23))))</f>
        <v/>
      </c>
      <c r="Q1161" s="39">
        <f>IF(L1161&lt;&gt;1,"",IF(P1161&gt;=99,"",INDEX('分け方の表'!$G$4:$G$23,P1161)&amp;""))</f>
        <v/>
      </c>
      <c r="R1161" s="39">
        <f>IF(L1161&lt;&gt;1,"",IF((F1161="収入")*(G1161="給与")*(E1161&lt;&gt;"")*(COUNTIFS('分け方の表'!$J$4:$J$13,E1161)&gt;0),INDEX('分け方の表'!$K$4:$K$13,MATCH(E1161,'分け方の表'!$J$4:$J$13,0))&amp;"",IFERROR(INDEX('分け方の表'!$C$4:$C$103,MATCH(F1161&amp;"|"&amp;G1161,'分け方の表'!$D$4:$D$103,0))&amp;"",IFERROR(INDEX('分け方の表'!$C$4:$C$103,MATCH(F1161&amp;"|（ほか全部）",'分け方の表'!$D$4:$D$103,0))&amp;"","未分類"))))</f>
        <v/>
      </c>
      <c r="S1161" s="39">
        <f>IF(L1161&lt;&gt;1,"",IF(N1161=1,"",IF(IF(O1161&gt;0,INDEX('分け方の表'!$N$4:$N$53,O1161)&amp;"","")&lt;&gt;"",IF(INDEX('分け方の表'!$N$4:$N$53,O1161)="（数えない）","",INDEX('分け方の表'!$N$4:$N$53,O1161)&amp;""),IF(I1161&amp;""="1",IF((Q1161&lt;&gt;"")*(D1161&lt;0)*(IFERROR(INDEX('入力'!$E$30:$E$88,MATCH(Q1161,'入力'!$A$30:$A$88,0)),"")="貯める・増やす"),Q1161,""),IF(A1161&amp;""="0","",IF(Q1161&lt;&gt;"",Q1161,R1161))))))</f>
        <v/>
      </c>
      <c r="T1161" s="56">
        <f>IF(S1161="","",IF(IFERROR(INDEX('入力'!$E$30:$E$88,MATCH(S1161,'入力'!$A$30:$A$88,0)),"")="入るお金",D1161,-D1161))</f>
        <v/>
      </c>
      <c r="U1161" s="39">
        <f>IF(L1161="","",IF(L1161&lt;&gt;1,"見出しなど",IF(N1161=1,"重なり",IF(S1161="",IF(O1161&gt;0,"数えない（直した）",IF(I1161&amp;""="1","振替",IF(A1161&amp;""="0","計算対象外","数えない"))),IF(COUNTIFS('入力'!$A$30:$A$88,S1161)=0,"一覧にない費目",IF(O1161&gt;0,"直した",IF(S1161="未分類","未分類","OK")))))))</f>
        <v/>
      </c>
    </row>
    <row r="1162">
      <c r="A1162" s="40" t="n"/>
      <c r="B1162" s="34" t="n"/>
      <c r="C1162" s="35" t="n"/>
      <c r="D1162" s="36" t="n"/>
      <c r="E1162" s="35" t="n"/>
      <c r="F1162" s="35" t="n"/>
      <c r="G1162" s="35" t="n"/>
      <c r="H1162" s="35" t="n"/>
      <c r="I1162" s="40" t="n"/>
      <c r="J1162" s="35" t="n"/>
      <c r="L1162" s="39">
        <f>IF(B1162="","",IFERROR(YEAR(B1162)*0+D1162*0+1,0))</f>
        <v/>
      </c>
      <c r="M1162" s="55">
        <f>IF(L1162&lt;&gt;1,"",IF(O1162&gt;0,IF(INDEX('分け方の表'!$O$4:$O$53,O1162)&lt;&gt;"",DATE(YEAR(INDEX('分け方の表'!$O$4:$O$53,O1162)),MONTH(INDEX('分け方の表'!$O$4:$O$53,O1162)),1),DATE(YEAR(B1162),MONTH(B1162),1)),DATE(YEAR(B1162),MONTH(B1162),1)))</f>
        <v/>
      </c>
      <c r="N1162" s="39">
        <f>IF(L1162&lt;&gt;1,"",IF(J1162="",0,IF(COUNTIFS($J$4:J1162,J1162)&gt;1,1,0)))</f>
        <v/>
      </c>
      <c r="O1162" s="39">
        <f>IF(L1162&lt;&gt;1,"",IF(J1162="",0,IFERROR(MATCH(J1162,'分け方の表'!$M$4:$M$53,0),0)))</f>
        <v/>
      </c>
      <c r="P1162" s="39">
        <f>IF(L1162&lt;&gt;1,"",IF(SUMPRODUCT((COUNTIFS(C1162,"*"&amp;'分け方の表'!$F$4:$F$23&amp;"*")&gt;0)*('分け方の表'!$F$4:$F$23&lt;&gt;"")*'分け方の表'!$I$4:$I$23)=0,99,1+COUNTIFS('分け方の表'!$I$4:$I$23,"&gt;"&amp;SUMPRODUCT((COUNTIFS(C1162,"*"&amp;'分け方の表'!$F$4:$F$23&amp;"*")&gt;0)*('分け方の表'!$F$4:$F$23&lt;&gt;"")*'分け方の表'!$I$4:$I$23))))</f>
        <v/>
      </c>
      <c r="Q1162" s="39">
        <f>IF(L1162&lt;&gt;1,"",IF(P1162&gt;=99,"",INDEX('分け方の表'!$G$4:$G$23,P1162)&amp;""))</f>
        <v/>
      </c>
      <c r="R1162" s="39">
        <f>IF(L1162&lt;&gt;1,"",IF((F1162="収入")*(G1162="給与")*(E1162&lt;&gt;"")*(COUNTIFS('分け方の表'!$J$4:$J$13,E1162)&gt;0),INDEX('分け方の表'!$K$4:$K$13,MATCH(E1162,'分け方の表'!$J$4:$J$13,0))&amp;"",IFERROR(INDEX('分け方の表'!$C$4:$C$103,MATCH(F1162&amp;"|"&amp;G1162,'分け方の表'!$D$4:$D$103,0))&amp;"",IFERROR(INDEX('分け方の表'!$C$4:$C$103,MATCH(F1162&amp;"|（ほか全部）",'分け方の表'!$D$4:$D$103,0))&amp;"","未分類"))))</f>
        <v/>
      </c>
      <c r="S1162" s="39">
        <f>IF(L1162&lt;&gt;1,"",IF(N1162=1,"",IF(IF(O1162&gt;0,INDEX('分け方の表'!$N$4:$N$53,O1162)&amp;"","")&lt;&gt;"",IF(INDEX('分け方の表'!$N$4:$N$53,O1162)="（数えない）","",INDEX('分け方の表'!$N$4:$N$53,O1162)&amp;""),IF(I1162&amp;""="1",IF((Q1162&lt;&gt;"")*(D1162&lt;0)*(IFERROR(INDEX('入力'!$E$30:$E$88,MATCH(Q1162,'入力'!$A$30:$A$88,0)),"")="貯める・増やす"),Q1162,""),IF(A1162&amp;""="0","",IF(Q1162&lt;&gt;"",Q1162,R1162))))))</f>
        <v/>
      </c>
      <c r="T1162" s="56">
        <f>IF(S1162="","",IF(IFERROR(INDEX('入力'!$E$30:$E$88,MATCH(S1162,'入力'!$A$30:$A$88,0)),"")="入るお金",D1162,-D1162))</f>
        <v/>
      </c>
      <c r="U1162" s="39">
        <f>IF(L1162="","",IF(L1162&lt;&gt;1,"見出しなど",IF(N1162=1,"重なり",IF(S1162="",IF(O1162&gt;0,"数えない（直した）",IF(I1162&amp;""="1","振替",IF(A1162&amp;""="0","計算対象外","数えない"))),IF(COUNTIFS('入力'!$A$30:$A$88,S1162)=0,"一覧にない費目",IF(O1162&gt;0,"直した",IF(S1162="未分類","未分類","OK")))))))</f>
        <v/>
      </c>
    </row>
    <row r="1163">
      <c r="A1163" s="40" t="n"/>
      <c r="B1163" s="34" t="n"/>
      <c r="C1163" s="35" t="n"/>
      <c r="D1163" s="36" t="n"/>
      <c r="E1163" s="35" t="n"/>
      <c r="F1163" s="35" t="n"/>
      <c r="G1163" s="35" t="n"/>
      <c r="H1163" s="35" t="n"/>
      <c r="I1163" s="40" t="n"/>
      <c r="J1163" s="35" t="n"/>
      <c r="L1163" s="39">
        <f>IF(B1163="","",IFERROR(YEAR(B1163)*0+D1163*0+1,0))</f>
        <v/>
      </c>
      <c r="M1163" s="55">
        <f>IF(L1163&lt;&gt;1,"",IF(O1163&gt;0,IF(INDEX('分け方の表'!$O$4:$O$53,O1163)&lt;&gt;"",DATE(YEAR(INDEX('分け方の表'!$O$4:$O$53,O1163)),MONTH(INDEX('分け方の表'!$O$4:$O$53,O1163)),1),DATE(YEAR(B1163),MONTH(B1163),1)),DATE(YEAR(B1163),MONTH(B1163),1)))</f>
        <v/>
      </c>
      <c r="N1163" s="39">
        <f>IF(L1163&lt;&gt;1,"",IF(J1163="",0,IF(COUNTIFS($J$4:J1163,J1163)&gt;1,1,0)))</f>
        <v/>
      </c>
      <c r="O1163" s="39">
        <f>IF(L1163&lt;&gt;1,"",IF(J1163="",0,IFERROR(MATCH(J1163,'分け方の表'!$M$4:$M$53,0),0)))</f>
        <v/>
      </c>
      <c r="P1163" s="39">
        <f>IF(L1163&lt;&gt;1,"",IF(SUMPRODUCT((COUNTIFS(C1163,"*"&amp;'分け方の表'!$F$4:$F$23&amp;"*")&gt;0)*('分け方の表'!$F$4:$F$23&lt;&gt;"")*'分け方の表'!$I$4:$I$23)=0,99,1+COUNTIFS('分け方の表'!$I$4:$I$23,"&gt;"&amp;SUMPRODUCT((COUNTIFS(C1163,"*"&amp;'分け方の表'!$F$4:$F$23&amp;"*")&gt;0)*('分け方の表'!$F$4:$F$23&lt;&gt;"")*'分け方の表'!$I$4:$I$23))))</f>
        <v/>
      </c>
      <c r="Q1163" s="39">
        <f>IF(L1163&lt;&gt;1,"",IF(P1163&gt;=99,"",INDEX('分け方の表'!$G$4:$G$23,P1163)&amp;""))</f>
        <v/>
      </c>
      <c r="R1163" s="39">
        <f>IF(L1163&lt;&gt;1,"",IF((F1163="収入")*(G1163="給与")*(E1163&lt;&gt;"")*(COUNTIFS('分け方の表'!$J$4:$J$13,E1163)&gt;0),INDEX('分け方の表'!$K$4:$K$13,MATCH(E1163,'分け方の表'!$J$4:$J$13,0))&amp;"",IFERROR(INDEX('分け方の表'!$C$4:$C$103,MATCH(F1163&amp;"|"&amp;G1163,'分け方の表'!$D$4:$D$103,0))&amp;"",IFERROR(INDEX('分け方の表'!$C$4:$C$103,MATCH(F1163&amp;"|（ほか全部）",'分け方の表'!$D$4:$D$103,0))&amp;"","未分類"))))</f>
        <v/>
      </c>
      <c r="S1163" s="39">
        <f>IF(L1163&lt;&gt;1,"",IF(N1163=1,"",IF(IF(O1163&gt;0,INDEX('分け方の表'!$N$4:$N$53,O1163)&amp;"","")&lt;&gt;"",IF(INDEX('分け方の表'!$N$4:$N$53,O1163)="（数えない）","",INDEX('分け方の表'!$N$4:$N$53,O1163)&amp;""),IF(I1163&amp;""="1",IF((Q1163&lt;&gt;"")*(D1163&lt;0)*(IFERROR(INDEX('入力'!$E$30:$E$88,MATCH(Q1163,'入力'!$A$30:$A$88,0)),"")="貯める・増やす"),Q1163,""),IF(A1163&amp;""="0","",IF(Q1163&lt;&gt;"",Q1163,R1163))))))</f>
        <v/>
      </c>
      <c r="T1163" s="56">
        <f>IF(S1163="","",IF(IFERROR(INDEX('入力'!$E$30:$E$88,MATCH(S1163,'入力'!$A$30:$A$88,0)),"")="入るお金",D1163,-D1163))</f>
        <v/>
      </c>
      <c r="U1163" s="39">
        <f>IF(L1163="","",IF(L1163&lt;&gt;1,"見出しなど",IF(N1163=1,"重なり",IF(S1163="",IF(O1163&gt;0,"数えない（直した）",IF(I1163&amp;""="1","振替",IF(A1163&amp;""="0","計算対象外","数えない"))),IF(COUNTIFS('入力'!$A$30:$A$88,S1163)=0,"一覧にない費目",IF(O1163&gt;0,"直した",IF(S1163="未分類","未分類","OK")))))))</f>
        <v/>
      </c>
    </row>
    <row r="1164">
      <c r="A1164" s="40" t="n"/>
      <c r="B1164" s="34" t="n"/>
      <c r="C1164" s="35" t="n"/>
      <c r="D1164" s="36" t="n"/>
      <c r="E1164" s="35" t="n"/>
      <c r="F1164" s="35" t="n"/>
      <c r="G1164" s="35" t="n"/>
      <c r="H1164" s="35" t="n"/>
      <c r="I1164" s="40" t="n"/>
      <c r="J1164" s="35" t="n"/>
      <c r="L1164" s="39">
        <f>IF(B1164="","",IFERROR(YEAR(B1164)*0+D1164*0+1,0))</f>
        <v/>
      </c>
      <c r="M1164" s="55">
        <f>IF(L1164&lt;&gt;1,"",IF(O1164&gt;0,IF(INDEX('分け方の表'!$O$4:$O$53,O1164)&lt;&gt;"",DATE(YEAR(INDEX('分け方の表'!$O$4:$O$53,O1164)),MONTH(INDEX('分け方の表'!$O$4:$O$53,O1164)),1),DATE(YEAR(B1164),MONTH(B1164),1)),DATE(YEAR(B1164),MONTH(B1164),1)))</f>
        <v/>
      </c>
      <c r="N1164" s="39">
        <f>IF(L1164&lt;&gt;1,"",IF(J1164="",0,IF(COUNTIFS($J$4:J1164,J1164)&gt;1,1,0)))</f>
        <v/>
      </c>
      <c r="O1164" s="39">
        <f>IF(L1164&lt;&gt;1,"",IF(J1164="",0,IFERROR(MATCH(J1164,'分け方の表'!$M$4:$M$53,0),0)))</f>
        <v/>
      </c>
      <c r="P1164" s="39">
        <f>IF(L1164&lt;&gt;1,"",IF(SUMPRODUCT((COUNTIFS(C1164,"*"&amp;'分け方の表'!$F$4:$F$23&amp;"*")&gt;0)*('分け方の表'!$F$4:$F$23&lt;&gt;"")*'分け方の表'!$I$4:$I$23)=0,99,1+COUNTIFS('分け方の表'!$I$4:$I$23,"&gt;"&amp;SUMPRODUCT((COUNTIFS(C1164,"*"&amp;'分け方の表'!$F$4:$F$23&amp;"*")&gt;0)*('分け方の表'!$F$4:$F$23&lt;&gt;"")*'分け方の表'!$I$4:$I$23))))</f>
        <v/>
      </c>
      <c r="Q1164" s="39">
        <f>IF(L1164&lt;&gt;1,"",IF(P1164&gt;=99,"",INDEX('分け方の表'!$G$4:$G$23,P1164)&amp;""))</f>
        <v/>
      </c>
      <c r="R1164" s="39">
        <f>IF(L1164&lt;&gt;1,"",IF((F1164="収入")*(G1164="給与")*(E1164&lt;&gt;"")*(COUNTIFS('分け方の表'!$J$4:$J$13,E1164)&gt;0),INDEX('分け方の表'!$K$4:$K$13,MATCH(E1164,'分け方の表'!$J$4:$J$13,0))&amp;"",IFERROR(INDEX('分け方の表'!$C$4:$C$103,MATCH(F1164&amp;"|"&amp;G1164,'分け方の表'!$D$4:$D$103,0))&amp;"",IFERROR(INDEX('分け方の表'!$C$4:$C$103,MATCH(F1164&amp;"|（ほか全部）",'分け方の表'!$D$4:$D$103,0))&amp;"","未分類"))))</f>
        <v/>
      </c>
      <c r="S1164" s="39">
        <f>IF(L1164&lt;&gt;1,"",IF(N1164=1,"",IF(IF(O1164&gt;0,INDEX('分け方の表'!$N$4:$N$53,O1164)&amp;"","")&lt;&gt;"",IF(INDEX('分け方の表'!$N$4:$N$53,O1164)="（数えない）","",INDEX('分け方の表'!$N$4:$N$53,O1164)&amp;""),IF(I1164&amp;""="1",IF((Q1164&lt;&gt;"")*(D1164&lt;0)*(IFERROR(INDEX('入力'!$E$30:$E$88,MATCH(Q1164,'入力'!$A$30:$A$88,0)),"")="貯める・増やす"),Q1164,""),IF(A1164&amp;""="0","",IF(Q1164&lt;&gt;"",Q1164,R1164))))))</f>
        <v/>
      </c>
      <c r="T1164" s="56">
        <f>IF(S1164="","",IF(IFERROR(INDEX('入力'!$E$30:$E$88,MATCH(S1164,'入力'!$A$30:$A$88,0)),"")="入るお金",D1164,-D1164))</f>
        <v/>
      </c>
      <c r="U1164" s="39">
        <f>IF(L1164="","",IF(L1164&lt;&gt;1,"見出しなど",IF(N1164=1,"重なり",IF(S1164="",IF(O1164&gt;0,"数えない（直した）",IF(I1164&amp;""="1","振替",IF(A1164&amp;""="0","計算対象外","数えない"))),IF(COUNTIFS('入力'!$A$30:$A$88,S1164)=0,"一覧にない費目",IF(O1164&gt;0,"直した",IF(S1164="未分類","未分類","OK")))))))</f>
        <v/>
      </c>
    </row>
    <row r="1165">
      <c r="A1165" s="40" t="n"/>
      <c r="B1165" s="34" t="n"/>
      <c r="C1165" s="35" t="n"/>
      <c r="D1165" s="36" t="n"/>
      <c r="E1165" s="35" t="n"/>
      <c r="F1165" s="35" t="n"/>
      <c r="G1165" s="35" t="n"/>
      <c r="H1165" s="35" t="n"/>
      <c r="I1165" s="40" t="n"/>
      <c r="J1165" s="35" t="n"/>
      <c r="L1165" s="39">
        <f>IF(B1165="","",IFERROR(YEAR(B1165)*0+D1165*0+1,0))</f>
        <v/>
      </c>
      <c r="M1165" s="55">
        <f>IF(L1165&lt;&gt;1,"",IF(O1165&gt;0,IF(INDEX('分け方の表'!$O$4:$O$53,O1165)&lt;&gt;"",DATE(YEAR(INDEX('分け方の表'!$O$4:$O$53,O1165)),MONTH(INDEX('分け方の表'!$O$4:$O$53,O1165)),1),DATE(YEAR(B1165),MONTH(B1165),1)),DATE(YEAR(B1165),MONTH(B1165),1)))</f>
        <v/>
      </c>
      <c r="N1165" s="39">
        <f>IF(L1165&lt;&gt;1,"",IF(J1165="",0,IF(COUNTIFS($J$4:J1165,J1165)&gt;1,1,0)))</f>
        <v/>
      </c>
      <c r="O1165" s="39">
        <f>IF(L1165&lt;&gt;1,"",IF(J1165="",0,IFERROR(MATCH(J1165,'分け方の表'!$M$4:$M$53,0),0)))</f>
        <v/>
      </c>
      <c r="P1165" s="39">
        <f>IF(L1165&lt;&gt;1,"",IF(SUMPRODUCT((COUNTIFS(C1165,"*"&amp;'分け方の表'!$F$4:$F$23&amp;"*")&gt;0)*('分け方の表'!$F$4:$F$23&lt;&gt;"")*'分け方の表'!$I$4:$I$23)=0,99,1+COUNTIFS('分け方の表'!$I$4:$I$23,"&gt;"&amp;SUMPRODUCT((COUNTIFS(C1165,"*"&amp;'分け方の表'!$F$4:$F$23&amp;"*")&gt;0)*('分け方の表'!$F$4:$F$23&lt;&gt;"")*'分け方の表'!$I$4:$I$23))))</f>
        <v/>
      </c>
      <c r="Q1165" s="39">
        <f>IF(L1165&lt;&gt;1,"",IF(P1165&gt;=99,"",INDEX('分け方の表'!$G$4:$G$23,P1165)&amp;""))</f>
        <v/>
      </c>
      <c r="R1165" s="39">
        <f>IF(L1165&lt;&gt;1,"",IF((F1165="収入")*(G1165="給与")*(E1165&lt;&gt;"")*(COUNTIFS('分け方の表'!$J$4:$J$13,E1165)&gt;0),INDEX('分け方の表'!$K$4:$K$13,MATCH(E1165,'分け方の表'!$J$4:$J$13,0))&amp;"",IFERROR(INDEX('分け方の表'!$C$4:$C$103,MATCH(F1165&amp;"|"&amp;G1165,'分け方の表'!$D$4:$D$103,0))&amp;"",IFERROR(INDEX('分け方の表'!$C$4:$C$103,MATCH(F1165&amp;"|（ほか全部）",'分け方の表'!$D$4:$D$103,0))&amp;"","未分類"))))</f>
        <v/>
      </c>
      <c r="S1165" s="39">
        <f>IF(L1165&lt;&gt;1,"",IF(N1165=1,"",IF(IF(O1165&gt;0,INDEX('分け方の表'!$N$4:$N$53,O1165)&amp;"","")&lt;&gt;"",IF(INDEX('分け方の表'!$N$4:$N$53,O1165)="（数えない）","",INDEX('分け方の表'!$N$4:$N$53,O1165)&amp;""),IF(I1165&amp;""="1",IF((Q1165&lt;&gt;"")*(D1165&lt;0)*(IFERROR(INDEX('入力'!$E$30:$E$88,MATCH(Q1165,'入力'!$A$30:$A$88,0)),"")="貯める・増やす"),Q1165,""),IF(A1165&amp;""="0","",IF(Q1165&lt;&gt;"",Q1165,R1165))))))</f>
        <v/>
      </c>
      <c r="T1165" s="56">
        <f>IF(S1165="","",IF(IFERROR(INDEX('入力'!$E$30:$E$88,MATCH(S1165,'入力'!$A$30:$A$88,0)),"")="入るお金",D1165,-D1165))</f>
        <v/>
      </c>
      <c r="U1165" s="39">
        <f>IF(L1165="","",IF(L1165&lt;&gt;1,"見出しなど",IF(N1165=1,"重なり",IF(S1165="",IF(O1165&gt;0,"数えない（直した）",IF(I1165&amp;""="1","振替",IF(A1165&amp;""="0","計算対象外","数えない"))),IF(COUNTIFS('入力'!$A$30:$A$88,S1165)=0,"一覧にない費目",IF(O1165&gt;0,"直した",IF(S1165="未分類","未分類","OK")))))))</f>
        <v/>
      </c>
    </row>
    <row r="1166">
      <c r="A1166" s="40" t="n"/>
      <c r="B1166" s="34" t="n"/>
      <c r="C1166" s="35" t="n"/>
      <c r="D1166" s="36" t="n"/>
      <c r="E1166" s="35" t="n"/>
      <c r="F1166" s="35" t="n"/>
      <c r="G1166" s="35" t="n"/>
      <c r="H1166" s="35" t="n"/>
      <c r="I1166" s="40" t="n"/>
      <c r="J1166" s="35" t="n"/>
      <c r="L1166" s="39">
        <f>IF(B1166="","",IFERROR(YEAR(B1166)*0+D1166*0+1,0))</f>
        <v/>
      </c>
      <c r="M1166" s="55">
        <f>IF(L1166&lt;&gt;1,"",IF(O1166&gt;0,IF(INDEX('分け方の表'!$O$4:$O$53,O1166)&lt;&gt;"",DATE(YEAR(INDEX('分け方の表'!$O$4:$O$53,O1166)),MONTH(INDEX('分け方の表'!$O$4:$O$53,O1166)),1),DATE(YEAR(B1166),MONTH(B1166),1)),DATE(YEAR(B1166),MONTH(B1166),1)))</f>
        <v/>
      </c>
      <c r="N1166" s="39">
        <f>IF(L1166&lt;&gt;1,"",IF(J1166="",0,IF(COUNTIFS($J$4:J1166,J1166)&gt;1,1,0)))</f>
        <v/>
      </c>
      <c r="O1166" s="39">
        <f>IF(L1166&lt;&gt;1,"",IF(J1166="",0,IFERROR(MATCH(J1166,'分け方の表'!$M$4:$M$53,0),0)))</f>
        <v/>
      </c>
      <c r="P1166" s="39">
        <f>IF(L1166&lt;&gt;1,"",IF(SUMPRODUCT((COUNTIFS(C1166,"*"&amp;'分け方の表'!$F$4:$F$23&amp;"*")&gt;0)*('分け方の表'!$F$4:$F$23&lt;&gt;"")*'分け方の表'!$I$4:$I$23)=0,99,1+COUNTIFS('分け方の表'!$I$4:$I$23,"&gt;"&amp;SUMPRODUCT((COUNTIFS(C1166,"*"&amp;'分け方の表'!$F$4:$F$23&amp;"*")&gt;0)*('分け方の表'!$F$4:$F$23&lt;&gt;"")*'分け方の表'!$I$4:$I$23))))</f>
        <v/>
      </c>
      <c r="Q1166" s="39">
        <f>IF(L1166&lt;&gt;1,"",IF(P1166&gt;=99,"",INDEX('分け方の表'!$G$4:$G$23,P1166)&amp;""))</f>
        <v/>
      </c>
      <c r="R1166" s="39">
        <f>IF(L1166&lt;&gt;1,"",IF((F1166="収入")*(G1166="給与")*(E1166&lt;&gt;"")*(COUNTIFS('分け方の表'!$J$4:$J$13,E1166)&gt;0),INDEX('分け方の表'!$K$4:$K$13,MATCH(E1166,'分け方の表'!$J$4:$J$13,0))&amp;"",IFERROR(INDEX('分け方の表'!$C$4:$C$103,MATCH(F1166&amp;"|"&amp;G1166,'分け方の表'!$D$4:$D$103,0))&amp;"",IFERROR(INDEX('分け方の表'!$C$4:$C$103,MATCH(F1166&amp;"|（ほか全部）",'分け方の表'!$D$4:$D$103,0))&amp;"","未分類"))))</f>
        <v/>
      </c>
      <c r="S1166" s="39">
        <f>IF(L1166&lt;&gt;1,"",IF(N1166=1,"",IF(IF(O1166&gt;0,INDEX('分け方の表'!$N$4:$N$53,O1166)&amp;"","")&lt;&gt;"",IF(INDEX('分け方の表'!$N$4:$N$53,O1166)="（数えない）","",INDEX('分け方の表'!$N$4:$N$53,O1166)&amp;""),IF(I1166&amp;""="1",IF((Q1166&lt;&gt;"")*(D1166&lt;0)*(IFERROR(INDEX('入力'!$E$30:$E$88,MATCH(Q1166,'入力'!$A$30:$A$88,0)),"")="貯める・増やす"),Q1166,""),IF(A1166&amp;""="0","",IF(Q1166&lt;&gt;"",Q1166,R1166))))))</f>
        <v/>
      </c>
      <c r="T1166" s="56">
        <f>IF(S1166="","",IF(IFERROR(INDEX('入力'!$E$30:$E$88,MATCH(S1166,'入力'!$A$30:$A$88,0)),"")="入るお金",D1166,-D1166))</f>
        <v/>
      </c>
      <c r="U1166" s="39">
        <f>IF(L1166="","",IF(L1166&lt;&gt;1,"見出しなど",IF(N1166=1,"重なり",IF(S1166="",IF(O1166&gt;0,"数えない（直した）",IF(I1166&amp;""="1","振替",IF(A1166&amp;""="0","計算対象外","数えない"))),IF(COUNTIFS('入力'!$A$30:$A$88,S1166)=0,"一覧にない費目",IF(O1166&gt;0,"直した",IF(S1166="未分類","未分類","OK")))))))</f>
        <v/>
      </c>
    </row>
    <row r="1167">
      <c r="A1167" s="40" t="n"/>
      <c r="B1167" s="34" t="n"/>
      <c r="C1167" s="35" t="n"/>
      <c r="D1167" s="36" t="n"/>
      <c r="E1167" s="35" t="n"/>
      <c r="F1167" s="35" t="n"/>
      <c r="G1167" s="35" t="n"/>
      <c r="H1167" s="35" t="n"/>
      <c r="I1167" s="40" t="n"/>
      <c r="J1167" s="35" t="n"/>
      <c r="L1167" s="39">
        <f>IF(B1167="","",IFERROR(YEAR(B1167)*0+D1167*0+1,0))</f>
        <v/>
      </c>
      <c r="M1167" s="55">
        <f>IF(L1167&lt;&gt;1,"",IF(O1167&gt;0,IF(INDEX('分け方の表'!$O$4:$O$53,O1167)&lt;&gt;"",DATE(YEAR(INDEX('分け方の表'!$O$4:$O$53,O1167)),MONTH(INDEX('分け方の表'!$O$4:$O$53,O1167)),1),DATE(YEAR(B1167),MONTH(B1167),1)),DATE(YEAR(B1167),MONTH(B1167),1)))</f>
        <v/>
      </c>
      <c r="N1167" s="39">
        <f>IF(L1167&lt;&gt;1,"",IF(J1167="",0,IF(COUNTIFS($J$4:J1167,J1167)&gt;1,1,0)))</f>
        <v/>
      </c>
      <c r="O1167" s="39">
        <f>IF(L1167&lt;&gt;1,"",IF(J1167="",0,IFERROR(MATCH(J1167,'分け方の表'!$M$4:$M$53,0),0)))</f>
        <v/>
      </c>
      <c r="P1167" s="39">
        <f>IF(L1167&lt;&gt;1,"",IF(SUMPRODUCT((COUNTIFS(C1167,"*"&amp;'分け方の表'!$F$4:$F$23&amp;"*")&gt;0)*('分け方の表'!$F$4:$F$23&lt;&gt;"")*'分け方の表'!$I$4:$I$23)=0,99,1+COUNTIFS('分け方の表'!$I$4:$I$23,"&gt;"&amp;SUMPRODUCT((COUNTIFS(C1167,"*"&amp;'分け方の表'!$F$4:$F$23&amp;"*")&gt;0)*('分け方の表'!$F$4:$F$23&lt;&gt;"")*'分け方の表'!$I$4:$I$23))))</f>
        <v/>
      </c>
      <c r="Q1167" s="39">
        <f>IF(L1167&lt;&gt;1,"",IF(P1167&gt;=99,"",INDEX('分け方の表'!$G$4:$G$23,P1167)&amp;""))</f>
        <v/>
      </c>
      <c r="R1167" s="39">
        <f>IF(L1167&lt;&gt;1,"",IF((F1167="収入")*(G1167="給与")*(E1167&lt;&gt;"")*(COUNTIFS('分け方の表'!$J$4:$J$13,E1167)&gt;0),INDEX('分け方の表'!$K$4:$K$13,MATCH(E1167,'分け方の表'!$J$4:$J$13,0))&amp;"",IFERROR(INDEX('分け方の表'!$C$4:$C$103,MATCH(F1167&amp;"|"&amp;G1167,'分け方の表'!$D$4:$D$103,0))&amp;"",IFERROR(INDEX('分け方の表'!$C$4:$C$103,MATCH(F1167&amp;"|（ほか全部）",'分け方の表'!$D$4:$D$103,0))&amp;"","未分類"))))</f>
        <v/>
      </c>
      <c r="S1167" s="39">
        <f>IF(L1167&lt;&gt;1,"",IF(N1167=1,"",IF(IF(O1167&gt;0,INDEX('分け方の表'!$N$4:$N$53,O1167)&amp;"","")&lt;&gt;"",IF(INDEX('分け方の表'!$N$4:$N$53,O1167)="（数えない）","",INDEX('分け方の表'!$N$4:$N$53,O1167)&amp;""),IF(I1167&amp;""="1",IF((Q1167&lt;&gt;"")*(D1167&lt;0)*(IFERROR(INDEX('入力'!$E$30:$E$88,MATCH(Q1167,'入力'!$A$30:$A$88,0)),"")="貯める・増やす"),Q1167,""),IF(A1167&amp;""="0","",IF(Q1167&lt;&gt;"",Q1167,R1167))))))</f>
        <v/>
      </c>
      <c r="T1167" s="56">
        <f>IF(S1167="","",IF(IFERROR(INDEX('入力'!$E$30:$E$88,MATCH(S1167,'入力'!$A$30:$A$88,0)),"")="入るお金",D1167,-D1167))</f>
        <v/>
      </c>
      <c r="U1167" s="39">
        <f>IF(L1167="","",IF(L1167&lt;&gt;1,"見出しなど",IF(N1167=1,"重なり",IF(S1167="",IF(O1167&gt;0,"数えない（直した）",IF(I1167&amp;""="1","振替",IF(A1167&amp;""="0","計算対象外","数えない"))),IF(COUNTIFS('入力'!$A$30:$A$88,S1167)=0,"一覧にない費目",IF(O1167&gt;0,"直した",IF(S1167="未分類","未分類","OK")))))))</f>
        <v/>
      </c>
    </row>
    <row r="1168">
      <c r="A1168" s="40" t="n"/>
      <c r="B1168" s="34" t="n"/>
      <c r="C1168" s="35" t="n"/>
      <c r="D1168" s="36" t="n"/>
      <c r="E1168" s="35" t="n"/>
      <c r="F1168" s="35" t="n"/>
      <c r="G1168" s="35" t="n"/>
      <c r="H1168" s="35" t="n"/>
      <c r="I1168" s="40" t="n"/>
      <c r="J1168" s="35" t="n"/>
      <c r="L1168" s="39">
        <f>IF(B1168="","",IFERROR(YEAR(B1168)*0+D1168*0+1,0))</f>
        <v/>
      </c>
      <c r="M1168" s="55">
        <f>IF(L1168&lt;&gt;1,"",IF(O1168&gt;0,IF(INDEX('分け方の表'!$O$4:$O$53,O1168)&lt;&gt;"",DATE(YEAR(INDEX('分け方の表'!$O$4:$O$53,O1168)),MONTH(INDEX('分け方の表'!$O$4:$O$53,O1168)),1),DATE(YEAR(B1168),MONTH(B1168),1)),DATE(YEAR(B1168),MONTH(B1168),1)))</f>
        <v/>
      </c>
      <c r="N1168" s="39">
        <f>IF(L1168&lt;&gt;1,"",IF(J1168="",0,IF(COUNTIFS($J$4:J1168,J1168)&gt;1,1,0)))</f>
        <v/>
      </c>
      <c r="O1168" s="39">
        <f>IF(L1168&lt;&gt;1,"",IF(J1168="",0,IFERROR(MATCH(J1168,'分け方の表'!$M$4:$M$53,0),0)))</f>
        <v/>
      </c>
      <c r="P1168" s="39">
        <f>IF(L1168&lt;&gt;1,"",IF(SUMPRODUCT((COUNTIFS(C1168,"*"&amp;'分け方の表'!$F$4:$F$23&amp;"*")&gt;0)*('分け方の表'!$F$4:$F$23&lt;&gt;"")*'分け方の表'!$I$4:$I$23)=0,99,1+COUNTIFS('分け方の表'!$I$4:$I$23,"&gt;"&amp;SUMPRODUCT((COUNTIFS(C1168,"*"&amp;'分け方の表'!$F$4:$F$23&amp;"*")&gt;0)*('分け方の表'!$F$4:$F$23&lt;&gt;"")*'分け方の表'!$I$4:$I$23))))</f>
        <v/>
      </c>
      <c r="Q1168" s="39">
        <f>IF(L1168&lt;&gt;1,"",IF(P1168&gt;=99,"",INDEX('分け方の表'!$G$4:$G$23,P1168)&amp;""))</f>
        <v/>
      </c>
      <c r="R1168" s="39">
        <f>IF(L1168&lt;&gt;1,"",IF((F1168="収入")*(G1168="給与")*(E1168&lt;&gt;"")*(COUNTIFS('分け方の表'!$J$4:$J$13,E1168)&gt;0),INDEX('分け方の表'!$K$4:$K$13,MATCH(E1168,'分け方の表'!$J$4:$J$13,0))&amp;"",IFERROR(INDEX('分け方の表'!$C$4:$C$103,MATCH(F1168&amp;"|"&amp;G1168,'分け方の表'!$D$4:$D$103,0))&amp;"",IFERROR(INDEX('分け方の表'!$C$4:$C$103,MATCH(F1168&amp;"|（ほか全部）",'分け方の表'!$D$4:$D$103,0))&amp;"","未分類"))))</f>
        <v/>
      </c>
      <c r="S1168" s="39">
        <f>IF(L1168&lt;&gt;1,"",IF(N1168=1,"",IF(IF(O1168&gt;0,INDEX('分け方の表'!$N$4:$N$53,O1168)&amp;"","")&lt;&gt;"",IF(INDEX('分け方の表'!$N$4:$N$53,O1168)="（数えない）","",INDEX('分け方の表'!$N$4:$N$53,O1168)&amp;""),IF(I1168&amp;""="1",IF((Q1168&lt;&gt;"")*(D1168&lt;0)*(IFERROR(INDEX('入力'!$E$30:$E$88,MATCH(Q1168,'入力'!$A$30:$A$88,0)),"")="貯める・増やす"),Q1168,""),IF(A1168&amp;""="0","",IF(Q1168&lt;&gt;"",Q1168,R1168))))))</f>
        <v/>
      </c>
      <c r="T1168" s="56">
        <f>IF(S1168="","",IF(IFERROR(INDEX('入力'!$E$30:$E$88,MATCH(S1168,'入力'!$A$30:$A$88,0)),"")="入るお金",D1168,-D1168))</f>
        <v/>
      </c>
      <c r="U1168" s="39">
        <f>IF(L1168="","",IF(L1168&lt;&gt;1,"見出しなど",IF(N1168=1,"重なり",IF(S1168="",IF(O1168&gt;0,"数えない（直した）",IF(I1168&amp;""="1","振替",IF(A1168&amp;""="0","計算対象外","数えない"))),IF(COUNTIFS('入力'!$A$30:$A$88,S1168)=0,"一覧にない費目",IF(O1168&gt;0,"直した",IF(S1168="未分類","未分類","OK")))))))</f>
        <v/>
      </c>
    </row>
    <row r="1169">
      <c r="A1169" s="40" t="n"/>
      <c r="B1169" s="34" t="n"/>
      <c r="C1169" s="35" t="n"/>
      <c r="D1169" s="36" t="n"/>
      <c r="E1169" s="35" t="n"/>
      <c r="F1169" s="35" t="n"/>
      <c r="G1169" s="35" t="n"/>
      <c r="H1169" s="35" t="n"/>
      <c r="I1169" s="40" t="n"/>
      <c r="J1169" s="35" t="n"/>
      <c r="L1169" s="39">
        <f>IF(B1169="","",IFERROR(YEAR(B1169)*0+D1169*0+1,0))</f>
        <v/>
      </c>
      <c r="M1169" s="55">
        <f>IF(L1169&lt;&gt;1,"",IF(O1169&gt;0,IF(INDEX('分け方の表'!$O$4:$O$53,O1169)&lt;&gt;"",DATE(YEAR(INDEX('分け方の表'!$O$4:$O$53,O1169)),MONTH(INDEX('分け方の表'!$O$4:$O$53,O1169)),1),DATE(YEAR(B1169),MONTH(B1169),1)),DATE(YEAR(B1169),MONTH(B1169),1)))</f>
        <v/>
      </c>
      <c r="N1169" s="39">
        <f>IF(L1169&lt;&gt;1,"",IF(J1169="",0,IF(COUNTIFS($J$4:J1169,J1169)&gt;1,1,0)))</f>
        <v/>
      </c>
      <c r="O1169" s="39">
        <f>IF(L1169&lt;&gt;1,"",IF(J1169="",0,IFERROR(MATCH(J1169,'分け方の表'!$M$4:$M$53,0),0)))</f>
        <v/>
      </c>
      <c r="P1169" s="39">
        <f>IF(L1169&lt;&gt;1,"",IF(SUMPRODUCT((COUNTIFS(C1169,"*"&amp;'分け方の表'!$F$4:$F$23&amp;"*")&gt;0)*('分け方の表'!$F$4:$F$23&lt;&gt;"")*'分け方の表'!$I$4:$I$23)=0,99,1+COUNTIFS('分け方の表'!$I$4:$I$23,"&gt;"&amp;SUMPRODUCT((COUNTIFS(C1169,"*"&amp;'分け方の表'!$F$4:$F$23&amp;"*")&gt;0)*('分け方の表'!$F$4:$F$23&lt;&gt;"")*'分け方の表'!$I$4:$I$23))))</f>
        <v/>
      </c>
      <c r="Q1169" s="39">
        <f>IF(L1169&lt;&gt;1,"",IF(P1169&gt;=99,"",INDEX('分け方の表'!$G$4:$G$23,P1169)&amp;""))</f>
        <v/>
      </c>
      <c r="R1169" s="39">
        <f>IF(L1169&lt;&gt;1,"",IF((F1169="収入")*(G1169="給与")*(E1169&lt;&gt;"")*(COUNTIFS('分け方の表'!$J$4:$J$13,E1169)&gt;0),INDEX('分け方の表'!$K$4:$K$13,MATCH(E1169,'分け方の表'!$J$4:$J$13,0))&amp;"",IFERROR(INDEX('分け方の表'!$C$4:$C$103,MATCH(F1169&amp;"|"&amp;G1169,'分け方の表'!$D$4:$D$103,0))&amp;"",IFERROR(INDEX('分け方の表'!$C$4:$C$103,MATCH(F1169&amp;"|（ほか全部）",'分け方の表'!$D$4:$D$103,0))&amp;"","未分類"))))</f>
        <v/>
      </c>
      <c r="S1169" s="39">
        <f>IF(L1169&lt;&gt;1,"",IF(N1169=1,"",IF(IF(O1169&gt;0,INDEX('分け方の表'!$N$4:$N$53,O1169)&amp;"","")&lt;&gt;"",IF(INDEX('分け方の表'!$N$4:$N$53,O1169)="（数えない）","",INDEX('分け方の表'!$N$4:$N$53,O1169)&amp;""),IF(I1169&amp;""="1",IF((Q1169&lt;&gt;"")*(D1169&lt;0)*(IFERROR(INDEX('入力'!$E$30:$E$88,MATCH(Q1169,'入力'!$A$30:$A$88,0)),"")="貯める・増やす"),Q1169,""),IF(A1169&amp;""="0","",IF(Q1169&lt;&gt;"",Q1169,R1169))))))</f>
        <v/>
      </c>
      <c r="T1169" s="56">
        <f>IF(S1169="","",IF(IFERROR(INDEX('入力'!$E$30:$E$88,MATCH(S1169,'入力'!$A$30:$A$88,0)),"")="入るお金",D1169,-D1169))</f>
        <v/>
      </c>
      <c r="U1169" s="39">
        <f>IF(L1169="","",IF(L1169&lt;&gt;1,"見出しなど",IF(N1169=1,"重なり",IF(S1169="",IF(O1169&gt;0,"数えない（直した）",IF(I1169&amp;""="1","振替",IF(A1169&amp;""="0","計算対象外","数えない"))),IF(COUNTIFS('入力'!$A$30:$A$88,S1169)=0,"一覧にない費目",IF(O1169&gt;0,"直した",IF(S1169="未分類","未分類","OK")))))))</f>
        <v/>
      </c>
    </row>
    <row r="1170">
      <c r="A1170" s="40" t="n"/>
      <c r="B1170" s="34" t="n"/>
      <c r="C1170" s="35" t="n"/>
      <c r="D1170" s="36" t="n"/>
      <c r="E1170" s="35" t="n"/>
      <c r="F1170" s="35" t="n"/>
      <c r="G1170" s="35" t="n"/>
      <c r="H1170" s="35" t="n"/>
      <c r="I1170" s="40" t="n"/>
      <c r="J1170" s="35" t="n"/>
      <c r="L1170" s="39">
        <f>IF(B1170="","",IFERROR(YEAR(B1170)*0+D1170*0+1,0))</f>
        <v/>
      </c>
      <c r="M1170" s="55">
        <f>IF(L1170&lt;&gt;1,"",IF(O1170&gt;0,IF(INDEX('分け方の表'!$O$4:$O$53,O1170)&lt;&gt;"",DATE(YEAR(INDEX('分け方の表'!$O$4:$O$53,O1170)),MONTH(INDEX('分け方の表'!$O$4:$O$53,O1170)),1),DATE(YEAR(B1170),MONTH(B1170),1)),DATE(YEAR(B1170),MONTH(B1170),1)))</f>
        <v/>
      </c>
      <c r="N1170" s="39">
        <f>IF(L1170&lt;&gt;1,"",IF(J1170="",0,IF(COUNTIFS($J$4:J1170,J1170)&gt;1,1,0)))</f>
        <v/>
      </c>
      <c r="O1170" s="39">
        <f>IF(L1170&lt;&gt;1,"",IF(J1170="",0,IFERROR(MATCH(J1170,'分け方の表'!$M$4:$M$53,0),0)))</f>
        <v/>
      </c>
      <c r="P1170" s="39">
        <f>IF(L1170&lt;&gt;1,"",IF(SUMPRODUCT((COUNTIFS(C1170,"*"&amp;'分け方の表'!$F$4:$F$23&amp;"*")&gt;0)*('分け方の表'!$F$4:$F$23&lt;&gt;"")*'分け方の表'!$I$4:$I$23)=0,99,1+COUNTIFS('分け方の表'!$I$4:$I$23,"&gt;"&amp;SUMPRODUCT((COUNTIFS(C1170,"*"&amp;'分け方の表'!$F$4:$F$23&amp;"*")&gt;0)*('分け方の表'!$F$4:$F$23&lt;&gt;"")*'分け方の表'!$I$4:$I$23))))</f>
        <v/>
      </c>
      <c r="Q1170" s="39">
        <f>IF(L1170&lt;&gt;1,"",IF(P1170&gt;=99,"",INDEX('分け方の表'!$G$4:$G$23,P1170)&amp;""))</f>
        <v/>
      </c>
      <c r="R1170" s="39">
        <f>IF(L1170&lt;&gt;1,"",IF((F1170="収入")*(G1170="給与")*(E1170&lt;&gt;"")*(COUNTIFS('分け方の表'!$J$4:$J$13,E1170)&gt;0),INDEX('分け方の表'!$K$4:$K$13,MATCH(E1170,'分け方の表'!$J$4:$J$13,0))&amp;"",IFERROR(INDEX('分け方の表'!$C$4:$C$103,MATCH(F1170&amp;"|"&amp;G1170,'分け方の表'!$D$4:$D$103,0))&amp;"",IFERROR(INDEX('分け方の表'!$C$4:$C$103,MATCH(F1170&amp;"|（ほか全部）",'分け方の表'!$D$4:$D$103,0))&amp;"","未分類"))))</f>
        <v/>
      </c>
      <c r="S1170" s="39">
        <f>IF(L1170&lt;&gt;1,"",IF(N1170=1,"",IF(IF(O1170&gt;0,INDEX('分け方の表'!$N$4:$N$53,O1170)&amp;"","")&lt;&gt;"",IF(INDEX('分け方の表'!$N$4:$N$53,O1170)="（数えない）","",INDEX('分け方の表'!$N$4:$N$53,O1170)&amp;""),IF(I1170&amp;""="1",IF((Q1170&lt;&gt;"")*(D1170&lt;0)*(IFERROR(INDEX('入力'!$E$30:$E$88,MATCH(Q1170,'入力'!$A$30:$A$88,0)),"")="貯める・増やす"),Q1170,""),IF(A1170&amp;""="0","",IF(Q1170&lt;&gt;"",Q1170,R1170))))))</f>
        <v/>
      </c>
      <c r="T1170" s="56">
        <f>IF(S1170="","",IF(IFERROR(INDEX('入力'!$E$30:$E$88,MATCH(S1170,'入力'!$A$30:$A$88,0)),"")="入るお金",D1170,-D1170))</f>
        <v/>
      </c>
      <c r="U1170" s="39">
        <f>IF(L1170="","",IF(L1170&lt;&gt;1,"見出しなど",IF(N1170=1,"重なり",IF(S1170="",IF(O1170&gt;0,"数えない（直した）",IF(I1170&amp;""="1","振替",IF(A1170&amp;""="0","計算対象外","数えない"))),IF(COUNTIFS('入力'!$A$30:$A$88,S1170)=0,"一覧にない費目",IF(O1170&gt;0,"直した",IF(S1170="未分類","未分類","OK")))))))</f>
        <v/>
      </c>
    </row>
    <row r="1171">
      <c r="A1171" s="40" t="n"/>
      <c r="B1171" s="34" t="n"/>
      <c r="C1171" s="35" t="n"/>
      <c r="D1171" s="36" t="n"/>
      <c r="E1171" s="35" t="n"/>
      <c r="F1171" s="35" t="n"/>
      <c r="G1171" s="35" t="n"/>
      <c r="H1171" s="35" t="n"/>
      <c r="I1171" s="40" t="n"/>
      <c r="J1171" s="35" t="n"/>
      <c r="L1171" s="39">
        <f>IF(B1171="","",IFERROR(YEAR(B1171)*0+D1171*0+1,0))</f>
        <v/>
      </c>
      <c r="M1171" s="55">
        <f>IF(L1171&lt;&gt;1,"",IF(O1171&gt;0,IF(INDEX('分け方の表'!$O$4:$O$53,O1171)&lt;&gt;"",DATE(YEAR(INDEX('分け方の表'!$O$4:$O$53,O1171)),MONTH(INDEX('分け方の表'!$O$4:$O$53,O1171)),1),DATE(YEAR(B1171),MONTH(B1171),1)),DATE(YEAR(B1171),MONTH(B1171),1)))</f>
        <v/>
      </c>
      <c r="N1171" s="39">
        <f>IF(L1171&lt;&gt;1,"",IF(J1171="",0,IF(COUNTIFS($J$4:J1171,J1171)&gt;1,1,0)))</f>
        <v/>
      </c>
      <c r="O1171" s="39">
        <f>IF(L1171&lt;&gt;1,"",IF(J1171="",0,IFERROR(MATCH(J1171,'分け方の表'!$M$4:$M$53,0),0)))</f>
        <v/>
      </c>
      <c r="P1171" s="39">
        <f>IF(L1171&lt;&gt;1,"",IF(SUMPRODUCT((COUNTIFS(C1171,"*"&amp;'分け方の表'!$F$4:$F$23&amp;"*")&gt;0)*('分け方の表'!$F$4:$F$23&lt;&gt;"")*'分け方の表'!$I$4:$I$23)=0,99,1+COUNTIFS('分け方の表'!$I$4:$I$23,"&gt;"&amp;SUMPRODUCT((COUNTIFS(C1171,"*"&amp;'分け方の表'!$F$4:$F$23&amp;"*")&gt;0)*('分け方の表'!$F$4:$F$23&lt;&gt;"")*'分け方の表'!$I$4:$I$23))))</f>
        <v/>
      </c>
      <c r="Q1171" s="39">
        <f>IF(L1171&lt;&gt;1,"",IF(P1171&gt;=99,"",INDEX('分け方の表'!$G$4:$G$23,P1171)&amp;""))</f>
        <v/>
      </c>
      <c r="R1171" s="39">
        <f>IF(L1171&lt;&gt;1,"",IF((F1171="収入")*(G1171="給与")*(E1171&lt;&gt;"")*(COUNTIFS('分け方の表'!$J$4:$J$13,E1171)&gt;0),INDEX('分け方の表'!$K$4:$K$13,MATCH(E1171,'分け方の表'!$J$4:$J$13,0))&amp;"",IFERROR(INDEX('分け方の表'!$C$4:$C$103,MATCH(F1171&amp;"|"&amp;G1171,'分け方の表'!$D$4:$D$103,0))&amp;"",IFERROR(INDEX('分け方の表'!$C$4:$C$103,MATCH(F1171&amp;"|（ほか全部）",'分け方の表'!$D$4:$D$103,0))&amp;"","未分類"))))</f>
        <v/>
      </c>
      <c r="S1171" s="39">
        <f>IF(L1171&lt;&gt;1,"",IF(N1171=1,"",IF(IF(O1171&gt;0,INDEX('分け方の表'!$N$4:$N$53,O1171)&amp;"","")&lt;&gt;"",IF(INDEX('分け方の表'!$N$4:$N$53,O1171)="（数えない）","",INDEX('分け方の表'!$N$4:$N$53,O1171)&amp;""),IF(I1171&amp;""="1",IF((Q1171&lt;&gt;"")*(D1171&lt;0)*(IFERROR(INDEX('入力'!$E$30:$E$88,MATCH(Q1171,'入力'!$A$30:$A$88,0)),"")="貯める・増やす"),Q1171,""),IF(A1171&amp;""="0","",IF(Q1171&lt;&gt;"",Q1171,R1171))))))</f>
        <v/>
      </c>
      <c r="T1171" s="56">
        <f>IF(S1171="","",IF(IFERROR(INDEX('入力'!$E$30:$E$88,MATCH(S1171,'入力'!$A$30:$A$88,0)),"")="入るお金",D1171,-D1171))</f>
        <v/>
      </c>
      <c r="U1171" s="39">
        <f>IF(L1171="","",IF(L1171&lt;&gt;1,"見出しなど",IF(N1171=1,"重なり",IF(S1171="",IF(O1171&gt;0,"数えない（直した）",IF(I1171&amp;""="1","振替",IF(A1171&amp;""="0","計算対象外","数えない"))),IF(COUNTIFS('入力'!$A$30:$A$88,S1171)=0,"一覧にない費目",IF(O1171&gt;0,"直した",IF(S1171="未分類","未分類","OK")))))))</f>
        <v/>
      </c>
    </row>
    <row r="1172">
      <c r="A1172" s="40" t="n"/>
      <c r="B1172" s="34" t="n"/>
      <c r="C1172" s="35" t="n"/>
      <c r="D1172" s="36" t="n"/>
      <c r="E1172" s="35" t="n"/>
      <c r="F1172" s="35" t="n"/>
      <c r="G1172" s="35" t="n"/>
      <c r="H1172" s="35" t="n"/>
      <c r="I1172" s="40" t="n"/>
      <c r="J1172" s="35" t="n"/>
      <c r="L1172" s="39">
        <f>IF(B1172="","",IFERROR(YEAR(B1172)*0+D1172*0+1,0))</f>
        <v/>
      </c>
      <c r="M1172" s="55">
        <f>IF(L1172&lt;&gt;1,"",IF(O1172&gt;0,IF(INDEX('分け方の表'!$O$4:$O$53,O1172)&lt;&gt;"",DATE(YEAR(INDEX('分け方の表'!$O$4:$O$53,O1172)),MONTH(INDEX('分け方の表'!$O$4:$O$53,O1172)),1),DATE(YEAR(B1172),MONTH(B1172),1)),DATE(YEAR(B1172),MONTH(B1172),1)))</f>
        <v/>
      </c>
      <c r="N1172" s="39">
        <f>IF(L1172&lt;&gt;1,"",IF(J1172="",0,IF(COUNTIFS($J$4:J1172,J1172)&gt;1,1,0)))</f>
        <v/>
      </c>
      <c r="O1172" s="39">
        <f>IF(L1172&lt;&gt;1,"",IF(J1172="",0,IFERROR(MATCH(J1172,'分け方の表'!$M$4:$M$53,0),0)))</f>
        <v/>
      </c>
      <c r="P1172" s="39">
        <f>IF(L1172&lt;&gt;1,"",IF(SUMPRODUCT((COUNTIFS(C1172,"*"&amp;'分け方の表'!$F$4:$F$23&amp;"*")&gt;0)*('分け方の表'!$F$4:$F$23&lt;&gt;"")*'分け方の表'!$I$4:$I$23)=0,99,1+COUNTIFS('分け方の表'!$I$4:$I$23,"&gt;"&amp;SUMPRODUCT((COUNTIFS(C1172,"*"&amp;'分け方の表'!$F$4:$F$23&amp;"*")&gt;0)*('分け方の表'!$F$4:$F$23&lt;&gt;"")*'分け方の表'!$I$4:$I$23))))</f>
        <v/>
      </c>
      <c r="Q1172" s="39">
        <f>IF(L1172&lt;&gt;1,"",IF(P1172&gt;=99,"",INDEX('分け方の表'!$G$4:$G$23,P1172)&amp;""))</f>
        <v/>
      </c>
      <c r="R1172" s="39">
        <f>IF(L1172&lt;&gt;1,"",IF((F1172="収入")*(G1172="給与")*(E1172&lt;&gt;"")*(COUNTIFS('分け方の表'!$J$4:$J$13,E1172)&gt;0),INDEX('分け方の表'!$K$4:$K$13,MATCH(E1172,'分け方の表'!$J$4:$J$13,0))&amp;"",IFERROR(INDEX('分け方の表'!$C$4:$C$103,MATCH(F1172&amp;"|"&amp;G1172,'分け方の表'!$D$4:$D$103,0))&amp;"",IFERROR(INDEX('分け方の表'!$C$4:$C$103,MATCH(F1172&amp;"|（ほか全部）",'分け方の表'!$D$4:$D$103,0))&amp;"","未分類"))))</f>
        <v/>
      </c>
      <c r="S1172" s="39">
        <f>IF(L1172&lt;&gt;1,"",IF(N1172=1,"",IF(IF(O1172&gt;0,INDEX('分け方の表'!$N$4:$N$53,O1172)&amp;"","")&lt;&gt;"",IF(INDEX('分け方の表'!$N$4:$N$53,O1172)="（数えない）","",INDEX('分け方の表'!$N$4:$N$53,O1172)&amp;""),IF(I1172&amp;""="1",IF((Q1172&lt;&gt;"")*(D1172&lt;0)*(IFERROR(INDEX('入力'!$E$30:$E$88,MATCH(Q1172,'入力'!$A$30:$A$88,0)),"")="貯める・増やす"),Q1172,""),IF(A1172&amp;""="0","",IF(Q1172&lt;&gt;"",Q1172,R1172))))))</f>
        <v/>
      </c>
      <c r="T1172" s="56">
        <f>IF(S1172="","",IF(IFERROR(INDEX('入力'!$E$30:$E$88,MATCH(S1172,'入力'!$A$30:$A$88,0)),"")="入るお金",D1172,-D1172))</f>
        <v/>
      </c>
      <c r="U1172" s="39">
        <f>IF(L1172="","",IF(L1172&lt;&gt;1,"見出しなど",IF(N1172=1,"重なり",IF(S1172="",IF(O1172&gt;0,"数えない（直した）",IF(I1172&amp;""="1","振替",IF(A1172&amp;""="0","計算対象外","数えない"))),IF(COUNTIFS('入力'!$A$30:$A$88,S1172)=0,"一覧にない費目",IF(O1172&gt;0,"直した",IF(S1172="未分類","未分類","OK")))))))</f>
        <v/>
      </c>
    </row>
    <row r="1173">
      <c r="A1173" s="40" t="n"/>
      <c r="B1173" s="34" t="n"/>
      <c r="C1173" s="35" t="n"/>
      <c r="D1173" s="36" t="n"/>
      <c r="E1173" s="35" t="n"/>
      <c r="F1173" s="35" t="n"/>
      <c r="G1173" s="35" t="n"/>
      <c r="H1173" s="35" t="n"/>
      <c r="I1173" s="40" t="n"/>
      <c r="J1173" s="35" t="n"/>
      <c r="L1173" s="39">
        <f>IF(B1173="","",IFERROR(YEAR(B1173)*0+D1173*0+1,0))</f>
        <v/>
      </c>
      <c r="M1173" s="55">
        <f>IF(L1173&lt;&gt;1,"",IF(O1173&gt;0,IF(INDEX('分け方の表'!$O$4:$O$53,O1173)&lt;&gt;"",DATE(YEAR(INDEX('分け方の表'!$O$4:$O$53,O1173)),MONTH(INDEX('分け方の表'!$O$4:$O$53,O1173)),1),DATE(YEAR(B1173),MONTH(B1173),1)),DATE(YEAR(B1173),MONTH(B1173),1)))</f>
        <v/>
      </c>
      <c r="N1173" s="39">
        <f>IF(L1173&lt;&gt;1,"",IF(J1173="",0,IF(COUNTIFS($J$4:J1173,J1173)&gt;1,1,0)))</f>
        <v/>
      </c>
      <c r="O1173" s="39">
        <f>IF(L1173&lt;&gt;1,"",IF(J1173="",0,IFERROR(MATCH(J1173,'分け方の表'!$M$4:$M$53,0),0)))</f>
        <v/>
      </c>
      <c r="P1173" s="39">
        <f>IF(L1173&lt;&gt;1,"",IF(SUMPRODUCT((COUNTIFS(C1173,"*"&amp;'分け方の表'!$F$4:$F$23&amp;"*")&gt;0)*('分け方の表'!$F$4:$F$23&lt;&gt;"")*'分け方の表'!$I$4:$I$23)=0,99,1+COUNTIFS('分け方の表'!$I$4:$I$23,"&gt;"&amp;SUMPRODUCT((COUNTIFS(C1173,"*"&amp;'分け方の表'!$F$4:$F$23&amp;"*")&gt;0)*('分け方の表'!$F$4:$F$23&lt;&gt;"")*'分け方の表'!$I$4:$I$23))))</f>
        <v/>
      </c>
      <c r="Q1173" s="39">
        <f>IF(L1173&lt;&gt;1,"",IF(P1173&gt;=99,"",INDEX('分け方の表'!$G$4:$G$23,P1173)&amp;""))</f>
        <v/>
      </c>
      <c r="R1173" s="39">
        <f>IF(L1173&lt;&gt;1,"",IF((F1173="収入")*(G1173="給与")*(E1173&lt;&gt;"")*(COUNTIFS('分け方の表'!$J$4:$J$13,E1173)&gt;0),INDEX('分け方の表'!$K$4:$K$13,MATCH(E1173,'分け方の表'!$J$4:$J$13,0))&amp;"",IFERROR(INDEX('分け方の表'!$C$4:$C$103,MATCH(F1173&amp;"|"&amp;G1173,'分け方の表'!$D$4:$D$103,0))&amp;"",IFERROR(INDEX('分け方の表'!$C$4:$C$103,MATCH(F1173&amp;"|（ほか全部）",'分け方の表'!$D$4:$D$103,0))&amp;"","未分類"))))</f>
        <v/>
      </c>
      <c r="S1173" s="39">
        <f>IF(L1173&lt;&gt;1,"",IF(N1173=1,"",IF(IF(O1173&gt;0,INDEX('分け方の表'!$N$4:$N$53,O1173)&amp;"","")&lt;&gt;"",IF(INDEX('分け方の表'!$N$4:$N$53,O1173)="（数えない）","",INDEX('分け方の表'!$N$4:$N$53,O1173)&amp;""),IF(I1173&amp;""="1",IF((Q1173&lt;&gt;"")*(D1173&lt;0)*(IFERROR(INDEX('入力'!$E$30:$E$88,MATCH(Q1173,'入力'!$A$30:$A$88,0)),"")="貯める・増やす"),Q1173,""),IF(A1173&amp;""="0","",IF(Q1173&lt;&gt;"",Q1173,R1173))))))</f>
        <v/>
      </c>
      <c r="T1173" s="56">
        <f>IF(S1173="","",IF(IFERROR(INDEX('入力'!$E$30:$E$88,MATCH(S1173,'入力'!$A$30:$A$88,0)),"")="入るお金",D1173,-D1173))</f>
        <v/>
      </c>
      <c r="U1173" s="39">
        <f>IF(L1173="","",IF(L1173&lt;&gt;1,"見出しなど",IF(N1173=1,"重なり",IF(S1173="",IF(O1173&gt;0,"数えない（直した）",IF(I1173&amp;""="1","振替",IF(A1173&amp;""="0","計算対象外","数えない"))),IF(COUNTIFS('入力'!$A$30:$A$88,S1173)=0,"一覧にない費目",IF(O1173&gt;0,"直した",IF(S1173="未分類","未分類","OK")))))))</f>
        <v/>
      </c>
    </row>
    <row r="1174">
      <c r="A1174" s="40" t="n"/>
      <c r="B1174" s="34" t="n"/>
      <c r="C1174" s="35" t="n"/>
      <c r="D1174" s="36" t="n"/>
      <c r="E1174" s="35" t="n"/>
      <c r="F1174" s="35" t="n"/>
      <c r="G1174" s="35" t="n"/>
      <c r="H1174" s="35" t="n"/>
      <c r="I1174" s="40" t="n"/>
      <c r="J1174" s="35" t="n"/>
      <c r="L1174" s="39">
        <f>IF(B1174="","",IFERROR(YEAR(B1174)*0+D1174*0+1,0))</f>
        <v/>
      </c>
      <c r="M1174" s="55">
        <f>IF(L1174&lt;&gt;1,"",IF(O1174&gt;0,IF(INDEX('分け方の表'!$O$4:$O$53,O1174)&lt;&gt;"",DATE(YEAR(INDEX('分け方の表'!$O$4:$O$53,O1174)),MONTH(INDEX('分け方の表'!$O$4:$O$53,O1174)),1),DATE(YEAR(B1174),MONTH(B1174),1)),DATE(YEAR(B1174),MONTH(B1174),1)))</f>
        <v/>
      </c>
      <c r="N1174" s="39">
        <f>IF(L1174&lt;&gt;1,"",IF(J1174="",0,IF(COUNTIFS($J$4:J1174,J1174)&gt;1,1,0)))</f>
        <v/>
      </c>
      <c r="O1174" s="39">
        <f>IF(L1174&lt;&gt;1,"",IF(J1174="",0,IFERROR(MATCH(J1174,'分け方の表'!$M$4:$M$53,0),0)))</f>
        <v/>
      </c>
      <c r="P1174" s="39">
        <f>IF(L1174&lt;&gt;1,"",IF(SUMPRODUCT((COUNTIFS(C1174,"*"&amp;'分け方の表'!$F$4:$F$23&amp;"*")&gt;0)*('分け方の表'!$F$4:$F$23&lt;&gt;"")*'分け方の表'!$I$4:$I$23)=0,99,1+COUNTIFS('分け方の表'!$I$4:$I$23,"&gt;"&amp;SUMPRODUCT((COUNTIFS(C1174,"*"&amp;'分け方の表'!$F$4:$F$23&amp;"*")&gt;0)*('分け方の表'!$F$4:$F$23&lt;&gt;"")*'分け方の表'!$I$4:$I$23))))</f>
        <v/>
      </c>
      <c r="Q1174" s="39">
        <f>IF(L1174&lt;&gt;1,"",IF(P1174&gt;=99,"",INDEX('分け方の表'!$G$4:$G$23,P1174)&amp;""))</f>
        <v/>
      </c>
      <c r="R1174" s="39">
        <f>IF(L1174&lt;&gt;1,"",IF((F1174="収入")*(G1174="給与")*(E1174&lt;&gt;"")*(COUNTIFS('分け方の表'!$J$4:$J$13,E1174)&gt;0),INDEX('分け方の表'!$K$4:$K$13,MATCH(E1174,'分け方の表'!$J$4:$J$13,0))&amp;"",IFERROR(INDEX('分け方の表'!$C$4:$C$103,MATCH(F1174&amp;"|"&amp;G1174,'分け方の表'!$D$4:$D$103,0))&amp;"",IFERROR(INDEX('分け方の表'!$C$4:$C$103,MATCH(F1174&amp;"|（ほか全部）",'分け方の表'!$D$4:$D$103,0))&amp;"","未分類"))))</f>
        <v/>
      </c>
      <c r="S1174" s="39">
        <f>IF(L1174&lt;&gt;1,"",IF(N1174=1,"",IF(IF(O1174&gt;0,INDEX('分け方の表'!$N$4:$N$53,O1174)&amp;"","")&lt;&gt;"",IF(INDEX('分け方の表'!$N$4:$N$53,O1174)="（数えない）","",INDEX('分け方の表'!$N$4:$N$53,O1174)&amp;""),IF(I1174&amp;""="1",IF((Q1174&lt;&gt;"")*(D1174&lt;0)*(IFERROR(INDEX('入力'!$E$30:$E$88,MATCH(Q1174,'入力'!$A$30:$A$88,0)),"")="貯める・増やす"),Q1174,""),IF(A1174&amp;""="0","",IF(Q1174&lt;&gt;"",Q1174,R1174))))))</f>
        <v/>
      </c>
      <c r="T1174" s="56">
        <f>IF(S1174="","",IF(IFERROR(INDEX('入力'!$E$30:$E$88,MATCH(S1174,'入力'!$A$30:$A$88,0)),"")="入るお金",D1174,-D1174))</f>
        <v/>
      </c>
      <c r="U1174" s="39">
        <f>IF(L1174="","",IF(L1174&lt;&gt;1,"見出しなど",IF(N1174=1,"重なり",IF(S1174="",IF(O1174&gt;0,"数えない（直した）",IF(I1174&amp;""="1","振替",IF(A1174&amp;""="0","計算対象外","数えない"))),IF(COUNTIFS('入力'!$A$30:$A$88,S1174)=0,"一覧にない費目",IF(O1174&gt;0,"直した",IF(S1174="未分類","未分類","OK")))))))</f>
        <v/>
      </c>
    </row>
    <row r="1175">
      <c r="A1175" s="40" t="n"/>
      <c r="B1175" s="34" t="n"/>
      <c r="C1175" s="35" t="n"/>
      <c r="D1175" s="36" t="n"/>
      <c r="E1175" s="35" t="n"/>
      <c r="F1175" s="35" t="n"/>
      <c r="G1175" s="35" t="n"/>
      <c r="H1175" s="35" t="n"/>
      <c r="I1175" s="40" t="n"/>
      <c r="J1175" s="35" t="n"/>
      <c r="L1175" s="39">
        <f>IF(B1175="","",IFERROR(YEAR(B1175)*0+D1175*0+1,0))</f>
        <v/>
      </c>
      <c r="M1175" s="55">
        <f>IF(L1175&lt;&gt;1,"",IF(O1175&gt;0,IF(INDEX('分け方の表'!$O$4:$O$53,O1175)&lt;&gt;"",DATE(YEAR(INDEX('分け方の表'!$O$4:$O$53,O1175)),MONTH(INDEX('分け方の表'!$O$4:$O$53,O1175)),1),DATE(YEAR(B1175),MONTH(B1175),1)),DATE(YEAR(B1175),MONTH(B1175),1)))</f>
        <v/>
      </c>
      <c r="N1175" s="39">
        <f>IF(L1175&lt;&gt;1,"",IF(J1175="",0,IF(COUNTIFS($J$4:J1175,J1175)&gt;1,1,0)))</f>
        <v/>
      </c>
      <c r="O1175" s="39">
        <f>IF(L1175&lt;&gt;1,"",IF(J1175="",0,IFERROR(MATCH(J1175,'分け方の表'!$M$4:$M$53,0),0)))</f>
        <v/>
      </c>
      <c r="P1175" s="39">
        <f>IF(L1175&lt;&gt;1,"",IF(SUMPRODUCT((COUNTIFS(C1175,"*"&amp;'分け方の表'!$F$4:$F$23&amp;"*")&gt;0)*('分け方の表'!$F$4:$F$23&lt;&gt;"")*'分け方の表'!$I$4:$I$23)=0,99,1+COUNTIFS('分け方の表'!$I$4:$I$23,"&gt;"&amp;SUMPRODUCT((COUNTIFS(C1175,"*"&amp;'分け方の表'!$F$4:$F$23&amp;"*")&gt;0)*('分け方の表'!$F$4:$F$23&lt;&gt;"")*'分け方の表'!$I$4:$I$23))))</f>
        <v/>
      </c>
      <c r="Q1175" s="39">
        <f>IF(L1175&lt;&gt;1,"",IF(P1175&gt;=99,"",INDEX('分け方の表'!$G$4:$G$23,P1175)&amp;""))</f>
        <v/>
      </c>
      <c r="R1175" s="39">
        <f>IF(L1175&lt;&gt;1,"",IF((F1175="収入")*(G1175="給与")*(E1175&lt;&gt;"")*(COUNTIFS('分け方の表'!$J$4:$J$13,E1175)&gt;0),INDEX('分け方の表'!$K$4:$K$13,MATCH(E1175,'分け方の表'!$J$4:$J$13,0))&amp;"",IFERROR(INDEX('分け方の表'!$C$4:$C$103,MATCH(F1175&amp;"|"&amp;G1175,'分け方の表'!$D$4:$D$103,0))&amp;"",IFERROR(INDEX('分け方の表'!$C$4:$C$103,MATCH(F1175&amp;"|（ほか全部）",'分け方の表'!$D$4:$D$103,0))&amp;"","未分類"))))</f>
        <v/>
      </c>
      <c r="S1175" s="39">
        <f>IF(L1175&lt;&gt;1,"",IF(N1175=1,"",IF(IF(O1175&gt;0,INDEX('分け方の表'!$N$4:$N$53,O1175)&amp;"","")&lt;&gt;"",IF(INDEX('分け方の表'!$N$4:$N$53,O1175)="（数えない）","",INDEX('分け方の表'!$N$4:$N$53,O1175)&amp;""),IF(I1175&amp;""="1",IF((Q1175&lt;&gt;"")*(D1175&lt;0)*(IFERROR(INDEX('入力'!$E$30:$E$88,MATCH(Q1175,'入力'!$A$30:$A$88,0)),"")="貯める・増やす"),Q1175,""),IF(A1175&amp;""="0","",IF(Q1175&lt;&gt;"",Q1175,R1175))))))</f>
        <v/>
      </c>
      <c r="T1175" s="56">
        <f>IF(S1175="","",IF(IFERROR(INDEX('入力'!$E$30:$E$88,MATCH(S1175,'入力'!$A$30:$A$88,0)),"")="入るお金",D1175,-D1175))</f>
        <v/>
      </c>
      <c r="U1175" s="39">
        <f>IF(L1175="","",IF(L1175&lt;&gt;1,"見出しなど",IF(N1175=1,"重なり",IF(S1175="",IF(O1175&gt;0,"数えない（直した）",IF(I1175&amp;""="1","振替",IF(A1175&amp;""="0","計算対象外","数えない"))),IF(COUNTIFS('入力'!$A$30:$A$88,S1175)=0,"一覧にない費目",IF(O1175&gt;0,"直した",IF(S1175="未分類","未分類","OK")))))))</f>
        <v/>
      </c>
    </row>
    <row r="1176">
      <c r="A1176" s="40" t="n"/>
      <c r="B1176" s="34" t="n"/>
      <c r="C1176" s="35" t="n"/>
      <c r="D1176" s="36" t="n"/>
      <c r="E1176" s="35" t="n"/>
      <c r="F1176" s="35" t="n"/>
      <c r="G1176" s="35" t="n"/>
      <c r="H1176" s="35" t="n"/>
      <c r="I1176" s="40" t="n"/>
      <c r="J1176" s="35" t="n"/>
      <c r="L1176" s="39">
        <f>IF(B1176="","",IFERROR(YEAR(B1176)*0+D1176*0+1,0))</f>
        <v/>
      </c>
      <c r="M1176" s="55">
        <f>IF(L1176&lt;&gt;1,"",IF(O1176&gt;0,IF(INDEX('分け方の表'!$O$4:$O$53,O1176)&lt;&gt;"",DATE(YEAR(INDEX('分け方の表'!$O$4:$O$53,O1176)),MONTH(INDEX('分け方の表'!$O$4:$O$53,O1176)),1),DATE(YEAR(B1176),MONTH(B1176),1)),DATE(YEAR(B1176),MONTH(B1176),1)))</f>
        <v/>
      </c>
      <c r="N1176" s="39">
        <f>IF(L1176&lt;&gt;1,"",IF(J1176="",0,IF(COUNTIFS($J$4:J1176,J1176)&gt;1,1,0)))</f>
        <v/>
      </c>
      <c r="O1176" s="39">
        <f>IF(L1176&lt;&gt;1,"",IF(J1176="",0,IFERROR(MATCH(J1176,'分け方の表'!$M$4:$M$53,0),0)))</f>
        <v/>
      </c>
      <c r="P1176" s="39">
        <f>IF(L1176&lt;&gt;1,"",IF(SUMPRODUCT((COUNTIFS(C1176,"*"&amp;'分け方の表'!$F$4:$F$23&amp;"*")&gt;0)*('分け方の表'!$F$4:$F$23&lt;&gt;"")*'分け方の表'!$I$4:$I$23)=0,99,1+COUNTIFS('分け方の表'!$I$4:$I$23,"&gt;"&amp;SUMPRODUCT((COUNTIFS(C1176,"*"&amp;'分け方の表'!$F$4:$F$23&amp;"*")&gt;0)*('分け方の表'!$F$4:$F$23&lt;&gt;"")*'分け方の表'!$I$4:$I$23))))</f>
        <v/>
      </c>
      <c r="Q1176" s="39">
        <f>IF(L1176&lt;&gt;1,"",IF(P1176&gt;=99,"",INDEX('分け方の表'!$G$4:$G$23,P1176)&amp;""))</f>
        <v/>
      </c>
      <c r="R1176" s="39">
        <f>IF(L1176&lt;&gt;1,"",IF((F1176="収入")*(G1176="給与")*(E1176&lt;&gt;"")*(COUNTIFS('分け方の表'!$J$4:$J$13,E1176)&gt;0),INDEX('分け方の表'!$K$4:$K$13,MATCH(E1176,'分け方の表'!$J$4:$J$13,0))&amp;"",IFERROR(INDEX('分け方の表'!$C$4:$C$103,MATCH(F1176&amp;"|"&amp;G1176,'分け方の表'!$D$4:$D$103,0))&amp;"",IFERROR(INDEX('分け方の表'!$C$4:$C$103,MATCH(F1176&amp;"|（ほか全部）",'分け方の表'!$D$4:$D$103,0))&amp;"","未分類"))))</f>
        <v/>
      </c>
      <c r="S1176" s="39">
        <f>IF(L1176&lt;&gt;1,"",IF(N1176=1,"",IF(IF(O1176&gt;0,INDEX('分け方の表'!$N$4:$N$53,O1176)&amp;"","")&lt;&gt;"",IF(INDEX('分け方の表'!$N$4:$N$53,O1176)="（数えない）","",INDEX('分け方の表'!$N$4:$N$53,O1176)&amp;""),IF(I1176&amp;""="1",IF((Q1176&lt;&gt;"")*(D1176&lt;0)*(IFERROR(INDEX('入力'!$E$30:$E$88,MATCH(Q1176,'入力'!$A$30:$A$88,0)),"")="貯める・増やす"),Q1176,""),IF(A1176&amp;""="0","",IF(Q1176&lt;&gt;"",Q1176,R1176))))))</f>
        <v/>
      </c>
      <c r="T1176" s="56">
        <f>IF(S1176="","",IF(IFERROR(INDEX('入力'!$E$30:$E$88,MATCH(S1176,'入力'!$A$30:$A$88,0)),"")="入るお金",D1176,-D1176))</f>
        <v/>
      </c>
      <c r="U1176" s="39">
        <f>IF(L1176="","",IF(L1176&lt;&gt;1,"見出しなど",IF(N1176=1,"重なり",IF(S1176="",IF(O1176&gt;0,"数えない（直した）",IF(I1176&amp;""="1","振替",IF(A1176&amp;""="0","計算対象外","数えない"))),IF(COUNTIFS('入力'!$A$30:$A$88,S1176)=0,"一覧にない費目",IF(O1176&gt;0,"直した",IF(S1176="未分類","未分類","OK")))))))</f>
        <v/>
      </c>
    </row>
    <row r="1177">
      <c r="A1177" s="40" t="n"/>
      <c r="B1177" s="34" t="n"/>
      <c r="C1177" s="35" t="n"/>
      <c r="D1177" s="36" t="n"/>
      <c r="E1177" s="35" t="n"/>
      <c r="F1177" s="35" t="n"/>
      <c r="G1177" s="35" t="n"/>
      <c r="H1177" s="35" t="n"/>
      <c r="I1177" s="40" t="n"/>
      <c r="J1177" s="35" t="n"/>
      <c r="L1177" s="39">
        <f>IF(B1177="","",IFERROR(YEAR(B1177)*0+D1177*0+1,0))</f>
        <v/>
      </c>
      <c r="M1177" s="55">
        <f>IF(L1177&lt;&gt;1,"",IF(O1177&gt;0,IF(INDEX('分け方の表'!$O$4:$O$53,O1177)&lt;&gt;"",DATE(YEAR(INDEX('分け方の表'!$O$4:$O$53,O1177)),MONTH(INDEX('分け方の表'!$O$4:$O$53,O1177)),1),DATE(YEAR(B1177),MONTH(B1177),1)),DATE(YEAR(B1177),MONTH(B1177),1)))</f>
        <v/>
      </c>
      <c r="N1177" s="39">
        <f>IF(L1177&lt;&gt;1,"",IF(J1177="",0,IF(COUNTIFS($J$4:J1177,J1177)&gt;1,1,0)))</f>
        <v/>
      </c>
      <c r="O1177" s="39">
        <f>IF(L1177&lt;&gt;1,"",IF(J1177="",0,IFERROR(MATCH(J1177,'分け方の表'!$M$4:$M$53,0),0)))</f>
        <v/>
      </c>
      <c r="P1177" s="39">
        <f>IF(L1177&lt;&gt;1,"",IF(SUMPRODUCT((COUNTIFS(C1177,"*"&amp;'分け方の表'!$F$4:$F$23&amp;"*")&gt;0)*('分け方の表'!$F$4:$F$23&lt;&gt;"")*'分け方の表'!$I$4:$I$23)=0,99,1+COUNTIFS('分け方の表'!$I$4:$I$23,"&gt;"&amp;SUMPRODUCT((COUNTIFS(C1177,"*"&amp;'分け方の表'!$F$4:$F$23&amp;"*")&gt;0)*('分け方の表'!$F$4:$F$23&lt;&gt;"")*'分け方の表'!$I$4:$I$23))))</f>
        <v/>
      </c>
      <c r="Q1177" s="39">
        <f>IF(L1177&lt;&gt;1,"",IF(P1177&gt;=99,"",INDEX('分け方の表'!$G$4:$G$23,P1177)&amp;""))</f>
        <v/>
      </c>
      <c r="R1177" s="39">
        <f>IF(L1177&lt;&gt;1,"",IF((F1177="収入")*(G1177="給与")*(E1177&lt;&gt;"")*(COUNTIFS('分け方の表'!$J$4:$J$13,E1177)&gt;0),INDEX('分け方の表'!$K$4:$K$13,MATCH(E1177,'分け方の表'!$J$4:$J$13,0))&amp;"",IFERROR(INDEX('分け方の表'!$C$4:$C$103,MATCH(F1177&amp;"|"&amp;G1177,'分け方の表'!$D$4:$D$103,0))&amp;"",IFERROR(INDEX('分け方の表'!$C$4:$C$103,MATCH(F1177&amp;"|（ほか全部）",'分け方の表'!$D$4:$D$103,0))&amp;"","未分類"))))</f>
        <v/>
      </c>
      <c r="S1177" s="39">
        <f>IF(L1177&lt;&gt;1,"",IF(N1177=1,"",IF(IF(O1177&gt;0,INDEX('分け方の表'!$N$4:$N$53,O1177)&amp;"","")&lt;&gt;"",IF(INDEX('分け方の表'!$N$4:$N$53,O1177)="（数えない）","",INDEX('分け方の表'!$N$4:$N$53,O1177)&amp;""),IF(I1177&amp;""="1",IF((Q1177&lt;&gt;"")*(D1177&lt;0)*(IFERROR(INDEX('入力'!$E$30:$E$88,MATCH(Q1177,'入力'!$A$30:$A$88,0)),"")="貯める・増やす"),Q1177,""),IF(A1177&amp;""="0","",IF(Q1177&lt;&gt;"",Q1177,R1177))))))</f>
        <v/>
      </c>
      <c r="T1177" s="56">
        <f>IF(S1177="","",IF(IFERROR(INDEX('入力'!$E$30:$E$88,MATCH(S1177,'入力'!$A$30:$A$88,0)),"")="入るお金",D1177,-D1177))</f>
        <v/>
      </c>
      <c r="U1177" s="39">
        <f>IF(L1177="","",IF(L1177&lt;&gt;1,"見出しなど",IF(N1177=1,"重なり",IF(S1177="",IF(O1177&gt;0,"数えない（直した）",IF(I1177&amp;""="1","振替",IF(A1177&amp;""="0","計算対象外","数えない"))),IF(COUNTIFS('入力'!$A$30:$A$88,S1177)=0,"一覧にない費目",IF(O1177&gt;0,"直した",IF(S1177="未分類","未分類","OK")))))))</f>
        <v/>
      </c>
    </row>
    <row r="1178">
      <c r="A1178" s="40" t="n"/>
      <c r="B1178" s="34" t="n"/>
      <c r="C1178" s="35" t="n"/>
      <c r="D1178" s="36" t="n"/>
      <c r="E1178" s="35" t="n"/>
      <c r="F1178" s="35" t="n"/>
      <c r="G1178" s="35" t="n"/>
      <c r="H1178" s="35" t="n"/>
      <c r="I1178" s="40" t="n"/>
      <c r="J1178" s="35" t="n"/>
      <c r="L1178" s="39">
        <f>IF(B1178="","",IFERROR(YEAR(B1178)*0+D1178*0+1,0))</f>
        <v/>
      </c>
      <c r="M1178" s="55">
        <f>IF(L1178&lt;&gt;1,"",IF(O1178&gt;0,IF(INDEX('分け方の表'!$O$4:$O$53,O1178)&lt;&gt;"",DATE(YEAR(INDEX('分け方の表'!$O$4:$O$53,O1178)),MONTH(INDEX('分け方の表'!$O$4:$O$53,O1178)),1),DATE(YEAR(B1178),MONTH(B1178),1)),DATE(YEAR(B1178),MONTH(B1178),1)))</f>
        <v/>
      </c>
      <c r="N1178" s="39">
        <f>IF(L1178&lt;&gt;1,"",IF(J1178="",0,IF(COUNTIFS($J$4:J1178,J1178)&gt;1,1,0)))</f>
        <v/>
      </c>
      <c r="O1178" s="39">
        <f>IF(L1178&lt;&gt;1,"",IF(J1178="",0,IFERROR(MATCH(J1178,'分け方の表'!$M$4:$M$53,0),0)))</f>
        <v/>
      </c>
      <c r="P1178" s="39">
        <f>IF(L1178&lt;&gt;1,"",IF(SUMPRODUCT((COUNTIFS(C1178,"*"&amp;'分け方の表'!$F$4:$F$23&amp;"*")&gt;0)*('分け方の表'!$F$4:$F$23&lt;&gt;"")*'分け方の表'!$I$4:$I$23)=0,99,1+COUNTIFS('分け方の表'!$I$4:$I$23,"&gt;"&amp;SUMPRODUCT((COUNTIFS(C1178,"*"&amp;'分け方の表'!$F$4:$F$23&amp;"*")&gt;0)*('分け方の表'!$F$4:$F$23&lt;&gt;"")*'分け方の表'!$I$4:$I$23))))</f>
        <v/>
      </c>
      <c r="Q1178" s="39">
        <f>IF(L1178&lt;&gt;1,"",IF(P1178&gt;=99,"",INDEX('分け方の表'!$G$4:$G$23,P1178)&amp;""))</f>
        <v/>
      </c>
      <c r="R1178" s="39">
        <f>IF(L1178&lt;&gt;1,"",IF((F1178="収入")*(G1178="給与")*(E1178&lt;&gt;"")*(COUNTIFS('分け方の表'!$J$4:$J$13,E1178)&gt;0),INDEX('分け方の表'!$K$4:$K$13,MATCH(E1178,'分け方の表'!$J$4:$J$13,0))&amp;"",IFERROR(INDEX('分け方の表'!$C$4:$C$103,MATCH(F1178&amp;"|"&amp;G1178,'分け方の表'!$D$4:$D$103,0))&amp;"",IFERROR(INDEX('分け方の表'!$C$4:$C$103,MATCH(F1178&amp;"|（ほか全部）",'分け方の表'!$D$4:$D$103,0))&amp;"","未分類"))))</f>
        <v/>
      </c>
      <c r="S1178" s="39">
        <f>IF(L1178&lt;&gt;1,"",IF(N1178=1,"",IF(IF(O1178&gt;0,INDEX('分け方の表'!$N$4:$N$53,O1178)&amp;"","")&lt;&gt;"",IF(INDEX('分け方の表'!$N$4:$N$53,O1178)="（数えない）","",INDEX('分け方の表'!$N$4:$N$53,O1178)&amp;""),IF(I1178&amp;""="1",IF((Q1178&lt;&gt;"")*(D1178&lt;0)*(IFERROR(INDEX('入力'!$E$30:$E$88,MATCH(Q1178,'入力'!$A$30:$A$88,0)),"")="貯める・増やす"),Q1178,""),IF(A1178&amp;""="0","",IF(Q1178&lt;&gt;"",Q1178,R1178))))))</f>
        <v/>
      </c>
      <c r="T1178" s="56">
        <f>IF(S1178="","",IF(IFERROR(INDEX('入力'!$E$30:$E$88,MATCH(S1178,'入力'!$A$30:$A$88,0)),"")="入るお金",D1178,-D1178))</f>
        <v/>
      </c>
      <c r="U1178" s="39">
        <f>IF(L1178="","",IF(L1178&lt;&gt;1,"見出しなど",IF(N1178=1,"重なり",IF(S1178="",IF(O1178&gt;0,"数えない（直した）",IF(I1178&amp;""="1","振替",IF(A1178&amp;""="0","計算対象外","数えない"))),IF(COUNTIFS('入力'!$A$30:$A$88,S1178)=0,"一覧にない費目",IF(O1178&gt;0,"直した",IF(S1178="未分類","未分類","OK")))))))</f>
        <v/>
      </c>
    </row>
    <row r="1179">
      <c r="A1179" s="40" t="n"/>
      <c r="B1179" s="34" t="n"/>
      <c r="C1179" s="35" t="n"/>
      <c r="D1179" s="36" t="n"/>
      <c r="E1179" s="35" t="n"/>
      <c r="F1179" s="35" t="n"/>
      <c r="G1179" s="35" t="n"/>
      <c r="H1179" s="35" t="n"/>
      <c r="I1179" s="40" t="n"/>
      <c r="J1179" s="35" t="n"/>
      <c r="L1179" s="39">
        <f>IF(B1179="","",IFERROR(YEAR(B1179)*0+D1179*0+1,0))</f>
        <v/>
      </c>
      <c r="M1179" s="55">
        <f>IF(L1179&lt;&gt;1,"",IF(O1179&gt;0,IF(INDEX('分け方の表'!$O$4:$O$53,O1179)&lt;&gt;"",DATE(YEAR(INDEX('分け方の表'!$O$4:$O$53,O1179)),MONTH(INDEX('分け方の表'!$O$4:$O$53,O1179)),1),DATE(YEAR(B1179),MONTH(B1179),1)),DATE(YEAR(B1179),MONTH(B1179),1)))</f>
        <v/>
      </c>
      <c r="N1179" s="39">
        <f>IF(L1179&lt;&gt;1,"",IF(J1179="",0,IF(COUNTIFS($J$4:J1179,J1179)&gt;1,1,0)))</f>
        <v/>
      </c>
      <c r="O1179" s="39">
        <f>IF(L1179&lt;&gt;1,"",IF(J1179="",0,IFERROR(MATCH(J1179,'分け方の表'!$M$4:$M$53,0),0)))</f>
        <v/>
      </c>
      <c r="P1179" s="39">
        <f>IF(L1179&lt;&gt;1,"",IF(SUMPRODUCT((COUNTIFS(C1179,"*"&amp;'分け方の表'!$F$4:$F$23&amp;"*")&gt;0)*('分け方の表'!$F$4:$F$23&lt;&gt;"")*'分け方の表'!$I$4:$I$23)=0,99,1+COUNTIFS('分け方の表'!$I$4:$I$23,"&gt;"&amp;SUMPRODUCT((COUNTIFS(C1179,"*"&amp;'分け方の表'!$F$4:$F$23&amp;"*")&gt;0)*('分け方の表'!$F$4:$F$23&lt;&gt;"")*'分け方の表'!$I$4:$I$23))))</f>
        <v/>
      </c>
      <c r="Q1179" s="39">
        <f>IF(L1179&lt;&gt;1,"",IF(P1179&gt;=99,"",INDEX('分け方の表'!$G$4:$G$23,P1179)&amp;""))</f>
        <v/>
      </c>
      <c r="R1179" s="39">
        <f>IF(L1179&lt;&gt;1,"",IF((F1179="収入")*(G1179="給与")*(E1179&lt;&gt;"")*(COUNTIFS('分け方の表'!$J$4:$J$13,E1179)&gt;0),INDEX('分け方の表'!$K$4:$K$13,MATCH(E1179,'分け方の表'!$J$4:$J$13,0))&amp;"",IFERROR(INDEX('分け方の表'!$C$4:$C$103,MATCH(F1179&amp;"|"&amp;G1179,'分け方の表'!$D$4:$D$103,0))&amp;"",IFERROR(INDEX('分け方の表'!$C$4:$C$103,MATCH(F1179&amp;"|（ほか全部）",'分け方の表'!$D$4:$D$103,0))&amp;"","未分類"))))</f>
        <v/>
      </c>
      <c r="S1179" s="39">
        <f>IF(L1179&lt;&gt;1,"",IF(N1179=1,"",IF(IF(O1179&gt;0,INDEX('分け方の表'!$N$4:$N$53,O1179)&amp;"","")&lt;&gt;"",IF(INDEX('分け方の表'!$N$4:$N$53,O1179)="（数えない）","",INDEX('分け方の表'!$N$4:$N$53,O1179)&amp;""),IF(I1179&amp;""="1",IF((Q1179&lt;&gt;"")*(D1179&lt;0)*(IFERROR(INDEX('入力'!$E$30:$E$88,MATCH(Q1179,'入力'!$A$30:$A$88,0)),"")="貯める・増やす"),Q1179,""),IF(A1179&amp;""="0","",IF(Q1179&lt;&gt;"",Q1179,R1179))))))</f>
        <v/>
      </c>
      <c r="T1179" s="56">
        <f>IF(S1179="","",IF(IFERROR(INDEX('入力'!$E$30:$E$88,MATCH(S1179,'入力'!$A$30:$A$88,0)),"")="入るお金",D1179,-D1179))</f>
        <v/>
      </c>
      <c r="U1179" s="39">
        <f>IF(L1179="","",IF(L1179&lt;&gt;1,"見出しなど",IF(N1179=1,"重なり",IF(S1179="",IF(O1179&gt;0,"数えない（直した）",IF(I1179&amp;""="1","振替",IF(A1179&amp;""="0","計算対象外","数えない"))),IF(COUNTIFS('入力'!$A$30:$A$88,S1179)=0,"一覧にない費目",IF(O1179&gt;0,"直した",IF(S1179="未分類","未分類","OK")))))))</f>
        <v/>
      </c>
    </row>
    <row r="1180">
      <c r="A1180" s="40" t="n"/>
      <c r="B1180" s="34" t="n"/>
      <c r="C1180" s="35" t="n"/>
      <c r="D1180" s="36" t="n"/>
      <c r="E1180" s="35" t="n"/>
      <c r="F1180" s="35" t="n"/>
      <c r="G1180" s="35" t="n"/>
      <c r="H1180" s="35" t="n"/>
      <c r="I1180" s="40" t="n"/>
      <c r="J1180" s="35" t="n"/>
      <c r="L1180" s="39">
        <f>IF(B1180="","",IFERROR(YEAR(B1180)*0+D1180*0+1,0))</f>
        <v/>
      </c>
      <c r="M1180" s="55">
        <f>IF(L1180&lt;&gt;1,"",IF(O1180&gt;0,IF(INDEX('分け方の表'!$O$4:$O$53,O1180)&lt;&gt;"",DATE(YEAR(INDEX('分け方の表'!$O$4:$O$53,O1180)),MONTH(INDEX('分け方の表'!$O$4:$O$53,O1180)),1),DATE(YEAR(B1180),MONTH(B1180),1)),DATE(YEAR(B1180),MONTH(B1180),1)))</f>
        <v/>
      </c>
      <c r="N1180" s="39">
        <f>IF(L1180&lt;&gt;1,"",IF(J1180="",0,IF(COUNTIFS($J$4:J1180,J1180)&gt;1,1,0)))</f>
        <v/>
      </c>
      <c r="O1180" s="39">
        <f>IF(L1180&lt;&gt;1,"",IF(J1180="",0,IFERROR(MATCH(J1180,'分け方の表'!$M$4:$M$53,0),0)))</f>
        <v/>
      </c>
      <c r="P1180" s="39">
        <f>IF(L1180&lt;&gt;1,"",IF(SUMPRODUCT((COUNTIFS(C1180,"*"&amp;'分け方の表'!$F$4:$F$23&amp;"*")&gt;0)*('分け方の表'!$F$4:$F$23&lt;&gt;"")*'分け方の表'!$I$4:$I$23)=0,99,1+COUNTIFS('分け方の表'!$I$4:$I$23,"&gt;"&amp;SUMPRODUCT((COUNTIFS(C1180,"*"&amp;'分け方の表'!$F$4:$F$23&amp;"*")&gt;0)*('分け方の表'!$F$4:$F$23&lt;&gt;"")*'分け方の表'!$I$4:$I$23))))</f>
        <v/>
      </c>
      <c r="Q1180" s="39">
        <f>IF(L1180&lt;&gt;1,"",IF(P1180&gt;=99,"",INDEX('分け方の表'!$G$4:$G$23,P1180)&amp;""))</f>
        <v/>
      </c>
      <c r="R1180" s="39">
        <f>IF(L1180&lt;&gt;1,"",IF((F1180="収入")*(G1180="給与")*(E1180&lt;&gt;"")*(COUNTIFS('分け方の表'!$J$4:$J$13,E1180)&gt;0),INDEX('分け方の表'!$K$4:$K$13,MATCH(E1180,'分け方の表'!$J$4:$J$13,0))&amp;"",IFERROR(INDEX('分け方の表'!$C$4:$C$103,MATCH(F1180&amp;"|"&amp;G1180,'分け方の表'!$D$4:$D$103,0))&amp;"",IFERROR(INDEX('分け方の表'!$C$4:$C$103,MATCH(F1180&amp;"|（ほか全部）",'分け方の表'!$D$4:$D$103,0))&amp;"","未分類"))))</f>
        <v/>
      </c>
      <c r="S1180" s="39">
        <f>IF(L1180&lt;&gt;1,"",IF(N1180=1,"",IF(IF(O1180&gt;0,INDEX('分け方の表'!$N$4:$N$53,O1180)&amp;"","")&lt;&gt;"",IF(INDEX('分け方の表'!$N$4:$N$53,O1180)="（数えない）","",INDEX('分け方の表'!$N$4:$N$53,O1180)&amp;""),IF(I1180&amp;""="1",IF((Q1180&lt;&gt;"")*(D1180&lt;0)*(IFERROR(INDEX('入力'!$E$30:$E$88,MATCH(Q1180,'入力'!$A$30:$A$88,0)),"")="貯める・増やす"),Q1180,""),IF(A1180&amp;""="0","",IF(Q1180&lt;&gt;"",Q1180,R1180))))))</f>
        <v/>
      </c>
      <c r="T1180" s="56">
        <f>IF(S1180="","",IF(IFERROR(INDEX('入力'!$E$30:$E$88,MATCH(S1180,'入力'!$A$30:$A$88,0)),"")="入るお金",D1180,-D1180))</f>
        <v/>
      </c>
      <c r="U1180" s="39">
        <f>IF(L1180="","",IF(L1180&lt;&gt;1,"見出しなど",IF(N1180=1,"重なり",IF(S1180="",IF(O1180&gt;0,"数えない（直した）",IF(I1180&amp;""="1","振替",IF(A1180&amp;""="0","計算対象外","数えない"))),IF(COUNTIFS('入力'!$A$30:$A$88,S1180)=0,"一覧にない費目",IF(O1180&gt;0,"直した",IF(S1180="未分類","未分類","OK")))))))</f>
        <v/>
      </c>
    </row>
    <row r="1181">
      <c r="A1181" s="40" t="n"/>
      <c r="B1181" s="34" t="n"/>
      <c r="C1181" s="35" t="n"/>
      <c r="D1181" s="36" t="n"/>
      <c r="E1181" s="35" t="n"/>
      <c r="F1181" s="35" t="n"/>
      <c r="G1181" s="35" t="n"/>
      <c r="H1181" s="35" t="n"/>
      <c r="I1181" s="40" t="n"/>
      <c r="J1181" s="35" t="n"/>
      <c r="L1181" s="39">
        <f>IF(B1181="","",IFERROR(YEAR(B1181)*0+D1181*0+1,0))</f>
        <v/>
      </c>
      <c r="M1181" s="55">
        <f>IF(L1181&lt;&gt;1,"",IF(O1181&gt;0,IF(INDEX('分け方の表'!$O$4:$O$53,O1181)&lt;&gt;"",DATE(YEAR(INDEX('分け方の表'!$O$4:$O$53,O1181)),MONTH(INDEX('分け方の表'!$O$4:$O$53,O1181)),1),DATE(YEAR(B1181),MONTH(B1181),1)),DATE(YEAR(B1181),MONTH(B1181),1)))</f>
        <v/>
      </c>
      <c r="N1181" s="39">
        <f>IF(L1181&lt;&gt;1,"",IF(J1181="",0,IF(COUNTIFS($J$4:J1181,J1181)&gt;1,1,0)))</f>
        <v/>
      </c>
      <c r="O1181" s="39">
        <f>IF(L1181&lt;&gt;1,"",IF(J1181="",0,IFERROR(MATCH(J1181,'分け方の表'!$M$4:$M$53,0),0)))</f>
        <v/>
      </c>
      <c r="P1181" s="39">
        <f>IF(L1181&lt;&gt;1,"",IF(SUMPRODUCT((COUNTIFS(C1181,"*"&amp;'分け方の表'!$F$4:$F$23&amp;"*")&gt;0)*('分け方の表'!$F$4:$F$23&lt;&gt;"")*'分け方の表'!$I$4:$I$23)=0,99,1+COUNTIFS('分け方の表'!$I$4:$I$23,"&gt;"&amp;SUMPRODUCT((COUNTIFS(C1181,"*"&amp;'分け方の表'!$F$4:$F$23&amp;"*")&gt;0)*('分け方の表'!$F$4:$F$23&lt;&gt;"")*'分け方の表'!$I$4:$I$23))))</f>
        <v/>
      </c>
      <c r="Q1181" s="39">
        <f>IF(L1181&lt;&gt;1,"",IF(P1181&gt;=99,"",INDEX('分け方の表'!$G$4:$G$23,P1181)&amp;""))</f>
        <v/>
      </c>
      <c r="R1181" s="39">
        <f>IF(L1181&lt;&gt;1,"",IF((F1181="収入")*(G1181="給与")*(E1181&lt;&gt;"")*(COUNTIFS('分け方の表'!$J$4:$J$13,E1181)&gt;0),INDEX('分け方の表'!$K$4:$K$13,MATCH(E1181,'分け方の表'!$J$4:$J$13,0))&amp;"",IFERROR(INDEX('分け方の表'!$C$4:$C$103,MATCH(F1181&amp;"|"&amp;G1181,'分け方の表'!$D$4:$D$103,0))&amp;"",IFERROR(INDEX('分け方の表'!$C$4:$C$103,MATCH(F1181&amp;"|（ほか全部）",'分け方の表'!$D$4:$D$103,0))&amp;"","未分類"))))</f>
        <v/>
      </c>
      <c r="S1181" s="39">
        <f>IF(L1181&lt;&gt;1,"",IF(N1181=1,"",IF(IF(O1181&gt;0,INDEX('分け方の表'!$N$4:$N$53,O1181)&amp;"","")&lt;&gt;"",IF(INDEX('分け方の表'!$N$4:$N$53,O1181)="（数えない）","",INDEX('分け方の表'!$N$4:$N$53,O1181)&amp;""),IF(I1181&amp;""="1",IF((Q1181&lt;&gt;"")*(D1181&lt;0)*(IFERROR(INDEX('入力'!$E$30:$E$88,MATCH(Q1181,'入力'!$A$30:$A$88,0)),"")="貯める・増やす"),Q1181,""),IF(A1181&amp;""="0","",IF(Q1181&lt;&gt;"",Q1181,R1181))))))</f>
        <v/>
      </c>
      <c r="T1181" s="56">
        <f>IF(S1181="","",IF(IFERROR(INDEX('入力'!$E$30:$E$88,MATCH(S1181,'入力'!$A$30:$A$88,0)),"")="入るお金",D1181,-D1181))</f>
        <v/>
      </c>
      <c r="U1181" s="39">
        <f>IF(L1181="","",IF(L1181&lt;&gt;1,"見出しなど",IF(N1181=1,"重なり",IF(S1181="",IF(O1181&gt;0,"数えない（直した）",IF(I1181&amp;""="1","振替",IF(A1181&amp;""="0","計算対象外","数えない"))),IF(COUNTIFS('入力'!$A$30:$A$88,S1181)=0,"一覧にない費目",IF(O1181&gt;0,"直した",IF(S1181="未分類","未分類","OK")))))))</f>
        <v/>
      </c>
    </row>
    <row r="1182">
      <c r="A1182" s="40" t="n"/>
      <c r="B1182" s="34" t="n"/>
      <c r="C1182" s="35" t="n"/>
      <c r="D1182" s="36" t="n"/>
      <c r="E1182" s="35" t="n"/>
      <c r="F1182" s="35" t="n"/>
      <c r="G1182" s="35" t="n"/>
      <c r="H1182" s="35" t="n"/>
      <c r="I1182" s="40" t="n"/>
      <c r="J1182" s="35" t="n"/>
      <c r="L1182" s="39">
        <f>IF(B1182="","",IFERROR(YEAR(B1182)*0+D1182*0+1,0))</f>
        <v/>
      </c>
      <c r="M1182" s="55">
        <f>IF(L1182&lt;&gt;1,"",IF(O1182&gt;0,IF(INDEX('分け方の表'!$O$4:$O$53,O1182)&lt;&gt;"",DATE(YEAR(INDEX('分け方の表'!$O$4:$O$53,O1182)),MONTH(INDEX('分け方の表'!$O$4:$O$53,O1182)),1),DATE(YEAR(B1182),MONTH(B1182),1)),DATE(YEAR(B1182),MONTH(B1182),1)))</f>
        <v/>
      </c>
      <c r="N1182" s="39">
        <f>IF(L1182&lt;&gt;1,"",IF(J1182="",0,IF(COUNTIFS($J$4:J1182,J1182)&gt;1,1,0)))</f>
        <v/>
      </c>
      <c r="O1182" s="39">
        <f>IF(L1182&lt;&gt;1,"",IF(J1182="",0,IFERROR(MATCH(J1182,'分け方の表'!$M$4:$M$53,0),0)))</f>
        <v/>
      </c>
      <c r="P1182" s="39">
        <f>IF(L1182&lt;&gt;1,"",IF(SUMPRODUCT((COUNTIFS(C1182,"*"&amp;'分け方の表'!$F$4:$F$23&amp;"*")&gt;0)*('分け方の表'!$F$4:$F$23&lt;&gt;"")*'分け方の表'!$I$4:$I$23)=0,99,1+COUNTIFS('分け方の表'!$I$4:$I$23,"&gt;"&amp;SUMPRODUCT((COUNTIFS(C1182,"*"&amp;'分け方の表'!$F$4:$F$23&amp;"*")&gt;0)*('分け方の表'!$F$4:$F$23&lt;&gt;"")*'分け方の表'!$I$4:$I$23))))</f>
        <v/>
      </c>
      <c r="Q1182" s="39">
        <f>IF(L1182&lt;&gt;1,"",IF(P1182&gt;=99,"",INDEX('分け方の表'!$G$4:$G$23,P1182)&amp;""))</f>
        <v/>
      </c>
      <c r="R1182" s="39">
        <f>IF(L1182&lt;&gt;1,"",IF((F1182="収入")*(G1182="給与")*(E1182&lt;&gt;"")*(COUNTIFS('分け方の表'!$J$4:$J$13,E1182)&gt;0),INDEX('分け方の表'!$K$4:$K$13,MATCH(E1182,'分け方の表'!$J$4:$J$13,0))&amp;"",IFERROR(INDEX('分け方の表'!$C$4:$C$103,MATCH(F1182&amp;"|"&amp;G1182,'分け方の表'!$D$4:$D$103,0))&amp;"",IFERROR(INDEX('分け方の表'!$C$4:$C$103,MATCH(F1182&amp;"|（ほか全部）",'分け方の表'!$D$4:$D$103,0))&amp;"","未分類"))))</f>
        <v/>
      </c>
      <c r="S1182" s="39">
        <f>IF(L1182&lt;&gt;1,"",IF(N1182=1,"",IF(IF(O1182&gt;0,INDEX('分け方の表'!$N$4:$N$53,O1182)&amp;"","")&lt;&gt;"",IF(INDEX('分け方の表'!$N$4:$N$53,O1182)="（数えない）","",INDEX('分け方の表'!$N$4:$N$53,O1182)&amp;""),IF(I1182&amp;""="1",IF((Q1182&lt;&gt;"")*(D1182&lt;0)*(IFERROR(INDEX('入力'!$E$30:$E$88,MATCH(Q1182,'入力'!$A$30:$A$88,0)),"")="貯める・増やす"),Q1182,""),IF(A1182&amp;""="0","",IF(Q1182&lt;&gt;"",Q1182,R1182))))))</f>
        <v/>
      </c>
      <c r="T1182" s="56">
        <f>IF(S1182="","",IF(IFERROR(INDEX('入力'!$E$30:$E$88,MATCH(S1182,'入力'!$A$30:$A$88,0)),"")="入るお金",D1182,-D1182))</f>
        <v/>
      </c>
      <c r="U1182" s="39">
        <f>IF(L1182="","",IF(L1182&lt;&gt;1,"見出しなど",IF(N1182=1,"重なり",IF(S1182="",IF(O1182&gt;0,"数えない（直した）",IF(I1182&amp;""="1","振替",IF(A1182&amp;""="0","計算対象外","数えない"))),IF(COUNTIFS('入力'!$A$30:$A$88,S1182)=0,"一覧にない費目",IF(O1182&gt;0,"直した",IF(S1182="未分類","未分類","OK")))))))</f>
        <v/>
      </c>
    </row>
    <row r="1183">
      <c r="A1183" s="40" t="n"/>
      <c r="B1183" s="34" t="n"/>
      <c r="C1183" s="35" t="n"/>
      <c r="D1183" s="36" t="n"/>
      <c r="E1183" s="35" t="n"/>
      <c r="F1183" s="35" t="n"/>
      <c r="G1183" s="35" t="n"/>
      <c r="H1183" s="35" t="n"/>
      <c r="I1183" s="40" t="n"/>
      <c r="J1183" s="35" t="n"/>
      <c r="L1183" s="39">
        <f>IF(B1183="","",IFERROR(YEAR(B1183)*0+D1183*0+1,0))</f>
        <v/>
      </c>
      <c r="M1183" s="55">
        <f>IF(L1183&lt;&gt;1,"",IF(O1183&gt;0,IF(INDEX('分け方の表'!$O$4:$O$53,O1183)&lt;&gt;"",DATE(YEAR(INDEX('分け方の表'!$O$4:$O$53,O1183)),MONTH(INDEX('分け方の表'!$O$4:$O$53,O1183)),1),DATE(YEAR(B1183),MONTH(B1183),1)),DATE(YEAR(B1183),MONTH(B1183),1)))</f>
        <v/>
      </c>
      <c r="N1183" s="39">
        <f>IF(L1183&lt;&gt;1,"",IF(J1183="",0,IF(COUNTIFS($J$4:J1183,J1183)&gt;1,1,0)))</f>
        <v/>
      </c>
      <c r="O1183" s="39">
        <f>IF(L1183&lt;&gt;1,"",IF(J1183="",0,IFERROR(MATCH(J1183,'分け方の表'!$M$4:$M$53,0),0)))</f>
        <v/>
      </c>
      <c r="P1183" s="39">
        <f>IF(L1183&lt;&gt;1,"",IF(SUMPRODUCT((COUNTIFS(C1183,"*"&amp;'分け方の表'!$F$4:$F$23&amp;"*")&gt;0)*('分け方の表'!$F$4:$F$23&lt;&gt;"")*'分け方の表'!$I$4:$I$23)=0,99,1+COUNTIFS('分け方の表'!$I$4:$I$23,"&gt;"&amp;SUMPRODUCT((COUNTIFS(C1183,"*"&amp;'分け方の表'!$F$4:$F$23&amp;"*")&gt;0)*('分け方の表'!$F$4:$F$23&lt;&gt;"")*'分け方の表'!$I$4:$I$23))))</f>
        <v/>
      </c>
      <c r="Q1183" s="39">
        <f>IF(L1183&lt;&gt;1,"",IF(P1183&gt;=99,"",INDEX('分け方の表'!$G$4:$G$23,P1183)&amp;""))</f>
        <v/>
      </c>
      <c r="R1183" s="39">
        <f>IF(L1183&lt;&gt;1,"",IF((F1183="収入")*(G1183="給与")*(E1183&lt;&gt;"")*(COUNTIFS('分け方の表'!$J$4:$J$13,E1183)&gt;0),INDEX('分け方の表'!$K$4:$K$13,MATCH(E1183,'分け方の表'!$J$4:$J$13,0))&amp;"",IFERROR(INDEX('分け方の表'!$C$4:$C$103,MATCH(F1183&amp;"|"&amp;G1183,'分け方の表'!$D$4:$D$103,0))&amp;"",IFERROR(INDEX('分け方の表'!$C$4:$C$103,MATCH(F1183&amp;"|（ほか全部）",'分け方の表'!$D$4:$D$103,0))&amp;"","未分類"))))</f>
        <v/>
      </c>
      <c r="S1183" s="39">
        <f>IF(L1183&lt;&gt;1,"",IF(N1183=1,"",IF(IF(O1183&gt;0,INDEX('分け方の表'!$N$4:$N$53,O1183)&amp;"","")&lt;&gt;"",IF(INDEX('分け方の表'!$N$4:$N$53,O1183)="（数えない）","",INDEX('分け方の表'!$N$4:$N$53,O1183)&amp;""),IF(I1183&amp;""="1",IF((Q1183&lt;&gt;"")*(D1183&lt;0)*(IFERROR(INDEX('入力'!$E$30:$E$88,MATCH(Q1183,'入力'!$A$30:$A$88,0)),"")="貯める・増やす"),Q1183,""),IF(A1183&amp;""="0","",IF(Q1183&lt;&gt;"",Q1183,R1183))))))</f>
        <v/>
      </c>
      <c r="T1183" s="56">
        <f>IF(S1183="","",IF(IFERROR(INDEX('入力'!$E$30:$E$88,MATCH(S1183,'入力'!$A$30:$A$88,0)),"")="入るお金",D1183,-D1183))</f>
        <v/>
      </c>
      <c r="U1183" s="39">
        <f>IF(L1183="","",IF(L1183&lt;&gt;1,"見出しなど",IF(N1183=1,"重なり",IF(S1183="",IF(O1183&gt;0,"数えない（直した）",IF(I1183&amp;""="1","振替",IF(A1183&amp;""="0","計算対象外","数えない"))),IF(COUNTIFS('入力'!$A$30:$A$88,S1183)=0,"一覧にない費目",IF(O1183&gt;0,"直した",IF(S1183="未分類","未分類","OK")))))))</f>
        <v/>
      </c>
    </row>
    <row r="1184">
      <c r="A1184" s="40" t="n"/>
      <c r="B1184" s="34" t="n"/>
      <c r="C1184" s="35" t="n"/>
      <c r="D1184" s="36" t="n"/>
      <c r="E1184" s="35" t="n"/>
      <c r="F1184" s="35" t="n"/>
      <c r="G1184" s="35" t="n"/>
      <c r="H1184" s="35" t="n"/>
      <c r="I1184" s="40" t="n"/>
      <c r="J1184" s="35" t="n"/>
      <c r="L1184" s="39">
        <f>IF(B1184="","",IFERROR(YEAR(B1184)*0+D1184*0+1,0))</f>
        <v/>
      </c>
      <c r="M1184" s="55">
        <f>IF(L1184&lt;&gt;1,"",IF(O1184&gt;0,IF(INDEX('分け方の表'!$O$4:$O$53,O1184)&lt;&gt;"",DATE(YEAR(INDEX('分け方の表'!$O$4:$O$53,O1184)),MONTH(INDEX('分け方の表'!$O$4:$O$53,O1184)),1),DATE(YEAR(B1184),MONTH(B1184),1)),DATE(YEAR(B1184),MONTH(B1184),1)))</f>
        <v/>
      </c>
      <c r="N1184" s="39">
        <f>IF(L1184&lt;&gt;1,"",IF(J1184="",0,IF(COUNTIFS($J$4:J1184,J1184)&gt;1,1,0)))</f>
        <v/>
      </c>
      <c r="O1184" s="39">
        <f>IF(L1184&lt;&gt;1,"",IF(J1184="",0,IFERROR(MATCH(J1184,'分け方の表'!$M$4:$M$53,0),0)))</f>
        <v/>
      </c>
      <c r="P1184" s="39">
        <f>IF(L1184&lt;&gt;1,"",IF(SUMPRODUCT((COUNTIFS(C1184,"*"&amp;'分け方の表'!$F$4:$F$23&amp;"*")&gt;0)*('分け方の表'!$F$4:$F$23&lt;&gt;"")*'分け方の表'!$I$4:$I$23)=0,99,1+COUNTIFS('分け方の表'!$I$4:$I$23,"&gt;"&amp;SUMPRODUCT((COUNTIFS(C1184,"*"&amp;'分け方の表'!$F$4:$F$23&amp;"*")&gt;0)*('分け方の表'!$F$4:$F$23&lt;&gt;"")*'分け方の表'!$I$4:$I$23))))</f>
        <v/>
      </c>
      <c r="Q1184" s="39">
        <f>IF(L1184&lt;&gt;1,"",IF(P1184&gt;=99,"",INDEX('分け方の表'!$G$4:$G$23,P1184)&amp;""))</f>
        <v/>
      </c>
      <c r="R1184" s="39">
        <f>IF(L1184&lt;&gt;1,"",IF((F1184="収入")*(G1184="給与")*(E1184&lt;&gt;"")*(COUNTIFS('分け方の表'!$J$4:$J$13,E1184)&gt;0),INDEX('分け方の表'!$K$4:$K$13,MATCH(E1184,'分け方の表'!$J$4:$J$13,0))&amp;"",IFERROR(INDEX('分け方の表'!$C$4:$C$103,MATCH(F1184&amp;"|"&amp;G1184,'分け方の表'!$D$4:$D$103,0))&amp;"",IFERROR(INDEX('分け方の表'!$C$4:$C$103,MATCH(F1184&amp;"|（ほか全部）",'分け方の表'!$D$4:$D$103,0))&amp;"","未分類"))))</f>
        <v/>
      </c>
      <c r="S1184" s="39">
        <f>IF(L1184&lt;&gt;1,"",IF(N1184=1,"",IF(IF(O1184&gt;0,INDEX('分け方の表'!$N$4:$N$53,O1184)&amp;"","")&lt;&gt;"",IF(INDEX('分け方の表'!$N$4:$N$53,O1184)="（数えない）","",INDEX('分け方の表'!$N$4:$N$53,O1184)&amp;""),IF(I1184&amp;""="1",IF((Q1184&lt;&gt;"")*(D1184&lt;0)*(IFERROR(INDEX('入力'!$E$30:$E$88,MATCH(Q1184,'入力'!$A$30:$A$88,0)),"")="貯める・増やす"),Q1184,""),IF(A1184&amp;""="0","",IF(Q1184&lt;&gt;"",Q1184,R1184))))))</f>
        <v/>
      </c>
      <c r="T1184" s="56">
        <f>IF(S1184="","",IF(IFERROR(INDEX('入力'!$E$30:$E$88,MATCH(S1184,'入力'!$A$30:$A$88,0)),"")="入るお金",D1184,-D1184))</f>
        <v/>
      </c>
      <c r="U1184" s="39">
        <f>IF(L1184="","",IF(L1184&lt;&gt;1,"見出しなど",IF(N1184=1,"重なり",IF(S1184="",IF(O1184&gt;0,"数えない（直した）",IF(I1184&amp;""="1","振替",IF(A1184&amp;""="0","計算対象外","数えない"))),IF(COUNTIFS('入力'!$A$30:$A$88,S1184)=0,"一覧にない費目",IF(O1184&gt;0,"直した",IF(S1184="未分類","未分類","OK")))))))</f>
        <v/>
      </c>
    </row>
    <row r="1185">
      <c r="A1185" s="40" t="n"/>
      <c r="B1185" s="34" t="n"/>
      <c r="C1185" s="35" t="n"/>
      <c r="D1185" s="36" t="n"/>
      <c r="E1185" s="35" t="n"/>
      <c r="F1185" s="35" t="n"/>
      <c r="G1185" s="35" t="n"/>
      <c r="H1185" s="35" t="n"/>
      <c r="I1185" s="40" t="n"/>
      <c r="J1185" s="35" t="n"/>
      <c r="L1185" s="39">
        <f>IF(B1185="","",IFERROR(YEAR(B1185)*0+D1185*0+1,0))</f>
        <v/>
      </c>
      <c r="M1185" s="55">
        <f>IF(L1185&lt;&gt;1,"",IF(O1185&gt;0,IF(INDEX('分け方の表'!$O$4:$O$53,O1185)&lt;&gt;"",DATE(YEAR(INDEX('分け方の表'!$O$4:$O$53,O1185)),MONTH(INDEX('分け方の表'!$O$4:$O$53,O1185)),1),DATE(YEAR(B1185),MONTH(B1185),1)),DATE(YEAR(B1185),MONTH(B1185),1)))</f>
        <v/>
      </c>
      <c r="N1185" s="39">
        <f>IF(L1185&lt;&gt;1,"",IF(J1185="",0,IF(COUNTIFS($J$4:J1185,J1185)&gt;1,1,0)))</f>
        <v/>
      </c>
      <c r="O1185" s="39">
        <f>IF(L1185&lt;&gt;1,"",IF(J1185="",0,IFERROR(MATCH(J1185,'分け方の表'!$M$4:$M$53,0),0)))</f>
        <v/>
      </c>
      <c r="P1185" s="39">
        <f>IF(L1185&lt;&gt;1,"",IF(SUMPRODUCT((COUNTIFS(C1185,"*"&amp;'分け方の表'!$F$4:$F$23&amp;"*")&gt;0)*('分け方の表'!$F$4:$F$23&lt;&gt;"")*'分け方の表'!$I$4:$I$23)=0,99,1+COUNTIFS('分け方の表'!$I$4:$I$23,"&gt;"&amp;SUMPRODUCT((COUNTIFS(C1185,"*"&amp;'分け方の表'!$F$4:$F$23&amp;"*")&gt;0)*('分け方の表'!$F$4:$F$23&lt;&gt;"")*'分け方の表'!$I$4:$I$23))))</f>
        <v/>
      </c>
      <c r="Q1185" s="39">
        <f>IF(L1185&lt;&gt;1,"",IF(P1185&gt;=99,"",INDEX('分け方の表'!$G$4:$G$23,P1185)&amp;""))</f>
        <v/>
      </c>
      <c r="R1185" s="39">
        <f>IF(L1185&lt;&gt;1,"",IF((F1185="収入")*(G1185="給与")*(E1185&lt;&gt;"")*(COUNTIFS('分け方の表'!$J$4:$J$13,E1185)&gt;0),INDEX('分け方の表'!$K$4:$K$13,MATCH(E1185,'分け方の表'!$J$4:$J$13,0))&amp;"",IFERROR(INDEX('分け方の表'!$C$4:$C$103,MATCH(F1185&amp;"|"&amp;G1185,'分け方の表'!$D$4:$D$103,0))&amp;"",IFERROR(INDEX('分け方の表'!$C$4:$C$103,MATCH(F1185&amp;"|（ほか全部）",'分け方の表'!$D$4:$D$103,0))&amp;"","未分類"))))</f>
        <v/>
      </c>
      <c r="S1185" s="39">
        <f>IF(L1185&lt;&gt;1,"",IF(N1185=1,"",IF(IF(O1185&gt;0,INDEX('分け方の表'!$N$4:$N$53,O1185)&amp;"","")&lt;&gt;"",IF(INDEX('分け方の表'!$N$4:$N$53,O1185)="（数えない）","",INDEX('分け方の表'!$N$4:$N$53,O1185)&amp;""),IF(I1185&amp;""="1",IF((Q1185&lt;&gt;"")*(D1185&lt;0)*(IFERROR(INDEX('入力'!$E$30:$E$88,MATCH(Q1185,'入力'!$A$30:$A$88,0)),"")="貯める・増やす"),Q1185,""),IF(A1185&amp;""="0","",IF(Q1185&lt;&gt;"",Q1185,R1185))))))</f>
        <v/>
      </c>
      <c r="T1185" s="56">
        <f>IF(S1185="","",IF(IFERROR(INDEX('入力'!$E$30:$E$88,MATCH(S1185,'入力'!$A$30:$A$88,0)),"")="入るお金",D1185,-D1185))</f>
        <v/>
      </c>
      <c r="U1185" s="39">
        <f>IF(L1185="","",IF(L1185&lt;&gt;1,"見出しなど",IF(N1185=1,"重なり",IF(S1185="",IF(O1185&gt;0,"数えない（直した）",IF(I1185&amp;""="1","振替",IF(A1185&amp;""="0","計算対象外","数えない"))),IF(COUNTIFS('入力'!$A$30:$A$88,S1185)=0,"一覧にない費目",IF(O1185&gt;0,"直した",IF(S1185="未分類","未分類","OK")))))))</f>
        <v/>
      </c>
    </row>
    <row r="1186">
      <c r="A1186" s="40" t="n"/>
      <c r="B1186" s="34" t="n"/>
      <c r="C1186" s="35" t="n"/>
      <c r="D1186" s="36" t="n"/>
      <c r="E1186" s="35" t="n"/>
      <c r="F1186" s="35" t="n"/>
      <c r="G1186" s="35" t="n"/>
      <c r="H1186" s="35" t="n"/>
      <c r="I1186" s="40" t="n"/>
      <c r="J1186" s="35" t="n"/>
      <c r="L1186" s="39">
        <f>IF(B1186="","",IFERROR(YEAR(B1186)*0+D1186*0+1,0))</f>
        <v/>
      </c>
      <c r="M1186" s="55">
        <f>IF(L1186&lt;&gt;1,"",IF(O1186&gt;0,IF(INDEX('分け方の表'!$O$4:$O$53,O1186)&lt;&gt;"",DATE(YEAR(INDEX('分け方の表'!$O$4:$O$53,O1186)),MONTH(INDEX('分け方の表'!$O$4:$O$53,O1186)),1),DATE(YEAR(B1186),MONTH(B1186),1)),DATE(YEAR(B1186),MONTH(B1186),1)))</f>
        <v/>
      </c>
      <c r="N1186" s="39">
        <f>IF(L1186&lt;&gt;1,"",IF(J1186="",0,IF(COUNTIFS($J$4:J1186,J1186)&gt;1,1,0)))</f>
        <v/>
      </c>
      <c r="O1186" s="39">
        <f>IF(L1186&lt;&gt;1,"",IF(J1186="",0,IFERROR(MATCH(J1186,'分け方の表'!$M$4:$M$53,0),0)))</f>
        <v/>
      </c>
      <c r="P1186" s="39">
        <f>IF(L1186&lt;&gt;1,"",IF(SUMPRODUCT((COUNTIFS(C1186,"*"&amp;'分け方の表'!$F$4:$F$23&amp;"*")&gt;0)*('分け方の表'!$F$4:$F$23&lt;&gt;"")*'分け方の表'!$I$4:$I$23)=0,99,1+COUNTIFS('分け方の表'!$I$4:$I$23,"&gt;"&amp;SUMPRODUCT((COUNTIFS(C1186,"*"&amp;'分け方の表'!$F$4:$F$23&amp;"*")&gt;0)*('分け方の表'!$F$4:$F$23&lt;&gt;"")*'分け方の表'!$I$4:$I$23))))</f>
        <v/>
      </c>
      <c r="Q1186" s="39">
        <f>IF(L1186&lt;&gt;1,"",IF(P1186&gt;=99,"",INDEX('分け方の表'!$G$4:$G$23,P1186)&amp;""))</f>
        <v/>
      </c>
      <c r="R1186" s="39">
        <f>IF(L1186&lt;&gt;1,"",IF((F1186="収入")*(G1186="給与")*(E1186&lt;&gt;"")*(COUNTIFS('分け方の表'!$J$4:$J$13,E1186)&gt;0),INDEX('分け方の表'!$K$4:$K$13,MATCH(E1186,'分け方の表'!$J$4:$J$13,0))&amp;"",IFERROR(INDEX('分け方の表'!$C$4:$C$103,MATCH(F1186&amp;"|"&amp;G1186,'分け方の表'!$D$4:$D$103,0))&amp;"",IFERROR(INDEX('分け方の表'!$C$4:$C$103,MATCH(F1186&amp;"|（ほか全部）",'分け方の表'!$D$4:$D$103,0))&amp;"","未分類"))))</f>
        <v/>
      </c>
      <c r="S1186" s="39">
        <f>IF(L1186&lt;&gt;1,"",IF(N1186=1,"",IF(IF(O1186&gt;0,INDEX('分け方の表'!$N$4:$N$53,O1186)&amp;"","")&lt;&gt;"",IF(INDEX('分け方の表'!$N$4:$N$53,O1186)="（数えない）","",INDEX('分け方の表'!$N$4:$N$53,O1186)&amp;""),IF(I1186&amp;""="1",IF((Q1186&lt;&gt;"")*(D1186&lt;0)*(IFERROR(INDEX('入力'!$E$30:$E$88,MATCH(Q1186,'入力'!$A$30:$A$88,0)),"")="貯める・増やす"),Q1186,""),IF(A1186&amp;""="0","",IF(Q1186&lt;&gt;"",Q1186,R1186))))))</f>
        <v/>
      </c>
      <c r="T1186" s="56">
        <f>IF(S1186="","",IF(IFERROR(INDEX('入力'!$E$30:$E$88,MATCH(S1186,'入力'!$A$30:$A$88,0)),"")="入るお金",D1186,-D1186))</f>
        <v/>
      </c>
      <c r="U1186" s="39">
        <f>IF(L1186="","",IF(L1186&lt;&gt;1,"見出しなど",IF(N1186=1,"重なり",IF(S1186="",IF(O1186&gt;0,"数えない（直した）",IF(I1186&amp;""="1","振替",IF(A1186&amp;""="0","計算対象外","数えない"))),IF(COUNTIFS('入力'!$A$30:$A$88,S1186)=0,"一覧にない費目",IF(O1186&gt;0,"直した",IF(S1186="未分類","未分類","OK")))))))</f>
        <v/>
      </c>
    </row>
    <row r="1187">
      <c r="A1187" s="40" t="n"/>
      <c r="B1187" s="34" t="n"/>
      <c r="C1187" s="35" t="n"/>
      <c r="D1187" s="36" t="n"/>
      <c r="E1187" s="35" t="n"/>
      <c r="F1187" s="35" t="n"/>
      <c r="G1187" s="35" t="n"/>
      <c r="H1187" s="35" t="n"/>
      <c r="I1187" s="40" t="n"/>
      <c r="J1187" s="35" t="n"/>
      <c r="L1187" s="39">
        <f>IF(B1187="","",IFERROR(YEAR(B1187)*0+D1187*0+1,0))</f>
        <v/>
      </c>
      <c r="M1187" s="55">
        <f>IF(L1187&lt;&gt;1,"",IF(O1187&gt;0,IF(INDEX('分け方の表'!$O$4:$O$53,O1187)&lt;&gt;"",DATE(YEAR(INDEX('分け方の表'!$O$4:$O$53,O1187)),MONTH(INDEX('分け方の表'!$O$4:$O$53,O1187)),1),DATE(YEAR(B1187),MONTH(B1187),1)),DATE(YEAR(B1187),MONTH(B1187),1)))</f>
        <v/>
      </c>
      <c r="N1187" s="39">
        <f>IF(L1187&lt;&gt;1,"",IF(J1187="",0,IF(COUNTIFS($J$4:J1187,J1187)&gt;1,1,0)))</f>
        <v/>
      </c>
      <c r="O1187" s="39">
        <f>IF(L1187&lt;&gt;1,"",IF(J1187="",0,IFERROR(MATCH(J1187,'分け方の表'!$M$4:$M$53,0),0)))</f>
        <v/>
      </c>
      <c r="P1187" s="39">
        <f>IF(L1187&lt;&gt;1,"",IF(SUMPRODUCT((COUNTIFS(C1187,"*"&amp;'分け方の表'!$F$4:$F$23&amp;"*")&gt;0)*('分け方の表'!$F$4:$F$23&lt;&gt;"")*'分け方の表'!$I$4:$I$23)=0,99,1+COUNTIFS('分け方の表'!$I$4:$I$23,"&gt;"&amp;SUMPRODUCT((COUNTIFS(C1187,"*"&amp;'分け方の表'!$F$4:$F$23&amp;"*")&gt;0)*('分け方の表'!$F$4:$F$23&lt;&gt;"")*'分け方の表'!$I$4:$I$23))))</f>
        <v/>
      </c>
      <c r="Q1187" s="39">
        <f>IF(L1187&lt;&gt;1,"",IF(P1187&gt;=99,"",INDEX('分け方の表'!$G$4:$G$23,P1187)&amp;""))</f>
        <v/>
      </c>
      <c r="R1187" s="39">
        <f>IF(L1187&lt;&gt;1,"",IF((F1187="収入")*(G1187="給与")*(E1187&lt;&gt;"")*(COUNTIFS('分け方の表'!$J$4:$J$13,E1187)&gt;0),INDEX('分け方の表'!$K$4:$K$13,MATCH(E1187,'分け方の表'!$J$4:$J$13,0))&amp;"",IFERROR(INDEX('分け方の表'!$C$4:$C$103,MATCH(F1187&amp;"|"&amp;G1187,'分け方の表'!$D$4:$D$103,0))&amp;"",IFERROR(INDEX('分け方の表'!$C$4:$C$103,MATCH(F1187&amp;"|（ほか全部）",'分け方の表'!$D$4:$D$103,0))&amp;"","未分類"))))</f>
        <v/>
      </c>
      <c r="S1187" s="39">
        <f>IF(L1187&lt;&gt;1,"",IF(N1187=1,"",IF(IF(O1187&gt;0,INDEX('分け方の表'!$N$4:$N$53,O1187)&amp;"","")&lt;&gt;"",IF(INDEX('分け方の表'!$N$4:$N$53,O1187)="（数えない）","",INDEX('分け方の表'!$N$4:$N$53,O1187)&amp;""),IF(I1187&amp;""="1",IF((Q1187&lt;&gt;"")*(D1187&lt;0)*(IFERROR(INDEX('入力'!$E$30:$E$88,MATCH(Q1187,'入力'!$A$30:$A$88,0)),"")="貯める・増やす"),Q1187,""),IF(A1187&amp;""="0","",IF(Q1187&lt;&gt;"",Q1187,R1187))))))</f>
        <v/>
      </c>
      <c r="T1187" s="56">
        <f>IF(S1187="","",IF(IFERROR(INDEX('入力'!$E$30:$E$88,MATCH(S1187,'入力'!$A$30:$A$88,0)),"")="入るお金",D1187,-D1187))</f>
        <v/>
      </c>
      <c r="U1187" s="39">
        <f>IF(L1187="","",IF(L1187&lt;&gt;1,"見出しなど",IF(N1187=1,"重なり",IF(S1187="",IF(O1187&gt;0,"数えない（直した）",IF(I1187&amp;""="1","振替",IF(A1187&amp;""="0","計算対象外","数えない"))),IF(COUNTIFS('入力'!$A$30:$A$88,S1187)=0,"一覧にない費目",IF(O1187&gt;0,"直した",IF(S1187="未分類","未分類","OK")))))))</f>
        <v/>
      </c>
    </row>
    <row r="1188">
      <c r="A1188" s="40" t="n"/>
      <c r="B1188" s="34" t="n"/>
      <c r="C1188" s="35" t="n"/>
      <c r="D1188" s="36" t="n"/>
      <c r="E1188" s="35" t="n"/>
      <c r="F1188" s="35" t="n"/>
      <c r="G1188" s="35" t="n"/>
      <c r="H1188" s="35" t="n"/>
      <c r="I1188" s="40" t="n"/>
      <c r="J1188" s="35" t="n"/>
      <c r="L1188" s="39">
        <f>IF(B1188="","",IFERROR(YEAR(B1188)*0+D1188*0+1,0))</f>
        <v/>
      </c>
      <c r="M1188" s="55">
        <f>IF(L1188&lt;&gt;1,"",IF(O1188&gt;0,IF(INDEX('分け方の表'!$O$4:$O$53,O1188)&lt;&gt;"",DATE(YEAR(INDEX('分け方の表'!$O$4:$O$53,O1188)),MONTH(INDEX('分け方の表'!$O$4:$O$53,O1188)),1),DATE(YEAR(B1188),MONTH(B1188),1)),DATE(YEAR(B1188),MONTH(B1188),1)))</f>
        <v/>
      </c>
      <c r="N1188" s="39">
        <f>IF(L1188&lt;&gt;1,"",IF(J1188="",0,IF(COUNTIFS($J$4:J1188,J1188)&gt;1,1,0)))</f>
        <v/>
      </c>
      <c r="O1188" s="39">
        <f>IF(L1188&lt;&gt;1,"",IF(J1188="",0,IFERROR(MATCH(J1188,'分け方の表'!$M$4:$M$53,0),0)))</f>
        <v/>
      </c>
      <c r="P1188" s="39">
        <f>IF(L1188&lt;&gt;1,"",IF(SUMPRODUCT((COUNTIFS(C1188,"*"&amp;'分け方の表'!$F$4:$F$23&amp;"*")&gt;0)*('分け方の表'!$F$4:$F$23&lt;&gt;"")*'分け方の表'!$I$4:$I$23)=0,99,1+COUNTIFS('分け方の表'!$I$4:$I$23,"&gt;"&amp;SUMPRODUCT((COUNTIFS(C1188,"*"&amp;'分け方の表'!$F$4:$F$23&amp;"*")&gt;0)*('分け方の表'!$F$4:$F$23&lt;&gt;"")*'分け方の表'!$I$4:$I$23))))</f>
        <v/>
      </c>
      <c r="Q1188" s="39">
        <f>IF(L1188&lt;&gt;1,"",IF(P1188&gt;=99,"",INDEX('分け方の表'!$G$4:$G$23,P1188)&amp;""))</f>
        <v/>
      </c>
      <c r="R1188" s="39">
        <f>IF(L1188&lt;&gt;1,"",IF((F1188="収入")*(G1188="給与")*(E1188&lt;&gt;"")*(COUNTIFS('分け方の表'!$J$4:$J$13,E1188)&gt;0),INDEX('分け方の表'!$K$4:$K$13,MATCH(E1188,'分け方の表'!$J$4:$J$13,0))&amp;"",IFERROR(INDEX('分け方の表'!$C$4:$C$103,MATCH(F1188&amp;"|"&amp;G1188,'分け方の表'!$D$4:$D$103,0))&amp;"",IFERROR(INDEX('分け方の表'!$C$4:$C$103,MATCH(F1188&amp;"|（ほか全部）",'分け方の表'!$D$4:$D$103,0))&amp;"","未分類"))))</f>
        <v/>
      </c>
      <c r="S1188" s="39">
        <f>IF(L1188&lt;&gt;1,"",IF(N1188=1,"",IF(IF(O1188&gt;0,INDEX('分け方の表'!$N$4:$N$53,O1188)&amp;"","")&lt;&gt;"",IF(INDEX('分け方の表'!$N$4:$N$53,O1188)="（数えない）","",INDEX('分け方の表'!$N$4:$N$53,O1188)&amp;""),IF(I1188&amp;""="1",IF((Q1188&lt;&gt;"")*(D1188&lt;0)*(IFERROR(INDEX('入力'!$E$30:$E$88,MATCH(Q1188,'入力'!$A$30:$A$88,0)),"")="貯める・増やす"),Q1188,""),IF(A1188&amp;""="0","",IF(Q1188&lt;&gt;"",Q1188,R1188))))))</f>
        <v/>
      </c>
      <c r="T1188" s="56">
        <f>IF(S1188="","",IF(IFERROR(INDEX('入力'!$E$30:$E$88,MATCH(S1188,'入力'!$A$30:$A$88,0)),"")="入るお金",D1188,-D1188))</f>
        <v/>
      </c>
      <c r="U1188" s="39">
        <f>IF(L1188="","",IF(L1188&lt;&gt;1,"見出しなど",IF(N1188=1,"重なり",IF(S1188="",IF(O1188&gt;0,"数えない（直した）",IF(I1188&amp;""="1","振替",IF(A1188&amp;""="0","計算対象外","数えない"))),IF(COUNTIFS('入力'!$A$30:$A$88,S1188)=0,"一覧にない費目",IF(O1188&gt;0,"直した",IF(S1188="未分類","未分類","OK")))))))</f>
        <v/>
      </c>
    </row>
    <row r="1189">
      <c r="A1189" s="40" t="n"/>
      <c r="B1189" s="34" t="n"/>
      <c r="C1189" s="35" t="n"/>
      <c r="D1189" s="36" t="n"/>
      <c r="E1189" s="35" t="n"/>
      <c r="F1189" s="35" t="n"/>
      <c r="G1189" s="35" t="n"/>
      <c r="H1189" s="35" t="n"/>
      <c r="I1189" s="40" t="n"/>
      <c r="J1189" s="35" t="n"/>
      <c r="L1189" s="39">
        <f>IF(B1189="","",IFERROR(YEAR(B1189)*0+D1189*0+1,0))</f>
        <v/>
      </c>
      <c r="M1189" s="55">
        <f>IF(L1189&lt;&gt;1,"",IF(O1189&gt;0,IF(INDEX('分け方の表'!$O$4:$O$53,O1189)&lt;&gt;"",DATE(YEAR(INDEX('分け方の表'!$O$4:$O$53,O1189)),MONTH(INDEX('分け方の表'!$O$4:$O$53,O1189)),1),DATE(YEAR(B1189),MONTH(B1189),1)),DATE(YEAR(B1189),MONTH(B1189),1)))</f>
        <v/>
      </c>
      <c r="N1189" s="39">
        <f>IF(L1189&lt;&gt;1,"",IF(J1189="",0,IF(COUNTIFS($J$4:J1189,J1189)&gt;1,1,0)))</f>
        <v/>
      </c>
      <c r="O1189" s="39">
        <f>IF(L1189&lt;&gt;1,"",IF(J1189="",0,IFERROR(MATCH(J1189,'分け方の表'!$M$4:$M$53,0),0)))</f>
        <v/>
      </c>
      <c r="P1189" s="39">
        <f>IF(L1189&lt;&gt;1,"",IF(SUMPRODUCT((COUNTIFS(C1189,"*"&amp;'分け方の表'!$F$4:$F$23&amp;"*")&gt;0)*('分け方の表'!$F$4:$F$23&lt;&gt;"")*'分け方の表'!$I$4:$I$23)=0,99,1+COUNTIFS('分け方の表'!$I$4:$I$23,"&gt;"&amp;SUMPRODUCT((COUNTIFS(C1189,"*"&amp;'分け方の表'!$F$4:$F$23&amp;"*")&gt;0)*('分け方の表'!$F$4:$F$23&lt;&gt;"")*'分け方の表'!$I$4:$I$23))))</f>
        <v/>
      </c>
      <c r="Q1189" s="39">
        <f>IF(L1189&lt;&gt;1,"",IF(P1189&gt;=99,"",INDEX('分け方の表'!$G$4:$G$23,P1189)&amp;""))</f>
        <v/>
      </c>
      <c r="R1189" s="39">
        <f>IF(L1189&lt;&gt;1,"",IF((F1189="収入")*(G1189="給与")*(E1189&lt;&gt;"")*(COUNTIFS('分け方の表'!$J$4:$J$13,E1189)&gt;0),INDEX('分け方の表'!$K$4:$K$13,MATCH(E1189,'分け方の表'!$J$4:$J$13,0))&amp;"",IFERROR(INDEX('分け方の表'!$C$4:$C$103,MATCH(F1189&amp;"|"&amp;G1189,'分け方の表'!$D$4:$D$103,0))&amp;"",IFERROR(INDEX('分け方の表'!$C$4:$C$103,MATCH(F1189&amp;"|（ほか全部）",'分け方の表'!$D$4:$D$103,0))&amp;"","未分類"))))</f>
        <v/>
      </c>
      <c r="S1189" s="39">
        <f>IF(L1189&lt;&gt;1,"",IF(N1189=1,"",IF(IF(O1189&gt;0,INDEX('分け方の表'!$N$4:$N$53,O1189)&amp;"","")&lt;&gt;"",IF(INDEX('分け方の表'!$N$4:$N$53,O1189)="（数えない）","",INDEX('分け方の表'!$N$4:$N$53,O1189)&amp;""),IF(I1189&amp;""="1",IF((Q1189&lt;&gt;"")*(D1189&lt;0)*(IFERROR(INDEX('入力'!$E$30:$E$88,MATCH(Q1189,'入力'!$A$30:$A$88,0)),"")="貯める・増やす"),Q1189,""),IF(A1189&amp;""="0","",IF(Q1189&lt;&gt;"",Q1189,R1189))))))</f>
        <v/>
      </c>
      <c r="T1189" s="56">
        <f>IF(S1189="","",IF(IFERROR(INDEX('入力'!$E$30:$E$88,MATCH(S1189,'入力'!$A$30:$A$88,0)),"")="入るお金",D1189,-D1189))</f>
        <v/>
      </c>
      <c r="U1189" s="39">
        <f>IF(L1189="","",IF(L1189&lt;&gt;1,"見出しなど",IF(N1189=1,"重なり",IF(S1189="",IF(O1189&gt;0,"数えない（直した）",IF(I1189&amp;""="1","振替",IF(A1189&amp;""="0","計算対象外","数えない"))),IF(COUNTIFS('入力'!$A$30:$A$88,S1189)=0,"一覧にない費目",IF(O1189&gt;0,"直した",IF(S1189="未分類","未分類","OK")))))))</f>
        <v/>
      </c>
    </row>
    <row r="1190">
      <c r="A1190" s="40" t="n"/>
      <c r="B1190" s="34" t="n"/>
      <c r="C1190" s="35" t="n"/>
      <c r="D1190" s="36" t="n"/>
      <c r="E1190" s="35" t="n"/>
      <c r="F1190" s="35" t="n"/>
      <c r="G1190" s="35" t="n"/>
      <c r="H1190" s="35" t="n"/>
      <c r="I1190" s="40" t="n"/>
      <c r="J1190" s="35" t="n"/>
      <c r="L1190" s="39">
        <f>IF(B1190="","",IFERROR(YEAR(B1190)*0+D1190*0+1,0))</f>
        <v/>
      </c>
      <c r="M1190" s="55">
        <f>IF(L1190&lt;&gt;1,"",IF(O1190&gt;0,IF(INDEX('分け方の表'!$O$4:$O$53,O1190)&lt;&gt;"",DATE(YEAR(INDEX('分け方の表'!$O$4:$O$53,O1190)),MONTH(INDEX('分け方の表'!$O$4:$O$53,O1190)),1),DATE(YEAR(B1190),MONTH(B1190),1)),DATE(YEAR(B1190),MONTH(B1190),1)))</f>
        <v/>
      </c>
      <c r="N1190" s="39">
        <f>IF(L1190&lt;&gt;1,"",IF(J1190="",0,IF(COUNTIFS($J$4:J1190,J1190)&gt;1,1,0)))</f>
        <v/>
      </c>
      <c r="O1190" s="39">
        <f>IF(L1190&lt;&gt;1,"",IF(J1190="",0,IFERROR(MATCH(J1190,'分け方の表'!$M$4:$M$53,0),0)))</f>
        <v/>
      </c>
      <c r="P1190" s="39">
        <f>IF(L1190&lt;&gt;1,"",IF(SUMPRODUCT((COUNTIFS(C1190,"*"&amp;'分け方の表'!$F$4:$F$23&amp;"*")&gt;0)*('分け方の表'!$F$4:$F$23&lt;&gt;"")*'分け方の表'!$I$4:$I$23)=0,99,1+COUNTIFS('分け方の表'!$I$4:$I$23,"&gt;"&amp;SUMPRODUCT((COUNTIFS(C1190,"*"&amp;'分け方の表'!$F$4:$F$23&amp;"*")&gt;0)*('分け方の表'!$F$4:$F$23&lt;&gt;"")*'分け方の表'!$I$4:$I$23))))</f>
        <v/>
      </c>
      <c r="Q1190" s="39">
        <f>IF(L1190&lt;&gt;1,"",IF(P1190&gt;=99,"",INDEX('分け方の表'!$G$4:$G$23,P1190)&amp;""))</f>
        <v/>
      </c>
      <c r="R1190" s="39">
        <f>IF(L1190&lt;&gt;1,"",IF((F1190="収入")*(G1190="給与")*(E1190&lt;&gt;"")*(COUNTIFS('分け方の表'!$J$4:$J$13,E1190)&gt;0),INDEX('分け方の表'!$K$4:$K$13,MATCH(E1190,'分け方の表'!$J$4:$J$13,0))&amp;"",IFERROR(INDEX('分け方の表'!$C$4:$C$103,MATCH(F1190&amp;"|"&amp;G1190,'分け方の表'!$D$4:$D$103,0))&amp;"",IFERROR(INDEX('分け方の表'!$C$4:$C$103,MATCH(F1190&amp;"|（ほか全部）",'分け方の表'!$D$4:$D$103,0))&amp;"","未分類"))))</f>
        <v/>
      </c>
      <c r="S1190" s="39">
        <f>IF(L1190&lt;&gt;1,"",IF(N1190=1,"",IF(IF(O1190&gt;0,INDEX('分け方の表'!$N$4:$N$53,O1190)&amp;"","")&lt;&gt;"",IF(INDEX('分け方の表'!$N$4:$N$53,O1190)="（数えない）","",INDEX('分け方の表'!$N$4:$N$53,O1190)&amp;""),IF(I1190&amp;""="1",IF((Q1190&lt;&gt;"")*(D1190&lt;0)*(IFERROR(INDEX('入力'!$E$30:$E$88,MATCH(Q1190,'入力'!$A$30:$A$88,0)),"")="貯める・増やす"),Q1190,""),IF(A1190&amp;""="0","",IF(Q1190&lt;&gt;"",Q1190,R1190))))))</f>
        <v/>
      </c>
      <c r="T1190" s="56">
        <f>IF(S1190="","",IF(IFERROR(INDEX('入力'!$E$30:$E$88,MATCH(S1190,'入力'!$A$30:$A$88,0)),"")="入るお金",D1190,-D1190))</f>
        <v/>
      </c>
      <c r="U1190" s="39">
        <f>IF(L1190="","",IF(L1190&lt;&gt;1,"見出しなど",IF(N1190=1,"重なり",IF(S1190="",IF(O1190&gt;0,"数えない（直した）",IF(I1190&amp;""="1","振替",IF(A1190&amp;""="0","計算対象外","数えない"))),IF(COUNTIFS('入力'!$A$30:$A$88,S1190)=0,"一覧にない費目",IF(O1190&gt;0,"直した",IF(S1190="未分類","未分類","OK")))))))</f>
        <v/>
      </c>
    </row>
    <row r="1191">
      <c r="A1191" s="40" t="n"/>
      <c r="B1191" s="34" t="n"/>
      <c r="C1191" s="35" t="n"/>
      <c r="D1191" s="36" t="n"/>
      <c r="E1191" s="35" t="n"/>
      <c r="F1191" s="35" t="n"/>
      <c r="G1191" s="35" t="n"/>
      <c r="H1191" s="35" t="n"/>
      <c r="I1191" s="40" t="n"/>
      <c r="J1191" s="35" t="n"/>
      <c r="L1191" s="39">
        <f>IF(B1191="","",IFERROR(YEAR(B1191)*0+D1191*0+1,0))</f>
        <v/>
      </c>
      <c r="M1191" s="55">
        <f>IF(L1191&lt;&gt;1,"",IF(O1191&gt;0,IF(INDEX('分け方の表'!$O$4:$O$53,O1191)&lt;&gt;"",DATE(YEAR(INDEX('分け方の表'!$O$4:$O$53,O1191)),MONTH(INDEX('分け方の表'!$O$4:$O$53,O1191)),1),DATE(YEAR(B1191),MONTH(B1191),1)),DATE(YEAR(B1191),MONTH(B1191),1)))</f>
        <v/>
      </c>
      <c r="N1191" s="39">
        <f>IF(L1191&lt;&gt;1,"",IF(J1191="",0,IF(COUNTIFS($J$4:J1191,J1191)&gt;1,1,0)))</f>
        <v/>
      </c>
      <c r="O1191" s="39">
        <f>IF(L1191&lt;&gt;1,"",IF(J1191="",0,IFERROR(MATCH(J1191,'分け方の表'!$M$4:$M$53,0),0)))</f>
        <v/>
      </c>
      <c r="P1191" s="39">
        <f>IF(L1191&lt;&gt;1,"",IF(SUMPRODUCT((COUNTIFS(C1191,"*"&amp;'分け方の表'!$F$4:$F$23&amp;"*")&gt;0)*('分け方の表'!$F$4:$F$23&lt;&gt;"")*'分け方の表'!$I$4:$I$23)=0,99,1+COUNTIFS('分け方の表'!$I$4:$I$23,"&gt;"&amp;SUMPRODUCT((COUNTIFS(C1191,"*"&amp;'分け方の表'!$F$4:$F$23&amp;"*")&gt;0)*('分け方の表'!$F$4:$F$23&lt;&gt;"")*'分け方の表'!$I$4:$I$23))))</f>
        <v/>
      </c>
      <c r="Q1191" s="39">
        <f>IF(L1191&lt;&gt;1,"",IF(P1191&gt;=99,"",INDEX('分け方の表'!$G$4:$G$23,P1191)&amp;""))</f>
        <v/>
      </c>
      <c r="R1191" s="39">
        <f>IF(L1191&lt;&gt;1,"",IF((F1191="収入")*(G1191="給与")*(E1191&lt;&gt;"")*(COUNTIFS('分け方の表'!$J$4:$J$13,E1191)&gt;0),INDEX('分け方の表'!$K$4:$K$13,MATCH(E1191,'分け方の表'!$J$4:$J$13,0))&amp;"",IFERROR(INDEX('分け方の表'!$C$4:$C$103,MATCH(F1191&amp;"|"&amp;G1191,'分け方の表'!$D$4:$D$103,0))&amp;"",IFERROR(INDEX('分け方の表'!$C$4:$C$103,MATCH(F1191&amp;"|（ほか全部）",'分け方の表'!$D$4:$D$103,0))&amp;"","未分類"))))</f>
        <v/>
      </c>
      <c r="S1191" s="39">
        <f>IF(L1191&lt;&gt;1,"",IF(N1191=1,"",IF(IF(O1191&gt;0,INDEX('分け方の表'!$N$4:$N$53,O1191)&amp;"","")&lt;&gt;"",IF(INDEX('分け方の表'!$N$4:$N$53,O1191)="（数えない）","",INDEX('分け方の表'!$N$4:$N$53,O1191)&amp;""),IF(I1191&amp;""="1",IF((Q1191&lt;&gt;"")*(D1191&lt;0)*(IFERROR(INDEX('入力'!$E$30:$E$88,MATCH(Q1191,'入力'!$A$30:$A$88,0)),"")="貯める・増やす"),Q1191,""),IF(A1191&amp;""="0","",IF(Q1191&lt;&gt;"",Q1191,R1191))))))</f>
        <v/>
      </c>
      <c r="T1191" s="56">
        <f>IF(S1191="","",IF(IFERROR(INDEX('入力'!$E$30:$E$88,MATCH(S1191,'入力'!$A$30:$A$88,0)),"")="入るお金",D1191,-D1191))</f>
        <v/>
      </c>
      <c r="U1191" s="39">
        <f>IF(L1191="","",IF(L1191&lt;&gt;1,"見出しなど",IF(N1191=1,"重なり",IF(S1191="",IF(O1191&gt;0,"数えない（直した）",IF(I1191&amp;""="1","振替",IF(A1191&amp;""="0","計算対象外","数えない"))),IF(COUNTIFS('入力'!$A$30:$A$88,S1191)=0,"一覧にない費目",IF(O1191&gt;0,"直した",IF(S1191="未分類","未分類","OK")))))))</f>
        <v/>
      </c>
    </row>
    <row r="1192">
      <c r="A1192" s="40" t="n"/>
      <c r="B1192" s="34" t="n"/>
      <c r="C1192" s="35" t="n"/>
      <c r="D1192" s="36" t="n"/>
      <c r="E1192" s="35" t="n"/>
      <c r="F1192" s="35" t="n"/>
      <c r="G1192" s="35" t="n"/>
      <c r="H1192" s="35" t="n"/>
      <c r="I1192" s="40" t="n"/>
      <c r="J1192" s="35" t="n"/>
      <c r="L1192" s="39">
        <f>IF(B1192="","",IFERROR(YEAR(B1192)*0+D1192*0+1,0))</f>
        <v/>
      </c>
      <c r="M1192" s="55">
        <f>IF(L1192&lt;&gt;1,"",IF(O1192&gt;0,IF(INDEX('分け方の表'!$O$4:$O$53,O1192)&lt;&gt;"",DATE(YEAR(INDEX('分け方の表'!$O$4:$O$53,O1192)),MONTH(INDEX('分け方の表'!$O$4:$O$53,O1192)),1),DATE(YEAR(B1192),MONTH(B1192),1)),DATE(YEAR(B1192),MONTH(B1192),1)))</f>
        <v/>
      </c>
      <c r="N1192" s="39">
        <f>IF(L1192&lt;&gt;1,"",IF(J1192="",0,IF(COUNTIFS($J$4:J1192,J1192)&gt;1,1,0)))</f>
        <v/>
      </c>
      <c r="O1192" s="39">
        <f>IF(L1192&lt;&gt;1,"",IF(J1192="",0,IFERROR(MATCH(J1192,'分け方の表'!$M$4:$M$53,0),0)))</f>
        <v/>
      </c>
      <c r="P1192" s="39">
        <f>IF(L1192&lt;&gt;1,"",IF(SUMPRODUCT((COUNTIFS(C1192,"*"&amp;'分け方の表'!$F$4:$F$23&amp;"*")&gt;0)*('分け方の表'!$F$4:$F$23&lt;&gt;"")*'分け方の表'!$I$4:$I$23)=0,99,1+COUNTIFS('分け方の表'!$I$4:$I$23,"&gt;"&amp;SUMPRODUCT((COUNTIFS(C1192,"*"&amp;'分け方の表'!$F$4:$F$23&amp;"*")&gt;0)*('分け方の表'!$F$4:$F$23&lt;&gt;"")*'分け方の表'!$I$4:$I$23))))</f>
        <v/>
      </c>
      <c r="Q1192" s="39">
        <f>IF(L1192&lt;&gt;1,"",IF(P1192&gt;=99,"",INDEX('分け方の表'!$G$4:$G$23,P1192)&amp;""))</f>
        <v/>
      </c>
      <c r="R1192" s="39">
        <f>IF(L1192&lt;&gt;1,"",IF((F1192="収入")*(G1192="給与")*(E1192&lt;&gt;"")*(COUNTIFS('分け方の表'!$J$4:$J$13,E1192)&gt;0),INDEX('分け方の表'!$K$4:$K$13,MATCH(E1192,'分け方の表'!$J$4:$J$13,0))&amp;"",IFERROR(INDEX('分け方の表'!$C$4:$C$103,MATCH(F1192&amp;"|"&amp;G1192,'分け方の表'!$D$4:$D$103,0))&amp;"",IFERROR(INDEX('分け方の表'!$C$4:$C$103,MATCH(F1192&amp;"|（ほか全部）",'分け方の表'!$D$4:$D$103,0))&amp;"","未分類"))))</f>
        <v/>
      </c>
      <c r="S1192" s="39">
        <f>IF(L1192&lt;&gt;1,"",IF(N1192=1,"",IF(IF(O1192&gt;0,INDEX('分け方の表'!$N$4:$N$53,O1192)&amp;"","")&lt;&gt;"",IF(INDEX('分け方の表'!$N$4:$N$53,O1192)="（数えない）","",INDEX('分け方の表'!$N$4:$N$53,O1192)&amp;""),IF(I1192&amp;""="1",IF((Q1192&lt;&gt;"")*(D1192&lt;0)*(IFERROR(INDEX('入力'!$E$30:$E$88,MATCH(Q1192,'入力'!$A$30:$A$88,0)),"")="貯める・増やす"),Q1192,""),IF(A1192&amp;""="0","",IF(Q1192&lt;&gt;"",Q1192,R1192))))))</f>
        <v/>
      </c>
      <c r="T1192" s="56">
        <f>IF(S1192="","",IF(IFERROR(INDEX('入力'!$E$30:$E$88,MATCH(S1192,'入力'!$A$30:$A$88,0)),"")="入るお金",D1192,-D1192))</f>
        <v/>
      </c>
      <c r="U1192" s="39">
        <f>IF(L1192="","",IF(L1192&lt;&gt;1,"見出しなど",IF(N1192=1,"重なり",IF(S1192="",IF(O1192&gt;0,"数えない（直した）",IF(I1192&amp;""="1","振替",IF(A1192&amp;""="0","計算対象外","数えない"))),IF(COUNTIFS('入力'!$A$30:$A$88,S1192)=0,"一覧にない費目",IF(O1192&gt;0,"直した",IF(S1192="未分類","未分類","OK")))))))</f>
        <v/>
      </c>
    </row>
    <row r="1193">
      <c r="A1193" s="40" t="n"/>
      <c r="B1193" s="34" t="n"/>
      <c r="C1193" s="35" t="n"/>
      <c r="D1193" s="36" t="n"/>
      <c r="E1193" s="35" t="n"/>
      <c r="F1193" s="35" t="n"/>
      <c r="G1193" s="35" t="n"/>
      <c r="H1193" s="35" t="n"/>
      <c r="I1193" s="40" t="n"/>
      <c r="J1193" s="35" t="n"/>
      <c r="L1193" s="39">
        <f>IF(B1193="","",IFERROR(YEAR(B1193)*0+D1193*0+1,0))</f>
        <v/>
      </c>
      <c r="M1193" s="55">
        <f>IF(L1193&lt;&gt;1,"",IF(O1193&gt;0,IF(INDEX('分け方の表'!$O$4:$O$53,O1193)&lt;&gt;"",DATE(YEAR(INDEX('分け方の表'!$O$4:$O$53,O1193)),MONTH(INDEX('分け方の表'!$O$4:$O$53,O1193)),1),DATE(YEAR(B1193),MONTH(B1193),1)),DATE(YEAR(B1193),MONTH(B1193),1)))</f>
        <v/>
      </c>
      <c r="N1193" s="39">
        <f>IF(L1193&lt;&gt;1,"",IF(J1193="",0,IF(COUNTIFS($J$4:J1193,J1193)&gt;1,1,0)))</f>
        <v/>
      </c>
      <c r="O1193" s="39">
        <f>IF(L1193&lt;&gt;1,"",IF(J1193="",0,IFERROR(MATCH(J1193,'分け方の表'!$M$4:$M$53,0),0)))</f>
        <v/>
      </c>
      <c r="P1193" s="39">
        <f>IF(L1193&lt;&gt;1,"",IF(SUMPRODUCT((COUNTIFS(C1193,"*"&amp;'分け方の表'!$F$4:$F$23&amp;"*")&gt;0)*('分け方の表'!$F$4:$F$23&lt;&gt;"")*'分け方の表'!$I$4:$I$23)=0,99,1+COUNTIFS('分け方の表'!$I$4:$I$23,"&gt;"&amp;SUMPRODUCT((COUNTIFS(C1193,"*"&amp;'分け方の表'!$F$4:$F$23&amp;"*")&gt;0)*('分け方の表'!$F$4:$F$23&lt;&gt;"")*'分け方の表'!$I$4:$I$23))))</f>
        <v/>
      </c>
      <c r="Q1193" s="39">
        <f>IF(L1193&lt;&gt;1,"",IF(P1193&gt;=99,"",INDEX('分け方の表'!$G$4:$G$23,P1193)&amp;""))</f>
        <v/>
      </c>
      <c r="R1193" s="39">
        <f>IF(L1193&lt;&gt;1,"",IF((F1193="収入")*(G1193="給与")*(E1193&lt;&gt;"")*(COUNTIFS('分け方の表'!$J$4:$J$13,E1193)&gt;0),INDEX('分け方の表'!$K$4:$K$13,MATCH(E1193,'分け方の表'!$J$4:$J$13,0))&amp;"",IFERROR(INDEX('分け方の表'!$C$4:$C$103,MATCH(F1193&amp;"|"&amp;G1193,'分け方の表'!$D$4:$D$103,0))&amp;"",IFERROR(INDEX('分け方の表'!$C$4:$C$103,MATCH(F1193&amp;"|（ほか全部）",'分け方の表'!$D$4:$D$103,0))&amp;"","未分類"))))</f>
        <v/>
      </c>
      <c r="S1193" s="39">
        <f>IF(L1193&lt;&gt;1,"",IF(N1193=1,"",IF(IF(O1193&gt;0,INDEX('分け方の表'!$N$4:$N$53,O1193)&amp;"","")&lt;&gt;"",IF(INDEX('分け方の表'!$N$4:$N$53,O1193)="（数えない）","",INDEX('分け方の表'!$N$4:$N$53,O1193)&amp;""),IF(I1193&amp;""="1",IF((Q1193&lt;&gt;"")*(D1193&lt;0)*(IFERROR(INDEX('入力'!$E$30:$E$88,MATCH(Q1193,'入力'!$A$30:$A$88,0)),"")="貯める・増やす"),Q1193,""),IF(A1193&amp;""="0","",IF(Q1193&lt;&gt;"",Q1193,R1193))))))</f>
        <v/>
      </c>
      <c r="T1193" s="56">
        <f>IF(S1193="","",IF(IFERROR(INDEX('入力'!$E$30:$E$88,MATCH(S1193,'入力'!$A$30:$A$88,0)),"")="入るお金",D1193,-D1193))</f>
        <v/>
      </c>
      <c r="U1193" s="39">
        <f>IF(L1193="","",IF(L1193&lt;&gt;1,"見出しなど",IF(N1193=1,"重なり",IF(S1193="",IF(O1193&gt;0,"数えない（直した）",IF(I1193&amp;""="1","振替",IF(A1193&amp;""="0","計算対象外","数えない"))),IF(COUNTIFS('入力'!$A$30:$A$88,S1193)=0,"一覧にない費目",IF(O1193&gt;0,"直した",IF(S1193="未分類","未分類","OK")))))))</f>
        <v/>
      </c>
    </row>
    <row r="1194">
      <c r="A1194" s="40" t="n"/>
      <c r="B1194" s="34" t="n"/>
      <c r="C1194" s="35" t="n"/>
      <c r="D1194" s="36" t="n"/>
      <c r="E1194" s="35" t="n"/>
      <c r="F1194" s="35" t="n"/>
      <c r="G1194" s="35" t="n"/>
      <c r="H1194" s="35" t="n"/>
      <c r="I1194" s="40" t="n"/>
      <c r="J1194" s="35" t="n"/>
      <c r="L1194" s="39">
        <f>IF(B1194="","",IFERROR(YEAR(B1194)*0+D1194*0+1,0))</f>
        <v/>
      </c>
      <c r="M1194" s="55">
        <f>IF(L1194&lt;&gt;1,"",IF(O1194&gt;0,IF(INDEX('分け方の表'!$O$4:$O$53,O1194)&lt;&gt;"",DATE(YEAR(INDEX('分け方の表'!$O$4:$O$53,O1194)),MONTH(INDEX('分け方の表'!$O$4:$O$53,O1194)),1),DATE(YEAR(B1194),MONTH(B1194),1)),DATE(YEAR(B1194),MONTH(B1194),1)))</f>
        <v/>
      </c>
      <c r="N1194" s="39">
        <f>IF(L1194&lt;&gt;1,"",IF(J1194="",0,IF(COUNTIFS($J$4:J1194,J1194)&gt;1,1,0)))</f>
        <v/>
      </c>
      <c r="O1194" s="39">
        <f>IF(L1194&lt;&gt;1,"",IF(J1194="",0,IFERROR(MATCH(J1194,'分け方の表'!$M$4:$M$53,0),0)))</f>
        <v/>
      </c>
      <c r="P1194" s="39">
        <f>IF(L1194&lt;&gt;1,"",IF(SUMPRODUCT((COUNTIFS(C1194,"*"&amp;'分け方の表'!$F$4:$F$23&amp;"*")&gt;0)*('分け方の表'!$F$4:$F$23&lt;&gt;"")*'分け方の表'!$I$4:$I$23)=0,99,1+COUNTIFS('分け方の表'!$I$4:$I$23,"&gt;"&amp;SUMPRODUCT((COUNTIFS(C1194,"*"&amp;'分け方の表'!$F$4:$F$23&amp;"*")&gt;0)*('分け方の表'!$F$4:$F$23&lt;&gt;"")*'分け方の表'!$I$4:$I$23))))</f>
        <v/>
      </c>
      <c r="Q1194" s="39">
        <f>IF(L1194&lt;&gt;1,"",IF(P1194&gt;=99,"",INDEX('分け方の表'!$G$4:$G$23,P1194)&amp;""))</f>
        <v/>
      </c>
      <c r="R1194" s="39">
        <f>IF(L1194&lt;&gt;1,"",IF((F1194="収入")*(G1194="給与")*(E1194&lt;&gt;"")*(COUNTIFS('分け方の表'!$J$4:$J$13,E1194)&gt;0),INDEX('分け方の表'!$K$4:$K$13,MATCH(E1194,'分け方の表'!$J$4:$J$13,0))&amp;"",IFERROR(INDEX('分け方の表'!$C$4:$C$103,MATCH(F1194&amp;"|"&amp;G1194,'分け方の表'!$D$4:$D$103,0))&amp;"",IFERROR(INDEX('分け方の表'!$C$4:$C$103,MATCH(F1194&amp;"|（ほか全部）",'分け方の表'!$D$4:$D$103,0))&amp;"","未分類"))))</f>
        <v/>
      </c>
      <c r="S1194" s="39">
        <f>IF(L1194&lt;&gt;1,"",IF(N1194=1,"",IF(IF(O1194&gt;0,INDEX('分け方の表'!$N$4:$N$53,O1194)&amp;"","")&lt;&gt;"",IF(INDEX('分け方の表'!$N$4:$N$53,O1194)="（数えない）","",INDEX('分け方の表'!$N$4:$N$53,O1194)&amp;""),IF(I1194&amp;""="1",IF((Q1194&lt;&gt;"")*(D1194&lt;0)*(IFERROR(INDEX('入力'!$E$30:$E$88,MATCH(Q1194,'入力'!$A$30:$A$88,0)),"")="貯める・増やす"),Q1194,""),IF(A1194&amp;""="0","",IF(Q1194&lt;&gt;"",Q1194,R1194))))))</f>
        <v/>
      </c>
      <c r="T1194" s="56">
        <f>IF(S1194="","",IF(IFERROR(INDEX('入力'!$E$30:$E$88,MATCH(S1194,'入力'!$A$30:$A$88,0)),"")="入るお金",D1194,-D1194))</f>
        <v/>
      </c>
      <c r="U1194" s="39">
        <f>IF(L1194="","",IF(L1194&lt;&gt;1,"見出しなど",IF(N1194=1,"重なり",IF(S1194="",IF(O1194&gt;0,"数えない（直した）",IF(I1194&amp;""="1","振替",IF(A1194&amp;""="0","計算対象外","数えない"))),IF(COUNTIFS('入力'!$A$30:$A$88,S1194)=0,"一覧にない費目",IF(O1194&gt;0,"直した",IF(S1194="未分類","未分類","OK")))))))</f>
        <v/>
      </c>
    </row>
    <row r="1195">
      <c r="A1195" s="40" t="n"/>
      <c r="B1195" s="34" t="n"/>
      <c r="C1195" s="35" t="n"/>
      <c r="D1195" s="36" t="n"/>
      <c r="E1195" s="35" t="n"/>
      <c r="F1195" s="35" t="n"/>
      <c r="G1195" s="35" t="n"/>
      <c r="H1195" s="35" t="n"/>
      <c r="I1195" s="40" t="n"/>
      <c r="J1195" s="35" t="n"/>
      <c r="L1195" s="39">
        <f>IF(B1195="","",IFERROR(YEAR(B1195)*0+D1195*0+1,0))</f>
        <v/>
      </c>
      <c r="M1195" s="55">
        <f>IF(L1195&lt;&gt;1,"",IF(O1195&gt;0,IF(INDEX('分け方の表'!$O$4:$O$53,O1195)&lt;&gt;"",DATE(YEAR(INDEX('分け方の表'!$O$4:$O$53,O1195)),MONTH(INDEX('分け方の表'!$O$4:$O$53,O1195)),1),DATE(YEAR(B1195),MONTH(B1195),1)),DATE(YEAR(B1195),MONTH(B1195),1)))</f>
        <v/>
      </c>
      <c r="N1195" s="39">
        <f>IF(L1195&lt;&gt;1,"",IF(J1195="",0,IF(COUNTIFS($J$4:J1195,J1195)&gt;1,1,0)))</f>
        <v/>
      </c>
      <c r="O1195" s="39">
        <f>IF(L1195&lt;&gt;1,"",IF(J1195="",0,IFERROR(MATCH(J1195,'分け方の表'!$M$4:$M$53,0),0)))</f>
        <v/>
      </c>
      <c r="P1195" s="39">
        <f>IF(L1195&lt;&gt;1,"",IF(SUMPRODUCT((COUNTIFS(C1195,"*"&amp;'分け方の表'!$F$4:$F$23&amp;"*")&gt;0)*('分け方の表'!$F$4:$F$23&lt;&gt;"")*'分け方の表'!$I$4:$I$23)=0,99,1+COUNTIFS('分け方の表'!$I$4:$I$23,"&gt;"&amp;SUMPRODUCT((COUNTIFS(C1195,"*"&amp;'分け方の表'!$F$4:$F$23&amp;"*")&gt;0)*('分け方の表'!$F$4:$F$23&lt;&gt;"")*'分け方の表'!$I$4:$I$23))))</f>
        <v/>
      </c>
      <c r="Q1195" s="39">
        <f>IF(L1195&lt;&gt;1,"",IF(P1195&gt;=99,"",INDEX('分け方の表'!$G$4:$G$23,P1195)&amp;""))</f>
        <v/>
      </c>
      <c r="R1195" s="39">
        <f>IF(L1195&lt;&gt;1,"",IF((F1195="収入")*(G1195="給与")*(E1195&lt;&gt;"")*(COUNTIFS('分け方の表'!$J$4:$J$13,E1195)&gt;0),INDEX('分け方の表'!$K$4:$K$13,MATCH(E1195,'分け方の表'!$J$4:$J$13,0))&amp;"",IFERROR(INDEX('分け方の表'!$C$4:$C$103,MATCH(F1195&amp;"|"&amp;G1195,'分け方の表'!$D$4:$D$103,0))&amp;"",IFERROR(INDEX('分け方の表'!$C$4:$C$103,MATCH(F1195&amp;"|（ほか全部）",'分け方の表'!$D$4:$D$103,0))&amp;"","未分類"))))</f>
        <v/>
      </c>
      <c r="S1195" s="39">
        <f>IF(L1195&lt;&gt;1,"",IF(N1195=1,"",IF(IF(O1195&gt;0,INDEX('分け方の表'!$N$4:$N$53,O1195)&amp;"","")&lt;&gt;"",IF(INDEX('分け方の表'!$N$4:$N$53,O1195)="（数えない）","",INDEX('分け方の表'!$N$4:$N$53,O1195)&amp;""),IF(I1195&amp;""="1",IF((Q1195&lt;&gt;"")*(D1195&lt;0)*(IFERROR(INDEX('入力'!$E$30:$E$88,MATCH(Q1195,'入力'!$A$30:$A$88,0)),"")="貯める・増やす"),Q1195,""),IF(A1195&amp;""="0","",IF(Q1195&lt;&gt;"",Q1195,R1195))))))</f>
        <v/>
      </c>
      <c r="T1195" s="56">
        <f>IF(S1195="","",IF(IFERROR(INDEX('入力'!$E$30:$E$88,MATCH(S1195,'入力'!$A$30:$A$88,0)),"")="入るお金",D1195,-D1195))</f>
        <v/>
      </c>
      <c r="U1195" s="39">
        <f>IF(L1195="","",IF(L1195&lt;&gt;1,"見出しなど",IF(N1195=1,"重なり",IF(S1195="",IF(O1195&gt;0,"数えない（直した）",IF(I1195&amp;""="1","振替",IF(A1195&amp;""="0","計算対象外","数えない"))),IF(COUNTIFS('入力'!$A$30:$A$88,S1195)=0,"一覧にない費目",IF(O1195&gt;0,"直した",IF(S1195="未分類","未分類","OK")))))))</f>
        <v/>
      </c>
    </row>
    <row r="1196">
      <c r="A1196" s="40" t="n"/>
      <c r="B1196" s="34" t="n"/>
      <c r="C1196" s="35" t="n"/>
      <c r="D1196" s="36" t="n"/>
      <c r="E1196" s="35" t="n"/>
      <c r="F1196" s="35" t="n"/>
      <c r="G1196" s="35" t="n"/>
      <c r="H1196" s="35" t="n"/>
      <c r="I1196" s="40" t="n"/>
      <c r="J1196" s="35" t="n"/>
      <c r="L1196" s="39">
        <f>IF(B1196="","",IFERROR(YEAR(B1196)*0+D1196*0+1,0))</f>
        <v/>
      </c>
      <c r="M1196" s="55">
        <f>IF(L1196&lt;&gt;1,"",IF(O1196&gt;0,IF(INDEX('分け方の表'!$O$4:$O$53,O1196)&lt;&gt;"",DATE(YEAR(INDEX('分け方の表'!$O$4:$O$53,O1196)),MONTH(INDEX('分け方の表'!$O$4:$O$53,O1196)),1),DATE(YEAR(B1196),MONTH(B1196),1)),DATE(YEAR(B1196),MONTH(B1196),1)))</f>
        <v/>
      </c>
      <c r="N1196" s="39">
        <f>IF(L1196&lt;&gt;1,"",IF(J1196="",0,IF(COUNTIFS($J$4:J1196,J1196)&gt;1,1,0)))</f>
        <v/>
      </c>
      <c r="O1196" s="39">
        <f>IF(L1196&lt;&gt;1,"",IF(J1196="",0,IFERROR(MATCH(J1196,'分け方の表'!$M$4:$M$53,0),0)))</f>
        <v/>
      </c>
      <c r="P1196" s="39">
        <f>IF(L1196&lt;&gt;1,"",IF(SUMPRODUCT((COUNTIFS(C1196,"*"&amp;'分け方の表'!$F$4:$F$23&amp;"*")&gt;0)*('分け方の表'!$F$4:$F$23&lt;&gt;"")*'分け方の表'!$I$4:$I$23)=0,99,1+COUNTIFS('分け方の表'!$I$4:$I$23,"&gt;"&amp;SUMPRODUCT((COUNTIFS(C1196,"*"&amp;'分け方の表'!$F$4:$F$23&amp;"*")&gt;0)*('分け方の表'!$F$4:$F$23&lt;&gt;"")*'分け方の表'!$I$4:$I$23))))</f>
        <v/>
      </c>
      <c r="Q1196" s="39">
        <f>IF(L1196&lt;&gt;1,"",IF(P1196&gt;=99,"",INDEX('分け方の表'!$G$4:$G$23,P1196)&amp;""))</f>
        <v/>
      </c>
      <c r="R1196" s="39">
        <f>IF(L1196&lt;&gt;1,"",IF((F1196="収入")*(G1196="給与")*(E1196&lt;&gt;"")*(COUNTIFS('分け方の表'!$J$4:$J$13,E1196)&gt;0),INDEX('分け方の表'!$K$4:$K$13,MATCH(E1196,'分け方の表'!$J$4:$J$13,0))&amp;"",IFERROR(INDEX('分け方の表'!$C$4:$C$103,MATCH(F1196&amp;"|"&amp;G1196,'分け方の表'!$D$4:$D$103,0))&amp;"",IFERROR(INDEX('分け方の表'!$C$4:$C$103,MATCH(F1196&amp;"|（ほか全部）",'分け方の表'!$D$4:$D$103,0))&amp;"","未分類"))))</f>
        <v/>
      </c>
      <c r="S1196" s="39">
        <f>IF(L1196&lt;&gt;1,"",IF(N1196=1,"",IF(IF(O1196&gt;0,INDEX('分け方の表'!$N$4:$N$53,O1196)&amp;"","")&lt;&gt;"",IF(INDEX('分け方の表'!$N$4:$N$53,O1196)="（数えない）","",INDEX('分け方の表'!$N$4:$N$53,O1196)&amp;""),IF(I1196&amp;""="1",IF((Q1196&lt;&gt;"")*(D1196&lt;0)*(IFERROR(INDEX('入力'!$E$30:$E$88,MATCH(Q1196,'入力'!$A$30:$A$88,0)),"")="貯める・増やす"),Q1196,""),IF(A1196&amp;""="0","",IF(Q1196&lt;&gt;"",Q1196,R1196))))))</f>
        <v/>
      </c>
      <c r="T1196" s="56">
        <f>IF(S1196="","",IF(IFERROR(INDEX('入力'!$E$30:$E$88,MATCH(S1196,'入力'!$A$30:$A$88,0)),"")="入るお金",D1196,-D1196))</f>
        <v/>
      </c>
      <c r="U1196" s="39">
        <f>IF(L1196="","",IF(L1196&lt;&gt;1,"見出しなど",IF(N1196=1,"重なり",IF(S1196="",IF(O1196&gt;0,"数えない（直した）",IF(I1196&amp;""="1","振替",IF(A1196&amp;""="0","計算対象外","数えない"))),IF(COUNTIFS('入力'!$A$30:$A$88,S1196)=0,"一覧にない費目",IF(O1196&gt;0,"直した",IF(S1196="未分類","未分類","OK")))))))</f>
        <v/>
      </c>
    </row>
    <row r="1197">
      <c r="A1197" s="40" t="n"/>
      <c r="B1197" s="34" t="n"/>
      <c r="C1197" s="35" t="n"/>
      <c r="D1197" s="36" t="n"/>
      <c r="E1197" s="35" t="n"/>
      <c r="F1197" s="35" t="n"/>
      <c r="G1197" s="35" t="n"/>
      <c r="H1197" s="35" t="n"/>
      <c r="I1197" s="40" t="n"/>
      <c r="J1197" s="35" t="n"/>
      <c r="L1197" s="39">
        <f>IF(B1197="","",IFERROR(YEAR(B1197)*0+D1197*0+1,0))</f>
        <v/>
      </c>
      <c r="M1197" s="55">
        <f>IF(L1197&lt;&gt;1,"",IF(O1197&gt;0,IF(INDEX('分け方の表'!$O$4:$O$53,O1197)&lt;&gt;"",DATE(YEAR(INDEX('分け方の表'!$O$4:$O$53,O1197)),MONTH(INDEX('分け方の表'!$O$4:$O$53,O1197)),1),DATE(YEAR(B1197),MONTH(B1197),1)),DATE(YEAR(B1197),MONTH(B1197),1)))</f>
        <v/>
      </c>
      <c r="N1197" s="39">
        <f>IF(L1197&lt;&gt;1,"",IF(J1197="",0,IF(COUNTIFS($J$4:J1197,J1197)&gt;1,1,0)))</f>
        <v/>
      </c>
      <c r="O1197" s="39">
        <f>IF(L1197&lt;&gt;1,"",IF(J1197="",0,IFERROR(MATCH(J1197,'分け方の表'!$M$4:$M$53,0),0)))</f>
        <v/>
      </c>
      <c r="P1197" s="39">
        <f>IF(L1197&lt;&gt;1,"",IF(SUMPRODUCT((COUNTIFS(C1197,"*"&amp;'分け方の表'!$F$4:$F$23&amp;"*")&gt;0)*('分け方の表'!$F$4:$F$23&lt;&gt;"")*'分け方の表'!$I$4:$I$23)=0,99,1+COUNTIFS('分け方の表'!$I$4:$I$23,"&gt;"&amp;SUMPRODUCT((COUNTIFS(C1197,"*"&amp;'分け方の表'!$F$4:$F$23&amp;"*")&gt;0)*('分け方の表'!$F$4:$F$23&lt;&gt;"")*'分け方の表'!$I$4:$I$23))))</f>
        <v/>
      </c>
      <c r="Q1197" s="39">
        <f>IF(L1197&lt;&gt;1,"",IF(P1197&gt;=99,"",INDEX('分け方の表'!$G$4:$G$23,P1197)&amp;""))</f>
        <v/>
      </c>
      <c r="R1197" s="39">
        <f>IF(L1197&lt;&gt;1,"",IF((F1197="収入")*(G1197="給与")*(E1197&lt;&gt;"")*(COUNTIFS('分け方の表'!$J$4:$J$13,E1197)&gt;0),INDEX('分け方の表'!$K$4:$K$13,MATCH(E1197,'分け方の表'!$J$4:$J$13,0))&amp;"",IFERROR(INDEX('分け方の表'!$C$4:$C$103,MATCH(F1197&amp;"|"&amp;G1197,'分け方の表'!$D$4:$D$103,0))&amp;"",IFERROR(INDEX('分け方の表'!$C$4:$C$103,MATCH(F1197&amp;"|（ほか全部）",'分け方の表'!$D$4:$D$103,0))&amp;"","未分類"))))</f>
        <v/>
      </c>
      <c r="S1197" s="39">
        <f>IF(L1197&lt;&gt;1,"",IF(N1197=1,"",IF(IF(O1197&gt;0,INDEX('分け方の表'!$N$4:$N$53,O1197)&amp;"","")&lt;&gt;"",IF(INDEX('分け方の表'!$N$4:$N$53,O1197)="（数えない）","",INDEX('分け方の表'!$N$4:$N$53,O1197)&amp;""),IF(I1197&amp;""="1",IF((Q1197&lt;&gt;"")*(D1197&lt;0)*(IFERROR(INDEX('入力'!$E$30:$E$88,MATCH(Q1197,'入力'!$A$30:$A$88,0)),"")="貯める・増やす"),Q1197,""),IF(A1197&amp;""="0","",IF(Q1197&lt;&gt;"",Q1197,R1197))))))</f>
        <v/>
      </c>
      <c r="T1197" s="56">
        <f>IF(S1197="","",IF(IFERROR(INDEX('入力'!$E$30:$E$88,MATCH(S1197,'入力'!$A$30:$A$88,0)),"")="入るお金",D1197,-D1197))</f>
        <v/>
      </c>
      <c r="U1197" s="39">
        <f>IF(L1197="","",IF(L1197&lt;&gt;1,"見出しなど",IF(N1197=1,"重なり",IF(S1197="",IF(O1197&gt;0,"数えない（直した）",IF(I1197&amp;""="1","振替",IF(A1197&amp;""="0","計算対象外","数えない"))),IF(COUNTIFS('入力'!$A$30:$A$88,S1197)=0,"一覧にない費目",IF(O1197&gt;0,"直した",IF(S1197="未分類","未分類","OK")))))))</f>
        <v/>
      </c>
    </row>
    <row r="1198">
      <c r="A1198" s="40" t="n"/>
      <c r="B1198" s="34" t="n"/>
      <c r="C1198" s="35" t="n"/>
      <c r="D1198" s="36" t="n"/>
      <c r="E1198" s="35" t="n"/>
      <c r="F1198" s="35" t="n"/>
      <c r="G1198" s="35" t="n"/>
      <c r="H1198" s="35" t="n"/>
      <c r="I1198" s="40" t="n"/>
      <c r="J1198" s="35" t="n"/>
      <c r="L1198" s="39">
        <f>IF(B1198="","",IFERROR(YEAR(B1198)*0+D1198*0+1,0))</f>
        <v/>
      </c>
      <c r="M1198" s="55">
        <f>IF(L1198&lt;&gt;1,"",IF(O1198&gt;0,IF(INDEX('分け方の表'!$O$4:$O$53,O1198)&lt;&gt;"",DATE(YEAR(INDEX('分け方の表'!$O$4:$O$53,O1198)),MONTH(INDEX('分け方の表'!$O$4:$O$53,O1198)),1),DATE(YEAR(B1198),MONTH(B1198),1)),DATE(YEAR(B1198),MONTH(B1198),1)))</f>
        <v/>
      </c>
      <c r="N1198" s="39">
        <f>IF(L1198&lt;&gt;1,"",IF(J1198="",0,IF(COUNTIFS($J$4:J1198,J1198)&gt;1,1,0)))</f>
        <v/>
      </c>
      <c r="O1198" s="39">
        <f>IF(L1198&lt;&gt;1,"",IF(J1198="",0,IFERROR(MATCH(J1198,'分け方の表'!$M$4:$M$53,0),0)))</f>
        <v/>
      </c>
      <c r="P1198" s="39">
        <f>IF(L1198&lt;&gt;1,"",IF(SUMPRODUCT((COUNTIFS(C1198,"*"&amp;'分け方の表'!$F$4:$F$23&amp;"*")&gt;0)*('分け方の表'!$F$4:$F$23&lt;&gt;"")*'分け方の表'!$I$4:$I$23)=0,99,1+COUNTIFS('分け方の表'!$I$4:$I$23,"&gt;"&amp;SUMPRODUCT((COUNTIFS(C1198,"*"&amp;'分け方の表'!$F$4:$F$23&amp;"*")&gt;0)*('分け方の表'!$F$4:$F$23&lt;&gt;"")*'分け方の表'!$I$4:$I$23))))</f>
        <v/>
      </c>
      <c r="Q1198" s="39">
        <f>IF(L1198&lt;&gt;1,"",IF(P1198&gt;=99,"",INDEX('分け方の表'!$G$4:$G$23,P1198)&amp;""))</f>
        <v/>
      </c>
      <c r="R1198" s="39">
        <f>IF(L1198&lt;&gt;1,"",IF((F1198="収入")*(G1198="給与")*(E1198&lt;&gt;"")*(COUNTIFS('分け方の表'!$J$4:$J$13,E1198)&gt;0),INDEX('分け方の表'!$K$4:$K$13,MATCH(E1198,'分け方の表'!$J$4:$J$13,0))&amp;"",IFERROR(INDEX('分け方の表'!$C$4:$C$103,MATCH(F1198&amp;"|"&amp;G1198,'分け方の表'!$D$4:$D$103,0))&amp;"",IFERROR(INDEX('分け方の表'!$C$4:$C$103,MATCH(F1198&amp;"|（ほか全部）",'分け方の表'!$D$4:$D$103,0))&amp;"","未分類"))))</f>
        <v/>
      </c>
      <c r="S1198" s="39">
        <f>IF(L1198&lt;&gt;1,"",IF(N1198=1,"",IF(IF(O1198&gt;0,INDEX('分け方の表'!$N$4:$N$53,O1198)&amp;"","")&lt;&gt;"",IF(INDEX('分け方の表'!$N$4:$N$53,O1198)="（数えない）","",INDEX('分け方の表'!$N$4:$N$53,O1198)&amp;""),IF(I1198&amp;""="1",IF((Q1198&lt;&gt;"")*(D1198&lt;0)*(IFERROR(INDEX('入力'!$E$30:$E$88,MATCH(Q1198,'入力'!$A$30:$A$88,0)),"")="貯める・増やす"),Q1198,""),IF(A1198&amp;""="0","",IF(Q1198&lt;&gt;"",Q1198,R1198))))))</f>
        <v/>
      </c>
      <c r="T1198" s="56">
        <f>IF(S1198="","",IF(IFERROR(INDEX('入力'!$E$30:$E$88,MATCH(S1198,'入力'!$A$30:$A$88,0)),"")="入るお金",D1198,-D1198))</f>
        <v/>
      </c>
      <c r="U1198" s="39">
        <f>IF(L1198="","",IF(L1198&lt;&gt;1,"見出しなど",IF(N1198=1,"重なり",IF(S1198="",IF(O1198&gt;0,"数えない（直した）",IF(I1198&amp;""="1","振替",IF(A1198&amp;""="0","計算対象外","数えない"))),IF(COUNTIFS('入力'!$A$30:$A$88,S1198)=0,"一覧にない費目",IF(O1198&gt;0,"直した",IF(S1198="未分類","未分類","OK")))))))</f>
        <v/>
      </c>
    </row>
    <row r="1199">
      <c r="A1199" s="40" t="n"/>
      <c r="B1199" s="34" t="n"/>
      <c r="C1199" s="35" t="n"/>
      <c r="D1199" s="36" t="n"/>
      <c r="E1199" s="35" t="n"/>
      <c r="F1199" s="35" t="n"/>
      <c r="G1199" s="35" t="n"/>
      <c r="H1199" s="35" t="n"/>
      <c r="I1199" s="40" t="n"/>
      <c r="J1199" s="35" t="n"/>
      <c r="L1199" s="39">
        <f>IF(B1199="","",IFERROR(YEAR(B1199)*0+D1199*0+1,0))</f>
        <v/>
      </c>
      <c r="M1199" s="55">
        <f>IF(L1199&lt;&gt;1,"",IF(O1199&gt;0,IF(INDEX('分け方の表'!$O$4:$O$53,O1199)&lt;&gt;"",DATE(YEAR(INDEX('分け方の表'!$O$4:$O$53,O1199)),MONTH(INDEX('分け方の表'!$O$4:$O$53,O1199)),1),DATE(YEAR(B1199),MONTH(B1199),1)),DATE(YEAR(B1199),MONTH(B1199),1)))</f>
        <v/>
      </c>
      <c r="N1199" s="39">
        <f>IF(L1199&lt;&gt;1,"",IF(J1199="",0,IF(COUNTIFS($J$4:J1199,J1199)&gt;1,1,0)))</f>
        <v/>
      </c>
      <c r="O1199" s="39">
        <f>IF(L1199&lt;&gt;1,"",IF(J1199="",0,IFERROR(MATCH(J1199,'分け方の表'!$M$4:$M$53,0),0)))</f>
        <v/>
      </c>
      <c r="P1199" s="39">
        <f>IF(L1199&lt;&gt;1,"",IF(SUMPRODUCT((COUNTIFS(C1199,"*"&amp;'分け方の表'!$F$4:$F$23&amp;"*")&gt;0)*('分け方の表'!$F$4:$F$23&lt;&gt;"")*'分け方の表'!$I$4:$I$23)=0,99,1+COUNTIFS('分け方の表'!$I$4:$I$23,"&gt;"&amp;SUMPRODUCT((COUNTIFS(C1199,"*"&amp;'分け方の表'!$F$4:$F$23&amp;"*")&gt;0)*('分け方の表'!$F$4:$F$23&lt;&gt;"")*'分け方の表'!$I$4:$I$23))))</f>
        <v/>
      </c>
      <c r="Q1199" s="39">
        <f>IF(L1199&lt;&gt;1,"",IF(P1199&gt;=99,"",INDEX('分け方の表'!$G$4:$G$23,P1199)&amp;""))</f>
        <v/>
      </c>
      <c r="R1199" s="39">
        <f>IF(L1199&lt;&gt;1,"",IF((F1199="収入")*(G1199="給与")*(E1199&lt;&gt;"")*(COUNTIFS('分け方の表'!$J$4:$J$13,E1199)&gt;0),INDEX('分け方の表'!$K$4:$K$13,MATCH(E1199,'分け方の表'!$J$4:$J$13,0))&amp;"",IFERROR(INDEX('分け方の表'!$C$4:$C$103,MATCH(F1199&amp;"|"&amp;G1199,'分け方の表'!$D$4:$D$103,0))&amp;"",IFERROR(INDEX('分け方の表'!$C$4:$C$103,MATCH(F1199&amp;"|（ほか全部）",'分け方の表'!$D$4:$D$103,0))&amp;"","未分類"))))</f>
        <v/>
      </c>
      <c r="S1199" s="39">
        <f>IF(L1199&lt;&gt;1,"",IF(N1199=1,"",IF(IF(O1199&gt;0,INDEX('分け方の表'!$N$4:$N$53,O1199)&amp;"","")&lt;&gt;"",IF(INDEX('分け方の表'!$N$4:$N$53,O1199)="（数えない）","",INDEX('分け方の表'!$N$4:$N$53,O1199)&amp;""),IF(I1199&amp;""="1",IF((Q1199&lt;&gt;"")*(D1199&lt;0)*(IFERROR(INDEX('入力'!$E$30:$E$88,MATCH(Q1199,'入力'!$A$30:$A$88,0)),"")="貯める・増やす"),Q1199,""),IF(A1199&amp;""="0","",IF(Q1199&lt;&gt;"",Q1199,R1199))))))</f>
        <v/>
      </c>
      <c r="T1199" s="56">
        <f>IF(S1199="","",IF(IFERROR(INDEX('入力'!$E$30:$E$88,MATCH(S1199,'入力'!$A$30:$A$88,0)),"")="入るお金",D1199,-D1199))</f>
        <v/>
      </c>
      <c r="U1199" s="39">
        <f>IF(L1199="","",IF(L1199&lt;&gt;1,"見出しなど",IF(N1199=1,"重なり",IF(S1199="",IF(O1199&gt;0,"数えない（直した）",IF(I1199&amp;""="1","振替",IF(A1199&amp;""="0","計算対象外","数えない"))),IF(COUNTIFS('入力'!$A$30:$A$88,S1199)=0,"一覧にない費目",IF(O1199&gt;0,"直した",IF(S1199="未分類","未分類","OK")))))))</f>
        <v/>
      </c>
    </row>
    <row r="1200">
      <c r="A1200" s="40" t="n"/>
      <c r="B1200" s="34" t="n"/>
      <c r="C1200" s="35" t="n"/>
      <c r="D1200" s="36" t="n"/>
      <c r="E1200" s="35" t="n"/>
      <c r="F1200" s="35" t="n"/>
      <c r="G1200" s="35" t="n"/>
      <c r="H1200" s="35" t="n"/>
      <c r="I1200" s="40" t="n"/>
      <c r="J1200" s="35" t="n"/>
      <c r="L1200" s="39">
        <f>IF(B1200="","",IFERROR(YEAR(B1200)*0+D1200*0+1,0))</f>
        <v/>
      </c>
      <c r="M1200" s="55">
        <f>IF(L1200&lt;&gt;1,"",IF(O1200&gt;0,IF(INDEX('分け方の表'!$O$4:$O$53,O1200)&lt;&gt;"",DATE(YEAR(INDEX('分け方の表'!$O$4:$O$53,O1200)),MONTH(INDEX('分け方の表'!$O$4:$O$53,O1200)),1),DATE(YEAR(B1200),MONTH(B1200),1)),DATE(YEAR(B1200),MONTH(B1200),1)))</f>
        <v/>
      </c>
      <c r="N1200" s="39">
        <f>IF(L1200&lt;&gt;1,"",IF(J1200="",0,IF(COUNTIFS($J$4:J1200,J1200)&gt;1,1,0)))</f>
        <v/>
      </c>
      <c r="O1200" s="39">
        <f>IF(L1200&lt;&gt;1,"",IF(J1200="",0,IFERROR(MATCH(J1200,'分け方の表'!$M$4:$M$53,0),0)))</f>
        <v/>
      </c>
      <c r="P1200" s="39">
        <f>IF(L1200&lt;&gt;1,"",IF(SUMPRODUCT((COUNTIFS(C1200,"*"&amp;'分け方の表'!$F$4:$F$23&amp;"*")&gt;0)*('分け方の表'!$F$4:$F$23&lt;&gt;"")*'分け方の表'!$I$4:$I$23)=0,99,1+COUNTIFS('分け方の表'!$I$4:$I$23,"&gt;"&amp;SUMPRODUCT((COUNTIFS(C1200,"*"&amp;'分け方の表'!$F$4:$F$23&amp;"*")&gt;0)*('分け方の表'!$F$4:$F$23&lt;&gt;"")*'分け方の表'!$I$4:$I$23))))</f>
        <v/>
      </c>
      <c r="Q1200" s="39">
        <f>IF(L1200&lt;&gt;1,"",IF(P1200&gt;=99,"",INDEX('分け方の表'!$G$4:$G$23,P1200)&amp;""))</f>
        <v/>
      </c>
      <c r="R1200" s="39">
        <f>IF(L1200&lt;&gt;1,"",IF((F1200="収入")*(G1200="給与")*(E1200&lt;&gt;"")*(COUNTIFS('分け方の表'!$J$4:$J$13,E1200)&gt;0),INDEX('分け方の表'!$K$4:$K$13,MATCH(E1200,'分け方の表'!$J$4:$J$13,0))&amp;"",IFERROR(INDEX('分け方の表'!$C$4:$C$103,MATCH(F1200&amp;"|"&amp;G1200,'分け方の表'!$D$4:$D$103,0))&amp;"",IFERROR(INDEX('分け方の表'!$C$4:$C$103,MATCH(F1200&amp;"|（ほか全部）",'分け方の表'!$D$4:$D$103,0))&amp;"","未分類"))))</f>
        <v/>
      </c>
      <c r="S1200" s="39">
        <f>IF(L1200&lt;&gt;1,"",IF(N1200=1,"",IF(IF(O1200&gt;0,INDEX('分け方の表'!$N$4:$N$53,O1200)&amp;"","")&lt;&gt;"",IF(INDEX('分け方の表'!$N$4:$N$53,O1200)="（数えない）","",INDEX('分け方の表'!$N$4:$N$53,O1200)&amp;""),IF(I1200&amp;""="1",IF((Q1200&lt;&gt;"")*(D1200&lt;0)*(IFERROR(INDEX('入力'!$E$30:$E$88,MATCH(Q1200,'入力'!$A$30:$A$88,0)),"")="貯める・増やす"),Q1200,""),IF(A1200&amp;""="0","",IF(Q1200&lt;&gt;"",Q1200,R1200))))))</f>
        <v/>
      </c>
      <c r="T1200" s="56">
        <f>IF(S1200="","",IF(IFERROR(INDEX('入力'!$E$30:$E$88,MATCH(S1200,'入力'!$A$30:$A$88,0)),"")="入るお金",D1200,-D1200))</f>
        <v/>
      </c>
      <c r="U1200" s="39">
        <f>IF(L1200="","",IF(L1200&lt;&gt;1,"見出しなど",IF(N1200=1,"重なり",IF(S1200="",IF(O1200&gt;0,"数えない（直した）",IF(I1200&amp;""="1","振替",IF(A1200&amp;""="0","計算対象外","数えない"))),IF(COUNTIFS('入力'!$A$30:$A$88,S1200)=0,"一覧にない費目",IF(O1200&gt;0,"直した",IF(S1200="未分類","未分類","OK")))))))</f>
        <v/>
      </c>
    </row>
    <row r="1201">
      <c r="A1201" s="40" t="n"/>
      <c r="B1201" s="34" t="n"/>
      <c r="C1201" s="35" t="n"/>
      <c r="D1201" s="36" t="n"/>
      <c r="E1201" s="35" t="n"/>
      <c r="F1201" s="35" t="n"/>
      <c r="G1201" s="35" t="n"/>
      <c r="H1201" s="35" t="n"/>
      <c r="I1201" s="40" t="n"/>
      <c r="J1201" s="35" t="n"/>
      <c r="L1201" s="39">
        <f>IF(B1201="","",IFERROR(YEAR(B1201)*0+D1201*0+1,0))</f>
        <v/>
      </c>
      <c r="M1201" s="55">
        <f>IF(L1201&lt;&gt;1,"",IF(O1201&gt;0,IF(INDEX('分け方の表'!$O$4:$O$53,O1201)&lt;&gt;"",DATE(YEAR(INDEX('分け方の表'!$O$4:$O$53,O1201)),MONTH(INDEX('分け方の表'!$O$4:$O$53,O1201)),1),DATE(YEAR(B1201),MONTH(B1201),1)),DATE(YEAR(B1201),MONTH(B1201),1)))</f>
        <v/>
      </c>
      <c r="N1201" s="39">
        <f>IF(L1201&lt;&gt;1,"",IF(J1201="",0,IF(COUNTIFS($J$4:J1201,J1201)&gt;1,1,0)))</f>
        <v/>
      </c>
      <c r="O1201" s="39">
        <f>IF(L1201&lt;&gt;1,"",IF(J1201="",0,IFERROR(MATCH(J1201,'分け方の表'!$M$4:$M$53,0),0)))</f>
        <v/>
      </c>
      <c r="P1201" s="39">
        <f>IF(L1201&lt;&gt;1,"",IF(SUMPRODUCT((COUNTIFS(C1201,"*"&amp;'分け方の表'!$F$4:$F$23&amp;"*")&gt;0)*('分け方の表'!$F$4:$F$23&lt;&gt;"")*'分け方の表'!$I$4:$I$23)=0,99,1+COUNTIFS('分け方の表'!$I$4:$I$23,"&gt;"&amp;SUMPRODUCT((COUNTIFS(C1201,"*"&amp;'分け方の表'!$F$4:$F$23&amp;"*")&gt;0)*('分け方の表'!$F$4:$F$23&lt;&gt;"")*'分け方の表'!$I$4:$I$23))))</f>
        <v/>
      </c>
      <c r="Q1201" s="39">
        <f>IF(L1201&lt;&gt;1,"",IF(P1201&gt;=99,"",INDEX('分け方の表'!$G$4:$G$23,P1201)&amp;""))</f>
        <v/>
      </c>
      <c r="R1201" s="39">
        <f>IF(L1201&lt;&gt;1,"",IF((F1201="収入")*(G1201="給与")*(E1201&lt;&gt;"")*(COUNTIFS('分け方の表'!$J$4:$J$13,E1201)&gt;0),INDEX('分け方の表'!$K$4:$K$13,MATCH(E1201,'分け方の表'!$J$4:$J$13,0))&amp;"",IFERROR(INDEX('分け方の表'!$C$4:$C$103,MATCH(F1201&amp;"|"&amp;G1201,'分け方の表'!$D$4:$D$103,0))&amp;"",IFERROR(INDEX('分け方の表'!$C$4:$C$103,MATCH(F1201&amp;"|（ほか全部）",'分け方の表'!$D$4:$D$103,0))&amp;"","未分類"))))</f>
        <v/>
      </c>
      <c r="S1201" s="39">
        <f>IF(L1201&lt;&gt;1,"",IF(N1201=1,"",IF(IF(O1201&gt;0,INDEX('分け方の表'!$N$4:$N$53,O1201)&amp;"","")&lt;&gt;"",IF(INDEX('分け方の表'!$N$4:$N$53,O1201)="（数えない）","",INDEX('分け方の表'!$N$4:$N$53,O1201)&amp;""),IF(I1201&amp;""="1",IF((Q1201&lt;&gt;"")*(D1201&lt;0)*(IFERROR(INDEX('入力'!$E$30:$E$88,MATCH(Q1201,'入力'!$A$30:$A$88,0)),"")="貯める・増やす"),Q1201,""),IF(A1201&amp;""="0","",IF(Q1201&lt;&gt;"",Q1201,R1201))))))</f>
        <v/>
      </c>
      <c r="T1201" s="56">
        <f>IF(S1201="","",IF(IFERROR(INDEX('入力'!$E$30:$E$88,MATCH(S1201,'入力'!$A$30:$A$88,0)),"")="入るお金",D1201,-D1201))</f>
        <v/>
      </c>
      <c r="U1201" s="39">
        <f>IF(L1201="","",IF(L1201&lt;&gt;1,"見出しなど",IF(N1201=1,"重なり",IF(S1201="",IF(O1201&gt;0,"数えない（直した）",IF(I1201&amp;""="1","振替",IF(A1201&amp;""="0","計算対象外","数えない"))),IF(COUNTIFS('入力'!$A$30:$A$88,S1201)=0,"一覧にない費目",IF(O1201&gt;0,"直した",IF(S1201="未分類","未分類","OK")))))))</f>
        <v/>
      </c>
    </row>
    <row r="1202">
      <c r="A1202" s="40" t="n"/>
      <c r="B1202" s="34" t="n"/>
      <c r="C1202" s="35" t="n"/>
      <c r="D1202" s="36" t="n"/>
      <c r="E1202" s="35" t="n"/>
      <c r="F1202" s="35" t="n"/>
      <c r="G1202" s="35" t="n"/>
      <c r="H1202" s="35" t="n"/>
      <c r="I1202" s="40" t="n"/>
      <c r="J1202" s="35" t="n"/>
      <c r="L1202" s="39">
        <f>IF(B1202="","",IFERROR(YEAR(B1202)*0+D1202*0+1,0))</f>
        <v/>
      </c>
      <c r="M1202" s="55">
        <f>IF(L1202&lt;&gt;1,"",IF(O1202&gt;0,IF(INDEX('分け方の表'!$O$4:$O$53,O1202)&lt;&gt;"",DATE(YEAR(INDEX('分け方の表'!$O$4:$O$53,O1202)),MONTH(INDEX('分け方の表'!$O$4:$O$53,O1202)),1),DATE(YEAR(B1202),MONTH(B1202),1)),DATE(YEAR(B1202),MONTH(B1202),1)))</f>
        <v/>
      </c>
      <c r="N1202" s="39">
        <f>IF(L1202&lt;&gt;1,"",IF(J1202="",0,IF(COUNTIFS($J$4:J1202,J1202)&gt;1,1,0)))</f>
        <v/>
      </c>
      <c r="O1202" s="39">
        <f>IF(L1202&lt;&gt;1,"",IF(J1202="",0,IFERROR(MATCH(J1202,'分け方の表'!$M$4:$M$53,0),0)))</f>
        <v/>
      </c>
      <c r="P1202" s="39">
        <f>IF(L1202&lt;&gt;1,"",IF(SUMPRODUCT((COUNTIFS(C1202,"*"&amp;'分け方の表'!$F$4:$F$23&amp;"*")&gt;0)*('分け方の表'!$F$4:$F$23&lt;&gt;"")*'分け方の表'!$I$4:$I$23)=0,99,1+COUNTIFS('分け方の表'!$I$4:$I$23,"&gt;"&amp;SUMPRODUCT((COUNTIFS(C1202,"*"&amp;'分け方の表'!$F$4:$F$23&amp;"*")&gt;0)*('分け方の表'!$F$4:$F$23&lt;&gt;"")*'分け方の表'!$I$4:$I$23))))</f>
        <v/>
      </c>
      <c r="Q1202" s="39">
        <f>IF(L1202&lt;&gt;1,"",IF(P1202&gt;=99,"",INDEX('分け方の表'!$G$4:$G$23,P1202)&amp;""))</f>
        <v/>
      </c>
      <c r="R1202" s="39">
        <f>IF(L1202&lt;&gt;1,"",IF((F1202="収入")*(G1202="給与")*(E1202&lt;&gt;"")*(COUNTIFS('分け方の表'!$J$4:$J$13,E1202)&gt;0),INDEX('分け方の表'!$K$4:$K$13,MATCH(E1202,'分け方の表'!$J$4:$J$13,0))&amp;"",IFERROR(INDEX('分け方の表'!$C$4:$C$103,MATCH(F1202&amp;"|"&amp;G1202,'分け方の表'!$D$4:$D$103,0))&amp;"",IFERROR(INDEX('分け方の表'!$C$4:$C$103,MATCH(F1202&amp;"|（ほか全部）",'分け方の表'!$D$4:$D$103,0))&amp;"","未分類"))))</f>
        <v/>
      </c>
      <c r="S1202" s="39">
        <f>IF(L1202&lt;&gt;1,"",IF(N1202=1,"",IF(IF(O1202&gt;0,INDEX('分け方の表'!$N$4:$N$53,O1202)&amp;"","")&lt;&gt;"",IF(INDEX('分け方の表'!$N$4:$N$53,O1202)="（数えない）","",INDEX('分け方の表'!$N$4:$N$53,O1202)&amp;""),IF(I1202&amp;""="1",IF((Q1202&lt;&gt;"")*(D1202&lt;0)*(IFERROR(INDEX('入力'!$E$30:$E$88,MATCH(Q1202,'入力'!$A$30:$A$88,0)),"")="貯める・増やす"),Q1202,""),IF(A1202&amp;""="0","",IF(Q1202&lt;&gt;"",Q1202,R1202))))))</f>
        <v/>
      </c>
      <c r="T1202" s="56">
        <f>IF(S1202="","",IF(IFERROR(INDEX('入力'!$E$30:$E$88,MATCH(S1202,'入力'!$A$30:$A$88,0)),"")="入るお金",D1202,-D1202))</f>
        <v/>
      </c>
      <c r="U1202" s="39">
        <f>IF(L1202="","",IF(L1202&lt;&gt;1,"見出しなど",IF(N1202=1,"重なり",IF(S1202="",IF(O1202&gt;0,"数えない（直した）",IF(I1202&amp;""="1","振替",IF(A1202&amp;""="0","計算対象外","数えない"))),IF(COUNTIFS('入力'!$A$30:$A$88,S1202)=0,"一覧にない費目",IF(O1202&gt;0,"直した",IF(S1202="未分類","未分類","OK")))))))</f>
        <v/>
      </c>
    </row>
    <row r="1203">
      <c r="A1203" s="40" t="n"/>
      <c r="B1203" s="34" t="n"/>
      <c r="C1203" s="35" t="n"/>
      <c r="D1203" s="36" t="n"/>
      <c r="E1203" s="35" t="n"/>
      <c r="F1203" s="35" t="n"/>
      <c r="G1203" s="35" t="n"/>
      <c r="H1203" s="35" t="n"/>
      <c r="I1203" s="40" t="n"/>
      <c r="J1203" s="35" t="n"/>
      <c r="L1203" s="39">
        <f>IF(B1203="","",IFERROR(YEAR(B1203)*0+D1203*0+1,0))</f>
        <v/>
      </c>
      <c r="M1203" s="55">
        <f>IF(L1203&lt;&gt;1,"",IF(O1203&gt;0,IF(INDEX('分け方の表'!$O$4:$O$53,O1203)&lt;&gt;"",DATE(YEAR(INDEX('分け方の表'!$O$4:$O$53,O1203)),MONTH(INDEX('分け方の表'!$O$4:$O$53,O1203)),1),DATE(YEAR(B1203),MONTH(B1203),1)),DATE(YEAR(B1203),MONTH(B1203),1)))</f>
        <v/>
      </c>
      <c r="N1203" s="39">
        <f>IF(L1203&lt;&gt;1,"",IF(J1203="",0,IF(COUNTIFS($J$4:J1203,J1203)&gt;1,1,0)))</f>
        <v/>
      </c>
      <c r="O1203" s="39">
        <f>IF(L1203&lt;&gt;1,"",IF(J1203="",0,IFERROR(MATCH(J1203,'分け方の表'!$M$4:$M$53,0),0)))</f>
        <v/>
      </c>
      <c r="P1203" s="39">
        <f>IF(L1203&lt;&gt;1,"",IF(SUMPRODUCT((COUNTIFS(C1203,"*"&amp;'分け方の表'!$F$4:$F$23&amp;"*")&gt;0)*('分け方の表'!$F$4:$F$23&lt;&gt;"")*'分け方の表'!$I$4:$I$23)=0,99,1+COUNTIFS('分け方の表'!$I$4:$I$23,"&gt;"&amp;SUMPRODUCT((COUNTIFS(C1203,"*"&amp;'分け方の表'!$F$4:$F$23&amp;"*")&gt;0)*('分け方の表'!$F$4:$F$23&lt;&gt;"")*'分け方の表'!$I$4:$I$23))))</f>
        <v/>
      </c>
      <c r="Q1203" s="39">
        <f>IF(L1203&lt;&gt;1,"",IF(P1203&gt;=99,"",INDEX('分け方の表'!$G$4:$G$23,P1203)&amp;""))</f>
        <v/>
      </c>
      <c r="R1203" s="39">
        <f>IF(L1203&lt;&gt;1,"",IF((F1203="収入")*(G1203="給与")*(E1203&lt;&gt;"")*(COUNTIFS('分け方の表'!$J$4:$J$13,E1203)&gt;0),INDEX('分け方の表'!$K$4:$K$13,MATCH(E1203,'分け方の表'!$J$4:$J$13,0))&amp;"",IFERROR(INDEX('分け方の表'!$C$4:$C$103,MATCH(F1203&amp;"|"&amp;G1203,'分け方の表'!$D$4:$D$103,0))&amp;"",IFERROR(INDEX('分け方の表'!$C$4:$C$103,MATCH(F1203&amp;"|（ほか全部）",'分け方の表'!$D$4:$D$103,0))&amp;"","未分類"))))</f>
        <v/>
      </c>
      <c r="S1203" s="39">
        <f>IF(L1203&lt;&gt;1,"",IF(N1203=1,"",IF(IF(O1203&gt;0,INDEX('分け方の表'!$N$4:$N$53,O1203)&amp;"","")&lt;&gt;"",IF(INDEX('分け方の表'!$N$4:$N$53,O1203)="（数えない）","",INDEX('分け方の表'!$N$4:$N$53,O1203)&amp;""),IF(I1203&amp;""="1",IF((Q1203&lt;&gt;"")*(D1203&lt;0)*(IFERROR(INDEX('入力'!$E$30:$E$88,MATCH(Q1203,'入力'!$A$30:$A$88,0)),"")="貯める・増やす"),Q1203,""),IF(A1203&amp;""="0","",IF(Q1203&lt;&gt;"",Q1203,R1203))))))</f>
        <v/>
      </c>
      <c r="T1203" s="56">
        <f>IF(S1203="","",IF(IFERROR(INDEX('入力'!$E$30:$E$88,MATCH(S1203,'入力'!$A$30:$A$88,0)),"")="入るお金",D1203,-D1203))</f>
        <v/>
      </c>
      <c r="U1203" s="39">
        <f>IF(L1203="","",IF(L1203&lt;&gt;1,"見出しなど",IF(N1203=1,"重なり",IF(S1203="",IF(O1203&gt;0,"数えない（直した）",IF(I1203&amp;""="1","振替",IF(A1203&amp;""="0","計算対象外","数えない"))),IF(COUNTIFS('入力'!$A$30:$A$88,S1203)=0,"一覧にない費目",IF(O1203&gt;0,"直した",IF(S1203="未分類","未分類","OK")))))))</f>
        <v/>
      </c>
    </row>
    <row r="1204">
      <c r="A1204" s="40" t="n"/>
      <c r="B1204" s="34" t="n"/>
      <c r="C1204" s="35" t="n"/>
      <c r="D1204" s="36" t="n"/>
      <c r="E1204" s="35" t="n"/>
      <c r="F1204" s="35" t="n"/>
      <c r="G1204" s="35" t="n"/>
      <c r="H1204" s="35" t="n"/>
      <c r="I1204" s="40" t="n"/>
      <c r="J1204" s="35" t="n"/>
      <c r="L1204" s="39">
        <f>IF(B1204="","",IFERROR(YEAR(B1204)*0+D1204*0+1,0))</f>
        <v/>
      </c>
      <c r="M1204" s="55">
        <f>IF(L1204&lt;&gt;1,"",IF(O1204&gt;0,IF(INDEX('分け方の表'!$O$4:$O$53,O1204)&lt;&gt;"",DATE(YEAR(INDEX('分け方の表'!$O$4:$O$53,O1204)),MONTH(INDEX('分け方の表'!$O$4:$O$53,O1204)),1),DATE(YEAR(B1204),MONTH(B1204),1)),DATE(YEAR(B1204),MONTH(B1204),1)))</f>
        <v/>
      </c>
      <c r="N1204" s="39">
        <f>IF(L1204&lt;&gt;1,"",IF(J1204="",0,IF(COUNTIFS($J$4:J1204,J1204)&gt;1,1,0)))</f>
        <v/>
      </c>
      <c r="O1204" s="39">
        <f>IF(L1204&lt;&gt;1,"",IF(J1204="",0,IFERROR(MATCH(J1204,'分け方の表'!$M$4:$M$53,0),0)))</f>
        <v/>
      </c>
      <c r="P1204" s="39">
        <f>IF(L1204&lt;&gt;1,"",IF(SUMPRODUCT((COUNTIFS(C1204,"*"&amp;'分け方の表'!$F$4:$F$23&amp;"*")&gt;0)*('分け方の表'!$F$4:$F$23&lt;&gt;"")*'分け方の表'!$I$4:$I$23)=0,99,1+COUNTIFS('分け方の表'!$I$4:$I$23,"&gt;"&amp;SUMPRODUCT((COUNTIFS(C1204,"*"&amp;'分け方の表'!$F$4:$F$23&amp;"*")&gt;0)*('分け方の表'!$F$4:$F$23&lt;&gt;"")*'分け方の表'!$I$4:$I$23))))</f>
        <v/>
      </c>
      <c r="Q1204" s="39">
        <f>IF(L1204&lt;&gt;1,"",IF(P1204&gt;=99,"",INDEX('分け方の表'!$G$4:$G$23,P1204)&amp;""))</f>
        <v/>
      </c>
      <c r="R1204" s="39">
        <f>IF(L1204&lt;&gt;1,"",IF((F1204="収入")*(G1204="給与")*(E1204&lt;&gt;"")*(COUNTIFS('分け方の表'!$J$4:$J$13,E1204)&gt;0),INDEX('分け方の表'!$K$4:$K$13,MATCH(E1204,'分け方の表'!$J$4:$J$13,0))&amp;"",IFERROR(INDEX('分け方の表'!$C$4:$C$103,MATCH(F1204&amp;"|"&amp;G1204,'分け方の表'!$D$4:$D$103,0))&amp;"",IFERROR(INDEX('分け方の表'!$C$4:$C$103,MATCH(F1204&amp;"|（ほか全部）",'分け方の表'!$D$4:$D$103,0))&amp;"","未分類"))))</f>
        <v/>
      </c>
      <c r="S1204" s="39">
        <f>IF(L1204&lt;&gt;1,"",IF(N1204=1,"",IF(IF(O1204&gt;0,INDEX('分け方の表'!$N$4:$N$53,O1204)&amp;"","")&lt;&gt;"",IF(INDEX('分け方の表'!$N$4:$N$53,O1204)="（数えない）","",INDEX('分け方の表'!$N$4:$N$53,O1204)&amp;""),IF(I1204&amp;""="1",IF((Q1204&lt;&gt;"")*(D1204&lt;0)*(IFERROR(INDEX('入力'!$E$30:$E$88,MATCH(Q1204,'入力'!$A$30:$A$88,0)),"")="貯める・増やす"),Q1204,""),IF(A1204&amp;""="0","",IF(Q1204&lt;&gt;"",Q1204,R1204))))))</f>
        <v/>
      </c>
      <c r="T1204" s="56">
        <f>IF(S1204="","",IF(IFERROR(INDEX('入力'!$E$30:$E$88,MATCH(S1204,'入力'!$A$30:$A$88,0)),"")="入るお金",D1204,-D1204))</f>
        <v/>
      </c>
      <c r="U1204" s="39">
        <f>IF(L1204="","",IF(L1204&lt;&gt;1,"見出しなど",IF(N1204=1,"重なり",IF(S1204="",IF(O1204&gt;0,"数えない（直した）",IF(I1204&amp;""="1","振替",IF(A1204&amp;""="0","計算対象外","数えない"))),IF(COUNTIFS('入力'!$A$30:$A$88,S1204)=0,"一覧にない費目",IF(O1204&gt;0,"直した",IF(S1204="未分類","未分類","OK")))))))</f>
        <v/>
      </c>
    </row>
    <row r="1205">
      <c r="A1205" s="40" t="n"/>
      <c r="B1205" s="34" t="n"/>
      <c r="C1205" s="35" t="n"/>
      <c r="D1205" s="36" t="n"/>
      <c r="E1205" s="35" t="n"/>
      <c r="F1205" s="35" t="n"/>
      <c r="G1205" s="35" t="n"/>
      <c r="H1205" s="35" t="n"/>
      <c r="I1205" s="40" t="n"/>
      <c r="J1205" s="35" t="n"/>
      <c r="L1205" s="39">
        <f>IF(B1205="","",IFERROR(YEAR(B1205)*0+D1205*0+1,0))</f>
        <v/>
      </c>
      <c r="M1205" s="55">
        <f>IF(L1205&lt;&gt;1,"",IF(O1205&gt;0,IF(INDEX('分け方の表'!$O$4:$O$53,O1205)&lt;&gt;"",DATE(YEAR(INDEX('分け方の表'!$O$4:$O$53,O1205)),MONTH(INDEX('分け方の表'!$O$4:$O$53,O1205)),1),DATE(YEAR(B1205),MONTH(B1205),1)),DATE(YEAR(B1205),MONTH(B1205),1)))</f>
        <v/>
      </c>
      <c r="N1205" s="39">
        <f>IF(L1205&lt;&gt;1,"",IF(J1205="",0,IF(COUNTIFS($J$4:J1205,J1205)&gt;1,1,0)))</f>
        <v/>
      </c>
      <c r="O1205" s="39">
        <f>IF(L1205&lt;&gt;1,"",IF(J1205="",0,IFERROR(MATCH(J1205,'分け方の表'!$M$4:$M$53,0),0)))</f>
        <v/>
      </c>
      <c r="P1205" s="39">
        <f>IF(L1205&lt;&gt;1,"",IF(SUMPRODUCT((COUNTIFS(C1205,"*"&amp;'分け方の表'!$F$4:$F$23&amp;"*")&gt;0)*('分け方の表'!$F$4:$F$23&lt;&gt;"")*'分け方の表'!$I$4:$I$23)=0,99,1+COUNTIFS('分け方の表'!$I$4:$I$23,"&gt;"&amp;SUMPRODUCT((COUNTIFS(C1205,"*"&amp;'分け方の表'!$F$4:$F$23&amp;"*")&gt;0)*('分け方の表'!$F$4:$F$23&lt;&gt;"")*'分け方の表'!$I$4:$I$23))))</f>
        <v/>
      </c>
      <c r="Q1205" s="39">
        <f>IF(L1205&lt;&gt;1,"",IF(P1205&gt;=99,"",INDEX('分け方の表'!$G$4:$G$23,P1205)&amp;""))</f>
        <v/>
      </c>
      <c r="R1205" s="39">
        <f>IF(L1205&lt;&gt;1,"",IF((F1205="収入")*(G1205="給与")*(E1205&lt;&gt;"")*(COUNTIFS('分け方の表'!$J$4:$J$13,E1205)&gt;0),INDEX('分け方の表'!$K$4:$K$13,MATCH(E1205,'分け方の表'!$J$4:$J$13,0))&amp;"",IFERROR(INDEX('分け方の表'!$C$4:$C$103,MATCH(F1205&amp;"|"&amp;G1205,'分け方の表'!$D$4:$D$103,0))&amp;"",IFERROR(INDEX('分け方の表'!$C$4:$C$103,MATCH(F1205&amp;"|（ほか全部）",'分け方の表'!$D$4:$D$103,0))&amp;"","未分類"))))</f>
        <v/>
      </c>
      <c r="S1205" s="39">
        <f>IF(L1205&lt;&gt;1,"",IF(N1205=1,"",IF(IF(O1205&gt;0,INDEX('分け方の表'!$N$4:$N$53,O1205)&amp;"","")&lt;&gt;"",IF(INDEX('分け方の表'!$N$4:$N$53,O1205)="（数えない）","",INDEX('分け方の表'!$N$4:$N$53,O1205)&amp;""),IF(I1205&amp;""="1",IF((Q1205&lt;&gt;"")*(D1205&lt;0)*(IFERROR(INDEX('入力'!$E$30:$E$88,MATCH(Q1205,'入力'!$A$30:$A$88,0)),"")="貯める・増やす"),Q1205,""),IF(A1205&amp;""="0","",IF(Q1205&lt;&gt;"",Q1205,R1205))))))</f>
        <v/>
      </c>
      <c r="T1205" s="56">
        <f>IF(S1205="","",IF(IFERROR(INDEX('入力'!$E$30:$E$88,MATCH(S1205,'入力'!$A$30:$A$88,0)),"")="入るお金",D1205,-D1205))</f>
        <v/>
      </c>
      <c r="U1205" s="39">
        <f>IF(L1205="","",IF(L1205&lt;&gt;1,"見出しなど",IF(N1205=1,"重なり",IF(S1205="",IF(O1205&gt;0,"数えない（直した）",IF(I1205&amp;""="1","振替",IF(A1205&amp;""="0","計算対象外","数えない"))),IF(COUNTIFS('入力'!$A$30:$A$88,S1205)=0,"一覧にない費目",IF(O1205&gt;0,"直した",IF(S1205="未分類","未分類","OK")))))))</f>
        <v/>
      </c>
    </row>
    <row r="1206">
      <c r="A1206" s="40" t="n"/>
      <c r="B1206" s="34" t="n"/>
      <c r="C1206" s="35" t="n"/>
      <c r="D1206" s="36" t="n"/>
      <c r="E1206" s="35" t="n"/>
      <c r="F1206" s="35" t="n"/>
      <c r="G1206" s="35" t="n"/>
      <c r="H1206" s="35" t="n"/>
      <c r="I1206" s="40" t="n"/>
      <c r="J1206" s="35" t="n"/>
      <c r="L1206" s="39">
        <f>IF(B1206="","",IFERROR(YEAR(B1206)*0+D1206*0+1,0))</f>
        <v/>
      </c>
      <c r="M1206" s="55">
        <f>IF(L1206&lt;&gt;1,"",IF(O1206&gt;0,IF(INDEX('分け方の表'!$O$4:$O$53,O1206)&lt;&gt;"",DATE(YEAR(INDEX('分け方の表'!$O$4:$O$53,O1206)),MONTH(INDEX('分け方の表'!$O$4:$O$53,O1206)),1),DATE(YEAR(B1206),MONTH(B1206),1)),DATE(YEAR(B1206),MONTH(B1206),1)))</f>
        <v/>
      </c>
      <c r="N1206" s="39">
        <f>IF(L1206&lt;&gt;1,"",IF(J1206="",0,IF(COUNTIFS($J$4:J1206,J1206)&gt;1,1,0)))</f>
        <v/>
      </c>
      <c r="O1206" s="39">
        <f>IF(L1206&lt;&gt;1,"",IF(J1206="",0,IFERROR(MATCH(J1206,'分け方の表'!$M$4:$M$53,0),0)))</f>
        <v/>
      </c>
      <c r="P1206" s="39">
        <f>IF(L1206&lt;&gt;1,"",IF(SUMPRODUCT((COUNTIFS(C1206,"*"&amp;'分け方の表'!$F$4:$F$23&amp;"*")&gt;0)*('分け方の表'!$F$4:$F$23&lt;&gt;"")*'分け方の表'!$I$4:$I$23)=0,99,1+COUNTIFS('分け方の表'!$I$4:$I$23,"&gt;"&amp;SUMPRODUCT((COUNTIFS(C1206,"*"&amp;'分け方の表'!$F$4:$F$23&amp;"*")&gt;0)*('分け方の表'!$F$4:$F$23&lt;&gt;"")*'分け方の表'!$I$4:$I$23))))</f>
        <v/>
      </c>
      <c r="Q1206" s="39">
        <f>IF(L1206&lt;&gt;1,"",IF(P1206&gt;=99,"",INDEX('分け方の表'!$G$4:$G$23,P1206)&amp;""))</f>
        <v/>
      </c>
      <c r="R1206" s="39">
        <f>IF(L1206&lt;&gt;1,"",IF((F1206="収入")*(G1206="給与")*(E1206&lt;&gt;"")*(COUNTIFS('分け方の表'!$J$4:$J$13,E1206)&gt;0),INDEX('分け方の表'!$K$4:$K$13,MATCH(E1206,'分け方の表'!$J$4:$J$13,0))&amp;"",IFERROR(INDEX('分け方の表'!$C$4:$C$103,MATCH(F1206&amp;"|"&amp;G1206,'分け方の表'!$D$4:$D$103,0))&amp;"",IFERROR(INDEX('分け方の表'!$C$4:$C$103,MATCH(F1206&amp;"|（ほか全部）",'分け方の表'!$D$4:$D$103,0))&amp;"","未分類"))))</f>
        <v/>
      </c>
      <c r="S1206" s="39">
        <f>IF(L1206&lt;&gt;1,"",IF(N1206=1,"",IF(IF(O1206&gt;0,INDEX('分け方の表'!$N$4:$N$53,O1206)&amp;"","")&lt;&gt;"",IF(INDEX('分け方の表'!$N$4:$N$53,O1206)="（数えない）","",INDEX('分け方の表'!$N$4:$N$53,O1206)&amp;""),IF(I1206&amp;""="1",IF((Q1206&lt;&gt;"")*(D1206&lt;0)*(IFERROR(INDEX('入力'!$E$30:$E$88,MATCH(Q1206,'入力'!$A$30:$A$88,0)),"")="貯める・増やす"),Q1206,""),IF(A1206&amp;""="0","",IF(Q1206&lt;&gt;"",Q1206,R1206))))))</f>
        <v/>
      </c>
      <c r="T1206" s="56">
        <f>IF(S1206="","",IF(IFERROR(INDEX('入力'!$E$30:$E$88,MATCH(S1206,'入力'!$A$30:$A$88,0)),"")="入るお金",D1206,-D1206))</f>
        <v/>
      </c>
      <c r="U1206" s="39">
        <f>IF(L1206="","",IF(L1206&lt;&gt;1,"見出しなど",IF(N1206=1,"重なり",IF(S1206="",IF(O1206&gt;0,"数えない（直した）",IF(I1206&amp;""="1","振替",IF(A1206&amp;""="0","計算対象外","数えない"))),IF(COUNTIFS('入力'!$A$30:$A$88,S1206)=0,"一覧にない費目",IF(O1206&gt;0,"直した",IF(S1206="未分類","未分類","OK")))))))</f>
        <v/>
      </c>
    </row>
    <row r="1207">
      <c r="A1207" s="40" t="n"/>
      <c r="B1207" s="34" t="n"/>
      <c r="C1207" s="35" t="n"/>
      <c r="D1207" s="36" t="n"/>
      <c r="E1207" s="35" t="n"/>
      <c r="F1207" s="35" t="n"/>
      <c r="G1207" s="35" t="n"/>
      <c r="H1207" s="35" t="n"/>
      <c r="I1207" s="40" t="n"/>
      <c r="J1207" s="35" t="n"/>
      <c r="L1207" s="39">
        <f>IF(B1207="","",IFERROR(YEAR(B1207)*0+D1207*0+1,0))</f>
        <v/>
      </c>
      <c r="M1207" s="55">
        <f>IF(L1207&lt;&gt;1,"",IF(O1207&gt;0,IF(INDEX('分け方の表'!$O$4:$O$53,O1207)&lt;&gt;"",DATE(YEAR(INDEX('分け方の表'!$O$4:$O$53,O1207)),MONTH(INDEX('分け方の表'!$O$4:$O$53,O1207)),1),DATE(YEAR(B1207),MONTH(B1207),1)),DATE(YEAR(B1207),MONTH(B1207),1)))</f>
        <v/>
      </c>
      <c r="N1207" s="39">
        <f>IF(L1207&lt;&gt;1,"",IF(J1207="",0,IF(COUNTIFS($J$4:J1207,J1207)&gt;1,1,0)))</f>
        <v/>
      </c>
      <c r="O1207" s="39">
        <f>IF(L1207&lt;&gt;1,"",IF(J1207="",0,IFERROR(MATCH(J1207,'分け方の表'!$M$4:$M$53,0),0)))</f>
        <v/>
      </c>
      <c r="P1207" s="39">
        <f>IF(L1207&lt;&gt;1,"",IF(SUMPRODUCT((COUNTIFS(C1207,"*"&amp;'分け方の表'!$F$4:$F$23&amp;"*")&gt;0)*('分け方の表'!$F$4:$F$23&lt;&gt;"")*'分け方の表'!$I$4:$I$23)=0,99,1+COUNTIFS('分け方の表'!$I$4:$I$23,"&gt;"&amp;SUMPRODUCT((COUNTIFS(C1207,"*"&amp;'分け方の表'!$F$4:$F$23&amp;"*")&gt;0)*('分け方の表'!$F$4:$F$23&lt;&gt;"")*'分け方の表'!$I$4:$I$23))))</f>
        <v/>
      </c>
      <c r="Q1207" s="39">
        <f>IF(L1207&lt;&gt;1,"",IF(P1207&gt;=99,"",INDEX('分け方の表'!$G$4:$G$23,P1207)&amp;""))</f>
        <v/>
      </c>
      <c r="R1207" s="39">
        <f>IF(L1207&lt;&gt;1,"",IF((F1207="収入")*(G1207="給与")*(E1207&lt;&gt;"")*(COUNTIFS('分け方の表'!$J$4:$J$13,E1207)&gt;0),INDEX('分け方の表'!$K$4:$K$13,MATCH(E1207,'分け方の表'!$J$4:$J$13,0))&amp;"",IFERROR(INDEX('分け方の表'!$C$4:$C$103,MATCH(F1207&amp;"|"&amp;G1207,'分け方の表'!$D$4:$D$103,0))&amp;"",IFERROR(INDEX('分け方の表'!$C$4:$C$103,MATCH(F1207&amp;"|（ほか全部）",'分け方の表'!$D$4:$D$103,0))&amp;"","未分類"))))</f>
        <v/>
      </c>
      <c r="S1207" s="39">
        <f>IF(L1207&lt;&gt;1,"",IF(N1207=1,"",IF(IF(O1207&gt;0,INDEX('分け方の表'!$N$4:$N$53,O1207)&amp;"","")&lt;&gt;"",IF(INDEX('分け方の表'!$N$4:$N$53,O1207)="（数えない）","",INDEX('分け方の表'!$N$4:$N$53,O1207)&amp;""),IF(I1207&amp;""="1",IF((Q1207&lt;&gt;"")*(D1207&lt;0)*(IFERROR(INDEX('入力'!$E$30:$E$88,MATCH(Q1207,'入力'!$A$30:$A$88,0)),"")="貯める・増やす"),Q1207,""),IF(A1207&amp;""="0","",IF(Q1207&lt;&gt;"",Q1207,R1207))))))</f>
        <v/>
      </c>
      <c r="T1207" s="56">
        <f>IF(S1207="","",IF(IFERROR(INDEX('入力'!$E$30:$E$88,MATCH(S1207,'入力'!$A$30:$A$88,0)),"")="入るお金",D1207,-D1207))</f>
        <v/>
      </c>
      <c r="U1207" s="39">
        <f>IF(L1207="","",IF(L1207&lt;&gt;1,"見出しなど",IF(N1207=1,"重なり",IF(S1207="",IF(O1207&gt;0,"数えない（直した）",IF(I1207&amp;""="1","振替",IF(A1207&amp;""="0","計算対象外","数えない"))),IF(COUNTIFS('入力'!$A$30:$A$88,S1207)=0,"一覧にない費目",IF(O1207&gt;0,"直した",IF(S1207="未分類","未分類","OK")))))))</f>
        <v/>
      </c>
    </row>
    <row r="1208">
      <c r="A1208" s="40" t="n"/>
      <c r="B1208" s="34" t="n"/>
      <c r="C1208" s="35" t="n"/>
      <c r="D1208" s="36" t="n"/>
      <c r="E1208" s="35" t="n"/>
      <c r="F1208" s="35" t="n"/>
      <c r="G1208" s="35" t="n"/>
      <c r="H1208" s="35" t="n"/>
      <c r="I1208" s="40" t="n"/>
      <c r="J1208" s="35" t="n"/>
      <c r="L1208" s="39">
        <f>IF(B1208="","",IFERROR(YEAR(B1208)*0+D1208*0+1,0))</f>
        <v/>
      </c>
      <c r="M1208" s="55">
        <f>IF(L1208&lt;&gt;1,"",IF(O1208&gt;0,IF(INDEX('分け方の表'!$O$4:$O$53,O1208)&lt;&gt;"",DATE(YEAR(INDEX('分け方の表'!$O$4:$O$53,O1208)),MONTH(INDEX('分け方の表'!$O$4:$O$53,O1208)),1),DATE(YEAR(B1208),MONTH(B1208),1)),DATE(YEAR(B1208),MONTH(B1208),1)))</f>
        <v/>
      </c>
      <c r="N1208" s="39">
        <f>IF(L1208&lt;&gt;1,"",IF(J1208="",0,IF(COUNTIFS($J$4:J1208,J1208)&gt;1,1,0)))</f>
        <v/>
      </c>
      <c r="O1208" s="39">
        <f>IF(L1208&lt;&gt;1,"",IF(J1208="",0,IFERROR(MATCH(J1208,'分け方の表'!$M$4:$M$53,0),0)))</f>
        <v/>
      </c>
      <c r="P1208" s="39">
        <f>IF(L1208&lt;&gt;1,"",IF(SUMPRODUCT((COUNTIFS(C1208,"*"&amp;'分け方の表'!$F$4:$F$23&amp;"*")&gt;0)*('分け方の表'!$F$4:$F$23&lt;&gt;"")*'分け方の表'!$I$4:$I$23)=0,99,1+COUNTIFS('分け方の表'!$I$4:$I$23,"&gt;"&amp;SUMPRODUCT((COUNTIFS(C1208,"*"&amp;'分け方の表'!$F$4:$F$23&amp;"*")&gt;0)*('分け方の表'!$F$4:$F$23&lt;&gt;"")*'分け方の表'!$I$4:$I$23))))</f>
        <v/>
      </c>
      <c r="Q1208" s="39">
        <f>IF(L1208&lt;&gt;1,"",IF(P1208&gt;=99,"",INDEX('分け方の表'!$G$4:$G$23,P1208)&amp;""))</f>
        <v/>
      </c>
      <c r="R1208" s="39">
        <f>IF(L1208&lt;&gt;1,"",IF((F1208="収入")*(G1208="給与")*(E1208&lt;&gt;"")*(COUNTIFS('分け方の表'!$J$4:$J$13,E1208)&gt;0),INDEX('分け方の表'!$K$4:$K$13,MATCH(E1208,'分け方の表'!$J$4:$J$13,0))&amp;"",IFERROR(INDEX('分け方の表'!$C$4:$C$103,MATCH(F1208&amp;"|"&amp;G1208,'分け方の表'!$D$4:$D$103,0))&amp;"",IFERROR(INDEX('分け方の表'!$C$4:$C$103,MATCH(F1208&amp;"|（ほか全部）",'分け方の表'!$D$4:$D$103,0))&amp;"","未分類"))))</f>
        <v/>
      </c>
      <c r="S1208" s="39">
        <f>IF(L1208&lt;&gt;1,"",IF(N1208=1,"",IF(IF(O1208&gt;0,INDEX('分け方の表'!$N$4:$N$53,O1208)&amp;"","")&lt;&gt;"",IF(INDEX('分け方の表'!$N$4:$N$53,O1208)="（数えない）","",INDEX('分け方の表'!$N$4:$N$53,O1208)&amp;""),IF(I1208&amp;""="1",IF((Q1208&lt;&gt;"")*(D1208&lt;0)*(IFERROR(INDEX('入力'!$E$30:$E$88,MATCH(Q1208,'入力'!$A$30:$A$88,0)),"")="貯める・増やす"),Q1208,""),IF(A1208&amp;""="0","",IF(Q1208&lt;&gt;"",Q1208,R1208))))))</f>
        <v/>
      </c>
      <c r="T1208" s="56">
        <f>IF(S1208="","",IF(IFERROR(INDEX('入力'!$E$30:$E$88,MATCH(S1208,'入力'!$A$30:$A$88,0)),"")="入るお金",D1208,-D1208))</f>
        <v/>
      </c>
      <c r="U1208" s="39">
        <f>IF(L1208="","",IF(L1208&lt;&gt;1,"見出しなど",IF(N1208=1,"重なり",IF(S1208="",IF(O1208&gt;0,"数えない（直した）",IF(I1208&amp;""="1","振替",IF(A1208&amp;""="0","計算対象外","数えない"))),IF(COUNTIFS('入力'!$A$30:$A$88,S1208)=0,"一覧にない費目",IF(O1208&gt;0,"直した",IF(S1208="未分類","未分類","OK")))))))</f>
        <v/>
      </c>
    </row>
    <row r="1209">
      <c r="A1209" s="40" t="n"/>
      <c r="B1209" s="34" t="n"/>
      <c r="C1209" s="35" t="n"/>
      <c r="D1209" s="36" t="n"/>
      <c r="E1209" s="35" t="n"/>
      <c r="F1209" s="35" t="n"/>
      <c r="G1209" s="35" t="n"/>
      <c r="H1209" s="35" t="n"/>
      <c r="I1209" s="40" t="n"/>
      <c r="J1209" s="35" t="n"/>
      <c r="L1209" s="39">
        <f>IF(B1209="","",IFERROR(YEAR(B1209)*0+D1209*0+1,0))</f>
        <v/>
      </c>
      <c r="M1209" s="55">
        <f>IF(L1209&lt;&gt;1,"",IF(O1209&gt;0,IF(INDEX('分け方の表'!$O$4:$O$53,O1209)&lt;&gt;"",DATE(YEAR(INDEX('分け方の表'!$O$4:$O$53,O1209)),MONTH(INDEX('分け方の表'!$O$4:$O$53,O1209)),1),DATE(YEAR(B1209),MONTH(B1209),1)),DATE(YEAR(B1209),MONTH(B1209),1)))</f>
        <v/>
      </c>
      <c r="N1209" s="39">
        <f>IF(L1209&lt;&gt;1,"",IF(J1209="",0,IF(COUNTIFS($J$4:J1209,J1209)&gt;1,1,0)))</f>
        <v/>
      </c>
      <c r="O1209" s="39">
        <f>IF(L1209&lt;&gt;1,"",IF(J1209="",0,IFERROR(MATCH(J1209,'分け方の表'!$M$4:$M$53,0),0)))</f>
        <v/>
      </c>
      <c r="P1209" s="39">
        <f>IF(L1209&lt;&gt;1,"",IF(SUMPRODUCT((COUNTIFS(C1209,"*"&amp;'分け方の表'!$F$4:$F$23&amp;"*")&gt;0)*('分け方の表'!$F$4:$F$23&lt;&gt;"")*'分け方の表'!$I$4:$I$23)=0,99,1+COUNTIFS('分け方の表'!$I$4:$I$23,"&gt;"&amp;SUMPRODUCT((COUNTIFS(C1209,"*"&amp;'分け方の表'!$F$4:$F$23&amp;"*")&gt;0)*('分け方の表'!$F$4:$F$23&lt;&gt;"")*'分け方の表'!$I$4:$I$23))))</f>
        <v/>
      </c>
      <c r="Q1209" s="39">
        <f>IF(L1209&lt;&gt;1,"",IF(P1209&gt;=99,"",INDEX('分け方の表'!$G$4:$G$23,P1209)&amp;""))</f>
        <v/>
      </c>
      <c r="R1209" s="39">
        <f>IF(L1209&lt;&gt;1,"",IF((F1209="収入")*(G1209="給与")*(E1209&lt;&gt;"")*(COUNTIFS('分け方の表'!$J$4:$J$13,E1209)&gt;0),INDEX('分け方の表'!$K$4:$K$13,MATCH(E1209,'分け方の表'!$J$4:$J$13,0))&amp;"",IFERROR(INDEX('分け方の表'!$C$4:$C$103,MATCH(F1209&amp;"|"&amp;G1209,'分け方の表'!$D$4:$D$103,0))&amp;"",IFERROR(INDEX('分け方の表'!$C$4:$C$103,MATCH(F1209&amp;"|（ほか全部）",'分け方の表'!$D$4:$D$103,0))&amp;"","未分類"))))</f>
        <v/>
      </c>
      <c r="S1209" s="39">
        <f>IF(L1209&lt;&gt;1,"",IF(N1209=1,"",IF(IF(O1209&gt;0,INDEX('分け方の表'!$N$4:$N$53,O1209)&amp;"","")&lt;&gt;"",IF(INDEX('分け方の表'!$N$4:$N$53,O1209)="（数えない）","",INDEX('分け方の表'!$N$4:$N$53,O1209)&amp;""),IF(I1209&amp;""="1",IF((Q1209&lt;&gt;"")*(D1209&lt;0)*(IFERROR(INDEX('入力'!$E$30:$E$88,MATCH(Q1209,'入力'!$A$30:$A$88,0)),"")="貯める・増やす"),Q1209,""),IF(A1209&amp;""="0","",IF(Q1209&lt;&gt;"",Q1209,R1209))))))</f>
        <v/>
      </c>
      <c r="T1209" s="56">
        <f>IF(S1209="","",IF(IFERROR(INDEX('入力'!$E$30:$E$88,MATCH(S1209,'入力'!$A$30:$A$88,0)),"")="入るお金",D1209,-D1209))</f>
        <v/>
      </c>
      <c r="U1209" s="39">
        <f>IF(L1209="","",IF(L1209&lt;&gt;1,"見出しなど",IF(N1209=1,"重なり",IF(S1209="",IF(O1209&gt;0,"数えない（直した）",IF(I1209&amp;""="1","振替",IF(A1209&amp;""="0","計算対象外","数えない"))),IF(COUNTIFS('入力'!$A$30:$A$88,S1209)=0,"一覧にない費目",IF(O1209&gt;0,"直した",IF(S1209="未分類","未分類","OK")))))))</f>
        <v/>
      </c>
    </row>
    <row r="1210">
      <c r="A1210" s="40" t="n"/>
      <c r="B1210" s="34" t="n"/>
      <c r="C1210" s="35" t="n"/>
      <c r="D1210" s="36" t="n"/>
      <c r="E1210" s="35" t="n"/>
      <c r="F1210" s="35" t="n"/>
      <c r="G1210" s="35" t="n"/>
      <c r="H1210" s="35" t="n"/>
      <c r="I1210" s="40" t="n"/>
      <c r="J1210" s="35" t="n"/>
      <c r="L1210" s="39">
        <f>IF(B1210="","",IFERROR(YEAR(B1210)*0+D1210*0+1,0))</f>
        <v/>
      </c>
      <c r="M1210" s="55">
        <f>IF(L1210&lt;&gt;1,"",IF(O1210&gt;0,IF(INDEX('分け方の表'!$O$4:$O$53,O1210)&lt;&gt;"",DATE(YEAR(INDEX('分け方の表'!$O$4:$O$53,O1210)),MONTH(INDEX('分け方の表'!$O$4:$O$53,O1210)),1),DATE(YEAR(B1210),MONTH(B1210),1)),DATE(YEAR(B1210),MONTH(B1210),1)))</f>
        <v/>
      </c>
      <c r="N1210" s="39">
        <f>IF(L1210&lt;&gt;1,"",IF(J1210="",0,IF(COUNTIFS($J$4:J1210,J1210)&gt;1,1,0)))</f>
        <v/>
      </c>
      <c r="O1210" s="39">
        <f>IF(L1210&lt;&gt;1,"",IF(J1210="",0,IFERROR(MATCH(J1210,'分け方の表'!$M$4:$M$53,0),0)))</f>
        <v/>
      </c>
      <c r="P1210" s="39">
        <f>IF(L1210&lt;&gt;1,"",IF(SUMPRODUCT((COUNTIFS(C1210,"*"&amp;'分け方の表'!$F$4:$F$23&amp;"*")&gt;0)*('分け方の表'!$F$4:$F$23&lt;&gt;"")*'分け方の表'!$I$4:$I$23)=0,99,1+COUNTIFS('分け方の表'!$I$4:$I$23,"&gt;"&amp;SUMPRODUCT((COUNTIFS(C1210,"*"&amp;'分け方の表'!$F$4:$F$23&amp;"*")&gt;0)*('分け方の表'!$F$4:$F$23&lt;&gt;"")*'分け方の表'!$I$4:$I$23))))</f>
        <v/>
      </c>
      <c r="Q1210" s="39">
        <f>IF(L1210&lt;&gt;1,"",IF(P1210&gt;=99,"",INDEX('分け方の表'!$G$4:$G$23,P1210)&amp;""))</f>
        <v/>
      </c>
      <c r="R1210" s="39">
        <f>IF(L1210&lt;&gt;1,"",IF((F1210="収入")*(G1210="給与")*(E1210&lt;&gt;"")*(COUNTIFS('分け方の表'!$J$4:$J$13,E1210)&gt;0),INDEX('分け方の表'!$K$4:$K$13,MATCH(E1210,'分け方の表'!$J$4:$J$13,0))&amp;"",IFERROR(INDEX('分け方の表'!$C$4:$C$103,MATCH(F1210&amp;"|"&amp;G1210,'分け方の表'!$D$4:$D$103,0))&amp;"",IFERROR(INDEX('分け方の表'!$C$4:$C$103,MATCH(F1210&amp;"|（ほか全部）",'分け方の表'!$D$4:$D$103,0))&amp;"","未分類"))))</f>
        <v/>
      </c>
      <c r="S1210" s="39">
        <f>IF(L1210&lt;&gt;1,"",IF(N1210=1,"",IF(IF(O1210&gt;0,INDEX('分け方の表'!$N$4:$N$53,O1210)&amp;"","")&lt;&gt;"",IF(INDEX('分け方の表'!$N$4:$N$53,O1210)="（数えない）","",INDEX('分け方の表'!$N$4:$N$53,O1210)&amp;""),IF(I1210&amp;""="1",IF((Q1210&lt;&gt;"")*(D1210&lt;0)*(IFERROR(INDEX('入力'!$E$30:$E$88,MATCH(Q1210,'入力'!$A$30:$A$88,0)),"")="貯める・増やす"),Q1210,""),IF(A1210&amp;""="0","",IF(Q1210&lt;&gt;"",Q1210,R1210))))))</f>
        <v/>
      </c>
      <c r="T1210" s="56">
        <f>IF(S1210="","",IF(IFERROR(INDEX('入力'!$E$30:$E$88,MATCH(S1210,'入力'!$A$30:$A$88,0)),"")="入るお金",D1210,-D1210))</f>
        <v/>
      </c>
      <c r="U1210" s="39">
        <f>IF(L1210="","",IF(L1210&lt;&gt;1,"見出しなど",IF(N1210=1,"重なり",IF(S1210="",IF(O1210&gt;0,"数えない（直した）",IF(I1210&amp;""="1","振替",IF(A1210&amp;""="0","計算対象外","数えない"))),IF(COUNTIFS('入力'!$A$30:$A$88,S1210)=0,"一覧にない費目",IF(O1210&gt;0,"直した",IF(S1210="未分類","未分類","OK")))))))</f>
        <v/>
      </c>
    </row>
    <row r="1211">
      <c r="A1211" s="40" t="n"/>
      <c r="B1211" s="34" t="n"/>
      <c r="C1211" s="35" t="n"/>
      <c r="D1211" s="36" t="n"/>
      <c r="E1211" s="35" t="n"/>
      <c r="F1211" s="35" t="n"/>
      <c r="G1211" s="35" t="n"/>
      <c r="H1211" s="35" t="n"/>
      <c r="I1211" s="40" t="n"/>
      <c r="J1211" s="35" t="n"/>
      <c r="L1211" s="39">
        <f>IF(B1211="","",IFERROR(YEAR(B1211)*0+D1211*0+1,0))</f>
        <v/>
      </c>
      <c r="M1211" s="55">
        <f>IF(L1211&lt;&gt;1,"",IF(O1211&gt;0,IF(INDEX('分け方の表'!$O$4:$O$53,O1211)&lt;&gt;"",DATE(YEAR(INDEX('分け方の表'!$O$4:$O$53,O1211)),MONTH(INDEX('分け方の表'!$O$4:$O$53,O1211)),1),DATE(YEAR(B1211),MONTH(B1211),1)),DATE(YEAR(B1211),MONTH(B1211),1)))</f>
        <v/>
      </c>
      <c r="N1211" s="39">
        <f>IF(L1211&lt;&gt;1,"",IF(J1211="",0,IF(COUNTIFS($J$4:J1211,J1211)&gt;1,1,0)))</f>
        <v/>
      </c>
      <c r="O1211" s="39">
        <f>IF(L1211&lt;&gt;1,"",IF(J1211="",0,IFERROR(MATCH(J1211,'分け方の表'!$M$4:$M$53,0),0)))</f>
        <v/>
      </c>
      <c r="P1211" s="39">
        <f>IF(L1211&lt;&gt;1,"",IF(SUMPRODUCT((COUNTIFS(C1211,"*"&amp;'分け方の表'!$F$4:$F$23&amp;"*")&gt;0)*('分け方の表'!$F$4:$F$23&lt;&gt;"")*'分け方の表'!$I$4:$I$23)=0,99,1+COUNTIFS('分け方の表'!$I$4:$I$23,"&gt;"&amp;SUMPRODUCT((COUNTIFS(C1211,"*"&amp;'分け方の表'!$F$4:$F$23&amp;"*")&gt;0)*('分け方の表'!$F$4:$F$23&lt;&gt;"")*'分け方の表'!$I$4:$I$23))))</f>
        <v/>
      </c>
      <c r="Q1211" s="39">
        <f>IF(L1211&lt;&gt;1,"",IF(P1211&gt;=99,"",INDEX('分け方の表'!$G$4:$G$23,P1211)&amp;""))</f>
        <v/>
      </c>
      <c r="R1211" s="39">
        <f>IF(L1211&lt;&gt;1,"",IF((F1211="収入")*(G1211="給与")*(E1211&lt;&gt;"")*(COUNTIFS('分け方の表'!$J$4:$J$13,E1211)&gt;0),INDEX('分け方の表'!$K$4:$K$13,MATCH(E1211,'分け方の表'!$J$4:$J$13,0))&amp;"",IFERROR(INDEX('分け方の表'!$C$4:$C$103,MATCH(F1211&amp;"|"&amp;G1211,'分け方の表'!$D$4:$D$103,0))&amp;"",IFERROR(INDEX('分け方の表'!$C$4:$C$103,MATCH(F1211&amp;"|（ほか全部）",'分け方の表'!$D$4:$D$103,0))&amp;"","未分類"))))</f>
        <v/>
      </c>
      <c r="S1211" s="39">
        <f>IF(L1211&lt;&gt;1,"",IF(N1211=1,"",IF(IF(O1211&gt;0,INDEX('分け方の表'!$N$4:$N$53,O1211)&amp;"","")&lt;&gt;"",IF(INDEX('分け方の表'!$N$4:$N$53,O1211)="（数えない）","",INDEX('分け方の表'!$N$4:$N$53,O1211)&amp;""),IF(I1211&amp;""="1",IF((Q1211&lt;&gt;"")*(D1211&lt;0)*(IFERROR(INDEX('入力'!$E$30:$E$88,MATCH(Q1211,'入力'!$A$30:$A$88,0)),"")="貯める・増やす"),Q1211,""),IF(A1211&amp;""="0","",IF(Q1211&lt;&gt;"",Q1211,R1211))))))</f>
        <v/>
      </c>
      <c r="T1211" s="56">
        <f>IF(S1211="","",IF(IFERROR(INDEX('入力'!$E$30:$E$88,MATCH(S1211,'入力'!$A$30:$A$88,0)),"")="入るお金",D1211,-D1211))</f>
        <v/>
      </c>
      <c r="U1211" s="39">
        <f>IF(L1211="","",IF(L1211&lt;&gt;1,"見出しなど",IF(N1211=1,"重なり",IF(S1211="",IF(O1211&gt;0,"数えない（直した）",IF(I1211&amp;""="1","振替",IF(A1211&amp;""="0","計算対象外","数えない"))),IF(COUNTIFS('入力'!$A$30:$A$88,S1211)=0,"一覧にない費目",IF(O1211&gt;0,"直した",IF(S1211="未分類","未分類","OK")))))))</f>
        <v/>
      </c>
    </row>
    <row r="1212">
      <c r="A1212" s="40" t="n"/>
      <c r="B1212" s="34" t="n"/>
      <c r="C1212" s="35" t="n"/>
      <c r="D1212" s="36" t="n"/>
      <c r="E1212" s="35" t="n"/>
      <c r="F1212" s="35" t="n"/>
      <c r="G1212" s="35" t="n"/>
      <c r="H1212" s="35" t="n"/>
      <c r="I1212" s="40" t="n"/>
      <c r="J1212" s="35" t="n"/>
      <c r="L1212" s="39">
        <f>IF(B1212="","",IFERROR(YEAR(B1212)*0+D1212*0+1,0))</f>
        <v/>
      </c>
      <c r="M1212" s="55">
        <f>IF(L1212&lt;&gt;1,"",IF(O1212&gt;0,IF(INDEX('分け方の表'!$O$4:$O$53,O1212)&lt;&gt;"",DATE(YEAR(INDEX('分け方の表'!$O$4:$O$53,O1212)),MONTH(INDEX('分け方の表'!$O$4:$O$53,O1212)),1),DATE(YEAR(B1212),MONTH(B1212),1)),DATE(YEAR(B1212),MONTH(B1212),1)))</f>
        <v/>
      </c>
      <c r="N1212" s="39">
        <f>IF(L1212&lt;&gt;1,"",IF(J1212="",0,IF(COUNTIFS($J$4:J1212,J1212)&gt;1,1,0)))</f>
        <v/>
      </c>
      <c r="O1212" s="39">
        <f>IF(L1212&lt;&gt;1,"",IF(J1212="",0,IFERROR(MATCH(J1212,'分け方の表'!$M$4:$M$53,0),0)))</f>
        <v/>
      </c>
      <c r="P1212" s="39">
        <f>IF(L1212&lt;&gt;1,"",IF(SUMPRODUCT((COUNTIFS(C1212,"*"&amp;'分け方の表'!$F$4:$F$23&amp;"*")&gt;0)*('分け方の表'!$F$4:$F$23&lt;&gt;"")*'分け方の表'!$I$4:$I$23)=0,99,1+COUNTIFS('分け方の表'!$I$4:$I$23,"&gt;"&amp;SUMPRODUCT((COUNTIFS(C1212,"*"&amp;'分け方の表'!$F$4:$F$23&amp;"*")&gt;0)*('分け方の表'!$F$4:$F$23&lt;&gt;"")*'分け方の表'!$I$4:$I$23))))</f>
        <v/>
      </c>
      <c r="Q1212" s="39">
        <f>IF(L1212&lt;&gt;1,"",IF(P1212&gt;=99,"",INDEX('分け方の表'!$G$4:$G$23,P1212)&amp;""))</f>
        <v/>
      </c>
      <c r="R1212" s="39">
        <f>IF(L1212&lt;&gt;1,"",IF((F1212="収入")*(G1212="給与")*(E1212&lt;&gt;"")*(COUNTIFS('分け方の表'!$J$4:$J$13,E1212)&gt;0),INDEX('分け方の表'!$K$4:$K$13,MATCH(E1212,'分け方の表'!$J$4:$J$13,0))&amp;"",IFERROR(INDEX('分け方の表'!$C$4:$C$103,MATCH(F1212&amp;"|"&amp;G1212,'分け方の表'!$D$4:$D$103,0))&amp;"",IFERROR(INDEX('分け方の表'!$C$4:$C$103,MATCH(F1212&amp;"|（ほか全部）",'分け方の表'!$D$4:$D$103,0))&amp;"","未分類"))))</f>
        <v/>
      </c>
      <c r="S1212" s="39">
        <f>IF(L1212&lt;&gt;1,"",IF(N1212=1,"",IF(IF(O1212&gt;0,INDEX('分け方の表'!$N$4:$N$53,O1212)&amp;"","")&lt;&gt;"",IF(INDEX('分け方の表'!$N$4:$N$53,O1212)="（数えない）","",INDEX('分け方の表'!$N$4:$N$53,O1212)&amp;""),IF(I1212&amp;""="1",IF((Q1212&lt;&gt;"")*(D1212&lt;0)*(IFERROR(INDEX('入力'!$E$30:$E$88,MATCH(Q1212,'入力'!$A$30:$A$88,0)),"")="貯める・増やす"),Q1212,""),IF(A1212&amp;""="0","",IF(Q1212&lt;&gt;"",Q1212,R1212))))))</f>
        <v/>
      </c>
      <c r="T1212" s="56">
        <f>IF(S1212="","",IF(IFERROR(INDEX('入力'!$E$30:$E$88,MATCH(S1212,'入力'!$A$30:$A$88,0)),"")="入るお金",D1212,-D1212))</f>
        <v/>
      </c>
      <c r="U1212" s="39">
        <f>IF(L1212="","",IF(L1212&lt;&gt;1,"見出しなど",IF(N1212=1,"重なり",IF(S1212="",IF(O1212&gt;0,"数えない（直した）",IF(I1212&amp;""="1","振替",IF(A1212&amp;""="0","計算対象外","数えない"))),IF(COUNTIFS('入力'!$A$30:$A$88,S1212)=0,"一覧にない費目",IF(O1212&gt;0,"直した",IF(S1212="未分類","未分類","OK")))))))</f>
        <v/>
      </c>
    </row>
    <row r="1213">
      <c r="A1213" s="40" t="n"/>
      <c r="B1213" s="34" t="n"/>
      <c r="C1213" s="35" t="n"/>
      <c r="D1213" s="36" t="n"/>
      <c r="E1213" s="35" t="n"/>
      <c r="F1213" s="35" t="n"/>
      <c r="G1213" s="35" t="n"/>
      <c r="H1213" s="35" t="n"/>
      <c r="I1213" s="40" t="n"/>
      <c r="J1213" s="35" t="n"/>
      <c r="L1213" s="39">
        <f>IF(B1213="","",IFERROR(YEAR(B1213)*0+D1213*0+1,0))</f>
        <v/>
      </c>
      <c r="M1213" s="55">
        <f>IF(L1213&lt;&gt;1,"",IF(O1213&gt;0,IF(INDEX('分け方の表'!$O$4:$O$53,O1213)&lt;&gt;"",DATE(YEAR(INDEX('分け方の表'!$O$4:$O$53,O1213)),MONTH(INDEX('分け方の表'!$O$4:$O$53,O1213)),1),DATE(YEAR(B1213),MONTH(B1213),1)),DATE(YEAR(B1213),MONTH(B1213),1)))</f>
        <v/>
      </c>
      <c r="N1213" s="39">
        <f>IF(L1213&lt;&gt;1,"",IF(J1213="",0,IF(COUNTIFS($J$4:J1213,J1213)&gt;1,1,0)))</f>
        <v/>
      </c>
      <c r="O1213" s="39">
        <f>IF(L1213&lt;&gt;1,"",IF(J1213="",0,IFERROR(MATCH(J1213,'分け方の表'!$M$4:$M$53,0),0)))</f>
        <v/>
      </c>
      <c r="P1213" s="39">
        <f>IF(L1213&lt;&gt;1,"",IF(SUMPRODUCT((COUNTIFS(C1213,"*"&amp;'分け方の表'!$F$4:$F$23&amp;"*")&gt;0)*('分け方の表'!$F$4:$F$23&lt;&gt;"")*'分け方の表'!$I$4:$I$23)=0,99,1+COUNTIFS('分け方の表'!$I$4:$I$23,"&gt;"&amp;SUMPRODUCT((COUNTIFS(C1213,"*"&amp;'分け方の表'!$F$4:$F$23&amp;"*")&gt;0)*('分け方の表'!$F$4:$F$23&lt;&gt;"")*'分け方の表'!$I$4:$I$23))))</f>
        <v/>
      </c>
      <c r="Q1213" s="39">
        <f>IF(L1213&lt;&gt;1,"",IF(P1213&gt;=99,"",INDEX('分け方の表'!$G$4:$G$23,P1213)&amp;""))</f>
        <v/>
      </c>
      <c r="R1213" s="39">
        <f>IF(L1213&lt;&gt;1,"",IF((F1213="収入")*(G1213="給与")*(E1213&lt;&gt;"")*(COUNTIFS('分け方の表'!$J$4:$J$13,E1213)&gt;0),INDEX('分け方の表'!$K$4:$K$13,MATCH(E1213,'分け方の表'!$J$4:$J$13,0))&amp;"",IFERROR(INDEX('分け方の表'!$C$4:$C$103,MATCH(F1213&amp;"|"&amp;G1213,'分け方の表'!$D$4:$D$103,0))&amp;"",IFERROR(INDEX('分け方の表'!$C$4:$C$103,MATCH(F1213&amp;"|（ほか全部）",'分け方の表'!$D$4:$D$103,0))&amp;"","未分類"))))</f>
        <v/>
      </c>
      <c r="S1213" s="39">
        <f>IF(L1213&lt;&gt;1,"",IF(N1213=1,"",IF(IF(O1213&gt;0,INDEX('分け方の表'!$N$4:$N$53,O1213)&amp;"","")&lt;&gt;"",IF(INDEX('分け方の表'!$N$4:$N$53,O1213)="（数えない）","",INDEX('分け方の表'!$N$4:$N$53,O1213)&amp;""),IF(I1213&amp;""="1",IF((Q1213&lt;&gt;"")*(D1213&lt;0)*(IFERROR(INDEX('入力'!$E$30:$E$88,MATCH(Q1213,'入力'!$A$30:$A$88,0)),"")="貯める・増やす"),Q1213,""),IF(A1213&amp;""="0","",IF(Q1213&lt;&gt;"",Q1213,R1213))))))</f>
        <v/>
      </c>
      <c r="T1213" s="56">
        <f>IF(S1213="","",IF(IFERROR(INDEX('入力'!$E$30:$E$88,MATCH(S1213,'入力'!$A$30:$A$88,0)),"")="入るお金",D1213,-D1213))</f>
        <v/>
      </c>
      <c r="U1213" s="39">
        <f>IF(L1213="","",IF(L1213&lt;&gt;1,"見出しなど",IF(N1213=1,"重なり",IF(S1213="",IF(O1213&gt;0,"数えない（直した）",IF(I1213&amp;""="1","振替",IF(A1213&amp;""="0","計算対象外","数えない"))),IF(COUNTIFS('入力'!$A$30:$A$88,S1213)=0,"一覧にない費目",IF(O1213&gt;0,"直した",IF(S1213="未分類","未分類","OK")))))))</f>
        <v/>
      </c>
    </row>
    <row r="1214">
      <c r="A1214" s="40" t="n"/>
      <c r="B1214" s="34" t="n"/>
      <c r="C1214" s="35" t="n"/>
      <c r="D1214" s="36" t="n"/>
      <c r="E1214" s="35" t="n"/>
      <c r="F1214" s="35" t="n"/>
      <c r="G1214" s="35" t="n"/>
      <c r="H1214" s="35" t="n"/>
      <c r="I1214" s="40" t="n"/>
      <c r="J1214" s="35" t="n"/>
      <c r="L1214" s="39">
        <f>IF(B1214="","",IFERROR(YEAR(B1214)*0+D1214*0+1,0))</f>
        <v/>
      </c>
      <c r="M1214" s="55">
        <f>IF(L1214&lt;&gt;1,"",IF(O1214&gt;0,IF(INDEX('分け方の表'!$O$4:$O$53,O1214)&lt;&gt;"",DATE(YEAR(INDEX('分け方の表'!$O$4:$O$53,O1214)),MONTH(INDEX('分け方の表'!$O$4:$O$53,O1214)),1),DATE(YEAR(B1214),MONTH(B1214),1)),DATE(YEAR(B1214),MONTH(B1214),1)))</f>
        <v/>
      </c>
      <c r="N1214" s="39">
        <f>IF(L1214&lt;&gt;1,"",IF(J1214="",0,IF(COUNTIFS($J$4:J1214,J1214)&gt;1,1,0)))</f>
        <v/>
      </c>
      <c r="O1214" s="39">
        <f>IF(L1214&lt;&gt;1,"",IF(J1214="",0,IFERROR(MATCH(J1214,'分け方の表'!$M$4:$M$53,0),0)))</f>
        <v/>
      </c>
      <c r="P1214" s="39">
        <f>IF(L1214&lt;&gt;1,"",IF(SUMPRODUCT((COUNTIFS(C1214,"*"&amp;'分け方の表'!$F$4:$F$23&amp;"*")&gt;0)*('分け方の表'!$F$4:$F$23&lt;&gt;"")*'分け方の表'!$I$4:$I$23)=0,99,1+COUNTIFS('分け方の表'!$I$4:$I$23,"&gt;"&amp;SUMPRODUCT((COUNTIFS(C1214,"*"&amp;'分け方の表'!$F$4:$F$23&amp;"*")&gt;0)*('分け方の表'!$F$4:$F$23&lt;&gt;"")*'分け方の表'!$I$4:$I$23))))</f>
        <v/>
      </c>
      <c r="Q1214" s="39">
        <f>IF(L1214&lt;&gt;1,"",IF(P1214&gt;=99,"",INDEX('分け方の表'!$G$4:$G$23,P1214)&amp;""))</f>
        <v/>
      </c>
      <c r="R1214" s="39">
        <f>IF(L1214&lt;&gt;1,"",IF((F1214="収入")*(G1214="給与")*(E1214&lt;&gt;"")*(COUNTIFS('分け方の表'!$J$4:$J$13,E1214)&gt;0),INDEX('分け方の表'!$K$4:$K$13,MATCH(E1214,'分け方の表'!$J$4:$J$13,0))&amp;"",IFERROR(INDEX('分け方の表'!$C$4:$C$103,MATCH(F1214&amp;"|"&amp;G1214,'分け方の表'!$D$4:$D$103,0))&amp;"",IFERROR(INDEX('分け方の表'!$C$4:$C$103,MATCH(F1214&amp;"|（ほか全部）",'分け方の表'!$D$4:$D$103,0))&amp;"","未分類"))))</f>
        <v/>
      </c>
      <c r="S1214" s="39">
        <f>IF(L1214&lt;&gt;1,"",IF(N1214=1,"",IF(IF(O1214&gt;0,INDEX('分け方の表'!$N$4:$N$53,O1214)&amp;"","")&lt;&gt;"",IF(INDEX('分け方の表'!$N$4:$N$53,O1214)="（数えない）","",INDEX('分け方の表'!$N$4:$N$53,O1214)&amp;""),IF(I1214&amp;""="1",IF((Q1214&lt;&gt;"")*(D1214&lt;0)*(IFERROR(INDEX('入力'!$E$30:$E$88,MATCH(Q1214,'入力'!$A$30:$A$88,0)),"")="貯める・増やす"),Q1214,""),IF(A1214&amp;""="0","",IF(Q1214&lt;&gt;"",Q1214,R1214))))))</f>
        <v/>
      </c>
      <c r="T1214" s="56">
        <f>IF(S1214="","",IF(IFERROR(INDEX('入力'!$E$30:$E$88,MATCH(S1214,'入力'!$A$30:$A$88,0)),"")="入るお金",D1214,-D1214))</f>
        <v/>
      </c>
      <c r="U1214" s="39">
        <f>IF(L1214="","",IF(L1214&lt;&gt;1,"見出しなど",IF(N1214=1,"重なり",IF(S1214="",IF(O1214&gt;0,"数えない（直した）",IF(I1214&amp;""="1","振替",IF(A1214&amp;""="0","計算対象外","数えない"))),IF(COUNTIFS('入力'!$A$30:$A$88,S1214)=0,"一覧にない費目",IF(O1214&gt;0,"直した",IF(S1214="未分類","未分類","OK")))))))</f>
        <v/>
      </c>
    </row>
    <row r="1215">
      <c r="A1215" s="40" t="n"/>
      <c r="B1215" s="34" t="n"/>
      <c r="C1215" s="35" t="n"/>
      <c r="D1215" s="36" t="n"/>
      <c r="E1215" s="35" t="n"/>
      <c r="F1215" s="35" t="n"/>
      <c r="G1215" s="35" t="n"/>
      <c r="H1215" s="35" t="n"/>
      <c r="I1215" s="40" t="n"/>
      <c r="J1215" s="35" t="n"/>
      <c r="L1215" s="39">
        <f>IF(B1215="","",IFERROR(YEAR(B1215)*0+D1215*0+1,0))</f>
        <v/>
      </c>
      <c r="M1215" s="55">
        <f>IF(L1215&lt;&gt;1,"",IF(O1215&gt;0,IF(INDEX('分け方の表'!$O$4:$O$53,O1215)&lt;&gt;"",DATE(YEAR(INDEX('分け方の表'!$O$4:$O$53,O1215)),MONTH(INDEX('分け方の表'!$O$4:$O$53,O1215)),1),DATE(YEAR(B1215),MONTH(B1215),1)),DATE(YEAR(B1215),MONTH(B1215),1)))</f>
        <v/>
      </c>
      <c r="N1215" s="39">
        <f>IF(L1215&lt;&gt;1,"",IF(J1215="",0,IF(COUNTIFS($J$4:J1215,J1215)&gt;1,1,0)))</f>
        <v/>
      </c>
      <c r="O1215" s="39">
        <f>IF(L1215&lt;&gt;1,"",IF(J1215="",0,IFERROR(MATCH(J1215,'分け方の表'!$M$4:$M$53,0),0)))</f>
        <v/>
      </c>
      <c r="P1215" s="39">
        <f>IF(L1215&lt;&gt;1,"",IF(SUMPRODUCT((COUNTIFS(C1215,"*"&amp;'分け方の表'!$F$4:$F$23&amp;"*")&gt;0)*('分け方の表'!$F$4:$F$23&lt;&gt;"")*'分け方の表'!$I$4:$I$23)=0,99,1+COUNTIFS('分け方の表'!$I$4:$I$23,"&gt;"&amp;SUMPRODUCT((COUNTIFS(C1215,"*"&amp;'分け方の表'!$F$4:$F$23&amp;"*")&gt;0)*('分け方の表'!$F$4:$F$23&lt;&gt;"")*'分け方の表'!$I$4:$I$23))))</f>
        <v/>
      </c>
      <c r="Q1215" s="39">
        <f>IF(L1215&lt;&gt;1,"",IF(P1215&gt;=99,"",INDEX('分け方の表'!$G$4:$G$23,P1215)&amp;""))</f>
        <v/>
      </c>
      <c r="R1215" s="39">
        <f>IF(L1215&lt;&gt;1,"",IF((F1215="収入")*(G1215="給与")*(E1215&lt;&gt;"")*(COUNTIFS('分け方の表'!$J$4:$J$13,E1215)&gt;0),INDEX('分け方の表'!$K$4:$K$13,MATCH(E1215,'分け方の表'!$J$4:$J$13,0))&amp;"",IFERROR(INDEX('分け方の表'!$C$4:$C$103,MATCH(F1215&amp;"|"&amp;G1215,'分け方の表'!$D$4:$D$103,0))&amp;"",IFERROR(INDEX('分け方の表'!$C$4:$C$103,MATCH(F1215&amp;"|（ほか全部）",'分け方の表'!$D$4:$D$103,0))&amp;"","未分類"))))</f>
        <v/>
      </c>
      <c r="S1215" s="39">
        <f>IF(L1215&lt;&gt;1,"",IF(N1215=1,"",IF(IF(O1215&gt;0,INDEX('分け方の表'!$N$4:$N$53,O1215)&amp;"","")&lt;&gt;"",IF(INDEX('分け方の表'!$N$4:$N$53,O1215)="（数えない）","",INDEX('分け方の表'!$N$4:$N$53,O1215)&amp;""),IF(I1215&amp;""="1",IF((Q1215&lt;&gt;"")*(D1215&lt;0)*(IFERROR(INDEX('入力'!$E$30:$E$88,MATCH(Q1215,'入力'!$A$30:$A$88,0)),"")="貯める・増やす"),Q1215,""),IF(A1215&amp;""="0","",IF(Q1215&lt;&gt;"",Q1215,R1215))))))</f>
        <v/>
      </c>
      <c r="T1215" s="56">
        <f>IF(S1215="","",IF(IFERROR(INDEX('入力'!$E$30:$E$88,MATCH(S1215,'入力'!$A$30:$A$88,0)),"")="入るお金",D1215,-D1215))</f>
        <v/>
      </c>
      <c r="U1215" s="39">
        <f>IF(L1215="","",IF(L1215&lt;&gt;1,"見出しなど",IF(N1215=1,"重なり",IF(S1215="",IF(O1215&gt;0,"数えない（直した）",IF(I1215&amp;""="1","振替",IF(A1215&amp;""="0","計算対象外","数えない"))),IF(COUNTIFS('入力'!$A$30:$A$88,S1215)=0,"一覧にない費目",IF(O1215&gt;0,"直した",IF(S1215="未分類","未分類","OK")))))))</f>
        <v/>
      </c>
    </row>
    <row r="1216">
      <c r="A1216" s="40" t="n"/>
      <c r="B1216" s="34" t="n"/>
      <c r="C1216" s="35" t="n"/>
      <c r="D1216" s="36" t="n"/>
      <c r="E1216" s="35" t="n"/>
      <c r="F1216" s="35" t="n"/>
      <c r="G1216" s="35" t="n"/>
      <c r="H1216" s="35" t="n"/>
      <c r="I1216" s="40" t="n"/>
      <c r="J1216" s="35" t="n"/>
      <c r="L1216" s="39">
        <f>IF(B1216="","",IFERROR(YEAR(B1216)*0+D1216*0+1,0))</f>
        <v/>
      </c>
      <c r="M1216" s="55">
        <f>IF(L1216&lt;&gt;1,"",IF(O1216&gt;0,IF(INDEX('分け方の表'!$O$4:$O$53,O1216)&lt;&gt;"",DATE(YEAR(INDEX('分け方の表'!$O$4:$O$53,O1216)),MONTH(INDEX('分け方の表'!$O$4:$O$53,O1216)),1),DATE(YEAR(B1216),MONTH(B1216),1)),DATE(YEAR(B1216),MONTH(B1216),1)))</f>
        <v/>
      </c>
      <c r="N1216" s="39">
        <f>IF(L1216&lt;&gt;1,"",IF(J1216="",0,IF(COUNTIFS($J$4:J1216,J1216)&gt;1,1,0)))</f>
        <v/>
      </c>
      <c r="O1216" s="39">
        <f>IF(L1216&lt;&gt;1,"",IF(J1216="",0,IFERROR(MATCH(J1216,'分け方の表'!$M$4:$M$53,0),0)))</f>
        <v/>
      </c>
      <c r="P1216" s="39">
        <f>IF(L1216&lt;&gt;1,"",IF(SUMPRODUCT((COUNTIFS(C1216,"*"&amp;'分け方の表'!$F$4:$F$23&amp;"*")&gt;0)*('分け方の表'!$F$4:$F$23&lt;&gt;"")*'分け方の表'!$I$4:$I$23)=0,99,1+COUNTIFS('分け方の表'!$I$4:$I$23,"&gt;"&amp;SUMPRODUCT((COUNTIFS(C1216,"*"&amp;'分け方の表'!$F$4:$F$23&amp;"*")&gt;0)*('分け方の表'!$F$4:$F$23&lt;&gt;"")*'分け方の表'!$I$4:$I$23))))</f>
        <v/>
      </c>
      <c r="Q1216" s="39">
        <f>IF(L1216&lt;&gt;1,"",IF(P1216&gt;=99,"",INDEX('分け方の表'!$G$4:$G$23,P1216)&amp;""))</f>
        <v/>
      </c>
      <c r="R1216" s="39">
        <f>IF(L1216&lt;&gt;1,"",IF((F1216="収入")*(G1216="給与")*(E1216&lt;&gt;"")*(COUNTIFS('分け方の表'!$J$4:$J$13,E1216)&gt;0),INDEX('分け方の表'!$K$4:$K$13,MATCH(E1216,'分け方の表'!$J$4:$J$13,0))&amp;"",IFERROR(INDEX('分け方の表'!$C$4:$C$103,MATCH(F1216&amp;"|"&amp;G1216,'分け方の表'!$D$4:$D$103,0))&amp;"",IFERROR(INDEX('分け方の表'!$C$4:$C$103,MATCH(F1216&amp;"|（ほか全部）",'分け方の表'!$D$4:$D$103,0))&amp;"","未分類"))))</f>
        <v/>
      </c>
      <c r="S1216" s="39">
        <f>IF(L1216&lt;&gt;1,"",IF(N1216=1,"",IF(IF(O1216&gt;0,INDEX('分け方の表'!$N$4:$N$53,O1216)&amp;"","")&lt;&gt;"",IF(INDEX('分け方の表'!$N$4:$N$53,O1216)="（数えない）","",INDEX('分け方の表'!$N$4:$N$53,O1216)&amp;""),IF(I1216&amp;""="1",IF((Q1216&lt;&gt;"")*(D1216&lt;0)*(IFERROR(INDEX('入力'!$E$30:$E$88,MATCH(Q1216,'入力'!$A$30:$A$88,0)),"")="貯める・増やす"),Q1216,""),IF(A1216&amp;""="0","",IF(Q1216&lt;&gt;"",Q1216,R1216))))))</f>
        <v/>
      </c>
      <c r="T1216" s="56">
        <f>IF(S1216="","",IF(IFERROR(INDEX('入力'!$E$30:$E$88,MATCH(S1216,'入力'!$A$30:$A$88,0)),"")="入るお金",D1216,-D1216))</f>
        <v/>
      </c>
      <c r="U1216" s="39">
        <f>IF(L1216="","",IF(L1216&lt;&gt;1,"見出しなど",IF(N1216=1,"重なり",IF(S1216="",IF(O1216&gt;0,"数えない（直した）",IF(I1216&amp;""="1","振替",IF(A1216&amp;""="0","計算対象外","数えない"))),IF(COUNTIFS('入力'!$A$30:$A$88,S1216)=0,"一覧にない費目",IF(O1216&gt;0,"直した",IF(S1216="未分類","未分類","OK")))))))</f>
        <v/>
      </c>
    </row>
    <row r="1217">
      <c r="A1217" s="40" t="n"/>
      <c r="B1217" s="34" t="n"/>
      <c r="C1217" s="35" t="n"/>
      <c r="D1217" s="36" t="n"/>
      <c r="E1217" s="35" t="n"/>
      <c r="F1217" s="35" t="n"/>
      <c r="G1217" s="35" t="n"/>
      <c r="H1217" s="35" t="n"/>
      <c r="I1217" s="40" t="n"/>
      <c r="J1217" s="35" t="n"/>
      <c r="L1217" s="39">
        <f>IF(B1217="","",IFERROR(YEAR(B1217)*0+D1217*0+1,0))</f>
        <v/>
      </c>
      <c r="M1217" s="55">
        <f>IF(L1217&lt;&gt;1,"",IF(O1217&gt;0,IF(INDEX('分け方の表'!$O$4:$O$53,O1217)&lt;&gt;"",DATE(YEAR(INDEX('分け方の表'!$O$4:$O$53,O1217)),MONTH(INDEX('分け方の表'!$O$4:$O$53,O1217)),1),DATE(YEAR(B1217),MONTH(B1217),1)),DATE(YEAR(B1217),MONTH(B1217),1)))</f>
        <v/>
      </c>
      <c r="N1217" s="39">
        <f>IF(L1217&lt;&gt;1,"",IF(J1217="",0,IF(COUNTIFS($J$4:J1217,J1217)&gt;1,1,0)))</f>
        <v/>
      </c>
      <c r="O1217" s="39">
        <f>IF(L1217&lt;&gt;1,"",IF(J1217="",0,IFERROR(MATCH(J1217,'分け方の表'!$M$4:$M$53,0),0)))</f>
        <v/>
      </c>
      <c r="P1217" s="39">
        <f>IF(L1217&lt;&gt;1,"",IF(SUMPRODUCT((COUNTIFS(C1217,"*"&amp;'分け方の表'!$F$4:$F$23&amp;"*")&gt;0)*('分け方の表'!$F$4:$F$23&lt;&gt;"")*'分け方の表'!$I$4:$I$23)=0,99,1+COUNTIFS('分け方の表'!$I$4:$I$23,"&gt;"&amp;SUMPRODUCT((COUNTIFS(C1217,"*"&amp;'分け方の表'!$F$4:$F$23&amp;"*")&gt;0)*('分け方の表'!$F$4:$F$23&lt;&gt;"")*'分け方の表'!$I$4:$I$23))))</f>
        <v/>
      </c>
      <c r="Q1217" s="39">
        <f>IF(L1217&lt;&gt;1,"",IF(P1217&gt;=99,"",INDEX('分け方の表'!$G$4:$G$23,P1217)&amp;""))</f>
        <v/>
      </c>
      <c r="R1217" s="39">
        <f>IF(L1217&lt;&gt;1,"",IF((F1217="収入")*(G1217="給与")*(E1217&lt;&gt;"")*(COUNTIFS('分け方の表'!$J$4:$J$13,E1217)&gt;0),INDEX('分け方の表'!$K$4:$K$13,MATCH(E1217,'分け方の表'!$J$4:$J$13,0))&amp;"",IFERROR(INDEX('分け方の表'!$C$4:$C$103,MATCH(F1217&amp;"|"&amp;G1217,'分け方の表'!$D$4:$D$103,0))&amp;"",IFERROR(INDEX('分け方の表'!$C$4:$C$103,MATCH(F1217&amp;"|（ほか全部）",'分け方の表'!$D$4:$D$103,0))&amp;"","未分類"))))</f>
        <v/>
      </c>
      <c r="S1217" s="39">
        <f>IF(L1217&lt;&gt;1,"",IF(N1217=1,"",IF(IF(O1217&gt;0,INDEX('分け方の表'!$N$4:$N$53,O1217)&amp;"","")&lt;&gt;"",IF(INDEX('分け方の表'!$N$4:$N$53,O1217)="（数えない）","",INDEX('分け方の表'!$N$4:$N$53,O1217)&amp;""),IF(I1217&amp;""="1",IF((Q1217&lt;&gt;"")*(D1217&lt;0)*(IFERROR(INDEX('入力'!$E$30:$E$88,MATCH(Q1217,'入力'!$A$30:$A$88,0)),"")="貯める・増やす"),Q1217,""),IF(A1217&amp;""="0","",IF(Q1217&lt;&gt;"",Q1217,R1217))))))</f>
        <v/>
      </c>
      <c r="T1217" s="56">
        <f>IF(S1217="","",IF(IFERROR(INDEX('入力'!$E$30:$E$88,MATCH(S1217,'入力'!$A$30:$A$88,0)),"")="入るお金",D1217,-D1217))</f>
        <v/>
      </c>
      <c r="U1217" s="39">
        <f>IF(L1217="","",IF(L1217&lt;&gt;1,"見出しなど",IF(N1217=1,"重なり",IF(S1217="",IF(O1217&gt;0,"数えない（直した）",IF(I1217&amp;""="1","振替",IF(A1217&amp;""="0","計算対象外","数えない"))),IF(COUNTIFS('入力'!$A$30:$A$88,S1217)=0,"一覧にない費目",IF(O1217&gt;0,"直した",IF(S1217="未分類","未分類","OK")))))))</f>
        <v/>
      </c>
    </row>
    <row r="1218">
      <c r="A1218" s="40" t="n"/>
      <c r="B1218" s="34" t="n"/>
      <c r="C1218" s="35" t="n"/>
      <c r="D1218" s="36" t="n"/>
      <c r="E1218" s="35" t="n"/>
      <c r="F1218" s="35" t="n"/>
      <c r="G1218" s="35" t="n"/>
      <c r="H1218" s="35" t="n"/>
      <c r="I1218" s="40" t="n"/>
      <c r="J1218" s="35" t="n"/>
      <c r="L1218" s="39">
        <f>IF(B1218="","",IFERROR(YEAR(B1218)*0+D1218*0+1,0))</f>
        <v/>
      </c>
      <c r="M1218" s="55">
        <f>IF(L1218&lt;&gt;1,"",IF(O1218&gt;0,IF(INDEX('分け方の表'!$O$4:$O$53,O1218)&lt;&gt;"",DATE(YEAR(INDEX('分け方の表'!$O$4:$O$53,O1218)),MONTH(INDEX('分け方の表'!$O$4:$O$53,O1218)),1),DATE(YEAR(B1218),MONTH(B1218),1)),DATE(YEAR(B1218),MONTH(B1218),1)))</f>
        <v/>
      </c>
      <c r="N1218" s="39">
        <f>IF(L1218&lt;&gt;1,"",IF(J1218="",0,IF(COUNTIFS($J$4:J1218,J1218)&gt;1,1,0)))</f>
        <v/>
      </c>
      <c r="O1218" s="39">
        <f>IF(L1218&lt;&gt;1,"",IF(J1218="",0,IFERROR(MATCH(J1218,'分け方の表'!$M$4:$M$53,0),0)))</f>
        <v/>
      </c>
      <c r="P1218" s="39">
        <f>IF(L1218&lt;&gt;1,"",IF(SUMPRODUCT((COUNTIFS(C1218,"*"&amp;'分け方の表'!$F$4:$F$23&amp;"*")&gt;0)*('分け方の表'!$F$4:$F$23&lt;&gt;"")*'分け方の表'!$I$4:$I$23)=0,99,1+COUNTIFS('分け方の表'!$I$4:$I$23,"&gt;"&amp;SUMPRODUCT((COUNTIFS(C1218,"*"&amp;'分け方の表'!$F$4:$F$23&amp;"*")&gt;0)*('分け方の表'!$F$4:$F$23&lt;&gt;"")*'分け方の表'!$I$4:$I$23))))</f>
        <v/>
      </c>
      <c r="Q1218" s="39">
        <f>IF(L1218&lt;&gt;1,"",IF(P1218&gt;=99,"",INDEX('分け方の表'!$G$4:$G$23,P1218)&amp;""))</f>
        <v/>
      </c>
      <c r="R1218" s="39">
        <f>IF(L1218&lt;&gt;1,"",IF((F1218="収入")*(G1218="給与")*(E1218&lt;&gt;"")*(COUNTIFS('分け方の表'!$J$4:$J$13,E1218)&gt;0),INDEX('分け方の表'!$K$4:$K$13,MATCH(E1218,'分け方の表'!$J$4:$J$13,0))&amp;"",IFERROR(INDEX('分け方の表'!$C$4:$C$103,MATCH(F1218&amp;"|"&amp;G1218,'分け方の表'!$D$4:$D$103,0))&amp;"",IFERROR(INDEX('分け方の表'!$C$4:$C$103,MATCH(F1218&amp;"|（ほか全部）",'分け方の表'!$D$4:$D$103,0))&amp;"","未分類"))))</f>
        <v/>
      </c>
      <c r="S1218" s="39">
        <f>IF(L1218&lt;&gt;1,"",IF(N1218=1,"",IF(IF(O1218&gt;0,INDEX('分け方の表'!$N$4:$N$53,O1218)&amp;"","")&lt;&gt;"",IF(INDEX('分け方の表'!$N$4:$N$53,O1218)="（数えない）","",INDEX('分け方の表'!$N$4:$N$53,O1218)&amp;""),IF(I1218&amp;""="1",IF((Q1218&lt;&gt;"")*(D1218&lt;0)*(IFERROR(INDEX('入力'!$E$30:$E$88,MATCH(Q1218,'入力'!$A$30:$A$88,0)),"")="貯める・増やす"),Q1218,""),IF(A1218&amp;""="0","",IF(Q1218&lt;&gt;"",Q1218,R1218))))))</f>
        <v/>
      </c>
      <c r="T1218" s="56">
        <f>IF(S1218="","",IF(IFERROR(INDEX('入力'!$E$30:$E$88,MATCH(S1218,'入力'!$A$30:$A$88,0)),"")="入るお金",D1218,-D1218))</f>
        <v/>
      </c>
      <c r="U1218" s="39">
        <f>IF(L1218="","",IF(L1218&lt;&gt;1,"見出しなど",IF(N1218=1,"重なり",IF(S1218="",IF(O1218&gt;0,"数えない（直した）",IF(I1218&amp;""="1","振替",IF(A1218&amp;""="0","計算対象外","数えない"))),IF(COUNTIFS('入力'!$A$30:$A$88,S1218)=0,"一覧にない費目",IF(O1218&gt;0,"直した",IF(S1218="未分類","未分類","OK")))))))</f>
        <v/>
      </c>
    </row>
    <row r="1219">
      <c r="A1219" s="40" t="n"/>
      <c r="B1219" s="34" t="n"/>
      <c r="C1219" s="35" t="n"/>
      <c r="D1219" s="36" t="n"/>
      <c r="E1219" s="35" t="n"/>
      <c r="F1219" s="35" t="n"/>
      <c r="G1219" s="35" t="n"/>
      <c r="H1219" s="35" t="n"/>
      <c r="I1219" s="40" t="n"/>
      <c r="J1219" s="35" t="n"/>
      <c r="L1219" s="39">
        <f>IF(B1219="","",IFERROR(YEAR(B1219)*0+D1219*0+1,0))</f>
        <v/>
      </c>
      <c r="M1219" s="55">
        <f>IF(L1219&lt;&gt;1,"",IF(O1219&gt;0,IF(INDEX('分け方の表'!$O$4:$O$53,O1219)&lt;&gt;"",DATE(YEAR(INDEX('分け方の表'!$O$4:$O$53,O1219)),MONTH(INDEX('分け方の表'!$O$4:$O$53,O1219)),1),DATE(YEAR(B1219),MONTH(B1219),1)),DATE(YEAR(B1219),MONTH(B1219),1)))</f>
        <v/>
      </c>
      <c r="N1219" s="39">
        <f>IF(L1219&lt;&gt;1,"",IF(J1219="",0,IF(COUNTIFS($J$4:J1219,J1219)&gt;1,1,0)))</f>
        <v/>
      </c>
      <c r="O1219" s="39">
        <f>IF(L1219&lt;&gt;1,"",IF(J1219="",0,IFERROR(MATCH(J1219,'分け方の表'!$M$4:$M$53,0),0)))</f>
        <v/>
      </c>
      <c r="P1219" s="39">
        <f>IF(L1219&lt;&gt;1,"",IF(SUMPRODUCT((COUNTIFS(C1219,"*"&amp;'分け方の表'!$F$4:$F$23&amp;"*")&gt;0)*('分け方の表'!$F$4:$F$23&lt;&gt;"")*'分け方の表'!$I$4:$I$23)=0,99,1+COUNTIFS('分け方の表'!$I$4:$I$23,"&gt;"&amp;SUMPRODUCT((COUNTIFS(C1219,"*"&amp;'分け方の表'!$F$4:$F$23&amp;"*")&gt;0)*('分け方の表'!$F$4:$F$23&lt;&gt;"")*'分け方の表'!$I$4:$I$23))))</f>
        <v/>
      </c>
      <c r="Q1219" s="39">
        <f>IF(L1219&lt;&gt;1,"",IF(P1219&gt;=99,"",INDEX('分け方の表'!$G$4:$G$23,P1219)&amp;""))</f>
        <v/>
      </c>
      <c r="R1219" s="39">
        <f>IF(L1219&lt;&gt;1,"",IF((F1219="収入")*(G1219="給与")*(E1219&lt;&gt;"")*(COUNTIFS('分け方の表'!$J$4:$J$13,E1219)&gt;0),INDEX('分け方の表'!$K$4:$K$13,MATCH(E1219,'分け方の表'!$J$4:$J$13,0))&amp;"",IFERROR(INDEX('分け方の表'!$C$4:$C$103,MATCH(F1219&amp;"|"&amp;G1219,'分け方の表'!$D$4:$D$103,0))&amp;"",IFERROR(INDEX('分け方の表'!$C$4:$C$103,MATCH(F1219&amp;"|（ほか全部）",'分け方の表'!$D$4:$D$103,0))&amp;"","未分類"))))</f>
        <v/>
      </c>
      <c r="S1219" s="39">
        <f>IF(L1219&lt;&gt;1,"",IF(N1219=1,"",IF(IF(O1219&gt;0,INDEX('分け方の表'!$N$4:$N$53,O1219)&amp;"","")&lt;&gt;"",IF(INDEX('分け方の表'!$N$4:$N$53,O1219)="（数えない）","",INDEX('分け方の表'!$N$4:$N$53,O1219)&amp;""),IF(I1219&amp;""="1",IF((Q1219&lt;&gt;"")*(D1219&lt;0)*(IFERROR(INDEX('入力'!$E$30:$E$88,MATCH(Q1219,'入力'!$A$30:$A$88,0)),"")="貯める・増やす"),Q1219,""),IF(A1219&amp;""="0","",IF(Q1219&lt;&gt;"",Q1219,R1219))))))</f>
        <v/>
      </c>
      <c r="T1219" s="56">
        <f>IF(S1219="","",IF(IFERROR(INDEX('入力'!$E$30:$E$88,MATCH(S1219,'入力'!$A$30:$A$88,0)),"")="入るお金",D1219,-D1219))</f>
        <v/>
      </c>
      <c r="U1219" s="39">
        <f>IF(L1219="","",IF(L1219&lt;&gt;1,"見出しなど",IF(N1219=1,"重なり",IF(S1219="",IF(O1219&gt;0,"数えない（直した）",IF(I1219&amp;""="1","振替",IF(A1219&amp;""="0","計算対象外","数えない"))),IF(COUNTIFS('入力'!$A$30:$A$88,S1219)=0,"一覧にない費目",IF(O1219&gt;0,"直した",IF(S1219="未分類","未分類","OK")))))))</f>
        <v/>
      </c>
    </row>
    <row r="1220">
      <c r="A1220" s="40" t="n"/>
      <c r="B1220" s="34" t="n"/>
      <c r="C1220" s="35" t="n"/>
      <c r="D1220" s="36" t="n"/>
      <c r="E1220" s="35" t="n"/>
      <c r="F1220" s="35" t="n"/>
      <c r="G1220" s="35" t="n"/>
      <c r="H1220" s="35" t="n"/>
      <c r="I1220" s="40" t="n"/>
      <c r="J1220" s="35" t="n"/>
      <c r="L1220" s="39">
        <f>IF(B1220="","",IFERROR(YEAR(B1220)*0+D1220*0+1,0))</f>
        <v/>
      </c>
      <c r="M1220" s="55">
        <f>IF(L1220&lt;&gt;1,"",IF(O1220&gt;0,IF(INDEX('分け方の表'!$O$4:$O$53,O1220)&lt;&gt;"",DATE(YEAR(INDEX('分け方の表'!$O$4:$O$53,O1220)),MONTH(INDEX('分け方の表'!$O$4:$O$53,O1220)),1),DATE(YEAR(B1220),MONTH(B1220),1)),DATE(YEAR(B1220),MONTH(B1220),1)))</f>
        <v/>
      </c>
      <c r="N1220" s="39">
        <f>IF(L1220&lt;&gt;1,"",IF(J1220="",0,IF(COUNTIFS($J$4:J1220,J1220)&gt;1,1,0)))</f>
        <v/>
      </c>
      <c r="O1220" s="39">
        <f>IF(L1220&lt;&gt;1,"",IF(J1220="",0,IFERROR(MATCH(J1220,'分け方の表'!$M$4:$M$53,0),0)))</f>
        <v/>
      </c>
      <c r="P1220" s="39">
        <f>IF(L1220&lt;&gt;1,"",IF(SUMPRODUCT((COUNTIFS(C1220,"*"&amp;'分け方の表'!$F$4:$F$23&amp;"*")&gt;0)*('分け方の表'!$F$4:$F$23&lt;&gt;"")*'分け方の表'!$I$4:$I$23)=0,99,1+COUNTIFS('分け方の表'!$I$4:$I$23,"&gt;"&amp;SUMPRODUCT((COUNTIFS(C1220,"*"&amp;'分け方の表'!$F$4:$F$23&amp;"*")&gt;0)*('分け方の表'!$F$4:$F$23&lt;&gt;"")*'分け方の表'!$I$4:$I$23))))</f>
        <v/>
      </c>
      <c r="Q1220" s="39">
        <f>IF(L1220&lt;&gt;1,"",IF(P1220&gt;=99,"",INDEX('分け方の表'!$G$4:$G$23,P1220)&amp;""))</f>
        <v/>
      </c>
      <c r="R1220" s="39">
        <f>IF(L1220&lt;&gt;1,"",IF((F1220="収入")*(G1220="給与")*(E1220&lt;&gt;"")*(COUNTIFS('分け方の表'!$J$4:$J$13,E1220)&gt;0),INDEX('分け方の表'!$K$4:$K$13,MATCH(E1220,'分け方の表'!$J$4:$J$13,0))&amp;"",IFERROR(INDEX('分け方の表'!$C$4:$C$103,MATCH(F1220&amp;"|"&amp;G1220,'分け方の表'!$D$4:$D$103,0))&amp;"",IFERROR(INDEX('分け方の表'!$C$4:$C$103,MATCH(F1220&amp;"|（ほか全部）",'分け方の表'!$D$4:$D$103,0))&amp;"","未分類"))))</f>
        <v/>
      </c>
      <c r="S1220" s="39">
        <f>IF(L1220&lt;&gt;1,"",IF(N1220=1,"",IF(IF(O1220&gt;0,INDEX('分け方の表'!$N$4:$N$53,O1220)&amp;"","")&lt;&gt;"",IF(INDEX('分け方の表'!$N$4:$N$53,O1220)="（数えない）","",INDEX('分け方の表'!$N$4:$N$53,O1220)&amp;""),IF(I1220&amp;""="1",IF((Q1220&lt;&gt;"")*(D1220&lt;0)*(IFERROR(INDEX('入力'!$E$30:$E$88,MATCH(Q1220,'入力'!$A$30:$A$88,0)),"")="貯める・増やす"),Q1220,""),IF(A1220&amp;""="0","",IF(Q1220&lt;&gt;"",Q1220,R1220))))))</f>
        <v/>
      </c>
      <c r="T1220" s="56">
        <f>IF(S1220="","",IF(IFERROR(INDEX('入力'!$E$30:$E$88,MATCH(S1220,'入力'!$A$30:$A$88,0)),"")="入るお金",D1220,-D1220))</f>
        <v/>
      </c>
      <c r="U1220" s="39">
        <f>IF(L1220="","",IF(L1220&lt;&gt;1,"見出しなど",IF(N1220=1,"重なり",IF(S1220="",IF(O1220&gt;0,"数えない（直した）",IF(I1220&amp;""="1","振替",IF(A1220&amp;""="0","計算対象外","数えない"))),IF(COUNTIFS('入力'!$A$30:$A$88,S1220)=0,"一覧にない費目",IF(O1220&gt;0,"直した",IF(S1220="未分類","未分類","OK")))))))</f>
        <v/>
      </c>
    </row>
    <row r="1221">
      <c r="A1221" s="40" t="n"/>
      <c r="B1221" s="34" t="n"/>
      <c r="C1221" s="35" t="n"/>
      <c r="D1221" s="36" t="n"/>
      <c r="E1221" s="35" t="n"/>
      <c r="F1221" s="35" t="n"/>
      <c r="G1221" s="35" t="n"/>
      <c r="H1221" s="35" t="n"/>
      <c r="I1221" s="40" t="n"/>
      <c r="J1221" s="35" t="n"/>
      <c r="L1221" s="39">
        <f>IF(B1221="","",IFERROR(YEAR(B1221)*0+D1221*0+1,0))</f>
        <v/>
      </c>
      <c r="M1221" s="55">
        <f>IF(L1221&lt;&gt;1,"",IF(O1221&gt;0,IF(INDEX('分け方の表'!$O$4:$O$53,O1221)&lt;&gt;"",DATE(YEAR(INDEX('分け方の表'!$O$4:$O$53,O1221)),MONTH(INDEX('分け方の表'!$O$4:$O$53,O1221)),1),DATE(YEAR(B1221),MONTH(B1221),1)),DATE(YEAR(B1221),MONTH(B1221),1)))</f>
        <v/>
      </c>
      <c r="N1221" s="39">
        <f>IF(L1221&lt;&gt;1,"",IF(J1221="",0,IF(COUNTIFS($J$4:J1221,J1221)&gt;1,1,0)))</f>
        <v/>
      </c>
      <c r="O1221" s="39">
        <f>IF(L1221&lt;&gt;1,"",IF(J1221="",0,IFERROR(MATCH(J1221,'分け方の表'!$M$4:$M$53,0),0)))</f>
        <v/>
      </c>
      <c r="P1221" s="39">
        <f>IF(L1221&lt;&gt;1,"",IF(SUMPRODUCT((COUNTIFS(C1221,"*"&amp;'分け方の表'!$F$4:$F$23&amp;"*")&gt;0)*('分け方の表'!$F$4:$F$23&lt;&gt;"")*'分け方の表'!$I$4:$I$23)=0,99,1+COUNTIFS('分け方の表'!$I$4:$I$23,"&gt;"&amp;SUMPRODUCT((COUNTIFS(C1221,"*"&amp;'分け方の表'!$F$4:$F$23&amp;"*")&gt;0)*('分け方の表'!$F$4:$F$23&lt;&gt;"")*'分け方の表'!$I$4:$I$23))))</f>
        <v/>
      </c>
      <c r="Q1221" s="39">
        <f>IF(L1221&lt;&gt;1,"",IF(P1221&gt;=99,"",INDEX('分け方の表'!$G$4:$G$23,P1221)&amp;""))</f>
        <v/>
      </c>
      <c r="R1221" s="39">
        <f>IF(L1221&lt;&gt;1,"",IF((F1221="収入")*(G1221="給与")*(E1221&lt;&gt;"")*(COUNTIFS('分け方の表'!$J$4:$J$13,E1221)&gt;0),INDEX('分け方の表'!$K$4:$K$13,MATCH(E1221,'分け方の表'!$J$4:$J$13,0))&amp;"",IFERROR(INDEX('分け方の表'!$C$4:$C$103,MATCH(F1221&amp;"|"&amp;G1221,'分け方の表'!$D$4:$D$103,0))&amp;"",IFERROR(INDEX('分け方の表'!$C$4:$C$103,MATCH(F1221&amp;"|（ほか全部）",'分け方の表'!$D$4:$D$103,0))&amp;"","未分類"))))</f>
        <v/>
      </c>
      <c r="S1221" s="39">
        <f>IF(L1221&lt;&gt;1,"",IF(N1221=1,"",IF(IF(O1221&gt;0,INDEX('分け方の表'!$N$4:$N$53,O1221)&amp;"","")&lt;&gt;"",IF(INDEX('分け方の表'!$N$4:$N$53,O1221)="（数えない）","",INDEX('分け方の表'!$N$4:$N$53,O1221)&amp;""),IF(I1221&amp;""="1",IF((Q1221&lt;&gt;"")*(D1221&lt;0)*(IFERROR(INDEX('入力'!$E$30:$E$88,MATCH(Q1221,'入力'!$A$30:$A$88,0)),"")="貯める・増やす"),Q1221,""),IF(A1221&amp;""="0","",IF(Q1221&lt;&gt;"",Q1221,R1221))))))</f>
        <v/>
      </c>
      <c r="T1221" s="56">
        <f>IF(S1221="","",IF(IFERROR(INDEX('入力'!$E$30:$E$88,MATCH(S1221,'入力'!$A$30:$A$88,0)),"")="入るお金",D1221,-D1221))</f>
        <v/>
      </c>
      <c r="U1221" s="39">
        <f>IF(L1221="","",IF(L1221&lt;&gt;1,"見出しなど",IF(N1221=1,"重なり",IF(S1221="",IF(O1221&gt;0,"数えない（直した）",IF(I1221&amp;""="1","振替",IF(A1221&amp;""="0","計算対象外","数えない"))),IF(COUNTIFS('入力'!$A$30:$A$88,S1221)=0,"一覧にない費目",IF(O1221&gt;0,"直した",IF(S1221="未分類","未分類","OK")))))))</f>
        <v/>
      </c>
    </row>
    <row r="1222">
      <c r="A1222" s="40" t="n"/>
      <c r="B1222" s="34" t="n"/>
      <c r="C1222" s="35" t="n"/>
      <c r="D1222" s="36" t="n"/>
      <c r="E1222" s="35" t="n"/>
      <c r="F1222" s="35" t="n"/>
      <c r="G1222" s="35" t="n"/>
      <c r="H1222" s="35" t="n"/>
      <c r="I1222" s="40" t="n"/>
      <c r="J1222" s="35" t="n"/>
      <c r="L1222" s="39">
        <f>IF(B1222="","",IFERROR(YEAR(B1222)*0+D1222*0+1,0))</f>
        <v/>
      </c>
      <c r="M1222" s="55">
        <f>IF(L1222&lt;&gt;1,"",IF(O1222&gt;0,IF(INDEX('分け方の表'!$O$4:$O$53,O1222)&lt;&gt;"",DATE(YEAR(INDEX('分け方の表'!$O$4:$O$53,O1222)),MONTH(INDEX('分け方の表'!$O$4:$O$53,O1222)),1),DATE(YEAR(B1222),MONTH(B1222),1)),DATE(YEAR(B1222),MONTH(B1222),1)))</f>
        <v/>
      </c>
      <c r="N1222" s="39">
        <f>IF(L1222&lt;&gt;1,"",IF(J1222="",0,IF(COUNTIFS($J$4:J1222,J1222)&gt;1,1,0)))</f>
        <v/>
      </c>
      <c r="O1222" s="39">
        <f>IF(L1222&lt;&gt;1,"",IF(J1222="",0,IFERROR(MATCH(J1222,'分け方の表'!$M$4:$M$53,0),0)))</f>
        <v/>
      </c>
      <c r="P1222" s="39">
        <f>IF(L1222&lt;&gt;1,"",IF(SUMPRODUCT((COUNTIFS(C1222,"*"&amp;'分け方の表'!$F$4:$F$23&amp;"*")&gt;0)*('分け方の表'!$F$4:$F$23&lt;&gt;"")*'分け方の表'!$I$4:$I$23)=0,99,1+COUNTIFS('分け方の表'!$I$4:$I$23,"&gt;"&amp;SUMPRODUCT((COUNTIFS(C1222,"*"&amp;'分け方の表'!$F$4:$F$23&amp;"*")&gt;0)*('分け方の表'!$F$4:$F$23&lt;&gt;"")*'分け方の表'!$I$4:$I$23))))</f>
        <v/>
      </c>
      <c r="Q1222" s="39">
        <f>IF(L1222&lt;&gt;1,"",IF(P1222&gt;=99,"",INDEX('分け方の表'!$G$4:$G$23,P1222)&amp;""))</f>
        <v/>
      </c>
      <c r="R1222" s="39">
        <f>IF(L1222&lt;&gt;1,"",IF((F1222="収入")*(G1222="給与")*(E1222&lt;&gt;"")*(COUNTIFS('分け方の表'!$J$4:$J$13,E1222)&gt;0),INDEX('分け方の表'!$K$4:$K$13,MATCH(E1222,'分け方の表'!$J$4:$J$13,0))&amp;"",IFERROR(INDEX('分け方の表'!$C$4:$C$103,MATCH(F1222&amp;"|"&amp;G1222,'分け方の表'!$D$4:$D$103,0))&amp;"",IFERROR(INDEX('分け方の表'!$C$4:$C$103,MATCH(F1222&amp;"|（ほか全部）",'分け方の表'!$D$4:$D$103,0))&amp;"","未分類"))))</f>
        <v/>
      </c>
      <c r="S1222" s="39">
        <f>IF(L1222&lt;&gt;1,"",IF(N1222=1,"",IF(IF(O1222&gt;0,INDEX('分け方の表'!$N$4:$N$53,O1222)&amp;"","")&lt;&gt;"",IF(INDEX('分け方の表'!$N$4:$N$53,O1222)="（数えない）","",INDEX('分け方の表'!$N$4:$N$53,O1222)&amp;""),IF(I1222&amp;""="1",IF((Q1222&lt;&gt;"")*(D1222&lt;0)*(IFERROR(INDEX('入力'!$E$30:$E$88,MATCH(Q1222,'入力'!$A$30:$A$88,0)),"")="貯める・増やす"),Q1222,""),IF(A1222&amp;""="0","",IF(Q1222&lt;&gt;"",Q1222,R1222))))))</f>
        <v/>
      </c>
      <c r="T1222" s="56">
        <f>IF(S1222="","",IF(IFERROR(INDEX('入力'!$E$30:$E$88,MATCH(S1222,'入力'!$A$30:$A$88,0)),"")="入るお金",D1222,-D1222))</f>
        <v/>
      </c>
      <c r="U1222" s="39">
        <f>IF(L1222="","",IF(L1222&lt;&gt;1,"見出しなど",IF(N1222=1,"重なり",IF(S1222="",IF(O1222&gt;0,"数えない（直した）",IF(I1222&amp;""="1","振替",IF(A1222&amp;""="0","計算対象外","数えない"))),IF(COUNTIFS('入力'!$A$30:$A$88,S1222)=0,"一覧にない費目",IF(O1222&gt;0,"直した",IF(S1222="未分類","未分類","OK")))))))</f>
        <v/>
      </c>
    </row>
    <row r="1223">
      <c r="A1223" s="40" t="n"/>
      <c r="B1223" s="34" t="n"/>
      <c r="C1223" s="35" t="n"/>
      <c r="D1223" s="36" t="n"/>
      <c r="E1223" s="35" t="n"/>
      <c r="F1223" s="35" t="n"/>
      <c r="G1223" s="35" t="n"/>
      <c r="H1223" s="35" t="n"/>
      <c r="I1223" s="40" t="n"/>
      <c r="J1223" s="35" t="n"/>
      <c r="L1223" s="39">
        <f>IF(B1223="","",IFERROR(YEAR(B1223)*0+D1223*0+1,0))</f>
        <v/>
      </c>
      <c r="M1223" s="55">
        <f>IF(L1223&lt;&gt;1,"",IF(O1223&gt;0,IF(INDEX('分け方の表'!$O$4:$O$53,O1223)&lt;&gt;"",DATE(YEAR(INDEX('分け方の表'!$O$4:$O$53,O1223)),MONTH(INDEX('分け方の表'!$O$4:$O$53,O1223)),1),DATE(YEAR(B1223),MONTH(B1223),1)),DATE(YEAR(B1223),MONTH(B1223),1)))</f>
        <v/>
      </c>
      <c r="N1223" s="39">
        <f>IF(L1223&lt;&gt;1,"",IF(J1223="",0,IF(COUNTIFS($J$4:J1223,J1223)&gt;1,1,0)))</f>
        <v/>
      </c>
      <c r="O1223" s="39">
        <f>IF(L1223&lt;&gt;1,"",IF(J1223="",0,IFERROR(MATCH(J1223,'分け方の表'!$M$4:$M$53,0),0)))</f>
        <v/>
      </c>
      <c r="P1223" s="39">
        <f>IF(L1223&lt;&gt;1,"",IF(SUMPRODUCT((COUNTIFS(C1223,"*"&amp;'分け方の表'!$F$4:$F$23&amp;"*")&gt;0)*('分け方の表'!$F$4:$F$23&lt;&gt;"")*'分け方の表'!$I$4:$I$23)=0,99,1+COUNTIFS('分け方の表'!$I$4:$I$23,"&gt;"&amp;SUMPRODUCT((COUNTIFS(C1223,"*"&amp;'分け方の表'!$F$4:$F$23&amp;"*")&gt;0)*('分け方の表'!$F$4:$F$23&lt;&gt;"")*'分け方の表'!$I$4:$I$23))))</f>
        <v/>
      </c>
      <c r="Q1223" s="39">
        <f>IF(L1223&lt;&gt;1,"",IF(P1223&gt;=99,"",INDEX('分け方の表'!$G$4:$G$23,P1223)&amp;""))</f>
        <v/>
      </c>
      <c r="R1223" s="39">
        <f>IF(L1223&lt;&gt;1,"",IF((F1223="収入")*(G1223="給与")*(E1223&lt;&gt;"")*(COUNTIFS('分け方の表'!$J$4:$J$13,E1223)&gt;0),INDEX('分け方の表'!$K$4:$K$13,MATCH(E1223,'分け方の表'!$J$4:$J$13,0))&amp;"",IFERROR(INDEX('分け方の表'!$C$4:$C$103,MATCH(F1223&amp;"|"&amp;G1223,'分け方の表'!$D$4:$D$103,0))&amp;"",IFERROR(INDEX('分け方の表'!$C$4:$C$103,MATCH(F1223&amp;"|（ほか全部）",'分け方の表'!$D$4:$D$103,0))&amp;"","未分類"))))</f>
        <v/>
      </c>
      <c r="S1223" s="39">
        <f>IF(L1223&lt;&gt;1,"",IF(N1223=1,"",IF(IF(O1223&gt;0,INDEX('分け方の表'!$N$4:$N$53,O1223)&amp;"","")&lt;&gt;"",IF(INDEX('分け方の表'!$N$4:$N$53,O1223)="（数えない）","",INDEX('分け方の表'!$N$4:$N$53,O1223)&amp;""),IF(I1223&amp;""="1",IF((Q1223&lt;&gt;"")*(D1223&lt;0)*(IFERROR(INDEX('入力'!$E$30:$E$88,MATCH(Q1223,'入力'!$A$30:$A$88,0)),"")="貯める・増やす"),Q1223,""),IF(A1223&amp;""="0","",IF(Q1223&lt;&gt;"",Q1223,R1223))))))</f>
        <v/>
      </c>
      <c r="T1223" s="56">
        <f>IF(S1223="","",IF(IFERROR(INDEX('入力'!$E$30:$E$88,MATCH(S1223,'入力'!$A$30:$A$88,0)),"")="入るお金",D1223,-D1223))</f>
        <v/>
      </c>
      <c r="U1223" s="39">
        <f>IF(L1223="","",IF(L1223&lt;&gt;1,"見出しなど",IF(N1223=1,"重なり",IF(S1223="",IF(O1223&gt;0,"数えない（直した）",IF(I1223&amp;""="1","振替",IF(A1223&amp;""="0","計算対象外","数えない"))),IF(COUNTIFS('入力'!$A$30:$A$88,S1223)=0,"一覧にない費目",IF(O1223&gt;0,"直した",IF(S1223="未分類","未分類","OK")))))))</f>
        <v/>
      </c>
    </row>
    <row r="1224">
      <c r="A1224" s="40" t="n"/>
      <c r="B1224" s="34" t="n"/>
      <c r="C1224" s="35" t="n"/>
      <c r="D1224" s="36" t="n"/>
      <c r="E1224" s="35" t="n"/>
      <c r="F1224" s="35" t="n"/>
      <c r="G1224" s="35" t="n"/>
      <c r="H1224" s="35" t="n"/>
      <c r="I1224" s="40" t="n"/>
      <c r="J1224" s="35" t="n"/>
      <c r="L1224" s="39">
        <f>IF(B1224="","",IFERROR(YEAR(B1224)*0+D1224*0+1,0))</f>
        <v/>
      </c>
      <c r="M1224" s="55">
        <f>IF(L1224&lt;&gt;1,"",IF(O1224&gt;0,IF(INDEX('分け方の表'!$O$4:$O$53,O1224)&lt;&gt;"",DATE(YEAR(INDEX('分け方の表'!$O$4:$O$53,O1224)),MONTH(INDEX('分け方の表'!$O$4:$O$53,O1224)),1),DATE(YEAR(B1224),MONTH(B1224),1)),DATE(YEAR(B1224),MONTH(B1224),1)))</f>
        <v/>
      </c>
      <c r="N1224" s="39">
        <f>IF(L1224&lt;&gt;1,"",IF(J1224="",0,IF(COUNTIFS($J$4:J1224,J1224)&gt;1,1,0)))</f>
        <v/>
      </c>
      <c r="O1224" s="39">
        <f>IF(L1224&lt;&gt;1,"",IF(J1224="",0,IFERROR(MATCH(J1224,'分け方の表'!$M$4:$M$53,0),0)))</f>
        <v/>
      </c>
      <c r="P1224" s="39">
        <f>IF(L1224&lt;&gt;1,"",IF(SUMPRODUCT((COUNTIFS(C1224,"*"&amp;'分け方の表'!$F$4:$F$23&amp;"*")&gt;0)*('分け方の表'!$F$4:$F$23&lt;&gt;"")*'分け方の表'!$I$4:$I$23)=0,99,1+COUNTIFS('分け方の表'!$I$4:$I$23,"&gt;"&amp;SUMPRODUCT((COUNTIFS(C1224,"*"&amp;'分け方の表'!$F$4:$F$23&amp;"*")&gt;0)*('分け方の表'!$F$4:$F$23&lt;&gt;"")*'分け方の表'!$I$4:$I$23))))</f>
        <v/>
      </c>
      <c r="Q1224" s="39">
        <f>IF(L1224&lt;&gt;1,"",IF(P1224&gt;=99,"",INDEX('分け方の表'!$G$4:$G$23,P1224)&amp;""))</f>
        <v/>
      </c>
      <c r="R1224" s="39">
        <f>IF(L1224&lt;&gt;1,"",IF((F1224="収入")*(G1224="給与")*(E1224&lt;&gt;"")*(COUNTIFS('分け方の表'!$J$4:$J$13,E1224)&gt;0),INDEX('分け方の表'!$K$4:$K$13,MATCH(E1224,'分け方の表'!$J$4:$J$13,0))&amp;"",IFERROR(INDEX('分け方の表'!$C$4:$C$103,MATCH(F1224&amp;"|"&amp;G1224,'分け方の表'!$D$4:$D$103,0))&amp;"",IFERROR(INDEX('分け方の表'!$C$4:$C$103,MATCH(F1224&amp;"|（ほか全部）",'分け方の表'!$D$4:$D$103,0))&amp;"","未分類"))))</f>
        <v/>
      </c>
      <c r="S1224" s="39">
        <f>IF(L1224&lt;&gt;1,"",IF(N1224=1,"",IF(IF(O1224&gt;0,INDEX('分け方の表'!$N$4:$N$53,O1224)&amp;"","")&lt;&gt;"",IF(INDEX('分け方の表'!$N$4:$N$53,O1224)="（数えない）","",INDEX('分け方の表'!$N$4:$N$53,O1224)&amp;""),IF(I1224&amp;""="1",IF((Q1224&lt;&gt;"")*(D1224&lt;0)*(IFERROR(INDEX('入力'!$E$30:$E$88,MATCH(Q1224,'入力'!$A$30:$A$88,0)),"")="貯める・増やす"),Q1224,""),IF(A1224&amp;""="0","",IF(Q1224&lt;&gt;"",Q1224,R1224))))))</f>
        <v/>
      </c>
      <c r="T1224" s="56">
        <f>IF(S1224="","",IF(IFERROR(INDEX('入力'!$E$30:$E$88,MATCH(S1224,'入力'!$A$30:$A$88,0)),"")="入るお金",D1224,-D1224))</f>
        <v/>
      </c>
      <c r="U1224" s="39">
        <f>IF(L1224="","",IF(L1224&lt;&gt;1,"見出しなど",IF(N1224=1,"重なり",IF(S1224="",IF(O1224&gt;0,"数えない（直した）",IF(I1224&amp;""="1","振替",IF(A1224&amp;""="0","計算対象外","数えない"))),IF(COUNTIFS('入力'!$A$30:$A$88,S1224)=0,"一覧にない費目",IF(O1224&gt;0,"直した",IF(S1224="未分類","未分類","OK")))))))</f>
        <v/>
      </c>
    </row>
    <row r="1225">
      <c r="A1225" s="40" t="n"/>
      <c r="B1225" s="34" t="n"/>
      <c r="C1225" s="35" t="n"/>
      <c r="D1225" s="36" t="n"/>
      <c r="E1225" s="35" t="n"/>
      <c r="F1225" s="35" t="n"/>
      <c r="G1225" s="35" t="n"/>
      <c r="H1225" s="35" t="n"/>
      <c r="I1225" s="40" t="n"/>
      <c r="J1225" s="35" t="n"/>
      <c r="L1225" s="39">
        <f>IF(B1225="","",IFERROR(YEAR(B1225)*0+D1225*0+1,0))</f>
        <v/>
      </c>
      <c r="M1225" s="55">
        <f>IF(L1225&lt;&gt;1,"",IF(O1225&gt;0,IF(INDEX('分け方の表'!$O$4:$O$53,O1225)&lt;&gt;"",DATE(YEAR(INDEX('分け方の表'!$O$4:$O$53,O1225)),MONTH(INDEX('分け方の表'!$O$4:$O$53,O1225)),1),DATE(YEAR(B1225),MONTH(B1225),1)),DATE(YEAR(B1225),MONTH(B1225),1)))</f>
        <v/>
      </c>
      <c r="N1225" s="39">
        <f>IF(L1225&lt;&gt;1,"",IF(J1225="",0,IF(COUNTIFS($J$4:J1225,J1225)&gt;1,1,0)))</f>
        <v/>
      </c>
      <c r="O1225" s="39">
        <f>IF(L1225&lt;&gt;1,"",IF(J1225="",0,IFERROR(MATCH(J1225,'分け方の表'!$M$4:$M$53,0),0)))</f>
        <v/>
      </c>
      <c r="P1225" s="39">
        <f>IF(L1225&lt;&gt;1,"",IF(SUMPRODUCT((COUNTIFS(C1225,"*"&amp;'分け方の表'!$F$4:$F$23&amp;"*")&gt;0)*('分け方の表'!$F$4:$F$23&lt;&gt;"")*'分け方の表'!$I$4:$I$23)=0,99,1+COUNTIFS('分け方の表'!$I$4:$I$23,"&gt;"&amp;SUMPRODUCT((COUNTIFS(C1225,"*"&amp;'分け方の表'!$F$4:$F$23&amp;"*")&gt;0)*('分け方の表'!$F$4:$F$23&lt;&gt;"")*'分け方の表'!$I$4:$I$23))))</f>
        <v/>
      </c>
      <c r="Q1225" s="39">
        <f>IF(L1225&lt;&gt;1,"",IF(P1225&gt;=99,"",INDEX('分け方の表'!$G$4:$G$23,P1225)&amp;""))</f>
        <v/>
      </c>
      <c r="R1225" s="39">
        <f>IF(L1225&lt;&gt;1,"",IF((F1225="収入")*(G1225="給与")*(E1225&lt;&gt;"")*(COUNTIFS('分け方の表'!$J$4:$J$13,E1225)&gt;0),INDEX('分け方の表'!$K$4:$K$13,MATCH(E1225,'分け方の表'!$J$4:$J$13,0))&amp;"",IFERROR(INDEX('分け方の表'!$C$4:$C$103,MATCH(F1225&amp;"|"&amp;G1225,'分け方の表'!$D$4:$D$103,0))&amp;"",IFERROR(INDEX('分け方の表'!$C$4:$C$103,MATCH(F1225&amp;"|（ほか全部）",'分け方の表'!$D$4:$D$103,0))&amp;"","未分類"))))</f>
        <v/>
      </c>
      <c r="S1225" s="39">
        <f>IF(L1225&lt;&gt;1,"",IF(N1225=1,"",IF(IF(O1225&gt;0,INDEX('分け方の表'!$N$4:$N$53,O1225)&amp;"","")&lt;&gt;"",IF(INDEX('分け方の表'!$N$4:$N$53,O1225)="（数えない）","",INDEX('分け方の表'!$N$4:$N$53,O1225)&amp;""),IF(I1225&amp;""="1",IF((Q1225&lt;&gt;"")*(D1225&lt;0)*(IFERROR(INDEX('入力'!$E$30:$E$88,MATCH(Q1225,'入力'!$A$30:$A$88,0)),"")="貯める・増やす"),Q1225,""),IF(A1225&amp;""="0","",IF(Q1225&lt;&gt;"",Q1225,R1225))))))</f>
        <v/>
      </c>
      <c r="T1225" s="56">
        <f>IF(S1225="","",IF(IFERROR(INDEX('入力'!$E$30:$E$88,MATCH(S1225,'入力'!$A$30:$A$88,0)),"")="入るお金",D1225,-D1225))</f>
        <v/>
      </c>
      <c r="U1225" s="39">
        <f>IF(L1225="","",IF(L1225&lt;&gt;1,"見出しなど",IF(N1225=1,"重なり",IF(S1225="",IF(O1225&gt;0,"数えない（直した）",IF(I1225&amp;""="1","振替",IF(A1225&amp;""="0","計算対象外","数えない"))),IF(COUNTIFS('入力'!$A$30:$A$88,S1225)=0,"一覧にない費目",IF(O1225&gt;0,"直した",IF(S1225="未分類","未分類","OK")))))))</f>
        <v/>
      </c>
    </row>
    <row r="1226">
      <c r="A1226" s="40" t="n"/>
      <c r="B1226" s="34" t="n"/>
      <c r="C1226" s="35" t="n"/>
      <c r="D1226" s="36" t="n"/>
      <c r="E1226" s="35" t="n"/>
      <c r="F1226" s="35" t="n"/>
      <c r="G1226" s="35" t="n"/>
      <c r="H1226" s="35" t="n"/>
      <c r="I1226" s="40" t="n"/>
      <c r="J1226" s="35" t="n"/>
      <c r="L1226" s="39">
        <f>IF(B1226="","",IFERROR(YEAR(B1226)*0+D1226*0+1,0))</f>
        <v/>
      </c>
      <c r="M1226" s="55">
        <f>IF(L1226&lt;&gt;1,"",IF(O1226&gt;0,IF(INDEX('分け方の表'!$O$4:$O$53,O1226)&lt;&gt;"",DATE(YEAR(INDEX('分け方の表'!$O$4:$O$53,O1226)),MONTH(INDEX('分け方の表'!$O$4:$O$53,O1226)),1),DATE(YEAR(B1226),MONTH(B1226),1)),DATE(YEAR(B1226),MONTH(B1226),1)))</f>
        <v/>
      </c>
      <c r="N1226" s="39">
        <f>IF(L1226&lt;&gt;1,"",IF(J1226="",0,IF(COUNTIFS($J$4:J1226,J1226)&gt;1,1,0)))</f>
        <v/>
      </c>
      <c r="O1226" s="39">
        <f>IF(L1226&lt;&gt;1,"",IF(J1226="",0,IFERROR(MATCH(J1226,'分け方の表'!$M$4:$M$53,0),0)))</f>
        <v/>
      </c>
      <c r="P1226" s="39">
        <f>IF(L1226&lt;&gt;1,"",IF(SUMPRODUCT((COUNTIFS(C1226,"*"&amp;'分け方の表'!$F$4:$F$23&amp;"*")&gt;0)*('分け方の表'!$F$4:$F$23&lt;&gt;"")*'分け方の表'!$I$4:$I$23)=0,99,1+COUNTIFS('分け方の表'!$I$4:$I$23,"&gt;"&amp;SUMPRODUCT((COUNTIFS(C1226,"*"&amp;'分け方の表'!$F$4:$F$23&amp;"*")&gt;0)*('分け方の表'!$F$4:$F$23&lt;&gt;"")*'分け方の表'!$I$4:$I$23))))</f>
        <v/>
      </c>
      <c r="Q1226" s="39">
        <f>IF(L1226&lt;&gt;1,"",IF(P1226&gt;=99,"",INDEX('分け方の表'!$G$4:$G$23,P1226)&amp;""))</f>
        <v/>
      </c>
      <c r="R1226" s="39">
        <f>IF(L1226&lt;&gt;1,"",IF((F1226="収入")*(G1226="給与")*(E1226&lt;&gt;"")*(COUNTIFS('分け方の表'!$J$4:$J$13,E1226)&gt;0),INDEX('分け方の表'!$K$4:$K$13,MATCH(E1226,'分け方の表'!$J$4:$J$13,0))&amp;"",IFERROR(INDEX('分け方の表'!$C$4:$C$103,MATCH(F1226&amp;"|"&amp;G1226,'分け方の表'!$D$4:$D$103,0))&amp;"",IFERROR(INDEX('分け方の表'!$C$4:$C$103,MATCH(F1226&amp;"|（ほか全部）",'分け方の表'!$D$4:$D$103,0))&amp;"","未分類"))))</f>
        <v/>
      </c>
      <c r="S1226" s="39">
        <f>IF(L1226&lt;&gt;1,"",IF(N1226=1,"",IF(IF(O1226&gt;0,INDEX('分け方の表'!$N$4:$N$53,O1226)&amp;"","")&lt;&gt;"",IF(INDEX('分け方の表'!$N$4:$N$53,O1226)="（数えない）","",INDEX('分け方の表'!$N$4:$N$53,O1226)&amp;""),IF(I1226&amp;""="1",IF((Q1226&lt;&gt;"")*(D1226&lt;0)*(IFERROR(INDEX('入力'!$E$30:$E$88,MATCH(Q1226,'入力'!$A$30:$A$88,0)),"")="貯める・増やす"),Q1226,""),IF(A1226&amp;""="0","",IF(Q1226&lt;&gt;"",Q1226,R1226))))))</f>
        <v/>
      </c>
      <c r="T1226" s="56">
        <f>IF(S1226="","",IF(IFERROR(INDEX('入力'!$E$30:$E$88,MATCH(S1226,'入力'!$A$30:$A$88,0)),"")="入るお金",D1226,-D1226))</f>
        <v/>
      </c>
      <c r="U1226" s="39">
        <f>IF(L1226="","",IF(L1226&lt;&gt;1,"見出しなど",IF(N1226=1,"重なり",IF(S1226="",IF(O1226&gt;0,"数えない（直した）",IF(I1226&amp;""="1","振替",IF(A1226&amp;""="0","計算対象外","数えない"))),IF(COUNTIFS('入力'!$A$30:$A$88,S1226)=0,"一覧にない費目",IF(O1226&gt;0,"直した",IF(S1226="未分類","未分類","OK")))))))</f>
        <v/>
      </c>
    </row>
    <row r="1227">
      <c r="A1227" s="40" t="n"/>
      <c r="B1227" s="34" t="n"/>
      <c r="C1227" s="35" t="n"/>
      <c r="D1227" s="36" t="n"/>
      <c r="E1227" s="35" t="n"/>
      <c r="F1227" s="35" t="n"/>
      <c r="G1227" s="35" t="n"/>
      <c r="H1227" s="35" t="n"/>
      <c r="I1227" s="40" t="n"/>
      <c r="J1227" s="35" t="n"/>
      <c r="L1227" s="39">
        <f>IF(B1227="","",IFERROR(YEAR(B1227)*0+D1227*0+1,0))</f>
        <v/>
      </c>
      <c r="M1227" s="55">
        <f>IF(L1227&lt;&gt;1,"",IF(O1227&gt;0,IF(INDEX('分け方の表'!$O$4:$O$53,O1227)&lt;&gt;"",DATE(YEAR(INDEX('分け方の表'!$O$4:$O$53,O1227)),MONTH(INDEX('分け方の表'!$O$4:$O$53,O1227)),1),DATE(YEAR(B1227),MONTH(B1227),1)),DATE(YEAR(B1227),MONTH(B1227),1)))</f>
        <v/>
      </c>
      <c r="N1227" s="39">
        <f>IF(L1227&lt;&gt;1,"",IF(J1227="",0,IF(COUNTIFS($J$4:J1227,J1227)&gt;1,1,0)))</f>
        <v/>
      </c>
      <c r="O1227" s="39">
        <f>IF(L1227&lt;&gt;1,"",IF(J1227="",0,IFERROR(MATCH(J1227,'分け方の表'!$M$4:$M$53,0),0)))</f>
        <v/>
      </c>
      <c r="P1227" s="39">
        <f>IF(L1227&lt;&gt;1,"",IF(SUMPRODUCT((COUNTIFS(C1227,"*"&amp;'分け方の表'!$F$4:$F$23&amp;"*")&gt;0)*('分け方の表'!$F$4:$F$23&lt;&gt;"")*'分け方の表'!$I$4:$I$23)=0,99,1+COUNTIFS('分け方の表'!$I$4:$I$23,"&gt;"&amp;SUMPRODUCT((COUNTIFS(C1227,"*"&amp;'分け方の表'!$F$4:$F$23&amp;"*")&gt;0)*('分け方の表'!$F$4:$F$23&lt;&gt;"")*'分け方の表'!$I$4:$I$23))))</f>
        <v/>
      </c>
      <c r="Q1227" s="39">
        <f>IF(L1227&lt;&gt;1,"",IF(P1227&gt;=99,"",INDEX('分け方の表'!$G$4:$G$23,P1227)&amp;""))</f>
        <v/>
      </c>
      <c r="R1227" s="39">
        <f>IF(L1227&lt;&gt;1,"",IF((F1227="収入")*(G1227="給与")*(E1227&lt;&gt;"")*(COUNTIFS('分け方の表'!$J$4:$J$13,E1227)&gt;0),INDEX('分け方の表'!$K$4:$K$13,MATCH(E1227,'分け方の表'!$J$4:$J$13,0))&amp;"",IFERROR(INDEX('分け方の表'!$C$4:$C$103,MATCH(F1227&amp;"|"&amp;G1227,'分け方の表'!$D$4:$D$103,0))&amp;"",IFERROR(INDEX('分け方の表'!$C$4:$C$103,MATCH(F1227&amp;"|（ほか全部）",'分け方の表'!$D$4:$D$103,0))&amp;"","未分類"))))</f>
        <v/>
      </c>
      <c r="S1227" s="39">
        <f>IF(L1227&lt;&gt;1,"",IF(N1227=1,"",IF(IF(O1227&gt;0,INDEX('分け方の表'!$N$4:$N$53,O1227)&amp;"","")&lt;&gt;"",IF(INDEX('分け方の表'!$N$4:$N$53,O1227)="（数えない）","",INDEX('分け方の表'!$N$4:$N$53,O1227)&amp;""),IF(I1227&amp;""="1",IF((Q1227&lt;&gt;"")*(D1227&lt;0)*(IFERROR(INDEX('入力'!$E$30:$E$88,MATCH(Q1227,'入力'!$A$30:$A$88,0)),"")="貯める・増やす"),Q1227,""),IF(A1227&amp;""="0","",IF(Q1227&lt;&gt;"",Q1227,R1227))))))</f>
        <v/>
      </c>
      <c r="T1227" s="56">
        <f>IF(S1227="","",IF(IFERROR(INDEX('入力'!$E$30:$E$88,MATCH(S1227,'入力'!$A$30:$A$88,0)),"")="入るお金",D1227,-D1227))</f>
        <v/>
      </c>
      <c r="U1227" s="39">
        <f>IF(L1227="","",IF(L1227&lt;&gt;1,"見出しなど",IF(N1227=1,"重なり",IF(S1227="",IF(O1227&gt;0,"数えない（直した）",IF(I1227&amp;""="1","振替",IF(A1227&amp;""="0","計算対象外","数えない"))),IF(COUNTIFS('入力'!$A$30:$A$88,S1227)=0,"一覧にない費目",IF(O1227&gt;0,"直した",IF(S1227="未分類","未分類","OK")))))))</f>
        <v/>
      </c>
    </row>
    <row r="1228">
      <c r="A1228" s="40" t="n"/>
      <c r="B1228" s="34" t="n"/>
      <c r="C1228" s="35" t="n"/>
      <c r="D1228" s="36" t="n"/>
      <c r="E1228" s="35" t="n"/>
      <c r="F1228" s="35" t="n"/>
      <c r="G1228" s="35" t="n"/>
      <c r="H1228" s="35" t="n"/>
      <c r="I1228" s="40" t="n"/>
      <c r="J1228" s="35" t="n"/>
      <c r="L1228" s="39">
        <f>IF(B1228="","",IFERROR(YEAR(B1228)*0+D1228*0+1,0))</f>
        <v/>
      </c>
      <c r="M1228" s="55">
        <f>IF(L1228&lt;&gt;1,"",IF(O1228&gt;0,IF(INDEX('分け方の表'!$O$4:$O$53,O1228)&lt;&gt;"",DATE(YEAR(INDEX('分け方の表'!$O$4:$O$53,O1228)),MONTH(INDEX('分け方の表'!$O$4:$O$53,O1228)),1),DATE(YEAR(B1228),MONTH(B1228),1)),DATE(YEAR(B1228),MONTH(B1228),1)))</f>
        <v/>
      </c>
      <c r="N1228" s="39">
        <f>IF(L1228&lt;&gt;1,"",IF(J1228="",0,IF(COUNTIFS($J$4:J1228,J1228)&gt;1,1,0)))</f>
        <v/>
      </c>
      <c r="O1228" s="39">
        <f>IF(L1228&lt;&gt;1,"",IF(J1228="",0,IFERROR(MATCH(J1228,'分け方の表'!$M$4:$M$53,0),0)))</f>
        <v/>
      </c>
      <c r="P1228" s="39">
        <f>IF(L1228&lt;&gt;1,"",IF(SUMPRODUCT((COUNTIFS(C1228,"*"&amp;'分け方の表'!$F$4:$F$23&amp;"*")&gt;0)*('分け方の表'!$F$4:$F$23&lt;&gt;"")*'分け方の表'!$I$4:$I$23)=0,99,1+COUNTIFS('分け方の表'!$I$4:$I$23,"&gt;"&amp;SUMPRODUCT((COUNTIFS(C1228,"*"&amp;'分け方の表'!$F$4:$F$23&amp;"*")&gt;0)*('分け方の表'!$F$4:$F$23&lt;&gt;"")*'分け方の表'!$I$4:$I$23))))</f>
        <v/>
      </c>
      <c r="Q1228" s="39">
        <f>IF(L1228&lt;&gt;1,"",IF(P1228&gt;=99,"",INDEX('分け方の表'!$G$4:$G$23,P1228)&amp;""))</f>
        <v/>
      </c>
      <c r="R1228" s="39">
        <f>IF(L1228&lt;&gt;1,"",IF((F1228="収入")*(G1228="給与")*(E1228&lt;&gt;"")*(COUNTIFS('分け方の表'!$J$4:$J$13,E1228)&gt;0),INDEX('分け方の表'!$K$4:$K$13,MATCH(E1228,'分け方の表'!$J$4:$J$13,0))&amp;"",IFERROR(INDEX('分け方の表'!$C$4:$C$103,MATCH(F1228&amp;"|"&amp;G1228,'分け方の表'!$D$4:$D$103,0))&amp;"",IFERROR(INDEX('分け方の表'!$C$4:$C$103,MATCH(F1228&amp;"|（ほか全部）",'分け方の表'!$D$4:$D$103,0))&amp;"","未分類"))))</f>
        <v/>
      </c>
      <c r="S1228" s="39">
        <f>IF(L1228&lt;&gt;1,"",IF(N1228=1,"",IF(IF(O1228&gt;0,INDEX('分け方の表'!$N$4:$N$53,O1228)&amp;"","")&lt;&gt;"",IF(INDEX('分け方の表'!$N$4:$N$53,O1228)="（数えない）","",INDEX('分け方の表'!$N$4:$N$53,O1228)&amp;""),IF(I1228&amp;""="1",IF((Q1228&lt;&gt;"")*(D1228&lt;0)*(IFERROR(INDEX('入力'!$E$30:$E$88,MATCH(Q1228,'入力'!$A$30:$A$88,0)),"")="貯める・増やす"),Q1228,""),IF(A1228&amp;""="0","",IF(Q1228&lt;&gt;"",Q1228,R1228))))))</f>
        <v/>
      </c>
      <c r="T1228" s="56">
        <f>IF(S1228="","",IF(IFERROR(INDEX('入力'!$E$30:$E$88,MATCH(S1228,'入力'!$A$30:$A$88,0)),"")="入るお金",D1228,-D1228))</f>
        <v/>
      </c>
      <c r="U1228" s="39">
        <f>IF(L1228="","",IF(L1228&lt;&gt;1,"見出しなど",IF(N1228=1,"重なり",IF(S1228="",IF(O1228&gt;0,"数えない（直した）",IF(I1228&amp;""="1","振替",IF(A1228&amp;""="0","計算対象外","数えない"))),IF(COUNTIFS('入力'!$A$30:$A$88,S1228)=0,"一覧にない費目",IF(O1228&gt;0,"直した",IF(S1228="未分類","未分類","OK")))))))</f>
        <v/>
      </c>
    </row>
    <row r="1229">
      <c r="A1229" s="40" t="n"/>
      <c r="B1229" s="34" t="n"/>
      <c r="C1229" s="35" t="n"/>
      <c r="D1229" s="36" t="n"/>
      <c r="E1229" s="35" t="n"/>
      <c r="F1229" s="35" t="n"/>
      <c r="G1229" s="35" t="n"/>
      <c r="H1229" s="35" t="n"/>
      <c r="I1229" s="40" t="n"/>
      <c r="J1229" s="35" t="n"/>
      <c r="L1229" s="39">
        <f>IF(B1229="","",IFERROR(YEAR(B1229)*0+D1229*0+1,0))</f>
        <v/>
      </c>
      <c r="M1229" s="55">
        <f>IF(L1229&lt;&gt;1,"",IF(O1229&gt;0,IF(INDEX('分け方の表'!$O$4:$O$53,O1229)&lt;&gt;"",DATE(YEAR(INDEX('分け方の表'!$O$4:$O$53,O1229)),MONTH(INDEX('分け方の表'!$O$4:$O$53,O1229)),1),DATE(YEAR(B1229),MONTH(B1229),1)),DATE(YEAR(B1229),MONTH(B1229),1)))</f>
        <v/>
      </c>
      <c r="N1229" s="39">
        <f>IF(L1229&lt;&gt;1,"",IF(J1229="",0,IF(COUNTIFS($J$4:J1229,J1229)&gt;1,1,0)))</f>
        <v/>
      </c>
      <c r="O1229" s="39">
        <f>IF(L1229&lt;&gt;1,"",IF(J1229="",0,IFERROR(MATCH(J1229,'分け方の表'!$M$4:$M$53,0),0)))</f>
        <v/>
      </c>
      <c r="P1229" s="39">
        <f>IF(L1229&lt;&gt;1,"",IF(SUMPRODUCT((COUNTIFS(C1229,"*"&amp;'分け方の表'!$F$4:$F$23&amp;"*")&gt;0)*('分け方の表'!$F$4:$F$23&lt;&gt;"")*'分け方の表'!$I$4:$I$23)=0,99,1+COUNTIFS('分け方の表'!$I$4:$I$23,"&gt;"&amp;SUMPRODUCT((COUNTIFS(C1229,"*"&amp;'分け方の表'!$F$4:$F$23&amp;"*")&gt;0)*('分け方の表'!$F$4:$F$23&lt;&gt;"")*'分け方の表'!$I$4:$I$23))))</f>
        <v/>
      </c>
      <c r="Q1229" s="39">
        <f>IF(L1229&lt;&gt;1,"",IF(P1229&gt;=99,"",INDEX('分け方の表'!$G$4:$G$23,P1229)&amp;""))</f>
        <v/>
      </c>
      <c r="R1229" s="39">
        <f>IF(L1229&lt;&gt;1,"",IF((F1229="収入")*(G1229="給与")*(E1229&lt;&gt;"")*(COUNTIFS('分け方の表'!$J$4:$J$13,E1229)&gt;0),INDEX('分け方の表'!$K$4:$K$13,MATCH(E1229,'分け方の表'!$J$4:$J$13,0))&amp;"",IFERROR(INDEX('分け方の表'!$C$4:$C$103,MATCH(F1229&amp;"|"&amp;G1229,'分け方の表'!$D$4:$D$103,0))&amp;"",IFERROR(INDEX('分け方の表'!$C$4:$C$103,MATCH(F1229&amp;"|（ほか全部）",'分け方の表'!$D$4:$D$103,0))&amp;"","未分類"))))</f>
        <v/>
      </c>
      <c r="S1229" s="39">
        <f>IF(L1229&lt;&gt;1,"",IF(N1229=1,"",IF(IF(O1229&gt;0,INDEX('分け方の表'!$N$4:$N$53,O1229)&amp;"","")&lt;&gt;"",IF(INDEX('分け方の表'!$N$4:$N$53,O1229)="（数えない）","",INDEX('分け方の表'!$N$4:$N$53,O1229)&amp;""),IF(I1229&amp;""="1",IF((Q1229&lt;&gt;"")*(D1229&lt;0)*(IFERROR(INDEX('入力'!$E$30:$E$88,MATCH(Q1229,'入力'!$A$30:$A$88,0)),"")="貯める・増やす"),Q1229,""),IF(A1229&amp;""="0","",IF(Q1229&lt;&gt;"",Q1229,R1229))))))</f>
        <v/>
      </c>
      <c r="T1229" s="56">
        <f>IF(S1229="","",IF(IFERROR(INDEX('入力'!$E$30:$E$88,MATCH(S1229,'入力'!$A$30:$A$88,0)),"")="入るお金",D1229,-D1229))</f>
        <v/>
      </c>
      <c r="U1229" s="39">
        <f>IF(L1229="","",IF(L1229&lt;&gt;1,"見出しなど",IF(N1229=1,"重なり",IF(S1229="",IF(O1229&gt;0,"数えない（直した）",IF(I1229&amp;""="1","振替",IF(A1229&amp;""="0","計算対象外","数えない"))),IF(COUNTIFS('入力'!$A$30:$A$88,S1229)=0,"一覧にない費目",IF(O1229&gt;0,"直した",IF(S1229="未分類","未分類","OK")))))))</f>
        <v/>
      </c>
    </row>
    <row r="1230">
      <c r="A1230" s="40" t="n"/>
      <c r="B1230" s="34" t="n"/>
      <c r="C1230" s="35" t="n"/>
      <c r="D1230" s="36" t="n"/>
      <c r="E1230" s="35" t="n"/>
      <c r="F1230" s="35" t="n"/>
      <c r="G1230" s="35" t="n"/>
      <c r="H1230" s="35" t="n"/>
      <c r="I1230" s="40" t="n"/>
      <c r="J1230" s="35" t="n"/>
      <c r="L1230" s="39">
        <f>IF(B1230="","",IFERROR(YEAR(B1230)*0+D1230*0+1,0))</f>
        <v/>
      </c>
      <c r="M1230" s="55">
        <f>IF(L1230&lt;&gt;1,"",IF(O1230&gt;0,IF(INDEX('分け方の表'!$O$4:$O$53,O1230)&lt;&gt;"",DATE(YEAR(INDEX('分け方の表'!$O$4:$O$53,O1230)),MONTH(INDEX('分け方の表'!$O$4:$O$53,O1230)),1),DATE(YEAR(B1230),MONTH(B1230),1)),DATE(YEAR(B1230),MONTH(B1230),1)))</f>
        <v/>
      </c>
      <c r="N1230" s="39">
        <f>IF(L1230&lt;&gt;1,"",IF(J1230="",0,IF(COUNTIFS($J$4:J1230,J1230)&gt;1,1,0)))</f>
        <v/>
      </c>
      <c r="O1230" s="39">
        <f>IF(L1230&lt;&gt;1,"",IF(J1230="",0,IFERROR(MATCH(J1230,'分け方の表'!$M$4:$M$53,0),0)))</f>
        <v/>
      </c>
      <c r="P1230" s="39">
        <f>IF(L1230&lt;&gt;1,"",IF(SUMPRODUCT((COUNTIFS(C1230,"*"&amp;'分け方の表'!$F$4:$F$23&amp;"*")&gt;0)*('分け方の表'!$F$4:$F$23&lt;&gt;"")*'分け方の表'!$I$4:$I$23)=0,99,1+COUNTIFS('分け方の表'!$I$4:$I$23,"&gt;"&amp;SUMPRODUCT((COUNTIFS(C1230,"*"&amp;'分け方の表'!$F$4:$F$23&amp;"*")&gt;0)*('分け方の表'!$F$4:$F$23&lt;&gt;"")*'分け方の表'!$I$4:$I$23))))</f>
        <v/>
      </c>
      <c r="Q1230" s="39">
        <f>IF(L1230&lt;&gt;1,"",IF(P1230&gt;=99,"",INDEX('分け方の表'!$G$4:$G$23,P1230)&amp;""))</f>
        <v/>
      </c>
      <c r="R1230" s="39">
        <f>IF(L1230&lt;&gt;1,"",IF((F1230="収入")*(G1230="給与")*(E1230&lt;&gt;"")*(COUNTIFS('分け方の表'!$J$4:$J$13,E1230)&gt;0),INDEX('分け方の表'!$K$4:$K$13,MATCH(E1230,'分け方の表'!$J$4:$J$13,0))&amp;"",IFERROR(INDEX('分け方の表'!$C$4:$C$103,MATCH(F1230&amp;"|"&amp;G1230,'分け方の表'!$D$4:$D$103,0))&amp;"",IFERROR(INDEX('分け方の表'!$C$4:$C$103,MATCH(F1230&amp;"|（ほか全部）",'分け方の表'!$D$4:$D$103,0))&amp;"","未分類"))))</f>
        <v/>
      </c>
      <c r="S1230" s="39">
        <f>IF(L1230&lt;&gt;1,"",IF(N1230=1,"",IF(IF(O1230&gt;0,INDEX('分け方の表'!$N$4:$N$53,O1230)&amp;"","")&lt;&gt;"",IF(INDEX('分け方の表'!$N$4:$N$53,O1230)="（数えない）","",INDEX('分け方の表'!$N$4:$N$53,O1230)&amp;""),IF(I1230&amp;""="1",IF((Q1230&lt;&gt;"")*(D1230&lt;0)*(IFERROR(INDEX('入力'!$E$30:$E$88,MATCH(Q1230,'入力'!$A$30:$A$88,0)),"")="貯める・増やす"),Q1230,""),IF(A1230&amp;""="0","",IF(Q1230&lt;&gt;"",Q1230,R1230))))))</f>
        <v/>
      </c>
      <c r="T1230" s="56">
        <f>IF(S1230="","",IF(IFERROR(INDEX('入力'!$E$30:$E$88,MATCH(S1230,'入力'!$A$30:$A$88,0)),"")="入るお金",D1230,-D1230))</f>
        <v/>
      </c>
      <c r="U1230" s="39">
        <f>IF(L1230="","",IF(L1230&lt;&gt;1,"見出しなど",IF(N1230=1,"重なり",IF(S1230="",IF(O1230&gt;0,"数えない（直した）",IF(I1230&amp;""="1","振替",IF(A1230&amp;""="0","計算対象外","数えない"))),IF(COUNTIFS('入力'!$A$30:$A$88,S1230)=0,"一覧にない費目",IF(O1230&gt;0,"直した",IF(S1230="未分類","未分類","OK")))))))</f>
        <v/>
      </c>
    </row>
    <row r="1231">
      <c r="A1231" s="40" t="n"/>
      <c r="B1231" s="34" t="n"/>
      <c r="C1231" s="35" t="n"/>
      <c r="D1231" s="36" t="n"/>
      <c r="E1231" s="35" t="n"/>
      <c r="F1231" s="35" t="n"/>
      <c r="G1231" s="35" t="n"/>
      <c r="H1231" s="35" t="n"/>
      <c r="I1231" s="40" t="n"/>
      <c r="J1231" s="35" t="n"/>
      <c r="L1231" s="39">
        <f>IF(B1231="","",IFERROR(YEAR(B1231)*0+D1231*0+1,0))</f>
        <v/>
      </c>
      <c r="M1231" s="55">
        <f>IF(L1231&lt;&gt;1,"",IF(O1231&gt;0,IF(INDEX('分け方の表'!$O$4:$O$53,O1231)&lt;&gt;"",DATE(YEAR(INDEX('分け方の表'!$O$4:$O$53,O1231)),MONTH(INDEX('分け方の表'!$O$4:$O$53,O1231)),1),DATE(YEAR(B1231),MONTH(B1231),1)),DATE(YEAR(B1231),MONTH(B1231),1)))</f>
        <v/>
      </c>
      <c r="N1231" s="39">
        <f>IF(L1231&lt;&gt;1,"",IF(J1231="",0,IF(COUNTIFS($J$4:J1231,J1231)&gt;1,1,0)))</f>
        <v/>
      </c>
      <c r="O1231" s="39">
        <f>IF(L1231&lt;&gt;1,"",IF(J1231="",0,IFERROR(MATCH(J1231,'分け方の表'!$M$4:$M$53,0),0)))</f>
        <v/>
      </c>
      <c r="P1231" s="39">
        <f>IF(L1231&lt;&gt;1,"",IF(SUMPRODUCT((COUNTIFS(C1231,"*"&amp;'分け方の表'!$F$4:$F$23&amp;"*")&gt;0)*('分け方の表'!$F$4:$F$23&lt;&gt;"")*'分け方の表'!$I$4:$I$23)=0,99,1+COUNTIFS('分け方の表'!$I$4:$I$23,"&gt;"&amp;SUMPRODUCT((COUNTIFS(C1231,"*"&amp;'分け方の表'!$F$4:$F$23&amp;"*")&gt;0)*('分け方の表'!$F$4:$F$23&lt;&gt;"")*'分け方の表'!$I$4:$I$23))))</f>
        <v/>
      </c>
      <c r="Q1231" s="39">
        <f>IF(L1231&lt;&gt;1,"",IF(P1231&gt;=99,"",INDEX('分け方の表'!$G$4:$G$23,P1231)&amp;""))</f>
        <v/>
      </c>
      <c r="R1231" s="39">
        <f>IF(L1231&lt;&gt;1,"",IF((F1231="収入")*(G1231="給与")*(E1231&lt;&gt;"")*(COUNTIFS('分け方の表'!$J$4:$J$13,E1231)&gt;0),INDEX('分け方の表'!$K$4:$K$13,MATCH(E1231,'分け方の表'!$J$4:$J$13,0))&amp;"",IFERROR(INDEX('分け方の表'!$C$4:$C$103,MATCH(F1231&amp;"|"&amp;G1231,'分け方の表'!$D$4:$D$103,0))&amp;"",IFERROR(INDEX('分け方の表'!$C$4:$C$103,MATCH(F1231&amp;"|（ほか全部）",'分け方の表'!$D$4:$D$103,0))&amp;"","未分類"))))</f>
        <v/>
      </c>
      <c r="S1231" s="39">
        <f>IF(L1231&lt;&gt;1,"",IF(N1231=1,"",IF(IF(O1231&gt;0,INDEX('分け方の表'!$N$4:$N$53,O1231)&amp;"","")&lt;&gt;"",IF(INDEX('分け方の表'!$N$4:$N$53,O1231)="（数えない）","",INDEX('分け方の表'!$N$4:$N$53,O1231)&amp;""),IF(I1231&amp;""="1",IF((Q1231&lt;&gt;"")*(D1231&lt;0)*(IFERROR(INDEX('入力'!$E$30:$E$88,MATCH(Q1231,'入力'!$A$30:$A$88,0)),"")="貯める・増やす"),Q1231,""),IF(A1231&amp;""="0","",IF(Q1231&lt;&gt;"",Q1231,R1231))))))</f>
        <v/>
      </c>
      <c r="T1231" s="56">
        <f>IF(S1231="","",IF(IFERROR(INDEX('入力'!$E$30:$E$88,MATCH(S1231,'入力'!$A$30:$A$88,0)),"")="入るお金",D1231,-D1231))</f>
        <v/>
      </c>
      <c r="U1231" s="39">
        <f>IF(L1231="","",IF(L1231&lt;&gt;1,"見出しなど",IF(N1231=1,"重なり",IF(S1231="",IF(O1231&gt;0,"数えない（直した）",IF(I1231&amp;""="1","振替",IF(A1231&amp;""="0","計算対象外","数えない"))),IF(COUNTIFS('入力'!$A$30:$A$88,S1231)=0,"一覧にない費目",IF(O1231&gt;0,"直した",IF(S1231="未分類","未分類","OK")))))))</f>
        <v/>
      </c>
    </row>
    <row r="1232">
      <c r="A1232" s="40" t="n"/>
      <c r="B1232" s="34" t="n"/>
      <c r="C1232" s="35" t="n"/>
      <c r="D1232" s="36" t="n"/>
      <c r="E1232" s="35" t="n"/>
      <c r="F1232" s="35" t="n"/>
      <c r="G1232" s="35" t="n"/>
      <c r="H1232" s="35" t="n"/>
      <c r="I1232" s="40" t="n"/>
      <c r="J1232" s="35" t="n"/>
      <c r="L1232" s="39">
        <f>IF(B1232="","",IFERROR(YEAR(B1232)*0+D1232*0+1,0))</f>
        <v/>
      </c>
      <c r="M1232" s="55">
        <f>IF(L1232&lt;&gt;1,"",IF(O1232&gt;0,IF(INDEX('分け方の表'!$O$4:$O$53,O1232)&lt;&gt;"",DATE(YEAR(INDEX('分け方の表'!$O$4:$O$53,O1232)),MONTH(INDEX('分け方の表'!$O$4:$O$53,O1232)),1),DATE(YEAR(B1232),MONTH(B1232),1)),DATE(YEAR(B1232),MONTH(B1232),1)))</f>
        <v/>
      </c>
      <c r="N1232" s="39">
        <f>IF(L1232&lt;&gt;1,"",IF(J1232="",0,IF(COUNTIFS($J$4:J1232,J1232)&gt;1,1,0)))</f>
        <v/>
      </c>
      <c r="O1232" s="39">
        <f>IF(L1232&lt;&gt;1,"",IF(J1232="",0,IFERROR(MATCH(J1232,'分け方の表'!$M$4:$M$53,0),0)))</f>
        <v/>
      </c>
      <c r="P1232" s="39">
        <f>IF(L1232&lt;&gt;1,"",IF(SUMPRODUCT((COUNTIFS(C1232,"*"&amp;'分け方の表'!$F$4:$F$23&amp;"*")&gt;0)*('分け方の表'!$F$4:$F$23&lt;&gt;"")*'分け方の表'!$I$4:$I$23)=0,99,1+COUNTIFS('分け方の表'!$I$4:$I$23,"&gt;"&amp;SUMPRODUCT((COUNTIFS(C1232,"*"&amp;'分け方の表'!$F$4:$F$23&amp;"*")&gt;0)*('分け方の表'!$F$4:$F$23&lt;&gt;"")*'分け方の表'!$I$4:$I$23))))</f>
        <v/>
      </c>
      <c r="Q1232" s="39">
        <f>IF(L1232&lt;&gt;1,"",IF(P1232&gt;=99,"",INDEX('分け方の表'!$G$4:$G$23,P1232)&amp;""))</f>
        <v/>
      </c>
      <c r="R1232" s="39">
        <f>IF(L1232&lt;&gt;1,"",IF((F1232="収入")*(G1232="給与")*(E1232&lt;&gt;"")*(COUNTIFS('分け方の表'!$J$4:$J$13,E1232)&gt;0),INDEX('分け方の表'!$K$4:$K$13,MATCH(E1232,'分け方の表'!$J$4:$J$13,0))&amp;"",IFERROR(INDEX('分け方の表'!$C$4:$C$103,MATCH(F1232&amp;"|"&amp;G1232,'分け方の表'!$D$4:$D$103,0))&amp;"",IFERROR(INDEX('分け方の表'!$C$4:$C$103,MATCH(F1232&amp;"|（ほか全部）",'分け方の表'!$D$4:$D$103,0))&amp;"","未分類"))))</f>
        <v/>
      </c>
      <c r="S1232" s="39">
        <f>IF(L1232&lt;&gt;1,"",IF(N1232=1,"",IF(IF(O1232&gt;0,INDEX('分け方の表'!$N$4:$N$53,O1232)&amp;"","")&lt;&gt;"",IF(INDEX('分け方の表'!$N$4:$N$53,O1232)="（数えない）","",INDEX('分け方の表'!$N$4:$N$53,O1232)&amp;""),IF(I1232&amp;""="1",IF((Q1232&lt;&gt;"")*(D1232&lt;0)*(IFERROR(INDEX('入力'!$E$30:$E$88,MATCH(Q1232,'入力'!$A$30:$A$88,0)),"")="貯める・増やす"),Q1232,""),IF(A1232&amp;""="0","",IF(Q1232&lt;&gt;"",Q1232,R1232))))))</f>
        <v/>
      </c>
      <c r="T1232" s="56">
        <f>IF(S1232="","",IF(IFERROR(INDEX('入力'!$E$30:$E$88,MATCH(S1232,'入力'!$A$30:$A$88,0)),"")="入るお金",D1232,-D1232))</f>
        <v/>
      </c>
      <c r="U1232" s="39">
        <f>IF(L1232="","",IF(L1232&lt;&gt;1,"見出しなど",IF(N1232=1,"重なり",IF(S1232="",IF(O1232&gt;0,"数えない（直した）",IF(I1232&amp;""="1","振替",IF(A1232&amp;""="0","計算対象外","数えない"))),IF(COUNTIFS('入力'!$A$30:$A$88,S1232)=0,"一覧にない費目",IF(O1232&gt;0,"直した",IF(S1232="未分類","未分類","OK")))))))</f>
        <v/>
      </c>
    </row>
    <row r="1233">
      <c r="A1233" s="40" t="n"/>
      <c r="B1233" s="34" t="n"/>
      <c r="C1233" s="35" t="n"/>
      <c r="D1233" s="36" t="n"/>
      <c r="E1233" s="35" t="n"/>
      <c r="F1233" s="35" t="n"/>
      <c r="G1233" s="35" t="n"/>
      <c r="H1233" s="35" t="n"/>
      <c r="I1233" s="40" t="n"/>
      <c r="J1233" s="35" t="n"/>
      <c r="L1233" s="39">
        <f>IF(B1233="","",IFERROR(YEAR(B1233)*0+D1233*0+1,0))</f>
        <v/>
      </c>
      <c r="M1233" s="55">
        <f>IF(L1233&lt;&gt;1,"",IF(O1233&gt;0,IF(INDEX('分け方の表'!$O$4:$O$53,O1233)&lt;&gt;"",DATE(YEAR(INDEX('分け方の表'!$O$4:$O$53,O1233)),MONTH(INDEX('分け方の表'!$O$4:$O$53,O1233)),1),DATE(YEAR(B1233),MONTH(B1233),1)),DATE(YEAR(B1233),MONTH(B1233),1)))</f>
        <v/>
      </c>
      <c r="N1233" s="39">
        <f>IF(L1233&lt;&gt;1,"",IF(J1233="",0,IF(COUNTIFS($J$4:J1233,J1233)&gt;1,1,0)))</f>
        <v/>
      </c>
      <c r="O1233" s="39">
        <f>IF(L1233&lt;&gt;1,"",IF(J1233="",0,IFERROR(MATCH(J1233,'分け方の表'!$M$4:$M$53,0),0)))</f>
        <v/>
      </c>
      <c r="P1233" s="39">
        <f>IF(L1233&lt;&gt;1,"",IF(SUMPRODUCT((COUNTIFS(C1233,"*"&amp;'分け方の表'!$F$4:$F$23&amp;"*")&gt;0)*('分け方の表'!$F$4:$F$23&lt;&gt;"")*'分け方の表'!$I$4:$I$23)=0,99,1+COUNTIFS('分け方の表'!$I$4:$I$23,"&gt;"&amp;SUMPRODUCT((COUNTIFS(C1233,"*"&amp;'分け方の表'!$F$4:$F$23&amp;"*")&gt;0)*('分け方の表'!$F$4:$F$23&lt;&gt;"")*'分け方の表'!$I$4:$I$23))))</f>
        <v/>
      </c>
      <c r="Q1233" s="39">
        <f>IF(L1233&lt;&gt;1,"",IF(P1233&gt;=99,"",INDEX('分け方の表'!$G$4:$G$23,P1233)&amp;""))</f>
        <v/>
      </c>
      <c r="R1233" s="39">
        <f>IF(L1233&lt;&gt;1,"",IF((F1233="収入")*(G1233="給与")*(E1233&lt;&gt;"")*(COUNTIFS('分け方の表'!$J$4:$J$13,E1233)&gt;0),INDEX('分け方の表'!$K$4:$K$13,MATCH(E1233,'分け方の表'!$J$4:$J$13,0))&amp;"",IFERROR(INDEX('分け方の表'!$C$4:$C$103,MATCH(F1233&amp;"|"&amp;G1233,'分け方の表'!$D$4:$D$103,0))&amp;"",IFERROR(INDEX('分け方の表'!$C$4:$C$103,MATCH(F1233&amp;"|（ほか全部）",'分け方の表'!$D$4:$D$103,0))&amp;"","未分類"))))</f>
        <v/>
      </c>
      <c r="S1233" s="39">
        <f>IF(L1233&lt;&gt;1,"",IF(N1233=1,"",IF(IF(O1233&gt;0,INDEX('分け方の表'!$N$4:$N$53,O1233)&amp;"","")&lt;&gt;"",IF(INDEX('分け方の表'!$N$4:$N$53,O1233)="（数えない）","",INDEX('分け方の表'!$N$4:$N$53,O1233)&amp;""),IF(I1233&amp;""="1",IF((Q1233&lt;&gt;"")*(D1233&lt;0)*(IFERROR(INDEX('入力'!$E$30:$E$88,MATCH(Q1233,'入力'!$A$30:$A$88,0)),"")="貯める・増やす"),Q1233,""),IF(A1233&amp;""="0","",IF(Q1233&lt;&gt;"",Q1233,R1233))))))</f>
        <v/>
      </c>
      <c r="T1233" s="56">
        <f>IF(S1233="","",IF(IFERROR(INDEX('入力'!$E$30:$E$88,MATCH(S1233,'入力'!$A$30:$A$88,0)),"")="入るお金",D1233,-D1233))</f>
        <v/>
      </c>
      <c r="U1233" s="39">
        <f>IF(L1233="","",IF(L1233&lt;&gt;1,"見出しなど",IF(N1233=1,"重なり",IF(S1233="",IF(O1233&gt;0,"数えない（直した）",IF(I1233&amp;""="1","振替",IF(A1233&amp;""="0","計算対象外","数えない"))),IF(COUNTIFS('入力'!$A$30:$A$88,S1233)=0,"一覧にない費目",IF(O1233&gt;0,"直した",IF(S1233="未分類","未分類","OK")))))))</f>
        <v/>
      </c>
    </row>
    <row r="1234">
      <c r="A1234" s="40" t="n"/>
      <c r="B1234" s="34" t="n"/>
      <c r="C1234" s="35" t="n"/>
      <c r="D1234" s="36" t="n"/>
      <c r="E1234" s="35" t="n"/>
      <c r="F1234" s="35" t="n"/>
      <c r="G1234" s="35" t="n"/>
      <c r="H1234" s="35" t="n"/>
      <c r="I1234" s="40" t="n"/>
      <c r="J1234" s="35" t="n"/>
      <c r="L1234" s="39">
        <f>IF(B1234="","",IFERROR(YEAR(B1234)*0+D1234*0+1,0))</f>
        <v/>
      </c>
      <c r="M1234" s="55">
        <f>IF(L1234&lt;&gt;1,"",IF(O1234&gt;0,IF(INDEX('分け方の表'!$O$4:$O$53,O1234)&lt;&gt;"",DATE(YEAR(INDEX('分け方の表'!$O$4:$O$53,O1234)),MONTH(INDEX('分け方の表'!$O$4:$O$53,O1234)),1),DATE(YEAR(B1234),MONTH(B1234),1)),DATE(YEAR(B1234),MONTH(B1234),1)))</f>
        <v/>
      </c>
      <c r="N1234" s="39">
        <f>IF(L1234&lt;&gt;1,"",IF(J1234="",0,IF(COUNTIFS($J$4:J1234,J1234)&gt;1,1,0)))</f>
        <v/>
      </c>
      <c r="O1234" s="39">
        <f>IF(L1234&lt;&gt;1,"",IF(J1234="",0,IFERROR(MATCH(J1234,'分け方の表'!$M$4:$M$53,0),0)))</f>
        <v/>
      </c>
      <c r="P1234" s="39">
        <f>IF(L1234&lt;&gt;1,"",IF(SUMPRODUCT((COUNTIFS(C1234,"*"&amp;'分け方の表'!$F$4:$F$23&amp;"*")&gt;0)*('分け方の表'!$F$4:$F$23&lt;&gt;"")*'分け方の表'!$I$4:$I$23)=0,99,1+COUNTIFS('分け方の表'!$I$4:$I$23,"&gt;"&amp;SUMPRODUCT((COUNTIFS(C1234,"*"&amp;'分け方の表'!$F$4:$F$23&amp;"*")&gt;0)*('分け方の表'!$F$4:$F$23&lt;&gt;"")*'分け方の表'!$I$4:$I$23))))</f>
        <v/>
      </c>
      <c r="Q1234" s="39">
        <f>IF(L1234&lt;&gt;1,"",IF(P1234&gt;=99,"",INDEX('分け方の表'!$G$4:$G$23,P1234)&amp;""))</f>
        <v/>
      </c>
      <c r="R1234" s="39">
        <f>IF(L1234&lt;&gt;1,"",IF((F1234="収入")*(G1234="給与")*(E1234&lt;&gt;"")*(COUNTIFS('分け方の表'!$J$4:$J$13,E1234)&gt;0),INDEX('分け方の表'!$K$4:$K$13,MATCH(E1234,'分け方の表'!$J$4:$J$13,0))&amp;"",IFERROR(INDEX('分け方の表'!$C$4:$C$103,MATCH(F1234&amp;"|"&amp;G1234,'分け方の表'!$D$4:$D$103,0))&amp;"",IFERROR(INDEX('分け方の表'!$C$4:$C$103,MATCH(F1234&amp;"|（ほか全部）",'分け方の表'!$D$4:$D$103,0))&amp;"","未分類"))))</f>
        <v/>
      </c>
      <c r="S1234" s="39">
        <f>IF(L1234&lt;&gt;1,"",IF(N1234=1,"",IF(IF(O1234&gt;0,INDEX('分け方の表'!$N$4:$N$53,O1234)&amp;"","")&lt;&gt;"",IF(INDEX('分け方の表'!$N$4:$N$53,O1234)="（数えない）","",INDEX('分け方の表'!$N$4:$N$53,O1234)&amp;""),IF(I1234&amp;""="1",IF((Q1234&lt;&gt;"")*(D1234&lt;0)*(IFERROR(INDEX('入力'!$E$30:$E$88,MATCH(Q1234,'入力'!$A$30:$A$88,0)),"")="貯める・増やす"),Q1234,""),IF(A1234&amp;""="0","",IF(Q1234&lt;&gt;"",Q1234,R1234))))))</f>
        <v/>
      </c>
      <c r="T1234" s="56">
        <f>IF(S1234="","",IF(IFERROR(INDEX('入力'!$E$30:$E$88,MATCH(S1234,'入力'!$A$30:$A$88,0)),"")="入るお金",D1234,-D1234))</f>
        <v/>
      </c>
      <c r="U1234" s="39">
        <f>IF(L1234="","",IF(L1234&lt;&gt;1,"見出しなど",IF(N1234=1,"重なり",IF(S1234="",IF(O1234&gt;0,"数えない（直した）",IF(I1234&amp;""="1","振替",IF(A1234&amp;""="0","計算対象外","数えない"))),IF(COUNTIFS('入力'!$A$30:$A$88,S1234)=0,"一覧にない費目",IF(O1234&gt;0,"直した",IF(S1234="未分類","未分類","OK")))))))</f>
        <v/>
      </c>
    </row>
    <row r="1235">
      <c r="A1235" s="40" t="n"/>
      <c r="B1235" s="34" t="n"/>
      <c r="C1235" s="35" t="n"/>
      <c r="D1235" s="36" t="n"/>
      <c r="E1235" s="35" t="n"/>
      <c r="F1235" s="35" t="n"/>
      <c r="G1235" s="35" t="n"/>
      <c r="H1235" s="35" t="n"/>
      <c r="I1235" s="40" t="n"/>
      <c r="J1235" s="35" t="n"/>
      <c r="L1235" s="39">
        <f>IF(B1235="","",IFERROR(YEAR(B1235)*0+D1235*0+1,0))</f>
        <v/>
      </c>
      <c r="M1235" s="55">
        <f>IF(L1235&lt;&gt;1,"",IF(O1235&gt;0,IF(INDEX('分け方の表'!$O$4:$O$53,O1235)&lt;&gt;"",DATE(YEAR(INDEX('分け方の表'!$O$4:$O$53,O1235)),MONTH(INDEX('分け方の表'!$O$4:$O$53,O1235)),1),DATE(YEAR(B1235),MONTH(B1235),1)),DATE(YEAR(B1235),MONTH(B1235),1)))</f>
        <v/>
      </c>
      <c r="N1235" s="39">
        <f>IF(L1235&lt;&gt;1,"",IF(J1235="",0,IF(COUNTIFS($J$4:J1235,J1235)&gt;1,1,0)))</f>
        <v/>
      </c>
      <c r="O1235" s="39">
        <f>IF(L1235&lt;&gt;1,"",IF(J1235="",0,IFERROR(MATCH(J1235,'分け方の表'!$M$4:$M$53,0),0)))</f>
        <v/>
      </c>
      <c r="P1235" s="39">
        <f>IF(L1235&lt;&gt;1,"",IF(SUMPRODUCT((COUNTIFS(C1235,"*"&amp;'分け方の表'!$F$4:$F$23&amp;"*")&gt;0)*('分け方の表'!$F$4:$F$23&lt;&gt;"")*'分け方の表'!$I$4:$I$23)=0,99,1+COUNTIFS('分け方の表'!$I$4:$I$23,"&gt;"&amp;SUMPRODUCT((COUNTIFS(C1235,"*"&amp;'分け方の表'!$F$4:$F$23&amp;"*")&gt;0)*('分け方の表'!$F$4:$F$23&lt;&gt;"")*'分け方の表'!$I$4:$I$23))))</f>
        <v/>
      </c>
      <c r="Q1235" s="39">
        <f>IF(L1235&lt;&gt;1,"",IF(P1235&gt;=99,"",INDEX('分け方の表'!$G$4:$G$23,P1235)&amp;""))</f>
        <v/>
      </c>
      <c r="R1235" s="39">
        <f>IF(L1235&lt;&gt;1,"",IF((F1235="収入")*(G1235="給与")*(E1235&lt;&gt;"")*(COUNTIFS('分け方の表'!$J$4:$J$13,E1235)&gt;0),INDEX('分け方の表'!$K$4:$K$13,MATCH(E1235,'分け方の表'!$J$4:$J$13,0))&amp;"",IFERROR(INDEX('分け方の表'!$C$4:$C$103,MATCH(F1235&amp;"|"&amp;G1235,'分け方の表'!$D$4:$D$103,0))&amp;"",IFERROR(INDEX('分け方の表'!$C$4:$C$103,MATCH(F1235&amp;"|（ほか全部）",'分け方の表'!$D$4:$D$103,0))&amp;"","未分類"))))</f>
        <v/>
      </c>
      <c r="S1235" s="39">
        <f>IF(L1235&lt;&gt;1,"",IF(N1235=1,"",IF(IF(O1235&gt;0,INDEX('分け方の表'!$N$4:$N$53,O1235)&amp;"","")&lt;&gt;"",IF(INDEX('分け方の表'!$N$4:$N$53,O1235)="（数えない）","",INDEX('分け方の表'!$N$4:$N$53,O1235)&amp;""),IF(I1235&amp;""="1",IF((Q1235&lt;&gt;"")*(D1235&lt;0)*(IFERROR(INDEX('入力'!$E$30:$E$88,MATCH(Q1235,'入力'!$A$30:$A$88,0)),"")="貯める・増やす"),Q1235,""),IF(A1235&amp;""="0","",IF(Q1235&lt;&gt;"",Q1235,R1235))))))</f>
        <v/>
      </c>
      <c r="T1235" s="56">
        <f>IF(S1235="","",IF(IFERROR(INDEX('入力'!$E$30:$E$88,MATCH(S1235,'入力'!$A$30:$A$88,0)),"")="入るお金",D1235,-D1235))</f>
        <v/>
      </c>
      <c r="U1235" s="39">
        <f>IF(L1235="","",IF(L1235&lt;&gt;1,"見出しなど",IF(N1235=1,"重なり",IF(S1235="",IF(O1235&gt;0,"数えない（直した）",IF(I1235&amp;""="1","振替",IF(A1235&amp;""="0","計算対象外","数えない"))),IF(COUNTIFS('入力'!$A$30:$A$88,S1235)=0,"一覧にない費目",IF(O1235&gt;0,"直した",IF(S1235="未分類","未分類","OK")))))))</f>
        <v/>
      </c>
    </row>
    <row r="1236">
      <c r="A1236" s="40" t="n"/>
      <c r="B1236" s="34" t="n"/>
      <c r="C1236" s="35" t="n"/>
      <c r="D1236" s="36" t="n"/>
      <c r="E1236" s="35" t="n"/>
      <c r="F1236" s="35" t="n"/>
      <c r="G1236" s="35" t="n"/>
      <c r="H1236" s="35" t="n"/>
      <c r="I1236" s="40" t="n"/>
      <c r="J1236" s="35" t="n"/>
      <c r="L1236" s="39">
        <f>IF(B1236="","",IFERROR(YEAR(B1236)*0+D1236*0+1,0))</f>
        <v/>
      </c>
      <c r="M1236" s="55">
        <f>IF(L1236&lt;&gt;1,"",IF(O1236&gt;0,IF(INDEX('分け方の表'!$O$4:$O$53,O1236)&lt;&gt;"",DATE(YEAR(INDEX('分け方の表'!$O$4:$O$53,O1236)),MONTH(INDEX('分け方の表'!$O$4:$O$53,O1236)),1),DATE(YEAR(B1236),MONTH(B1236),1)),DATE(YEAR(B1236),MONTH(B1236),1)))</f>
        <v/>
      </c>
      <c r="N1236" s="39">
        <f>IF(L1236&lt;&gt;1,"",IF(J1236="",0,IF(COUNTIFS($J$4:J1236,J1236)&gt;1,1,0)))</f>
        <v/>
      </c>
      <c r="O1236" s="39">
        <f>IF(L1236&lt;&gt;1,"",IF(J1236="",0,IFERROR(MATCH(J1236,'分け方の表'!$M$4:$M$53,0),0)))</f>
        <v/>
      </c>
      <c r="P1236" s="39">
        <f>IF(L1236&lt;&gt;1,"",IF(SUMPRODUCT((COUNTIFS(C1236,"*"&amp;'分け方の表'!$F$4:$F$23&amp;"*")&gt;0)*('分け方の表'!$F$4:$F$23&lt;&gt;"")*'分け方の表'!$I$4:$I$23)=0,99,1+COUNTIFS('分け方の表'!$I$4:$I$23,"&gt;"&amp;SUMPRODUCT((COUNTIFS(C1236,"*"&amp;'分け方の表'!$F$4:$F$23&amp;"*")&gt;0)*('分け方の表'!$F$4:$F$23&lt;&gt;"")*'分け方の表'!$I$4:$I$23))))</f>
        <v/>
      </c>
      <c r="Q1236" s="39">
        <f>IF(L1236&lt;&gt;1,"",IF(P1236&gt;=99,"",INDEX('分け方の表'!$G$4:$G$23,P1236)&amp;""))</f>
        <v/>
      </c>
      <c r="R1236" s="39">
        <f>IF(L1236&lt;&gt;1,"",IF((F1236="収入")*(G1236="給与")*(E1236&lt;&gt;"")*(COUNTIFS('分け方の表'!$J$4:$J$13,E1236)&gt;0),INDEX('分け方の表'!$K$4:$K$13,MATCH(E1236,'分け方の表'!$J$4:$J$13,0))&amp;"",IFERROR(INDEX('分け方の表'!$C$4:$C$103,MATCH(F1236&amp;"|"&amp;G1236,'分け方の表'!$D$4:$D$103,0))&amp;"",IFERROR(INDEX('分け方の表'!$C$4:$C$103,MATCH(F1236&amp;"|（ほか全部）",'分け方の表'!$D$4:$D$103,0))&amp;"","未分類"))))</f>
        <v/>
      </c>
      <c r="S1236" s="39">
        <f>IF(L1236&lt;&gt;1,"",IF(N1236=1,"",IF(IF(O1236&gt;0,INDEX('分け方の表'!$N$4:$N$53,O1236)&amp;"","")&lt;&gt;"",IF(INDEX('分け方の表'!$N$4:$N$53,O1236)="（数えない）","",INDEX('分け方の表'!$N$4:$N$53,O1236)&amp;""),IF(I1236&amp;""="1",IF((Q1236&lt;&gt;"")*(D1236&lt;0)*(IFERROR(INDEX('入力'!$E$30:$E$88,MATCH(Q1236,'入力'!$A$30:$A$88,0)),"")="貯める・増やす"),Q1236,""),IF(A1236&amp;""="0","",IF(Q1236&lt;&gt;"",Q1236,R1236))))))</f>
        <v/>
      </c>
      <c r="T1236" s="56">
        <f>IF(S1236="","",IF(IFERROR(INDEX('入力'!$E$30:$E$88,MATCH(S1236,'入力'!$A$30:$A$88,0)),"")="入るお金",D1236,-D1236))</f>
        <v/>
      </c>
      <c r="U1236" s="39">
        <f>IF(L1236="","",IF(L1236&lt;&gt;1,"見出しなど",IF(N1236=1,"重なり",IF(S1236="",IF(O1236&gt;0,"数えない（直した）",IF(I1236&amp;""="1","振替",IF(A1236&amp;""="0","計算対象外","数えない"))),IF(COUNTIFS('入力'!$A$30:$A$88,S1236)=0,"一覧にない費目",IF(O1236&gt;0,"直した",IF(S1236="未分類","未分類","OK")))))))</f>
        <v/>
      </c>
    </row>
    <row r="1237">
      <c r="A1237" s="40" t="n"/>
      <c r="B1237" s="34" t="n"/>
      <c r="C1237" s="35" t="n"/>
      <c r="D1237" s="36" t="n"/>
      <c r="E1237" s="35" t="n"/>
      <c r="F1237" s="35" t="n"/>
      <c r="G1237" s="35" t="n"/>
      <c r="H1237" s="35" t="n"/>
      <c r="I1237" s="40" t="n"/>
      <c r="J1237" s="35" t="n"/>
      <c r="L1237" s="39">
        <f>IF(B1237="","",IFERROR(YEAR(B1237)*0+D1237*0+1,0))</f>
        <v/>
      </c>
      <c r="M1237" s="55">
        <f>IF(L1237&lt;&gt;1,"",IF(O1237&gt;0,IF(INDEX('分け方の表'!$O$4:$O$53,O1237)&lt;&gt;"",DATE(YEAR(INDEX('分け方の表'!$O$4:$O$53,O1237)),MONTH(INDEX('分け方の表'!$O$4:$O$53,O1237)),1),DATE(YEAR(B1237),MONTH(B1237),1)),DATE(YEAR(B1237),MONTH(B1237),1)))</f>
        <v/>
      </c>
      <c r="N1237" s="39">
        <f>IF(L1237&lt;&gt;1,"",IF(J1237="",0,IF(COUNTIFS($J$4:J1237,J1237)&gt;1,1,0)))</f>
        <v/>
      </c>
      <c r="O1237" s="39">
        <f>IF(L1237&lt;&gt;1,"",IF(J1237="",0,IFERROR(MATCH(J1237,'分け方の表'!$M$4:$M$53,0),0)))</f>
        <v/>
      </c>
      <c r="P1237" s="39">
        <f>IF(L1237&lt;&gt;1,"",IF(SUMPRODUCT((COUNTIFS(C1237,"*"&amp;'分け方の表'!$F$4:$F$23&amp;"*")&gt;0)*('分け方の表'!$F$4:$F$23&lt;&gt;"")*'分け方の表'!$I$4:$I$23)=0,99,1+COUNTIFS('分け方の表'!$I$4:$I$23,"&gt;"&amp;SUMPRODUCT((COUNTIFS(C1237,"*"&amp;'分け方の表'!$F$4:$F$23&amp;"*")&gt;0)*('分け方の表'!$F$4:$F$23&lt;&gt;"")*'分け方の表'!$I$4:$I$23))))</f>
        <v/>
      </c>
      <c r="Q1237" s="39">
        <f>IF(L1237&lt;&gt;1,"",IF(P1237&gt;=99,"",INDEX('分け方の表'!$G$4:$G$23,P1237)&amp;""))</f>
        <v/>
      </c>
      <c r="R1237" s="39">
        <f>IF(L1237&lt;&gt;1,"",IF((F1237="収入")*(G1237="給与")*(E1237&lt;&gt;"")*(COUNTIFS('分け方の表'!$J$4:$J$13,E1237)&gt;0),INDEX('分け方の表'!$K$4:$K$13,MATCH(E1237,'分け方の表'!$J$4:$J$13,0))&amp;"",IFERROR(INDEX('分け方の表'!$C$4:$C$103,MATCH(F1237&amp;"|"&amp;G1237,'分け方の表'!$D$4:$D$103,0))&amp;"",IFERROR(INDEX('分け方の表'!$C$4:$C$103,MATCH(F1237&amp;"|（ほか全部）",'分け方の表'!$D$4:$D$103,0))&amp;"","未分類"))))</f>
        <v/>
      </c>
      <c r="S1237" s="39">
        <f>IF(L1237&lt;&gt;1,"",IF(N1237=1,"",IF(IF(O1237&gt;0,INDEX('分け方の表'!$N$4:$N$53,O1237)&amp;"","")&lt;&gt;"",IF(INDEX('分け方の表'!$N$4:$N$53,O1237)="（数えない）","",INDEX('分け方の表'!$N$4:$N$53,O1237)&amp;""),IF(I1237&amp;""="1",IF((Q1237&lt;&gt;"")*(D1237&lt;0)*(IFERROR(INDEX('入力'!$E$30:$E$88,MATCH(Q1237,'入力'!$A$30:$A$88,0)),"")="貯める・増やす"),Q1237,""),IF(A1237&amp;""="0","",IF(Q1237&lt;&gt;"",Q1237,R1237))))))</f>
        <v/>
      </c>
      <c r="T1237" s="56">
        <f>IF(S1237="","",IF(IFERROR(INDEX('入力'!$E$30:$E$88,MATCH(S1237,'入力'!$A$30:$A$88,0)),"")="入るお金",D1237,-D1237))</f>
        <v/>
      </c>
      <c r="U1237" s="39">
        <f>IF(L1237="","",IF(L1237&lt;&gt;1,"見出しなど",IF(N1237=1,"重なり",IF(S1237="",IF(O1237&gt;0,"数えない（直した）",IF(I1237&amp;""="1","振替",IF(A1237&amp;""="0","計算対象外","数えない"))),IF(COUNTIFS('入力'!$A$30:$A$88,S1237)=0,"一覧にない費目",IF(O1237&gt;0,"直した",IF(S1237="未分類","未分類","OK")))))))</f>
        <v/>
      </c>
    </row>
    <row r="1238">
      <c r="A1238" s="40" t="n"/>
      <c r="B1238" s="34" t="n"/>
      <c r="C1238" s="35" t="n"/>
      <c r="D1238" s="36" t="n"/>
      <c r="E1238" s="35" t="n"/>
      <c r="F1238" s="35" t="n"/>
      <c r="G1238" s="35" t="n"/>
      <c r="H1238" s="35" t="n"/>
      <c r="I1238" s="40" t="n"/>
      <c r="J1238" s="35" t="n"/>
      <c r="L1238" s="39">
        <f>IF(B1238="","",IFERROR(YEAR(B1238)*0+D1238*0+1,0))</f>
        <v/>
      </c>
      <c r="M1238" s="55">
        <f>IF(L1238&lt;&gt;1,"",IF(O1238&gt;0,IF(INDEX('分け方の表'!$O$4:$O$53,O1238)&lt;&gt;"",DATE(YEAR(INDEX('分け方の表'!$O$4:$O$53,O1238)),MONTH(INDEX('分け方の表'!$O$4:$O$53,O1238)),1),DATE(YEAR(B1238),MONTH(B1238),1)),DATE(YEAR(B1238),MONTH(B1238),1)))</f>
        <v/>
      </c>
      <c r="N1238" s="39">
        <f>IF(L1238&lt;&gt;1,"",IF(J1238="",0,IF(COUNTIFS($J$4:J1238,J1238)&gt;1,1,0)))</f>
        <v/>
      </c>
      <c r="O1238" s="39">
        <f>IF(L1238&lt;&gt;1,"",IF(J1238="",0,IFERROR(MATCH(J1238,'分け方の表'!$M$4:$M$53,0),0)))</f>
        <v/>
      </c>
      <c r="P1238" s="39">
        <f>IF(L1238&lt;&gt;1,"",IF(SUMPRODUCT((COUNTIFS(C1238,"*"&amp;'分け方の表'!$F$4:$F$23&amp;"*")&gt;0)*('分け方の表'!$F$4:$F$23&lt;&gt;"")*'分け方の表'!$I$4:$I$23)=0,99,1+COUNTIFS('分け方の表'!$I$4:$I$23,"&gt;"&amp;SUMPRODUCT((COUNTIFS(C1238,"*"&amp;'分け方の表'!$F$4:$F$23&amp;"*")&gt;0)*('分け方の表'!$F$4:$F$23&lt;&gt;"")*'分け方の表'!$I$4:$I$23))))</f>
        <v/>
      </c>
      <c r="Q1238" s="39">
        <f>IF(L1238&lt;&gt;1,"",IF(P1238&gt;=99,"",INDEX('分け方の表'!$G$4:$G$23,P1238)&amp;""))</f>
        <v/>
      </c>
      <c r="R1238" s="39">
        <f>IF(L1238&lt;&gt;1,"",IF((F1238="収入")*(G1238="給与")*(E1238&lt;&gt;"")*(COUNTIFS('分け方の表'!$J$4:$J$13,E1238)&gt;0),INDEX('分け方の表'!$K$4:$K$13,MATCH(E1238,'分け方の表'!$J$4:$J$13,0))&amp;"",IFERROR(INDEX('分け方の表'!$C$4:$C$103,MATCH(F1238&amp;"|"&amp;G1238,'分け方の表'!$D$4:$D$103,0))&amp;"",IFERROR(INDEX('分け方の表'!$C$4:$C$103,MATCH(F1238&amp;"|（ほか全部）",'分け方の表'!$D$4:$D$103,0))&amp;"","未分類"))))</f>
        <v/>
      </c>
      <c r="S1238" s="39">
        <f>IF(L1238&lt;&gt;1,"",IF(N1238=1,"",IF(IF(O1238&gt;0,INDEX('分け方の表'!$N$4:$N$53,O1238)&amp;"","")&lt;&gt;"",IF(INDEX('分け方の表'!$N$4:$N$53,O1238)="（数えない）","",INDEX('分け方の表'!$N$4:$N$53,O1238)&amp;""),IF(I1238&amp;""="1",IF((Q1238&lt;&gt;"")*(D1238&lt;0)*(IFERROR(INDEX('入力'!$E$30:$E$88,MATCH(Q1238,'入力'!$A$30:$A$88,0)),"")="貯める・増やす"),Q1238,""),IF(A1238&amp;""="0","",IF(Q1238&lt;&gt;"",Q1238,R1238))))))</f>
        <v/>
      </c>
      <c r="T1238" s="56">
        <f>IF(S1238="","",IF(IFERROR(INDEX('入力'!$E$30:$E$88,MATCH(S1238,'入力'!$A$30:$A$88,0)),"")="入るお金",D1238,-D1238))</f>
        <v/>
      </c>
      <c r="U1238" s="39">
        <f>IF(L1238="","",IF(L1238&lt;&gt;1,"見出しなど",IF(N1238=1,"重なり",IF(S1238="",IF(O1238&gt;0,"数えない（直した）",IF(I1238&amp;""="1","振替",IF(A1238&amp;""="0","計算対象外","数えない"))),IF(COUNTIFS('入力'!$A$30:$A$88,S1238)=0,"一覧にない費目",IF(O1238&gt;0,"直した",IF(S1238="未分類","未分類","OK")))))))</f>
        <v/>
      </c>
    </row>
    <row r="1239">
      <c r="A1239" s="40" t="n"/>
      <c r="B1239" s="34" t="n"/>
      <c r="C1239" s="35" t="n"/>
      <c r="D1239" s="36" t="n"/>
      <c r="E1239" s="35" t="n"/>
      <c r="F1239" s="35" t="n"/>
      <c r="G1239" s="35" t="n"/>
      <c r="H1239" s="35" t="n"/>
      <c r="I1239" s="40" t="n"/>
      <c r="J1239" s="35" t="n"/>
      <c r="L1239" s="39">
        <f>IF(B1239="","",IFERROR(YEAR(B1239)*0+D1239*0+1,0))</f>
        <v/>
      </c>
      <c r="M1239" s="55">
        <f>IF(L1239&lt;&gt;1,"",IF(O1239&gt;0,IF(INDEX('分け方の表'!$O$4:$O$53,O1239)&lt;&gt;"",DATE(YEAR(INDEX('分け方の表'!$O$4:$O$53,O1239)),MONTH(INDEX('分け方の表'!$O$4:$O$53,O1239)),1),DATE(YEAR(B1239),MONTH(B1239),1)),DATE(YEAR(B1239),MONTH(B1239),1)))</f>
        <v/>
      </c>
      <c r="N1239" s="39">
        <f>IF(L1239&lt;&gt;1,"",IF(J1239="",0,IF(COUNTIFS($J$4:J1239,J1239)&gt;1,1,0)))</f>
        <v/>
      </c>
      <c r="O1239" s="39">
        <f>IF(L1239&lt;&gt;1,"",IF(J1239="",0,IFERROR(MATCH(J1239,'分け方の表'!$M$4:$M$53,0),0)))</f>
        <v/>
      </c>
      <c r="P1239" s="39">
        <f>IF(L1239&lt;&gt;1,"",IF(SUMPRODUCT((COUNTIFS(C1239,"*"&amp;'分け方の表'!$F$4:$F$23&amp;"*")&gt;0)*('分け方の表'!$F$4:$F$23&lt;&gt;"")*'分け方の表'!$I$4:$I$23)=0,99,1+COUNTIFS('分け方の表'!$I$4:$I$23,"&gt;"&amp;SUMPRODUCT((COUNTIFS(C1239,"*"&amp;'分け方の表'!$F$4:$F$23&amp;"*")&gt;0)*('分け方の表'!$F$4:$F$23&lt;&gt;"")*'分け方の表'!$I$4:$I$23))))</f>
        <v/>
      </c>
      <c r="Q1239" s="39">
        <f>IF(L1239&lt;&gt;1,"",IF(P1239&gt;=99,"",INDEX('分け方の表'!$G$4:$G$23,P1239)&amp;""))</f>
        <v/>
      </c>
      <c r="R1239" s="39">
        <f>IF(L1239&lt;&gt;1,"",IF((F1239="収入")*(G1239="給与")*(E1239&lt;&gt;"")*(COUNTIFS('分け方の表'!$J$4:$J$13,E1239)&gt;0),INDEX('分け方の表'!$K$4:$K$13,MATCH(E1239,'分け方の表'!$J$4:$J$13,0))&amp;"",IFERROR(INDEX('分け方の表'!$C$4:$C$103,MATCH(F1239&amp;"|"&amp;G1239,'分け方の表'!$D$4:$D$103,0))&amp;"",IFERROR(INDEX('分け方の表'!$C$4:$C$103,MATCH(F1239&amp;"|（ほか全部）",'分け方の表'!$D$4:$D$103,0))&amp;"","未分類"))))</f>
        <v/>
      </c>
      <c r="S1239" s="39">
        <f>IF(L1239&lt;&gt;1,"",IF(N1239=1,"",IF(IF(O1239&gt;0,INDEX('分け方の表'!$N$4:$N$53,O1239)&amp;"","")&lt;&gt;"",IF(INDEX('分け方の表'!$N$4:$N$53,O1239)="（数えない）","",INDEX('分け方の表'!$N$4:$N$53,O1239)&amp;""),IF(I1239&amp;""="1",IF((Q1239&lt;&gt;"")*(D1239&lt;0)*(IFERROR(INDEX('入力'!$E$30:$E$88,MATCH(Q1239,'入力'!$A$30:$A$88,0)),"")="貯める・増やす"),Q1239,""),IF(A1239&amp;""="0","",IF(Q1239&lt;&gt;"",Q1239,R1239))))))</f>
        <v/>
      </c>
      <c r="T1239" s="56">
        <f>IF(S1239="","",IF(IFERROR(INDEX('入力'!$E$30:$E$88,MATCH(S1239,'入力'!$A$30:$A$88,0)),"")="入るお金",D1239,-D1239))</f>
        <v/>
      </c>
      <c r="U1239" s="39">
        <f>IF(L1239="","",IF(L1239&lt;&gt;1,"見出しなど",IF(N1239=1,"重なり",IF(S1239="",IF(O1239&gt;0,"数えない（直した）",IF(I1239&amp;""="1","振替",IF(A1239&amp;""="0","計算対象外","数えない"))),IF(COUNTIFS('入力'!$A$30:$A$88,S1239)=0,"一覧にない費目",IF(O1239&gt;0,"直した",IF(S1239="未分類","未分類","OK")))))))</f>
        <v/>
      </c>
    </row>
    <row r="1240">
      <c r="A1240" s="40" t="n"/>
      <c r="B1240" s="34" t="n"/>
      <c r="C1240" s="35" t="n"/>
      <c r="D1240" s="36" t="n"/>
      <c r="E1240" s="35" t="n"/>
      <c r="F1240" s="35" t="n"/>
      <c r="G1240" s="35" t="n"/>
      <c r="H1240" s="35" t="n"/>
      <c r="I1240" s="40" t="n"/>
      <c r="J1240" s="35" t="n"/>
      <c r="L1240" s="39">
        <f>IF(B1240="","",IFERROR(YEAR(B1240)*0+D1240*0+1,0))</f>
        <v/>
      </c>
      <c r="M1240" s="55">
        <f>IF(L1240&lt;&gt;1,"",IF(O1240&gt;0,IF(INDEX('分け方の表'!$O$4:$O$53,O1240)&lt;&gt;"",DATE(YEAR(INDEX('分け方の表'!$O$4:$O$53,O1240)),MONTH(INDEX('分け方の表'!$O$4:$O$53,O1240)),1),DATE(YEAR(B1240),MONTH(B1240),1)),DATE(YEAR(B1240),MONTH(B1240),1)))</f>
        <v/>
      </c>
      <c r="N1240" s="39">
        <f>IF(L1240&lt;&gt;1,"",IF(J1240="",0,IF(COUNTIFS($J$4:J1240,J1240)&gt;1,1,0)))</f>
        <v/>
      </c>
      <c r="O1240" s="39">
        <f>IF(L1240&lt;&gt;1,"",IF(J1240="",0,IFERROR(MATCH(J1240,'分け方の表'!$M$4:$M$53,0),0)))</f>
        <v/>
      </c>
      <c r="P1240" s="39">
        <f>IF(L1240&lt;&gt;1,"",IF(SUMPRODUCT((COUNTIFS(C1240,"*"&amp;'分け方の表'!$F$4:$F$23&amp;"*")&gt;0)*('分け方の表'!$F$4:$F$23&lt;&gt;"")*'分け方の表'!$I$4:$I$23)=0,99,1+COUNTIFS('分け方の表'!$I$4:$I$23,"&gt;"&amp;SUMPRODUCT((COUNTIFS(C1240,"*"&amp;'分け方の表'!$F$4:$F$23&amp;"*")&gt;0)*('分け方の表'!$F$4:$F$23&lt;&gt;"")*'分け方の表'!$I$4:$I$23))))</f>
        <v/>
      </c>
      <c r="Q1240" s="39">
        <f>IF(L1240&lt;&gt;1,"",IF(P1240&gt;=99,"",INDEX('分け方の表'!$G$4:$G$23,P1240)&amp;""))</f>
        <v/>
      </c>
      <c r="R1240" s="39">
        <f>IF(L1240&lt;&gt;1,"",IF((F1240="収入")*(G1240="給与")*(E1240&lt;&gt;"")*(COUNTIFS('分け方の表'!$J$4:$J$13,E1240)&gt;0),INDEX('分け方の表'!$K$4:$K$13,MATCH(E1240,'分け方の表'!$J$4:$J$13,0))&amp;"",IFERROR(INDEX('分け方の表'!$C$4:$C$103,MATCH(F1240&amp;"|"&amp;G1240,'分け方の表'!$D$4:$D$103,0))&amp;"",IFERROR(INDEX('分け方の表'!$C$4:$C$103,MATCH(F1240&amp;"|（ほか全部）",'分け方の表'!$D$4:$D$103,0))&amp;"","未分類"))))</f>
        <v/>
      </c>
      <c r="S1240" s="39">
        <f>IF(L1240&lt;&gt;1,"",IF(N1240=1,"",IF(IF(O1240&gt;0,INDEX('分け方の表'!$N$4:$N$53,O1240)&amp;"","")&lt;&gt;"",IF(INDEX('分け方の表'!$N$4:$N$53,O1240)="（数えない）","",INDEX('分け方の表'!$N$4:$N$53,O1240)&amp;""),IF(I1240&amp;""="1",IF((Q1240&lt;&gt;"")*(D1240&lt;0)*(IFERROR(INDEX('入力'!$E$30:$E$88,MATCH(Q1240,'入力'!$A$30:$A$88,0)),"")="貯める・増やす"),Q1240,""),IF(A1240&amp;""="0","",IF(Q1240&lt;&gt;"",Q1240,R1240))))))</f>
        <v/>
      </c>
      <c r="T1240" s="56">
        <f>IF(S1240="","",IF(IFERROR(INDEX('入力'!$E$30:$E$88,MATCH(S1240,'入力'!$A$30:$A$88,0)),"")="入るお金",D1240,-D1240))</f>
        <v/>
      </c>
      <c r="U1240" s="39">
        <f>IF(L1240="","",IF(L1240&lt;&gt;1,"見出しなど",IF(N1240=1,"重なり",IF(S1240="",IF(O1240&gt;0,"数えない（直した）",IF(I1240&amp;""="1","振替",IF(A1240&amp;""="0","計算対象外","数えない"))),IF(COUNTIFS('入力'!$A$30:$A$88,S1240)=0,"一覧にない費目",IF(O1240&gt;0,"直した",IF(S1240="未分類","未分類","OK")))))))</f>
        <v/>
      </c>
    </row>
    <row r="1241">
      <c r="A1241" s="40" t="n"/>
      <c r="B1241" s="34" t="n"/>
      <c r="C1241" s="35" t="n"/>
      <c r="D1241" s="36" t="n"/>
      <c r="E1241" s="35" t="n"/>
      <c r="F1241" s="35" t="n"/>
      <c r="G1241" s="35" t="n"/>
      <c r="H1241" s="35" t="n"/>
      <c r="I1241" s="40" t="n"/>
      <c r="J1241" s="35" t="n"/>
      <c r="L1241" s="39">
        <f>IF(B1241="","",IFERROR(YEAR(B1241)*0+D1241*0+1,0))</f>
        <v/>
      </c>
      <c r="M1241" s="55">
        <f>IF(L1241&lt;&gt;1,"",IF(O1241&gt;0,IF(INDEX('分け方の表'!$O$4:$O$53,O1241)&lt;&gt;"",DATE(YEAR(INDEX('分け方の表'!$O$4:$O$53,O1241)),MONTH(INDEX('分け方の表'!$O$4:$O$53,O1241)),1),DATE(YEAR(B1241),MONTH(B1241),1)),DATE(YEAR(B1241),MONTH(B1241),1)))</f>
        <v/>
      </c>
      <c r="N1241" s="39">
        <f>IF(L1241&lt;&gt;1,"",IF(J1241="",0,IF(COUNTIFS($J$4:J1241,J1241)&gt;1,1,0)))</f>
        <v/>
      </c>
      <c r="O1241" s="39">
        <f>IF(L1241&lt;&gt;1,"",IF(J1241="",0,IFERROR(MATCH(J1241,'分け方の表'!$M$4:$M$53,0),0)))</f>
        <v/>
      </c>
      <c r="P1241" s="39">
        <f>IF(L1241&lt;&gt;1,"",IF(SUMPRODUCT((COUNTIFS(C1241,"*"&amp;'分け方の表'!$F$4:$F$23&amp;"*")&gt;0)*('分け方の表'!$F$4:$F$23&lt;&gt;"")*'分け方の表'!$I$4:$I$23)=0,99,1+COUNTIFS('分け方の表'!$I$4:$I$23,"&gt;"&amp;SUMPRODUCT((COUNTIFS(C1241,"*"&amp;'分け方の表'!$F$4:$F$23&amp;"*")&gt;0)*('分け方の表'!$F$4:$F$23&lt;&gt;"")*'分け方の表'!$I$4:$I$23))))</f>
        <v/>
      </c>
      <c r="Q1241" s="39">
        <f>IF(L1241&lt;&gt;1,"",IF(P1241&gt;=99,"",INDEX('分け方の表'!$G$4:$G$23,P1241)&amp;""))</f>
        <v/>
      </c>
      <c r="R1241" s="39">
        <f>IF(L1241&lt;&gt;1,"",IF((F1241="収入")*(G1241="給与")*(E1241&lt;&gt;"")*(COUNTIFS('分け方の表'!$J$4:$J$13,E1241)&gt;0),INDEX('分け方の表'!$K$4:$K$13,MATCH(E1241,'分け方の表'!$J$4:$J$13,0))&amp;"",IFERROR(INDEX('分け方の表'!$C$4:$C$103,MATCH(F1241&amp;"|"&amp;G1241,'分け方の表'!$D$4:$D$103,0))&amp;"",IFERROR(INDEX('分け方の表'!$C$4:$C$103,MATCH(F1241&amp;"|（ほか全部）",'分け方の表'!$D$4:$D$103,0))&amp;"","未分類"))))</f>
        <v/>
      </c>
      <c r="S1241" s="39">
        <f>IF(L1241&lt;&gt;1,"",IF(N1241=1,"",IF(IF(O1241&gt;0,INDEX('分け方の表'!$N$4:$N$53,O1241)&amp;"","")&lt;&gt;"",IF(INDEX('分け方の表'!$N$4:$N$53,O1241)="（数えない）","",INDEX('分け方の表'!$N$4:$N$53,O1241)&amp;""),IF(I1241&amp;""="1",IF((Q1241&lt;&gt;"")*(D1241&lt;0)*(IFERROR(INDEX('入力'!$E$30:$E$88,MATCH(Q1241,'入力'!$A$30:$A$88,0)),"")="貯める・増やす"),Q1241,""),IF(A1241&amp;""="0","",IF(Q1241&lt;&gt;"",Q1241,R1241))))))</f>
        <v/>
      </c>
      <c r="T1241" s="56">
        <f>IF(S1241="","",IF(IFERROR(INDEX('入力'!$E$30:$E$88,MATCH(S1241,'入力'!$A$30:$A$88,0)),"")="入るお金",D1241,-D1241))</f>
        <v/>
      </c>
      <c r="U1241" s="39">
        <f>IF(L1241="","",IF(L1241&lt;&gt;1,"見出しなど",IF(N1241=1,"重なり",IF(S1241="",IF(O1241&gt;0,"数えない（直した）",IF(I1241&amp;""="1","振替",IF(A1241&amp;""="0","計算対象外","数えない"))),IF(COUNTIFS('入力'!$A$30:$A$88,S1241)=0,"一覧にない費目",IF(O1241&gt;0,"直した",IF(S1241="未分類","未分類","OK")))))))</f>
        <v/>
      </c>
    </row>
    <row r="1242">
      <c r="A1242" s="40" t="n"/>
      <c r="B1242" s="34" t="n"/>
      <c r="C1242" s="35" t="n"/>
      <c r="D1242" s="36" t="n"/>
      <c r="E1242" s="35" t="n"/>
      <c r="F1242" s="35" t="n"/>
      <c r="G1242" s="35" t="n"/>
      <c r="H1242" s="35" t="n"/>
      <c r="I1242" s="40" t="n"/>
      <c r="J1242" s="35" t="n"/>
      <c r="L1242" s="39">
        <f>IF(B1242="","",IFERROR(YEAR(B1242)*0+D1242*0+1,0))</f>
        <v/>
      </c>
      <c r="M1242" s="55">
        <f>IF(L1242&lt;&gt;1,"",IF(O1242&gt;0,IF(INDEX('分け方の表'!$O$4:$O$53,O1242)&lt;&gt;"",DATE(YEAR(INDEX('分け方の表'!$O$4:$O$53,O1242)),MONTH(INDEX('分け方の表'!$O$4:$O$53,O1242)),1),DATE(YEAR(B1242),MONTH(B1242),1)),DATE(YEAR(B1242),MONTH(B1242),1)))</f>
        <v/>
      </c>
      <c r="N1242" s="39">
        <f>IF(L1242&lt;&gt;1,"",IF(J1242="",0,IF(COUNTIFS($J$4:J1242,J1242)&gt;1,1,0)))</f>
        <v/>
      </c>
      <c r="O1242" s="39">
        <f>IF(L1242&lt;&gt;1,"",IF(J1242="",0,IFERROR(MATCH(J1242,'分け方の表'!$M$4:$M$53,0),0)))</f>
        <v/>
      </c>
      <c r="P1242" s="39">
        <f>IF(L1242&lt;&gt;1,"",IF(SUMPRODUCT((COUNTIFS(C1242,"*"&amp;'分け方の表'!$F$4:$F$23&amp;"*")&gt;0)*('分け方の表'!$F$4:$F$23&lt;&gt;"")*'分け方の表'!$I$4:$I$23)=0,99,1+COUNTIFS('分け方の表'!$I$4:$I$23,"&gt;"&amp;SUMPRODUCT((COUNTIFS(C1242,"*"&amp;'分け方の表'!$F$4:$F$23&amp;"*")&gt;0)*('分け方の表'!$F$4:$F$23&lt;&gt;"")*'分け方の表'!$I$4:$I$23))))</f>
        <v/>
      </c>
      <c r="Q1242" s="39">
        <f>IF(L1242&lt;&gt;1,"",IF(P1242&gt;=99,"",INDEX('分け方の表'!$G$4:$G$23,P1242)&amp;""))</f>
        <v/>
      </c>
      <c r="R1242" s="39">
        <f>IF(L1242&lt;&gt;1,"",IF((F1242="収入")*(G1242="給与")*(E1242&lt;&gt;"")*(COUNTIFS('分け方の表'!$J$4:$J$13,E1242)&gt;0),INDEX('分け方の表'!$K$4:$K$13,MATCH(E1242,'分け方の表'!$J$4:$J$13,0))&amp;"",IFERROR(INDEX('分け方の表'!$C$4:$C$103,MATCH(F1242&amp;"|"&amp;G1242,'分け方の表'!$D$4:$D$103,0))&amp;"",IFERROR(INDEX('分け方の表'!$C$4:$C$103,MATCH(F1242&amp;"|（ほか全部）",'分け方の表'!$D$4:$D$103,0))&amp;"","未分類"))))</f>
        <v/>
      </c>
      <c r="S1242" s="39">
        <f>IF(L1242&lt;&gt;1,"",IF(N1242=1,"",IF(IF(O1242&gt;0,INDEX('分け方の表'!$N$4:$N$53,O1242)&amp;"","")&lt;&gt;"",IF(INDEX('分け方の表'!$N$4:$N$53,O1242)="（数えない）","",INDEX('分け方の表'!$N$4:$N$53,O1242)&amp;""),IF(I1242&amp;""="1",IF((Q1242&lt;&gt;"")*(D1242&lt;0)*(IFERROR(INDEX('入力'!$E$30:$E$88,MATCH(Q1242,'入力'!$A$30:$A$88,0)),"")="貯める・増やす"),Q1242,""),IF(A1242&amp;""="0","",IF(Q1242&lt;&gt;"",Q1242,R1242))))))</f>
        <v/>
      </c>
      <c r="T1242" s="56">
        <f>IF(S1242="","",IF(IFERROR(INDEX('入力'!$E$30:$E$88,MATCH(S1242,'入力'!$A$30:$A$88,0)),"")="入るお金",D1242,-D1242))</f>
        <v/>
      </c>
      <c r="U1242" s="39">
        <f>IF(L1242="","",IF(L1242&lt;&gt;1,"見出しなど",IF(N1242=1,"重なり",IF(S1242="",IF(O1242&gt;0,"数えない（直した）",IF(I1242&amp;""="1","振替",IF(A1242&amp;""="0","計算対象外","数えない"))),IF(COUNTIFS('入力'!$A$30:$A$88,S1242)=0,"一覧にない費目",IF(O1242&gt;0,"直した",IF(S1242="未分類","未分類","OK")))))))</f>
        <v/>
      </c>
    </row>
    <row r="1243">
      <c r="A1243" s="40" t="n"/>
      <c r="B1243" s="34" t="n"/>
      <c r="C1243" s="35" t="n"/>
      <c r="D1243" s="36" t="n"/>
      <c r="E1243" s="35" t="n"/>
      <c r="F1243" s="35" t="n"/>
      <c r="G1243" s="35" t="n"/>
      <c r="H1243" s="35" t="n"/>
      <c r="I1243" s="40" t="n"/>
      <c r="J1243" s="35" t="n"/>
      <c r="L1243" s="39">
        <f>IF(B1243="","",IFERROR(YEAR(B1243)*0+D1243*0+1,0))</f>
        <v/>
      </c>
      <c r="M1243" s="55">
        <f>IF(L1243&lt;&gt;1,"",IF(O1243&gt;0,IF(INDEX('分け方の表'!$O$4:$O$53,O1243)&lt;&gt;"",DATE(YEAR(INDEX('分け方の表'!$O$4:$O$53,O1243)),MONTH(INDEX('分け方の表'!$O$4:$O$53,O1243)),1),DATE(YEAR(B1243),MONTH(B1243),1)),DATE(YEAR(B1243),MONTH(B1243),1)))</f>
        <v/>
      </c>
      <c r="N1243" s="39">
        <f>IF(L1243&lt;&gt;1,"",IF(J1243="",0,IF(COUNTIFS($J$4:J1243,J1243)&gt;1,1,0)))</f>
        <v/>
      </c>
      <c r="O1243" s="39">
        <f>IF(L1243&lt;&gt;1,"",IF(J1243="",0,IFERROR(MATCH(J1243,'分け方の表'!$M$4:$M$53,0),0)))</f>
        <v/>
      </c>
      <c r="P1243" s="39">
        <f>IF(L1243&lt;&gt;1,"",IF(SUMPRODUCT((COUNTIFS(C1243,"*"&amp;'分け方の表'!$F$4:$F$23&amp;"*")&gt;0)*('分け方の表'!$F$4:$F$23&lt;&gt;"")*'分け方の表'!$I$4:$I$23)=0,99,1+COUNTIFS('分け方の表'!$I$4:$I$23,"&gt;"&amp;SUMPRODUCT((COUNTIFS(C1243,"*"&amp;'分け方の表'!$F$4:$F$23&amp;"*")&gt;0)*('分け方の表'!$F$4:$F$23&lt;&gt;"")*'分け方の表'!$I$4:$I$23))))</f>
        <v/>
      </c>
      <c r="Q1243" s="39">
        <f>IF(L1243&lt;&gt;1,"",IF(P1243&gt;=99,"",INDEX('分け方の表'!$G$4:$G$23,P1243)&amp;""))</f>
        <v/>
      </c>
      <c r="R1243" s="39">
        <f>IF(L1243&lt;&gt;1,"",IF((F1243="収入")*(G1243="給与")*(E1243&lt;&gt;"")*(COUNTIFS('分け方の表'!$J$4:$J$13,E1243)&gt;0),INDEX('分け方の表'!$K$4:$K$13,MATCH(E1243,'分け方の表'!$J$4:$J$13,0))&amp;"",IFERROR(INDEX('分け方の表'!$C$4:$C$103,MATCH(F1243&amp;"|"&amp;G1243,'分け方の表'!$D$4:$D$103,0))&amp;"",IFERROR(INDEX('分け方の表'!$C$4:$C$103,MATCH(F1243&amp;"|（ほか全部）",'分け方の表'!$D$4:$D$103,0))&amp;"","未分類"))))</f>
        <v/>
      </c>
      <c r="S1243" s="39">
        <f>IF(L1243&lt;&gt;1,"",IF(N1243=1,"",IF(IF(O1243&gt;0,INDEX('分け方の表'!$N$4:$N$53,O1243)&amp;"","")&lt;&gt;"",IF(INDEX('分け方の表'!$N$4:$N$53,O1243)="（数えない）","",INDEX('分け方の表'!$N$4:$N$53,O1243)&amp;""),IF(I1243&amp;""="1",IF((Q1243&lt;&gt;"")*(D1243&lt;0)*(IFERROR(INDEX('入力'!$E$30:$E$88,MATCH(Q1243,'入力'!$A$30:$A$88,0)),"")="貯める・増やす"),Q1243,""),IF(A1243&amp;""="0","",IF(Q1243&lt;&gt;"",Q1243,R1243))))))</f>
        <v/>
      </c>
      <c r="T1243" s="56">
        <f>IF(S1243="","",IF(IFERROR(INDEX('入力'!$E$30:$E$88,MATCH(S1243,'入力'!$A$30:$A$88,0)),"")="入るお金",D1243,-D1243))</f>
        <v/>
      </c>
      <c r="U1243" s="39">
        <f>IF(L1243="","",IF(L1243&lt;&gt;1,"見出しなど",IF(N1243=1,"重なり",IF(S1243="",IF(O1243&gt;0,"数えない（直した）",IF(I1243&amp;""="1","振替",IF(A1243&amp;""="0","計算対象外","数えない"))),IF(COUNTIFS('入力'!$A$30:$A$88,S1243)=0,"一覧にない費目",IF(O1243&gt;0,"直した",IF(S1243="未分類","未分類","OK")))))))</f>
        <v/>
      </c>
    </row>
    <row r="1244">
      <c r="A1244" s="40" t="n"/>
      <c r="B1244" s="34" t="n"/>
      <c r="C1244" s="35" t="n"/>
      <c r="D1244" s="36" t="n"/>
      <c r="E1244" s="35" t="n"/>
      <c r="F1244" s="35" t="n"/>
      <c r="G1244" s="35" t="n"/>
      <c r="H1244" s="35" t="n"/>
      <c r="I1244" s="40" t="n"/>
      <c r="J1244" s="35" t="n"/>
      <c r="L1244" s="39">
        <f>IF(B1244="","",IFERROR(YEAR(B1244)*0+D1244*0+1,0))</f>
        <v/>
      </c>
      <c r="M1244" s="55">
        <f>IF(L1244&lt;&gt;1,"",IF(O1244&gt;0,IF(INDEX('分け方の表'!$O$4:$O$53,O1244)&lt;&gt;"",DATE(YEAR(INDEX('分け方の表'!$O$4:$O$53,O1244)),MONTH(INDEX('分け方の表'!$O$4:$O$53,O1244)),1),DATE(YEAR(B1244),MONTH(B1244),1)),DATE(YEAR(B1244),MONTH(B1244),1)))</f>
        <v/>
      </c>
      <c r="N1244" s="39">
        <f>IF(L1244&lt;&gt;1,"",IF(J1244="",0,IF(COUNTIFS($J$4:J1244,J1244)&gt;1,1,0)))</f>
        <v/>
      </c>
      <c r="O1244" s="39">
        <f>IF(L1244&lt;&gt;1,"",IF(J1244="",0,IFERROR(MATCH(J1244,'分け方の表'!$M$4:$M$53,0),0)))</f>
        <v/>
      </c>
      <c r="P1244" s="39">
        <f>IF(L1244&lt;&gt;1,"",IF(SUMPRODUCT((COUNTIFS(C1244,"*"&amp;'分け方の表'!$F$4:$F$23&amp;"*")&gt;0)*('分け方の表'!$F$4:$F$23&lt;&gt;"")*'分け方の表'!$I$4:$I$23)=0,99,1+COUNTIFS('分け方の表'!$I$4:$I$23,"&gt;"&amp;SUMPRODUCT((COUNTIFS(C1244,"*"&amp;'分け方の表'!$F$4:$F$23&amp;"*")&gt;0)*('分け方の表'!$F$4:$F$23&lt;&gt;"")*'分け方の表'!$I$4:$I$23))))</f>
        <v/>
      </c>
      <c r="Q1244" s="39">
        <f>IF(L1244&lt;&gt;1,"",IF(P1244&gt;=99,"",INDEX('分け方の表'!$G$4:$G$23,P1244)&amp;""))</f>
        <v/>
      </c>
      <c r="R1244" s="39">
        <f>IF(L1244&lt;&gt;1,"",IF((F1244="収入")*(G1244="給与")*(E1244&lt;&gt;"")*(COUNTIFS('分け方の表'!$J$4:$J$13,E1244)&gt;0),INDEX('分け方の表'!$K$4:$K$13,MATCH(E1244,'分け方の表'!$J$4:$J$13,0))&amp;"",IFERROR(INDEX('分け方の表'!$C$4:$C$103,MATCH(F1244&amp;"|"&amp;G1244,'分け方の表'!$D$4:$D$103,0))&amp;"",IFERROR(INDEX('分け方の表'!$C$4:$C$103,MATCH(F1244&amp;"|（ほか全部）",'分け方の表'!$D$4:$D$103,0))&amp;"","未分類"))))</f>
        <v/>
      </c>
      <c r="S1244" s="39">
        <f>IF(L1244&lt;&gt;1,"",IF(N1244=1,"",IF(IF(O1244&gt;0,INDEX('分け方の表'!$N$4:$N$53,O1244)&amp;"","")&lt;&gt;"",IF(INDEX('分け方の表'!$N$4:$N$53,O1244)="（数えない）","",INDEX('分け方の表'!$N$4:$N$53,O1244)&amp;""),IF(I1244&amp;""="1",IF((Q1244&lt;&gt;"")*(D1244&lt;0)*(IFERROR(INDEX('入力'!$E$30:$E$88,MATCH(Q1244,'入力'!$A$30:$A$88,0)),"")="貯める・増やす"),Q1244,""),IF(A1244&amp;""="0","",IF(Q1244&lt;&gt;"",Q1244,R1244))))))</f>
        <v/>
      </c>
      <c r="T1244" s="56">
        <f>IF(S1244="","",IF(IFERROR(INDEX('入力'!$E$30:$E$88,MATCH(S1244,'入力'!$A$30:$A$88,0)),"")="入るお金",D1244,-D1244))</f>
        <v/>
      </c>
      <c r="U1244" s="39">
        <f>IF(L1244="","",IF(L1244&lt;&gt;1,"見出しなど",IF(N1244=1,"重なり",IF(S1244="",IF(O1244&gt;0,"数えない（直した）",IF(I1244&amp;""="1","振替",IF(A1244&amp;""="0","計算対象外","数えない"))),IF(COUNTIFS('入力'!$A$30:$A$88,S1244)=0,"一覧にない費目",IF(O1244&gt;0,"直した",IF(S1244="未分類","未分類","OK")))))))</f>
        <v/>
      </c>
    </row>
    <row r="1245">
      <c r="A1245" s="40" t="n"/>
      <c r="B1245" s="34" t="n"/>
      <c r="C1245" s="35" t="n"/>
      <c r="D1245" s="36" t="n"/>
      <c r="E1245" s="35" t="n"/>
      <c r="F1245" s="35" t="n"/>
      <c r="G1245" s="35" t="n"/>
      <c r="H1245" s="35" t="n"/>
      <c r="I1245" s="40" t="n"/>
      <c r="J1245" s="35" t="n"/>
      <c r="L1245" s="39">
        <f>IF(B1245="","",IFERROR(YEAR(B1245)*0+D1245*0+1,0))</f>
        <v/>
      </c>
      <c r="M1245" s="55">
        <f>IF(L1245&lt;&gt;1,"",IF(O1245&gt;0,IF(INDEX('分け方の表'!$O$4:$O$53,O1245)&lt;&gt;"",DATE(YEAR(INDEX('分け方の表'!$O$4:$O$53,O1245)),MONTH(INDEX('分け方の表'!$O$4:$O$53,O1245)),1),DATE(YEAR(B1245),MONTH(B1245),1)),DATE(YEAR(B1245),MONTH(B1245),1)))</f>
        <v/>
      </c>
      <c r="N1245" s="39">
        <f>IF(L1245&lt;&gt;1,"",IF(J1245="",0,IF(COUNTIFS($J$4:J1245,J1245)&gt;1,1,0)))</f>
        <v/>
      </c>
      <c r="O1245" s="39">
        <f>IF(L1245&lt;&gt;1,"",IF(J1245="",0,IFERROR(MATCH(J1245,'分け方の表'!$M$4:$M$53,0),0)))</f>
        <v/>
      </c>
      <c r="P1245" s="39">
        <f>IF(L1245&lt;&gt;1,"",IF(SUMPRODUCT((COUNTIFS(C1245,"*"&amp;'分け方の表'!$F$4:$F$23&amp;"*")&gt;0)*('分け方の表'!$F$4:$F$23&lt;&gt;"")*'分け方の表'!$I$4:$I$23)=0,99,1+COUNTIFS('分け方の表'!$I$4:$I$23,"&gt;"&amp;SUMPRODUCT((COUNTIFS(C1245,"*"&amp;'分け方の表'!$F$4:$F$23&amp;"*")&gt;0)*('分け方の表'!$F$4:$F$23&lt;&gt;"")*'分け方の表'!$I$4:$I$23))))</f>
        <v/>
      </c>
      <c r="Q1245" s="39">
        <f>IF(L1245&lt;&gt;1,"",IF(P1245&gt;=99,"",INDEX('分け方の表'!$G$4:$G$23,P1245)&amp;""))</f>
        <v/>
      </c>
      <c r="R1245" s="39">
        <f>IF(L1245&lt;&gt;1,"",IF((F1245="収入")*(G1245="給与")*(E1245&lt;&gt;"")*(COUNTIFS('分け方の表'!$J$4:$J$13,E1245)&gt;0),INDEX('分け方の表'!$K$4:$K$13,MATCH(E1245,'分け方の表'!$J$4:$J$13,0))&amp;"",IFERROR(INDEX('分け方の表'!$C$4:$C$103,MATCH(F1245&amp;"|"&amp;G1245,'分け方の表'!$D$4:$D$103,0))&amp;"",IFERROR(INDEX('分け方の表'!$C$4:$C$103,MATCH(F1245&amp;"|（ほか全部）",'分け方の表'!$D$4:$D$103,0))&amp;"","未分類"))))</f>
        <v/>
      </c>
      <c r="S1245" s="39">
        <f>IF(L1245&lt;&gt;1,"",IF(N1245=1,"",IF(IF(O1245&gt;0,INDEX('分け方の表'!$N$4:$N$53,O1245)&amp;"","")&lt;&gt;"",IF(INDEX('分け方の表'!$N$4:$N$53,O1245)="（数えない）","",INDEX('分け方の表'!$N$4:$N$53,O1245)&amp;""),IF(I1245&amp;""="1",IF((Q1245&lt;&gt;"")*(D1245&lt;0)*(IFERROR(INDEX('入力'!$E$30:$E$88,MATCH(Q1245,'入力'!$A$30:$A$88,0)),"")="貯める・増やす"),Q1245,""),IF(A1245&amp;""="0","",IF(Q1245&lt;&gt;"",Q1245,R1245))))))</f>
        <v/>
      </c>
      <c r="T1245" s="56">
        <f>IF(S1245="","",IF(IFERROR(INDEX('入力'!$E$30:$E$88,MATCH(S1245,'入力'!$A$30:$A$88,0)),"")="入るお金",D1245,-D1245))</f>
        <v/>
      </c>
      <c r="U1245" s="39">
        <f>IF(L1245="","",IF(L1245&lt;&gt;1,"見出しなど",IF(N1245=1,"重なり",IF(S1245="",IF(O1245&gt;0,"数えない（直した）",IF(I1245&amp;""="1","振替",IF(A1245&amp;""="0","計算対象外","数えない"))),IF(COUNTIFS('入力'!$A$30:$A$88,S1245)=0,"一覧にない費目",IF(O1245&gt;0,"直した",IF(S1245="未分類","未分類","OK")))))))</f>
        <v/>
      </c>
    </row>
    <row r="1246">
      <c r="A1246" s="40" t="n"/>
      <c r="B1246" s="34" t="n"/>
      <c r="C1246" s="35" t="n"/>
      <c r="D1246" s="36" t="n"/>
      <c r="E1246" s="35" t="n"/>
      <c r="F1246" s="35" t="n"/>
      <c r="G1246" s="35" t="n"/>
      <c r="H1246" s="35" t="n"/>
      <c r="I1246" s="40" t="n"/>
      <c r="J1246" s="35" t="n"/>
      <c r="L1246" s="39">
        <f>IF(B1246="","",IFERROR(YEAR(B1246)*0+D1246*0+1,0))</f>
        <v/>
      </c>
      <c r="M1246" s="55">
        <f>IF(L1246&lt;&gt;1,"",IF(O1246&gt;0,IF(INDEX('分け方の表'!$O$4:$O$53,O1246)&lt;&gt;"",DATE(YEAR(INDEX('分け方の表'!$O$4:$O$53,O1246)),MONTH(INDEX('分け方の表'!$O$4:$O$53,O1246)),1),DATE(YEAR(B1246),MONTH(B1246),1)),DATE(YEAR(B1246),MONTH(B1246),1)))</f>
        <v/>
      </c>
      <c r="N1246" s="39">
        <f>IF(L1246&lt;&gt;1,"",IF(J1246="",0,IF(COUNTIFS($J$4:J1246,J1246)&gt;1,1,0)))</f>
        <v/>
      </c>
      <c r="O1246" s="39">
        <f>IF(L1246&lt;&gt;1,"",IF(J1246="",0,IFERROR(MATCH(J1246,'分け方の表'!$M$4:$M$53,0),0)))</f>
        <v/>
      </c>
      <c r="P1246" s="39">
        <f>IF(L1246&lt;&gt;1,"",IF(SUMPRODUCT((COUNTIFS(C1246,"*"&amp;'分け方の表'!$F$4:$F$23&amp;"*")&gt;0)*('分け方の表'!$F$4:$F$23&lt;&gt;"")*'分け方の表'!$I$4:$I$23)=0,99,1+COUNTIFS('分け方の表'!$I$4:$I$23,"&gt;"&amp;SUMPRODUCT((COUNTIFS(C1246,"*"&amp;'分け方の表'!$F$4:$F$23&amp;"*")&gt;0)*('分け方の表'!$F$4:$F$23&lt;&gt;"")*'分け方の表'!$I$4:$I$23))))</f>
        <v/>
      </c>
      <c r="Q1246" s="39">
        <f>IF(L1246&lt;&gt;1,"",IF(P1246&gt;=99,"",INDEX('分け方の表'!$G$4:$G$23,P1246)&amp;""))</f>
        <v/>
      </c>
      <c r="R1246" s="39">
        <f>IF(L1246&lt;&gt;1,"",IF((F1246="収入")*(G1246="給与")*(E1246&lt;&gt;"")*(COUNTIFS('分け方の表'!$J$4:$J$13,E1246)&gt;0),INDEX('分け方の表'!$K$4:$K$13,MATCH(E1246,'分け方の表'!$J$4:$J$13,0))&amp;"",IFERROR(INDEX('分け方の表'!$C$4:$C$103,MATCH(F1246&amp;"|"&amp;G1246,'分け方の表'!$D$4:$D$103,0))&amp;"",IFERROR(INDEX('分け方の表'!$C$4:$C$103,MATCH(F1246&amp;"|（ほか全部）",'分け方の表'!$D$4:$D$103,0))&amp;"","未分類"))))</f>
        <v/>
      </c>
      <c r="S1246" s="39">
        <f>IF(L1246&lt;&gt;1,"",IF(N1246=1,"",IF(IF(O1246&gt;0,INDEX('分け方の表'!$N$4:$N$53,O1246)&amp;"","")&lt;&gt;"",IF(INDEX('分け方の表'!$N$4:$N$53,O1246)="（数えない）","",INDEX('分け方の表'!$N$4:$N$53,O1246)&amp;""),IF(I1246&amp;""="1",IF((Q1246&lt;&gt;"")*(D1246&lt;0)*(IFERROR(INDEX('入力'!$E$30:$E$88,MATCH(Q1246,'入力'!$A$30:$A$88,0)),"")="貯める・増やす"),Q1246,""),IF(A1246&amp;""="0","",IF(Q1246&lt;&gt;"",Q1246,R1246))))))</f>
        <v/>
      </c>
      <c r="T1246" s="56">
        <f>IF(S1246="","",IF(IFERROR(INDEX('入力'!$E$30:$E$88,MATCH(S1246,'入力'!$A$30:$A$88,0)),"")="入るお金",D1246,-D1246))</f>
        <v/>
      </c>
      <c r="U1246" s="39">
        <f>IF(L1246="","",IF(L1246&lt;&gt;1,"見出しなど",IF(N1246=1,"重なり",IF(S1246="",IF(O1246&gt;0,"数えない（直した）",IF(I1246&amp;""="1","振替",IF(A1246&amp;""="0","計算対象外","数えない"))),IF(COUNTIFS('入力'!$A$30:$A$88,S1246)=0,"一覧にない費目",IF(O1246&gt;0,"直した",IF(S1246="未分類","未分類","OK")))))))</f>
        <v/>
      </c>
    </row>
    <row r="1247">
      <c r="A1247" s="40" t="n"/>
      <c r="B1247" s="34" t="n"/>
      <c r="C1247" s="35" t="n"/>
      <c r="D1247" s="36" t="n"/>
      <c r="E1247" s="35" t="n"/>
      <c r="F1247" s="35" t="n"/>
      <c r="G1247" s="35" t="n"/>
      <c r="H1247" s="35" t="n"/>
      <c r="I1247" s="40" t="n"/>
      <c r="J1247" s="35" t="n"/>
      <c r="L1247" s="39">
        <f>IF(B1247="","",IFERROR(YEAR(B1247)*0+D1247*0+1,0))</f>
        <v/>
      </c>
      <c r="M1247" s="55">
        <f>IF(L1247&lt;&gt;1,"",IF(O1247&gt;0,IF(INDEX('分け方の表'!$O$4:$O$53,O1247)&lt;&gt;"",DATE(YEAR(INDEX('分け方の表'!$O$4:$O$53,O1247)),MONTH(INDEX('分け方の表'!$O$4:$O$53,O1247)),1),DATE(YEAR(B1247),MONTH(B1247),1)),DATE(YEAR(B1247),MONTH(B1247),1)))</f>
        <v/>
      </c>
      <c r="N1247" s="39">
        <f>IF(L1247&lt;&gt;1,"",IF(J1247="",0,IF(COUNTIFS($J$4:J1247,J1247)&gt;1,1,0)))</f>
        <v/>
      </c>
      <c r="O1247" s="39">
        <f>IF(L1247&lt;&gt;1,"",IF(J1247="",0,IFERROR(MATCH(J1247,'分け方の表'!$M$4:$M$53,0),0)))</f>
        <v/>
      </c>
      <c r="P1247" s="39">
        <f>IF(L1247&lt;&gt;1,"",IF(SUMPRODUCT((COUNTIFS(C1247,"*"&amp;'分け方の表'!$F$4:$F$23&amp;"*")&gt;0)*('分け方の表'!$F$4:$F$23&lt;&gt;"")*'分け方の表'!$I$4:$I$23)=0,99,1+COUNTIFS('分け方の表'!$I$4:$I$23,"&gt;"&amp;SUMPRODUCT((COUNTIFS(C1247,"*"&amp;'分け方の表'!$F$4:$F$23&amp;"*")&gt;0)*('分け方の表'!$F$4:$F$23&lt;&gt;"")*'分け方の表'!$I$4:$I$23))))</f>
        <v/>
      </c>
      <c r="Q1247" s="39">
        <f>IF(L1247&lt;&gt;1,"",IF(P1247&gt;=99,"",INDEX('分け方の表'!$G$4:$G$23,P1247)&amp;""))</f>
        <v/>
      </c>
      <c r="R1247" s="39">
        <f>IF(L1247&lt;&gt;1,"",IF((F1247="収入")*(G1247="給与")*(E1247&lt;&gt;"")*(COUNTIFS('分け方の表'!$J$4:$J$13,E1247)&gt;0),INDEX('分け方の表'!$K$4:$K$13,MATCH(E1247,'分け方の表'!$J$4:$J$13,0))&amp;"",IFERROR(INDEX('分け方の表'!$C$4:$C$103,MATCH(F1247&amp;"|"&amp;G1247,'分け方の表'!$D$4:$D$103,0))&amp;"",IFERROR(INDEX('分け方の表'!$C$4:$C$103,MATCH(F1247&amp;"|（ほか全部）",'分け方の表'!$D$4:$D$103,0))&amp;"","未分類"))))</f>
        <v/>
      </c>
      <c r="S1247" s="39">
        <f>IF(L1247&lt;&gt;1,"",IF(N1247=1,"",IF(IF(O1247&gt;0,INDEX('分け方の表'!$N$4:$N$53,O1247)&amp;"","")&lt;&gt;"",IF(INDEX('分け方の表'!$N$4:$N$53,O1247)="（数えない）","",INDEX('分け方の表'!$N$4:$N$53,O1247)&amp;""),IF(I1247&amp;""="1",IF((Q1247&lt;&gt;"")*(D1247&lt;0)*(IFERROR(INDEX('入力'!$E$30:$E$88,MATCH(Q1247,'入力'!$A$30:$A$88,0)),"")="貯める・増やす"),Q1247,""),IF(A1247&amp;""="0","",IF(Q1247&lt;&gt;"",Q1247,R1247))))))</f>
        <v/>
      </c>
      <c r="T1247" s="56">
        <f>IF(S1247="","",IF(IFERROR(INDEX('入力'!$E$30:$E$88,MATCH(S1247,'入力'!$A$30:$A$88,0)),"")="入るお金",D1247,-D1247))</f>
        <v/>
      </c>
      <c r="U1247" s="39">
        <f>IF(L1247="","",IF(L1247&lt;&gt;1,"見出しなど",IF(N1247=1,"重なり",IF(S1247="",IF(O1247&gt;0,"数えない（直した）",IF(I1247&amp;""="1","振替",IF(A1247&amp;""="0","計算対象外","数えない"))),IF(COUNTIFS('入力'!$A$30:$A$88,S1247)=0,"一覧にない費目",IF(O1247&gt;0,"直した",IF(S1247="未分類","未分類","OK")))))))</f>
        <v/>
      </c>
    </row>
    <row r="1248">
      <c r="A1248" s="40" t="n"/>
      <c r="B1248" s="34" t="n"/>
      <c r="C1248" s="35" t="n"/>
      <c r="D1248" s="36" t="n"/>
      <c r="E1248" s="35" t="n"/>
      <c r="F1248" s="35" t="n"/>
      <c r="G1248" s="35" t="n"/>
      <c r="H1248" s="35" t="n"/>
      <c r="I1248" s="40" t="n"/>
      <c r="J1248" s="35" t="n"/>
      <c r="L1248" s="39">
        <f>IF(B1248="","",IFERROR(YEAR(B1248)*0+D1248*0+1,0))</f>
        <v/>
      </c>
      <c r="M1248" s="55">
        <f>IF(L1248&lt;&gt;1,"",IF(O1248&gt;0,IF(INDEX('分け方の表'!$O$4:$O$53,O1248)&lt;&gt;"",DATE(YEAR(INDEX('分け方の表'!$O$4:$O$53,O1248)),MONTH(INDEX('分け方の表'!$O$4:$O$53,O1248)),1),DATE(YEAR(B1248),MONTH(B1248),1)),DATE(YEAR(B1248),MONTH(B1248),1)))</f>
        <v/>
      </c>
      <c r="N1248" s="39">
        <f>IF(L1248&lt;&gt;1,"",IF(J1248="",0,IF(COUNTIFS($J$4:J1248,J1248)&gt;1,1,0)))</f>
        <v/>
      </c>
      <c r="O1248" s="39">
        <f>IF(L1248&lt;&gt;1,"",IF(J1248="",0,IFERROR(MATCH(J1248,'分け方の表'!$M$4:$M$53,0),0)))</f>
        <v/>
      </c>
      <c r="P1248" s="39">
        <f>IF(L1248&lt;&gt;1,"",IF(SUMPRODUCT((COUNTIFS(C1248,"*"&amp;'分け方の表'!$F$4:$F$23&amp;"*")&gt;0)*('分け方の表'!$F$4:$F$23&lt;&gt;"")*'分け方の表'!$I$4:$I$23)=0,99,1+COUNTIFS('分け方の表'!$I$4:$I$23,"&gt;"&amp;SUMPRODUCT((COUNTIFS(C1248,"*"&amp;'分け方の表'!$F$4:$F$23&amp;"*")&gt;0)*('分け方の表'!$F$4:$F$23&lt;&gt;"")*'分け方の表'!$I$4:$I$23))))</f>
        <v/>
      </c>
      <c r="Q1248" s="39">
        <f>IF(L1248&lt;&gt;1,"",IF(P1248&gt;=99,"",INDEX('分け方の表'!$G$4:$G$23,P1248)&amp;""))</f>
        <v/>
      </c>
      <c r="R1248" s="39">
        <f>IF(L1248&lt;&gt;1,"",IF((F1248="収入")*(G1248="給与")*(E1248&lt;&gt;"")*(COUNTIFS('分け方の表'!$J$4:$J$13,E1248)&gt;0),INDEX('分け方の表'!$K$4:$K$13,MATCH(E1248,'分け方の表'!$J$4:$J$13,0))&amp;"",IFERROR(INDEX('分け方の表'!$C$4:$C$103,MATCH(F1248&amp;"|"&amp;G1248,'分け方の表'!$D$4:$D$103,0))&amp;"",IFERROR(INDEX('分け方の表'!$C$4:$C$103,MATCH(F1248&amp;"|（ほか全部）",'分け方の表'!$D$4:$D$103,0))&amp;"","未分類"))))</f>
        <v/>
      </c>
      <c r="S1248" s="39">
        <f>IF(L1248&lt;&gt;1,"",IF(N1248=1,"",IF(IF(O1248&gt;0,INDEX('分け方の表'!$N$4:$N$53,O1248)&amp;"","")&lt;&gt;"",IF(INDEX('分け方の表'!$N$4:$N$53,O1248)="（数えない）","",INDEX('分け方の表'!$N$4:$N$53,O1248)&amp;""),IF(I1248&amp;""="1",IF((Q1248&lt;&gt;"")*(D1248&lt;0)*(IFERROR(INDEX('入力'!$E$30:$E$88,MATCH(Q1248,'入力'!$A$30:$A$88,0)),"")="貯める・増やす"),Q1248,""),IF(A1248&amp;""="0","",IF(Q1248&lt;&gt;"",Q1248,R1248))))))</f>
        <v/>
      </c>
      <c r="T1248" s="56">
        <f>IF(S1248="","",IF(IFERROR(INDEX('入力'!$E$30:$E$88,MATCH(S1248,'入力'!$A$30:$A$88,0)),"")="入るお金",D1248,-D1248))</f>
        <v/>
      </c>
      <c r="U1248" s="39">
        <f>IF(L1248="","",IF(L1248&lt;&gt;1,"見出しなど",IF(N1248=1,"重なり",IF(S1248="",IF(O1248&gt;0,"数えない（直した）",IF(I1248&amp;""="1","振替",IF(A1248&amp;""="0","計算対象外","数えない"))),IF(COUNTIFS('入力'!$A$30:$A$88,S1248)=0,"一覧にない費目",IF(O1248&gt;0,"直した",IF(S1248="未分類","未分類","OK")))))))</f>
        <v/>
      </c>
    </row>
    <row r="1249">
      <c r="A1249" s="40" t="n"/>
      <c r="B1249" s="34" t="n"/>
      <c r="C1249" s="35" t="n"/>
      <c r="D1249" s="36" t="n"/>
      <c r="E1249" s="35" t="n"/>
      <c r="F1249" s="35" t="n"/>
      <c r="G1249" s="35" t="n"/>
      <c r="H1249" s="35" t="n"/>
      <c r="I1249" s="40" t="n"/>
      <c r="J1249" s="35" t="n"/>
      <c r="L1249" s="39">
        <f>IF(B1249="","",IFERROR(YEAR(B1249)*0+D1249*0+1,0))</f>
        <v/>
      </c>
      <c r="M1249" s="55">
        <f>IF(L1249&lt;&gt;1,"",IF(O1249&gt;0,IF(INDEX('分け方の表'!$O$4:$O$53,O1249)&lt;&gt;"",DATE(YEAR(INDEX('分け方の表'!$O$4:$O$53,O1249)),MONTH(INDEX('分け方の表'!$O$4:$O$53,O1249)),1),DATE(YEAR(B1249),MONTH(B1249),1)),DATE(YEAR(B1249),MONTH(B1249),1)))</f>
        <v/>
      </c>
      <c r="N1249" s="39">
        <f>IF(L1249&lt;&gt;1,"",IF(J1249="",0,IF(COUNTIFS($J$4:J1249,J1249)&gt;1,1,0)))</f>
        <v/>
      </c>
      <c r="O1249" s="39">
        <f>IF(L1249&lt;&gt;1,"",IF(J1249="",0,IFERROR(MATCH(J1249,'分け方の表'!$M$4:$M$53,0),0)))</f>
        <v/>
      </c>
      <c r="P1249" s="39">
        <f>IF(L1249&lt;&gt;1,"",IF(SUMPRODUCT((COUNTIFS(C1249,"*"&amp;'分け方の表'!$F$4:$F$23&amp;"*")&gt;0)*('分け方の表'!$F$4:$F$23&lt;&gt;"")*'分け方の表'!$I$4:$I$23)=0,99,1+COUNTIFS('分け方の表'!$I$4:$I$23,"&gt;"&amp;SUMPRODUCT((COUNTIFS(C1249,"*"&amp;'分け方の表'!$F$4:$F$23&amp;"*")&gt;0)*('分け方の表'!$F$4:$F$23&lt;&gt;"")*'分け方の表'!$I$4:$I$23))))</f>
        <v/>
      </c>
      <c r="Q1249" s="39">
        <f>IF(L1249&lt;&gt;1,"",IF(P1249&gt;=99,"",INDEX('分け方の表'!$G$4:$G$23,P1249)&amp;""))</f>
        <v/>
      </c>
      <c r="R1249" s="39">
        <f>IF(L1249&lt;&gt;1,"",IF((F1249="収入")*(G1249="給与")*(E1249&lt;&gt;"")*(COUNTIFS('分け方の表'!$J$4:$J$13,E1249)&gt;0),INDEX('分け方の表'!$K$4:$K$13,MATCH(E1249,'分け方の表'!$J$4:$J$13,0))&amp;"",IFERROR(INDEX('分け方の表'!$C$4:$C$103,MATCH(F1249&amp;"|"&amp;G1249,'分け方の表'!$D$4:$D$103,0))&amp;"",IFERROR(INDEX('分け方の表'!$C$4:$C$103,MATCH(F1249&amp;"|（ほか全部）",'分け方の表'!$D$4:$D$103,0))&amp;"","未分類"))))</f>
        <v/>
      </c>
      <c r="S1249" s="39">
        <f>IF(L1249&lt;&gt;1,"",IF(N1249=1,"",IF(IF(O1249&gt;0,INDEX('分け方の表'!$N$4:$N$53,O1249)&amp;"","")&lt;&gt;"",IF(INDEX('分け方の表'!$N$4:$N$53,O1249)="（数えない）","",INDEX('分け方の表'!$N$4:$N$53,O1249)&amp;""),IF(I1249&amp;""="1",IF((Q1249&lt;&gt;"")*(D1249&lt;0)*(IFERROR(INDEX('入力'!$E$30:$E$88,MATCH(Q1249,'入力'!$A$30:$A$88,0)),"")="貯める・増やす"),Q1249,""),IF(A1249&amp;""="0","",IF(Q1249&lt;&gt;"",Q1249,R1249))))))</f>
        <v/>
      </c>
      <c r="T1249" s="56">
        <f>IF(S1249="","",IF(IFERROR(INDEX('入力'!$E$30:$E$88,MATCH(S1249,'入力'!$A$30:$A$88,0)),"")="入るお金",D1249,-D1249))</f>
        <v/>
      </c>
      <c r="U1249" s="39">
        <f>IF(L1249="","",IF(L1249&lt;&gt;1,"見出しなど",IF(N1249=1,"重なり",IF(S1249="",IF(O1249&gt;0,"数えない（直した）",IF(I1249&amp;""="1","振替",IF(A1249&amp;""="0","計算対象外","数えない"))),IF(COUNTIFS('入力'!$A$30:$A$88,S1249)=0,"一覧にない費目",IF(O1249&gt;0,"直した",IF(S1249="未分類","未分類","OK")))))))</f>
        <v/>
      </c>
    </row>
    <row r="1250">
      <c r="A1250" s="40" t="n"/>
      <c r="B1250" s="34" t="n"/>
      <c r="C1250" s="35" t="n"/>
      <c r="D1250" s="36" t="n"/>
      <c r="E1250" s="35" t="n"/>
      <c r="F1250" s="35" t="n"/>
      <c r="G1250" s="35" t="n"/>
      <c r="H1250" s="35" t="n"/>
      <c r="I1250" s="40" t="n"/>
      <c r="J1250" s="35" t="n"/>
      <c r="L1250" s="39">
        <f>IF(B1250="","",IFERROR(YEAR(B1250)*0+D1250*0+1,0))</f>
        <v/>
      </c>
      <c r="M1250" s="55">
        <f>IF(L1250&lt;&gt;1,"",IF(O1250&gt;0,IF(INDEX('分け方の表'!$O$4:$O$53,O1250)&lt;&gt;"",DATE(YEAR(INDEX('分け方の表'!$O$4:$O$53,O1250)),MONTH(INDEX('分け方の表'!$O$4:$O$53,O1250)),1),DATE(YEAR(B1250),MONTH(B1250),1)),DATE(YEAR(B1250),MONTH(B1250),1)))</f>
        <v/>
      </c>
      <c r="N1250" s="39">
        <f>IF(L1250&lt;&gt;1,"",IF(J1250="",0,IF(COUNTIFS($J$4:J1250,J1250)&gt;1,1,0)))</f>
        <v/>
      </c>
      <c r="O1250" s="39">
        <f>IF(L1250&lt;&gt;1,"",IF(J1250="",0,IFERROR(MATCH(J1250,'分け方の表'!$M$4:$M$53,0),0)))</f>
        <v/>
      </c>
      <c r="P1250" s="39">
        <f>IF(L1250&lt;&gt;1,"",IF(SUMPRODUCT((COUNTIFS(C1250,"*"&amp;'分け方の表'!$F$4:$F$23&amp;"*")&gt;0)*('分け方の表'!$F$4:$F$23&lt;&gt;"")*'分け方の表'!$I$4:$I$23)=0,99,1+COUNTIFS('分け方の表'!$I$4:$I$23,"&gt;"&amp;SUMPRODUCT((COUNTIFS(C1250,"*"&amp;'分け方の表'!$F$4:$F$23&amp;"*")&gt;0)*('分け方の表'!$F$4:$F$23&lt;&gt;"")*'分け方の表'!$I$4:$I$23))))</f>
        <v/>
      </c>
      <c r="Q1250" s="39">
        <f>IF(L1250&lt;&gt;1,"",IF(P1250&gt;=99,"",INDEX('分け方の表'!$G$4:$G$23,P1250)&amp;""))</f>
        <v/>
      </c>
      <c r="R1250" s="39">
        <f>IF(L1250&lt;&gt;1,"",IF((F1250="収入")*(G1250="給与")*(E1250&lt;&gt;"")*(COUNTIFS('分け方の表'!$J$4:$J$13,E1250)&gt;0),INDEX('分け方の表'!$K$4:$K$13,MATCH(E1250,'分け方の表'!$J$4:$J$13,0))&amp;"",IFERROR(INDEX('分け方の表'!$C$4:$C$103,MATCH(F1250&amp;"|"&amp;G1250,'分け方の表'!$D$4:$D$103,0))&amp;"",IFERROR(INDEX('分け方の表'!$C$4:$C$103,MATCH(F1250&amp;"|（ほか全部）",'分け方の表'!$D$4:$D$103,0))&amp;"","未分類"))))</f>
        <v/>
      </c>
      <c r="S1250" s="39">
        <f>IF(L1250&lt;&gt;1,"",IF(N1250=1,"",IF(IF(O1250&gt;0,INDEX('分け方の表'!$N$4:$N$53,O1250)&amp;"","")&lt;&gt;"",IF(INDEX('分け方の表'!$N$4:$N$53,O1250)="（数えない）","",INDEX('分け方の表'!$N$4:$N$53,O1250)&amp;""),IF(I1250&amp;""="1",IF((Q1250&lt;&gt;"")*(D1250&lt;0)*(IFERROR(INDEX('入力'!$E$30:$E$88,MATCH(Q1250,'入力'!$A$30:$A$88,0)),"")="貯める・増やす"),Q1250,""),IF(A1250&amp;""="0","",IF(Q1250&lt;&gt;"",Q1250,R1250))))))</f>
        <v/>
      </c>
      <c r="T1250" s="56">
        <f>IF(S1250="","",IF(IFERROR(INDEX('入力'!$E$30:$E$88,MATCH(S1250,'入力'!$A$30:$A$88,0)),"")="入るお金",D1250,-D1250))</f>
        <v/>
      </c>
      <c r="U1250" s="39">
        <f>IF(L1250="","",IF(L1250&lt;&gt;1,"見出しなど",IF(N1250=1,"重なり",IF(S1250="",IF(O1250&gt;0,"数えない（直した）",IF(I1250&amp;""="1","振替",IF(A1250&amp;""="0","計算対象外","数えない"))),IF(COUNTIFS('入力'!$A$30:$A$88,S1250)=0,"一覧にない費目",IF(O1250&gt;0,"直した",IF(S1250="未分類","未分類","OK")))))))</f>
        <v/>
      </c>
    </row>
    <row r="1251">
      <c r="A1251" s="40" t="n"/>
      <c r="B1251" s="34" t="n"/>
      <c r="C1251" s="35" t="n"/>
      <c r="D1251" s="36" t="n"/>
      <c r="E1251" s="35" t="n"/>
      <c r="F1251" s="35" t="n"/>
      <c r="G1251" s="35" t="n"/>
      <c r="H1251" s="35" t="n"/>
      <c r="I1251" s="40" t="n"/>
      <c r="J1251" s="35" t="n"/>
      <c r="L1251" s="39">
        <f>IF(B1251="","",IFERROR(YEAR(B1251)*0+D1251*0+1,0))</f>
        <v/>
      </c>
      <c r="M1251" s="55">
        <f>IF(L1251&lt;&gt;1,"",IF(O1251&gt;0,IF(INDEX('分け方の表'!$O$4:$O$53,O1251)&lt;&gt;"",DATE(YEAR(INDEX('分け方の表'!$O$4:$O$53,O1251)),MONTH(INDEX('分け方の表'!$O$4:$O$53,O1251)),1),DATE(YEAR(B1251),MONTH(B1251),1)),DATE(YEAR(B1251),MONTH(B1251),1)))</f>
        <v/>
      </c>
      <c r="N1251" s="39">
        <f>IF(L1251&lt;&gt;1,"",IF(J1251="",0,IF(COUNTIFS($J$4:J1251,J1251)&gt;1,1,0)))</f>
        <v/>
      </c>
      <c r="O1251" s="39">
        <f>IF(L1251&lt;&gt;1,"",IF(J1251="",0,IFERROR(MATCH(J1251,'分け方の表'!$M$4:$M$53,0),0)))</f>
        <v/>
      </c>
      <c r="P1251" s="39">
        <f>IF(L1251&lt;&gt;1,"",IF(SUMPRODUCT((COUNTIFS(C1251,"*"&amp;'分け方の表'!$F$4:$F$23&amp;"*")&gt;0)*('分け方の表'!$F$4:$F$23&lt;&gt;"")*'分け方の表'!$I$4:$I$23)=0,99,1+COUNTIFS('分け方の表'!$I$4:$I$23,"&gt;"&amp;SUMPRODUCT((COUNTIFS(C1251,"*"&amp;'分け方の表'!$F$4:$F$23&amp;"*")&gt;0)*('分け方の表'!$F$4:$F$23&lt;&gt;"")*'分け方の表'!$I$4:$I$23))))</f>
        <v/>
      </c>
      <c r="Q1251" s="39">
        <f>IF(L1251&lt;&gt;1,"",IF(P1251&gt;=99,"",INDEX('分け方の表'!$G$4:$G$23,P1251)&amp;""))</f>
        <v/>
      </c>
      <c r="R1251" s="39">
        <f>IF(L1251&lt;&gt;1,"",IF((F1251="収入")*(G1251="給与")*(E1251&lt;&gt;"")*(COUNTIFS('分け方の表'!$J$4:$J$13,E1251)&gt;0),INDEX('分け方の表'!$K$4:$K$13,MATCH(E1251,'分け方の表'!$J$4:$J$13,0))&amp;"",IFERROR(INDEX('分け方の表'!$C$4:$C$103,MATCH(F1251&amp;"|"&amp;G1251,'分け方の表'!$D$4:$D$103,0))&amp;"",IFERROR(INDEX('分け方の表'!$C$4:$C$103,MATCH(F1251&amp;"|（ほか全部）",'分け方の表'!$D$4:$D$103,0))&amp;"","未分類"))))</f>
        <v/>
      </c>
      <c r="S1251" s="39">
        <f>IF(L1251&lt;&gt;1,"",IF(N1251=1,"",IF(IF(O1251&gt;0,INDEX('分け方の表'!$N$4:$N$53,O1251)&amp;"","")&lt;&gt;"",IF(INDEX('分け方の表'!$N$4:$N$53,O1251)="（数えない）","",INDEX('分け方の表'!$N$4:$N$53,O1251)&amp;""),IF(I1251&amp;""="1",IF((Q1251&lt;&gt;"")*(D1251&lt;0)*(IFERROR(INDEX('入力'!$E$30:$E$88,MATCH(Q1251,'入力'!$A$30:$A$88,0)),"")="貯める・増やす"),Q1251,""),IF(A1251&amp;""="0","",IF(Q1251&lt;&gt;"",Q1251,R1251))))))</f>
        <v/>
      </c>
      <c r="T1251" s="56">
        <f>IF(S1251="","",IF(IFERROR(INDEX('入力'!$E$30:$E$88,MATCH(S1251,'入力'!$A$30:$A$88,0)),"")="入るお金",D1251,-D1251))</f>
        <v/>
      </c>
      <c r="U1251" s="39">
        <f>IF(L1251="","",IF(L1251&lt;&gt;1,"見出しなど",IF(N1251=1,"重なり",IF(S1251="",IF(O1251&gt;0,"数えない（直した）",IF(I1251&amp;""="1","振替",IF(A1251&amp;""="0","計算対象外","数えない"))),IF(COUNTIFS('入力'!$A$30:$A$88,S1251)=0,"一覧にない費目",IF(O1251&gt;0,"直した",IF(S1251="未分類","未分類","OK")))))))</f>
        <v/>
      </c>
    </row>
    <row r="1252">
      <c r="A1252" s="40" t="n"/>
      <c r="B1252" s="34" t="n"/>
      <c r="C1252" s="35" t="n"/>
      <c r="D1252" s="36" t="n"/>
      <c r="E1252" s="35" t="n"/>
      <c r="F1252" s="35" t="n"/>
      <c r="G1252" s="35" t="n"/>
      <c r="H1252" s="35" t="n"/>
      <c r="I1252" s="40" t="n"/>
      <c r="J1252" s="35" t="n"/>
      <c r="L1252" s="39">
        <f>IF(B1252="","",IFERROR(YEAR(B1252)*0+D1252*0+1,0))</f>
        <v/>
      </c>
      <c r="M1252" s="55">
        <f>IF(L1252&lt;&gt;1,"",IF(O1252&gt;0,IF(INDEX('分け方の表'!$O$4:$O$53,O1252)&lt;&gt;"",DATE(YEAR(INDEX('分け方の表'!$O$4:$O$53,O1252)),MONTH(INDEX('分け方の表'!$O$4:$O$53,O1252)),1),DATE(YEAR(B1252),MONTH(B1252),1)),DATE(YEAR(B1252),MONTH(B1252),1)))</f>
        <v/>
      </c>
      <c r="N1252" s="39">
        <f>IF(L1252&lt;&gt;1,"",IF(J1252="",0,IF(COUNTIFS($J$4:J1252,J1252)&gt;1,1,0)))</f>
        <v/>
      </c>
      <c r="O1252" s="39">
        <f>IF(L1252&lt;&gt;1,"",IF(J1252="",0,IFERROR(MATCH(J1252,'分け方の表'!$M$4:$M$53,0),0)))</f>
        <v/>
      </c>
      <c r="P1252" s="39">
        <f>IF(L1252&lt;&gt;1,"",IF(SUMPRODUCT((COUNTIFS(C1252,"*"&amp;'分け方の表'!$F$4:$F$23&amp;"*")&gt;0)*('分け方の表'!$F$4:$F$23&lt;&gt;"")*'分け方の表'!$I$4:$I$23)=0,99,1+COUNTIFS('分け方の表'!$I$4:$I$23,"&gt;"&amp;SUMPRODUCT((COUNTIFS(C1252,"*"&amp;'分け方の表'!$F$4:$F$23&amp;"*")&gt;0)*('分け方の表'!$F$4:$F$23&lt;&gt;"")*'分け方の表'!$I$4:$I$23))))</f>
        <v/>
      </c>
      <c r="Q1252" s="39">
        <f>IF(L1252&lt;&gt;1,"",IF(P1252&gt;=99,"",INDEX('分け方の表'!$G$4:$G$23,P1252)&amp;""))</f>
        <v/>
      </c>
      <c r="R1252" s="39">
        <f>IF(L1252&lt;&gt;1,"",IF((F1252="収入")*(G1252="給与")*(E1252&lt;&gt;"")*(COUNTIFS('分け方の表'!$J$4:$J$13,E1252)&gt;0),INDEX('分け方の表'!$K$4:$K$13,MATCH(E1252,'分け方の表'!$J$4:$J$13,0))&amp;"",IFERROR(INDEX('分け方の表'!$C$4:$C$103,MATCH(F1252&amp;"|"&amp;G1252,'分け方の表'!$D$4:$D$103,0))&amp;"",IFERROR(INDEX('分け方の表'!$C$4:$C$103,MATCH(F1252&amp;"|（ほか全部）",'分け方の表'!$D$4:$D$103,0))&amp;"","未分類"))))</f>
        <v/>
      </c>
      <c r="S1252" s="39">
        <f>IF(L1252&lt;&gt;1,"",IF(N1252=1,"",IF(IF(O1252&gt;0,INDEX('分け方の表'!$N$4:$N$53,O1252)&amp;"","")&lt;&gt;"",IF(INDEX('分け方の表'!$N$4:$N$53,O1252)="（数えない）","",INDEX('分け方の表'!$N$4:$N$53,O1252)&amp;""),IF(I1252&amp;""="1",IF((Q1252&lt;&gt;"")*(D1252&lt;0)*(IFERROR(INDEX('入力'!$E$30:$E$88,MATCH(Q1252,'入力'!$A$30:$A$88,0)),"")="貯める・増やす"),Q1252,""),IF(A1252&amp;""="0","",IF(Q1252&lt;&gt;"",Q1252,R1252))))))</f>
        <v/>
      </c>
      <c r="T1252" s="56">
        <f>IF(S1252="","",IF(IFERROR(INDEX('入力'!$E$30:$E$88,MATCH(S1252,'入力'!$A$30:$A$88,0)),"")="入るお金",D1252,-D1252))</f>
        <v/>
      </c>
      <c r="U1252" s="39">
        <f>IF(L1252="","",IF(L1252&lt;&gt;1,"見出しなど",IF(N1252=1,"重なり",IF(S1252="",IF(O1252&gt;0,"数えない（直した）",IF(I1252&amp;""="1","振替",IF(A1252&amp;""="0","計算対象外","数えない"))),IF(COUNTIFS('入力'!$A$30:$A$88,S1252)=0,"一覧にない費目",IF(O1252&gt;0,"直した",IF(S1252="未分類","未分類","OK")))))))</f>
        <v/>
      </c>
    </row>
    <row r="1253">
      <c r="A1253" s="40" t="n"/>
      <c r="B1253" s="34" t="n"/>
      <c r="C1253" s="35" t="n"/>
      <c r="D1253" s="36" t="n"/>
      <c r="E1253" s="35" t="n"/>
      <c r="F1253" s="35" t="n"/>
      <c r="G1253" s="35" t="n"/>
      <c r="H1253" s="35" t="n"/>
      <c r="I1253" s="40" t="n"/>
      <c r="J1253" s="35" t="n"/>
      <c r="L1253" s="39">
        <f>IF(B1253="","",IFERROR(YEAR(B1253)*0+D1253*0+1,0))</f>
        <v/>
      </c>
      <c r="M1253" s="55">
        <f>IF(L1253&lt;&gt;1,"",IF(O1253&gt;0,IF(INDEX('分け方の表'!$O$4:$O$53,O1253)&lt;&gt;"",DATE(YEAR(INDEX('分け方の表'!$O$4:$O$53,O1253)),MONTH(INDEX('分け方の表'!$O$4:$O$53,O1253)),1),DATE(YEAR(B1253),MONTH(B1253),1)),DATE(YEAR(B1253),MONTH(B1253),1)))</f>
        <v/>
      </c>
      <c r="N1253" s="39">
        <f>IF(L1253&lt;&gt;1,"",IF(J1253="",0,IF(COUNTIFS($J$4:J1253,J1253)&gt;1,1,0)))</f>
        <v/>
      </c>
      <c r="O1253" s="39">
        <f>IF(L1253&lt;&gt;1,"",IF(J1253="",0,IFERROR(MATCH(J1253,'分け方の表'!$M$4:$M$53,0),0)))</f>
        <v/>
      </c>
      <c r="P1253" s="39">
        <f>IF(L1253&lt;&gt;1,"",IF(SUMPRODUCT((COUNTIFS(C1253,"*"&amp;'分け方の表'!$F$4:$F$23&amp;"*")&gt;0)*('分け方の表'!$F$4:$F$23&lt;&gt;"")*'分け方の表'!$I$4:$I$23)=0,99,1+COUNTIFS('分け方の表'!$I$4:$I$23,"&gt;"&amp;SUMPRODUCT((COUNTIFS(C1253,"*"&amp;'分け方の表'!$F$4:$F$23&amp;"*")&gt;0)*('分け方の表'!$F$4:$F$23&lt;&gt;"")*'分け方の表'!$I$4:$I$23))))</f>
        <v/>
      </c>
      <c r="Q1253" s="39">
        <f>IF(L1253&lt;&gt;1,"",IF(P1253&gt;=99,"",INDEX('分け方の表'!$G$4:$G$23,P1253)&amp;""))</f>
        <v/>
      </c>
      <c r="R1253" s="39">
        <f>IF(L1253&lt;&gt;1,"",IF((F1253="収入")*(G1253="給与")*(E1253&lt;&gt;"")*(COUNTIFS('分け方の表'!$J$4:$J$13,E1253)&gt;0),INDEX('分け方の表'!$K$4:$K$13,MATCH(E1253,'分け方の表'!$J$4:$J$13,0))&amp;"",IFERROR(INDEX('分け方の表'!$C$4:$C$103,MATCH(F1253&amp;"|"&amp;G1253,'分け方の表'!$D$4:$D$103,0))&amp;"",IFERROR(INDEX('分け方の表'!$C$4:$C$103,MATCH(F1253&amp;"|（ほか全部）",'分け方の表'!$D$4:$D$103,0))&amp;"","未分類"))))</f>
        <v/>
      </c>
      <c r="S1253" s="39">
        <f>IF(L1253&lt;&gt;1,"",IF(N1253=1,"",IF(IF(O1253&gt;0,INDEX('分け方の表'!$N$4:$N$53,O1253)&amp;"","")&lt;&gt;"",IF(INDEX('分け方の表'!$N$4:$N$53,O1253)="（数えない）","",INDEX('分け方の表'!$N$4:$N$53,O1253)&amp;""),IF(I1253&amp;""="1",IF((Q1253&lt;&gt;"")*(D1253&lt;0)*(IFERROR(INDEX('入力'!$E$30:$E$88,MATCH(Q1253,'入力'!$A$30:$A$88,0)),"")="貯める・増やす"),Q1253,""),IF(A1253&amp;""="0","",IF(Q1253&lt;&gt;"",Q1253,R1253))))))</f>
        <v/>
      </c>
      <c r="T1253" s="56">
        <f>IF(S1253="","",IF(IFERROR(INDEX('入力'!$E$30:$E$88,MATCH(S1253,'入力'!$A$30:$A$88,0)),"")="入るお金",D1253,-D1253))</f>
        <v/>
      </c>
      <c r="U1253" s="39">
        <f>IF(L1253="","",IF(L1253&lt;&gt;1,"見出しなど",IF(N1253=1,"重なり",IF(S1253="",IF(O1253&gt;0,"数えない（直した）",IF(I1253&amp;""="1","振替",IF(A1253&amp;""="0","計算対象外","数えない"))),IF(COUNTIFS('入力'!$A$30:$A$88,S1253)=0,"一覧にない費目",IF(O1253&gt;0,"直した",IF(S1253="未分類","未分類","OK")))))))</f>
        <v/>
      </c>
    </row>
    <row r="1254">
      <c r="A1254" s="40" t="n"/>
      <c r="B1254" s="34" t="n"/>
      <c r="C1254" s="35" t="n"/>
      <c r="D1254" s="36" t="n"/>
      <c r="E1254" s="35" t="n"/>
      <c r="F1254" s="35" t="n"/>
      <c r="G1254" s="35" t="n"/>
      <c r="H1254" s="35" t="n"/>
      <c r="I1254" s="40" t="n"/>
      <c r="J1254" s="35" t="n"/>
      <c r="L1254" s="39">
        <f>IF(B1254="","",IFERROR(YEAR(B1254)*0+D1254*0+1,0))</f>
        <v/>
      </c>
      <c r="M1254" s="55">
        <f>IF(L1254&lt;&gt;1,"",IF(O1254&gt;0,IF(INDEX('分け方の表'!$O$4:$O$53,O1254)&lt;&gt;"",DATE(YEAR(INDEX('分け方の表'!$O$4:$O$53,O1254)),MONTH(INDEX('分け方の表'!$O$4:$O$53,O1254)),1),DATE(YEAR(B1254),MONTH(B1254),1)),DATE(YEAR(B1254),MONTH(B1254),1)))</f>
        <v/>
      </c>
      <c r="N1254" s="39">
        <f>IF(L1254&lt;&gt;1,"",IF(J1254="",0,IF(COUNTIFS($J$4:J1254,J1254)&gt;1,1,0)))</f>
        <v/>
      </c>
      <c r="O1254" s="39">
        <f>IF(L1254&lt;&gt;1,"",IF(J1254="",0,IFERROR(MATCH(J1254,'分け方の表'!$M$4:$M$53,0),0)))</f>
        <v/>
      </c>
      <c r="P1254" s="39">
        <f>IF(L1254&lt;&gt;1,"",IF(SUMPRODUCT((COUNTIFS(C1254,"*"&amp;'分け方の表'!$F$4:$F$23&amp;"*")&gt;0)*('分け方の表'!$F$4:$F$23&lt;&gt;"")*'分け方の表'!$I$4:$I$23)=0,99,1+COUNTIFS('分け方の表'!$I$4:$I$23,"&gt;"&amp;SUMPRODUCT((COUNTIFS(C1254,"*"&amp;'分け方の表'!$F$4:$F$23&amp;"*")&gt;0)*('分け方の表'!$F$4:$F$23&lt;&gt;"")*'分け方の表'!$I$4:$I$23))))</f>
        <v/>
      </c>
      <c r="Q1254" s="39">
        <f>IF(L1254&lt;&gt;1,"",IF(P1254&gt;=99,"",INDEX('分け方の表'!$G$4:$G$23,P1254)&amp;""))</f>
        <v/>
      </c>
      <c r="R1254" s="39">
        <f>IF(L1254&lt;&gt;1,"",IF((F1254="収入")*(G1254="給与")*(E1254&lt;&gt;"")*(COUNTIFS('分け方の表'!$J$4:$J$13,E1254)&gt;0),INDEX('分け方の表'!$K$4:$K$13,MATCH(E1254,'分け方の表'!$J$4:$J$13,0))&amp;"",IFERROR(INDEX('分け方の表'!$C$4:$C$103,MATCH(F1254&amp;"|"&amp;G1254,'分け方の表'!$D$4:$D$103,0))&amp;"",IFERROR(INDEX('分け方の表'!$C$4:$C$103,MATCH(F1254&amp;"|（ほか全部）",'分け方の表'!$D$4:$D$103,0))&amp;"","未分類"))))</f>
        <v/>
      </c>
      <c r="S1254" s="39">
        <f>IF(L1254&lt;&gt;1,"",IF(N1254=1,"",IF(IF(O1254&gt;0,INDEX('分け方の表'!$N$4:$N$53,O1254)&amp;"","")&lt;&gt;"",IF(INDEX('分け方の表'!$N$4:$N$53,O1254)="（数えない）","",INDEX('分け方の表'!$N$4:$N$53,O1254)&amp;""),IF(I1254&amp;""="1",IF((Q1254&lt;&gt;"")*(D1254&lt;0)*(IFERROR(INDEX('入力'!$E$30:$E$88,MATCH(Q1254,'入力'!$A$30:$A$88,0)),"")="貯める・増やす"),Q1254,""),IF(A1254&amp;""="0","",IF(Q1254&lt;&gt;"",Q1254,R1254))))))</f>
        <v/>
      </c>
      <c r="T1254" s="56">
        <f>IF(S1254="","",IF(IFERROR(INDEX('入力'!$E$30:$E$88,MATCH(S1254,'入力'!$A$30:$A$88,0)),"")="入るお金",D1254,-D1254))</f>
        <v/>
      </c>
      <c r="U1254" s="39">
        <f>IF(L1254="","",IF(L1254&lt;&gt;1,"見出しなど",IF(N1254=1,"重なり",IF(S1254="",IF(O1254&gt;0,"数えない（直した）",IF(I1254&amp;""="1","振替",IF(A1254&amp;""="0","計算対象外","数えない"))),IF(COUNTIFS('入力'!$A$30:$A$88,S1254)=0,"一覧にない費目",IF(O1254&gt;0,"直した",IF(S1254="未分類","未分類","OK")))))))</f>
        <v/>
      </c>
    </row>
    <row r="1255">
      <c r="A1255" s="40" t="n"/>
      <c r="B1255" s="34" t="n"/>
      <c r="C1255" s="35" t="n"/>
      <c r="D1255" s="36" t="n"/>
      <c r="E1255" s="35" t="n"/>
      <c r="F1255" s="35" t="n"/>
      <c r="G1255" s="35" t="n"/>
      <c r="H1255" s="35" t="n"/>
      <c r="I1255" s="40" t="n"/>
      <c r="J1255" s="35" t="n"/>
      <c r="L1255" s="39">
        <f>IF(B1255="","",IFERROR(YEAR(B1255)*0+D1255*0+1,0))</f>
        <v/>
      </c>
      <c r="M1255" s="55">
        <f>IF(L1255&lt;&gt;1,"",IF(O1255&gt;0,IF(INDEX('分け方の表'!$O$4:$O$53,O1255)&lt;&gt;"",DATE(YEAR(INDEX('分け方の表'!$O$4:$O$53,O1255)),MONTH(INDEX('分け方の表'!$O$4:$O$53,O1255)),1),DATE(YEAR(B1255),MONTH(B1255),1)),DATE(YEAR(B1255),MONTH(B1255),1)))</f>
        <v/>
      </c>
      <c r="N1255" s="39">
        <f>IF(L1255&lt;&gt;1,"",IF(J1255="",0,IF(COUNTIFS($J$4:J1255,J1255)&gt;1,1,0)))</f>
        <v/>
      </c>
      <c r="O1255" s="39">
        <f>IF(L1255&lt;&gt;1,"",IF(J1255="",0,IFERROR(MATCH(J1255,'分け方の表'!$M$4:$M$53,0),0)))</f>
        <v/>
      </c>
      <c r="P1255" s="39">
        <f>IF(L1255&lt;&gt;1,"",IF(SUMPRODUCT((COUNTIFS(C1255,"*"&amp;'分け方の表'!$F$4:$F$23&amp;"*")&gt;0)*('分け方の表'!$F$4:$F$23&lt;&gt;"")*'分け方の表'!$I$4:$I$23)=0,99,1+COUNTIFS('分け方の表'!$I$4:$I$23,"&gt;"&amp;SUMPRODUCT((COUNTIFS(C1255,"*"&amp;'分け方の表'!$F$4:$F$23&amp;"*")&gt;0)*('分け方の表'!$F$4:$F$23&lt;&gt;"")*'分け方の表'!$I$4:$I$23))))</f>
        <v/>
      </c>
      <c r="Q1255" s="39">
        <f>IF(L1255&lt;&gt;1,"",IF(P1255&gt;=99,"",INDEX('分け方の表'!$G$4:$G$23,P1255)&amp;""))</f>
        <v/>
      </c>
      <c r="R1255" s="39">
        <f>IF(L1255&lt;&gt;1,"",IF((F1255="収入")*(G1255="給与")*(E1255&lt;&gt;"")*(COUNTIFS('分け方の表'!$J$4:$J$13,E1255)&gt;0),INDEX('分け方の表'!$K$4:$K$13,MATCH(E1255,'分け方の表'!$J$4:$J$13,0))&amp;"",IFERROR(INDEX('分け方の表'!$C$4:$C$103,MATCH(F1255&amp;"|"&amp;G1255,'分け方の表'!$D$4:$D$103,0))&amp;"",IFERROR(INDEX('分け方の表'!$C$4:$C$103,MATCH(F1255&amp;"|（ほか全部）",'分け方の表'!$D$4:$D$103,0))&amp;"","未分類"))))</f>
        <v/>
      </c>
      <c r="S1255" s="39">
        <f>IF(L1255&lt;&gt;1,"",IF(N1255=1,"",IF(IF(O1255&gt;0,INDEX('分け方の表'!$N$4:$N$53,O1255)&amp;"","")&lt;&gt;"",IF(INDEX('分け方の表'!$N$4:$N$53,O1255)="（数えない）","",INDEX('分け方の表'!$N$4:$N$53,O1255)&amp;""),IF(I1255&amp;""="1",IF((Q1255&lt;&gt;"")*(D1255&lt;0)*(IFERROR(INDEX('入力'!$E$30:$E$88,MATCH(Q1255,'入力'!$A$30:$A$88,0)),"")="貯める・増やす"),Q1255,""),IF(A1255&amp;""="0","",IF(Q1255&lt;&gt;"",Q1255,R1255))))))</f>
        <v/>
      </c>
      <c r="T1255" s="56">
        <f>IF(S1255="","",IF(IFERROR(INDEX('入力'!$E$30:$E$88,MATCH(S1255,'入力'!$A$30:$A$88,0)),"")="入るお金",D1255,-D1255))</f>
        <v/>
      </c>
      <c r="U1255" s="39">
        <f>IF(L1255="","",IF(L1255&lt;&gt;1,"見出しなど",IF(N1255=1,"重なり",IF(S1255="",IF(O1255&gt;0,"数えない（直した）",IF(I1255&amp;""="1","振替",IF(A1255&amp;""="0","計算対象外","数えない"))),IF(COUNTIFS('入力'!$A$30:$A$88,S1255)=0,"一覧にない費目",IF(O1255&gt;0,"直した",IF(S1255="未分類","未分類","OK")))))))</f>
        <v/>
      </c>
    </row>
    <row r="1256">
      <c r="A1256" s="40" t="n"/>
      <c r="B1256" s="34" t="n"/>
      <c r="C1256" s="35" t="n"/>
      <c r="D1256" s="36" t="n"/>
      <c r="E1256" s="35" t="n"/>
      <c r="F1256" s="35" t="n"/>
      <c r="G1256" s="35" t="n"/>
      <c r="H1256" s="35" t="n"/>
      <c r="I1256" s="40" t="n"/>
      <c r="J1256" s="35" t="n"/>
      <c r="L1256" s="39">
        <f>IF(B1256="","",IFERROR(YEAR(B1256)*0+D1256*0+1,0))</f>
        <v/>
      </c>
      <c r="M1256" s="55">
        <f>IF(L1256&lt;&gt;1,"",IF(O1256&gt;0,IF(INDEX('分け方の表'!$O$4:$O$53,O1256)&lt;&gt;"",DATE(YEAR(INDEX('分け方の表'!$O$4:$O$53,O1256)),MONTH(INDEX('分け方の表'!$O$4:$O$53,O1256)),1),DATE(YEAR(B1256),MONTH(B1256),1)),DATE(YEAR(B1256),MONTH(B1256),1)))</f>
        <v/>
      </c>
      <c r="N1256" s="39">
        <f>IF(L1256&lt;&gt;1,"",IF(J1256="",0,IF(COUNTIFS($J$4:J1256,J1256)&gt;1,1,0)))</f>
        <v/>
      </c>
      <c r="O1256" s="39">
        <f>IF(L1256&lt;&gt;1,"",IF(J1256="",0,IFERROR(MATCH(J1256,'分け方の表'!$M$4:$M$53,0),0)))</f>
        <v/>
      </c>
      <c r="P1256" s="39">
        <f>IF(L1256&lt;&gt;1,"",IF(SUMPRODUCT((COUNTIFS(C1256,"*"&amp;'分け方の表'!$F$4:$F$23&amp;"*")&gt;0)*('分け方の表'!$F$4:$F$23&lt;&gt;"")*'分け方の表'!$I$4:$I$23)=0,99,1+COUNTIFS('分け方の表'!$I$4:$I$23,"&gt;"&amp;SUMPRODUCT((COUNTIFS(C1256,"*"&amp;'分け方の表'!$F$4:$F$23&amp;"*")&gt;0)*('分け方の表'!$F$4:$F$23&lt;&gt;"")*'分け方の表'!$I$4:$I$23))))</f>
        <v/>
      </c>
      <c r="Q1256" s="39">
        <f>IF(L1256&lt;&gt;1,"",IF(P1256&gt;=99,"",INDEX('分け方の表'!$G$4:$G$23,P1256)&amp;""))</f>
        <v/>
      </c>
      <c r="R1256" s="39">
        <f>IF(L1256&lt;&gt;1,"",IF((F1256="収入")*(G1256="給与")*(E1256&lt;&gt;"")*(COUNTIFS('分け方の表'!$J$4:$J$13,E1256)&gt;0),INDEX('分け方の表'!$K$4:$K$13,MATCH(E1256,'分け方の表'!$J$4:$J$13,0))&amp;"",IFERROR(INDEX('分け方の表'!$C$4:$C$103,MATCH(F1256&amp;"|"&amp;G1256,'分け方の表'!$D$4:$D$103,0))&amp;"",IFERROR(INDEX('分け方の表'!$C$4:$C$103,MATCH(F1256&amp;"|（ほか全部）",'分け方の表'!$D$4:$D$103,0))&amp;"","未分類"))))</f>
        <v/>
      </c>
      <c r="S1256" s="39">
        <f>IF(L1256&lt;&gt;1,"",IF(N1256=1,"",IF(IF(O1256&gt;0,INDEX('分け方の表'!$N$4:$N$53,O1256)&amp;"","")&lt;&gt;"",IF(INDEX('分け方の表'!$N$4:$N$53,O1256)="（数えない）","",INDEX('分け方の表'!$N$4:$N$53,O1256)&amp;""),IF(I1256&amp;""="1",IF((Q1256&lt;&gt;"")*(D1256&lt;0)*(IFERROR(INDEX('入力'!$E$30:$E$88,MATCH(Q1256,'入力'!$A$30:$A$88,0)),"")="貯める・増やす"),Q1256,""),IF(A1256&amp;""="0","",IF(Q1256&lt;&gt;"",Q1256,R1256))))))</f>
        <v/>
      </c>
      <c r="T1256" s="56">
        <f>IF(S1256="","",IF(IFERROR(INDEX('入力'!$E$30:$E$88,MATCH(S1256,'入力'!$A$30:$A$88,0)),"")="入るお金",D1256,-D1256))</f>
        <v/>
      </c>
      <c r="U1256" s="39">
        <f>IF(L1256="","",IF(L1256&lt;&gt;1,"見出しなど",IF(N1256=1,"重なり",IF(S1256="",IF(O1256&gt;0,"数えない（直した）",IF(I1256&amp;""="1","振替",IF(A1256&amp;""="0","計算対象外","数えない"))),IF(COUNTIFS('入力'!$A$30:$A$88,S1256)=0,"一覧にない費目",IF(O1256&gt;0,"直した",IF(S1256="未分類","未分類","OK")))))))</f>
        <v/>
      </c>
    </row>
    <row r="1257">
      <c r="A1257" s="40" t="n"/>
      <c r="B1257" s="34" t="n"/>
      <c r="C1257" s="35" t="n"/>
      <c r="D1257" s="36" t="n"/>
      <c r="E1257" s="35" t="n"/>
      <c r="F1257" s="35" t="n"/>
      <c r="G1257" s="35" t="n"/>
      <c r="H1257" s="35" t="n"/>
      <c r="I1257" s="40" t="n"/>
      <c r="J1257" s="35" t="n"/>
      <c r="L1257" s="39">
        <f>IF(B1257="","",IFERROR(YEAR(B1257)*0+D1257*0+1,0))</f>
        <v/>
      </c>
      <c r="M1257" s="55">
        <f>IF(L1257&lt;&gt;1,"",IF(O1257&gt;0,IF(INDEX('分け方の表'!$O$4:$O$53,O1257)&lt;&gt;"",DATE(YEAR(INDEX('分け方の表'!$O$4:$O$53,O1257)),MONTH(INDEX('分け方の表'!$O$4:$O$53,O1257)),1),DATE(YEAR(B1257),MONTH(B1257),1)),DATE(YEAR(B1257),MONTH(B1257),1)))</f>
        <v/>
      </c>
      <c r="N1257" s="39">
        <f>IF(L1257&lt;&gt;1,"",IF(J1257="",0,IF(COUNTIFS($J$4:J1257,J1257)&gt;1,1,0)))</f>
        <v/>
      </c>
      <c r="O1257" s="39">
        <f>IF(L1257&lt;&gt;1,"",IF(J1257="",0,IFERROR(MATCH(J1257,'分け方の表'!$M$4:$M$53,0),0)))</f>
        <v/>
      </c>
      <c r="P1257" s="39">
        <f>IF(L1257&lt;&gt;1,"",IF(SUMPRODUCT((COUNTIFS(C1257,"*"&amp;'分け方の表'!$F$4:$F$23&amp;"*")&gt;0)*('分け方の表'!$F$4:$F$23&lt;&gt;"")*'分け方の表'!$I$4:$I$23)=0,99,1+COUNTIFS('分け方の表'!$I$4:$I$23,"&gt;"&amp;SUMPRODUCT((COUNTIFS(C1257,"*"&amp;'分け方の表'!$F$4:$F$23&amp;"*")&gt;0)*('分け方の表'!$F$4:$F$23&lt;&gt;"")*'分け方の表'!$I$4:$I$23))))</f>
        <v/>
      </c>
      <c r="Q1257" s="39">
        <f>IF(L1257&lt;&gt;1,"",IF(P1257&gt;=99,"",INDEX('分け方の表'!$G$4:$G$23,P1257)&amp;""))</f>
        <v/>
      </c>
      <c r="R1257" s="39">
        <f>IF(L1257&lt;&gt;1,"",IF((F1257="収入")*(G1257="給与")*(E1257&lt;&gt;"")*(COUNTIFS('分け方の表'!$J$4:$J$13,E1257)&gt;0),INDEX('分け方の表'!$K$4:$K$13,MATCH(E1257,'分け方の表'!$J$4:$J$13,0))&amp;"",IFERROR(INDEX('分け方の表'!$C$4:$C$103,MATCH(F1257&amp;"|"&amp;G1257,'分け方の表'!$D$4:$D$103,0))&amp;"",IFERROR(INDEX('分け方の表'!$C$4:$C$103,MATCH(F1257&amp;"|（ほか全部）",'分け方の表'!$D$4:$D$103,0))&amp;"","未分類"))))</f>
        <v/>
      </c>
      <c r="S1257" s="39">
        <f>IF(L1257&lt;&gt;1,"",IF(N1257=1,"",IF(IF(O1257&gt;0,INDEX('分け方の表'!$N$4:$N$53,O1257)&amp;"","")&lt;&gt;"",IF(INDEX('分け方の表'!$N$4:$N$53,O1257)="（数えない）","",INDEX('分け方の表'!$N$4:$N$53,O1257)&amp;""),IF(I1257&amp;""="1",IF((Q1257&lt;&gt;"")*(D1257&lt;0)*(IFERROR(INDEX('入力'!$E$30:$E$88,MATCH(Q1257,'入力'!$A$30:$A$88,0)),"")="貯める・増やす"),Q1257,""),IF(A1257&amp;""="0","",IF(Q1257&lt;&gt;"",Q1257,R1257))))))</f>
        <v/>
      </c>
      <c r="T1257" s="56">
        <f>IF(S1257="","",IF(IFERROR(INDEX('入力'!$E$30:$E$88,MATCH(S1257,'入力'!$A$30:$A$88,0)),"")="入るお金",D1257,-D1257))</f>
        <v/>
      </c>
      <c r="U1257" s="39">
        <f>IF(L1257="","",IF(L1257&lt;&gt;1,"見出しなど",IF(N1257=1,"重なり",IF(S1257="",IF(O1257&gt;0,"数えない（直した）",IF(I1257&amp;""="1","振替",IF(A1257&amp;""="0","計算対象外","数えない"))),IF(COUNTIFS('入力'!$A$30:$A$88,S1257)=0,"一覧にない費目",IF(O1257&gt;0,"直した",IF(S1257="未分類","未分類","OK")))))))</f>
        <v/>
      </c>
    </row>
    <row r="1258">
      <c r="A1258" s="40" t="n"/>
      <c r="B1258" s="34" t="n"/>
      <c r="C1258" s="35" t="n"/>
      <c r="D1258" s="36" t="n"/>
      <c r="E1258" s="35" t="n"/>
      <c r="F1258" s="35" t="n"/>
      <c r="G1258" s="35" t="n"/>
      <c r="H1258" s="35" t="n"/>
      <c r="I1258" s="40" t="n"/>
      <c r="J1258" s="35" t="n"/>
      <c r="L1258" s="39">
        <f>IF(B1258="","",IFERROR(YEAR(B1258)*0+D1258*0+1,0))</f>
        <v/>
      </c>
      <c r="M1258" s="55">
        <f>IF(L1258&lt;&gt;1,"",IF(O1258&gt;0,IF(INDEX('分け方の表'!$O$4:$O$53,O1258)&lt;&gt;"",DATE(YEAR(INDEX('分け方の表'!$O$4:$O$53,O1258)),MONTH(INDEX('分け方の表'!$O$4:$O$53,O1258)),1),DATE(YEAR(B1258),MONTH(B1258),1)),DATE(YEAR(B1258),MONTH(B1258),1)))</f>
        <v/>
      </c>
      <c r="N1258" s="39">
        <f>IF(L1258&lt;&gt;1,"",IF(J1258="",0,IF(COUNTIFS($J$4:J1258,J1258)&gt;1,1,0)))</f>
        <v/>
      </c>
      <c r="O1258" s="39">
        <f>IF(L1258&lt;&gt;1,"",IF(J1258="",0,IFERROR(MATCH(J1258,'分け方の表'!$M$4:$M$53,0),0)))</f>
        <v/>
      </c>
      <c r="P1258" s="39">
        <f>IF(L1258&lt;&gt;1,"",IF(SUMPRODUCT((COUNTIFS(C1258,"*"&amp;'分け方の表'!$F$4:$F$23&amp;"*")&gt;0)*('分け方の表'!$F$4:$F$23&lt;&gt;"")*'分け方の表'!$I$4:$I$23)=0,99,1+COUNTIFS('分け方の表'!$I$4:$I$23,"&gt;"&amp;SUMPRODUCT((COUNTIFS(C1258,"*"&amp;'分け方の表'!$F$4:$F$23&amp;"*")&gt;0)*('分け方の表'!$F$4:$F$23&lt;&gt;"")*'分け方の表'!$I$4:$I$23))))</f>
        <v/>
      </c>
      <c r="Q1258" s="39">
        <f>IF(L1258&lt;&gt;1,"",IF(P1258&gt;=99,"",INDEX('分け方の表'!$G$4:$G$23,P1258)&amp;""))</f>
        <v/>
      </c>
      <c r="R1258" s="39">
        <f>IF(L1258&lt;&gt;1,"",IF((F1258="収入")*(G1258="給与")*(E1258&lt;&gt;"")*(COUNTIFS('分け方の表'!$J$4:$J$13,E1258)&gt;0),INDEX('分け方の表'!$K$4:$K$13,MATCH(E1258,'分け方の表'!$J$4:$J$13,0))&amp;"",IFERROR(INDEX('分け方の表'!$C$4:$C$103,MATCH(F1258&amp;"|"&amp;G1258,'分け方の表'!$D$4:$D$103,0))&amp;"",IFERROR(INDEX('分け方の表'!$C$4:$C$103,MATCH(F1258&amp;"|（ほか全部）",'分け方の表'!$D$4:$D$103,0))&amp;"","未分類"))))</f>
        <v/>
      </c>
      <c r="S1258" s="39">
        <f>IF(L1258&lt;&gt;1,"",IF(N1258=1,"",IF(IF(O1258&gt;0,INDEX('分け方の表'!$N$4:$N$53,O1258)&amp;"","")&lt;&gt;"",IF(INDEX('分け方の表'!$N$4:$N$53,O1258)="（数えない）","",INDEX('分け方の表'!$N$4:$N$53,O1258)&amp;""),IF(I1258&amp;""="1",IF((Q1258&lt;&gt;"")*(D1258&lt;0)*(IFERROR(INDEX('入力'!$E$30:$E$88,MATCH(Q1258,'入力'!$A$30:$A$88,0)),"")="貯める・増やす"),Q1258,""),IF(A1258&amp;""="0","",IF(Q1258&lt;&gt;"",Q1258,R1258))))))</f>
        <v/>
      </c>
      <c r="T1258" s="56">
        <f>IF(S1258="","",IF(IFERROR(INDEX('入力'!$E$30:$E$88,MATCH(S1258,'入力'!$A$30:$A$88,0)),"")="入るお金",D1258,-D1258))</f>
        <v/>
      </c>
      <c r="U1258" s="39">
        <f>IF(L1258="","",IF(L1258&lt;&gt;1,"見出しなど",IF(N1258=1,"重なり",IF(S1258="",IF(O1258&gt;0,"数えない（直した）",IF(I1258&amp;""="1","振替",IF(A1258&amp;""="0","計算対象外","数えない"))),IF(COUNTIFS('入力'!$A$30:$A$88,S1258)=0,"一覧にない費目",IF(O1258&gt;0,"直した",IF(S1258="未分類","未分類","OK")))))))</f>
        <v/>
      </c>
    </row>
    <row r="1259">
      <c r="A1259" s="40" t="n"/>
      <c r="B1259" s="34" t="n"/>
      <c r="C1259" s="35" t="n"/>
      <c r="D1259" s="36" t="n"/>
      <c r="E1259" s="35" t="n"/>
      <c r="F1259" s="35" t="n"/>
      <c r="G1259" s="35" t="n"/>
      <c r="H1259" s="35" t="n"/>
      <c r="I1259" s="40" t="n"/>
      <c r="J1259" s="35" t="n"/>
      <c r="L1259" s="39">
        <f>IF(B1259="","",IFERROR(YEAR(B1259)*0+D1259*0+1,0))</f>
        <v/>
      </c>
      <c r="M1259" s="55">
        <f>IF(L1259&lt;&gt;1,"",IF(O1259&gt;0,IF(INDEX('分け方の表'!$O$4:$O$53,O1259)&lt;&gt;"",DATE(YEAR(INDEX('分け方の表'!$O$4:$O$53,O1259)),MONTH(INDEX('分け方の表'!$O$4:$O$53,O1259)),1),DATE(YEAR(B1259),MONTH(B1259),1)),DATE(YEAR(B1259),MONTH(B1259),1)))</f>
        <v/>
      </c>
      <c r="N1259" s="39">
        <f>IF(L1259&lt;&gt;1,"",IF(J1259="",0,IF(COUNTIFS($J$4:J1259,J1259)&gt;1,1,0)))</f>
        <v/>
      </c>
      <c r="O1259" s="39">
        <f>IF(L1259&lt;&gt;1,"",IF(J1259="",0,IFERROR(MATCH(J1259,'分け方の表'!$M$4:$M$53,0),0)))</f>
        <v/>
      </c>
      <c r="P1259" s="39">
        <f>IF(L1259&lt;&gt;1,"",IF(SUMPRODUCT((COUNTIFS(C1259,"*"&amp;'分け方の表'!$F$4:$F$23&amp;"*")&gt;0)*('分け方の表'!$F$4:$F$23&lt;&gt;"")*'分け方の表'!$I$4:$I$23)=0,99,1+COUNTIFS('分け方の表'!$I$4:$I$23,"&gt;"&amp;SUMPRODUCT((COUNTIFS(C1259,"*"&amp;'分け方の表'!$F$4:$F$23&amp;"*")&gt;0)*('分け方の表'!$F$4:$F$23&lt;&gt;"")*'分け方の表'!$I$4:$I$23))))</f>
        <v/>
      </c>
      <c r="Q1259" s="39">
        <f>IF(L1259&lt;&gt;1,"",IF(P1259&gt;=99,"",INDEX('分け方の表'!$G$4:$G$23,P1259)&amp;""))</f>
        <v/>
      </c>
      <c r="R1259" s="39">
        <f>IF(L1259&lt;&gt;1,"",IF((F1259="収入")*(G1259="給与")*(E1259&lt;&gt;"")*(COUNTIFS('分け方の表'!$J$4:$J$13,E1259)&gt;0),INDEX('分け方の表'!$K$4:$K$13,MATCH(E1259,'分け方の表'!$J$4:$J$13,0))&amp;"",IFERROR(INDEX('分け方の表'!$C$4:$C$103,MATCH(F1259&amp;"|"&amp;G1259,'分け方の表'!$D$4:$D$103,0))&amp;"",IFERROR(INDEX('分け方の表'!$C$4:$C$103,MATCH(F1259&amp;"|（ほか全部）",'分け方の表'!$D$4:$D$103,0))&amp;"","未分類"))))</f>
        <v/>
      </c>
      <c r="S1259" s="39">
        <f>IF(L1259&lt;&gt;1,"",IF(N1259=1,"",IF(IF(O1259&gt;0,INDEX('分け方の表'!$N$4:$N$53,O1259)&amp;"","")&lt;&gt;"",IF(INDEX('分け方の表'!$N$4:$N$53,O1259)="（数えない）","",INDEX('分け方の表'!$N$4:$N$53,O1259)&amp;""),IF(I1259&amp;""="1",IF((Q1259&lt;&gt;"")*(D1259&lt;0)*(IFERROR(INDEX('入力'!$E$30:$E$88,MATCH(Q1259,'入力'!$A$30:$A$88,0)),"")="貯める・増やす"),Q1259,""),IF(A1259&amp;""="0","",IF(Q1259&lt;&gt;"",Q1259,R1259))))))</f>
        <v/>
      </c>
      <c r="T1259" s="56">
        <f>IF(S1259="","",IF(IFERROR(INDEX('入力'!$E$30:$E$88,MATCH(S1259,'入力'!$A$30:$A$88,0)),"")="入るお金",D1259,-D1259))</f>
        <v/>
      </c>
      <c r="U1259" s="39">
        <f>IF(L1259="","",IF(L1259&lt;&gt;1,"見出しなど",IF(N1259=1,"重なり",IF(S1259="",IF(O1259&gt;0,"数えない（直した）",IF(I1259&amp;""="1","振替",IF(A1259&amp;""="0","計算対象外","数えない"))),IF(COUNTIFS('入力'!$A$30:$A$88,S1259)=0,"一覧にない費目",IF(O1259&gt;0,"直した",IF(S1259="未分類","未分類","OK")))))))</f>
        <v/>
      </c>
    </row>
    <row r="1260">
      <c r="A1260" s="40" t="n"/>
      <c r="B1260" s="34" t="n"/>
      <c r="C1260" s="35" t="n"/>
      <c r="D1260" s="36" t="n"/>
      <c r="E1260" s="35" t="n"/>
      <c r="F1260" s="35" t="n"/>
      <c r="G1260" s="35" t="n"/>
      <c r="H1260" s="35" t="n"/>
      <c r="I1260" s="40" t="n"/>
      <c r="J1260" s="35" t="n"/>
      <c r="L1260" s="39">
        <f>IF(B1260="","",IFERROR(YEAR(B1260)*0+D1260*0+1,0))</f>
        <v/>
      </c>
      <c r="M1260" s="55">
        <f>IF(L1260&lt;&gt;1,"",IF(O1260&gt;0,IF(INDEX('分け方の表'!$O$4:$O$53,O1260)&lt;&gt;"",DATE(YEAR(INDEX('分け方の表'!$O$4:$O$53,O1260)),MONTH(INDEX('分け方の表'!$O$4:$O$53,O1260)),1),DATE(YEAR(B1260),MONTH(B1260),1)),DATE(YEAR(B1260),MONTH(B1260),1)))</f>
        <v/>
      </c>
      <c r="N1260" s="39">
        <f>IF(L1260&lt;&gt;1,"",IF(J1260="",0,IF(COUNTIFS($J$4:J1260,J1260)&gt;1,1,0)))</f>
        <v/>
      </c>
      <c r="O1260" s="39">
        <f>IF(L1260&lt;&gt;1,"",IF(J1260="",0,IFERROR(MATCH(J1260,'分け方の表'!$M$4:$M$53,0),0)))</f>
        <v/>
      </c>
      <c r="P1260" s="39">
        <f>IF(L1260&lt;&gt;1,"",IF(SUMPRODUCT((COUNTIFS(C1260,"*"&amp;'分け方の表'!$F$4:$F$23&amp;"*")&gt;0)*('分け方の表'!$F$4:$F$23&lt;&gt;"")*'分け方の表'!$I$4:$I$23)=0,99,1+COUNTIFS('分け方の表'!$I$4:$I$23,"&gt;"&amp;SUMPRODUCT((COUNTIFS(C1260,"*"&amp;'分け方の表'!$F$4:$F$23&amp;"*")&gt;0)*('分け方の表'!$F$4:$F$23&lt;&gt;"")*'分け方の表'!$I$4:$I$23))))</f>
        <v/>
      </c>
      <c r="Q1260" s="39">
        <f>IF(L1260&lt;&gt;1,"",IF(P1260&gt;=99,"",INDEX('分け方の表'!$G$4:$G$23,P1260)&amp;""))</f>
        <v/>
      </c>
      <c r="R1260" s="39">
        <f>IF(L1260&lt;&gt;1,"",IF((F1260="収入")*(G1260="給与")*(E1260&lt;&gt;"")*(COUNTIFS('分け方の表'!$J$4:$J$13,E1260)&gt;0),INDEX('分け方の表'!$K$4:$K$13,MATCH(E1260,'分け方の表'!$J$4:$J$13,0))&amp;"",IFERROR(INDEX('分け方の表'!$C$4:$C$103,MATCH(F1260&amp;"|"&amp;G1260,'分け方の表'!$D$4:$D$103,0))&amp;"",IFERROR(INDEX('分け方の表'!$C$4:$C$103,MATCH(F1260&amp;"|（ほか全部）",'分け方の表'!$D$4:$D$103,0))&amp;"","未分類"))))</f>
        <v/>
      </c>
      <c r="S1260" s="39">
        <f>IF(L1260&lt;&gt;1,"",IF(N1260=1,"",IF(IF(O1260&gt;0,INDEX('分け方の表'!$N$4:$N$53,O1260)&amp;"","")&lt;&gt;"",IF(INDEX('分け方の表'!$N$4:$N$53,O1260)="（数えない）","",INDEX('分け方の表'!$N$4:$N$53,O1260)&amp;""),IF(I1260&amp;""="1",IF((Q1260&lt;&gt;"")*(D1260&lt;0)*(IFERROR(INDEX('入力'!$E$30:$E$88,MATCH(Q1260,'入力'!$A$30:$A$88,0)),"")="貯める・増やす"),Q1260,""),IF(A1260&amp;""="0","",IF(Q1260&lt;&gt;"",Q1260,R1260))))))</f>
        <v/>
      </c>
      <c r="T1260" s="56">
        <f>IF(S1260="","",IF(IFERROR(INDEX('入力'!$E$30:$E$88,MATCH(S1260,'入力'!$A$30:$A$88,0)),"")="入るお金",D1260,-D1260))</f>
        <v/>
      </c>
      <c r="U1260" s="39">
        <f>IF(L1260="","",IF(L1260&lt;&gt;1,"見出しなど",IF(N1260=1,"重なり",IF(S1260="",IF(O1260&gt;0,"数えない（直した）",IF(I1260&amp;""="1","振替",IF(A1260&amp;""="0","計算対象外","数えない"))),IF(COUNTIFS('入力'!$A$30:$A$88,S1260)=0,"一覧にない費目",IF(O1260&gt;0,"直した",IF(S1260="未分類","未分類","OK")))))))</f>
        <v/>
      </c>
    </row>
    <row r="1261">
      <c r="A1261" s="40" t="n"/>
      <c r="B1261" s="34" t="n"/>
      <c r="C1261" s="35" t="n"/>
      <c r="D1261" s="36" t="n"/>
      <c r="E1261" s="35" t="n"/>
      <c r="F1261" s="35" t="n"/>
      <c r="G1261" s="35" t="n"/>
      <c r="H1261" s="35" t="n"/>
      <c r="I1261" s="40" t="n"/>
      <c r="J1261" s="35" t="n"/>
      <c r="L1261" s="39">
        <f>IF(B1261="","",IFERROR(YEAR(B1261)*0+D1261*0+1,0))</f>
        <v/>
      </c>
      <c r="M1261" s="55">
        <f>IF(L1261&lt;&gt;1,"",IF(O1261&gt;0,IF(INDEX('分け方の表'!$O$4:$O$53,O1261)&lt;&gt;"",DATE(YEAR(INDEX('分け方の表'!$O$4:$O$53,O1261)),MONTH(INDEX('分け方の表'!$O$4:$O$53,O1261)),1),DATE(YEAR(B1261),MONTH(B1261),1)),DATE(YEAR(B1261),MONTH(B1261),1)))</f>
        <v/>
      </c>
      <c r="N1261" s="39">
        <f>IF(L1261&lt;&gt;1,"",IF(J1261="",0,IF(COUNTIFS($J$4:J1261,J1261)&gt;1,1,0)))</f>
        <v/>
      </c>
      <c r="O1261" s="39">
        <f>IF(L1261&lt;&gt;1,"",IF(J1261="",0,IFERROR(MATCH(J1261,'分け方の表'!$M$4:$M$53,0),0)))</f>
        <v/>
      </c>
      <c r="P1261" s="39">
        <f>IF(L1261&lt;&gt;1,"",IF(SUMPRODUCT((COUNTIFS(C1261,"*"&amp;'分け方の表'!$F$4:$F$23&amp;"*")&gt;0)*('分け方の表'!$F$4:$F$23&lt;&gt;"")*'分け方の表'!$I$4:$I$23)=0,99,1+COUNTIFS('分け方の表'!$I$4:$I$23,"&gt;"&amp;SUMPRODUCT((COUNTIFS(C1261,"*"&amp;'分け方の表'!$F$4:$F$23&amp;"*")&gt;0)*('分け方の表'!$F$4:$F$23&lt;&gt;"")*'分け方の表'!$I$4:$I$23))))</f>
        <v/>
      </c>
      <c r="Q1261" s="39">
        <f>IF(L1261&lt;&gt;1,"",IF(P1261&gt;=99,"",INDEX('分け方の表'!$G$4:$G$23,P1261)&amp;""))</f>
        <v/>
      </c>
      <c r="R1261" s="39">
        <f>IF(L1261&lt;&gt;1,"",IF((F1261="収入")*(G1261="給与")*(E1261&lt;&gt;"")*(COUNTIFS('分け方の表'!$J$4:$J$13,E1261)&gt;0),INDEX('分け方の表'!$K$4:$K$13,MATCH(E1261,'分け方の表'!$J$4:$J$13,0))&amp;"",IFERROR(INDEX('分け方の表'!$C$4:$C$103,MATCH(F1261&amp;"|"&amp;G1261,'分け方の表'!$D$4:$D$103,0))&amp;"",IFERROR(INDEX('分け方の表'!$C$4:$C$103,MATCH(F1261&amp;"|（ほか全部）",'分け方の表'!$D$4:$D$103,0))&amp;"","未分類"))))</f>
        <v/>
      </c>
      <c r="S1261" s="39">
        <f>IF(L1261&lt;&gt;1,"",IF(N1261=1,"",IF(IF(O1261&gt;0,INDEX('分け方の表'!$N$4:$N$53,O1261)&amp;"","")&lt;&gt;"",IF(INDEX('分け方の表'!$N$4:$N$53,O1261)="（数えない）","",INDEX('分け方の表'!$N$4:$N$53,O1261)&amp;""),IF(I1261&amp;""="1",IF((Q1261&lt;&gt;"")*(D1261&lt;0)*(IFERROR(INDEX('入力'!$E$30:$E$88,MATCH(Q1261,'入力'!$A$30:$A$88,0)),"")="貯める・増やす"),Q1261,""),IF(A1261&amp;""="0","",IF(Q1261&lt;&gt;"",Q1261,R1261))))))</f>
        <v/>
      </c>
      <c r="T1261" s="56">
        <f>IF(S1261="","",IF(IFERROR(INDEX('入力'!$E$30:$E$88,MATCH(S1261,'入力'!$A$30:$A$88,0)),"")="入るお金",D1261,-D1261))</f>
        <v/>
      </c>
      <c r="U1261" s="39">
        <f>IF(L1261="","",IF(L1261&lt;&gt;1,"見出しなど",IF(N1261=1,"重なり",IF(S1261="",IF(O1261&gt;0,"数えない（直した）",IF(I1261&amp;""="1","振替",IF(A1261&amp;""="0","計算対象外","数えない"))),IF(COUNTIFS('入力'!$A$30:$A$88,S1261)=0,"一覧にない費目",IF(O1261&gt;0,"直した",IF(S1261="未分類","未分類","OK")))))))</f>
        <v/>
      </c>
    </row>
    <row r="1262">
      <c r="A1262" s="40" t="n"/>
      <c r="B1262" s="34" t="n"/>
      <c r="C1262" s="35" t="n"/>
      <c r="D1262" s="36" t="n"/>
      <c r="E1262" s="35" t="n"/>
      <c r="F1262" s="35" t="n"/>
      <c r="G1262" s="35" t="n"/>
      <c r="H1262" s="35" t="n"/>
      <c r="I1262" s="40" t="n"/>
      <c r="J1262" s="35" t="n"/>
      <c r="L1262" s="39">
        <f>IF(B1262="","",IFERROR(YEAR(B1262)*0+D1262*0+1,0))</f>
        <v/>
      </c>
      <c r="M1262" s="55">
        <f>IF(L1262&lt;&gt;1,"",IF(O1262&gt;0,IF(INDEX('分け方の表'!$O$4:$O$53,O1262)&lt;&gt;"",DATE(YEAR(INDEX('分け方の表'!$O$4:$O$53,O1262)),MONTH(INDEX('分け方の表'!$O$4:$O$53,O1262)),1),DATE(YEAR(B1262),MONTH(B1262),1)),DATE(YEAR(B1262),MONTH(B1262),1)))</f>
        <v/>
      </c>
      <c r="N1262" s="39">
        <f>IF(L1262&lt;&gt;1,"",IF(J1262="",0,IF(COUNTIFS($J$4:J1262,J1262)&gt;1,1,0)))</f>
        <v/>
      </c>
      <c r="O1262" s="39">
        <f>IF(L1262&lt;&gt;1,"",IF(J1262="",0,IFERROR(MATCH(J1262,'分け方の表'!$M$4:$M$53,0),0)))</f>
        <v/>
      </c>
      <c r="P1262" s="39">
        <f>IF(L1262&lt;&gt;1,"",IF(SUMPRODUCT((COUNTIFS(C1262,"*"&amp;'分け方の表'!$F$4:$F$23&amp;"*")&gt;0)*('分け方の表'!$F$4:$F$23&lt;&gt;"")*'分け方の表'!$I$4:$I$23)=0,99,1+COUNTIFS('分け方の表'!$I$4:$I$23,"&gt;"&amp;SUMPRODUCT((COUNTIFS(C1262,"*"&amp;'分け方の表'!$F$4:$F$23&amp;"*")&gt;0)*('分け方の表'!$F$4:$F$23&lt;&gt;"")*'分け方の表'!$I$4:$I$23))))</f>
        <v/>
      </c>
      <c r="Q1262" s="39">
        <f>IF(L1262&lt;&gt;1,"",IF(P1262&gt;=99,"",INDEX('分け方の表'!$G$4:$G$23,P1262)&amp;""))</f>
        <v/>
      </c>
      <c r="R1262" s="39">
        <f>IF(L1262&lt;&gt;1,"",IF((F1262="収入")*(G1262="給与")*(E1262&lt;&gt;"")*(COUNTIFS('分け方の表'!$J$4:$J$13,E1262)&gt;0),INDEX('分け方の表'!$K$4:$K$13,MATCH(E1262,'分け方の表'!$J$4:$J$13,0))&amp;"",IFERROR(INDEX('分け方の表'!$C$4:$C$103,MATCH(F1262&amp;"|"&amp;G1262,'分け方の表'!$D$4:$D$103,0))&amp;"",IFERROR(INDEX('分け方の表'!$C$4:$C$103,MATCH(F1262&amp;"|（ほか全部）",'分け方の表'!$D$4:$D$103,0))&amp;"","未分類"))))</f>
        <v/>
      </c>
      <c r="S1262" s="39">
        <f>IF(L1262&lt;&gt;1,"",IF(N1262=1,"",IF(IF(O1262&gt;0,INDEX('分け方の表'!$N$4:$N$53,O1262)&amp;"","")&lt;&gt;"",IF(INDEX('分け方の表'!$N$4:$N$53,O1262)="（数えない）","",INDEX('分け方の表'!$N$4:$N$53,O1262)&amp;""),IF(I1262&amp;""="1",IF((Q1262&lt;&gt;"")*(D1262&lt;0)*(IFERROR(INDEX('入力'!$E$30:$E$88,MATCH(Q1262,'入力'!$A$30:$A$88,0)),"")="貯める・増やす"),Q1262,""),IF(A1262&amp;""="0","",IF(Q1262&lt;&gt;"",Q1262,R1262))))))</f>
        <v/>
      </c>
      <c r="T1262" s="56">
        <f>IF(S1262="","",IF(IFERROR(INDEX('入力'!$E$30:$E$88,MATCH(S1262,'入力'!$A$30:$A$88,0)),"")="入るお金",D1262,-D1262))</f>
        <v/>
      </c>
      <c r="U1262" s="39">
        <f>IF(L1262="","",IF(L1262&lt;&gt;1,"見出しなど",IF(N1262=1,"重なり",IF(S1262="",IF(O1262&gt;0,"数えない（直した）",IF(I1262&amp;""="1","振替",IF(A1262&amp;""="0","計算対象外","数えない"))),IF(COUNTIFS('入力'!$A$30:$A$88,S1262)=0,"一覧にない費目",IF(O1262&gt;0,"直した",IF(S1262="未分類","未分類","OK")))))))</f>
        <v/>
      </c>
    </row>
    <row r="1263">
      <c r="A1263" s="40" t="n"/>
      <c r="B1263" s="34" t="n"/>
      <c r="C1263" s="35" t="n"/>
      <c r="D1263" s="36" t="n"/>
      <c r="E1263" s="35" t="n"/>
      <c r="F1263" s="35" t="n"/>
      <c r="G1263" s="35" t="n"/>
      <c r="H1263" s="35" t="n"/>
      <c r="I1263" s="40" t="n"/>
      <c r="J1263" s="35" t="n"/>
      <c r="L1263" s="39">
        <f>IF(B1263="","",IFERROR(YEAR(B1263)*0+D1263*0+1,0))</f>
        <v/>
      </c>
      <c r="M1263" s="55">
        <f>IF(L1263&lt;&gt;1,"",IF(O1263&gt;0,IF(INDEX('分け方の表'!$O$4:$O$53,O1263)&lt;&gt;"",DATE(YEAR(INDEX('分け方の表'!$O$4:$O$53,O1263)),MONTH(INDEX('分け方の表'!$O$4:$O$53,O1263)),1),DATE(YEAR(B1263),MONTH(B1263),1)),DATE(YEAR(B1263),MONTH(B1263),1)))</f>
        <v/>
      </c>
      <c r="N1263" s="39">
        <f>IF(L1263&lt;&gt;1,"",IF(J1263="",0,IF(COUNTIFS($J$4:J1263,J1263)&gt;1,1,0)))</f>
        <v/>
      </c>
      <c r="O1263" s="39">
        <f>IF(L1263&lt;&gt;1,"",IF(J1263="",0,IFERROR(MATCH(J1263,'分け方の表'!$M$4:$M$53,0),0)))</f>
        <v/>
      </c>
      <c r="P1263" s="39">
        <f>IF(L1263&lt;&gt;1,"",IF(SUMPRODUCT((COUNTIFS(C1263,"*"&amp;'分け方の表'!$F$4:$F$23&amp;"*")&gt;0)*('分け方の表'!$F$4:$F$23&lt;&gt;"")*'分け方の表'!$I$4:$I$23)=0,99,1+COUNTIFS('分け方の表'!$I$4:$I$23,"&gt;"&amp;SUMPRODUCT((COUNTIFS(C1263,"*"&amp;'分け方の表'!$F$4:$F$23&amp;"*")&gt;0)*('分け方の表'!$F$4:$F$23&lt;&gt;"")*'分け方の表'!$I$4:$I$23))))</f>
        <v/>
      </c>
      <c r="Q1263" s="39">
        <f>IF(L1263&lt;&gt;1,"",IF(P1263&gt;=99,"",INDEX('分け方の表'!$G$4:$G$23,P1263)&amp;""))</f>
        <v/>
      </c>
      <c r="R1263" s="39">
        <f>IF(L1263&lt;&gt;1,"",IF((F1263="収入")*(G1263="給与")*(E1263&lt;&gt;"")*(COUNTIFS('分け方の表'!$J$4:$J$13,E1263)&gt;0),INDEX('分け方の表'!$K$4:$K$13,MATCH(E1263,'分け方の表'!$J$4:$J$13,0))&amp;"",IFERROR(INDEX('分け方の表'!$C$4:$C$103,MATCH(F1263&amp;"|"&amp;G1263,'分け方の表'!$D$4:$D$103,0))&amp;"",IFERROR(INDEX('分け方の表'!$C$4:$C$103,MATCH(F1263&amp;"|（ほか全部）",'分け方の表'!$D$4:$D$103,0))&amp;"","未分類"))))</f>
        <v/>
      </c>
      <c r="S1263" s="39">
        <f>IF(L1263&lt;&gt;1,"",IF(N1263=1,"",IF(IF(O1263&gt;0,INDEX('分け方の表'!$N$4:$N$53,O1263)&amp;"","")&lt;&gt;"",IF(INDEX('分け方の表'!$N$4:$N$53,O1263)="（数えない）","",INDEX('分け方の表'!$N$4:$N$53,O1263)&amp;""),IF(I1263&amp;""="1",IF((Q1263&lt;&gt;"")*(D1263&lt;0)*(IFERROR(INDEX('入力'!$E$30:$E$88,MATCH(Q1263,'入力'!$A$30:$A$88,0)),"")="貯める・増やす"),Q1263,""),IF(A1263&amp;""="0","",IF(Q1263&lt;&gt;"",Q1263,R1263))))))</f>
        <v/>
      </c>
      <c r="T1263" s="56">
        <f>IF(S1263="","",IF(IFERROR(INDEX('入力'!$E$30:$E$88,MATCH(S1263,'入力'!$A$30:$A$88,0)),"")="入るお金",D1263,-D1263))</f>
        <v/>
      </c>
      <c r="U1263" s="39">
        <f>IF(L1263="","",IF(L1263&lt;&gt;1,"見出しなど",IF(N1263=1,"重なり",IF(S1263="",IF(O1263&gt;0,"数えない（直した）",IF(I1263&amp;""="1","振替",IF(A1263&amp;""="0","計算対象外","数えない"))),IF(COUNTIFS('入力'!$A$30:$A$88,S1263)=0,"一覧にない費目",IF(O1263&gt;0,"直した",IF(S1263="未分類","未分類","OK")))))))</f>
        <v/>
      </c>
    </row>
    <row r="1264">
      <c r="A1264" s="40" t="n"/>
      <c r="B1264" s="34" t="n"/>
      <c r="C1264" s="35" t="n"/>
      <c r="D1264" s="36" t="n"/>
      <c r="E1264" s="35" t="n"/>
      <c r="F1264" s="35" t="n"/>
      <c r="G1264" s="35" t="n"/>
      <c r="H1264" s="35" t="n"/>
      <c r="I1264" s="40" t="n"/>
      <c r="J1264" s="35" t="n"/>
      <c r="L1264" s="39">
        <f>IF(B1264="","",IFERROR(YEAR(B1264)*0+D1264*0+1,0))</f>
        <v/>
      </c>
      <c r="M1264" s="55">
        <f>IF(L1264&lt;&gt;1,"",IF(O1264&gt;0,IF(INDEX('分け方の表'!$O$4:$O$53,O1264)&lt;&gt;"",DATE(YEAR(INDEX('分け方の表'!$O$4:$O$53,O1264)),MONTH(INDEX('分け方の表'!$O$4:$O$53,O1264)),1),DATE(YEAR(B1264),MONTH(B1264),1)),DATE(YEAR(B1264),MONTH(B1264),1)))</f>
        <v/>
      </c>
      <c r="N1264" s="39">
        <f>IF(L1264&lt;&gt;1,"",IF(J1264="",0,IF(COUNTIFS($J$4:J1264,J1264)&gt;1,1,0)))</f>
        <v/>
      </c>
      <c r="O1264" s="39">
        <f>IF(L1264&lt;&gt;1,"",IF(J1264="",0,IFERROR(MATCH(J1264,'分け方の表'!$M$4:$M$53,0),0)))</f>
        <v/>
      </c>
      <c r="P1264" s="39">
        <f>IF(L1264&lt;&gt;1,"",IF(SUMPRODUCT((COUNTIFS(C1264,"*"&amp;'分け方の表'!$F$4:$F$23&amp;"*")&gt;0)*('分け方の表'!$F$4:$F$23&lt;&gt;"")*'分け方の表'!$I$4:$I$23)=0,99,1+COUNTIFS('分け方の表'!$I$4:$I$23,"&gt;"&amp;SUMPRODUCT((COUNTIFS(C1264,"*"&amp;'分け方の表'!$F$4:$F$23&amp;"*")&gt;0)*('分け方の表'!$F$4:$F$23&lt;&gt;"")*'分け方の表'!$I$4:$I$23))))</f>
        <v/>
      </c>
      <c r="Q1264" s="39">
        <f>IF(L1264&lt;&gt;1,"",IF(P1264&gt;=99,"",INDEX('分け方の表'!$G$4:$G$23,P1264)&amp;""))</f>
        <v/>
      </c>
      <c r="R1264" s="39">
        <f>IF(L1264&lt;&gt;1,"",IF((F1264="収入")*(G1264="給与")*(E1264&lt;&gt;"")*(COUNTIFS('分け方の表'!$J$4:$J$13,E1264)&gt;0),INDEX('分け方の表'!$K$4:$K$13,MATCH(E1264,'分け方の表'!$J$4:$J$13,0))&amp;"",IFERROR(INDEX('分け方の表'!$C$4:$C$103,MATCH(F1264&amp;"|"&amp;G1264,'分け方の表'!$D$4:$D$103,0))&amp;"",IFERROR(INDEX('分け方の表'!$C$4:$C$103,MATCH(F1264&amp;"|（ほか全部）",'分け方の表'!$D$4:$D$103,0))&amp;"","未分類"))))</f>
        <v/>
      </c>
      <c r="S1264" s="39">
        <f>IF(L1264&lt;&gt;1,"",IF(N1264=1,"",IF(IF(O1264&gt;0,INDEX('分け方の表'!$N$4:$N$53,O1264)&amp;"","")&lt;&gt;"",IF(INDEX('分け方の表'!$N$4:$N$53,O1264)="（数えない）","",INDEX('分け方の表'!$N$4:$N$53,O1264)&amp;""),IF(I1264&amp;""="1",IF((Q1264&lt;&gt;"")*(D1264&lt;0)*(IFERROR(INDEX('入力'!$E$30:$E$88,MATCH(Q1264,'入力'!$A$30:$A$88,0)),"")="貯める・増やす"),Q1264,""),IF(A1264&amp;""="0","",IF(Q1264&lt;&gt;"",Q1264,R1264))))))</f>
        <v/>
      </c>
      <c r="T1264" s="56">
        <f>IF(S1264="","",IF(IFERROR(INDEX('入力'!$E$30:$E$88,MATCH(S1264,'入力'!$A$30:$A$88,0)),"")="入るお金",D1264,-D1264))</f>
        <v/>
      </c>
      <c r="U1264" s="39">
        <f>IF(L1264="","",IF(L1264&lt;&gt;1,"見出しなど",IF(N1264=1,"重なり",IF(S1264="",IF(O1264&gt;0,"数えない（直した）",IF(I1264&amp;""="1","振替",IF(A1264&amp;""="0","計算対象外","数えない"))),IF(COUNTIFS('入力'!$A$30:$A$88,S1264)=0,"一覧にない費目",IF(O1264&gt;0,"直した",IF(S1264="未分類","未分類","OK")))))))</f>
        <v/>
      </c>
    </row>
    <row r="1265">
      <c r="A1265" s="40" t="n"/>
      <c r="B1265" s="34" t="n"/>
      <c r="C1265" s="35" t="n"/>
      <c r="D1265" s="36" t="n"/>
      <c r="E1265" s="35" t="n"/>
      <c r="F1265" s="35" t="n"/>
      <c r="G1265" s="35" t="n"/>
      <c r="H1265" s="35" t="n"/>
      <c r="I1265" s="40" t="n"/>
      <c r="J1265" s="35" t="n"/>
      <c r="L1265" s="39">
        <f>IF(B1265="","",IFERROR(YEAR(B1265)*0+D1265*0+1,0))</f>
        <v/>
      </c>
      <c r="M1265" s="55">
        <f>IF(L1265&lt;&gt;1,"",IF(O1265&gt;0,IF(INDEX('分け方の表'!$O$4:$O$53,O1265)&lt;&gt;"",DATE(YEAR(INDEX('分け方の表'!$O$4:$O$53,O1265)),MONTH(INDEX('分け方の表'!$O$4:$O$53,O1265)),1),DATE(YEAR(B1265),MONTH(B1265),1)),DATE(YEAR(B1265),MONTH(B1265),1)))</f>
        <v/>
      </c>
      <c r="N1265" s="39">
        <f>IF(L1265&lt;&gt;1,"",IF(J1265="",0,IF(COUNTIFS($J$4:J1265,J1265)&gt;1,1,0)))</f>
        <v/>
      </c>
      <c r="O1265" s="39">
        <f>IF(L1265&lt;&gt;1,"",IF(J1265="",0,IFERROR(MATCH(J1265,'分け方の表'!$M$4:$M$53,0),0)))</f>
        <v/>
      </c>
      <c r="P1265" s="39">
        <f>IF(L1265&lt;&gt;1,"",IF(SUMPRODUCT((COUNTIFS(C1265,"*"&amp;'分け方の表'!$F$4:$F$23&amp;"*")&gt;0)*('分け方の表'!$F$4:$F$23&lt;&gt;"")*'分け方の表'!$I$4:$I$23)=0,99,1+COUNTIFS('分け方の表'!$I$4:$I$23,"&gt;"&amp;SUMPRODUCT((COUNTIFS(C1265,"*"&amp;'分け方の表'!$F$4:$F$23&amp;"*")&gt;0)*('分け方の表'!$F$4:$F$23&lt;&gt;"")*'分け方の表'!$I$4:$I$23))))</f>
        <v/>
      </c>
      <c r="Q1265" s="39">
        <f>IF(L1265&lt;&gt;1,"",IF(P1265&gt;=99,"",INDEX('分け方の表'!$G$4:$G$23,P1265)&amp;""))</f>
        <v/>
      </c>
      <c r="R1265" s="39">
        <f>IF(L1265&lt;&gt;1,"",IF((F1265="収入")*(G1265="給与")*(E1265&lt;&gt;"")*(COUNTIFS('分け方の表'!$J$4:$J$13,E1265)&gt;0),INDEX('分け方の表'!$K$4:$K$13,MATCH(E1265,'分け方の表'!$J$4:$J$13,0))&amp;"",IFERROR(INDEX('分け方の表'!$C$4:$C$103,MATCH(F1265&amp;"|"&amp;G1265,'分け方の表'!$D$4:$D$103,0))&amp;"",IFERROR(INDEX('分け方の表'!$C$4:$C$103,MATCH(F1265&amp;"|（ほか全部）",'分け方の表'!$D$4:$D$103,0))&amp;"","未分類"))))</f>
        <v/>
      </c>
      <c r="S1265" s="39">
        <f>IF(L1265&lt;&gt;1,"",IF(N1265=1,"",IF(IF(O1265&gt;0,INDEX('分け方の表'!$N$4:$N$53,O1265)&amp;"","")&lt;&gt;"",IF(INDEX('分け方の表'!$N$4:$N$53,O1265)="（数えない）","",INDEX('分け方の表'!$N$4:$N$53,O1265)&amp;""),IF(I1265&amp;""="1",IF((Q1265&lt;&gt;"")*(D1265&lt;0)*(IFERROR(INDEX('入力'!$E$30:$E$88,MATCH(Q1265,'入力'!$A$30:$A$88,0)),"")="貯める・増やす"),Q1265,""),IF(A1265&amp;""="0","",IF(Q1265&lt;&gt;"",Q1265,R1265))))))</f>
        <v/>
      </c>
      <c r="T1265" s="56">
        <f>IF(S1265="","",IF(IFERROR(INDEX('入力'!$E$30:$E$88,MATCH(S1265,'入力'!$A$30:$A$88,0)),"")="入るお金",D1265,-D1265))</f>
        <v/>
      </c>
      <c r="U1265" s="39">
        <f>IF(L1265="","",IF(L1265&lt;&gt;1,"見出しなど",IF(N1265=1,"重なり",IF(S1265="",IF(O1265&gt;0,"数えない（直した）",IF(I1265&amp;""="1","振替",IF(A1265&amp;""="0","計算対象外","数えない"))),IF(COUNTIFS('入力'!$A$30:$A$88,S1265)=0,"一覧にない費目",IF(O1265&gt;0,"直した",IF(S1265="未分類","未分類","OK")))))))</f>
        <v/>
      </c>
    </row>
    <row r="1266">
      <c r="A1266" s="40" t="n"/>
      <c r="B1266" s="34" t="n"/>
      <c r="C1266" s="35" t="n"/>
      <c r="D1266" s="36" t="n"/>
      <c r="E1266" s="35" t="n"/>
      <c r="F1266" s="35" t="n"/>
      <c r="G1266" s="35" t="n"/>
      <c r="H1266" s="35" t="n"/>
      <c r="I1266" s="40" t="n"/>
      <c r="J1266" s="35" t="n"/>
      <c r="L1266" s="39">
        <f>IF(B1266="","",IFERROR(YEAR(B1266)*0+D1266*0+1,0))</f>
        <v/>
      </c>
      <c r="M1266" s="55">
        <f>IF(L1266&lt;&gt;1,"",IF(O1266&gt;0,IF(INDEX('分け方の表'!$O$4:$O$53,O1266)&lt;&gt;"",DATE(YEAR(INDEX('分け方の表'!$O$4:$O$53,O1266)),MONTH(INDEX('分け方の表'!$O$4:$O$53,O1266)),1),DATE(YEAR(B1266),MONTH(B1266),1)),DATE(YEAR(B1266),MONTH(B1266),1)))</f>
        <v/>
      </c>
      <c r="N1266" s="39">
        <f>IF(L1266&lt;&gt;1,"",IF(J1266="",0,IF(COUNTIFS($J$4:J1266,J1266)&gt;1,1,0)))</f>
        <v/>
      </c>
      <c r="O1266" s="39">
        <f>IF(L1266&lt;&gt;1,"",IF(J1266="",0,IFERROR(MATCH(J1266,'分け方の表'!$M$4:$M$53,0),0)))</f>
        <v/>
      </c>
      <c r="P1266" s="39">
        <f>IF(L1266&lt;&gt;1,"",IF(SUMPRODUCT((COUNTIFS(C1266,"*"&amp;'分け方の表'!$F$4:$F$23&amp;"*")&gt;0)*('分け方の表'!$F$4:$F$23&lt;&gt;"")*'分け方の表'!$I$4:$I$23)=0,99,1+COUNTIFS('分け方の表'!$I$4:$I$23,"&gt;"&amp;SUMPRODUCT((COUNTIFS(C1266,"*"&amp;'分け方の表'!$F$4:$F$23&amp;"*")&gt;0)*('分け方の表'!$F$4:$F$23&lt;&gt;"")*'分け方の表'!$I$4:$I$23))))</f>
        <v/>
      </c>
      <c r="Q1266" s="39">
        <f>IF(L1266&lt;&gt;1,"",IF(P1266&gt;=99,"",INDEX('分け方の表'!$G$4:$G$23,P1266)&amp;""))</f>
        <v/>
      </c>
      <c r="R1266" s="39">
        <f>IF(L1266&lt;&gt;1,"",IF((F1266="収入")*(G1266="給与")*(E1266&lt;&gt;"")*(COUNTIFS('分け方の表'!$J$4:$J$13,E1266)&gt;0),INDEX('分け方の表'!$K$4:$K$13,MATCH(E1266,'分け方の表'!$J$4:$J$13,0))&amp;"",IFERROR(INDEX('分け方の表'!$C$4:$C$103,MATCH(F1266&amp;"|"&amp;G1266,'分け方の表'!$D$4:$D$103,0))&amp;"",IFERROR(INDEX('分け方の表'!$C$4:$C$103,MATCH(F1266&amp;"|（ほか全部）",'分け方の表'!$D$4:$D$103,0))&amp;"","未分類"))))</f>
        <v/>
      </c>
      <c r="S1266" s="39">
        <f>IF(L1266&lt;&gt;1,"",IF(N1266=1,"",IF(IF(O1266&gt;0,INDEX('分け方の表'!$N$4:$N$53,O1266)&amp;"","")&lt;&gt;"",IF(INDEX('分け方の表'!$N$4:$N$53,O1266)="（数えない）","",INDEX('分け方の表'!$N$4:$N$53,O1266)&amp;""),IF(I1266&amp;""="1",IF((Q1266&lt;&gt;"")*(D1266&lt;0)*(IFERROR(INDEX('入力'!$E$30:$E$88,MATCH(Q1266,'入力'!$A$30:$A$88,0)),"")="貯める・増やす"),Q1266,""),IF(A1266&amp;""="0","",IF(Q1266&lt;&gt;"",Q1266,R1266))))))</f>
        <v/>
      </c>
      <c r="T1266" s="56">
        <f>IF(S1266="","",IF(IFERROR(INDEX('入力'!$E$30:$E$88,MATCH(S1266,'入力'!$A$30:$A$88,0)),"")="入るお金",D1266,-D1266))</f>
        <v/>
      </c>
      <c r="U1266" s="39">
        <f>IF(L1266="","",IF(L1266&lt;&gt;1,"見出しなど",IF(N1266=1,"重なり",IF(S1266="",IF(O1266&gt;0,"数えない（直した）",IF(I1266&amp;""="1","振替",IF(A1266&amp;""="0","計算対象外","数えない"))),IF(COUNTIFS('入力'!$A$30:$A$88,S1266)=0,"一覧にない費目",IF(O1266&gt;0,"直した",IF(S1266="未分類","未分類","OK")))))))</f>
        <v/>
      </c>
    </row>
    <row r="1267">
      <c r="A1267" s="40" t="n"/>
      <c r="B1267" s="34" t="n"/>
      <c r="C1267" s="35" t="n"/>
      <c r="D1267" s="36" t="n"/>
      <c r="E1267" s="35" t="n"/>
      <c r="F1267" s="35" t="n"/>
      <c r="G1267" s="35" t="n"/>
      <c r="H1267" s="35" t="n"/>
      <c r="I1267" s="40" t="n"/>
      <c r="J1267" s="35" t="n"/>
      <c r="L1267" s="39">
        <f>IF(B1267="","",IFERROR(YEAR(B1267)*0+D1267*0+1,0))</f>
        <v/>
      </c>
      <c r="M1267" s="55">
        <f>IF(L1267&lt;&gt;1,"",IF(O1267&gt;0,IF(INDEX('分け方の表'!$O$4:$O$53,O1267)&lt;&gt;"",DATE(YEAR(INDEX('分け方の表'!$O$4:$O$53,O1267)),MONTH(INDEX('分け方の表'!$O$4:$O$53,O1267)),1),DATE(YEAR(B1267),MONTH(B1267),1)),DATE(YEAR(B1267),MONTH(B1267),1)))</f>
        <v/>
      </c>
      <c r="N1267" s="39">
        <f>IF(L1267&lt;&gt;1,"",IF(J1267="",0,IF(COUNTIFS($J$4:J1267,J1267)&gt;1,1,0)))</f>
        <v/>
      </c>
      <c r="O1267" s="39">
        <f>IF(L1267&lt;&gt;1,"",IF(J1267="",0,IFERROR(MATCH(J1267,'分け方の表'!$M$4:$M$53,0),0)))</f>
        <v/>
      </c>
      <c r="P1267" s="39">
        <f>IF(L1267&lt;&gt;1,"",IF(SUMPRODUCT((COUNTIFS(C1267,"*"&amp;'分け方の表'!$F$4:$F$23&amp;"*")&gt;0)*('分け方の表'!$F$4:$F$23&lt;&gt;"")*'分け方の表'!$I$4:$I$23)=0,99,1+COUNTIFS('分け方の表'!$I$4:$I$23,"&gt;"&amp;SUMPRODUCT((COUNTIFS(C1267,"*"&amp;'分け方の表'!$F$4:$F$23&amp;"*")&gt;0)*('分け方の表'!$F$4:$F$23&lt;&gt;"")*'分け方の表'!$I$4:$I$23))))</f>
        <v/>
      </c>
      <c r="Q1267" s="39">
        <f>IF(L1267&lt;&gt;1,"",IF(P1267&gt;=99,"",INDEX('分け方の表'!$G$4:$G$23,P1267)&amp;""))</f>
        <v/>
      </c>
      <c r="R1267" s="39">
        <f>IF(L1267&lt;&gt;1,"",IF((F1267="収入")*(G1267="給与")*(E1267&lt;&gt;"")*(COUNTIFS('分け方の表'!$J$4:$J$13,E1267)&gt;0),INDEX('分け方の表'!$K$4:$K$13,MATCH(E1267,'分け方の表'!$J$4:$J$13,0))&amp;"",IFERROR(INDEX('分け方の表'!$C$4:$C$103,MATCH(F1267&amp;"|"&amp;G1267,'分け方の表'!$D$4:$D$103,0))&amp;"",IFERROR(INDEX('分け方の表'!$C$4:$C$103,MATCH(F1267&amp;"|（ほか全部）",'分け方の表'!$D$4:$D$103,0))&amp;"","未分類"))))</f>
        <v/>
      </c>
      <c r="S1267" s="39">
        <f>IF(L1267&lt;&gt;1,"",IF(N1267=1,"",IF(IF(O1267&gt;0,INDEX('分け方の表'!$N$4:$N$53,O1267)&amp;"","")&lt;&gt;"",IF(INDEX('分け方の表'!$N$4:$N$53,O1267)="（数えない）","",INDEX('分け方の表'!$N$4:$N$53,O1267)&amp;""),IF(I1267&amp;""="1",IF((Q1267&lt;&gt;"")*(D1267&lt;0)*(IFERROR(INDEX('入力'!$E$30:$E$88,MATCH(Q1267,'入力'!$A$30:$A$88,0)),"")="貯める・増やす"),Q1267,""),IF(A1267&amp;""="0","",IF(Q1267&lt;&gt;"",Q1267,R1267))))))</f>
        <v/>
      </c>
      <c r="T1267" s="56">
        <f>IF(S1267="","",IF(IFERROR(INDEX('入力'!$E$30:$E$88,MATCH(S1267,'入力'!$A$30:$A$88,0)),"")="入るお金",D1267,-D1267))</f>
        <v/>
      </c>
      <c r="U1267" s="39">
        <f>IF(L1267="","",IF(L1267&lt;&gt;1,"見出しなど",IF(N1267=1,"重なり",IF(S1267="",IF(O1267&gt;0,"数えない（直した）",IF(I1267&amp;""="1","振替",IF(A1267&amp;""="0","計算対象外","数えない"))),IF(COUNTIFS('入力'!$A$30:$A$88,S1267)=0,"一覧にない費目",IF(O1267&gt;0,"直した",IF(S1267="未分類","未分類","OK")))))))</f>
        <v/>
      </c>
    </row>
    <row r="1268">
      <c r="A1268" s="40" t="n"/>
      <c r="B1268" s="34" t="n"/>
      <c r="C1268" s="35" t="n"/>
      <c r="D1268" s="36" t="n"/>
      <c r="E1268" s="35" t="n"/>
      <c r="F1268" s="35" t="n"/>
      <c r="G1268" s="35" t="n"/>
      <c r="H1268" s="35" t="n"/>
      <c r="I1268" s="40" t="n"/>
      <c r="J1268" s="35" t="n"/>
      <c r="L1268" s="39">
        <f>IF(B1268="","",IFERROR(YEAR(B1268)*0+D1268*0+1,0))</f>
        <v/>
      </c>
      <c r="M1268" s="55">
        <f>IF(L1268&lt;&gt;1,"",IF(O1268&gt;0,IF(INDEX('分け方の表'!$O$4:$O$53,O1268)&lt;&gt;"",DATE(YEAR(INDEX('分け方の表'!$O$4:$O$53,O1268)),MONTH(INDEX('分け方の表'!$O$4:$O$53,O1268)),1),DATE(YEAR(B1268),MONTH(B1268),1)),DATE(YEAR(B1268),MONTH(B1268),1)))</f>
        <v/>
      </c>
      <c r="N1268" s="39">
        <f>IF(L1268&lt;&gt;1,"",IF(J1268="",0,IF(COUNTIFS($J$4:J1268,J1268)&gt;1,1,0)))</f>
        <v/>
      </c>
      <c r="O1268" s="39">
        <f>IF(L1268&lt;&gt;1,"",IF(J1268="",0,IFERROR(MATCH(J1268,'分け方の表'!$M$4:$M$53,0),0)))</f>
        <v/>
      </c>
      <c r="P1268" s="39">
        <f>IF(L1268&lt;&gt;1,"",IF(SUMPRODUCT((COUNTIFS(C1268,"*"&amp;'分け方の表'!$F$4:$F$23&amp;"*")&gt;0)*('分け方の表'!$F$4:$F$23&lt;&gt;"")*'分け方の表'!$I$4:$I$23)=0,99,1+COUNTIFS('分け方の表'!$I$4:$I$23,"&gt;"&amp;SUMPRODUCT((COUNTIFS(C1268,"*"&amp;'分け方の表'!$F$4:$F$23&amp;"*")&gt;0)*('分け方の表'!$F$4:$F$23&lt;&gt;"")*'分け方の表'!$I$4:$I$23))))</f>
        <v/>
      </c>
      <c r="Q1268" s="39">
        <f>IF(L1268&lt;&gt;1,"",IF(P1268&gt;=99,"",INDEX('分け方の表'!$G$4:$G$23,P1268)&amp;""))</f>
        <v/>
      </c>
      <c r="R1268" s="39">
        <f>IF(L1268&lt;&gt;1,"",IF((F1268="収入")*(G1268="給与")*(E1268&lt;&gt;"")*(COUNTIFS('分け方の表'!$J$4:$J$13,E1268)&gt;0),INDEX('分け方の表'!$K$4:$K$13,MATCH(E1268,'分け方の表'!$J$4:$J$13,0))&amp;"",IFERROR(INDEX('分け方の表'!$C$4:$C$103,MATCH(F1268&amp;"|"&amp;G1268,'分け方の表'!$D$4:$D$103,0))&amp;"",IFERROR(INDEX('分け方の表'!$C$4:$C$103,MATCH(F1268&amp;"|（ほか全部）",'分け方の表'!$D$4:$D$103,0))&amp;"","未分類"))))</f>
        <v/>
      </c>
      <c r="S1268" s="39">
        <f>IF(L1268&lt;&gt;1,"",IF(N1268=1,"",IF(IF(O1268&gt;0,INDEX('分け方の表'!$N$4:$N$53,O1268)&amp;"","")&lt;&gt;"",IF(INDEX('分け方の表'!$N$4:$N$53,O1268)="（数えない）","",INDEX('分け方の表'!$N$4:$N$53,O1268)&amp;""),IF(I1268&amp;""="1",IF((Q1268&lt;&gt;"")*(D1268&lt;0)*(IFERROR(INDEX('入力'!$E$30:$E$88,MATCH(Q1268,'入力'!$A$30:$A$88,0)),"")="貯める・増やす"),Q1268,""),IF(A1268&amp;""="0","",IF(Q1268&lt;&gt;"",Q1268,R1268))))))</f>
        <v/>
      </c>
      <c r="T1268" s="56">
        <f>IF(S1268="","",IF(IFERROR(INDEX('入力'!$E$30:$E$88,MATCH(S1268,'入力'!$A$30:$A$88,0)),"")="入るお金",D1268,-D1268))</f>
        <v/>
      </c>
      <c r="U1268" s="39">
        <f>IF(L1268="","",IF(L1268&lt;&gt;1,"見出しなど",IF(N1268=1,"重なり",IF(S1268="",IF(O1268&gt;0,"数えない（直した）",IF(I1268&amp;""="1","振替",IF(A1268&amp;""="0","計算対象外","数えない"))),IF(COUNTIFS('入力'!$A$30:$A$88,S1268)=0,"一覧にない費目",IF(O1268&gt;0,"直した",IF(S1268="未分類","未分類","OK")))))))</f>
        <v/>
      </c>
    </row>
    <row r="1269">
      <c r="A1269" s="40" t="n"/>
      <c r="B1269" s="34" t="n"/>
      <c r="C1269" s="35" t="n"/>
      <c r="D1269" s="36" t="n"/>
      <c r="E1269" s="35" t="n"/>
      <c r="F1269" s="35" t="n"/>
      <c r="G1269" s="35" t="n"/>
      <c r="H1269" s="35" t="n"/>
      <c r="I1269" s="40" t="n"/>
      <c r="J1269" s="35" t="n"/>
      <c r="L1269" s="39">
        <f>IF(B1269="","",IFERROR(YEAR(B1269)*0+D1269*0+1,0))</f>
        <v/>
      </c>
      <c r="M1269" s="55">
        <f>IF(L1269&lt;&gt;1,"",IF(O1269&gt;0,IF(INDEX('分け方の表'!$O$4:$O$53,O1269)&lt;&gt;"",DATE(YEAR(INDEX('分け方の表'!$O$4:$O$53,O1269)),MONTH(INDEX('分け方の表'!$O$4:$O$53,O1269)),1),DATE(YEAR(B1269),MONTH(B1269),1)),DATE(YEAR(B1269),MONTH(B1269),1)))</f>
        <v/>
      </c>
      <c r="N1269" s="39">
        <f>IF(L1269&lt;&gt;1,"",IF(J1269="",0,IF(COUNTIFS($J$4:J1269,J1269)&gt;1,1,0)))</f>
        <v/>
      </c>
      <c r="O1269" s="39">
        <f>IF(L1269&lt;&gt;1,"",IF(J1269="",0,IFERROR(MATCH(J1269,'分け方の表'!$M$4:$M$53,0),0)))</f>
        <v/>
      </c>
      <c r="P1269" s="39">
        <f>IF(L1269&lt;&gt;1,"",IF(SUMPRODUCT((COUNTIFS(C1269,"*"&amp;'分け方の表'!$F$4:$F$23&amp;"*")&gt;0)*('分け方の表'!$F$4:$F$23&lt;&gt;"")*'分け方の表'!$I$4:$I$23)=0,99,1+COUNTIFS('分け方の表'!$I$4:$I$23,"&gt;"&amp;SUMPRODUCT((COUNTIFS(C1269,"*"&amp;'分け方の表'!$F$4:$F$23&amp;"*")&gt;0)*('分け方の表'!$F$4:$F$23&lt;&gt;"")*'分け方の表'!$I$4:$I$23))))</f>
        <v/>
      </c>
      <c r="Q1269" s="39">
        <f>IF(L1269&lt;&gt;1,"",IF(P1269&gt;=99,"",INDEX('分け方の表'!$G$4:$G$23,P1269)&amp;""))</f>
        <v/>
      </c>
      <c r="R1269" s="39">
        <f>IF(L1269&lt;&gt;1,"",IF((F1269="収入")*(G1269="給与")*(E1269&lt;&gt;"")*(COUNTIFS('分け方の表'!$J$4:$J$13,E1269)&gt;0),INDEX('分け方の表'!$K$4:$K$13,MATCH(E1269,'分け方の表'!$J$4:$J$13,0))&amp;"",IFERROR(INDEX('分け方の表'!$C$4:$C$103,MATCH(F1269&amp;"|"&amp;G1269,'分け方の表'!$D$4:$D$103,0))&amp;"",IFERROR(INDEX('分け方の表'!$C$4:$C$103,MATCH(F1269&amp;"|（ほか全部）",'分け方の表'!$D$4:$D$103,0))&amp;"","未分類"))))</f>
        <v/>
      </c>
      <c r="S1269" s="39">
        <f>IF(L1269&lt;&gt;1,"",IF(N1269=1,"",IF(IF(O1269&gt;0,INDEX('分け方の表'!$N$4:$N$53,O1269)&amp;"","")&lt;&gt;"",IF(INDEX('分け方の表'!$N$4:$N$53,O1269)="（数えない）","",INDEX('分け方の表'!$N$4:$N$53,O1269)&amp;""),IF(I1269&amp;""="1",IF((Q1269&lt;&gt;"")*(D1269&lt;0)*(IFERROR(INDEX('入力'!$E$30:$E$88,MATCH(Q1269,'入力'!$A$30:$A$88,0)),"")="貯める・増やす"),Q1269,""),IF(A1269&amp;""="0","",IF(Q1269&lt;&gt;"",Q1269,R1269))))))</f>
        <v/>
      </c>
      <c r="T1269" s="56">
        <f>IF(S1269="","",IF(IFERROR(INDEX('入力'!$E$30:$E$88,MATCH(S1269,'入力'!$A$30:$A$88,0)),"")="入るお金",D1269,-D1269))</f>
        <v/>
      </c>
      <c r="U1269" s="39">
        <f>IF(L1269="","",IF(L1269&lt;&gt;1,"見出しなど",IF(N1269=1,"重なり",IF(S1269="",IF(O1269&gt;0,"数えない（直した）",IF(I1269&amp;""="1","振替",IF(A1269&amp;""="0","計算対象外","数えない"))),IF(COUNTIFS('入力'!$A$30:$A$88,S1269)=0,"一覧にない費目",IF(O1269&gt;0,"直した",IF(S1269="未分類","未分類","OK")))))))</f>
        <v/>
      </c>
    </row>
    <row r="1270">
      <c r="A1270" s="40" t="n"/>
      <c r="B1270" s="34" t="n"/>
      <c r="C1270" s="35" t="n"/>
      <c r="D1270" s="36" t="n"/>
      <c r="E1270" s="35" t="n"/>
      <c r="F1270" s="35" t="n"/>
      <c r="G1270" s="35" t="n"/>
      <c r="H1270" s="35" t="n"/>
      <c r="I1270" s="40" t="n"/>
      <c r="J1270" s="35" t="n"/>
      <c r="L1270" s="39">
        <f>IF(B1270="","",IFERROR(YEAR(B1270)*0+D1270*0+1,0))</f>
        <v/>
      </c>
      <c r="M1270" s="55">
        <f>IF(L1270&lt;&gt;1,"",IF(O1270&gt;0,IF(INDEX('分け方の表'!$O$4:$O$53,O1270)&lt;&gt;"",DATE(YEAR(INDEX('分け方の表'!$O$4:$O$53,O1270)),MONTH(INDEX('分け方の表'!$O$4:$O$53,O1270)),1),DATE(YEAR(B1270),MONTH(B1270),1)),DATE(YEAR(B1270),MONTH(B1270),1)))</f>
        <v/>
      </c>
      <c r="N1270" s="39">
        <f>IF(L1270&lt;&gt;1,"",IF(J1270="",0,IF(COUNTIFS($J$4:J1270,J1270)&gt;1,1,0)))</f>
        <v/>
      </c>
      <c r="O1270" s="39">
        <f>IF(L1270&lt;&gt;1,"",IF(J1270="",0,IFERROR(MATCH(J1270,'分け方の表'!$M$4:$M$53,0),0)))</f>
        <v/>
      </c>
      <c r="P1270" s="39">
        <f>IF(L1270&lt;&gt;1,"",IF(SUMPRODUCT((COUNTIFS(C1270,"*"&amp;'分け方の表'!$F$4:$F$23&amp;"*")&gt;0)*('分け方の表'!$F$4:$F$23&lt;&gt;"")*'分け方の表'!$I$4:$I$23)=0,99,1+COUNTIFS('分け方の表'!$I$4:$I$23,"&gt;"&amp;SUMPRODUCT((COUNTIFS(C1270,"*"&amp;'分け方の表'!$F$4:$F$23&amp;"*")&gt;0)*('分け方の表'!$F$4:$F$23&lt;&gt;"")*'分け方の表'!$I$4:$I$23))))</f>
        <v/>
      </c>
      <c r="Q1270" s="39">
        <f>IF(L1270&lt;&gt;1,"",IF(P1270&gt;=99,"",INDEX('分け方の表'!$G$4:$G$23,P1270)&amp;""))</f>
        <v/>
      </c>
      <c r="R1270" s="39">
        <f>IF(L1270&lt;&gt;1,"",IF((F1270="収入")*(G1270="給与")*(E1270&lt;&gt;"")*(COUNTIFS('分け方の表'!$J$4:$J$13,E1270)&gt;0),INDEX('分け方の表'!$K$4:$K$13,MATCH(E1270,'分け方の表'!$J$4:$J$13,0))&amp;"",IFERROR(INDEX('分け方の表'!$C$4:$C$103,MATCH(F1270&amp;"|"&amp;G1270,'分け方の表'!$D$4:$D$103,0))&amp;"",IFERROR(INDEX('分け方の表'!$C$4:$C$103,MATCH(F1270&amp;"|（ほか全部）",'分け方の表'!$D$4:$D$103,0))&amp;"","未分類"))))</f>
        <v/>
      </c>
      <c r="S1270" s="39">
        <f>IF(L1270&lt;&gt;1,"",IF(N1270=1,"",IF(IF(O1270&gt;0,INDEX('分け方の表'!$N$4:$N$53,O1270)&amp;"","")&lt;&gt;"",IF(INDEX('分け方の表'!$N$4:$N$53,O1270)="（数えない）","",INDEX('分け方の表'!$N$4:$N$53,O1270)&amp;""),IF(I1270&amp;""="1",IF((Q1270&lt;&gt;"")*(D1270&lt;0)*(IFERROR(INDEX('入力'!$E$30:$E$88,MATCH(Q1270,'入力'!$A$30:$A$88,0)),"")="貯める・増やす"),Q1270,""),IF(A1270&amp;""="0","",IF(Q1270&lt;&gt;"",Q1270,R1270))))))</f>
        <v/>
      </c>
      <c r="T1270" s="56">
        <f>IF(S1270="","",IF(IFERROR(INDEX('入力'!$E$30:$E$88,MATCH(S1270,'入力'!$A$30:$A$88,0)),"")="入るお金",D1270,-D1270))</f>
        <v/>
      </c>
      <c r="U1270" s="39">
        <f>IF(L1270="","",IF(L1270&lt;&gt;1,"見出しなど",IF(N1270=1,"重なり",IF(S1270="",IF(O1270&gt;0,"数えない（直した）",IF(I1270&amp;""="1","振替",IF(A1270&amp;""="0","計算対象外","数えない"))),IF(COUNTIFS('入力'!$A$30:$A$88,S1270)=0,"一覧にない費目",IF(O1270&gt;0,"直した",IF(S1270="未分類","未分類","OK")))))))</f>
        <v/>
      </c>
    </row>
    <row r="1271">
      <c r="A1271" s="40" t="n"/>
      <c r="B1271" s="34" t="n"/>
      <c r="C1271" s="35" t="n"/>
      <c r="D1271" s="36" t="n"/>
      <c r="E1271" s="35" t="n"/>
      <c r="F1271" s="35" t="n"/>
      <c r="G1271" s="35" t="n"/>
      <c r="H1271" s="35" t="n"/>
      <c r="I1271" s="40" t="n"/>
      <c r="J1271" s="35" t="n"/>
      <c r="L1271" s="39">
        <f>IF(B1271="","",IFERROR(YEAR(B1271)*0+D1271*0+1,0))</f>
        <v/>
      </c>
      <c r="M1271" s="55">
        <f>IF(L1271&lt;&gt;1,"",IF(O1271&gt;0,IF(INDEX('分け方の表'!$O$4:$O$53,O1271)&lt;&gt;"",DATE(YEAR(INDEX('分け方の表'!$O$4:$O$53,O1271)),MONTH(INDEX('分け方の表'!$O$4:$O$53,O1271)),1),DATE(YEAR(B1271),MONTH(B1271),1)),DATE(YEAR(B1271),MONTH(B1271),1)))</f>
        <v/>
      </c>
      <c r="N1271" s="39">
        <f>IF(L1271&lt;&gt;1,"",IF(J1271="",0,IF(COUNTIFS($J$4:J1271,J1271)&gt;1,1,0)))</f>
        <v/>
      </c>
      <c r="O1271" s="39">
        <f>IF(L1271&lt;&gt;1,"",IF(J1271="",0,IFERROR(MATCH(J1271,'分け方の表'!$M$4:$M$53,0),0)))</f>
        <v/>
      </c>
      <c r="P1271" s="39">
        <f>IF(L1271&lt;&gt;1,"",IF(SUMPRODUCT((COUNTIFS(C1271,"*"&amp;'分け方の表'!$F$4:$F$23&amp;"*")&gt;0)*('分け方の表'!$F$4:$F$23&lt;&gt;"")*'分け方の表'!$I$4:$I$23)=0,99,1+COUNTIFS('分け方の表'!$I$4:$I$23,"&gt;"&amp;SUMPRODUCT((COUNTIFS(C1271,"*"&amp;'分け方の表'!$F$4:$F$23&amp;"*")&gt;0)*('分け方の表'!$F$4:$F$23&lt;&gt;"")*'分け方の表'!$I$4:$I$23))))</f>
        <v/>
      </c>
      <c r="Q1271" s="39">
        <f>IF(L1271&lt;&gt;1,"",IF(P1271&gt;=99,"",INDEX('分け方の表'!$G$4:$G$23,P1271)&amp;""))</f>
        <v/>
      </c>
      <c r="R1271" s="39">
        <f>IF(L1271&lt;&gt;1,"",IF((F1271="収入")*(G1271="給与")*(E1271&lt;&gt;"")*(COUNTIFS('分け方の表'!$J$4:$J$13,E1271)&gt;0),INDEX('分け方の表'!$K$4:$K$13,MATCH(E1271,'分け方の表'!$J$4:$J$13,0))&amp;"",IFERROR(INDEX('分け方の表'!$C$4:$C$103,MATCH(F1271&amp;"|"&amp;G1271,'分け方の表'!$D$4:$D$103,0))&amp;"",IFERROR(INDEX('分け方の表'!$C$4:$C$103,MATCH(F1271&amp;"|（ほか全部）",'分け方の表'!$D$4:$D$103,0))&amp;"","未分類"))))</f>
        <v/>
      </c>
      <c r="S1271" s="39">
        <f>IF(L1271&lt;&gt;1,"",IF(N1271=1,"",IF(IF(O1271&gt;0,INDEX('分け方の表'!$N$4:$N$53,O1271)&amp;"","")&lt;&gt;"",IF(INDEX('分け方の表'!$N$4:$N$53,O1271)="（数えない）","",INDEX('分け方の表'!$N$4:$N$53,O1271)&amp;""),IF(I1271&amp;""="1",IF((Q1271&lt;&gt;"")*(D1271&lt;0)*(IFERROR(INDEX('入力'!$E$30:$E$88,MATCH(Q1271,'入力'!$A$30:$A$88,0)),"")="貯める・増やす"),Q1271,""),IF(A1271&amp;""="0","",IF(Q1271&lt;&gt;"",Q1271,R1271))))))</f>
        <v/>
      </c>
      <c r="T1271" s="56">
        <f>IF(S1271="","",IF(IFERROR(INDEX('入力'!$E$30:$E$88,MATCH(S1271,'入力'!$A$30:$A$88,0)),"")="入るお金",D1271,-D1271))</f>
        <v/>
      </c>
      <c r="U1271" s="39">
        <f>IF(L1271="","",IF(L1271&lt;&gt;1,"見出しなど",IF(N1271=1,"重なり",IF(S1271="",IF(O1271&gt;0,"数えない（直した）",IF(I1271&amp;""="1","振替",IF(A1271&amp;""="0","計算対象外","数えない"))),IF(COUNTIFS('入力'!$A$30:$A$88,S1271)=0,"一覧にない費目",IF(O1271&gt;0,"直した",IF(S1271="未分類","未分類","OK")))))))</f>
        <v/>
      </c>
    </row>
    <row r="1272">
      <c r="A1272" s="40" t="n"/>
      <c r="B1272" s="34" t="n"/>
      <c r="C1272" s="35" t="n"/>
      <c r="D1272" s="36" t="n"/>
      <c r="E1272" s="35" t="n"/>
      <c r="F1272" s="35" t="n"/>
      <c r="G1272" s="35" t="n"/>
      <c r="H1272" s="35" t="n"/>
      <c r="I1272" s="40" t="n"/>
      <c r="J1272" s="35" t="n"/>
      <c r="L1272" s="39">
        <f>IF(B1272="","",IFERROR(YEAR(B1272)*0+D1272*0+1,0))</f>
        <v/>
      </c>
      <c r="M1272" s="55">
        <f>IF(L1272&lt;&gt;1,"",IF(O1272&gt;0,IF(INDEX('分け方の表'!$O$4:$O$53,O1272)&lt;&gt;"",DATE(YEAR(INDEX('分け方の表'!$O$4:$O$53,O1272)),MONTH(INDEX('分け方の表'!$O$4:$O$53,O1272)),1),DATE(YEAR(B1272),MONTH(B1272),1)),DATE(YEAR(B1272),MONTH(B1272),1)))</f>
        <v/>
      </c>
      <c r="N1272" s="39">
        <f>IF(L1272&lt;&gt;1,"",IF(J1272="",0,IF(COUNTIFS($J$4:J1272,J1272)&gt;1,1,0)))</f>
        <v/>
      </c>
      <c r="O1272" s="39">
        <f>IF(L1272&lt;&gt;1,"",IF(J1272="",0,IFERROR(MATCH(J1272,'分け方の表'!$M$4:$M$53,0),0)))</f>
        <v/>
      </c>
      <c r="P1272" s="39">
        <f>IF(L1272&lt;&gt;1,"",IF(SUMPRODUCT((COUNTIFS(C1272,"*"&amp;'分け方の表'!$F$4:$F$23&amp;"*")&gt;0)*('分け方の表'!$F$4:$F$23&lt;&gt;"")*'分け方の表'!$I$4:$I$23)=0,99,1+COUNTIFS('分け方の表'!$I$4:$I$23,"&gt;"&amp;SUMPRODUCT((COUNTIFS(C1272,"*"&amp;'分け方の表'!$F$4:$F$23&amp;"*")&gt;0)*('分け方の表'!$F$4:$F$23&lt;&gt;"")*'分け方の表'!$I$4:$I$23))))</f>
        <v/>
      </c>
      <c r="Q1272" s="39">
        <f>IF(L1272&lt;&gt;1,"",IF(P1272&gt;=99,"",INDEX('分け方の表'!$G$4:$G$23,P1272)&amp;""))</f>
        <v/>
      </c>
      <c r="R1272" s="39">
        <f>IF(L1272&lt;&gt;1,"",IF((F1272="収入")*(G1272="給与")*(E1272&lt;&gt;"")*(COUNTIFS('分け方の表'!$J$4:$J$13,E1272)&gt;0),INDEX('分け方の表'!$K$4:$K$13,MATCH(E1272,'分け方の表'!$J$4:$J$13,0))&amp;"",IFERROR(INDEX('分け方の表'!$C$4:$C$103,MATCH(F1272&amp;"|"&amp;G1272,'分け方の表'!$D$4:$D$103,0))&amp;"",IFERROR(INDEX('分け方の表'!$C$4:$C$103,MATCH(F1272&amp;"|（ほか全部）",'分け方の表'!$D$4:$D$103,0))&amp;"","未分類"))))</f>
        <v/>
      </c>
      <c r="S1272" s="39">
        <f>IF(L1272&lt;&gt;1,"",IF(N1272=1,"",IF(IF(O1272&gt;0,INDEX('分け方の表'!$N$4:$N$53,O1272)&amp;"","")&lt;&gt;"",IF(INDEX('分け方の表'!$N$4:$N$53,O1272)="（数えない）","",INDEX('分け方の表'!$N$4:$N$53,O1272)&amp;""),IF(I1272&amp;""="1",IF((Q1272&lt;&gt;"")*(D1272&lt;0)*(IFERROR(INDEX('入力'!$E$30:$E$88,MATCH(Q1272,'入力'!$A$30:$A$88,0)),"")="貯める・増やす"),Q1272,""),IF(A1272&amp;""="0","",IF(Q1272&lt;&gt;"",Q1272,R1272))))))</f>
        <v/>
      </c>
      <c r="T1272" s="56">
        <f>IF(S1272="","",IF(IFERROR(INDEX('入力'!$E$30:$E$88,MATCH(S1272,'入力'!$A$30:$A$88,0)),"")="入るお金",D1272,-D1272))</f>
        <v/>
      </c>
      <c r="U1272" s="39">
        <f>IF(L1272="","",IF(L1272&lt;&gt;1,"見出しなど",IF(N1272=1,"重なり",IF(S1272="",IF(O1272&gt;0,"数えない（直した）",IF(I1272&amp;""="1","振替",IF(A1272&amp;""="0","計算対象外","数えない"))),IF(COUNTIFS('入力'!$A$30:$A$88,S1272)=0,"一覧にない費目",IF(O1272&gt;0,"直した",IF(S1272="未分類","未分類","OK")))))))</f>
        <v/>
      </c>
    </row>
    <row r="1273">
      <c r="A1273" s="40" t="n"/>
      <c r="B1273" s="34" t="n"/>
      <c r="C1273" s="35" t="n"/>
      <c r="D1273" s="36" t="n"/>
      <c r="E1273" s="35" t="n"/>
      <c r="F1273" s="35" t="n"/>
      <c r="G1273" s="35" t="n"/>
      <c r="H1273" s="35" t="n"/>
      <c r="I1273" s="40" t="n"/>
      <c r="J1273" s="35" t="n"/>
      <c r="L1273" s="39">
        <f>IF(B1273="","",IFERROR(YEAR(B1273)*0+D1273*0+1,0))</f>
        <v/>
      </c>
      <c r="M1273" s="55">
        <f>IF(L1273&lt;&gt;1,"",IF(O1273&gt;0,IF(INDEX('分け方の表'!$O$4:$O$53,O1273)&lt;&gt;"",DATE(YEAR(INDEX('分け方の表'!$O$4:$O$53,O1273)),MONTH(INDEX('分け方の表'!$O$4:$O$53,O1273)),1),DATE(YEAR(B1273),MONTH(B1273),1)),DATE(YEAR(B1273),MONTH(B1273),1)))</f>
        <v/>
      </c>
      <c r="N1273" s="39">
        <f>IF(L1273&lt;&gt;1,"",IF(J1273="",0,IF(COUNTIFS($J$4:J1273,J1273)&gt;1,1,0)))</f>
        <v/>
      </c>
      <c r="O1273" s="39">
        <f>IF(L1273&lt;&gt;1,"",IF(J1273="",0,IFERROR(MATCH(J1273,'分け方の表'!$M$4:$M$53,0),0)))</f>
        <v/>
      </c>
      <c r="P1273" s="39">
        <f>IF(L1273&lt;&gt;1,"",IF(SUMPRODUCT((COUNTIFS(C1273,"*"&amp;'分け方の表'!$F$4:$F$23&amp;"*")&gt;0)*('分け方の表'!$F$4:$F$23&lt;&gt;"")*'分け方の表'!$I$4:$I$23)=0,99,1+COUNTIFS('分け方の表'!$I$4:$I$23,"&gt;"&amp;SUMPRODUCT((COUNTIFS(C1273,"*"&amp;'分け方の表'!$F$4:$F$23&amp;"*")&gt;0)*('分け方の表'!$F$4:$F$23&lt;&gt;"")*'分け方の表'!$I$4:$I$23))))</f>
        <v/>
      </c>
      <c r="Q1273" s="39">
        <f>IF(L1273&lt;&gt;1,"",IF(P1273&gt;=99,"",INDEX('分け方の表'!$G$4:$G$23,P1273)&amp;""))</f>
        <v/>
      </c>
      <c r="R1273" s="39">
        <f>IF(L1273&lt;&gt;1,"",IF((F1273="収入")*(G1273="給与")*(E1273&lt;&gt;"")*(COUNTIFS('分け方の表'!$J$4:$J$13,E1273)&gt;0),INDEX('分け方の表'!$K$4:$K$13,MATCH(E1273,'分け方の表'!$J$4:$J$13,0))&amp;"",IFERROR(INDEX('分け方の表'!$C$4:$C$103,MATCH(F1273&amp;"|"&amp;G1273,'分け方の表'!$D$4:$D$103,0))&amp;"",IFERROR(INDEX('分け方の表'!$C$4:$C$103,MATCH(F1273&amp;"|（ほか全部）",'分け方の表'!$D$4:$D$103,0))&amp;"","未分類"))))</f>
        <v/>
      </c>
      <c r="S1273" s="39">
        <f>IF(L1273&lt;&gt;1,"",IF(N1273=1,"",IF(IF(O1273&gt;0,INDEX('分け方の表'!$N$4:$N$53,O1273)&amp;"","")&lt;&gt;"",IF(INDEX('分け方の表'!$N$4:$N$53,O1273)="（数えない）","",INDEX('分け方の表'!$N$4:$N$53,O1273)&amp;""),IF(I1273&amp;""="1",IF((Q1273&lt;&gt;"")*(D1273&lt;0)*(IFERROR(INDEX('入力'!$E$30:$E$88,MATCH(Q1273,'入力'!$A$30:$A$88,0)),"")="貯める・増やす"),Q1273,""),IF(A1273&amp;""="0","",IF(Q1273&lt;&gt;"",Q1273,R1273))))))</f>
        <v/>
      </c>
      <c r="T1273" s="56">
        <f>IF(S1273="","",IF(IFERROR(INDEX('入力'!$E$30:$E$88,MATCH(S1273,'入力'!$A$30:$A$88,0)),"")="入るお金",D1273,-D1273))</f>
        <v/>
      </c>
      <c r="U1273" s="39">
        <f>IF(L1273="","",IF(L1273&lt;&gt;1,"見出しなど",IF(N1273=1,"重なり",IF(S1273="",IF(O1273&gt;0,"数えない（直した）",IF(I1273&amp;""="1","振替",IF(A1273&amp;""="0","計算対象外","数えない"))),IF(COUNTIFS('入力'!$A$30:$A$88,S1273)=0,"一覧にない費目",IF(O1273&gt;0,"直した",IF(S1273="未分類","未分類","OK")))))))</f>
        <v/>
      </c>
    </row>
    <row r="1274">
      <c r="A1274" s="40" t="n"/>
      <c r="B1274" s="34" t="n"/>
      <c r="C1274" s="35" t="n"/>
      <c r="D1274" s="36" t="n"/>
      <c r="E1274" s="35" t="n"/>
      <c r="F1274" s="35" t="n"/>
      <c r="G1274" s="35" t="n"/>
      <c r="H1274" s="35" t="n"/>
      <c r="I1274" s="40" t="n"/>
      <c r="J1274" s="35" t="n"/>
      <c r="L1274" s="39">
        <f>IF(B1274="","",IFERROR(YEAR(B1274)*0+D1274*0+1,0))</f>
        <v/>
      </c>
      <c r="M1274" s="55">
        <f>IF(L1274&lt;&gt;1,"",IF(O1274&gt;0,IF(INDEX('分け方の表'!$O$4:$O$53,O1274)&lt;&gt;"",DATE(YEAR(INDEX('分け方の表'!$O$4:$O$53,O1274)),MONTH(INDEX('分け方の表'!$O$4:$O$53,O1274)),1),DATE(YEAR(B1274),MONTH(B1274),1)),DATE(YEAR(B1274),MONTH(B1274),1)))</f>
        <v/>
      </c>
      <c r="N1274" s="39">
        <f>IF(L1274&lt;&gt;1,"",IF(J1274="",0,IF(COUNTIFS($J$4:J1274,J1274)&gt;1,1,0)))</f>
        <v/>
      </c>
      <c r="O1274" s="39">
        <f>IF(L1274&lt;&gt;1,"",IF(J1274="",0,IFERROR(MATCH(J1274,'分け方の表'!$M$4:$M$53,0),0)))</f>
        <v/>
      </c>
      <c r="P1274" s="39">
        <f>IF(L1274&lt;&gt;1,"",IF(SUMPRODUCT((COUNTIFS(C1274,"*"&amp;'分け方の表'!$F$4:$F$23&amp;"*")&gt;0)*('分け方の表'!$F$4:$F$23&lt;&gt;"")*'分け方の表'!$I$4:$I$23)=0,99,1+COUNTIFS('分け方の表'!$I$4:$I$23,"&gt;"&amp;SUMPRODUCT((COUNTIFS(C1274,"*"&amp;'分け方の表'!$F$4:$F$23&amp;"*")&gt;0)*('分け方の表'!$F$4:$F$23&lt;&gt;"")*'分け方の表'!$I$4:$I$23))))</f>
        <v/>
      </c>
      <c r="Q1274" s="39">
        <f>IF(L1274&lt;&gt;1,"",IF(P1274&gt;=99,"",INDEX('分け方の表'!$G$4:$G$23,P1274)&amp;""))</f>
        <v/>
      </c>
      <c r="R1274" s="39">
        <f>IF(L1274&lt;&gt;1,"",IF((F1274="収入")*(G1274="給与")*(E1274&lt;&gt;"")*(COUNTIFS('分け方の表'!$J$4:$J$13,E1274)&gt;0),INDEX('分け方の表'!$K$4:$K$13,MATCH(E1274,'分け方の表'!$J$4:$J$13,0))&amp;"",IFERROR(INDEX('分け方の表'!$C$4:$C$103,MATCH(F1274&amp;"|"&amp;G1274,'分け方の表'!$D$4:$D$103,0))&amp;"",IFERROR(INDEX('分け方の表'!$C$4:$C$103,MATCH(F1274&amp;"|（ほか全部）",'分け方の表'!$D$4:$D$103,0))&amp;"","未分類"))))</f>
        <v/>
      </c>
      <c r="S1274" s="39">
        <f>IF(L1274&lt;&gt;1,"",IF(N1274=1,"",IF(IF(O1274&gt;0,INDEX('分け方の表'!$N$4:$N$53,O1274)&amp;"","")&lt;&gt;"",IF(INDEX('分け方の表'!$N$4:$N$53,O1274)="（数えない）","",INDEX('分け方の表'!$N$4:$N$53,O1274)&amp;""),IF(I1274&amp;""="1",IF((Q1274&lt;&gt;"")*(D1274&lt;0)*(IFERROR(INDEX('入力'!$E$30:$E$88,MATCH(Q1274,'入力'!$A$30:$A$88,0)),"")="貯める・増やす"),Q1274,""),IF(A1274&amp;""="0","",IF(Q1274&lt;&gt;"",Q1274,R1274))))))</f>
        <v/>
      </c>
      <c r="T1274" s="56">
        <f>IF(S1274="","",IF(IFERROR(INDEX('入力'!$E$30:$E$88,MATCH(S1274,'入力'!$A$30:$A$88,0)),"")="入るお金",D1274,-D1274))</f>
        <v/>
      </c>
      <c r="U1274" s="39">
        <f>IF(L1274="","",IF(L1274&lt;&gt;1,"見出しなど",IF(N1274=1,"重なり",IF(S1274="",IF(O1274&gt;0,"数えない（直した）",IF(I1274&amp;""="1","振替",IF(A1274&amp;""="0","計算対象外","数えない"))),IF(COUNTIFS('入力'!$A$30:$A$88,S1274)=0,"一覧にない費目",IF(O1274&gt;0,"直した",IF(S1274="未分類","未分類","OK")))))))</f>
        <v/>
      </c>
    </row>
    <row r="1275">
      <c r="A1275" s="40" t="n"/>
      <c r="B1275" s="34" t="n"/>
      <c r="C1275" s="35" t="n"/>
      <c r="D1275" s="36" t="n"/>
      <c r="E1275" s="35" t="n"/>
      <c r="F1275" s="35" t="n"/>
      <c r="G1275" s="35" t="n"/>
      <c r="H1275" s="35" t="n"/>
      <c r="I1275" s="40" t="n"/>
      <c r="J1275" s="35" t="n"/>
      <c r="L1275" s="39">
        <f>IF(B1275="","",IFERROR(YEAR(B1275)*0+D1275*0+1,0))</f>
        <v/>
      </c>
      <c r="M1275" s="55">
        <f>IF(L1275&lt;&gt;1,"",IF(O1275&gt;0,IF(INDEX('分け方の表'!$O$4:$O$53,O1275)&lt;&gt;"",DATE(YEAR(INDEX('分け方の表'!$O$4:$O$53,O1275)),MONTH(INDEX('分け方の表'!$O$4:$O$53,O1275)),1),DATE(YEAR(B1275),MONTH(B1275),1)),DATE(YEAR(B1275),MONTH(B1275),1)))</f>
        <v/>
      </c>
      <c r="N1275" s="39">
        <f>IF(L1275&lt;&gt;1,"",IF(J1275="",0,IF(COUNTIFS($J$4:J1275,J1275)&gt;1,1,0)))</f>
        <v/>
      </c>
      <c r="O1275" s="39">
        <f>IF(L1275&lt;&gt;1,"",IF(J1275="",0,IFERROR(MATCH(J1275,'分け方の表'!$M$4:$M$53,0),0)))</f>
        <v/>
      </c>
      <c r="P1275" s="39">
        <f>IF(L1275&lt;&gt;1,"",IF(SUMPRODUCT((COUNTIFS(C1275,"*"&amp;'分け方の表'!$F$4:$F$23&amp;"*")&gt;0)*('分け方の表'!$F$4:$F$23&lt;&gt;"")*'分け方の表'!$I$4:$I$23)=0,99,1+COUNTIFS('分け方の表'!$I$4:$I$23,"&gt;"&amp;SUMPRODUCT((COUNTIFS(C1275,"*"&amp;'分け方の表'!$F$4:$F$23&amp;"*")&gt;0)*('分け方の表'!$F$4:$F$23&lt;&gt;"")*'分け方の表'!$I$4:$I$23))))</f>
        <v/>
      </c>
      <c r="Q1275" s="39">
        <f>IF(L1275&lt;&gt;1,"",IF(P1275&gt;=99,"",INDEX('分け方の表'!$G$4:$G$23,P1275)&amp;""))</f>
        <v/>
      </c>
      <c r="R1275" s="39">
        <f>IF(L1275&lt;&gt;1,"",IF((F1275="収入")*(G1275="給与")*(E1275&lt;&gt;"")*(COUNTIFS('分け方の表'!$J$4:$J$13,E1275)&gt;0),INDEX('分け方の表'!$K$4:$K$13,MATCH(E1275,'分け方の表'!$J$4:$J$13,0))&amp;"",IFERROR(INDEX('分け方の表'!$C$4:$C$103,MATCH(F1275&amp;"|"&amp;G1275,'分け方の表'!$D$4:$D$103,0))&amp;"",IFERROR(INDEX('分け方の表'!$C$4:$C$103,MATCH(F1275&amp;"|（ほか全部）",'分け方の表'!$D$4:$D$103,0))&amp;"","未分類"))))</f>
        <v/>
      </c>
      <c r="S1275" s="39">
        <f>IF(L1275&lt;&gt;1,"",IF(N1275=1,"",IF(IF(O1275&gt;0,INDEX('分け方の表'!$N$4:$N$53,O1275)&amp;"","")&lt;&gt;"",IF(INDEX('分け方の表'!$N$4:$N$53,O1275)="（数えない）","",INDEX('分け方の表'!$N$4:$N$53,O1275)&amp;""),IF(I1275&amp;""="1",IF((Q1275&lt;&gt;"")*(D1275&lt;0)*(IFERROR(INDEX('入力'!$E$30:$E$88,MATCH(Q1275,'入力'!$A$30:$A$88,0)),"")="貯める・増やす"),Q1275,""),IF(A1275&amp;""="0","",IF(Q1275&lt;&gt;"",Q1275,R1275))))))</f>
        <v/>
      </c>
      <c r="T1275" s="56">
        <f>IF(S1275="","",IF(IFERROR(INDEX('入力'!$E$30:$E$88,MATCH(S1275,'入力'!$A$30:$A$88,0)),"")="入るお金",D1275,-D1275))</f>
        <v/>
      </c>
      <c r="U1275" s="39">
        <f>IF(L1275="","",IF(L1275&lt;&gt;1,"見出しなど",IF(N1275=1,"重なり",IF(S1275="",IF(O1275&gt;0,"数えない（直した）",IF(I1275&amp;""="1","振替",IF(A1275&amp;""="0","計算対象外","数えない"))),IF(COUNTIFS('入力'!$A$30:$A$88,S1275)=0,"一覧にない費目",IF(O1275&gt;0,"直した",IF(S1275="未分類","未分類","OK")))))))</f>
        <v/>
      </c>
    </row>
    <row r="1276">
      <c r="A1276" s="40" t="n"/>
      <c r="B1276" s="34" t="n"/>
      <c r="C1276" s="35" t="n"/>
      <c r="D1276" s="36" t="n"/>
      <c r="E1276" s="35" t="n"/>
      <c r="F1276" s="35" t="n"/>
      <c r="G1276" s="35" t="n"/>
      <c r="H1276" s="35" t="n"/>
      <c r="I1276" s="40" t="n"/>
      <c r="J1276" s="35" t="n"/>
      <c r="L1276" s="39">
        <f>IF(B1276="","",IFERROR(YEAR(B1276)*0+D1276*0+1,0))</f>
        <v/>
      </c>
      <c r="M1276" s="55">
        <f>IF(L1276&lt;&gt;1,"",IF(O1276&gt;0,IF(INDEX('分け方の表'!$O$4:$O$53,O1276)&lt;&gt;"",DATE(YEAR(INDEX('分け方の表'!$O$4:$O$53,O1276)),MONTH(INDEX('分け方の表'!$O$4:$O$53,O1276)),1),DATE(YEAR(B1276),MONTH(B1276),1)),DATE(YEAR(B1276),MONTH(B1276),1)))</f>
        <v/>
      </c>
      <c r="N1276" s="39">
        <f>IF(L1276&lt;&gt;1,"",IF(J1276="",0,IF(COUNTIFS($J$4:J1276,J1276)&gt;1,1,0)))</f>
        <v/>
      </c>
      <c r="O1276" s="39">
        <f>IF(L1276&lt;&gt;1,"",IF(J1276="",0,IFERROR(MATCH(J1276,'分け方の表'!$M$4:$M$53,0),0)))</f>
        <v/>
      </c>
      <c r="P1276" s="39">
        <f>IF(L1276&lt;&gt;1,"",IF(SUMPRODUCT((COUNTIFS(C1276,"*"&amp;'分け方の表'!$F$4:$F$23&amp;"*")&gt;0)*('分け方の表'!$F$4:$F$23&lt;&gt;"")*'分け方の表'!$I$4:$I$23)=0,99,1+COUNTIFS('分け方の表'!$I$4:$I$23,"&gt;"&amp;SUMPRODUCT((COUNTIFS(C1276,"*"&amp;'分け方の表'!$F$4:$F$23&amp;"*")&gt;0)*('分け方の表'!$F$4:$F$23&lt;&gt;"")*'分け方の表'!$I$4:$I$23))))</f>
        <v/>
      </c>
      <c r="Q1276" s="39">
        <f>IF(L1276&lt;&gt;1,"",IF(P1276&gt;=99,"",INDEX('分け方の表'!$G$4:$G$23,P1276)&amp;""))</f>
        <v/>
      </c>
      <c r="R1276" s="39">
        <f>IF(L1276&lt;&gt;1,"",IF((F1276="収入")*(G1276="給与")*(E1276&lt;&gt;"")*(COUNTIFS('分け方の表'!$J$4:$J$13,E1276)&gt;0),INDEX('分け方の表'!$K$4:$K$13,MATCH(E1276,'分け方の表'!$J$4:$J$13,0))&amp;"",IFERROR(INDEX('分け方の表'!$C$4:$C$103,MATCH(F1276&amp;"|"&amp;G1276,'分け方の表'!$D$4:$D$103,0))&amp;"",IFERROR(INDEX('分け方の表'!$C$4:$C$103,MATCH(F1276&amp;"|（ほか全部）",'分け方の表'!$D$4:$D$103,0))&amp;"","未分類"))))</f>
        <v/>
      </c>
      <c r="S1276" s="39">
        <f>IF(L1276&lt;&gt;1,"",IF(N1276=1,"",IF(IF(O1276&gt;0,INDEX('分け方の表'!$N$4:$N$53,O1276)&amp;"","")&lt;&gt;"",IF(INDEX('分け方の表'!$N$4:$N$53,O1276)="（数えない）","",INDEX('分け方の表'!$N$4:$N$53,O1276)&amp;""),IF(I1276&amp;""="1",IF((Q1276&lt;&gt;"")*(D1276&lt;0)*(IFERROR(INDEX('入力'!$E$30:$E$88,MATCH(Q1276,'入力'!$A$30:$A$88,0)),"")="貯める・増やす"),Q1276,""),IF(A1276&amp;""="0","",IF(Q1276&lt;&gt;"",Q1276,R1276))))))</f>
        <v/>
      </c>
      <c r="T1276" s="56">
        <f>IF(S1276="","",IF(IFERROR(INDEX('入力'!$E$30:$E$88,MATCH(S1276,'入力'!$A$30:$A$88,0)),"")="入るお金",D1276,-D1276))</f>
        <v/>
      </c>
      <c r="U1276" s="39">
        <f>IF(L1276="","",IF(L1276&lt;&gt;1,"見出しなど",IF(N1276=1,"重なり",IF(S1276="",IF(O1276&gt;0,"数えない（直した）",IF(I1276&amp;""="1","振替",IF(A1276&amp;""="0","計算対象外","数えない"))),IF(COUNTIFS('入力'!$A$30:$A$88,S1276)=0,"一覧にない費目",IF(O1276&gt;0,"直した",IF(S1276="未分類","未分類","OK")))))))</f>
        <v/>
      </c>
    </row>
    <row r="1277">
      <c r="A1277" s="40" t="n"/>
      <c r="B1277" s="34" t="n"/>
      <c r="C1277" s="35" t="n"/>
      <c r="D1277" s="36" t="n"/>
      <c r="E1277" s="35" t="n"/>
      <c r="F1277" s="35" t="n"/>
      <c r="G1277" s="35" t="n"/>
      <c r="H1277" s="35" t="n"/>
      <c r="I1277" s="40" t="n"/>
      <c r="J1277" s="35" t="n"/>
      <c r="L1277" s="39">
        <f>IF(B1277="","",IFERROR(YEAR(B1277)*0+D1277*0+1,0))</f>
        <v/>
      </c>
      <c r="M1277" s="55">
        <f>IF(L1277&lt;&gt;1,"",IF(O1277&gt;0,IF(INDEX('分け方の表'!$O$4:$O$53,O1277)&lt;&gt;"",DATE(YEAR(INDEX('分け方の表'!$O$4:$O$53,O1277)),MONTH(INDEX('分け方の表'!$O$4:$O$53,O1277)),1),DATE(YEAR(B1277),MONTH(B1277),1)),DATE(YEAR(B1277),MONTH(B1277),1)))</f>
        <v/>
      </c>
      <c r="N1277" s="39">
        <f>IF(L1277&lt;&gt;1,"",IF(J1277="",0,IF(COUNTIFS($J$4:J1277,J1277)&gt;1,1,0)))</f>
        <v/>
      </c>
      <c r="O1277" s="39">
        <f>IF(L1277&lt;&gt;1,"",IF(J1277="",0,IFERROR(MATCH(J1277,'分け方の表'!$M$4:$M$53,0),0)))</f>
        <v/>
      </c>
      <c r="P1277" s="39">
        <f>IF(L1277&lt;&gt;1,"",IF(SUMPRODUCT((COUNTIFS(C1277,"*"&amp;'分け方の表'!$F$4:$F$23&amp;"*")&gt;0)*('分け方の表'!$F$4:$F$23&lt;&gt;"")*'分け方の表'!$I$4:$I$23)=0,99,1+COUNTIFS('分け方の表'!$I$4:$I$23,"&gt;"&amp;SUMPRODUCT((COUNTIFS(C1277,"*"&amp;'分け方の表'!$F$4:$F$23&amp;"*")&gt;0)*('分け方の表'!$F$4:$F$23&lt;&gt;"")*'分け方の表'!$I$4:$I$23))))</f>
        <v/>
      </c>
      <c r="Q1277" s="39">
        <f>IF(L1277&lt;&gt;1,"",IF(P1277&gt;=99,"",INDEX('分け方の表'!$G$4:$G$23,P1277)&amp;""))</f>
        <v/>
      </c>
      <c r="R1277" s="39">
        <f>IF(L1277&lt;&gt;1,"",IF((F1277="収入")*(G1277="給与")*(E1277&lt;&gt;"")*(COUNTIFS('分け方の表'!$J$4:$J$13,E1277)&gt;0),INDEX('分け方の表'!$K$4:$K$13,MATCH(E1277,'分け方の表'!$J$4:$J$13,0))&amp;"",IFERROR(INDEX('分け方の表'!$C$4:$C$103,MATCH(F1277&amp;"|"&amp;G1277,'分け方の表'!$D$4:$D$103,0))&amp;"",IFERROR(INDEX('分け方の表'!$C$4:$C$103,MATCH(F1277&amp;"|（ほか全部）",'分け方の表'!$D$4:$D$103,0))&amp;"","未分類"))))</f>
        <v/>
      </c>
      <c r="S1277" s="39">
        <f>IF(L1277&lt;&gt;1,"",IF(N1277=1,"",IF(IF(O1277&gt;0,INDEX('分け方の表'!$N$4:$N$53,O1277)&amp;"","")&lt;&gt;"",IF(INDEX('分け方の表'!$N$4:$N$53,O1277)="（数えない）","",INDEX('分け方の表'!$N$4:$N$53,O1277)&amp;""),IF(I1277&amp;""="1",IF((Q1277&lt;&gt;"")*(D1277&lt;0)*(IFERROR(INDEX('入力'!$E$30:$E$88,MATCH(Q1277,'入力'!$A$30:$A$88,0)),"")="貯める・増やす"),Q1277,""),IF(A1277&amp;""="0","",IF(Q1277&lt;&gt;"",Q1277,R1277))))))</f>
        <v/>
      </c>
      <c r="T1277" s="56">
        <f>IF(S1277="","",IF(IFERROR(INDEX('入力'!$E$30:$E$88,MATCH(S1277,'入力'!$A$30:$A$88,0)),"")="入るお金",D1277,-D1277))</f>
        <v/>
      </c>
      <c r="U1277" s="39">
        <f>IF(L1277="","",IF(L1277&lt;&gt;1,"見出しなど",IF(N1277=1,"重なり",IF(S1277="",IF(O1277&gt;0,"数えない（直した）",IF(I1277&amp;""="1","振替",IF(A1277&amp;""="0","計算対象外","数えない"))),IF(COUNTIFS('入力'!$A$30:$A$88,S1277)=0,"一覧にない費目",IF(O1277&gt;0,"直した",IF(S1277="未分類","未分類","OK")))))))</f>
        <v/>
      </c>
    </row>
    <row r="1278">
      <c r="A1278" s="40" t="n"/>
      <c r="B1278" s="34" t="n"/>
      <c r="C1278" s="35" t="n"/>
      <c r="D1278" s="36" t="n"/>
      <c r="E1278" s="35" t="n"/>
      <c r="F1278" s="35" t="n"/>
      <c r="G1278" s="35" t="n"/>
      <c r="H1278" s="35" t="n"/>
      <c r="I1278" s="40" t="n"/>
      <c r="J1278" s="35" t="n"/>
      <c r="L1278" s="39">
        <f>IF(B1278="","",IFERROR(YEAR(B1278)*0+D1278*0+1,0))</f>
        <v/>
      </c>
      <c r="M1278" s="55">
        <f>IF(L1278&lt;&gt;1,"",IF(O1278&gt;0,IF(INDEX('分け方の表'!$O$4:$O$53,O1278)&lt;&gt;"",DATE(YEAR(INDEX('分け方の表'!$O$4:$O$53,O1278)),MONTH(INDEX('分け方の表'!$O$4:$O$53,O1278)),1),DATE(YEAR(B1278),MONTH(B1278),1)),DATE(YEAR(B1278),MONTH(B1278),1)))</f>
        <v/>
      </c>
      <c r="N1278" s="39">
        <f>IF(L1278&lt;&gt;1,"",IF(J1278="",0,IF(COUNTIFS($J$4:J1278,J1278)&gt;1,1,0)))</f>
        <v/>
      </c>
      <c r="O1278" s="39">
        <f>IF(L1278&lt;&gt;1,"",IF(J1278="",0,IFERROR(MATCH(J1278,'分け方の表'!$M$4:$M$53,0),0)))</f>
        <v/>
      </c>
      <c r="P1278" s="39">
        <f>IF(L1278&lt;&gt;1,"",IF(SUMPRODUCT((COUNTIFS(C1278,"*"&amp;'分け方の表'!$F$4:$F$23&amp;"*")&gt;0)*('分け方の表'!$F$4:$F$23&lt;&gt;"")*'分け方の表'!$I$4:$I$23)=0,99,1+COUNTIFS('分け方の表'!$I$4:$I$23,"&gt;"&amp;SUMPRODUCT((COUNTIFS(C1278,"*"&amp;'分け方の表'!$F$4:$F$23&amp;"*")&gt;0)*('分け方の表'!$F$4:$F$23&lt;&gt;"")*'分け方の表'!$I$4:$I$23))))</f>
        <v/>
      </c>
      <c r="Q1278" s="39">
        <f>IF(L1278&lt;&gt;1,"",IF(P1278&gt;=99,"",INDEX('分け方の表'!$G$4:$G$23,P1278)&amp;""))</f>
        <v/>
      </c>
      <c r="R1278" s="39">
        <f>IF(L1278&lt;&gt;1,"",IF((F1278="収入")*(G1278="給与")*(E1278&lt;&gt;"")*(COUNTIFS('分け方の表'!$J$4:$J$13,E1278)&gt;0),INDEX('分け方の表'!$K$4:$K$13,MATCH(E1278,'分け方の表'!$J$4:$J$13,0))&amp;"",IFERROR(INDEX('分け方の表'!$C$4:$C$103,MATCH(F1278&amp;"|"&amp;G1278,'分け方の表'!$D$4:$D$103,0))&amp;"",IFERROR(INDEX('分け方の表'!$C$4:$C$103,MATCH(F1278&amp;"|（ほか全部）",'分け方の表'!$D$4:$D$103,0))&amp;"","未分類"))))</f>
        <v/>
      </c>
      <c r="S1278" s="39">
        <f>IF(L1278&lt;&gt;1,"",IF(N1278=1,"",IF(IF(O1278&gt;0,INDEX('分け方の表'!$N$4:$N$53,O1278)&amp;"","")&lt;&gt;"",IF(INDEX('分け方の表'!$N$4:$N$53,O1278)="（数えない）","",INDEX('分け方の表'!$N$4:$N$53,O1278)&amp;""),IF(I1278&amp;""="1",IF((Q1278&lt;&gt;"")*(D1278&lt;0)*(IFERROR(INDEX('入力'!$E$30:$E$88,MATCH(Q1278,'入力'!$A$30:$A$88,0)),"")="貯める・増やす"),Q1278,""),IF(A1278&amp;""="0","",IF(Q1278&lt;&gt;"",Q1278,R1278))))))</f>
        <v/>
      </c>
      <c r="T1278" s="56">
        <f>IF(S1278="","",IF(IFERROR(INDEX('入力'!$E$30:$E$88,MATCH(S1278,'入力'!$A$30:$A$88,0)),"")="入るお金",D1278,-D1278))</f>
        <v/>
      </c>
      <c r="U1278" s="39">
        <f>IF(L1278="","",IF(L1278&lt;&gt;1,"見出しなど",IF(N1278=1,"重なり",IF(S1278="",IF(O1278&gt;0,"数えない（直した）",IF(I1278&amp;""="1","振替",IF(A1278&amp;""="0","計算対象外","数えない"))),IF(COUNTIFS('入力'!$A$30:$A$88,S1278)=0,"一覧にない費目",IF(O1278&gt;0,"直した",IF(S1278="未分類","未分類","OK")))))))</f>
        <v/>
      </c>
    </row>
    <row r="1279">
      <c r="A1279" s="40" t="n"/>
      <c r="B1279" s="34" t="n"/>
      <c r="C1279" s="35" t="n"/>
      <c r="D1279" s="36" t="n"/>
      <c r="E1279" s="35" t="n"/>
      <c r="F1279" s="35" t="n"/>
      <c r="G1279" s="35" t="n"/>
      <c r="H1279" s="35" t="n"/>
      <c r="I1279" s="40" t="n"/>
      <c r="J1279" s="35" t="n"/>
      <c r="L1279" s="39">
        <f>IF(B1279="","",IFERROR(YEAR(B1279)*0+D1279*0+1,0))</f>
        <v/>
      </c>
      <c r="M1279" s="55">
        <f>IF(L1279&lt;&gt;1,"",IF(O1279&gt;0,IF(INDEX('分け方の表'!$O$4:$O$53,O1279)&lt;&gt;"",DATE(YEAR(INDEX('分け方の表'!$O$4:$O$53,O1279)),MONTH(INDEX('分け方の表'!$O$4:$O$53,O1279)),1),DATE(YEAR(B1279),MONTH(B1279),1)),DATE(YEAR(B1279),MONTH(B1279),1)))</f>
        <v/>
      </c>
      <c r="N1279" s="39">
        <f>IF(L1279&lt;&gt;1,"",IF(J1279="",0,IF(COUNTIFS($J$4:J1279,J1279)&gt;1,1,0)))</f>
        <v/>
      </c>
      <c r="O1279" s="39">
        <f>IF(L1279&lt;&gt;1,"",IF(J1279="",0,IFERROR(MATCH(J1279,'分け方の表'!$M$4:$M$53,0),0)))</f>
        <v/>
      </c>
      <c r="P1279" s="39">
        <f>IF(L1279&lt;&gt;1,"",IF(SUMPRODUCT((COUNTIFS(C1279,"*"&amp;'分け方の表'!$F$4:$F$23&amp;"*")&gt;0)*('分け方の表'!$F$4:$F$23&lt;&gt;"")*'分け方の表'!$I$4:$I$23)=0,99,1+COUNTIFS('分け方の表'!$I$4:$I$23,"&gt;"&amp;SUMPRODUCT((COUNTIFS(C1279,"*"&amp;'分け方の表'!$F$4:$F$23&amp;"*")&gt;0)*('分け方の表'!$F$4:$F$23&lt;&gt;"")*'分け方の表'!$I$4:$I$23))))</f>
        <v/>
      </c>
      <c r="Q1279" s="39">
        <f>IF(L1279&lt;&gt;1,"",IF(P1279&gt;=99,"",INDEX('分け方の表'!$G$4:$G$23,P1279)&amp;""))</f>
        <v/>
      </c>
      <c r="R1279" s="39">
        <f>IF(L1279&lt;&gt;1,"",IF((F1279="収入")*(G1279="給与")*(E1279&lt;&gt;"")*(COUNTIFS('分け方の表'!$J$4:$J$13,E1279)&gt;0),INDEX('分け方の表'!$K$4:$K$13,MATCH(E1279,'分け方の表'!$J$4:$J$13,0))&amp;"",IFERROR(INDEX('分け方の表'!$C$4:$C$103,MATCH(F1279&amp;"|"&amp;G1279,'分け方の表'!$D$4:$D$103,0))&amp;"",IFERROR(INDEX('分け方の表'!$C$4:$C$103,MATCH(F1279&amp;"|（ほか全部）",'分け方の表'!$D$4:$D$103,0))&amp;"","未分類"))))</f>
        <v/>
      </c>
      <c r="S1279" s="39">
        <f>IF(L1279&lt;&gt;1,"",IF(N1279=1,"",IF(IF(O1279&gt;0,INDEX('分け方の表'!$N$4:$N$53,O1279)&amp;"","")&lt;&gt;"",IF(INDEX('分け方の表'!$N$4:$N$53,O1279)="（数えない）","",INDEX('分け方の表'!$N$4:$N$53,O1279)&amp;""),IF(I1279&amp;""="1",IF((Q1279&lt;&gt;"")*(D1279&lt;0)*(IFERROR(INDEX('入力'!$E$30:$E$88,MATCH(Q1279,'入力'!$A$30:$A$88,0)),"")="貯める・増やす"),Q1279,""),IF(A1279&amp;""="0","",IF(Q1279&lt;&gt;"",Q1279,R1279))))))</f>
        <v/>
      </c>
      <c r="T1279" s="56">
        <f>IF(S1279="","",IF(IFERROR(INDEX('入力'!$E$30:$E$88,MATCH(S1279,'入力'!$A$30:$A$88,0)),"")="入るお金",D1279,-D1279))</f>
        <v/>
      </c>
      <c r="U1279" s="39">
        <f>IF(L1279="","",IF(L1279&lt;&gt;1,"見出しなど",IF(N1279=1,"重なり",IF(S1279="",IF(O1279&gt;0,"数えない（直した）",IF(I1279&amp;""="1","振替",IF(A1279&amp;""="0","計算対象外","数えない"))),IF(COUNTIFS('入力'!$A$30:$A$88,S1279)=0,"一覧にない費目",IF(O1279&gt;0,"直した",IF(S1279="未分類","未分類","OK")))))))</f>
        <v/>
      </c>
    </row>
    <row r="1280">
      <c r="A1280" s="40" t="n"/>
      <c r="B1280" s="34" t="n"/>
      <c r="C1280" s="35" t="n"/>
      <c r="D1280" s="36" t="n"/>
      <c r="E1280" s="35" t="n"/>
      <c r="F1280" s="35" t="n"/>
      <c r="G1280" s="35" t="n"/>
      <c r="H1280" s="35" t="n"/>
      <c r="I1280" s="40" t="n"/>
      <c r="J1280" s="35" t="n"/>
      <c r="L1280" s="39">
        <f>IF(B1280="","",IFERROR(YEAR(B1280)*0+D1280*0+1,0))</f>
        <v/>
      </c>
      <c r="M1280" s="55">
        <f>IF(L1280&lt;&gt;1,"",IF(O1280&gt;0,IF(INDEX('分け方の表'!$O$4:$O$53,O1280)&lt;&gt;"",DATE(YEAR(INDEX('分け方の表'!$O$4:$O$53,O1280)),MONTH(INDEX('分け方の表'!$O$4:$O$53,O1280)),1),DATE(YEAR(B1280),MONTH(B1280),1)),DATE(YEAR(B1280),MONTH(B1280),1)))</f>
        <v/>
      </c>
      <c r="N1280" s="39">
        <f>IF(L1280&lt;&gt;1,"",IF(J1280="",0,IF(COUNTIFS($J$4:J1280,J1280)&gt;1,1,0)))</f>
        <v/>
      </c>
      <c r="O1280" s="39">
        <f>IF(L1280&lt;&gt;1,"",IF(J1280="",0,IFERROR(MATCH(J1280,'分け方の表'!$M$4:$M$53,0),0)))</f>
        <v/>
      </c>
      <c r="P1280" s="39">
        <f>IF(L1280&lt;&gt;1,"",IF(SUMPRODUCT((COUNTIFS(C1280,"*"&amp;'分け方の表'!$F$4:$F$23&amp;"*")&gt;0)*('分け方の表'!$F$4:$F$23&lt;&gt;"")*'分け方の表'!$I$4:$I$23)=0,99,1+COUNTIFS('分け方の表'!$I$4:$I$23,"&gt;"&amp;SUMPRODUCT((COUNTIFS(C1280,"*"&amp;'分け方の表'!$F$4:$F$23&amp;"*")&gt;0)*('分け方の表'!$F$4:$F$23&lt;&gt;"")*'分け方の表'!$I$4:$I$23))))</f>
        <v/>
      </c>
      <c r="Q1280" s="39">
        <f>IF(L1280&lt;&gt;1,"",IF(P1280&gt;=99,"",INDEX('分け方の表'!$G$4:$G$23,P1280)&amp;""))</f>
        <v/>
      </c>
      <c r="R1280" s="39">
        <f>IF(L1280&lt;&gt;1,"",IF((F1280="収入")*(G1280="給与")*(E1280&lt;&gt;"")*(COUNTIFS('分け方の表'!$J$4:$J$13,E1280)&gt;0),INDEX('分け方の表'!$K$4:$K$13,MATCH(E1280,'分け方の表'!$J$4:$J$13,0))&amp;"",IFERROR(INDEX('分け方の表'!$C$4:$C$103,MATCH(F1280&amp;"|"&amp;G1280,'分け方の表'!$D$4:$D$103,0))&amp;"",IFERROR(INDEX('分け方の表'!$C$4:$C$103,MATCH(F1280&amp;"|（ほか全部）",'分け方の表'!$D$4:$D$103,0))&amp;"","未分類"))))</f>
        <v/>
      </c>
      <c r="S1280" s="39">
        <f>IF(L1280&lt;&gt;1,"",IF(N1280=1,"",IF(IF(O1280&gt;0,INDEX('分け方の表'!$N$4:$N$53,O1280)&amp;"","")&lt;&gt;"",IF(INDEX('分け方の表'!$N$4:$N$53,O1280)="（数えない）","",INDEX('分け方の表'!$N$4:$N$53,O1280)&amp;""),IF(I1280&amp;""="1",IF((Q1280&lt;&gt;"")*(D1280&lt;0)*(IFERROR(INDEX('入力'!$E$30:$E$88,MATCH(Q1280,'入力'!$A$30:$A$88,0)),"")="貯める・増やす"),Q1280,""),IF(A1280&amp;""="0","",IF(Q1280&lt;&gt;"",Q1280,R1280))))))</f>
        <v/>
      </c>
      <c r="T1280" s="56">
        <f>IF(S1280="","",IF(IFERROR(INDEX('入力'!$E$30:$E$88,MATCH(S1280,'入力'!$A$30:$A$88,0)),"")="入るお金",D1280,-D1280))</f>
        <v/>
      </c>
      <c r="U1280" s="39">
        <f>IF(L1280="","",IF(L1280&lt;&gt;1,"見出しなど",IF(N1280=1,"重なり",IF(S1280="",IF(O1280&gt;0,"数えない（直した）",IF(I1280&amp;""="1","振替",IF(A1280&amp;""="0","計算対象外","数えない"))),IF(COUNTIFS('入力'!$A$30:$A$88,S1280)=0,"一覧にない費目",IF(O1280&gt;0,"直した",IF(S1280="未分類","未分類","OK")))))))</f>
        <v/>
      </c>
    </row>
    <row r="1281">
      <c r="A1281" s="40" t="n"/>
      <c r="B1281" s="34" t="n"/>
      <c r="C1281" s="35" t="n"/>
      <c r="D1281" s="36" t="n"/>
      <c r="E1281" s="35" t="n"/>
      <c r="F1281" s="35" t="n"/>
      <c r="G1281" s="35" t="n"/>
      <c r="H1281" s="35" t="n"/>
      <c r="I1281" s="40" t="n"/>
      <c r="J1281" s="35" t="n"/>
      <c r="L1281" s="39">
        <f>IF(B1281="","",IFERROR(YEAR(B1281)*0+D1281*0+1,0))</f>
        <v/>
      </c>
      <c r="M1281" s="55">
        <f>IF(L1281&lt;&gt;1,"",IF(O1281&gt;0,IF(INDEX('分け方の表'!$O$4:$O$53,O1281)&lt;&gt;"",DATE(YEAR(INDEX('分け方の表'!$O$4:$O$53,O1281)),MONTH(INDEX('分け方の表'!$O$4:$O$53,O1281)),1),DATE(YEAR(B1281),MONTH(B1281),1)),DATE(YEAR(B1281),MONTH(B1281),1)))</f>
        <v/>
      </c>
      <c r="N1281" s="39">
        <f>IF(L1281&lt;&gt;1,"",IF(J1281="",0,IF(COUNTIFS($J$4:J1281,J1281)&gt;1,1,0)))</f>
        <v/>
      </c>
      <c r="O1281" s="39">
        <f>IF(L1281&lt;&gt;1,"",IF(J1281="",0,IFERROR(MATCH(J1281,'分け方の表'!$M$4:$M$53,0),0)))</f>
        <v/>
      </c>
      <c r="P1281" s="39">
        <f>IF(L1281&lt;&gt;1,"",IF(SUMPRODUCT((COUNTIFS(C1281,"*"&amp;'分け方の表'!$F$4:$F$23&amp;"*")&gt;0)*('分け方の表'!$F$4:$F$23&lt;&gt;"")*'分け方の表'!$I$4:$I$23)=0,99,1+COUNTIFS('分け方の表'!$I$4:$I$23,"&gt;"&amp;SUMPRODUCT((COUNTIFS(C1281,"*"&amp;'分け方の表'!$F$4:$F$23&amp;"*")&gt;0)*('分け方の表'!$F$4:$F$23&lt;&gt;"")*'分け方の表'!$I$4:$I$23))))</f>
        <v/>
      </c>
      <c r="Q1281" s="39">
        <f>IF(L1281&lt;&gt;1,"",IF(P1281&gt;=99,"",INDEX('分け方の表'!$G$4:$G$23,P1281)&amp;""))</f>
        <v/>
      </c>
      <c r="R1281" s="39">
        <f>IF(L1281&lt;&gt;1,"",IF((F1281="収入")*(G1281="給与")*(E1281&lt;&gt;"")*(COUNTIFS('分け方の表'!$J$4:$J$13,E1281)&gt;0),INDEX('分け方の表'!$K$4:$K$13,MATCH(E1281,'分け方の表'!$J$4:$J$13,0))&amp;"",IFERROR(INDEX('分け方の表'!$C$4:$C$103,MATCH(F1281&amp;"|"&amp;G1281,'分け方の表'!$D$4:$D$103,0))&amp;"",IFERROR(INDEX('分け方の表'!$C$4:$C$103,MATCH(F1281&amp;"|（ほか全部）",'分け方の表'!$D$4:$D$103,0))&amp;"","未分類"))))</f>
        <v/>
      </c>
      <c r="S1281" s="39">
        <f>IF(L1281&lt;&gt;1,"",IF(N1281=1,"",IF(IF(O1281&gt;0,INDEX('分け方の表'!$N$4:$N$53,O1281)&amp;"","")&lt;&gt;"",IF(INDEX('分け方の表'!$N$4:$N$53,O1281)="（数えない）","",INDEX('分け方の表'!$N$4:$N$53,O1281)&amp;""),IF(I1281&amp;""="1",IF((Q1281&lt;&gt;"")*(D1281&lt;0)*(IFERROR(INDEX('入力'!$E$30:$E$88,MATCH(Q1281,'入力'!$A$30:$A$88,0)),"")="貯める・増やす"),Q1281,""),IF(A1281&amp;""="0","",IF(Q1281&lt;&gt;"",Q1281,R1281))))))</f>
        <v/>
      </c>
      <c r="T1281" s="56">
        <f>IF(S1281="","",IF(IFERROR(INDEX('入力'!$E$30:$E$88,MATCH(S1281,'入力'!$A$30:$A$88,0)),"")="入るお金",D1281,-D1281))</f>
        <v/>
      </c>
      <c r="U1281" s="39">
        <f>IF(L1281="","",IF(L1281&lt;&gt;1,"見出しなど",IF(N1281=1,"重なり",IF(S1281="",IF(O1281&gt;0,"数えない（直した）",IF(I1281&amp;""="1","振替",IF(A1281&amp;""="0","計算対象外","数えない"))),IF(COUNTIFS('入力'!$A$30:$A$88,S1281)=0,"一覧にない費目",IF(O1281&gt;0,"直した",IF(S1281="未分類","未分類","OK")))))))</f>
        <v/>
      </c>
    </row>
    <row r="1282">
      <c r="A1282" s="40" t="n"/>
      <c r="B1282" s="34" t="n"/>
      <c r="C1282" s="35" t="n"/>
      <c r="D1282" s="36" t="n"/>
      <c r="E1282" s="35" t="n"/>
      <c r="F1282" s="35" t="n"/>
      <c r="G1282" s="35" t="n"/>
      <c r="H1282" s="35" t="n"/>
      <c r="I1282" s="40" t="n"/>
      <c r="J1282" s="35" t="n"/>
      <c r="L1282" s="39">
        <f>IF(B1282="","",IFERROR(YEAR(B1282)*0+D1282*0+1,0))</f>
        <v/>
      </c>
      <c r="M1282" s="55">
        <f>IF(L1282&lt;&gt;1,"",IF(O1282&gt;0,IF(INDEX('分け方の表'!$O$4:$O$53,O1282)&lt;&gt;"",DATE(YEAR(INDEX('分け方の表'!$O$4:$O$53,O1282)),MONTH(INDEX('分け方の表'!$O$4:$O$53,O1282)),1),DATE(YEAR(B1282),MONTH(B1282),1)),DATE(YEAR(B1282),MONTH(B1282),1)))</f>
        <v/>
      </c>
      <c r="N1282" s="39">
        <f>IF(L1282&lt;&gt;1,"",IF(J1282="",0,IF(COUNTIFS($J$4:J1282,J1282)&gt;1,1,0)))</f>
        <v/>
      </c>
      <c r="O1282" s="39">
        <f>IF(L1282&lt;&gt;1,"",IF(J1282="",0,IFERROR(MATCH(J1282,'分け方の表'!$M$4:$M$53,0),0)))</f>
        <v/>
      </c>
      <c r="P1282" s="39">
        <f>IF(L1282&lt;&gt;1,"",IF(SUMPRODUCT((COUNTIFS(C1282,"*"&amp;'分け方の表'!$F$4:$F$23&amp;"*")&gt;0)*('分け方の表'!$F$4:$F$23&lt;&gt;"")*'分け方の表'!$I$4:$I$23)=0,99,1+COUNTIFS('分け方の表'!$I$4:$I$23,"&gt;"&amp;SUMPRODUCT((COUNTIFS(C1282,"*"&amp;'分け方の表'!$F$4:$F$23&amp;"*")&gt;0)*('分け方の表'!$F$4:$F$23&lt;&gt;"")*'分け方の表'!$I$4:$I$23))))</f>
        <v/>
      </c>
      <c r="Q1282" s="39">
        <f>IF(L1282&lt;&gt;1,"",IF(P1282&gt;=99,"",INDEX('分け方の表'!$G$4:$G$23,P1282)&amp;""))</f>
        <v/>
      </c>
      <c r="R1282" s="39">
        <f>IF(L1282&lt;&gt;1,"",IF((F1282="収入")*(G1282="給与")*(E1282&lt;&gt;"")*(COUNTIFS('分け方の表'!$J$4:$J$13,E1282)&gt;0),INDEX('分け方の表'!$K$4:$K$13,MATCH(E1282,'分け方の表'!$J$4:$J$13,0))&amp;"",IFERROR(INDEX('分け方の表'!$C$4:$C$103,MATCH(F1282&amp;"|"&amp;G1282,'分け方の表'!$D$4:$D$103,0))&amp;"",IFERROR(INDEX('分け方の表'!$C$4:$C$103,MATCH(F1282&amp;"|（ほか全部）",'分け方の表'!$D$4:$D$103,0))&amp;"","未分類"))))</f>
        <v/>
      </c>
      <c r="S1282" s="39">
        <f>IF(L1282&lt;&gt;1,"",IF(N1282=1,"",IF(IF(O1282&gt;0,INDEX('分け方の表'!$N$4:$N$53,O1282)&amp;"","")&lt;&gt;"",IF(INDEX('分け方の表'!$N$4:$N$53,O1282)="（数えない）","",INDEX('分け方の表'!$N$4:$N$53,O1282)&amp;""),IF(I1282&amp;""="1",IF((Q1282&lt;&gt;"")*(D1282&lt;0)*(IFERROR(INDEX('入力'!$E$30:$E$88,MATCH(Q1282,'入力'!$A$30:$A$88,0)),"")="貯める・増やす"),Q1282,""),IF(A1282&amp;""="0","",IF(Q1282&lt;&gt;"",Q1282,R1282))))))</f>
        <v/>
      </c>
      <c r="T1282" s="56">
        <f>IF(S1282="","",IF(IFERROR(INDEX('入力'!$E$30:$E$88,MATCH(S1282,'入力'!$A$30:$A$88,0)),"")="入るお金",D1282,-D1282))</f>
        <v/>
      </c>
      <c r="U1282" s="39">
        <f>IF(L1282="","",IF(L1282&lt;&gt;1,"見出しなど",IF(N1282=1,"重なり",IF(S1282="",IF(O1282&gt;0,"数えない（直した）",IF(I1282&amp;""="1","振替",IF(A1282&amp;""="0","計算対象外","数えない"))),IF(COUNTIFS('入力'!$A$30:$A$88,S1282)=0,"一覧にない費目",IF(O1282&gt;0,"直した",IF(S1282="未分類","未分類","OK")))))))</f>
        <v/>
      </c>
    </row>
    <row r="1283">
      <c r="A1283" s="40" t="n"/>
      <c r="B1283" s="34" t="n"/>
      <c r="C1283" s="35" t="n"/>
      <c r="D1283" s="36" t="n"/>
      <c r="E1283" s="35" t="n"/>
      <c r="F1283" s="35" t="n"/>
      <c r="G1283" s="35" t="n"/>
      <c r="H1283" s="35" t="n"/>
      <c r="I1283" s="40" t="n"/>
      <c r="J1283" s="35" t="n"/>
      <c r="L1283" s="39">
        <f>IF(B1283="","",IFERROR(YEAR(B1283)*0+D1283*0+1,0))</f>
        <v/>
      </c>
      <c r="M1283" s="55">
        <f>IF(L1283&lt;&gt;1,"",IF(O1283&gt;0,IF(INDEX('分け方の表'!$O$4:$O$53,O1283)&lt;&gt;"",DATE(YEAR(INDEX('分け方の表'!$O$4:$O$53,O1283)),MONTH(INDEX('分け方の表'!$O$4:$O$53,O1283)),1),DATE(YEAR(B1283),MONTH(B1283),1)),DATE(YEAR(B1283),MONTH(B1283),1)))</f>
        <v/>
      </c>
      <c r="N1283" s="39">
        <f>IF(L1283&lt;&gt;1,"",IF(J1283="",0,IF(COUNTIFS($J$4:J1283,J1283)&gt;1,1,0)))</f>
        <v/>
      </c>
      <c r="O1283" s="39">
        <f>IF(L1283&lt;&gt;1,"",IF(J1283="",0,IFERROR(MATCH(J1283,'分け方の表'!$M$4:$M$53,0),0)))</f>
        <v/>
      </c>
      <c r="P1283" s="39">
        <f>IF(L1283&lt;&gt;1,"",IF(SUMPRODUCT((COUNTIFS(C1283,"*"&amp;'分け方の表'!$F$4:$F$23&amp;"*")&gt;0)*('分け方の表'!$F$4:$F$23&lt;&gt;"")*'分け方の表'!$I$4:$I$23)=0,99,1+COUNTIFS('分け方の表'!$I$4:$I$23,"&gt;"&amp;SUMPRODUCT((COUNTIFS(C1283,"*"&amp;'分け方の表'!$F$4:$F$23&amp;"*")&gt;0)*('分け方の表'!$F$4:$F$23&lt;&gt;"")*'分け方の表'!$I$4:$I$23))))</f>
        <v/>
      </c>
      <c r="Q1283" s="39">
        <f>IF(L1283&lt;&gt;1,"",IF(P1283&gt;=99,"",INDEX('分け方の表'!$G$4:$G$23,P1283)&amp;""))</f>
        <v/>
      </c>
      <c r="R1283" s="39">
        <f>IF(L1283&lt;&gt;1,"",IF((F1283="収入")*(G1283="給与")*(E1283&lt;&gt;"")*(COUNTIFS('分け方の表'!$J$4:$J$13,E1283)&gt;0),INDEX('分け方の表'!$K$4:$K$13,MATCH(E1283,'分け方の表'!$J$4:$J$13,0))&amp;"",IFERROR(INDEX('分け方の表'!$C$4:$C$103,MATCH(F1283&amp;"|"&amp;G1283,'分け方の表'!$D$4:$D$103,0))&amp;"",IFERROR(INDEX('分け方の表'!$C$4:$C$103,MATCH(F1283&amp;"|（ほか全部）",'分け方の表'!$D$4:$D$103,0))&amp;"","未分類"))))</f>
        <v/>
      </c>
      <c r="S1283" s="39">
        <f>IF(L1283&lt;&gt;1,"",IF(N1283=1,"",IF(IF(O1283&gt;0,INDEX('分け方の表'!$N$4:$N$53,O1283)&amp;"","")&lt;&gt;"",IF(INDEX('分け方の表'!$N$4:$N$53,O1283)="（数えない）","",INDEX('分け方の表'!$N$4:$N$53,O1283)&amp;""),IF(I1283&amp;""="1",IF((Q1283&lt;&gt;"")*(D1283&lt;0)*(IFERROR(INDEX('入力'!$E$30:$E$88,MATCH(Q1283,'入力'!$A$30:$A$88,0)),"")="貯める・増やす"),Q1283,""),IF(A1283&amp;""="0","",IF(Q1283&lt;&gt;"",Q1283,R1283))))))</f>
        <v/>
      </c>
      <c r="T1283" s="56">
        <f>IF(S1283="","",IF(IFERROR(INDEX('入力'!$E$30:$E$88,MATCH(S1283,'入力'!$A$30:$A$88,0)),"")="入るお金",D1283,-D1283))</f>
        <v/>
      </c>
      <c r="U1283" s="39">
        <f>IF(L1283="","",IF(L1283&lt;&gt;1,"見出しなど",IF(N1283=1,"重なり",IF(S1283="",IF(O1283&gt;0,"数えない（直した）",IF(I1283&amp;""="1","振替",IF(A1283&amp;""="0","計算対象外","数えない"))),IF(COUNTIFS('入力'!$A$30:$A$88,S1283)=0,"一覧にない費目",IF(O1283&gt;0,"直した",IF(S1283="未分類","未分類","OK")))))))</f>
        <v/>
      </c>
    </row>
    <row r="1284">
      <c r="A1284" s="40" t="n"/>
      <c r="B1284" s="34" t="n"/>
      <c r="C1284" s="35" t="n"/>
      <c r="D1284" s="36" t="n"/>
      <c r="E1284" s="35" t="n"/>
      <c r="F1284" s="35" t="n"/>
      <c r="G1284" s="35" t="n"/>
      <c r="H1284" s="35" t="n"/>
      <c r="I1284" s="40" t="n"/>
      <c r="J1284" s="35" t="n"/>
      <c r="L1284" s="39">
        <f>IF(B1284="","",IFERROR(YEAR(B1284)*0+D1284*0+1,0))</f>
        <v/>
      </c>
      <c r="M1284" s="55">
        <f>IF(L1284&lt;&gt;1,"",IF(O1284&gt;0,IF(INDEX('分け方の表'!$O$4:$O$53,O1284)&lt;&gt;"",DATE(YEAR(INDEX('分け方の表'!$O$4:$O$53,O1284)),MONTH(INDEX('分け方の表'!$O$4:$O$53,O1284)),1),DATE(YEAR(B1284),MONTH(B1284),1)),DATE(YEAR(B1284),MONTH(B1284),1)))</f>
        <v/>
      </c>
      <c r="N1284" s="39">
        <f>IF(L1284&lt;&gt;1,"",IF(J1284="",0,IF(COUNTIFS($J$4:J1284,J1284)&gt;1,1,0)))</f>
        <v/>
      </c>
      <c r="O1284" s="39">
        <f>IF(L1284&lt;&gt;1,"",IF(J1284="",0,IFERROR(MATCH(J1284,'分け方の表'!$M$4:$M$53,0),0)))</f>
        <v/>
      </c>
      <c r="P1284" s="39">
        <f>IF(L1284&lt;&gt;1,"",IF(SUMPRODUCT((COUNTIFS(C1284,"*"&amp;'分け方の表'!$F$4:$F$23&amp;"*")&gt;0)*('分け方の表'!$F$4:$F$23&lt;&gt;"")*'分け方の表'!$I$4:$I$23)=0,99,1+COUNTIFS('分け方の表'!$I$4:$I$23,"&gt;"&amp;SUMPRODUCT((COUNTIFS(C1284,"*"&amp;'分け方の表'!$F$4:$F$23&amp;"*")&gt;0)*('分け方の表'!$F$4:$F$23&lt;&gt;"")*'分け方の表'!$I$4:$I$23))))</f>
        <v/>
      </c>
      <c r="Q1284" s="39">
        <f>IF(L1284&lt;&gt;1,"",IF(P1284&gt;=99,"",INDEX('分け方の表'!$G$4:$G$23,P1284)&amp;""))</f>
        <v/>
      </c>
      <c r="R1284" s="39">
        <f>IF(L1284&lt;&gt;1,"",IF((F1284="収入")*(G1284="給与")*(E1284&lt;&gt;"")*(COUNTIFS('分け方の表'!$J$4:$J$13,E1284)&gt;0),INDEX('分け方の表'!$K$4:$K$13,MATCH(E1284,'分け方の表'!$J$4:$J$13,0))&amp;"",IFERROR(INDEX('分け方の表'!$C$4:$C$103,MATCH(F1284&amp;"|"&amp;G1284,'分け方の表'!$D$4:$D$103,0))&amp;"",IFERROR(INDEX('分け方の表'!$C$4:$C$103,MATCH(F1284&amp;"|（ほか全部）",'分け方の表'!$D$4:$D$103,0))&amp;"","未分類"))))</f>
        <v/>
      </c>
      <c r="S1284" s="39">
        <f>IF(L1284&lt;&gt;1,"",IF(N1284=1,"",IF(IF(O1284&gt;0,INDEX('分け方の表'!$N$4:$N$53,O1284)&amp;"","")&lt;&gt;"",IF(INDEX('分け方の表'!$N$4:$N$53,O1284)="（数えない）","",INDEX('分け方の表'!$N$4:$N$53,O1284)&amp;""),IF(I1284&amp;""="1",IF((Q1284&lt;&gt;"")*(D1284&lt;0)*(IFERROR(INDEX('入力'!$E$30:$E$88,MATCH(Q1284,'入力'!$A$30:$A$88,0)),"")="貯める・増やす"),Q1284,""),IF(A1284&amp;""="0","",IF(Q1284&lt;&gt;"",Q1284,R1284))))))</f>
        <v/>
      </c>
      <c r="T1284" s="56">
        <f>IF(S1284="","",IF(IFERROR(INDEX('入力'!$E$30:$E$88,MATCH(S1284,'入力'!$A$30:$A$88,0)),"")="入るお金",D1284,-D1284))</f>
        <v/>
      </c>
      <c r="U1284" s="39">
        <f>IF(L1284="","",IF(L1284&lt;&gt;1,"見出しなど",IF(N1284=1,"重なり",IF(S1284="",IF(O1284&gt;0,"数えない（直した）",IF(I1284&amp;""="1","振替",IF(A1284&amp;""="0","計算対象外","数えない"))),IF(COUNTIFS('入力'!$A$30:$A$88,S1284)=0,"一覧にない費目",IF(O1284&gt;0,"直した",IF(S1284="未分類","未分類","OK")))))))</f>
        <v/>
      </c>
    </row>
    <row r="1285">
      <c r="A1285" s="40" t="n"/>
      <c r="B1285" s="34" t="n"/>
      <c r="C1285" s="35" t="n"/>
      <c r="D1285" s="36" t="n"/>
      <c r="E1285" s="35" t="n"/>
      <c r="F1285" s="35" t="n"/>
      <c r="G1285" s="35" t="n"/>
      <c r="H1285" s="35" t="n"/>
      <c r="I1285" s="40" t="n"/>
      <c r="J1285" s="35" t="n"/>
      <c r="L1285" s="39">
        <f>IF(B1285="","",IFERROR(YEAR(B1285)*0+D1285*0+1,0))</f>
        <v/>
      </c>
      <c r="M1285" s="55">
        <f>IF(L1285&lt;&gt;1,"",IF(O1285&gt;0,IF(INDEX('分け方の表'!$O$4:$O$53,O1285)&lt;&gt;"",DATE(YEAR(INDEX('分け方の表'!$O$4:$O$53,O1285)),MONTH(INDEX('分け方の表'!$O$4:$O$53,O1285)),1),DATE(YEAR(B1285),MONTH(B1285),1)),DATE(YEAR(B1285),MONTH(B1285),1)))</f>
        <v/>
      </c>
      <c r="N1285" s="39">
        <f>IF(L1285&lt;&gt;1,"",IF(J1285="",0,IF(COUNTIFS($J$4:J1285,J1285)&gt;1,1,0)))</f>
        <v/>
      </c>
      <c r="O1285" s="39">
        <f>IF(L1285&lt;&gt;1,"",IF(J1285="",0,IFERROR(MATCH(J1285,'分け方の表'!$M$4:$M$53,0),0)))</f>
        <v/>
      </c>
      <c r="P1285" s="39">
        <f>IF(L1285&lt;&gt;1,"",IF(SUMPRODUCT((COUNTIFS(C1285,"*"&amp;'分け方の表'!$F$4:$F$23&amp;"*")&gt;0)*('分け方の表'!$F$4:$F$23&lt;&gt;"")*'分け方の表'!$I$4:$I$23)=0,99,1+COUNTIFS('分け方の表'!$I$4:$I$23,"&gt;"&amp;SUMPRODUCT((COUNTIFS(C1285,"*"&amp;'分け方の表'!$F$4:$F$23&amp;"*")&gt;0)*('分け方の表'!$F$4:$F$23&lt;&gt;"")*'分け方の表'!$I$4:$I$23))))</f>
        <v/>
      </c>
      <c r="Q1285" s="39">
        <f>IF(L1285&lt;&gt;1,"",IF(P1285&gt;=99,"",INDEX('分け方の表'!$G$4:$G$23,P1285)&amp;""))</f>
        <v/>
      </c>
      <c r="R1285" s="39">
        <f>IF(L1285&lt;&gt;1,"",IF((F1285="収入")*(G1285="給与")*(E1285&lt;&gt;"")*(COUNTIFS('分け方の表'!$J$4:$J$13,E1285)&gt;0),INDEX('分け方の表'!$K$4:$K$13,MATCH(E1285,'分け方の表'!$J$4:$J$13,0))&amp;"",IFERROR(INDEX('分け方の表'!$C$4:$C$103,MATCH(F1285&amp;"|"&amp;G1285,'分け方の表'!$D$4:$D$103,0))&amp;"",IFERROR(INDEX('分け方の表'!$C$4:$C$103,MATCH(F1285&amp;"|（ほか全部）",'分け方の表'!$D$4:$D$103,0))&amp;"","未分類"))))</f>
        <v/>
      </c>
      <c r="S1285" s="39">
        <f>IF(L1285&lt;&gt;1,"",IF(N1285=1,"",IF(IF(O1285&gt;0,INDEX('分け方の表'!$N$4:$N$53,O1285)&amp;"","")&lt;&gt;"",IF(INDEX('分け方の表'!$N$4:$N$53,O1285)="（数えない）","",INDEX('分け方の表'!$N$4:$N$53,O1285)&amp;""),IF(I1285&amp;""="1",IF((Q1285&lt;&gt;"")*(D1285&lt;0)*(IFERROR(INDEX('入力'!$E$30:$E$88,MATCH(Q1285,'入力'!$A$30:$A$88,0)),"")="貯める・増やす"),Q1285,""),IF(A1285&amp;""="0","",IF(Q1285&lt;&gt;"",Q1285,R1285))))))</f>
        <v/>
      </c>
      <c r="T1285" s="56">
        <f>IF(S1285="","",IF(IFERROR(INDEX('入力'!$E$30:$E$88,MATCH(S1285,'入力'!$A$30:$A$88,0)),"")="入るお金",D1285,-D1285))</f>
        <v/>
      </c>
      <c r="U1285" s="39">
        <f>IF(L1285="","",IF(L1285&lt;&gt;1,"見出しなど",IF(N1285=1,"重なり",IF(S1285="",IF(O1285&gt;0,"数えない（直した）",IF(I1285&amp;""="1","振替",IF(A1285&amp;""="0","計算対象外","数えない"))),IF(COUNTIFS('入力'!$A$30:$A$88,S1285)=0,"一覧にない費目",IF(O1285&gt;0,"直した",IF(S1285="未分類","未分類","OK")))))))</f>
        <v/>
      </c>
    </row>
    <row r="1286">
      <c r="A1286" s="40" t="n"/>
      <c r="B1286" s="34" t="n"/>
      <c r="C1286" s="35" t="n"/>
      <c r="D1286" s="36" t="n"/>
      <c r="E1286" s="35" t="n"/>
      <c r="F1286" s="35" t="n"/>
      <c r="G1286" s="35" t="n"/>
      <c r="H1286" s="35" t="n"/>
      <c r="I1286" s="40" t="n"/>
      <c r="J1286" s="35" t="n"/>
      <c r="L1286" s="39">
        <f>IF(B1286="","",IFERROR(YEAR(B1286)*0+D1286*0+1,0))</f>
        <v/>
      </c>
      <c r="M1286" s="55">
        <f>IF(L1286&lt;&gt;1,"",IF(O1286&gt;0,IF(INDEX('分け方の表'!$O$4:$O$53,O1286)&lt;&gt;"",DATE(YEAR(INDEX('分け方の表'!$O$4:$O$53,O1286)),MONTH(INDEX('分け方の表'!$O$4:$O$53,O1286)),1),DATE(YEAR(B1286),MONTH(B1286),1)),DATE(YEAR(B1286),MONTH(B1286),1)))</f>
        <v/>
      </c>
      <c r="N1286" s="39">
        <f>IF(L1286&lt;&gt;1,"",IF(J1286="",0,IF(COUNTIFS($J$4:J1286,J1286)&gt;1,1,0)))</f>
        <v/>
      </c>
      <c r="O1286" s="39">
        <f>IF(L1286&lt;&gt;1,"",IF(J1286="",0,IFERROR(MATCH(J1286,'分け方の表'!$M$4:$M$53,0),0)))</f>
        <v/>
      </c>
      <c r="P1286" s="39">
        <f>IF(L1286&lt;&gt;1,"",IF(SUMPRODUCT((COUNTIFS(C1286,"*"&amp;'分け方の表'!$F$4:$F$23&amp;"*")&gt;0)*('分け方の表'!$F$4:$F$23&lt;&gt;"")*'分け方の表'!$I$4:$I$23)=0,99,1+COUNTIFS('分け方の表'!$I$4:$I$23,"&gt;"&amp;SUMPRODUCT((COUNTIFS(C1286,"*"&amp;'分け方の表'!$F$4:$F$23&amp;"*")&gt;0)*('分け方の表'!$F$4:$F$23&lt;&gt;"")*'分け方の表'!$I$4:$I$23))))</f>
        <v/>
      </c>
      <c r="Q1286" s="39">
        <f>IF(L1286&lt;&gt;1,"",IF(P1286&gt;=99,"",INDEX('分け方の表'!$G$4:$G$23,P1286)&amp;""))</f>
        <v/>
      </c>
      <c r="R1286" s="39">
        <f>IF(L1286&lt;&gt;1,"",IF((F1286="収入")*(G1286="給与")*(E1286&lt;&gt;"")*(COUNTIFS('分け方の表'!$J$4:$J$13,E1286)&gt;0),INDEX('分け方の表'!$K$4:$K$13,MATCH(E1286,'分け方の表'!$J$4:$J$13,0))&amp;"",IFERROR(INDEX('分け方の表'!$C$4:$C$103,MATCH(F1286&amp;"|"&amp;G1286,'分け方の表'!$D$4:$D$103,0))&amp;"",IFERROR(INDEX('分け方の表'!$C$4:$C$103,MATCH(F1286&amp;"|（ほか全部）",'分け方の表'!$D$4:$D$103,0))&amp;"","未分類"))))</f>
        <v/>
      </c>
      <c r="S1286" s="39">
        <f>IF(L1286&lt;&gt;1,"",IF(N1286=1,"",IF(IF(O1286&gt;0,INDEX('分け方の表'!$N$4:$N$53,O1286)&amp;"","")&lt;&gt;"",IF(INDEX('分け方の表'!$N$4:$N$53,O1286)="（数えない）","",INDEX('分け方の表'!$N$4:$N$53,O1286)&amp;""),IF(I1286&amp;""="1",IF((Q1286&lt;&gt;"")*(D1286&lt;0)*(IFERROR(INDEX('入力'!$E$30:$E$88,MATCH(Q1286,'入力'!$A$30:$A$88,0)),"")="貯める・増やす"),Q1286,""),IF(A1286&amp;""="0","",IF(Q1286&lt;&gt;"",Q1286,R1286))))))</f>
        <v/>
      </c>
      <c r="T1286" s="56">
        <f>IF(S1286="","",IF(IFERROR(INDEX('入力'!$E$30:$E$88,MATCH(S1286,'入力'!$A$30:$A$88,0)),"")="入るお金",D1286,-D1286))</f>
        <v/>
      </c>
      <c r="U1286" s="39">
        <f>IF(L1286="","",IF(L1286&lt;&gt;1,"見出しなど",IF(N1286=1,"重なり",IF(S1286="",IF(O1286&gt;0,"数えない（直した）",IF(I1286&amp;""="1","振替",IF(A1286&amp;""="0","計算対象外","数えない"))),IF(COUNTIFS('入力'!$A$30:$A$88,S1286)=0,"一覧にない費目",IF(O1286&gt;0,"直した",IF(S1286="未分類","未分類","OK")))))))</f>
        <v/>
      </c>
    </row>
    <row r="1287">
      <c r="A1287" s="40" t="n"/>
      <c r="B1287" s="34" t="n"/>
      <c r="C1287" s="35" t="n"/>
      <c r="D1287" s="36" t="n"/>
      <c r="E1287" s="35" t="n"/>
      <c r="F1287" s="35" t="n"/>
      <c r="G1287" s="35" t="n"/>
      <c r="H1287" s="35" t="n"/>
      <c r="I1287" s="40" t="n"/>
      <c r="J1287" s="35" t="n"/>
      <c r="L1287" s="39">
        <f>IF(B1287="","",IFERROR(YEAR(B1287)*0+D1287*0+1,0))</f>
        <v/>
      </c>
      <c r="M1287" s="55">
        <f>IF(L1287&lt;&gt;1,"",IF(O1287&gt;0,IF(INDEX('分け方の表'!$O$4:$O$53,O1287)&lt;&gt;"",DATE(YEAR(INDEX('分け方の表'!$O$4:$O$53,O1287)),MONTH(INDEX('分け方の表'!$O$4:$O$53,O1287)),1),DATE(YEAR(B1287),MONTH(B1287),1)),DATE(YEAR(B1287),MONTH(B1287),1)))</f>
        <v/>
      </c>
      <c r="N1287" s="39">
        <f>IF(L1287&lt;&gt;1,"",IF(J1287="",0,IF(COUNTIFS($J$4:J1287,J1287)&gt;1,1,0)))</f>
        <v/>
      </c>
      <c r="O1287" s="39">
        <f>IF(L1287&lt;&gt;1,"",IF(J1287="",0,IFERROR(MATCH(J1287,'分け方の表'!$M$4:$M$53,0),0)))</f>
        <v/>
      </c>
      <c r="P1287" s="39">
        <f>IF(L1287&lt;&gt;1,"",IF(SUMPRODUCT((COUNTIFS(C1287,"*"&amp;'分け方の表'!$F$4:$F$23&amp;"*")&gt;0)*('分け方の表'!$F$4:$F$23&lt;&gt;"")*'分け方の表'!$I$4:$I$23)=0,99,1+COUNTIFS('分け方の表'!$I$4:$I$23,"&gt;"&amp;SUMPRODUCT((COUNTIFS(C1287,"*"&amp;'分け方の表'!$F$4:$F$23&amp;"*")&gt;0)*('分け方の表'!$F$4:$F$23&lt;&gt;"")*'分け方の表'!$I$4:$I$23))))</f>
        <v/>
      </c>
      <c r="Q1287" s="39">
        <f>IF(L1287&lt;&gt;1,"",IF(P1287&gt;=99,"",INDEX('分け方の表'!$G$4:$G$23,P1287)&amp;""))</f>
        <v/>
      </c>
      <c r="R1287" s="39">
        <f>IF(L1287&lt;&gt;1,"",IF((F1287="収入")*(G1287="給与")*(E1287&lt;&gt;"")*(COUNTIFS('分け方の表'!$J$4:$J$13,E1287)&gt;0),INDEX('分け方の表'!$K$4:$K$13,MATCH(E1287,'分け方の表'!$J$4:$J$13,0))&amp;"",IFERROR(INDEX('分け方の表'!$C$4:$C$103,MATCH(F1287&amp;"|"&amp;G1287,'分け方の表'!$D$4:$D$103,0))&amp;"",IFERROR(INDEX('分け方の表'!$C$4:$C$103,MATCH(F1287&amp;"|（ほか全部）",'分け方の表'!$D$4:$D$103,0))&amp;"","未分類"))))</f>
        <v/>
      </c>
      <c r="S1287" s="39">
        <f>IF(L1287&lt;&gt;1,"",IF(N1287=1,"",IF(IF(O1287&gt;0,INDEX('分け方の表'!$N$4:$N$53,O1287)&amp;"","")&lt;&gt;"",IF(INDEX('分け方の表'!$N$4:$N$53,O1287)="（数えない）","",INDEX('分け方の表'!$N$4:$N$53,O1287)&amp;""),IF(I1287&amp;""="1",IF((Q1287&lt;&gt;"")*(D1287&lt;0)*(IFERROR(INDEX('入力'!$E$30:$E$88,MATCH(Q1287,'入力'!$A$30:$A$88,0)),"")="貯める・増やす"),Q1287,""),IF(A1287&amp;""="0","",IF(Q1287&lt;&gt;"",Q1287,R1287))))))</f>
        <v/>
      </c>
      <c r="T1287" s="56">
        <f>IF(S1287="","",IF(IFERROR(INDEX('入力'!$E$30:$E$88,MATCH(S1287,'入力'!$A$30:$A$88,0)),"")="入るお金",D1287,-D1287))</f>
        <v/>
      </c>
      <c r="U1287" s="39">
        <f>IF(L1287="","",IF(L1287&lt;&gt;1,"見出しなど",IF(N1287=1,"重なり",IF(S1287="",IF(O1287&gt;0,"数えない（直した）",IF(I1287&amp;""="1","振替",IF(A1287&amp;""="0","計算対象外","数えない"))),IF(COUNTIFS('入力'!$A$30:$A$88,S1287)=0,"一覧にない費目",IF(O1287&gt;0,"直した",IF(S1287="未分類","未分類","OK")))))))</f>
        <v/>
      </c>
    </row>
    <row r="1288">
      <c r="A1288" s="40" t="n"/>
      <c r="B1288" s="34" t="n"/>
      <c r="C1288" s="35" t="n"/>
      <c r="D1288" s="36" t="n"/>
      <c r="E1288" s="35" t="n"/>
      <c r="F1288" s="35" t="n"/>
      <c r="G1288" s="35" t="n"/>
      <c r="H1288" s="35" t="n"/>
      <c r="I1288" s="40" t="n"/>
      <c r="J1288" s="35" t="n"/>
      <c r="L1288" s="39">
        <f>IF(B1288="","",IFERROR(YEAR(B1288)*0+D1288*0+1,0))</f>
        <v/>
      </c>
      <c r="M1288" s="55">
        <f>IF(L1288&lt;&gt;1,"",IF(O1288&gt;0,IF(INDEX('分け方の表'!$O$4:$O$53,O1288)&lt;&gt;"",DATE(YEAR(INDEX('分け方の表'!$O$4:$O$53,O1288)),MONTH(INDEX('分け方の表'!$O$4:$O$53,O1288)),1),DATE(YEAR(B1288),MONTH(B1288),1)),DATE(YEAR(B1288),MONTH(B1288),1)))</f>
        <v/>
      </c>
      <c r="N1288" s="39">
        <f>IF(L1288&lt;&gt;1,"",IF(J1288="",0,IF(COUNTIFS($J$4:J1288,J1288)&gt;1,1,0)))</f>
        <v/>
      </c>
      <c r="O1288" s="39">
        <f>IF(L1288&lt;&gt;1,"",IF(J1288="",0,IFERROR(MATCH(J1288,'分け方の表'!$M$4:$M$53,0),0)))</f>
        <v/>
      </c>
      <c r="P1288" s="39">
        <f>IF(L1288&lt;&gt;1,"",IF(SUMPRODUCT((COUNTIFS(C1288,"*"&amp;'分け方の表'!$F$4:$F$23&amp;"*")&gt;0)*('分け方の表'!$F$4:$F$23&lt;&gt;"")*'分け方の表'!$I$4:$I$23)=0,99,1+COUNTIFS('分け方の表'!$I$4:$I$23,"&gt;"&amp;SUMPRODUCT((COUNTIFS(C1288,"*"&amp;'分け方の表'!$F$4:$F$23&amp;"*")&gt;0)*('分け方の表'!$F$4:$F$23&lt;&gt;"")*'分け方の表'!$I$4:$I$23))))</f>
        <v/>
      </c>
      <c r="Q1288" s="39">
        <f>IF(L1288&lt;&gt;1,"",IF(P1288&gt;=99,"",INDEX('分け方の表'!$G$4:$G$23,P1288)&amp;""))</f>
        <v/>
      </c>
      <c r="R1288" s="39">
        <f>IF(L1288&lt;&gt;1,"",IF((F1288="収入")*(G1288="給与")*(E1288&lt;&gt;"")*(COUNTIFS('分け方の表'!$J$4:$J$13,E1288)&gt;0),INDEX('分け方の表'!$K$4:$K$13,MATCH(E1288,'分け方の表'!$J$4:$J$13,0))&amp;"",IFERROR(INDEX('分け方の表'!$C$4:$C$103,MATCH(F1288&amp;"|"&amp;G1288,'分け方の表'!$D$4:$D$103,0))&amp;"",IFERROR(INDEX('分け方の表'!$C$4:$C$103,MATCH(F1288&amp;"|（ほか全部）",'分け方の表'!$D$4:$D$103,0))&amp;"","未分類"))))</f>
        <v/>
      </c>
      <c r="S1288" s="39">
        <f>IF(L1288&lt;&gt;1,"",IF(N1288=1,"",IF(IF(O1288&gt;0,INDEX('分け方の表'!$N$4:$N$53,O1288)&amp;"","")&lt;&gt;"",IF(INDEX('分け方の表'!$N$4:$N$53,O1288)="（数えない）","",INDEX('分け方の表'!$N$4:$N$53,O1288)&amp;""),IF(I1288&amp;""="1",IF((Q1288&lt;&gt;"")*(D1288&lt;0)*(IFERROR(INDEX('入力'!$E$30:$E$88,MATCH(Q1288,'入力'!$A$30:$A$88,0)),"")="貯める・増やす"),Q1288,""),IF(A1288&amp;""="0","",IF(Q1288&lt;&gt;"",Q1288,R1288))))))</f>
        <v/>
      </c>
      <c r="T1288" s="56">
        <f>IF(S1288="","",IF(IFERROR(INDEX('入力'!$E$30:$E$88,MATCH(S1288,'入力'!$A$30:$A$88,0)),"")="入るお金",D1288,-D1288))</f>
        <v/>
      </c>
      <c r="U1288" s="39">
        <f>IF(L1288="","",IF(L1288&lt;&gt;1,"見出しなど",IF(N1288=1,"重なり",IF(S1288="",IF(O1288&gt;0,"数えない（直した）",IF(I1288&amp;""="1","振替",IF(A1288&amp;""="0","計算対象外","数えない"))),IF(COUNTIFS('入力'!$A$30:$A$88,S1288)=0,"一覧にない費目",IF(O1288&gt;0,"直した",IF(S1288="未分類","未分類","OK")))))))</f>
        <v/>
      </c>
    </row>
    <row r="1289">
      <c r="A1289" s="40" t="n"/>
      <c r="B1289" s="34" t="n"/>
      <c r="C1289" s="35" t="n"/>
      <c r="D1289" s="36" t="n"/>
      <c r="E1289" s="35" t="n"/>
      <c r="F1289" s="35" t="n"/>
      <c r="G1289" s="35" t="n"/>
      <c r="H1289" s="35" t="n"/>
      <c r="I1289" s="40" t="n"/>
      <c r="J1289" s="35" t="n"/>
      <c r="L1289" s="39">
        <f>IF(B1289="","",IFERROR(YEAR(B1289)*0+D1289*0+1,0))</f>
        <v/>
      </c>
      <c r="M1289" s="55">
        <f>IF(L1289&lt;&gt;1,"",IF(O1289&gt;0,IF(INDEX('分け方の表'!$O$4:$O$53,O1289)&lt;&gt;"",DATE(YEAR(INDEX('分け方の表'!$O$4:$O$53,O1289)),MONTH(INDEX('分け方の表'!$O$4:$O$53,O1289)),1),DATE(YEAR(B1289),MONTH(B1289),1)),DATE(YEAR(B1289),MONTH(B1289),1)))</f>
        <v/>
      </c>
      <c r="N1289" s="39">
        <f>IF(L1289&lt;&gt;1,"",IF(J1289="",0,IF(COUNTIFS($J$4:J1289,J1289)&gt;1,1,0)))</f>
        <v/>
      </c>
      <c r="O1289" s="39">
        <f>IF(L1289&lt;&gt;1,"",IF(J1289="",0,IFERROR(MATCH(J1289,'分け方の表'!$M$4:$M$53,0),0)))</f>
        <v/>
      </c>
      <c r="P1289" s="39">
        <f>IF(L1289&lt;&gt;1,"",IF(SUMPRODUCT((COUNTIFS(C1289,"*"&amp;'分け方の表'!$F$4:$F$23&amp;"*")&gt;0)*('分け方の表'!$F$4:$F$23&lt;&gt;"")*'分け方の表'!$I$4:$I$23)=0,99,1+COUNTIFS('分け方の表'!$I$4:$I$23,"&gt;"&amp;SUMPRODUCT((COUNTIFS(C1289,"*"&amp;'分け方の表'!$F$4:$F$23&amp;"*")&gt;0)*('分け方の表'!$F$4:$F$23&lt;&gt;"")*'分け方の表'!$I$4:$I$23))))</f>
        <v/>
      </c>
      <c r="Q1289" s="39">
        <f>IF(L1289&lt;&gt;1,"",IF(P1289&gt;=99,"",INDEX('分け方の表'!$G$4:$G$23,P1289)&amp;""))</f>
        <v/>
      </c>
      <c r="R1289" s="39">
        <f>IF(L1289&lt;&gt;1,"",IF((F1289="収入")*(G1289="給与")*(E1289&lt;&gt;"")*(COUNTIFS('分け方の表'!$J$4:$J$13,E1289)&gt;0),INDEX('分け方の表'!$K$4:$K$13,MATCH(E1289,'分け方の表'!$J$4:$J$13,0))&amp;"",IFERROR(INDEX('分け方の表'!$C$4:$C$103,MATCH(F1289&amp;"|"&amp;G1289,'分け方の表'!$D$4:$D$103,0))&amp;"",IFERROR(INDEX('分け方の表'!$C$4:$C$103,MATCH(F1289&amp;"|（ほか全部）",'分け方の表'!$D$4:$D$103,0))&amp;"","未分類"))))</f>
        <v/>
      </c>
      <c r="S1289" s="39">
        <f>IF(L1289&lt;&gt;1,"",IF(N1289=1,"",IF(IF(O1289&gt;0,INDEX('分け方の表'!$N$4:$N$53,O1289)&amp;"","")&lt;&gt;"",IF(INDEX('分け方の表'!$N$4:$N$53,O1289)="（数えない）","",INDEX('分け方の表'!$N$4:$N$53,O1289)&amp;""),IF(I1289&amp;""="1",IF((Q1289&lt;&gt;"")*(D1289&lt;0)*(IFERROR(INDEX('入力'!$E$30:$E$88,MATCH(Q1289,'入力'!$A$30:$A$88,0)),"")="貯める・増やす"),Q1289,""),IF(A1289&amp;""="0","",IF(Q1289&lt;&gt;"",Q1289,R1289))))))</f>
        <v/>
      </c>
      <c r="T1289" s="56">
        <f>IF(S1289="","",IF(IFERROR(INDEX('入力'!$E$30:$E$88,MATCH(S1289,'入力'!$A$30:$A$88,0)),"")="入るお金",D1289,-D1289))</f>
        <v/>
      </c>
      <c r="U1289" s="39">
        <f>IF(L1289="","",IF(L1289&lt;&gt;1,"見出しなど",IF(N1289=1,"重なり",IF(S1289="",IF(O1289&gt;0,"数えない（直した）",IF(I1289&amp;""="1","振替",IF(A1289&amp;""="0","計算対象外","数えない"))),IF(COUNTIFS('入力'!$A$30:$A$88,S1289)=0,"一覧にない費目",IF(O1289&gt;0,"直した",IF(S1289="未分類","未分類","OK")))))))</f>
        <v/>
      </c>
    </row>
    <row r="1290">
      <c r="A1290" s="40" t="n"/>
      <c r="B1290" s="34" t="n"/>
      <c r="C1290" s="35" t="n"/>
      <c r="D1290" s="36" t="n"/>
      <c r="E1290" s="35" t="n"/>
      <c r="F1290" s="35" t="n"/>
      <c r="G1290" s="35" t="n"/>
      <c r="H1290" s="35" t="n"/>
      <c r="I1290" s="40" t="n"/>
      <c r="J1290" s="35" t="n"/>
      <c r="L1290" s="39">
        <f>IF(B1290="","",IFERROR(YEAR(B1290)*0+D1290*0+1,0))</f>
        <v/>
      </c>
      <c r="M1290" s="55">
        <f>IF(L1290&lt;&gt;1,"",IF(O1290&gt;0,IF(INDEX('分け方の表'!$O$4:$O$53,O1290)&lt;&gt;"",DATE(YEAR(INDEX('分け方の表'!$O$4:$O$53,O1290)),MONTH(INDEX('分け方の表'!$O$4:$O$53,O1290)),1),DATE(YEAR(B1290),MONTH(B1290),1)),DATE(YEAR(B1290),MONTH(B1290),1)))</f>
        <v/>
      </c>
      <c r="N1290" s="39">
        <f>IF(L1290&lt;&gt;1,"",IF(J1290="",0,IF(COUNTIFS($J$4:J1290,J1290)&gt;1,1,0)))</f>
        <v/>
      </c>
      <c r="O1290" s="39">
        <f>IF(L1290&lt;&gt;1,"",IF(J1290="",0,IFERROR(MATCH(J1290,'分け方の表'!$M$4:$M$53,0),0)))</f>
        <v/>
      </c>
      <c r="P1290" s="39">
        <f>IF(L1290&lt;&gt;1,"",IF(SUMPRODUCT((COUNTIFS(C1290,"*"&amp;'分け方の表'!$F$4:$F$23&amp;"*")&gt;0)*('分け方の表'!$F$4:$F$23&lt;&gt;"")*'分け方の表'!$I$4:$I$23)=0,99,1+COUNTIFS('分け方の表'!$I$4:$I$23,"&gt;"&amp;SUMPRODUCT((COUNTIFS(C1290,"*"&amp;'分け方の表'!$F$4:$F$23&amp;"*")&gt;0)*('分け方の表'!$F$4:$F$23&lt;&gt;"")*'分け方の表'!$I$4:$I$23))))</f>
        <v/>
      </c>
      <c r="Q1290" s="39">
        <f>IF(L1290&lt;&gt;1,"",IF(P1290&gt;=99,"",INDEX('分け方の表'!$G$4:$G$23,P1290)&amp;""))</f>
        <v/>
      </c>
      <c r="R1290" s="39">
        <f>IF(L1290&lt;&gt;1,"",IF((F1290="収入")*(G1290="給与")*(E1290&lt;&gt;"")*(COUNTIFS('分け方の表'!$J$4:$J$13,E1290)&gt;0),INDEX('分け方の表'!$K$4:$K$13,MATCH(E1290,'分け方の表'!$J$4:$J$13,0))&amp;"",IFERROR(INDEX('分け方の表'!$C$4:$C$103,MATCH(F1290&amp;"|"&amp;G1290,'分け方の表'!$D$4:$D$103,0))&amp;"",IFERROR(INDEX('分け方の表'!$C$4:$C$103,MATCH(F1290&amp;"|（ほか全部）",'分け方の表'!$D$4:$D$103,0))&amp;"","未分類"))))</f>
        <v/>
      </c>
      <c r="S1290" s="39">
        <f>IF(L1290&lt;&gt;1,"",IF(N1290=1,"",IF(IF(O1290&gt;0,INDEX('分け方の表'!$N$4:$N$53,O1290)&amp;"","")&lt;&gt;"",IF(INDEX('分け方の表'!$N$4:$N$53,O1290)="（数えない）","",INDEX('分け方の表'!$N$4:$N$53,O1290)&amp;""),IF(I1290&amp;""="1",IF((Q1290&lt;&gt;"")*(D1290&lt;0)*(IFERROR(INDEX('入力'!$E$30:$E$88,MATCH(Q1290,'入力'!$A$30:$A$88,0)),"")="貯める・増やす"),Q1290,""),IF(A1290&amp;""="0","",IF(Q1290&lt;&gt;"",Q1290,R1290))))))</f>
        <v/>
      </c>
      <c r="T1290" s="56">
        <f>IF(S1290="","",IF(IFERROR(INDEX('入力'!$E$30:$E$88,MATCH(S1290,'入力'!$A$30:$A$88,0)),"")="入るお金",D1290,-D1290))</f>
        <v/>
      </c>
      <c r="U1290" s="39">
        <f>IF(L1290="","",IF(L1290&lt;&gt;1,"見出しなど",IF(N1290=1,"重なり",IF(S1290="",IF(O1290&gt;0,"数えない（直した）",IF(I1290&amp;""="1","振替",IF(A1290&amp;""="0","計算対象外","数えない"))),IF(COUNTIFS('入力'!$A$30:$A$88,S1290)=0,"一覧にない費目",IF(O1290&gt;0,"直した",IF(S1290="未分類","未分類","OK")))))))</f>
        <v/>
      </c>
    </row>
    <row r="1291">
      <c r="A1291" s="40" t="n"/>
      <c r="B1291" s="34" t="n"/>
      <c r="C1291" s="35" t="n"/>
      <c r="D1291" s="36" t="n"/>
      <c r="E1291" s="35" t="n"/>
      <c r="F1291" s="35" t="n"/>
      <c r="G1291" s="35" t="n"/>
      <c r="H1291" s="35" t="n"/>
      <c r="I1291" s="40" t="n"/>
      <c r="J1291" s="35" t="n"/>
      <c r="L1291" s="39">
        <f>IF(B1291="","",IFERROR(YEAR(B1291)*0+D1291*0+1,0))</f>
        <v/>
      </c>
      <c r="M1291" s="55">
        <f>IF(L1291&lt;&gt;1,"",IF(O1291&gt;0,IF(INDEX('分け方の表'!$O$4:$O$53,O1291)&lt;&gt;"",DATE(YEAR(INDEX('分け方の表'!$O$4:$O$53,O1291)),MONTH(INDEX('分け方の表'!$O$4:$O$53,O1291)),1),DATE(YEAR(B1291),MONTH(B1291),1)),DATE(YEAR(B1291),MONTH(B1291),1)))</f>
        <v/>
      </c>
      <c r="N1291" s="39">
        <f>IF(L1291&lt;&gt;1,"",IF(J1291="",0,IF(COUNTIFS($J$4:J1291,J1291)&gt;1,1,0)))</f>
        <v/>
      </c>
      <c r="O1291" s="39">
        <f>IF(L1291&lt;&gt;1,"",IF(J1291="",0,IFERROR(MATCH(J1291,'分け方の表'!$M$4:$M$53,0),0)))</f>
        <v/>
      </c>
      <c r="P1291" s="39">
        <f>IF(L1291&lt;&gt;1,"",IF(SUMPRODUCT((COUNTIFS(C1291,"*"&amp;'分け方の表'!$F$4:$F$23&amp;"*")&gt;0)*('分け方の表'!$F$4:$F$23&lt;&gt;"")*'分け方の表'!$I$4:$I$23)=0,99,1+COUNTIFS('分け方の表'!$I$4:$I$23,"&gt;"&amp;SUMPRODUCT((COUNTIFS(C1291,"*"&amp;'分け方の表'!$F$4:$F$23&amp;"*")&gt;0)*('分け方の表'!$F$4:$F$23&lt;&gt;"")*'分け方の表'!$I$4:$I$23))))</f>
        <v/>
      </c>
      <c r="Q1291" s="39">
        <f>IF(L1291&lt;&gt;1,"",IF(P1291&gt;=99,"",INDEX('分け方の表'!$G$4:$G$23,P1291)&amp;""))</f>
        <v/>
      </c>
      <c r="R1291" s="39">
        <f>IF(L1291&lt;&gt;1,"",IF((F1291="収入")*(G1291="給与")*(E1291&lt;&gt;"")*(COUNTIFS('分け方の表'!$J$4:$J$13,E1291)&gt;0),INDEX('分け方の表'!$K$4:$K$13,MATCH(E1291,'分け方の表'!$J$4:$J$13,0))&amp;"",IFERROR(INDEX('分け方の表'!$C$4:$C$103,MATCH(F1291&amp;"|"&amp;G1291,'分け方の表'!$D$4:$D$103,0))&amp;"",IFERROR(INDEX('分け方の表'!$C$4:$C$103,MATCH(F1291&amp;"|（ほか全部）",'分け方の表'!$D$4:$D$103,0))&amp;"","未分類"))))</f>
        <v/>
      </c>
      <c r="S1291" s="39">
        <f>IF(L1291&lt;&gt;1,"",IF(N1291=1,"",IF(IF(O1291&gt;0,INDEX('分け方の表'!$N$4:$N$53,O1291)&amp;"","")&lt;&gt;"",IF(INDEX('分け方の表'!$N$4:$N$53,O1291)="（数えない）","",INDEX('分け方の表'!$N$4:$N$53,O1291)&amp;""),IF(I1291&amp;""="1",IF((Q1291&lt;&gt;"")*(D1291&lt;0)*(IFERROR(INDEX('入力'!$E$30:$E$88,MATCH(Q1291,'入力'!$A$30:$A$88,0)),"")="貯める・増やす"),Q1291,""),IF(A1291&amp;""="0","",IF(Q1291&lt;&gt;"",Q1291,R1291))))))</f>
        <v/>
      </c>
      <c r="T1291" s="56">
        <f>IF(S1291="","",IF(IFERROR(INDEX('入力'!$E$30:$E$88,MATCH(S1291,'入力'!$A$30:$A$88,0)),"")="入るお金",D1291,-D1291))</f>
        <v/>
      </c>
      <c r="U1291" s="39">
        <f>IF(L1291="","",IF(L1291&lt;&gt;1,"見出しなど",IF(N1291=1,"重なり",IF(S1291="",IF(O1291&gt;0,"数えない（直した）",IF(I1291&amp;""="1","振替",IF(A1291&amp;""="0","計算対象外","数えない"))),IF(COUNTIFS('入力'!$A$30:$A$88,S1291)=0,"一覧にない費目",IF(O1291&gt;0,"直した",IF(S1291="未分類","未分類","OK")))))))</f>
        <v/>
      </c>
    </row>
    <row r="1292">
      <c r="A1292" s="40" t="n"/>
      <c r="B1292" s="34" t="n"/>
      <c r="C1292" s="35" t="n"/>
      <c r="D1292" s="36" t="n"/>
      <c r="E1292" s="35" t="n"/>
      <c r="F1292" s="35" t="n"/>
      <c r="G1292" s="35" t="n"/>
      <c r="H1292" s="35" t="n"/>
      <c r="I1292" s="40" t="n"/>
      <c r="J1292" s="35" t="n"/>
      <c r="L1292" s="39">
        <f>IF(B1292="","",IFERROR(YEAR(B1292)*0+D1292*0+1,0))</f>
        <v/>
      </c>
      <c r="M1292" s="55">
        <f>IF(L1292&lt;&gt;1,"",IF(O1292&gt;0,IF(INDEX('分け方の表'!$O$4:$O$53,O1292)&lt;&gt;"",DATE(YEAR(INDEX('分け方の表'!$O$4:$O$53,O1292)),MONTH(INDEX('分け方の表'!$O$4:$O$53,O1292)),1),DATE(YEAR(B1292),MONTH(B1292),1)),DATE(YEAR(B1292),MONTH(B1292),1)))</f>
        <v/>
      </c>
      <c r="N1292" s="39">
        <f>IF(L1292&lt;&gt;1,"",IF(J1292="",0,IF(COUNTIFS($J$4:J1292,J1292)&gt;1,1,0)))</f>
        <v/>
      </c>
      <c r="O1292" s="39">
        <f>IF(L1292&lt;&gt;1,"",IF(J1292="",0,IFERROR(MATCH(J1292,'分け方の表'!$M$4:$M$53,0),0)))</f>
        <v/>
      </c>
      <c r="P1292" s="39">
        <f>IF(L1292&lt;&gt;1,"",IF(SUMPRODUCT((COUNTIFS(C1292,"*"&amp;'分け方の表'!$F$4:$F$23&amp;"*")&gt;0)*('分け方の表'!$F$4:$F$23&lt;&gt;"")*'分け方の表'!$I$4:$I$23)=0,99,1+COUNTIFS('分け方の表'!$I$4:$I$23,"&gt;"&amp;SUMPRODUCT((COUNTIFS(C1292,"*"&amp;'分け方の表'!$F$4:$F$23&amp;"*")&gt;0)*('分け方の表'!$F$4:$F$23&lt;&gt;"")*'分け方の表'!$I$4:$I$23))))</f>
        <v/>
      </c>
      <c r="Q1292" s="39">
        <f>IF(L1292&lt;&gt;1,"",IF(P1292&gt;=99,"",INDEX('分け方の表'!$G$4:$G$23,P1292)&amp;""))</f>
        <v/>
      </c>
      <c r="R1292" s="39">
        <f>IF(L1292&lt;&gt;1,"",IF((F1292="収入")*(G1292="給与")*(E1292&lt;&gt;"")*(COUNTIFS('分け方の表'!$J$4:$J$13,E1292)&gt;0),INDEX('分け方の表'!$K$4:$K$13,MATCH(E1292,'分け方の表'!$J$4:$J$13,0))&amp;"",IFERROR(INDEX('分け方の表'!$C$4:$C$103,MATCH(F1292&amp;"|"&amp;G1292,'分け方の表'!$D$4:$D$103,0))&amp;"",IFERROR(INDEX('分け方の表'!$C$4:$C$103,MATCH(F1292&amp;"|（ほか全部）",'分け方の表'!$D$4:$D$103,0))&amp;"","未分類"))))</f>
        <v/>
      </c>
      <c r="S1292" s="39">
        <f>IF(L1292&lt;&gt;1,"",IF(N1292=1,"",IF(IF(O1292&gt;0,INDEX('分け方の表'!$N$4:$N$53,O1292)&amp;"","")&lt;&gt;"",IF(INDEX('分け方の表'!$N$4:$N$53,O1292)="（数えない）","",INDEX('分け方の表'!$N$4:$N$53,O1292)&amp;""),IF(I1292&amp;""="1",IF((Q1292&lt;&gt;"")*(D1292&lt;0)*(IFERROR(INDEX('入力'!$E$30:$E$88,MATCH(Q1292,'入力'!$A$30:$A$88,0)),"")="貯める・増やす"),Q1292,""),IF(A1292&amp;""="0","",IF(Q1292&lt;&gt;"",Q1292,R1292))))))</f>
        <v/>
      </c>
      <c r="T1292" s="56">
        <f>IF(S1292="","",IF(IFERROR(INDEX('入力'!$E$30:$E$88,MATCH(S1292,'入力'!$A$30:$A$88,0)),"")="入るお金",D1292,-D1292))</f>
        <v/>
      </c>
      <c r="U1292" s="39">
        <f>IF(L1292="","",IF(L1292&lt;&gt;1,"見出しなど",IF(N1292=1,"重なり",IF(S1292="",IF(O1292&gt;0,"数えない（直した）",IF(I1292&amp;""="1","振替",IF(A1292&amp;""="0","計算対象外","数えない"))),IF(COUNTIFS('入力'!$A$30:$A$88,S1292)=0,"一覧にない費目",IF(O1292&gt;0,"直した",IF(S1292="未分類","未分類","OK")))))))</f>
        <v/>
      </c>
    </row>
    <row r="1293">
      <c r="A1293" s="40" t="n"/>
      <c r="B1293" s="34" t="n"/>
      <c r="C1293" s="35" t="n"/>
      <c r="D1293" s="36" t="n"/>
      <c r="E1293" s="35" t="n"/>
      <c r="F1293" s="35" t="n"/>
      <c r="G1293" s="35" t="n"/>
      <c r="H1293" s="35" t="n"/>
      <c r="I1293" s="40" t="n"/>
      <c r="J1293" s="35" t="n"/>
      <c r="L1293" s="39">
        <f>IF(B1293="","",IFERROR(YEAR(B1293)*0+D1293*0+1,0))</f>
        <v/>
      </c>
      <c r="M1293" s="55">
        <f>IF(L1293&lt;&gt;1,"",IF(O1293&gt;0,IF(INDEX('分け方の表'!$O$4:$O$53,O1293)&lt;&gt;"",DATE(YEAR(INDEX('分け方の表'!$O$4:$O$53,O1293)),MONTH(INDEX('分け方の表'!$O$4:$O$53,O1293)),1),DATE(YEAR(B1293),MONTH(B1293),1)),DATE(YEAR(B1293),MONTH(B1293),1)))</f>
        <v/>
      </c>
      <c r="N1293" s="39">
        <f>IF(L1293&lt;&gt;1,"",IF(J1293="",0,IF(COUNTIFS($J$4:J1293,J1293)&gt;1,1,0)))</f>
        <v/>
      </c>
      <c r="O1293" s="39">
        <f>IF(L1293&lt;&gt;1,"",IF(J1293="",0,IFERROR(MATCH(J1293,'分け方の表'!$M$4:$M$53,0),0)))</f>
        <v/>
      </c>
      <c r="P1293" s="39">
        <f>IF(L1293&lt;&gt;1,"",IF(SUMPRODUCT((COUNTIFS(C1293,"*"&amp;'分け方の表'!$F$4:$F$23&amp;"*")&gt;0)*('分け方の表'!$F$4:$F$23&lt;&gt;"")*'分け方の表'!$I$4:$I$23)=0,99,1+COUNTIFS('分け方の表'!$I$4:$I$23,"&gt;"&amp;SUMPRODUCT((COUNTIFS(C1293,"*"&amp;'分け方の表'!$F$4:$F$23&amp;"*")&gt;0)*('分け方の表'!$F$4:$F$23&lt;&gt;"")*'分け方の表'!$I$4:$I$23))))</f>
        <v/>
      </c>
      <c r="Q1293" s="39">
        <f>IF(L1293&lt;&gt;1,"",IF(P1293&gt;=99,"",INDEX('分け方の表'!$G$4:$G$23,P1293)&amp;""))</f>
        <v/>
      </c>
      <c r="R1293" s="39">
        <f>IF(L1293&lt;&gt;1,"",IF((F1293="収入")*(G1293="給与")*(E1293&lt;&gt;"")*(COUNTIFS('分け方の表'!$J$4:$J$13,E1293)&gt;0),INDEX('分け方の表'!$K$4:$K$13,MATCH(E1293,'分け方の表'!$J$4:$J$13,0))&amp;"",IFERROR(INDEX('分け方の表'!$C$4:$C$103,MATCH(F1293&amp;"|"&amp;G1293,'分け方の表'!$D$4:$D$103,0))&amp;"",IFERROR(INDEX('分け方の表'!$C$4:$C$103,MATCH(F1293&amp;"|（ほか全部）",'分け方の表'!$D$4:$D$103,0))&amp;"","未分類"))))</f>
        <v/>
      </c>
      <c r="S1293" s="39">
        <f>IF(L1293&lt;&gt;1,"",IF(N1293=1,"",IF(IF(O1293&gt;0,INDEX('分け方の表'!$N$4:$N$53,O1293)&amp;"","")&lt;&gt;"",IF(INDEX('分け方の表'!$N$4:$N$53,O1293)="（数えない）","",INDEX('分け方の表'!$N$4:$N$53,O1293)&amp;""),IF(I1293&amp;""="1",IF((Q1293&lt;&gt;"")*(D1293&lt;0)*(IFERROR(INDEX('入力'!$E$30:$E$88,MATCH(Q1293,'入力'!$A$30:$A$88,0)),"")="貯める・増やす"),Q1293,""),IF(A1293&amp;""="0","",IF(Q1293&lt;&gt;"",Q1293,R1293))))))</f>
        <v/>
      </c>
      <c r="T1293" s="56">
        <f>IF(S1293="","",IF(IFERROR(INDEX('入力'!$E$30:$E$88,MATCH(S1293,'入力'!$A$30:$A$88,0)),"")="入るお金",D1293,-D1293))</f>
        <v/>
      </c>
      <c r="U1293" s="39">
        <f>IF(L1293="","",IF(L1293&lt;&gt;1,"見出しなど",IF(N1293=1,"重なり",IF(S1293="",IF(O1293&gt;0,"数えない（直した）",IF(I1293&amp;""="1","振替",IF(A1293&amp;""="0","計算対象外","数えない"))),IF(COUNTIFS('入力'!$A$30:$A$88,S1293)=0,"一覧にない費目",IF(O1293&gt;0,"直した",IF(S1293="未分類","未分類","OK")))))))</f>
        <v/>
      </c>
    </row>
    <row r="1294">
      <c r="A1294" s="40" t="n"/>
      <c r="B1294" s="34" t="n"/>
      <c r="C1294" s="35" t="n"/>
      <c r="D1294" s="36" t="n"/>
      <c r="E1294" s="35" t="n"/>
      <c r="F1294" s="35" t="n"/>
      <c r="G1294" s="35" t="n"/>
      <c r="H1294" s="35" t="n"/>
      <c r="I1294" s="40" t="n"/>
      <c r="J1294" s="35" t="n"/>
      <c r="L1294" s="39">
        <f>IF(B1294="","",IFERROR(YEAR(B1294)*0+D1294*0+1,0))</f>
        <v/>
      </c>
      <c r="M1294" s="55">
        <f>IF(L1294&lt;&gt;1,"",IF(O1294&gt;0,IF(INDEX('分け方の表'!$O$4:$O$53,O1294)&lt;&gt;"",DATE(YEAR(INDEX('分け方の表'!$O$4:$O$53,O1294)),MONTH(INDEX('分け方の表'!$O$4:$O$53,O1294)),1),DATE(YEAR(B1294),MONTH(B1294),1)),DATE(YEAR(B1294),MONTH(B1294),1)))</f>
        <v/>
      </c>
      <c r="N1294" s="39">
        <f>IF(L1294&lt;&gt;1,"",IF(J1294="",0,IF(COUNTIFS($J$4:J1294,J1294)&gt;1,1,0)))</f>
        <v/>
      </c>
      <c r="O1294" s="39">
        <f>IF(L1294&lt;&gt;1,"",IF(J1294="",0,IFERROR(MATCH(J1294,'分け方の表'!$M$4:$M$53,0),0)))</f>
        <v/>
      </c>
      <c r="P1294" s="39">
        <f>IF(L1294&lt;&gt;1,"",IF(SUMPRODUCT((COUNTIFS(C1294,"*"&amp;'分け方の表'!$F$4:$F$23&amp;"*")&gt;0)*('分け方の表'!$F$4:$F$23&lt;&gt;"")*'分け方の表'!$I$4:$I$23)=0,99,1+COUNTIFS('分け方の表'!$I$4:$I$23,"&gt;"&amp;SUMPRODUCT((COUNTIFS(C1294,"*"&amp;'分け方の表'!$F$4:$F$23&amp;"*")&gt;0)*('分け方の表'!$F$4:$F$23&lt;&gt;"")*'分け方の表'!$I$4:$I$23))))</f>
        <v/>
      </c>
      <c r="Q1294" s="39">
        <f>IF(L1294&lt;&gt;1,"",IF(P1294&gt;=99,"",INDEX('分け方の表'!$G$4:$G$23,P1294)&amp;""))</f>
        <v/>
      </c>
      <c r="R1294" s="39">
        <f>IF(L1294&lt;&gt;1,"",IF((F1294="収入")*(G1294="給与")*(E1294&lt;&gt;"")*(COUNTIFS('分け方の表'!$J$4:$J$13,E1294)&gt;0),INDEX('分け方の表'!$K$4:$K$13,MATCH(E1294,'分け方の表'!$J$4:$J$13,0))&amp;"",IFERROR(INDEX('分け方の表'!$C$4:$C$103,MATCH(F1294&amp;"|"&amp;G1294,'分け方の表'!$D$4:$D$103,0))&amp;"",IFERROR(INDEX('分け方の表'!$C$4:$C$103,MATCH(F1294&amp;"|（ほか全部）",'分け方の表'!$D$4:$D$103,0))&amp;"","未分類"))))</f>
        <v/>
      </c>
      <c r="S1294" s="39">
        <f>IF(L1294&lt;&gt;1,"",IF(N1294=1,"",IF(IF(O1294&gt;0,INDEX('分け方の表'!$N$4:$N$53,O1294)&amp;"","")&lt;&gt;"",IF(INDEX('分け方の表'!$N$4:$N$53,O1294)="（数えない）","",INDEX('分け方の表'!$N$4:$N$53,O1294)&amp;""),IF(I1294&amp;""="1",IF((Q1294&lt;&gt;"")*(D1294&lt;0)*(IFERROR(INDEX('入力'!$E$30:$E$88,MATCH(Q1294,'入力'!$A$30:$A$88,0)),"")="貯める・増やす"),Q1294,""),IF(A1294&amp;""="0","",IF(Q1294&lt;&gt;"",Q1294,R1294))))))</f>
        <v/>
      </c>
      <c r="T1294" s="56">
        <f>IF(S1294="","",IF(IFERROR(INDEX('入力'!$E$30:$E$88,MATCH(S1294,'入力'!$A$30:$A$88,0)),"")="入るお金",D1294,-D1294))</f>
        <v/>
      </c>
      <c r="U1294" s="39">
        <f>IF(L1294="","",IF(L1294&lt;&gt;1,"見出しなど",IF(N1294=1,"重なり",IF(S1294="",IF(O1294&gt;0,"数えない（直した）",IF(I1294&amp;""="1","振替",IF(A1294&amp;""="0","計算対象外","数えない"))),IF(COUNTIFS('入力'!$A$30:$A$88,S1294)=0,"一覧にない費目",IF(O1294&gt;0,"直した",IF(S1294="未分類","未分類","OK")))))))</f>
        <v/>
      </c>
    </row>
    <row r="1295">
      <c r="A1295" s="40" t="n"/>
      <c r="B1295" s="34" t="n"/>
      <c r="C1295" s="35" t="n"/>
      <c r="D1295" s="36" t="n"/>
      <c r="E1295" s="35" t="n"/>
      <c r="F1295" s="35" t="n"/>
      <c r="G1295" s="35" t="n"/>
      <c r="H1295" s="35" t="n"/>
      <c r="I1295" s="40" t="n"/>
      <c r="J1295" s="35" t="n"/>
      <c r="L1295" s="39">
        <f>IF(B1295="","",IFERROR(YEAR(B1295)*0+D1295*0+1,0))</f>
        <v/>
      </c>
      <c r="M1295" s="55">
        <f>IF(L1295&lt;&gt;1,"",IF(O1295&gt;0,IF(INDEX('分け方の表'!$O$4:$O$53,O1295)&lt;&gt;"",DATE(YEAR(INDEX('分け方の表'!$O$4:$O$53,O1295)),MONTH(INDEX('分け方の表'!$O$4:$O$53,O1295)),1),DATE(YEAR(B1295),MONTH(B1295),1)),DATE(YEAR(B1295),MONTH(B1295),1)))</f>
        <v/>
      </c>
      <c r="N1295" s="39">
        <f>IF(L1295&lt;&gt;1,"",IF(J1295="",0,IF(COUNTIFS($J$4:J1295,J1295)&gt;1,1,0)))</f>
        <v/>
      </c>
      <c r="O1295" s="39">
        <f>IF(L1295&lt;&gt;1,"",IF(J1295="",0,IFERROR(MATCH(J1295,'分け方の表'!$M$4:$M$53,0),0)))</f>
        <v/>
      </c>
      <c r="P1295" s="39">
        <f>IF(L1295&lt;&gt;1,"",IF(SUMPRODUCT((COUNTIFS(C1295,"*"&amp;'分け方の表'!$F$4:$F$23&amp;"*")&gt;0)*('分け方の表'!$F$4:$F$23&lt;&gt;"")*'分け方の表'!$I$4:$I$23)=0,99,1+COUNTIFS('分け方の表'!$I$4:$I$23,"&gt;"&amp;SUMPRODUCT((COUNTIFS(C1295,"*"&amp;'分け方の表'!$F$4:$F$23&amp;"*")&gt;0)*('分け方の表'!$F$4:$F$23&lt;&gt;"")*'分け方の表'!$I$4:$I$23))))</f>
        <v/>
      </c>
      <c r="Q1295" s="39">
        <f>IF(L1295&lt;&gt;1,"",IF(P1295&gt;=99,"",INDEX('分け方の表'!$G$4:$G$23,P1295)&amp;""))</f>
        <v/>
      </c>
      <c r="R1295" s="39">
        <f>IF(L1295&lt;&gt;1,"",IF((F1295="収入")*(G1295="給与")*(E1295&lt;&gt;"")*(COUNTIFS('分け方の表'!$J$4:$J$13,E1295)&gt;0),INDEX('分け方の表'!$K$4:$K$13,MATCH(E1295,'分け方の表'!$J$4:$J$13,0))&amp;"",IFERROR(INDEX('分け方の表'!$C$4:$C$103,MATCH(F1295&amp;"|"&amp;G1295,'分け方の表'!$D$4:$D$103,0))&amp;"",IFERROR(INDEX('分け方の表'!$C$4:$C$103,MATCH(F1295&amp;"|（ほか全部）",'分け方の表'!$D$4:$D$103,0))&amp;"","未分類"))))</f>
        <v/>
      </c>
      <c r="S1295" s="39">
        <f>IF(L1295&lt;&gt;1,"",IF(N1295=1,"",IF(IF(O1295&gt;0,INDEX('分け方の表'!$N$4:$N$53,O1295)&amp;"","")&lt;&gt;"",IF(INDEX('分け方の表'!$N$4:$N$53,O1295)="（数えない）","",INDEX('分け方の表'!$N$4:$N$53,O1295)&amp;""),IF(I1295&amp;""="1",IF((Q1295&lt;&gt;"")*(D1295&lt;0)*(IFERROR(INDEX('入力'!$E$30:$E$88,MATCH(Q1295,'入力'!$A$30:$A$88,0)),"")="貯める・増やす"),Q1295,""),IF(A1295&amp;""="0","",IF(Q1295&lt;&gt;"",Q1295,R1295))))))</f>
        <v/>
      </c>
      <c r="T1295" s="56">
        <f>IF(S1295="","",IF(IFERROR(INDEX('入力'!$E$30:$E$88,MATCH(S1295,'入力'!$A$30:$A$88,0)),"")="入るお金",D1295,-D1295))</f>
        <v/>
      </c>
      <c r="U1295" s="39">
        <f>IF(L1295="","",IF(L1295&lt;&gt;1,"見出しなど",IF(N1295=1,"重なり",IF(S1295="",IF(O1295&gt;0,"数えない（直した）",IF(I1295&amp;""="1","振替",IF(A1295&amp;""="0","計算対象外","数えない"))),IF(COUNTIFS('入力'!$A$30:$A$88,S1295)=0,"一覧にない費目",IF(O1295&gt;0,"直した",IF(S1295="未分類","未分類","OK")))))))</f>
        <v/>
      </c>
    </row>
    <row r="1296">
      <c r="A1296" s="40" t="n"/>
      <c r="B1296" s="34" t="n"/>
      <c r="C1296" s="35" t="n"/>
      <c r="D1296" s="36" t="n"/>
      <c r="E1296" s="35" t="n"/>
      <c r="F1296" s="35" t="n"/>
      <c r="G1296" s="35" t="n"/>
      <c r="H1296" s="35" t="n"/>
      <c r="I1296" s="40" t="n"/>
      <c r="J1296" s="35" t="n"/>
      <c r="L1296" s="39">
        <f>IF(B1296="","",IFERROR(YEAR(B1296)*0+D1296*0+1,0))</f>
        <v/>
      </c>
      <c r="M1296" s="55">
        <f>IF(L1296&lt;&gt;1,"",IF(O1296&gt;0,IF(INDEX('分け方の表'!$O$4:$O$53,O1296)&lt;&gt;"",DATE(YEAR(INDEX('分け方の表'!$O$4:$O$53,O1296)),MONTH(INDEX('分け方の表'!$O$4:$O$53,O1296)),1),DATE(YEAR(B1296),MONTH(B1296),1)),DATE(YEAR(B1296),MONTH(B1296),1)))</f>
        <v/>
      </c>
      <c r="N1296" s="39">
        <f>IF(L1296&lt;&gt;1,"",IF(J1296="",0,IF(COUNTIFS($J$4:J1296,J1296)&gt;1,1,0)))</f>
        <v/>
      </c>
      <c r="O1296" s="39">
        <f>IF(L1296&lt;&gt;1,"",IF(J1296="",0,IFERROR(MATCH(J1296,'分け方の表'!$M$4:$M$53,0),0)))</f>
        <v/>
      </c>
      <c r="P1296" s="39">
        <f>IF(L1296&lt;&gt;1,"",IF(SUMPRODUCT((COUNTIFS(C1296,"*"&amp;'分け方の表'!$F$4:$F$23&amp;"*")&gt;0)*('分け方の表'!$F$4:$F$23&lt;&gt;"")*'分け方の表'!$I$4:$I$23)=0,99,1+COUNTIFS('分け方の表'!$I$4:$I$23,"&gt;"&amp;SUMPRODUCT((COUNTIFS(C1296,"*"&amp;'分け方の表'!$F$4:$F$23&amp;"*")&gt;0)*('分け方の表'!$F$4:$F$23&lt;&gt;"")*'分け方の表'!$I$4:$I$23))))</f>
        <v/>
      </c>
      <c r="Q1296" s="39">
        <f>IF(L1296&lt;&gt;1,"",IF(P1296&gt;=99,"",INDEX('分け方の表'!$G$4:$G$23,P1296)&amp;""))</f>
        <v/>
      </c>
      <c r="R1296" s="39">
        <f>IF(L1296&lt;&gt;1,"",IF((F1296="収入")*(G1296="給与")*(E1296&lt;&gt;"")*(COUNTIFS('分け方の表'!$J$4:$J$13,E1296)&gt;0),INDEX('分け方の表'!$K$4:$K$13,MATCH(E1296,'分け方の表'!$J$4:$J$13,0))&amp;"",IFERROR(INDEX('分け方の表'!$C$4:$C$103,MATCH(F1296&amp;"|"&amp;G1296,'分け方の表'!$D$4:$D$103,0))&amp;"",IFERROR(INDEX('分け方の表'!$C$4:$C$103,MATCH(F1296&amp;"|（ほか全部）",'分け方の表'!$D$4:$D$103,0))&amp;"","未分類"))))</f>
        <v/>
      </c>
      <c r="S1296" s="39">
        <f>IF(L1296&lt;&gt;1,"",IF(N1296=1,"",IF(IF(O1296&gt;0,INDEX('分け方の表'!$N$4:$N$53,O1296)&amp;"","")&lt;&gt;"",IF(INDEX('分け方の表'!$N$4:$N$53,O1296)="（数えない）","",INDEX('分け方の表'!$N$4:$N$53,O1296)&amp;""),IF(I1296&amp;""="1",IF((Q1296&lt;&gt;"")*(D1296&lt;0)*(IFERROR(INDEX('入力'!$E$30:$E$88,MATCH(Q1296,'入力'!$A$30:$A$88,0)),"")="貯める・増やす"),Q1296,""),IF(A1296&amp;""="0","",IF(Q1296&lt;&gt;"",Q1296,R1296))))))</f>
        <v/>
      </c>
      <c r="T1296" s="56">
        <f>IF(S1296="","",IF(IFERROR(INDEX('入力'!$E$30:$E$88,MATCH(S1296,'入力'!$A$30:$A$88,0)),"")="入るお金",D1296,-D1296))</f>
        <v/>
      </c>
      <c r="U1296" s="39">
        <f>IF(L1296="","",IF(L1296&lt;&gt;1,"見出しなど",IF(N1296=1,"重なり",IF(S1296="",IF(O1296&gt;0,"数えない（直した）",IF(I1296&amp;""="1","振替",IF(A1296&amp;""="0","計算対象外","数えない"))),IF(COUNTIFS('入力'!$A$30:$A$88,S1296)=0,"一覧にない費目",IF(O1296&gt;0,"直した",IF(S1296="未分類","未分類","OK")))))))</f>
        <v/>
      </c>
    </row>
    <row r="1297">
      <c r="A1297" s="40" t="n"/>
      <c r="B1297" s="34" t="n"/>
      <c r="C1297" s="35" t="n"/>
      <c r="D1297" s="36" t="n"/>
      <c r="E1297" s="35" t="n"/>
      <c r="F1297" s="35" t="n"/>
      <c r="G1297" s="35" t="n"/>
      <c r="H1297" s="35" t="n"/>
      <c r="I1297" s="40" t="n"/>
      <c r="J1297" s="35" t="n"/>
      <c r="L1297" s="39">
        <f>IF(B1297="","",IFERROR(YEAR(B1297)*0+D1297*0+1,0))</f>
        <v/>
      </c>
      <c r="M1297" s="55">
        <f>IF(L1297&lt;&gt;1,"",IF(O1297&gt;0,IF(INDEX('分け方の表'!$O$4:$O$53,O1297)&lt;&gt;"",DATE(YEAR(INDEX('分け方の表'!$O$4:$O$53,O1297)),MONTH(INDEX('分け方の表'!$O$4:$O$53,O1297)),1),DATE(YEAR(B1297),MONTH(B1297),1)),DATE(YEAR(B1297),MONTH(B1297),1)))</f>
        <v/>
      </c>
      <c r="N1297" s="39">
        <f>IF(L1297&lt;&gt;1,"",IF(J1297="",0,IF(COUNTIFS($J$4:J1297,J1297)&gt;1,1,0)))</f>
        <v/>
      </c>
      <c r="O1297" s="39">
        <f>IF(L1297&lt;&gt;1,"",IF(J1297="",0,IFERROR(MATCH(J1297,'分け方の表'!$M$4:$M$53,0),0)))</f>
        <v/>
      </c>
      <c r="P1297" s="39">
        <f>IF(L1297&lt;&gt;1,"",IF(SUMPRODUCT((COUNTIFS(C1297,"*"&amp;'分け方の表'!$F$4:$F$23&amp;"*")&gt;0)*('分け方の表'!$F$4:$F$23&lt;&gt;"")*'分け方の表'!$I$4:$I$23)=0,99,1+COUNTIFS('分け方の表'!$I$4:$I$23,"&gt;"&amp;SUMPRODUCT((COUNTIFS(C1297,"*"&amp;'分け方の表'!$F$4:$F$23&amp;"*")&gt;0)*('分け方の表'!$F$4:$F$23&lt;&gt;"")*'分け方の表'!$I$4:$I$23))))</f>
        <v/>
      </c>
      <c r="Q1297" s="39">
        <f>IF(L1297&lt;&gt;1,"",IF(P1297&gt;=99,"",INDEX('分け方の表'!$G$4:$G$23,P1297)&amp;""))</f>
        <v/>
      </c>
      <c r="R1297" s="39">
        <f>IF(L1297&lt;&gt;1,"",IF((F1297="収入")*(G1297="給与")*(E1297&lt;&gt;"")*(COUNTIFS('分け方の表'!$J$4:$J$13,E1297)&gt;0),INDEX('分け方の表'!$K$4:$K$13,MATCH(E1297,'分け方の表'!$J$4:$J$13,0))&amp;"",IFERROR(INDEX('分け方の表'!$C$4:$C$103,MATCH(F1297&amp;"|"&amp;G1297,'分け方の表'!$D$4:$D$103,0))&amp;"",IFERROR(INDEX('分け方の表'!$C$4:$C$103,MATCH(F1297&amp;"|（ほか全部）",'分け方の表'!$D$4:$D$103,0))&amp;"","未分類"))))</f>
        <v/>
      </c>
      <c r="S1297" s="39">
        <f>IF(L1297&lt;&gt;1,"",IF(N1297=1,"",IF(IF(O1297&gt;0,INDEX('分け方の表'!$N$4:$N$53,O1297)&amp;"","")&lt;&gt;"",IF(INDEX('分け方の表'!$N$4:$N$53,O1297)="（数えない）","",INDEX('分け方の表'!$N$4:$N$53,O1297)&amp;""),IF(I1297&amp;""="1",IF((Q1297&lt;&gt;"")*(D1297&lt;0)*(IFERROR(INDEX('入力'!$E$30:$E$88,MATCH(Q1297,'入力'!$A$30:$A$88,0)),"")="貯める・増やす"),Q1297,""),IF(A1297&amp;""="0","",IF(Q1297&lt;&gt;"",Q1297,R1297))))))</f>
        <v/>
      </c>
      <c r="T1297" s="56">
        <f>IF(S1297="","",IF(IFERROR(INDEX('入力'!$E$30:$E$88,MATCH(S1297,'入力'!$A$30:$A$88,0)),"")="入るお金",D1297,-D1297))</f>
        <v/>
      </c>
      <c r="U1297" s="39">
        <f>IF(L1297="","",IF(L1297&lt;&gt;1,"見出しなど",IF(N1297=1,"重なり",IF(S1297="",IF(O1297&gt;0,"数えない（直した）",IF(I1297&amp;""="1","振替",IF(A1297&amp;""="0","計算対象外","数えない"))),IF(COUNTIFS('入力'!$A$30:$A$88,S1297)=0,"一覧にない費目",IF(O1297&gt;0,"直した",IF(S1297="未分類","未分類","OK")))))))</f>
        <v/>
      </c>
    </row>
    <row r="1298">
      <c r="A1298" s="40" t="n"/>
      <c r="B1298" s="34" t="n"/>
      <c r="C1298" s="35" t="n"/>
      <c r="D1298" s="36" t="n"/>
      <c r="E1298" s="35" t="n"/>
      <c r="F1298" s="35" t="n"/>
      <c r="G1298" s="35" t="n"/>
      <c r="H1298" s="35" t="n"/>
      <c r="I1298" s="40" t="n"/>
      <c r="J1298" s="35" t="n"/>
      <c r="L1298" s="39">
        <f>IF(B1298="","",IFERROR(YEAR(B1298)*0+D1298*0+1,0))</f>
        <v/>
      </c>
      <c r="M1298" s="55">
        <f>IF(L1298&lt;&gt;1,"",IF(O1298&gt;0,IF(INDEX('分け方の表'!$O$4:$O$53,O1298)&lt;&gt;"",DATE(YEAR(INDEX('分け方の表'!$O$4:$O$53,O1298)),MONTH(INDEX('分け方の表'!$O$4:$O$53,O1298)),1),DATE(YEAR(B1298),MONTH(B1298),1)),DATE(YEAR(B1298),MONTH(B1298),1)))</f>
        <v/>
      </c>
      <c r="N1298" s="39">
        <f>IF(L1298&lt;&gt;1,"",IF(J1298="",0,IF(COUNTIFS($J$4:J1298,J1298)&gt;1,1,0)))</f>
        <v/>
      </c>
      <c r="O1298" s="39">
        <f>IF(L1298&lt;&gt;1,"",IF(J1298="",0,IFERROR(MATCH(J1298,'分け方の表'!$M$4:$M$53,0),0)))</f>
        <v/>
      </c>
      <c r="P1298" s="39">
        <f>IF(L1298&lt;&gt;1,"",IF(SUMPRODUCT((COUNTIFS(C1298,"*"&amp;'分け方の表'!$F$4:$F$23&amp;"*")&gt;0)*('分け方の表'!$F$4:$F$23&lt;&gt;"")*'分け方の表'!$I$4:$I$23)=0,99,1+COUNTIFS('分け方の表'!$I$4:$I$23,"&gt;"&amp;SUMPRODUCT((COUNTIFS(C1298,"*"&amp;'分け方の表'!$F$4:$F$23&amp;"*")&gt;0)*('分け方の表'!$F$4:$F$23&lt;&gt;"")*'分け方の表'!$I$4:$I$23))))</f>
        <v/>
      </c>
      <c r="Q1298" s="39">
        <f>IF(L1298&lt;&gt;1,"",IF(P1298&gt;=99,"",INDEX('分け方の表'!$G$4:$G$23,P1298)&amp;""))</f>
        <v/>
      </c>
      <c r="R1298" s="39">
        <f>IF(L1298&lt;&gt;1,"",IF((F1298="収入")*(G1298="給与")*(E1298&lt;&gt;"")*(COUNTIFS('分け方の表'!$J$4:$J$13,E1298)&gt;0),INDEX('分け方の表'!$K$4:$K$13,MATCH(E1298,'分け方の表'!$J$4:$J$13,0))&amp;"",IFERROR(INDEX('分け方の表'!$C$4:$C$103,MATCH(F1298&amp;"|"&amp;G1298,'分け方の表'!$D$4:$D$103,0))&amp;"",IFERROR(INDEX('分け方の表'!$C$4:$C$103,MATCH(F1298&amp;"|（ほか全部）",'分け方の表'!$D$4:$D$103,0))&amp;"","未分類"))))</f>
        <v/>
      </c>
      <c r="S1298" s="39">
        <f>IF(L1298&lt;&gt;1,"",IF(N1298=1,"",IF(IF(O1298&gt;0,INDEX('分け方の表'!$N$4:$N$53,O1298)&amp;"","")&lt;&gt;"",IF(INDEX('分け方の表'!$N$4:$N$53,O1298)="（数えない）","",INDEX('分け方の表'!$N$4:$N$53,O1298)&amp;""),IF(I1298&amp;""="1",IF((Q1298&lt;&gt;"")*(D1298&lt;0)*(IFERROR(INDEX('入力'!$E$30:$E$88,MATCH(Q1298,'入力'!$A$30:$A$88,0)),"")="貯める・増やす"),Q1298,""),IF(A1298&amp;""="0","",IF(Q1298&lt;&gt;"",Q1298,R1298))))))</f>
        <v/>
      </c>
      <c r="T1298" s="56">
        <f>IF(S1298="","",IF(IFERROR(INDEX('入力'!$E$30:$E$88,MATCH(S1298,'入力'!$A$30:$A$88,0)),"")="入るお金",D1298,-D1298))</f>
        <v/>
      </c>
      <c r="U1298" s="39">
        <f>IF(L1298="","",IF(L1298&lt;&gt;1,"見出しなど",IF(N1298=1,"重なり",IF(S1298="",IF(O1298&gt;0,"数えない（直した）",IF(I1298&amp;""="1","振替",IF(A1298&amp;""="0","計算対象外","数えない"))),IF(COUNTIFS('入力'!$A$30:$A$88,S1298)=0,"一覧にない費目",IF(O1298&gt;0,"直した",IF(S1298="未分類","未分類","OK")))))))</f>
        <v/>
      </c>
    </row>
    <row r="1299">
      <c r="A1299" s="40" t="n"/>
      <c r="B1299" s="34" t="n"/>
      <c r="C1299" s="35" t="n"/>
      <c r="D1299" s="36" t="n"/>
      <c r="E1299" s="35" t="n"/>
      <c r="F1299" s="35" t="n"/>
      <c r="G1299" s="35" t="n"/>
      <c r="H1299" s="35" t="n"/>
      <c r="I1299" s="40" t="n"/>
      <c r="J1299" s="35" t="n"/>
      <c r="L1299" s="39">
        <f>IF(B1299="","",IFERROR(YEAR(B1299)*0+D1299*0+1,0))</f>
        <v/>
      </c>
      <c r="M1299" s="55">
        <f>IF(L1299&lt;&gt;1,"",IF(O1299&gt;0,IF(INDEX('分け方の表'!$O$4:$O$53,O1299)&lt;&gt;"",DATE(YEAR(INDEX('分け方の表'!$O$4:$O$53,O1299)),MONTH(INDEX('分け方の表'!$O$4:$O$53,O1299)),1),DATE(YEAR(B1299),MONTH(B1299),1)),DATE(YEAR(B1299),MONTH(B1299),1)))</f>
        <v/>
      </c>
      <c r="N1299" s="39">
        <f>IF(L1299&lt;&gt;1,"",IF(J1299="",0,IF(COUNTIFS($J$4:J1299,J1299)&gt;1,1,0)))</f>
        <v/>
      </c>
      <c r="O1299" s="39">
        <f>IF(L1299&lt;&gt;1,"",IF(J1299="",0,IFERROR(MATCH(J1299,'分け方の表'!$M$4:$M$53,0),0)))</f>
        <v/>
      </c>
      <c r="P1299" s="39">
        <f>IF(L1299&lt;&gt;1,"",IF(SUMPRODUCT((COUNTIFS(C1299,"*"&amp;'分け方の表'!$F$4:$F$23&amp;"*")&gt;0)*('分け方の表'!$F$4:$F$23&lt;&gt;"")*'分け方の表'!$I$4:$I$23)=0,99,1+COUNTIFS('分け方の表'!$I$4:$I$23,"&gt;"&amp;SUMPRODUCT((COUNTIFS(C1299,"*"&amp;'分け方の表'!$F$4:$F$23&amp;"*")&gt;0)*('分け方の表'!$F$4:$F$23&lt;&gt;"")*'分け方の表'!$I$4:$I$23))))</f>
        <v/>
      </c>
      <c r="Q1299" s="39">
        <f>IF(L1299&lt;&gt;1,"",IF(P1299&gt;=99,"",INDEX('分け方の表'!$G$4:$G$23,P1299)&amp;""))</f>
        <v/>
      </c>
      <c r="R1299" s="39">
        <f>IF(L1299&lt;&gt;1,"",IF((F1299="収入")*(G1299="給与")*(E1299&lt;&gt;"")*(COUNTIFS('分け方の表'!$J$4:$J$13,E1299)&gt;0),INDEX('分け方の表'!$K$4:$K$13,MATCH(E1299,'分け方の表'!$J$4:$J$13,0))&amp;"",IFERROR(INDEX('分け方の表'!$C$4:$C$103,MATCH(F1299&amp;"|"&amp;G1299,'分け方の表'!$D$4:$D$103,0))&amp;"",IFERROR(INDEX('分け方の表'!$C$4:$C$103,MATCH(F1299&amp;"|（ほか全部）",'分け方の表'!$D$4:$D$103,0))&amp;"","未分類"))))</f>
        <v/>
      </c>
      <c r="S1299" s="39">
        <f>IF(L1299&lt;&gt;1,"",IF(N1299=1,"",IF(IF(O1299&gt;0,INDEX('分け方の表'!$N$4:$N$53,O1299)&amp;"","")&lt;&gt;"",IF(INDEX('分け方の表'!$N$4:$N$53,O1299)="（数えない）","",INDEX('分け方の表'!$N$4:$N$53,O1299)&amp;""),IF(I1299&amp;""="1",IF((Q1299&lt;&gt;"")*(D1299&lt;0)*(IFERROR(INDEX('入力'!$E$30:$E$88,MATCH(Q1299,'入力'!$A$30:$A$88,0)),"")="貯める・増やす"),Q1299,""),IF(A1299&amp;""="0","",IF(Q1299&lt;&gt;"",Q1299,R1299))))))</f>
        <v/>
      </c>
      <c r="T1299" s="56">
        <f>IF(S1299="","",IF(IFERROR(INDEX('入力'!$E$30:$E$88,MATCH(S1299,'入力'!$A$30:$A$88,0)),"")="入るお金",D1299,-D1299))</f>
        <v/>
      </c>
      <c r="U1299" s="39">
        <f>IF(L1299="","",IF(L1299&lt;&gt;1,"見出しなど",IF(N1299=1,"重なり",IF(S1299="",IF(O1299&gt;0,"数えない（直した）",IF(I1299&amp;""="1","振替",IF(A1299&amp;""="0","計算対象外","数えない"))),IF(COUNTIFS('入力'!$A$30:$A$88,S1299)=0,"一覧にない費目",IF(O1299&gt;0,"直した",IF(S1299="未分類","未分類","OK")))))))</f>
        <v/>
      </c>
    </row>
    <row r="1300">
      <c r="A1300" s="40" t="n"/>
      <c r="B1300" s="34" t="n"/>
      <c r="C1300" s="35" t="n"/>
      <c r="D1300" s="36" t="n"/>
      <c r="E1300" s="35" t="n"/>
      <c r="F1300" s="35" t="n"/>
      <c r="G1300" s="35" t="n"/>
      <c r="H1300" s="35" t="n"/>
      <c r="I1300" s="40" t="n"/>
      <c r="J1300" s="35" t="n"/>
      <c r="L1300" s="39">
        <f>IF(B1300="","",IFERROR(YEAR(B1300)*0+D1300*0+1,0))</f>
        <v/>
      </c>
      <c r="M1300" s="55">
        <f>IF(L1300&lt;&gt;1,"",IF(O1300&gt;0,IF(INDEX('分け方の表'!$O$4:$O$53,O1300)&lt;&gt;"",DATE(YEAR(INDEX('分け方の表'!$O$4:$O$53,O1300)),MONTH(INDEX('分け方の表'!$O$4:$O$53,O1300)),1),DATE(YEAR(B1300),MONTH(B1300),1)),DATE(YEAR(B1300),MONTH(B1300),1)))</f>
        <v/>
      </c>
      <c r="N1300" s="39">
        <f>IF(L1300&lt;&gt;1,"",IF(J1300="",0,IF(COUNTIFS($J$4:J1300,J1300)&gt;1,1,0)))</f>
        <v/>
      </c>
      <c r="O1300" s="39">
        <f>IF(L1300&lt;&gt;1,"",IF(J1300="",0,IFERROR(MATCH(J1300,'分け方の表'!$M$4:$M$53,0),0)))</f>
        <v/>
      </c>
      <c r="P1300" s="39">
        <f>IF(L1300&lt;&gt;1,"",IF(SUMPRODUCT((COUNTIFS(C1300,"*"&amp;'分け方の表'!$F$4:$F$23&amp;"*")&gt;0)*('分け方の表'!$F$4:$F$23&lt;&gt;"")*'分け方の表'!$I$4:$I$23)=0,99,1+COUNTIFS('分け方の表'!$I$4:$I$23,"&gt;"&amp;SUMPRODUCT((COUNTIFS(C1300,"*"&amp;'分け方の表'!$F$4:$F$23&amp;"*")&gt;0)*('分け方の表'!$F$4:$F$23&lt;&gt;"")*'分け方の表'!$I$4:$I$23))))</f>
        <v/>
      </c>
      <c r="Q1300" s="39">
        <f>IF(L1300&lt;&gt;1,"",IF(P1300&gt;=99,"",INDEX('分け方の表'!$G$4:$G$23,P1300)&amp;""))</f>
        <v/>
      </c>
      <c r="R1300" s="39">
        <f>IF(L1300&lt;&gt;1,"",IF((F1300="収入")*(G1300="給与")*(E1300&lt;&gt;"")*(COUNTIFS('分け方の表'!$J$4:$J$13,E1300)&gt;0),INDEX('分け方の表'!$K$4:$K$13,MATCH(E1300,'分け方の表'!$J$4:$J$13,0))&amp;"",IFERROR(INDEX('分け方の表'!$C$4:$C$103,MATCH(F1300&amp;"|"&amp;G1300,'分け方の表'!$D$4:$D$103,0))&amp;"",IFERROR(INDEX('分け方の表'!$C$4:$C$103,MATCH(F1300&amp;"|（ほか全部）",'分け方の表'!$D$4:$D$103,0))&amp;"","未分類"))))</f>
        <v/>
      </c>
      <c r="S1300" s="39">
        <f>IF(L1300&lt;&gt;1,"",IF(N1300=1,"",IF(IF(O1300&gt;0,INDEX('分け方の表'!$N$4:$N$53,O1300)&amp;"","")&lt;&gt;"",IF(INDEX('分け方の表'!$N$4:$N$53,O1300)="（数えない）","",INDEX('分け方の表'!$N$4:$N$53,O1300)&amp;""),IF(I1300&amp;""="1",IF((Q1300&lt;&gt;"")*(D1300&lt;0)*(IFERROR(INDEX('入力'!$E$30:$E$88,MATCH(Q1300,'入力'!$A$30:$A$88,0)),"")="貯める・増やす"),Q1300,""),IF(A1300&amp;""="0","",IF(Q1300&lt;&gt;"",Q1300,R1300))))))</f>
        <v/>
      </c>
      <c r="T1300" s="56">
        <f>IF(S1300="","",IF(IFERROR(INDEX('入力'!$E$30:$E$88,MATCH(S1300,'入力'!$A$30:$A$88,0)),"")="入るお金",D1300,-D1300))</f>
        <v/>
      </c>
      <c r="U1300" s="39">
        <f>IF(L1300="","",IF(L1300&lt;&gt;1,"見出しなど",IF(N1300=1,"重なり",IF(S1300="",IF(O1300&gt;0,"数えない（直した）",IF(I1300&amp;""="1","振替",IF(A1300&amp;""="0","計算対象外","数えない"))),IF(COUNTIFS('入力'!$A$30:$A$88,S1300)=0,"一覧にない費目",IF(O1300&gt;0,"直した",IF(S1300="未分類","未分類","OK")))))))</f>
        <v/>
      </c>
    </row>
    <row r="1301">
      <c r="A1301" s="40" t="n"/>
      <c r="B1301" s="34" t="n"/>
      <c r="C1301" s="35" t="n"/>
      <c r="D1301" s="36" t="n"/>
      <c r="E1301" s="35" t="n"/>
      <c r="F1301" s="35" t="n"/>
      <c r="G1301" s="35" t="n"/>
      <c r="H1301" s="35" t="n"/>
      <c r="I1301" s="40" t="n"/>
      <c r="J1301" s="35" t="n"/>
      <c r="L1301" s="39">
        <f>IF(B1301="","",IFERROR(YEAR(B1301)*0+D1301*0+1,0))</f>
        <v/>
      </c>
      <c r="M1301" s="55">
        <f>IF(L1301&lt;&gt;1,"",IF(O1301&gt;0,IF(INDEX('分け方の表'!$O$4:$O$53,O1301)&lt;&gt;"",DATE(YEAR(INDEX('分け方の表'!$O$4:$O$53,O1301)),MONTH(INDEX('分け方の表'!$O$4:$O$53,O1301)),1),DATE(YEAR(B1301),MONTH(B1301),1)),DATE(YEAR(B1301),MONTH(B1301),1)))</f>
        <v/>
      </c>
      <c r="N1301" s="39">
        <f>IF(L1301&lt;&gt;1,"",IF(J1301="",0,IF(COUNTIFS($J$4:J1301,J1301)&gt;1,1,0)))</f>
        <v/>
      </c>
      <c r="O1301" s="39">
        <f>IF(L1301&lt;&gt;1,"",IF(J1301="",0,IFERROR(MATCH(J1301,'分け方の表'!$M$4:$M$53,0),0)))</f>
        <v/>
      </c>
      <c r="P1301" s="39">
        <f>IF(L1301&lt;&gt;1,"",IF(SUMPRODUCT((COUNTIFS(C1301,"*"&amp;'分け方の表'!$F$4:$F$23&amp;"*")&gt;0)*('分け方の表'!$F$4:$F$23&lt;&gt;"")*'分け方の表'!$I$4:$I$23)=0,99,1+COUNTIFS('分け方の表'!$I$4:$I$23,"&gt;"&amp;SUMPRODUCT((COUNTIFS(C1301,"*"&amp;'分け方の表'!$F$4:$F$23&amp;"*")&gt;0)*('分け方の表'!$F$4:$F$23&lt;&gt;"")*'分け方の表'!$I$4:$I$23))))</f>
        <v/>
      </c>
      <c r="Q1301" s="39">
        <f>IF(L1301&lt;&gt;1,"",IF(P1301&gt;=99,"",INDEX('分け方の表'!$G$4:$G$23,P1301)&amp;""))</f>
        <v/>
      </c>
      <c r="R1301" s="39">
        <f>IF(L1301&lt;&gt;1,"",IF((F1301="収入")*(G1301="給与")*(E1301&lt;&gt;"")*(COUNTIFS('分け方の表'!$J$4:$J$13,E1301)&gt;0),INDEX('分け方の表'!$K$4:$K$13,MATCH(E1301,'分け方の表'!$J$4:$J$13,0))&amp;"",IFERROR(INDEX('分け方の表'!$C$4:$C$103,MATCH(F1301&amp;"|"&amp;G1301,'分け方の表'!$D$4:$D$103,0))&amp;"",IFERROR(INDEX('分け方の表'!$C$4:$C$103,MATCH(F1301&amp;"|（ほか全部）",'分け方の表'!$D$4:$D$103,0))&amp;"","未分類"))))</f>
        <v/>
      </c>
      <c r="S1301" s="39">
        <f>IF(L1301&lt;&gt;1,"",IF(N1301=1,"",IF(IF(O1301&gt;0,INDEX('分け方の表'!$N$4:$N$53,O1301)&amp;"","")&lt;&gt;"",IF(INDEX('分け方の表'!$N$4:$N$53,O1301)="（数えない）","",INDEX('分け方の表'!$N$4:$N$53,O1301)&amp;""),IF(I1301&amp;""="1",IF((Q1301&lt;&gt;"")*(D1301&lt;0)*(IFERROR(INDEX('入力'!$E$30:$E$88,MATCH(Q1301,'入力'!$A$30:$A$88,0)),"")="貯める・増やす"),Q1301,""),IF(A1301&amp;""="0","",IF(Q1301&lt;&gt;"",Q1301,R1301))))))</f>
        <v/>
      </c>
      <c r="T1301" s="56">
        <f>IF(S1301="","",IF(IFERROR(INDEX('入力'!$E$30:$E$88,MATCH(S1301,'入力'!$A$30:$A$88,0)),"")="入るお金",D1301,-D1301))</f>
        <v/>
      </c>
      <c r="U1301" s="39">
        <f>IF(L1301="","",IF(L1301&lt;&gt;1,"見出しなど",IF(N1301=1,"重なり",IF(S1301="",IF(O1301&gt;0,"数えない（直した）",IF(I1301&amp;""="1","振替",IF(A1301&amp;""="0","計算対象外","数えない"))),IF(COUNTIFS('入力'!$A$30:$A$88,S1301)=0,"一覧にない費目",IF(O1301&gt;0,"直した",IF(S1301="未分類","未分類","OK")))))))</f>
        <v/>
      </c>
    </row>
    <row r="1302">
      <c r="A1302" s="40" t="n"/>
      <c r="B1302" s="34" t="n"/>
      <c r="C1302" s="35" t="n"/>
      <c r="D1302" s="36" t="n"/>
      <c r="E1302" s="35" t="n"/>
      <c r="F1302" s="35" t="n"/>
      <c r="G1302" s="35" t="n"/>
      <c r="H1302" s="35" t="n"/>
      <c r="I1302" s="40" t="n"/>
      <c r="J1302" s="35" t="n"/>
      <c r="L1302" s="39">
        <f>IF(B1302="","",IFERROR(YEAR(B1302)*0+D1302*0+1,0))</f>
        <v/>
      </c>
      <c r="M1302" s="55">
        <f>IF(L1302&lt;&gt;1,"",IF(O1302&gt;0,IF(INDEX('分け方の表'!$O$4:$O$53,O1302)&lt;&gt;"",DATE(YEAR(INDEX('分け方の表'!$O$4:$O$53,O1302)),MONTH(INDEX('分け方の表'!$O$4:$O$53,O1302)),1),DATE(YEAR(B1302),MONTH(B1302),1)),DATE(YEAR(B1302),MONTH(B1302),1)))</f>
        <v/>
      </c>
      <c r="N1302" s="39">
        <f>IF(L1302&lt;&gt;1,"",IF(J1302="",0,IF(COUNTIFS($J$4:J1302,J1302)&gt;1,1,0)))</f>
        <v/>
      </c>
      <c r="O1302" s="39">
        <f>IF(L1302&lt;&gt;1,"",IF(J1302="",0,IFERROR(MATCH(J1302,'分け方の表'!$M$4:$M$53,0),0)))</f>
        <v/>
      </c>
      <c r="P1302" s="39">
        <f>IF(L1302&lt;&gt;1,"",IF(SUMPRODUCT((COUNTIFS(C1302,"*"&amp;'分け方の表'!$F$4:$F$23&amp;"*")&gt;0)*('分け方の表'!$F$4:$F$23&lt;&gt;"")*'分け方の表'!$I$4:$I$23)=0,99,1+COUNTIFS('分け方の表'!$I$4:$I$23,"&gt;"&amp;SUMPRODUCT((COUNTIFS(C1302,"*"&amp;'分け方の表'!$F$4:$F$23&amp;"*")&gt;0)*('分け方の表'!$F$4:$F$23&lt;&gt;"")*'分け方の表'!$I$4:$I$23))))</f>
        <v/>
      </c>
      <c r="Q1302" s="39">
        <f>IF(L1302&lt;&gt;1,"",IF(P1302&gt;=99,"",INDEX('分け方の表'!$G$4:$G$23,P1302)&amp;""))</f>
        <v/>
      </c>
      <c r="R1302" s="39">
        <f>IF(L1302&lt;&gt;1,"",IF((F1302="収入")*(G1302="給与")*(E1302&lt;&gt;"")*(COUNTIFS('分け方の表'!$J$4:$J$13,E1302)&gt;0),INDEX('分け方の表'!$K$4:$K$13,MATCH(E1302,'分け方の表'!$J$4:$J$13,0))&amp;"",IFERROR(INDEX('分け方の表'!$C$4:$C$103,MATCH(F1302&amp;"|"&amp;G1302,'分け方の表'!$D$4:$D$103,0))&amp;"",IFERROR(INDEX('分け方の表'!$C$4:$C$103,MATCH(F1302&amp;"|（ほか全部）",'分け方の表'!$D$4:$D$103,0))&amp;"","未分類"))))</f>
        <v/>
      </c>
      <c r="S1302" s="39">
        <f>IF(L1302&lt;&gt;1,"",IF(N1302=1,"",IF(IF(O1302&gt;0,INDEX('分け方の表'!$N$4:$N$53,O1302)&amp;"","")&lt;&gt;"",IF(INDEX('分け方の表'!$N$4:$N$53,O1302)="（数えない）","",INDEX('分け方の表'!$N$4:$N$53,O1302)&amp;""),IF(I1302&amp;""="1",IF((Q1302&lt;&gt;"")*(D1302&lt;0)*(IFERROR(INDEX('入力'!$E$30:$E$88,MATCH(Q1302,'入力'!$A$30:$A$88,0)),"")="貯める・増やす"),Q1302,""),IF(A1302&amp;""="0","",IF(Q1302&lt;&gt;"",Q1302,R1302))))))</f>
        <v/>
      </c>
      <c r="T1302" s="56">
        <f>IF(S1302="","",IF(IFERROR(INDEX('入力'!$E$30:$E$88,MATCH(S1302,'入力'!$A$30:$A$88,0)),"")="入るお金",D1302,-D1302))</f>
        <v/>
      </c>
      <c r="U1302" s="39">
        <f>IF(L1302="","",IF(L1302&lt;&gt;1,"見出しなど",IF(N1302=1,"重なり",IF(S1302="",IF(O1302&gt;0,"数えない（直した）",IF(I1302&amp;""="1","振替",IF(A1302&amp;""="0","計算対象外","数えない"))),IF(COUNTIFS('入力'!$A$30:$A$88,S1302)=0,"一覧にない費目",IF(O1302&gt;0,"直した",IF(S1302="未分類","未分類","OK")))))))</f>
        <v/>
      </c>
    </row>
    <row r="1303">
      <c r="A1303" s="40" t="n"/>
      <c r="B1303" s="34" t="n"/>
      <c r="C1303" s="35" t="n"/>
      <c r="D1303" s="36" t="n"/>
      <c r="E1303" s="35" t="n"/>
      <c r="F1303" s="35" t="n"/>
      <c r="G1303" s="35" t="n"/>
      <c r="H1303" s="35" t="n"/>
      <c r="I1303" s="40" t="n"/>
      <c r="J1303" s="35" t="n"/>
      <c r="L1303" s="39">
        <f>IF(B1303="","",IFERROR(YEAR(B1303)*0+D1303*0+1,0))</f>
        <v/>
      </c>
      <c r="M1303" s="55">
        <f>IF(L1303&lt;&gt;1,"",IF(O1303&gt;0,IF(INDEX('分け方の表'!$O$4:$O$53,O1303)&lt;&gt;"",DATE(YEAR(INDEX('分け方の表'!$O$4:$O$53,O1303)),MONTH(INDEX('分け方の表'!$O$4:$O$53,O1303)),1),DATE(YEAR(B1303),MONTH(B1303),1)),DATE(YEAR(B1303),MONTH(B1303),1)))</f>
        <v/>
      </c>
      <c r="N1303" s="39">
        <f>IF(L1303&lt;&gt;1,"",IF(J1303="",0,IF(COUNTIFS($J$4:J1303,J1303)&gt;1,1,0)))</f>
        <v/>
      </c>
      <c r="O1303" s="39">
        <f>IF(L1303&lt;&gt;1,"",IF(J1303="",0,IFERROR(MATCH(J1303,'分け方の表'!$M$4:$M$53,0),0)))</f>
        <v/>
      </c>
      <c r="P1303" s="39">
        <f>IF(L1303&lt;&gt;1,"",IF(SUMPRODUCT((COUNTIFS(C1303,"*"&amp;'分け方の表'!$F$4:$F$23&amp;"*")&gt;0)*('分け方の表'!$F$4:$F$23&lt;&gt;"")*'分け方の表'!$I$4:$I$23)=0,99,1+COUNTIFS('分け方の表'!$I$4:$I$23,"&gt;"&amp;SUMPRODUCT((COUNTIFS(C1303,"*"&amp;'分け方の表'!$F$4:$F$23&amp;"*")&gt;0)*('分け方の表'!$F$4:$F$23&lt;&gt;"")*'分け方の表'!$I$4:$I$23))))</f>
        <v/>
      </c>
      <c r="Q1303" s="39">
        <f>IF(L1303&lt;&gt;1,"",IF(P1303&gt;=99,"",INDEX('分け方の表'!$G$4:$G$23,P1303)&amp;""))</f>
        <v/>
      </c>
      <c r="R1303" s="39">
        <f>IF(L1303&lt;&gt;1,"",IF((F1303="収入")*(G1303="給与")*(E1303&lt;&gt;"")*(COUNTIFS('分け方の表'!$J$4:$J$13,E1303)&gt;0),INDEX('分け方の表'!$K$4:$K$13,MATCH(E1303,'分け方の表'!$J$4:$J$13,0))&amp;"",IFERROR(INDEX('分け方の表'!$C$4:$C$103,MATCH(F1303&amp;"|"&amp;G1303,'分け方の表'!$D$4:$D$103,0))&amp;"",IFERROR(INDEX('分け方の表'!$C$4:$C$103,MATCH(F1303&amp;"|（ほか全部）",'分け方の表'!$D$4:$D$103,0))&amp;"","未分類"))))</f>
        <v/>
      </c>
      <c r="S1303" s="39">
        <f>IF(L1303&lt;&gt;1,"",IF(N1303=1,"",IF(IF(O1303&gt;0,INDEX('分け方の表'!$N$4:$N$53,O1303)&amp;"","")&lt;&gt;"",IF(INDEX('分け方の表'!$N$4:$N$53,O1303)="（数えない）","",INDEX('分け方の表'!$N$4:$N$53,O1303)&amp;""),IF(I1303&amp;""="1",IF((Q1303&lt;&gt;"")*(D1303&lt;0)*(IFERROR(INDEX('入力'!$E$30:$E$88,MATCH(Q1303,'入力'!$A$30:$A$88,0)),"")="貯める・増やす"),Q1303,""),IF(A1303&amp;""="0","",IF(Q1303&lt;&gt;"",Q1303,R1303))))))</f>
        <v/>
      </c>
      <c r="T1303" s="56">
        <f>IF(S1303="","",IF(IFERROR(INDEX('入力'!$E$30:$E$88,MATCH(S1303,'入力'!$A$30:$A$88,0)),"")="入るお金",D1303,-D1303))</f>
        <v/>
      </c>
      <c r="U1303" s="39">
        <f>IF(L1303="","",IF(L1303&lt;&gt;1,"見出しなど",IF(N1303=1,"重なり",IF(S1303="",IF(O1303&gt;0,"数えない（直した）",IF(I1303&amp;""="1","振替",IF(A1303&amp;""="0","計算対象外","数えない"))),IF(COUNTIFS('入力'!$A$30:$A$88,S1303)=0,"一覧にない費目",IF(O1303&gt;0,"直した",IF(S1303="未分類","未分類","OK")))))))</f>
        <v/>
      </c>
    </row>
    <row r="1304">
      <c r="A1304" s="40" t="n"/>
      <c r="B1304" s="34" t="n"/>
      <c r="C1304" s="35" t="n"/>
      <c r="D1304" s="36" t="n"/>
      <c r="E1304" s="35" t="n"/>
      <c r="F1304" s="35" t="n"/>
      <c r="G1304" s="35" t="n"/>
      <c r="H1304" s="35" t="n"/>
      <c r="I1304" s="40" t="n"/>
      <c r="J1304" s="35" t="n"/>
      <c r="L1304" s="39">
        <f>IF(B1304="","",IFERROR(YEAR(B1304)*0+D1304*0+1,0))</f>
        <v/>
      </c>
      <c r="M1304" s="55">
        <f>IF(L1304&lt;&gt;1,"",IF(O1304&gt;0,IF(INDEX('分け方の表'!$O$4:$O$53,O1304)&lt;&gt;"",DATE(YEAR(INDEX('分け方の表'!$O$4:$O$53,O1304)),MONTH(INDEX('分け方の表'!$O$4:$O$53,O1304)),1),DATE(YEAR(B1304),MONTH(B1304),1)),DATE(YEAR(B1304),MONTH(B1304),1)))</f>
        <v/>
      </c>
      <c r="N1304" s="39">
        <f>IF(L1304&lt;&gt;1,"",IF(J1304="",0,IF(COUNTIFS($J$4:J1304,J1304)&gt;1,1,0)))</f>
        <v/>
      </c>
      <c r="O1304" s="39">
        <f>IF(L1304&lt;&gt;1,"",IF(J1304="",0,IFERROR(MATCH(J1304,'分け方の表'!$M$4:$M$53,0),0)))</f>
        <v/>
      </c>
      <c r="P1304" s="39">
        <f>IF(L1304&lt;&gt;1,"",IF(SUMPRODUCT((COUNTIFS(C1304,"*"&amp;'分け方の表'!$F$4:$F$23&amp;"*")&gt;0)*('分け方の表'!$F$4:$F$23&lt;&gt;"")*'分け方の表'!$I$4:$I$23)=0,99,1+COUNTIFS('分け方の表'!$I$4:$I$23,"&gt;"&amp;SUMPRODUCT((COUNTIFS(C1304,"*"&amp;'分け方の表'!$F$4:$F$23&amp;"*")&gt;0)*('分け方の表'!$F$4:$F$23&lt;&gt;"")*'分け方の表'!$I$4:$I$23))))</f>
        <v/>
      </c>
      <c r="Q1304" s="39">
        <f>IF(L1304&lt;&gt;1,"",IF(P1304&gt;=99,"",INDEX('分け方の表'!$G$4:$G$23,P1304)&amp;""))</f>
        <v/>
      </c>
      <c r="R1304" s="39">
        <f>IF(L1304&lt;&gt;1,"",IF((F1304="収入")*(G1304="給与")*(E1304&lt;&gt;"")*(COUNTIFS('分け方の表'!$J$4:$J$13,E1304)&gt;0),INDEX('分け方の表'!$K$4:$K$13,MATCH(E1304,'分け方の表'!$J$4:$J$13,0))&amp;"",IFERROR(INDEX('分け方の表'!$C$4:$C$103,MATCH(F1304&amp;"|"&amp;G1304,'分け方の表'!$D$4:$D$103,0))&amp;"",IFERROR(INDEX('分け方の表'!$C$4:$C$103,MATCH(F1304&amp;"|（ほか全部）",'分け方の表'!$D$4:$D$103,0))&amp;"","未分類"))))</f>
        <v/>
      </c>
      <c r="S1304" s="39">
        <f>IF(L1304&lt;&gt;1,"",IF(N1304=1,"",IF(IF(O1304&gt;0,INDEX('分け方の表'!$N$4:$N$53,O1304)&amp;"","")&lt;&gt;"",IF(INDEX('分け方の表'!$N$4:$N$53,O1304)="（数えない）","",INDEX('分け方の表'!$N$4:$N$53,O1304)&amp;""),IF(I1304&amp;""="1",IF((Q1304&lt;&gt;"")*(D1304&lt;0)*(IFERROR(INDEX('入力'!$E$30:$E$88,MATCH(Q1304,'入力'!$A$30:$A$88,0)),"")="貯める・増やす"),Q1304,""),IF(A1304&amp;""="0","",IF(Q1304&lt;&gt;"",Q1304,R1304))))))</f>
        <v/>
      </c>
      <c r="T1304" s="56">
        <f>IF(S1304="","",IF(IFERROR(INDEX('入力'!$E$30:$E$88,MATCH(S1304,'入力'!$A$30:$A$88,0)),"")="入るお金",D1304,-D1304))</f>
        <v/>
      </c>
      <c r="U1304" s="39">
        <f>IF(L1304="","",IF(L1304&lt;&gt;1,"見出しなど",IF(N1304=1,"重なり",IF(S1304="",IF(O1304&gt;0,"数えない（直した）",IF(I1304&amp;""="1","振替",IF(A1304&amp;""="0","計算対象外","数えない"))),IF(COUNTIFS('入力'!$A$30:$A$88,S1304)=0,"一覧にない費目",IF(O1304&gt;0,"直した",IF(S1304="未分類","未分類","OK")))))))</f>
        <v/>
      </c>
    </row>
    <row r="1305">
      <c r="A1305" s="40" t="n"/>
      <c r="B1305" s="34" t="n"/>
      <c r="C1305" s="35" t="n"/>
      <c r="D1305" s="36" t="n"/>
      <c r="E1305" s="35" t="n"/>
      <c r="F1305" s="35" t="n"/>
      <c r="G1305" s="35" t="n"/>
      <c r="H1305" s="35" t="n"/>
      <c r="I1305" s="40" t="n"/>
      <c r="J1305" s="35" t="n"/>
      <c r="L1305" s="39">
        <f>IF(B1305="","",IFERROR(YEAR(B1305)*0+D1305*0+1,0))</f>
        <v/>
      </c>
      <c r="M1305" s="55">
        <f>IF(L1305&lt;&gt;1,"",IF(O1305&gt;0,IF(INDEX('分け方の表'!$O$4:$O$53,O1305)&lt;&gt;"",DATE(YEAR(INDEX('分け方の表'!$O$4:$O$53,O1305)),MONTH(INDEX('分け方の表'!$O$4:$O$53,O1305)),1),DATE(YEAR(B1305),MONTH(B1305),1)),DATE(YEAR(B1305),MONTH(B1305),1)))</f>
        <v/>
      </c>
      <c r="N1305" s="39">
        <f>IF(L1305&lt;&gt;1,"",IF(J1305="",0,IF(COUNTIFS($J$4:J1305,J1305)&gt;1,1,0)))</f>
        <v/>
      </c>
      <c r="O1305" s="39">
        <f>IF(L1305&lt;&gt;1,"",IF(J1305="",0,IFERROR(MATCH(J1305,'分け方の表'!$M$4:$M$53,0),0)))</f>
        <v/>
      </c>
      <c r="P1305" s="39">
        <f>IF(L1305&lt;&gt;1,"",IF(SUMPRODUCT((COUNTIFS(C1305,"*"&amp;'分け方の表'!$F$4:$F$23&amp;"*")&gt;0)*('分け方の表'!$F$4:$F$23&lt;&gt;"")*'分け方の表'!$I$4:$I$23)=0,99,1+COUNTIFS('分け方の表'!$I$4:$I$23,"&gt;"&amp;SUMPRODUCT((COUNTIFS(C1305,"*"&amp;'分け方の表'!$F$4:$F$23&amp;"*")&gt;0)*('分け方の表'!$F$4:$F$23&lt;&gt;"")*'分け方の表'!$I$4:$I$23))))</f>
        <v/>
      </c>
      <c r="Q1305" s="39">
        <f>IF(L1305&lt;&gt;1,"",IF(P1305&gt;=99,"",INDEX('分け方の表'!$G$4:$G$23,P1305)&amp;""))</f>
        <v/>
      </c>
      <c r="R1305" s="39">
        <f>IF(L1305&lt;&gt;1,"",IF((F1305="収入")*(G1305="給与")*(E1305&lt;&gt;"")*(COUNTIFS('分け方の表'!$J$4:$J$13,E1305)&gt;0),INDEX('分け方の表'!$K$4:$K$13,MATCH(E1305,'分け方の表'!$J$4:$J$13,0))&amp;"",IFERROR(INDEX('分け方の表'!$C$4:$C$103,MATCH(F1305&amp;"|"&amp;G1305,'分け方の表'!$D$4:$D$103,0))&amp;"",IFERROR(INDEX('分け方の表'!$C$4:$C$103,MATCH(F1305&amp;"|（ほか全部）",'分け方の表'!$D$4:$D$103,0))&amp;"","未分類"))))</f>
        <v/>
      </c>
      <c r="S1305" s="39">
        <f>IF(L1305&lt;&gt;1,"",IF(N1305=1,"",IF(IF(O1305&gt;0,INDEX('分け方の表'!$N$4:$N$53,O1305)&amp;"","")&lt;&gt;"",IF(INDEX('分け方の表'!$N$4:$N$53,O1305)="（数えない）","",INDEX('分け方の表'!$N$4:$N$53,O1305)&amp;""),IF(I1305&amp;""="1",IF((Q1305&lt;&gt;"")*(D1305&lt;0)*(IFERROR(INDEX('入力'!$E$30:$E$88,MATCH(Q1305,'入力'!$A$30:$A$88,0)),"")="貯める・増やす"),Q1305,""),IF(A1305&amp;""="0","",IF(Q1305&lt;&gt;"",Q1305,R1305))))))</f>
        <v/>
      </c>
      <c r="T1305" s="56">
        <f>IF(S1305="","",IF(IFERROR(INDEX('入力'!$E$30:$E$88,MATCH(S1305,'入力'!$A$30:$A$88,0)),"")="入るお金",D1305,-D1305))</f>
        <v/>
      </c>
      <c r="U1305" s="39">
        <f>IF(L1305="","",IF(L1305&lt;&gt;1,"見出しなど",IF(N1305=1,"重なり",IF(S1305="",IF(O1305&gt;0,"数えない（直した）",IF(I1305&amp;""="1","振替",IF(A1305&amp;""="0","計算対象外","数えない"))),IF(COUNTIFS('入力'!$A$30:$A$88,S1305)=0,"一覧にない費目",IF(O1305&gt;0,"直した",IF(S1305="未分類","未分類","OK")))))))</f>
        <v/>
      </c>
    </row>
    <row r="1306">
      <c r="A1306" s="40" t="n"/>
      <c r="B1306" s="34" t="n"/>
      <c r="C1306" s="35" t="n"/>
      <c r="D1306" s="36" t="n"/>
      <c r="E1306" s="35" t="n"/>
      <c r="F1306" s="35" t="n"/>
      <c r="G1306" s="35" t="n"/>
      <c r="H1306" s="35" t="n"/>
      <c r="I1306" s="40" t="n"/>
      <c r="J1306" s="35" t="n"/>
      <c r="L1306" s="39">
        <f>IF(B1306="","",IFERROR(YEAR(B1306)*0+D1306*0+1,0))</f>
        <v/>
      </c>
      <c r="M1306" s="55">
        <f>IF(L1306&lt;&gt;1,"",IF(O1306&gt;0,IF(INDEX('分け方の表'!$O$4:$O$53,O1306)&lt;&gt;"",DATE(YEAR(INDEX('分け方の表'!$O$4:$O$53,O1306)),MONTH(INDEX('分け方の表'!$O$4:$O$53,O1306)),1),DATE(YEAR(B1306),MONTH(B1306),1)),DATE(YEAR(B1306),MONTH(B1306),1)))</f>
        <v/>
      </c>
      <c r="N1306" s="39">
        <f>IF(L1306&lt;&gt;1,"",IF(J1306="",0,IF(COUNTIFS($J$4:J1306,J1306)&gt;1,1,0)))</f>
        <v/>
      </c>
      <c r="O1306" s="39">
        <f>IF(L1306&lt;&gt;1,"",IF(J1306="",0,IFERROR(MATCH(J1306,'分け方の表'!$M$4:$M$53,0),0)))</f>
        <v/>
      </c>
      <c r="P1306" s="39">
        <f>IF(L1306&lt;&gt;1,"",IF(SUMPRODUCT((COUNTIFS(C1306,"*"&amp;'分け方の表'!$F$4:$F$23&amp;"*")&gt;0)*('分け方の表'!$F$4:$F$23&lt;&gt;"")*'分け方の表'!$I$4:$I$23)=0,99,1+COUNTIFS('分け方の表'!$I$4:$I$23,"&gt;"&amp;SUMPRODUCT((COUNTIFS(C1306,"*"&amp;'分け方の表'!$F$4:$F$23&amp;"*")&gt;0)*('分け方の表'!$F$4:$F$23&lt;&gt;"")*'分け方の表'!$I$4:$I$23))))</f>
        <v/>
      </c>
      <c r="Q1306" s="39">
        <f>IF(L1306&lt;&gt;1,"",IF(P1306&gt;=99,"",INDEX('分け方の表'!$G$4:$G$23,P1306)&amp;""))</f>
        <v/>
      </c>
      <c r="R1306" s="39">
        <f>IF(L1306&lt;&gt;1,"",IF((F1306="収入")*(G1306="給与")*(E1306&lt;&gt;"")*(COUNTIFS('分け方の表'!$J$4:$J$13,E1306)&gt;0),INDEX('分け方の表'!$K$4:$K$13,MATCH(E1306,'分け方の表'!$J$4:$J$13,0))&amp;"",IFERROR(INDEX('分け方の表'!$C$4:$C$103,MATCH(F1306&amp;"|"&amp;G1306,'分け方の表'!$D$4:$D$103,0))&amp;"",IFERROR(INDEX('分け方の表'!$C$4:$C$103,MATCH(F1306&amp;"|（ほか全部）",'分け方の表'!$D$4:$D$103,0))&amp;"","未分類"))))</f>
        <v/>
      </c>
      <c r="S1306" s="39">
        <f>IF(L1306&lt;&gt;1,"",IF(N1306=1,"",IF(IF(O1306&gt;0,INDEX('分け方の表'!$N$4:$N$53,O1306)&amp;"","")&lt;&gt;"",IF(INDEX('分け方の表'!$N$4:$N$53,O1306)="（数えない）","",INDEX('分け方の表'!$N$4:$N$53,O1306)&amp;""),IF(I1306&amp;""="1",IF((Q1306&lt;&gt;"")*(D1306&lt;0)*(IFERROR(INDEX('入力'!$E$30:$E$88,MATCH(Q1306,'入力'!$A$30:$A$88,0)),"")="貯める・増やす"),Q1306,""),IF(A1306&amp;""="0","",IF(Q1306&lt;&gt;"",Q1306,R1306))))))</f>
        <v/>
      </c>
      <c r="T1306" s="56">
        <f>IF(S1306="","",IF(IFERROR(INDEX('入力'!$E$30:$E$88,MATCH(S1306,'入力'!$A$30:$A$88,0)),"")="入るお金",D1306,-D1306))</f>
        <v/>
      </c>
      <c r="U1306" s="39">
        <f>IF(L1306="","",IF(L1306&lt;&gt;1,"見出しなど",IF(N1306=1,"重なり",IF(S1306="",IF(O1306&gt;0,"数えない（直した）",IF(I1306&amp;""="1","振替",IF(A1306&amp;""="0","計算対象外","数えない"))),IF(COUNTIFS('入力'!$A$30:$A$88,S1306)=0,"一覧にない費目",IF(O1306&gt;0,"直した",IF(S1306="未分類","未分類","OK")))))))</f>
        <v/>
      </c>
    </row>
    <row r="1307">
      <c r="A1307" s="40" t="n"/>
      <c r="B1307" s="34" t="n"/>
      <c r="C1307" s="35" t="n"/>
      <c r="D1307" s="36" t="n"/>
      <c r="E1307" s="35" t="n"/>
      <c r="F1307" s="35" t="n"/>
      <c r="G1307" s="35" t="n"/>
      <c r="H1307" s="35" t="n"/>
      <c r="I1307" s="40" t="n"/>
      <c r="J1307" s="35" t="n"/>
      <c r="L1307" s="39">
        <f>IF(B1307="","",IFERROR(YEAR(B1307)*0+D1307*0+1,0))</f>
        <v/>
      </c>
      <c r="M1307" s="55">
        <f>IF(L1307&lt;&gt;1,"",IF(O1307&gt;0,IF(INDEX('分け方の表'!$O$4:$O$53,O1307)&lt;&gt;"",DATE(YEAR(INDEX('分け方の表'!$O$4:$O$53,O1307)),MONTH(INDEX('分け方の表'!$O$4:$O$53,O1307)),1),DATE(YEAR(B1307),MONTH(B1307),1)),DATE(YEAR(B1307),MONTH(B1307),1)))</f>
        <v/>
      </c>
      <c r="N1307" s="39">
        <f>IF(L1307&lt;&gt;1,"",IF(J1307="",0,IF(COUNTIFS($J$4:J1307,J1307)&gt;1,1,0)))</f>
        <v/>
      </c>
      <c r="O1307" s="39">
        <f>IF(L1307&lt;&gt;1,"",IF(J1307="",0,IFERROR(MATCH(J1307,'分け方の表'!$M$4:$M$53,0),0)))</f>
        <v/>
      </c>
      <c r="P1307" s="39">
        <f>IF(L1307&lt;&gt;1,"",IF(SUMPRODUCT((COUNTIFS(C1307,"*"&amp;'分け方の表'!$F$4:$F$23&amp;"*")&gt;0)*('分け方の表'!$F$4:$F$23&lt;&gt;"")*'分け方の表'!$I$4:$I$23)=0,99,1+COUNTIFS('分け方の表'!$I$4:$I$23,"&gt;"&amp;SUMPRODUCT((COUNTIFS(C1307,"*"&amp;'分け方の表'!$F$4:$F$23&amp;"*")&gt;0)*('分け方の表'!$F$4:$F$23&lt;&gt;"")*'分け方の表'!$I$4:$I$23))))</f>
        <v/>
      </c>
      <c r="Q1307" s="39">
        <f>IF(L1307&lt;&gt;1,"",IF(P1307&gt;=99,"",INDEX('分け方の表'!$G$4:$G$23,P1307)&amp;""))</f>
        <v/>
      </c>
      <c r="R1307" s="39">
        <f>IF(L1307&lt;&gt;1,"",IF((F1307="収入")*(G1307="給与")*(E1307&lt;&gt;"")*(COUNTIFS('分け方の表'!$J$4:$J$13,E1307)&gt;0),INDEX('分け方の表'!$K$4:$K$13,MATCH(E1307,'分け方の表'!$J$4:$J$13,0))&amp;"",IFERROR(INDEX('分け方の表'!$C$4:$C$103,MATCH(F1307&amp;"|"&amp;G1307,'分け方の表'!$D$4:$D$103,0))&amp;"",IFERROR(INDEX('分け方の表'!$C$4:$C$103,MATCH(F1307&amp;"|（ほか全部）",'分け方の表'!$D$4:$D$103,0))&amp;"","未分類"))))</f>
        <v/>
      </c>
      <c r="S1307" s="39">
        <f>IF(L1307&lt;&gt;1,"",IF(N1307=1,"",IF(IF(O1307&gt;0,INDEX('分け方の表'!$N$4:$N$53,O1307)&amp;"","")&lt;&gt;"",IF(INDEX('分け方の表'!$N$4:$N$53,O1307)="（数えない）","",INDEX('分け方の表'!$N$4:$N$53,O1307)&amp;""),IF(I1307&amp;""="1",IF((Q1307&lt;&gt;"")*(D1307&lt;0)*(IFERROR(INDEX('入力'!$E$30:$E$88,MATCH(Q1307,'入力'!$A$30:$A$88,0)),"")="貯める・増やす"),Q1307,""),IF(A1307&amp;""="0","",IF(Q1307&lt;&gt;"",Q1307,R1307))))))</f>
        <v/>
      </c>
      <c r="T1307" s="56">
        <f>IF(S1307="","",IF(IFERROR(INDEX('入力'!$E$30:$E$88,MATCH(S1307,'入力'!$A$30:$A$88,0)),"")="入るお金",D1307,-D1307))</f>
        <v/>
      </c>
      <c r="U1307" s="39">
        <f>IF(L1307="","",IF(L1307&lt;&gt;1,"見出しなど",IF(N1307=1,"重なり",IF(S1307="",IF(O1307&gt;0,"数えない（直した）",IF(I1307&amp;""="1","振替",IF(A1307&amp;""="0","計算対象外","数えない"))),IF(COUNTIFS('入力'!$A$30:$A$88,S1307)=0,"一覧にない費目",IF(O1307&gt;0,"直した",IF(S1307="未分類","未分類","OK")))))))</f>
        <v/>
      </c>
    </row>
    <row r="1308">
      <c r="A1308" s="40" t="n"/>
      <c r="B1308" s="34" t="n"/>
      <c r="C1308" s="35" t="n"/>
      <c r="D1308" s="36" t="n"/>
      <c r="E1308" s="35" t="n"/>
      <c r="F1308" s="35" t="n"/>
      <c r="G1308" s="35" t="n"/>
      <c r="H1308" s="35" t="n"/>
      <c r="I1308" s="40" t="n"/>
      <c r="J1308" s="35" t="n"/>
      <c r="L1308" s="39">
        <f>IF(B1308="","",IFERROR(YEAR(B1308)*0+D1308*0+1,0))</f>
        <v/>
      </c>
      <c r="M1308" s="55">
        <f>IF(L1308&lt;&gt;1,"",IF(O1308&gt;0,IF(INDEX('分け方の表'!$O$4:$O$53,O1308)&lt;&gt;"",DATE(YEAR(INDEX('分け方の表'!$O$4:$O$53,O1308)),MONTH(INDEX('分け方の表'!$O$4:$O$53,O1308)),1),DATE(YEAR(B1308),MONTH(B1308),1)),DATE(YEAR(B1308),MONTH(B1308),1)))</f>
        <v/>
      </c>
      <c r="N1308" s="39">
        <f>IF(L1308&lt;&gt;1,"",IF(J1308="",0,IF(COUNTIFS($J$4:J1308,J1308)&gt;1,1,0)))</f>
        <v/>
      </c>
      <c r="O1308" s="39">
        <f>IF(L1308&lt;&gt;1,"",IF(J1308="",0,IFERROR(MATCH(J1308,'分け方の表'!$M$4:$M$53,0),0)))</f>
        <v/>
      </c>
      <c r="P1308" s="39">
        <f>IF(L1308&lt;&gt;1,"",IF(SUMPRODUCT((COUNTIFS(C1308,"*"&amp;'分け方の表'!$F$4:$F$23&amp;"*")&gt;0)*('分け方の表'!$F$4:$F$23&lt;&gt;"")*'分け方の表'!$I$4:$I$23)=0,99,1+COUNTIFS('分け方の表'!$I$4:$I$23,"&gt;"&amp;SUMPRODUCT((COUNTIFS(C1308,"*"&amp;'分け方の表'!$F$4:$F$23&amp;"*")&gt;0)*('分け方の表'!$F$4:$F$23&lt;&gt;"")*'分け方の表'!$I$4:$I$23))))</f>
        <v/>
      </c>
      <c r="Q1308" s="39">
        <f>IF(L1308&lt;&gt;1,"",IF(P1308&gt;=99,"",INDEX('分け方の表'!$G$4:$G$23,P1308)&amp;""))</f>
        <v/>
      </c>
      <c r="R1308" s="39">
        <f>IF(L1308&lt;&gt;1,"",IF((F1308="収入")*(G1308="給与")*(E1308&lt;&gt;"")*(COUNTIFS('分け方の表'!$J$4:$J$13,E1308)&gt;0),INDEX('分け方の表'!$K$4:$K$13,MATCH(E1308,'分け方の表'!$J$4:$J$13,0))&amp;"",IFERROR(INDEX('分け方の表'!$C$4:$C$103,MATCH(F1308&amp;"|"&amp;G1308,'分け方の表'!$D$4:$D$103,0))&amp;"",IFERROR(INDEX('分け方の表'!$C$4:$C$103,MATCH(F1308&amp;"|（ほか全部）",'分け方の表'!$D$4:$D$103,0))&amp;"","未分類"))))</f>
        <v/>
      </c>
      <c r="S1308" s="39">
        <f>IF(L1308&lt;&gt;1,"",IF(N1308=1,"",IF(IF(O1308&gt;0,INDEX('分け方の表'!$N$4:$N$53,O1308)&amp;"","")&lt;&gt;"",IF(INDEX('分け方の表'!$N$4:$N$53,O1308)="（数えない）","",INDEX('分け方の表'!$N$4:$N$53,O1308)&amp;""),IF(I1308&amp;""="1",IF((Q1308&lt;&gt;"")*(D1308&lt;0)*(IFERROR(INDEX('入力'!$E$30:$E$88,MATCH(Q1308,'入力'!$A$30:$A$88,0)),"")="貯める・増やす"),Q1308,""),IF(A1308&amp;""="0","",IF(Q1308&lt;&gt;"",Q1308,R1308))))))</f>
        <v/>
      </c>
      <c r="T1308" s="56">
        <f>IF(S1308="","",IF(IFERROR(INDEX('入力'!$E$30:$E$88,MATCH(S1308,'入力'!$A$30:$A$88,0)),"")="入るお金",D1308,-D1308))</f>
        <v/>
      </c>
      <c r="U1308" s="39">
        <f>IF(L1308="","",IF(L1308&lt;&gt;1,"見出しなど",IF(N1308=1,"重なり",IF(S1308="",IF(O1308&gt;0,"数えない（直した）",IF(I1308&amp;""="1","振替",IF(A1308&amp;""="0","計算対象外","数えない"))),IF(COUNTIFS('入力'!$A$30:$A$88,S1308)=0,"一覧にない費目",IF(O1308&gt;0,"直した",IF(S1308="未分類","未分類","OK")))))))</f>
        <v/>
      </c>
    </row>
    <row r="1309">
      <c r="A1309" s="40" t="n"/>
      <c r="B1309" s="34" t="n"/>
      <c r="C1309" s="35" t="n"/>
      <c r="D1309" s="36" t="n"/>
      <c r="E1309" s="35" t="n"/>
      <c r="F1309" s="35" t="n"/>
      <c r="G1309" s="35" t="n"/>
      <c r="H1309" s="35" t="n"/>
      <c r="I1309" s="40" t="n"/>
      <c r="J1309" s="35" t="n"/>
      <c r="L1309" s="39">
        <f>IF(B1309="","",IFERROR(YEAR(B1309)*0+D1309*0+1,0))</f>
        <v/>
      </c>
      <c r="M1309" s="55">
        <f>IF(L1309&lt;&gt;1,"",IF(O1309&gt;0,IF(INDEX('分け方の表'!$O$4:$O$53,O1309)&lt;&gt;"",DATE(YEAR(INDEX('分け方の表'!$O$4:$O$53,O1309)),MONTH(INDEX('分け方の表'!$O$4:$O$53,O1309)),1),DATE(YEAR(B1309),MONTH(B1309),1)),DATE(YEAR(B1309),MONTH(B1309),1)))</f>
        <v/>
      </c>
      <c r="N1309" s="39">
        <f>IF(L1309&lt;&gt;1,"",IF(J1309="",0,IF(COUNTIFS($J$4:J1309,J1309)&gt;1,1,0)))</f>
        <v/>
      </c>
      <c r="O1309" s="39">
        <f>IF(L1309&lt;&gt;1,"",IF(J1309="",0,IFERROR(MATCH(J1309,'分け方の表'!$M$4:$M$53,0),0)))</f>
        <v/>
      </c>
      <c r="P1309" s="39">
        <f>IF(L1309&lt;&gt;1,"",IF(SUMPRODUCT((COUNTIFS(C1309,"*"&amp;'分け方の表'!$F$4:$F$23&amp;"*")&gt;0)*('分け方の表'!$F$4:$F$23&lt;&gt;"")*'分け方の表'!$I$4:$I$23)=0,99,1+COUNTIFS('分け方の表'!$I$4:$I$23,"&gt;"&amp;SUMPRODUCT((COUNTIFS(C1309,"*"&amp;'分け方の表'!$F$4:$F$23&amp;"*")&gt;0)*('分け方の表'!$F$4:$F$23&lt;&gt;"")*'分け方の表'!$I$4:$I$23))))</f>
        <v/>
      </c>
      <c r="Q1309" s="39">
        <f>IF(L1309&lt;&gt;1,"",IF(P1309&gt;=99,"",INDEX('分け方の表'!$G$4:$G$23,P1309)&amp;""))</f>
        <v/>
      </c>
      <c r="R1309" s="39">
        <f>IF(L1309&lt;&gt;1,"",IF((F1309="収入")*(G1309="給与")*(E1309&lt;&gt;"")*(COUNTIFS('分け方の表'!$J$4:$J$13,E1309)&gt;0),INDEX('分け方の表'!$K$4:$K$13,MATCH(E1309,'分け方の表'!$J$4:$J$13,0))&amp;"",IFERROR(INDEX('分け方の表'!$C$4:$C$103,MATCH(F1309&amp;"|"&amp;G1309,'分け方の表'!$D$4:$D$103,0))&amp;"",IFERROR(INDEX('分け方の表'!$C$4:$C$103,MATCH(F1309&amp;"|（ほか全部）",'分け方の表'!$D$4:$D$103,0))&amp;"","未分類"))))</f>
        <v/>
      </c>
      <c r="S1309" s="39">
        <f>IF(L1309&lt;&gt;1,"",IF(N1309=1,"",IF(IF(O1309&gt;0,INDEX('分け方の表'!$N$4:$N$53,O1309)&amp;"","")&lt;&gt;"",IF(INDEX('分け方の表'!$N$4:$N$53,O1309)="（数えない）","",INDEX('分け方の表'!$N$4:$N$53,O1309)&amp;""),IF(I1309&amp;""="1",IF((Q1309&lt;&gt;"")*(D1309&lt;0)*(IFERROR(INDEX('入力'!$E$30:$E$88,MATCH(Q1309,'入力'!$A$30:$A$88,0)),"")="貯める・増やす"),Q1309,""),IF(A1309&amp;""="0","",IF(Q1309&lt;&gt;"",Q1309,R1309))))))</f>
        <v/>
      </c>
      <c r="T1309" s="56">
        <f>IF(S1309="","",IF(IFERROR(INDEX('入力'!$E$30:$E$88,MATCH(S1309,'入力'!$A$30:$A$88,0)),"")="入るお金",D1309,-D1309))</f>
        <v/>
      </c>
      <c r="U1309" s="39">
        <f>IF(L1309="","",IF(L1309&lt;&gt;1,"見出しなど",IF(N1309=1,"重なり",IF(S1309="",IF(O1309&gt;0,"数えない（直した）",IF(I1309&amp;""="1","振替",IF(A1309&amp;""="0","計算対象外","数えない"))),IF(COUNTIFS('入力'!$A$30:$A$88,S1309)=0,"一覧にない費目",IF(O1309&gt;0,"直した",IF(S1309="未分類","未分類","OK")))))))</f>
        <v/>
      </c>
    </row>
    <row r="1310">
      <c r="A1310" s="40" t="n"/>
      <c r="B1310" s="34" t="n"/>
      <c r="C1310" s="35" t="n"/>
      <c r="D1310" s="36" t="n"/>
      <c r="E1310" s="35" t="n"/>
      <c r="F1310" s="35" t="n"/>
      <c r="G1310" s="35" t="n"/>
      <c r="H1310" s="35" t="n"/>
      <c r="I1310" s="40" t="n"/>
      <c r="J1310" s="35" t="n"/>
      <c r="L1310" s="39">
        <f>IF(B1310="","",IFERROR(YEAR(B1310)*0+D1310*0+1,0))</f>
        <v/>
      </c>
      <c r="M1310" s="55">
        <f>IF(L1310&lt;&gt;1,"",IF(O1310&gt;0,IF(INDEX('分け方の表'!$O$4:$O$53,O1310)&lt;&gt;"",DATE(YEAR(INDEX('分け方の表'!$O$4:$O$53,O1310)),MONTH(INDEX('分け方の表'!$O$4:$O$53,O1310)),1),DATE(YEAR(B1310),MONTH(B1310),1)),DATE(YEAR(B1310),MONTH(B1310),1)))</f>
        <v/>
      </c>
      <c r="N1310" s="39">
        <f>IF(L1310&lt;&gt;1,"",IF(J1310="",0,IF(COUNTIFS($J$4:J1310,J1310)&gt;1,1,0)))</f>
        <v/>
      </c>
      <c r="O1310" s="39">
        <f>IF(L1310&lt;&gt;1,"",IF(J1310="",0,IFERROR(MATCH(J1310,'分け方の表'!$M$4:$M$53,0),0)))</f>
        <v/>
      </c>
      <c r="P1310" s="39">
        <f>IF(L1310&lt;&gt;1,"",IF(SUMPRODUCT((COUNTIFS(C1310,"*"&amp;'分け方の表'!$F$4:$F$23&amp;"*")&gt;0)*('分け方の表'!$F$4:$F$23&lt;&gt;"")*'分け方の表'!$I$4:$I$23)=0,99,1+COUNTIFS('分け方の表'!$I$4:$I$23,"&gt;"&amp;SUMPRODUCT((COUNTIFS(C1310,"*"&amp;'分け方の表'!$F$4:$F$23&amp;"*")&gt;0)*('分け方の表'!$F$4:$F$23&lt;&gt;"")*'分け方の表'!$I$4:$I$23))))</f>
        <v/>
      </c>
      <c r="Q1310" s="39">
        <f>IF(L1310&lt;&gt;1,"",IF(P1310&gt;=99,"",INDEX('分け方の表'!$G$4:$G$23,P1310)&amp;""))</f>
        <v/>
      </c>
      <c r="R1310" s="39">
        <f>IF(L1310&lt;&gt;1,"",IF((F1310="収入")*(G1310="給与")*(E1310&lt;&gt;"")*(COUNTIFS('分け方の表'!$J$4:$J$13,E1310)&gt;0),INDEX('分け方の表'!$K$4:$K$13,MATCH(E1310,'分け方の表'!$J$4:$J$13,0))&amp;"",IFERROR(INDEX('分け方の表'!$C$4:$C$103,MATCH(F1310&amp;"|"&amp;G1310,'分け方の表'!$D$4:$D$103,0))&amp;"",IFERROR(INDEX('分け方の表'!$C$4:$C$103,MATCH(F1310&amp;"|（ほか全部）",'分け方の表'!$D$4:$D$103,0))&amp;"","未分類"))))</f>
        <v/>
      </c>
      <c r="S1310" s="39">
        <f>IF(L1310&lt;&gt;1,"",IF(N1310=1,"",IF(IF(O1310&gt;0,INDEX('分け方の表'!$N$4:$N$53,O1310)&amp;"","")&lt;&gt;"",IF(INDEX('分け方の表'!$N$4:$N$53,O1310)="（数えない）","",INDEX('分け方の表'!$N$4:$N$53,O1310)&amp;""),IF(I1310&amp;""="1",IF((Q1310&lt;&gt;"")*(D1310&lt;0)*(IFERROR(INDEX('入力'!$E$30:$E$88,MATCH(Q1310,'入力'!$A$30:$A$88,0)),"")="貯める・増やす"),Q1310,""),IF(A1310&amp;""="0","",IF(Q1310&lt;&gt;"",Q1310,R1310))))))</f>
        <v/>
      </c>
      <c r="T1310" s="56">
        <f>IF(S1310="","",IF(IFERROR(INDEX('入力'!$E$30:$E$88,MATCH(S1310,'入力'!$A$30:$A$88,0)),"")="入るお金",D1310,-D1310))</f>
        <v/>
      </c>
      <c r="U1310" s="39">
        <f>IF(L1310="","",IF(L1310&lt;&gt;1,"見出しなど",IF(N1310=1,"重なり",IF(S1310="",IF(O1310&gt;0,"数えない（直した）",IF(I1310&amp;""="1","振替",IF(A1310&amp;""="0","計算対象外","数えない"))),IF(COUNTIFS('入力'!$A$30:$A$88,S1310)=0,"一覧にない費目",IF(O1310&gt;0,"直した",IF(S1310="未分類","未分類","OK")))))))</f>
        <v/>
      </c>
    </row>
    <row r="1311">
      <c r="A1311" s="40" t="n"/>
      <c r="B1311" s="34" t="n"/>
      <c r="C1311" s="35" t="n"/>
      <c r="D1311" s="36" t="n"/>
      <c r="E1311" s="35" t="n"/>
      <c r="F1311" s="35" t="n"/>
      <c r="G1311" s="35" t="n"/>
      <c r="H1311" s="35" t="n"/>
      <c r="I1311" s="40" t="n"/>
      <c r="J1311" s="35" t="n"/>
      <c r="L1311" s="39">
        <f>IF(B1311="","",IFERROR(YEAR(B1311)*0+D1311*0+1,0))</f>
        <v/>
      </c>
      <c r="M1311" s="55">
        <f>IF(L1311&lt;&gt;1,"",IF(O1311&gt;0,IF(INDEX('分け方の表'!$O$4:$O$53,O1311)&lt;&gt;"",DATE(YEAR(INDEX('分け方の表'!$O$4:$O$53,O1311)),MONTH(INDEX('分け方の表'!$O$4:$O$53,O1311)),1),DATE(YEAR(B1311),MONTH(B1311),1)),DATE(YEAR(B1311),MONTH(B1311),1)))</f>
        <v/>
      </c>
      <c r="N1311" s="39">
        <f>IF(L1311&lt;&gt;1,"",IF(J1311="",0,IF(COUNTIFS($J$4:J1311,J1311)&gt;1,1,0)))</f>
        <v/>
      </c>
      <c r="O1311" s="39">
        <f>IF(L1311&lt;&gt;1,"",IF(J1311="",0,IFERROR(MATCH(J1311,'分け方の表'!$M$4:$M$53,0),0)))</f>
        <v/>
      </c>
      <c r="P1311" s="39">
        <f>IF(L1311&lt;&gt;1,"",IF(SUMPRODUCT((COUNTIFS(C1311,"*"&amp;'分け方の表'!$F$4:$F$23&amp;"*")&gt;0)*('分け方の表'!$F$4:$F$23&lt;&gt;"")*'分け方の表'!$I$4:$I$23)=0,99,1+COUNTIFS('分け方の表'!$I$4:$I$23,"&gt;"&amp;SUMPRODUCT((COUNTIFS(C1311,"*"&amp;'分け方の表'!$F$4:$F$23&amp;"*")&gt;0)*('分け方の表'!$F$4:$F$23&lt;&gt;"")*'分け方の表'!$I$4:$I$23))))</f>
        <v/>
      </c>
      <c r="Q1311" s="39">
        <f>IF(L1311&lt;&gt;1,"",IF(P1311&gt;=99,"",INDEX('分け方の表'!$G$4:$G$23,P1311)&amp;""))</f>
        <v/>
      </c>
      <c r="R1311" s="39">
        <f>IF(L1311&lt;&gt;1,"",IF((F1311="収入")*(G1311="給与")*(E1311&lt;&gt;"")*(COUNTIFS('分け方の表'!$J$4:$J$13,E1311)&gt;0),INDEX('分け方の表'!$K$4:$K$13,MATCH(E1311,'分け方の表'!$J$4:$J$13,0))&amp;"",IFERROR(INDEX('分け方の表'!$C$4:$C$103,MATCH(F1311&amp;"|"&amp;G1311,'分け方の表'!$D$4:$D$103,0))&amp;"",IFERROR(INDEX('分け方の表'!$C$4:$C$103,MATCH(F1311&amp;"|（ほか全部）",'分け方の表'!$D$4:$D$103,0))&amp;"","未分類"))))</f>
        <v/>
      </c>
      <c r="S1311" s="39">
        <f>IF(L1311&lt;&gt;1,"",IF(N1311=1,"",IF(IF(O1311&gt;0,INDEX('分け方の表'!$N$4:$N$53,O1311)&amp;"","")&lt;&gt;"",IF(INDEX('分け方の表'!$N$4:$N$53,O1311)="（数えない）","",INDEX('分け方の表'!$N$4:$N$53,O1311)&amp;""),IF(I1311&amp;""="1",IF((Q1311&lt;&gt;"")*(D1311&lt;0)*(IFERROR(INDEX('入力'!$E$30:$E$88,MATCH(Q1311,'入力'!$A$30:$A$88,0)),"")="貯める・増やす"),Q1311,""),IF(A1311&amp;""="0","",IF(Q1311&lt;&gt;"",Q1311,R1311))))))</f>
        <v/>
      </c>
      <c r="T1311" s="56">
        <f>IF(S1311="","",IF(IFERROR(INDEX('入力'!$E$30:$E$88,MATCH(S1311,'入力'!$A$30:$A$88,0)),"")="入るお金",D1311,-D1311))</f>
        <v/>
      </c>
      <c r="U1311" s="39">
        <f>IF(L1311="","",IF(L1311&lt;&gt;1,"見出しなど",IF(N1311=1,"重なり",IF(S1311="",IF(O1311&gt;0,"数えない（直した）",IF(I1311&amp;""="1","振替",IF(A1311&amp;""="0","計算対象外","数えない"))),IF(COUNTIFS('入力'!$A$30:$A$88,S1311)=0,"一覧にない費目",IF(O1311&gt;0,"直した",IF(S1311="未分類","未分類","OK")))))))</f>
        <v/>
      </c>
    </row>
    <row r="1312">
      <c r="A1312" s="40" t="n"/>
      <c r="B1312" s="34" t="n"/>
      <c r="C1312" s="35" t="n"/>
      <c r="D1312" s="36" t="n"/>
      <c r="E1312" s="35" t="n"/>
      <c r="F1312" s="35" t="n"/>
      <c r="G1312" s="35" t="n"/>
      <c r="H1312" s="35" t="n"/>
      <c r="I1312" s="40" t="n"/>
      <c r="J1312" s="35" t="n"/>
      <c r="L1312" s="39">
        <f>IF(B1312="","",IFERROR(YEAR(B1312)*0+D1312*0+1,0))</f>
        <v/>
      </c>
      <c r="M1312" s="55">
        <f>IF(L1312&lt;&gt;1,"",IF(O1312&gt;0,IF(INDEX('分け方の表'!$O$4:$O$53,O1312)&lt;&gt;"",DATE(YEAR(INDEX('分け方の表'!$O$4:$O$53,O1312)),MONTH(INDEX('分け方の表'!$O$4:$O$53,O1312)),1),DATE(YEAR(B1312),MONTH(B1312),1)),DATE(YEAR(B1312),MONTH(B1312),1)))</f>
        <v/>
      </c>
      <c r="N1312" s="39">
        <f>IF(L1312&lt;&gt;1,"",IF(J1312="",0,IF(COUNTIFS($J$4:J1312,J1312)&gt;1,1,0)))</f>
        <v/>
      </c>
      <c r="O1312" s="39">
        <f>IF(L1312&lt;&gt;1,"",IF(J1312="",0,IFERROR(MATCH(J1312,'分け方の表'!$M$4:$M$53,0),0)))</f>
        <v/>
      </c>
      <c r="P1312" s="39">
        <f>IF(L1312&lt;&gt;1,"",IF(SUMPRODUCT((COUNTIFS(C1312,"*"&amp;'分け方の表'!$F$4:$F$23&amp;"*")&gt;0)*('分け方の表'!$F$4:$F$23&lt;&gt;"")*'分け方の表'!$I$4:$I$23)=0,99,1+COUNTIFS('分け方の表'!$I$4:$I$23,"&gt;"&amp;SUMPRODUCT((COUNTIFS(C1312,"*"&amp;'分け方の表'!$F$4:$F$23&amp;"*")&gt;0)*('分け方の表'!$F$4:$F$23&lt;&gt;"")*'分け方の表'!$I$4:$I$23))))</f>
        <v/>
      </c>
      <c r="Q1312" s="39">
        <f>IF(L1312&lt;&gt;1,"",IF(P1312&gt;=99,"",INDEX('分け方の表'!$G$4:$G$23,P1312)&amp;""))</f>
        <v/>
      </c>
      <c r="R1312" s="39">
        <f>IF(L1312&lt;&gt;1,"",IF((F1312="収入")*(G1312="給与")*(E1312&lt;&gt;"")*(COUNTIFS('分け方の表'!$J$4:$J$13,E1312)&gt;0),INDEX('分け方の表'!$K$4:$K$13,MATCH(E1312,'分け方の表'!$J$4:$J$13,0))&amp;"",IFERROR(INDEX('分け方の表'!$C$4:$C$103,MATCH(F1312&amp;"|"&amp;G1312,'分け方の表'!$D$4:$D$103,0))&amp;"",IFERROR(INDEX('分け方の表'!$C$4:$C$103,MATCH(F1312&amp;"|（ほか全部）",'分け方の表'!$D$4:$D$103,0))&amp;"","未分類"))))</f>
        <v/>
      </c>
      <c r="S1312" s="39">
        <f>IF(L1312&lt;&gt;1,"",IF(N1312=1,"",IF(IF(O1312&gt;0,INDEX('分け方の表'!$N$4:$N$53,O1312)&amp;"","")&lt;&gt;"",IF(INDEX('分け方の表'!$N$4:$N$53,O1312)="（数えない）","",INDEX('分け方の表'!$N$4:$N$53,O1312)&amp;""),IF(I1312&amp;""="1",IF((Q1312&lt;&gt;"")*(D1312&lt;0)*(IFERROR(INDEX('入力'!$E$30:$E$88,MATCH(Q1312,'入力'!$A$30:$A$88,0)),"")="貯める・増やす"),Q1312,""),IF(A1312&amp;""="0","",IF(Q1312&lt;&gt;"",Q1312,R1312))))))</f>
        <v/>
      </c>
      <c r="T1312" s="56">
        <f>IF(S1312="","",IF(IFERROR(INDEX('入力'!$E$30:$E$88,MATCH(S1312,'入力'!$A$30:$A$88,0)),"")="入るお金",D1312,-D1312))</f>
        <v/>
      </c>
      <c r="U1312" s="39">
        <f>IF(L1312="","",IF(L1312&lt;&gt;1,"見出しなど",IF(N1312=1,"重なり",IF(S1312="",IF(O1312&gt;0,"数えない（直した）",IF(I1312&amp;""="1","振替",IF(A1312&amp;""="0","計算対象外","数えない"))),IF(COUNTIFS('入力'!$A$30:$A$88,S1312)=0,"一覧にない費目",IF(O1312&gt;0,"直した",IF(S1312="未分類","未分類","OK")))))))</f>
        <v/>
      </c>
    </row>
    <row r="1313">
      <c r="A1313" s="40" t="n"/>
      <c r="B1313" s="34" t="n"/>
      <c r="C1313" s="35" t="n"/>
      <c r="D1313" s="36" t="n"/>
      <c r="E1313" s="35" t="n"/>
      <c r="F1313" s="35" t="n"/>
      <c r="G1313" s="35" t="n"/>
      <c r="H1313" s="35" t="n"/>
      <c r="I1313" s="40" t="n"/>
      <c r="J1313" s="35" t="n"/>
      <c r="L1313" s="39">
        <f>IF(B1313="","",IFERROR(YEAR(B1313)*0+D1313*0+1,0))</f>
        <v/>
      </c>
      <c r="M1313" s="55">
        <f>IF(L1313&lt;&gt;1,"",IF(O1313&gt;0,IF(INDEX('分け方の表'!$O$4:$O$53,O1313)&lt;&gt;"",DATE(YEAR(INDEX('分け方の表'!$O$4:$O$53,O1313)),MONTH(INDEX('分け方の表'!$O$4:$O$53,O1313)),1),DATE(YEAR(B1313),MONTH(B1313),1)),DATE(YEAR(B1313),MONTH(B1313),1)))</f>
        <v/>
      </c>
      <c r="N1313" s="39">
        <f>IF(L1313&lt;&gt;1,"",IF(J1313="",0,IF(COUNTIFS($J$4:J1313,J1313)&gt;1,1,0)))</f>
        <v/>
      </c>
      <c r="O1313" s="39">
        <f>IF(L1313&lt;&gt;1,"",IF(J1313="",0,IFERROR(MATCH(J1313,'分け方の表'!$M$4:$M$53,0),0)))</f>
        <v/>
      </c>
      <c r="P1313" s="39">
        <f>IF(L1313&lt;&gt;1,"",IF(SUMPRODUCT((COUNTIFS(C1313,"*"&amp;'分け方の表'!$F$4:$F$23&amp;"*")&gt;0)*('分け方の表'!$F$4:$F$23&lt;&gt;"")*'分け方の表'!$I$4:$I$23)=0,99,1+COUNTIFS('分け方の表'!$I$4:$I$23,"&gt;"&amp;SUMPRODUCT((COUNTIFS(C1313,"*"&amp;'分け方の表'!$F$4:$F$23&amp;"*")&gt;0)*('分け方の表'!$F$4:$F$23&lt;&gt;"")*'分け方の表'!$I$4:$I$23))))</f>
        <v/>
      </c>
      <c r="Q1313" s="39">
        <f>IF(L1313&lt;&gt;1,"",IF(P1313&gt;=99,"",INDEX('分け方の表'!$G$4:$G$23,P1313)&amp;""))</f>
        <v/>
      </c>
      <c r="R1313" s="39">
        <f>IF(L1313&lt;&gt;1,"",IF((F1313="収入")*(G1313="給与")*(E1313&lt;&gt;"")*(COUNTIFS('分け方の表'!$J$4:$J$13,E1313)&gt;0),INDEX('分け方の表'!$K$4:$K$13,MATCH(E1313,'分け方の表'!$J$4:$J$13,0))&amp;"",IFERROR(INDEX('分け方の表'!$C$4:$C$103,MATCH(F1313&amp;"|"&amp;G1313,'分け方の表'!$D$4:$D$103,0))&amp;"",IFERROR(INDEX('分け方の表'!$C$4:$C$103,MATCH(F1313&amp;"|（ほか全部）",'分け方の表'!$D$4:$D$103,0))&amp;"","未分類"))))</f>
        <v/>
      </c>
      <c r="S1313" s="39">
        <f>IF(L1313&lt;&gt;1,"",IF(N1313=1,"",IF(IF(O1313&gt;0,INDEX('分け方の表'!$N$4:$N$53,O1313)&amp;"","")&lt;&gt;"",IF(INDEX('分け方の表'!$N$4:$N$53,O1313)="（数えない）","",INDEX('分け方の表'!$N$4:$N$53,O1313)&amp;""),IF(I1313&amp;""="1",IF((Q1313&lt;&gt;"")*(D1313&lt;0)*(IFERROR(INDEX('入力'!$E$30:$E$88,MATCH(Q1313,'入力'!$A$30:$A$88,0)),"")="貯める・増やす"),Q1313,""),IF(A1313&amp;""="0","",IF(Q1313&lt;&gt;"",Q1313,R1313))))))</f>
        <v/>
      </c>
      <c r="T1313" s="56">
        <f>IF(S1313="","",IF(IFERROR(INDEX('入力'!$E$30:$E$88,MATCH(S1313,'入力'!$A$30:$A$88,0)),"")="入るお金",D1313,-D1313))</f>
        <v/>
      </c>
      <c r="U1313" s="39">
        <f>IF(L1313="","",IF(L1313&lt;&gt;1,"見出しなど",IF(N1313=1,"重なり",IF(S1313="",IF(O1313&gt;0,"数えない（直した）",IF(I1313&amp;""="1","振替",IF(A1313&amp;""="0","計算対象外","数えない"))),IF(COUNTIFS('入力'!$A$30:$A$88,S1313)=0,"一覧にない費目",IF(O1313&gt;0,"直した",IF(S1313="未分類","未分類","OK")))))))</f>
        <v/>
      </c>
    </row>
    <row r="1314">
      <c r="A1314" s="40" t="n"/>
      <c r="B1314" s="34" t="n"/>
      <c r="C1314" s="35" t="n"/>
      <c r="D1314" s="36" t="n"/>
      <c r="E1314" s="35" t="n"/>
      <c r="F1314" s="35" t="n"/>
      <c r="G1314" s="35" t="n"/>
      <c r="H1314" s="35" t="n"/>
      <c r="I1314" s="40" t="n"/>
      <c r="J1314" s="35" t="n"/>
      <c r="L1314" s="39">
        <f>IF(B1314="","",IFERROR(YEAR(B1314)*0+D1314*0+1,0))</f>
        <v/>
      </c>
      <c r="M1314" s="55">
        <f>IF(L1314&lt;&gt;1,"",IF(O1314&gt;0,IF(INDEX('分け方の表'!$O$4:$O$53,O1314)&lt;&gt;"",DATE(YEAR(INDEX('分け方の表'!$O$4:$O$53,O1314)),MONTH(INDEX('分け方の表'!$O$4:$O$53,O1314)),1),DATE(YEAR(B1314),MONTH(B1314),1)),DATE(YEAR(B1314),MONTH(B1314),1)))</f>
        <v/>
      </c>
      <c r="N1314" s="39">
        <f>IF(L1314&lt;&gt;1,"",IF(J1314="",0,IF(COUNTIFS($J$4:J1314,J1314)&gt;1,1,0)))</f>
        <v/>
      </c>
      <c r="O1314" s="39">
        <f>IF(L1314&lt;&gt;1,"",IF(J1314="",0,IFERROR(MATCH(J1314,'分け方の表'!$M$4:$M$53,0),0)))</f>
        <v/>
      </c>
      <c r="P1314" s="39">
        <f>IF(L1314&lt;&gt;1,"",IF(SUMPRODUCT((COUNTIFS(C1314,"*"&amp;'分け方の表'!$F$4:$F$23&amp;"*")&gt;0)*('分け方の表'!$F$4:$F$23&lt;&gt;"")*'分け方の表'!$I$4:$I$23)=0,99,1+COUNTIFS('分け方の表'!$I$4:$I$23,"&gt;"&amp;SUMPRODUCT((COUNTIFS(C1314,"*"&amp;'分け方の表'!$F$4:$F$23&amp;"*")&gt;0)*('分け方の表'!$F$4:$F$23&lt;&gt;"")*'分け方の表'!$I$4:$I$23))))</f>
        <v/>
      </c>
      <c r="Q1314" s="39">
        <f>IF(L1314&lt;&gt;1,"",IF(P1314&gt;=99,"",INDEX('分け方の表'!$G$4:$G$23,P1314)&amp;""))</f>
        <v/>
      </c>
      <c r="R1314" s="39">
        <f>IF(L1314&lt;&gt;1,"",IF((F1314="収入")*(G1314="給与")*(E1314&lt;&gt;"")*(COUNTIFS('分け方の表'!$J$4:$J$13,E1314)&gt;0),INDEX('分け方の表'!$K$4:$K$13,MATCH(E1314,'分け方の表'!$J$4:$J$13,0))&amp;"",IFERROR(INDEX('分け方の表'!$C$4:$C$103,MATCH(F1314&amp;"|"&amp;G1314,'分け方の表'!$D$4:$D$103,0))&amp;"",IFERROR(INDEX('分け方の表'!$C$4:$C$103,MATCH(F1314&amp;"|（ほか全部）",'分け方の表'!$D$4:$D$103,0))&amp;"","未分類"))))</f>
        <v/>
      </c>
      <c r="S1314" s="39">
        <f>IF(L1314&lt;&gt;1,"",IF(N1314=1,"",IF(IF(O1314&gt;0,INDEX('分け方の表'!$N$4:$N$53,O1314)&amp;"","")&lt;&gt;"",IF(INDEX('分け方の表'!$N$4:$N$53,O1314)="（数えない）","",INDEX('分け方の表'!$N$4:$N$53,O1314)&amp;""),IF(I1314&amp;""="1",IF((Q1314&lt;&gt;"")*(D1314&lt;0)*(IFERROR(INDEX('入力'!$E$30:$E$88,MATCH(Q1314,'入力'!$A$30:$A$88,0)),"")="貯める・増やす"),Q1314,""),IF(A1314&amp;""="0","",IF(Q1314&lt;&gt;"",Q1314,R1314))))))</f>
        <v/>
      </c>
      <c r="T1314" s="56">
        <f>IF(S1314="","",IF(IFERROR(INDEX('入力'!$E$30:$E$88,MATCH(S1314,'入力'!$A$30:$A$88,0)),"")="入るお金",D1314,-D1314))</f>
        <v/>
      </c>
      <c r="U1314" s="39">
        <f>IF(L1314="","",IF(L1314&lt;&gt;1,"見出しなど",IF(N1314=1,"重なり",IF(S1314="",IF(O1314&gt;0,"数えない（直した）",IF(I1314&amp;""="1","振替",IF(A1314&amp;""="0","計算対象外","数えない"))),IF(COUNTIFS('入力'!$A$30:$A$88,S1314)=0,"一覧にない費目",IF(O1314&gt;0,"直した",IF(S1314="未分類","未分類","OK")))))))</f>
        <v/>
      </c>
    </row>
    <row r="1315">
      <c r="A1315" s="40" t="n"/>
      <c r="B1315" s="34" t="n"/>
      <c r="C1315" s="35" t="n"/>
      <c r="D1315" s="36" t="n"/>
      <c r="E1315" s="35" t="n"/>
      <c r="F1315" s="35" t="n"/>
      <c r="G1315" s="35" t="n"/>
      <c r="H1315" s="35" t="n"/>
      <c r="I1315" s="40" t="n"/>
      <c r="J1315" s="35" t="n"/>
      <c r="L1315" s="39">
        <f>IF(B1315="","",IFERROR(YEAR(B1315)*0+D1315*0+1,0))</f>
        <v/>
      </c>
      <c r="M1315" s="55">
        <f>IF(L1315&lt;&gt;1,"",IF(O1315&gt;0,IF(INDEX('分け方の表'!$O$4:$O$53,O1315)&lt;&gt;"",DATE(YEAR(INDEX('分け方の表'!$O$4:$O$53,O1315)),MONTH(INDEX('分け方の表'!$O$4:$O$53,O1315)),1),DATE(YEAR(B1315),MONTH(B1315),1)),DATE(YEAR(B1315),MONTH(B1315),1)))</f>
        <v/>
      </c>
      <c r="N1315" s="39">
        <f>IF(L1315&lt;&gt;1,"",IF(J1315="",0,IF(COUNTIFS($J$4:J1315,J1315)&gt;1,1,0)))</f>
        <v/>
      </c>
      <c r="O1315" s="39">
        <f>IF(L1315&lt;&gt;1,"",IF(J1315="",0,IFERROR(MATCH(J1315,'分け方の表'!$M$4:$M$53,0),0)))</f>
        <v/>
      </c>
      <c r="P1315" s="39">
        <f>IF(L1315&lt;&gt;1,"",IF(SUMPRODUCT((COUNTIFS(C1315,"*"&amp;'分け方の表'!$F$4:$F$23&amp;"*")&gt;0)*('分け方の表'!$F$4:$F$23&lt;&gt;"")*'分け方の表'!$I$4:$I$23)=0,99,1+COUNTIFS('分け方の表'!$I$4:$I$23,"&gt;"&amp;SUMPRODUCT((COUNTIFS(C1315,"*"&amp;'分け方の表'!$F$4:$F$23&amp;"*")&gt;0)*('分け方の表'!$F$4:$F$23&lt;&gt;"")*'分け方の表'!$I$4:$I$23))))</f>
        <v/>
      </c>
      <c r="Q1315" s="39">
        <f>IF(L1315&lt;&gt;1,"",IF(P1315&gt;=99,"",INDEX('分け方の表'!$G$4:$G$23,P1315)&amp;""))</f>
        <v/>
      </c>
      <c r="R1315" s="39">
        <f>IF(L1315&lt;&gt;1,"",IF((F1315="収入")*(G1315="給与")*(E1315&lt;&gt;"")*(COUNTIFS('分け方の表'!$J$4:$J$13,E1315)&gt;0),INDEX('分け方の表'!$K$4:$K$13,MATCH(E1315,'分け方の表'!$J$4:$J$13,0))&amp;"",IFERROR(INDEX('分け方の表'!$C$4:$C$103,MATCH(F1315&amp;"|"&amp;G1315,'分け方の表'!$D$4:$D$103,0))&amp;"",IFERROR(INDEX('分け方の表'!$C$4:$C$103,MATCH(F1315&amp;"|（ほか全部）",'分け方の表'!$D$4:$D$103,0))&amp;"","未分類"))))</f>
        <v/>
      </c>
      <c r="S1315" s="39">
        <f>IF(L1315&lt;&gt;1,"",IF(N1315=1,"",IF(IF(O1315&gt;0,INDEX('分け方の表'!$N$4:$N$53,O1315)&amp;"","")&lt;&gt;"",IF(INDEX('分け方の表'!$N$4:$N$53,O1315)="（数えない）","",INDEX('分け方の表'!$N$4:$N$53,O1315)&amp;""),IF(I1315&amp;""="1",IF((Q1315&lt;&gt;"")*(D1315&lt;0)*(IFERROR(INDEX('入力'!$E$30:$E$88,MATCH(Q1315,'入力'!$A$30:$A$88,0)),"")="貯める・増やす"),Q1315,""),IF(A1315&amp;""="0","",IF(Q1315&lt;&gt;"",Q1315,R1315))))))</f>
        <v/>
      </c>
      <c r="T1315" s="56">
        <f>IF(S1315="","",IF(IFERROR(INDEX('入力'!$E$30:$E$88,MATCH(S1315,'入力'!$A$30:$A$88,0)),"")="入るお金",D1315,-D1315))</f>
        <v/>
      </c>
      <c r="U1315" s="39">
        <f>IF(L1315="","",IF(L1315&lt;&gt;1,"見出しなど",IF(N1315=1,"重なり",IF(S1315="",IF(O1315&gt;0,"数えない（直した）",IF(I1315&amp;""="1","振替",IF(A1315&amp;""="0","計算対象外","数えない"))),IF(COUNTIFS('入力'!$A$30:$A$88,S1315)=0,"一覧にない費目",IF(O1315&gt;0,"直した",IF(S1315="未分類","未分類","OK")))))))</f>
        <v/>
      </c>
    </row>
    <row r="1316">
      <c r="A1316" s="40" t="n"/>
      <c r="B1316" s="34" t="n"/>
      <c r="C1316" s="35" t="n"/>
      <c r="D1316" s="36" t="n"/>
      <c r="E1316" s="35" t="n"/>
      <c r="F1316" s="35" t="n"/>
      <c r="G1316" s="35" t="n"/>
      <c r="H1316" s="35" t="n"/>
      <c r="I1316" s="40" t="n"/>
      <c r="J1316" s="35" t="n"/>
      <c r="L1316" s="39">
        <f>IF(B1316="","",IFERROR(YEAR(B1316)*0+D1316*0+1,0))</f>
        <v/>
      </c>
      <c r="M1316" s="55">
        <f>IF(L1316&lt;&gt;1,"",IF(O1316&gt;0,IF(INDEX('分け方の表'!$O$4:$O$53,O1316)&lt;&gt;"",DATE(YEAR(INDEX('分け方の表'!$O$4:$O$53,O1316)),MONTH(INDEX('分け方の表'!$O$4:$O$53,O1316)),1),DATE(YEAR(B1316),MONTH(B1316),1)),DATE(YEAR(B1316),MONTH(B1316),1)))</f>
        <v/>
      </c>
      <c r="N1316" s="39">
        <f>IF(L1316&lt;&gt;1,"",IF(J1316="",0,IF(COUNTIFS($J$4:J1316,J1316)&gt;1,1,0)))</f>
        <v/>
      </c>
      <c r="O1316" s="39">
        <f>IF(L1316&lt;&gt;1,"",IF(J1316="",0,IFERROR(MATCH(J1316,'分け方の表'!$M$4:$M$53,0),0)))</f>
        <v/>
      </c>
      <c r="P1316" s="39">
        <f>IF(L1316&lt;&gt;1,"",IF(SUMPRODUCT((COUNTIFS(C1316,"*"&amp;'分け方の表'!$F$4:$F$23&amp;"*")&gt;0)*('分け方の表'!$F$4:$F$23&lt;&gt;"")*'分け方の表'!$I$4:$I$23)=0,99,1+COUNTIFS('分け方の表'!$I$4:$I$23,"&gt;"&amp;SUMPRODUCT((COUNTIFS(C1316,"*"&amp;'分け方の表'!$F$4:$F$23&amp;"*")&gt;0)*('分け方の表'!$F$4:$F$23&lt;&gt;"")*'分け方の表'!$I$4:$I$23))))</f>
        <v/>
      </c>
      <c r="Q1316" s="39">
        <f>IF(L1316&lt;&gt;1,"",IF(P1316&gt;=99,"",INDEX('分け方の表'!$G$4:$G$23,P1316)&amp;""))</f>
        <v/>
      </c>
      <c r="R1316" s="39">
        <f>IF(L1316&lt;&gt;1,"",IF((F1316="収入")*(G1316="給与")*(E1316&lt;&gt;"")*(COUNTIFS('分け方の表'!$J$4:$J$13,E1316)&gt;0),INDEX('分け方の表'!$K$4:$K$13,MATCH(E1316,'分け方の表'!$J$4:$J$13,0))&amp;"",IFERROR(INDEX('分け方の表'!$C$4:$C$103,MATCH(F1316&amp;"|"&amp;G1316,'分け方の表'!$D$4:$D$103,0))&amp;"",IFERROR(INDEX('分け方の表'!$C$4:$C$103,MATCH(F1316&amp;"|（ほか全部）",'分け方の表'!$D$4:$D$103,0))&amp;"","未分類"))))</f>
        <v/>
      </c>
      <c r="S1316" s="39">
        <f>IF(L1316&lt;&gt;1,"",IF(N1316=1,"",IF(IF(O1316&gt;0,INDEX('分け方の表'!$N$4:$N$53,O1316)&amp;"","")&lt;&gt;"",IF(INDEX('分け方の表'!$N$4:$N$53,O1316)="（数えない）","",INDEX('分け方の表'!$N$4:$N$53,O1316)&amp;""),IF(I1316&amp;""="1",IF((Q1316&lt;&gt;"")*(D1316&lt;0)*(IFERROR(INDEX('入力'!$E$30:$E$88,MATCH(Q1316,'入力'!$A$30:$A$88,0)),"")="貯める・増やす"),Q1316,""),IF(A1316&amp;""="0","",IF(Q1316&lt;&gt;"",Q1316,R1316))))))</f>
        <v/>
      </c>
      <c r="T1316" s="56">
        <f>IF(S1316="","",IF(IFERROR(INDEX('入力'!$E$30:$E$88,MATCH(S1316,'入力'!$A$30:$A$88,0)),"")="入るお金",D1316,-D1316))</f>
        <v/>
      </c>
      <c r="U1316" s="39">
        <f>IF(L1316="","",IF(L1316&lt;&gt;1,"見出しなど",IF(N1316=1,"重なり",IF(S1316="",IF(O1316&gt;0,"数えない（直した）",IF(I1316&amp;""="1","振替",IF(A1316&amp;""="0","計算対象外","数えない"))),IF(COUNTIFS('入力'!$A$30:$A$88,S1316)=0,"一覧にない費目",IF(O1316&gt;0,"直した",IF(S1316="未分類","未分類","OK")))))))</f>
        <v/>
      </c>
    </row>
    <row r="1317">
      <c r="A1317" s="40" t="n"/>
      <c r="B1317" s="34" t="n"/>
      <c r="C1317" s="35" t="n"/>
      <c r="D1317" s="36" t="n"/>
      <c r="E1317" s="35" t="n"/>
      <c r="F1317" s="35" t="n"/>
      <c r="G1317" s="35" t="n"/>
      <c r="H1317" s="35" t="n"/>
      <c r="I1317" s="40" t="n"/>
      <c r="J1317" s="35" t="n"/>
      <c r="L1317" s="39">
        <f>IF(B1317="","",IFERROR(YEAR(B1317)*0+D1317*0+1,0))</f>
        <v/>
      </c>
      <c r="M1317" s="55">
        <f>IF(L1317&lt;&gt;1,"",IF(O1317&gt;0,IF(INDEX('分け方の表'!$O$4:$O$53,O1317)&lt;&gt;"",DATE(YEAR(INDEX('分け方の表'!$O$4:$O$53,O1317)),MONTH(INDEX('分け方の表'!$O$4:$O$53,O1317)),1),DATE(YEAR(B1317),MONTH(B1317),1)),DATE(YEAR(B1317),MONTH(B1317),1)))</f>
        <v/>
      </c>
      <c r="N1317" s="39">
        <f>IF(L1317&lt;&gt;1,"",IF(J1317="",0,IF(COUNTIFS($J$4:J1317,J1317)&gt;1,1,0)))</f>
        <v/>
      </c>
      <c r="O1317" s="39">
        <f>IF(L1317&lt;&gt;1,"",IF(J1317="",0,IFERROR(MATCH(J1317,'分け方の表'!$M$4:$M$53,0),0)))</f>
        <v/>
      </c>
      <c r="P1317" s="39">
        <f>IF(L1317&lt;&gt;1,"",IF(SUMPRODUCT((COUNTIFS(C1317,"*"&amp;'分け方の表'!$F$4:$F$23&amp;"*")&gt;0)*('分け方の表'!$F$4:$F$23&lt;&gt;"")*'分け方の表'!$I$4:$I$23)=0,99,1+COUNTIFS('分け方の表'!$I$4:$I$23,"&gt;"&amp;SUMPRODUCT((COUNTIFS(C1317,"*"&amp;'分け方の表'!$F$4:$F$23&amp;"*")&gt;0)*('分け方の表'!$F$4:$F$23&lt;&gt;"")*'分け方の表'!$I$4:$I$23))))</f>
        <v/>
      </c>
      <c r="Q1317" s="39">
        <f>IF(L1317&lt;&gt;1,"",IF(P1317&gt;=99,"",INDEX('分け方の表'!$G$4:$G$23,P1317)&amp;""))</f>
        <v/>
      </c>
      <c r="R1317" s="39">
        <f>IF(L1317&lt;&gt;1,"",IF((F1317="収入")*(G1317="給与")*(E1317&lt;&gt;"")*(COUNTIFS('分け方の表'!$J$4:$J$13,E1317)&gt;0),INDEX('分け方の表'!$K$4:$K$13,MATCH(E1317,'分け方の表'!$J$4:$J$13,0))&amp;"",IFERROR(INDEX('分け方の表'!$C$4:$C$103,MATCH(F1317&amp;"|"&amp;G1317,'分け方の表'!$D$4:$D$103,0))&amp;"",IFERROR(INDEX('分け方の表'!$C$4:$C$103,MATCH(F1317&amp;"|（ほか全部）",'分け方の表'!$D$4:$D$103,0))&amp;"","未分類"))))</f>
        <v/>
      </c>
      <c r="S1317" s="39">
        <f>IF(L1317&lt;&gt;1,"",IF(N1317=1,"",IF(IF(O1317&gt;0,INDEX('分け方の表'!$N$4:$N$53,O1317)&amp;"","")&lt;&gt;"",IF(INDEX('分け方の表'!$N$4:$N$53,O1317)="（数えない）","",INDEX('分け方の表'!$N$4:$N$53,O1317)&amp;""),IF(I1317&amp;""="1",IF((Q1317&lt;&gt;"")*(D1317&lt;0)*(IFERROR(INDEX('入力'!$E$30:$E$88,MATCH(Q1317,'入力'!$A$30:$A$88,0)),"")="貯める・増やす"),Q1317,""),IF(A1317&amp;""="0","",IF(Q1317&lt;&gt;"",Q1317,R1317))))))</f>
        <v/>
      </c>
      <c r="T1317" s="56">
        <f>IF(S1317="","",IF(IFERROR(INDEX('入力'!$E$30:$E$88,MATCH(S1317,'入力'!$A$30:$A$88,0)),"")="入るお金",D1317,-D1317))</f>
        <v/>
      </c>
      <c r="U1317" s="39">
        <f>IF(L1317="","",IF(L1317&lt;&gt;1,"見出しなど",IF(N1317=1,"重なり",IF(S1317="",IF(O1317&gt;0,"数えない（直した）",IF(I1317&amp;""="1","振替",IF(A1317&amp;""="0","計算対象外","数えない"))),IF(COUNTIFS('入力'!$A$30:$A$88,S1317)=0,"一覧にない費目",IF(O1317&gt;0,"直した",IF(S1317="未分類","未分類","OK")))))))</f>
        <v/>
      </c>
    </row>
    <row r="1318">
      <c r="A1318" s="40" t="n"/>
      <c r="B1318" s="34" t="n"/>
      <c r="C1318" s="35" t="n"/>
      <c r="D1318" s="36" t="n"/>
      <c r="E1318" s="35" t="n"/>
      <c r="F1318" s="35" t="n"/>
      <c r="G1318" s="35" t="n"/>
      <c r="H1318" s="35" t="n"/>
      <c r="I1318" s="40" t="n"/>
      <c r="J1318" s="35" t="n"/>
      <c r="L1318" s="39">
        <f>IF(B1318="","",IFERROR(YEAR(B1318)*0+D1318*0+1,0))</f>
        <v/>
      </c>
      <c r="M1318" s="55">
        <f>IF(L1318&lt;&gt;1,"",IF(O1318&gt;0,IF(INDEX('分け方の表'!$O$4:$O$53,O1318)&lt;&gt;"",DATE(YEAR(INDEX('分け方の表'!$O$4:$O$53,O1318)),MONTH(INDEX('分け方の表'!$O$4:$O$53,O1318)),1),DATE(YEAR(B1318),MONTH(B1318),1)),DATE(YEAR(B1318),MONTH(B1318),1)))</f>
        <v/>
      </c>
      <c r="N1318" s="39">
        <f>IF(L1318&lt;&gt;1,"",IF(J1318="",0,IF(COUNTIFS($J$4:J1318,J1318)&gt;1,1,0)))</f>
        <v/>
      </c>
      <c r="O1318" s="39">
        <f>IF(L1318&lt;&gt;1,"",IF(J1318="",0,IFERROR(MATCH(J1318,'分け方の表'!$M$4:$M$53,0),0)))</f>
        <v/>
      </c>
      <c r="P1318" s="39">
        <f>IF(L1318&lt;&gt;1,"",IF(SUMPRODUCT((COUNTIFS(C1318,"*"&amp;'分け方の表'!$F$4:$F$23&amp;"*")&gt;0)*('分け方の表'!$F$4:$F$23&lt;&gt;"")*'分け方の表'!$I$4:$I$23)=0,99,1+COUNTIFS('分け方の表'!$I$4:$I$23,"&gt;"&amp;SUMPRODUCT((COUNTIFS(C1318,"*"&amp;'分け方の表'!$F$4:$F$23&amp;"*")&gt;0)*('分け方の表'!$F$4:$F$23&lt;&gt;"")*'分け方の表'!$I$4:$I$23))))</f>
        <v/>
      </c>
      <c r="Q1318" s="39">
        <f>IF(L1318&lt;&gt;1,"",IF(P1318&gt;=99,"",INDEX('分け方の表'!$G$4:$G$23,P1318)&amp;""))</f>
        <v/>
      </c>
      <c r="R1318" s="39">
        <f>IF(L1318&lt;&gt;1,"",IF((F1318="収入")*(G1318="給与")*(E1318&lt;&gt;"")*(COUNTIFS('分け方の表'!$J$4:$J$13,E1318)&gt;0),INDEX('分け方の表'!$K$4:$K$13,MATCH(E1318,'分け方の表'!$J$4:$J$13,0))&amp;"",IFERROR(INDEX('分け方の表'!$C$4:$C$103,MATCH(F1318&amp;"|"&amp;G1318,'分け方の表'!$D$4:$D$103,0))&amp;"",IFERROR(INDEX('分け方の表'!$C$4:$C$103,MATCH(F1318&amp;"|（ほか全部）",'分け方の表'!$D$4:$D$103,0))&amp;"","未分類"))))</f>
        <v/>
      </c>
      <c r="S1318" s="39">
        <f>IF(L1318&lt;&gt;1,"",IF(N1318=1,"",IF(IF(O1318&gt;0,INDEX('分け方の表'!$N$4:$N$53,O1318)&amp;"","")&lt;&gt;"",IF(INDEX('分け方の表'!$N$4:$N$53,O1318)="（数えない）","",INDEX('分け方の表'!$N$4:$N$53,O1318)&amp;""),IF(I1318&amp;""="1",IF((Q1318&lt;&gt;"")*(D1318&lt;0)*(IFERROR(INDEX('入力'!$E$30:$E$88,MATCH(Q1318,'入力'!$A$30:$A$88,0)),"")="貯める・増やす"),Q1318,""),IF(A1318&amp;""="0","",IF(Q1318&lt;&gt;"",Q1318,R1318))))))</f>
        <v/>
      </c>
      <c r="T1318" s="56">
        <f>IF(S1318="","",IF(IFERROR(INDEX('入力'!$E$30:$E$88,MATCH(S1318,'入力'!$A$30:$A$88,0)),"")="入るお金",D1318,-D1318))</f>
        <v/>
      </c>
      <c r="U1318" s="39">
        <f>IF(L1318="","",IF(L1318&lt;&gt;1,"見出しなど",IF(N1318=1,"重なり",IF(S1318="",IF(O1318&gt;0,"数えない（直した）",IF(I1318&amp;""="1","振替",IF(A1318&amp;""="0","計算対象外","数えない"))),IF(COUNTIFS('入力'!$A$30:$A$88,S1318)=0,"一覧にない費目",IF(O1318&gt;0,"直した",IF(S1318="未分類","未分類","OK")))))))</f>
        <v/>
      </c>
    </row>
    <row r="1319">
      <c r="A1319" s="40" t="n"/>
      <c r="B1319" s="34" t="n"/>
      <c r="C1319" s="35" t="n"/>
      <c r="D1319" s="36" t="n"/>
      <c r="E1319" s="35" t="n"/>
      <c r="F1319" s="35" t="n"/>
      <c r="G1319" s="35" t="n"/>
      <c r="H1319" s="35" t="n"/>
      <c r="I1319" s="40" t="n"/>
      <c r="J1319" s="35" t="n"/>
      <c r="L1319" s="39">
        <f>IF(B1319="","",IFERROR(YEAR(B1319)*0+D1319*0+1,0))</f>
        <v/>
      </c>
      <c r="M1319" s="55">
        <f>IF(L1319&lt;&gt;1,"",IF(O1319&gt;0,IF(INDEX('分け方の表'!$O$4:$O$53,O1319)&lt;&gt;"",DATE(YEAR(INDEX('分け方の表'!$O$4:$O$53,O1319)),MONTH(INDEX('分け方の表'!$O$4:$O$53,O1319)),1),DATE(YEAR(B1319),MONTH(B1319),1)),DATE(YEAR(B1319),MONTH(B1319),1)))</f>
        <v/>
      </c>
      <c r="N1319" s="39">
        <f>IF(L1319&lt;&gt;1,"",IF(J1319="",0,IF(COUNTIFS($J$4:J1319,J1319)&gt;1,1,0)))</f>
        <v/>
      </c>
      <c r="O1319" s="39">
        <f>IF(L1319&lt;&gt;1,"",IF(J1319="",0,IFERROR(MATCH(J1319,'分け方の表'!$M$4:$M$53,0),0)))</f>
        <v/>
      </c>
      <c r="P1319" s="39">
        <f>IF(L1319&lt;&gt;1,"",IF(SUMPRODUCT((COUNTIFS(C1319,"*"&amp;'分け方の表'!$F$4:$F$23&amp;"*")&gt;0)*('分け方の表'!$F$4:$F$23&lt;&gt;"")*'分け方の表'!$I$4:$I$23)=0,99,1+COUNTIFS('分け方の表'!$I$4:$I$23,"&gt;"&amp;SUMPRODUCT((COUNTIFS(C1319,"*"&amp;'分け方の表'!$F$4:$F$23&amp;"*")&gt;0)*('分け方の表'!$F$4:$F$23&lt;&gt;"")*'分け方の表'!$I$4:$I$23))))</f>
        <v/>
      </c>
      <c r="Q1319" s="39">
        <f>IF(L1319&lt;&gt;1,"",IF(P1319&gt;=99,"",INDEX('分け方の表'!$G$4:$G$23,P1319)&amp;""))</f>
        <v/>
      </c>
      <c r="R1319" s="39">
        <f>IF(L1319&lt;&gt;1,"",IF((F1319="収入")*(G1319="給与")*(E1319&lt;&gt;"")*(COUNTIFS('分け方の表'!$J$4:$J$13,E1319)&gt;0),INDEX('分け方の表'!$K$4:$K$13,MATCH(E1319,'分け方の表'!$J$4:$J$13,0))&amp;"",IFERROR(INDEX('分け方の表'!$C$4:$C$103,MATCH(F1319&amp;"|"&amp;G1319,'分け方の表'!$D$4:$D$103,0))&amp;"",IFERROR(INDEX('分け方の表'!$C$4:$C$103,MATCH(F1319&amp;"|（ほか全部）",'分け方の表'!$D$4:$D$103,0))&amp;"","未分類"))))</f>
        <v/>
      </c>
      <c r="S1319" s="39">
        <f>IF(L1319&lt;&gt;1,"",IF(N1319=1,"",IF(IF(O1319&gt;0,INDEX('分け方の表'!$N$4:$N$53,O1319)&amp;"","")&lt;&gt;"",IF(INDEX('分け方の表'!$N$4:$N$53,O1319)="（数えない）","",INDEX('分け方の表'!$N$4:$N$53,O1319)&amp;""),IF(I1319&amp;""="1",IF((Q1319&lt;&gt;"")*(D1319&lt;0)*(IFERROR(INDEX('入力'!$E$30:$E$88,MATCH(Q1319,'入力'!$A$30:$A$88,0)),"")="貯める・増やす"),Q1319,""),IF(A1319&amp;""="0","",IF(Q1319&lt;&gt;"",Q1319,R1319))))))</f>
        <v/>
      </c>
      <c r="T1319" s="56">
        <f>IF(S1319="","",IF(IFERROR(INDEX('入力'!$E$30:$E$88,MATCH(S1319,'入力'!$A$30:$A$88,0)),"")="入るお金",D1319,-D1319))</f>
        <v/>
      </c>
      <c r="U1319" s="39">
        <f>IF(L1319="","",IF(L1319&lt;&gt;1,"見出しなど",IF(N1319=1,"重なり",IF(S1319="",IF(O1319&gt;0,"数えない（直した）",IF(I1319&amp;""="1","振替",IF(A1319&amp;""="0","計算対象外","数えない"))),IF(COUNTIFS('入力'!$A$30:$A$88,S1319)=0,"一覧にない費目",IF(O1319&gt;0,"直した",IF(S1319="未分類","未分類","OK")))))))</f>
        <v/>
      </c>
    </row>
    <row r="1320">
      <c r="A1320" s="40" t="n"/>
      <c r="B1320" s="34" t="n"/>
      <c r="C1320" s="35" t="n"/>
      <c r="D1320" s="36" t="n"/>
      <c r="E1320" s="35" t="n"/>
      <c r="F1320" s="35" t="n"/>
      <c r="G1320" s="35" t="n"/>
      <c r="H1320" s="35" t="n"/>
      <c r="I1320" s="40" t="n"/>
      <c r="J1320" s="35" t="n"/>
      <c r="L1320" s="39">
        <f>IF(B1320="","",IFERROR(YEAR(B1320)*0+D1320*0+1,0))</f>
        <v/>
      </c>
      <c r="M1320" s="55">
        <f>IF(L1320&lt;&gt;1,"",IF(O1320&gt;0,IF(INDEX('分け方の表'!$O$4:$O$53,O1320)&lt;&gt;"",DATE(YEAR(INDEX('分け方の表'!$O$4:$O$53,O1320)),MONTH(INDEX('分け方の表'!$O$4:$O$53,O1320)),1),DATE(YEAR(B1320),MONTH(B1320),1)),DATE(YEAR(B1320),MONTH(B1320),1)))</f>
        <v/>
      </c>
      <c r="N1320" s="39">
        <f>IF(L1320&lt;&gt;1,"",IF(J1320="",0,IF(COUNTIFS($J$4:J1320,J1320)&gt;1,1,0)))</f>
        <v/>
      </c>
      <c r="O1320" s="39">
        <f>IF(L1320&lt;&gt;1,"",IF(J1320="",0,IFERROR(MATCH(J1320,'分け方の表'!$M$4:$M$53,0),0)))</f>
        <v/>
      </c>
      <c r="P1320" s="39">
        <f>IF(L1320&lt;&gt;1,"",IF(SUMPRODUCT((COUNTIFS(C1320,"*"&amp;'分け方の表'!$F$4:$F$23&amp;"*")&gt;0)*('分け方の表'!$F$4:$F$23&lt;&gt;"")*'分け方の表'!$I$4:$I$23)=0,99,1+COUNTIFS('分け方の表'!$I$4:$I$23,"&gt;"&amp;SUMPRODUCT((COUNTIFS(C1320,"*"&amp;'分け方の表'!$F$4:$F$23&amp;"*")&gt;0)*('分け方の表'!$F$4:$F$23&lt;&gt;"")*'分け方の表'!$I$4:$I$23))))</f>
        <v/>
      </c>
      <c r="Q1320" s="39">
        <f>IF(L1320&lt;&gt;1,"",IF(P1320&gt;=99,"",INDEX('分け方の表'!$G$4:$G$23,P1320)&amp;""))</f>
        <v/>
      </c>
      <c r="R1320" s="39">
        <f>IF(L1320&lt;&gt;1,"",IF((F1320="収入")*(G1320="給与")*(E1320&lt;&gt;"")*(COUNTIFS('分け方の表'!$J$4:$J$13,E1320)&gt;0),INDEX('分け方の表'!$K$4:$K$13,MATCH(E1320,'分け方の表'!$J$4:$J$13,0))&amp;"",IFERROR(INDEX('分け方の表'!$C$4:$C$103,MATCH(F1320&amp;"|"&amp;G1320,'分け方の表'!$D$4:$D$103,0))&amp;"",IFERROR(INDEX('分け方の表'!$C$4:$C$103,MATCH(F1320&amp;"|（ほか全部）",'分け方の表'!$D$4:$D$103,0))&amp;"","未分類"))))</f>
        <v/>
      </c>
      <c r="S1320" s="39">
        <f>IF(L1320&lt;&gt;1,"",IF(N1320=1,"",IF(IF(O1320&gt;0,INDEX('分け方の表'!$N$4:$N$53,O1320)&amp;"","")&lt;&gt;"",IF(INDEX('分け方の表'!$N$4:$N$53,O1320)="（数えない）","",INDEX('分け方の表'!$N$4:$N$53,O1320)&amp;""),IF(I1320&amp;""="1",IF((Q1320&lt;&gt;"")*(D1320&lt;0)*(IFERROR(INDEX('入力'!$E$30:$E$88,MATCH(Q1320,'入力'!$A$30:$A$88,0)),"")="貯める・増やす"),Q1320,""),IF(A1320&amp;""="0","",IF(Q1320&lt;&gt;"",Q1320,R1320))))))</f>
        <v/>
      </c>
      <c r="T1320" s="56">
        <f>IF(S1320="","",IF(IFERROR(INDEX('入力'!$E$30:$E$88,MATCH(S1320,'入力'!$A$30:$A$88,0)),"")="入るお金",D1320,-D1320))</f>
        <v/>
      </c>
      <c r="U1320" s="39">
        <f>IF(L1320="","",IF(L1320&lt;&gt;1,"見出しなど",IF(N1320=1,"重なり",IF(S1320="",IF(O1320&gt;0,"数えない（直した）",IF(I1320&amp;""="1","振替",IF(A1320&amp;""="0","計算対象外","数えない"))),IF(COUNTIFS('入力'!$A$30:$A$88,S1320)=0,"一覧にない費目",IF(O1320&gt;0,"直した",IF(S1320="未分類","未分類","OK")))))))</f>
        <v/>
      </c>
    </row>
    <row r="1321">
      <c r="A1321" s="40" t="n"/>
      <c r="B1321" s="34" t="n"/>
      <c r="C1321" s="35" t="n"/>
      <c r="D1321" s="36" t="n"/>
      <c r="E1321" s="35" t="n"/>
      <c r="F1321" s="35" t="n"/>
      <c r="G1321" s="35" t="n"/>
      <c r="H1321" s="35" t="n"/>
      <c r="I1321" s="40" t="n"/>
      <c r="J1321" s="35" t="n"/>
      <c r="L1321" s="39">
        <f>IF(B1321="","",IFERROR(YEAR(B1321)*0+D1321*0+1,0))</f>
        <v/>
      </c>
      <c r="M1321" s="55">
        <f>IF(L1321&lt;&gt;1,"",IF(O1321&gt;0,IF(INDEX('分け方の表'!$O$4:$O$53,O1321)&lt;&gt;"",DATE(YEAR(INDEX('分け方の表'!$O$4:$O$53,O1321)),MONTH(INDEX('分け方の表'!$O$4:$O$53,O1321)),1),DATE(YEAR(B1321),MONTH(B1321),1)),DATE(YEAR(B1321),MONTH(B1321),1)))</f>
        <v/>
      </c>
      <c r="N1321" s="39">
        <f>IF(L1321&lt;&gt;1,"",IF(J1321="",0,IF(COUNTIFS($J$4:J1321,J1321)&gt;1,1,0)))</f>
        <v/>
      </c>
      <c r="O1321" s="39">
        <f>IF(L1321&lt;&gt;1,"",IF(J1321="",0,IFERROR(MATCH(J1321,'分け方の表'!$M$4:$M$53,0),0)))</f>
        <v/>
      </c>
      <c r="P1321" s="39">
        <f>IF(L1321&lt;&gt;1,"",IF(SUMPRODUCT((COUNTIFS(C1321,"*"&amp;'分け方の表'!$F$4:$F$23&amp;"*")&gt;0)*('分け方の表'!$F$4:$F$23&lt;&gt;"")*'分け方の表'!$I$4:$I$23)=0,99,1+COUNTIFS('分け方の表'!$I$4:$I$23,"&gt;"&amp;SUMPRODUCT((COUNTIFS(C1321,"*"&amp;'分け方の表'!$F$4:$F$23&amp;"*")&gt;0)*('分け方の表'!$F$4:$F$23&lt;&gt;"")*'分け方の表'!$I$4:$I$23))))</f>
        <v/>
      </c>
      <c r="Q1321" s="39">
        <f>IF(L1321&lt;&gt;1,"",IF(P1321&gt;=99,"",INDEX('分け方の表'!$G$4:$G$23,P1321)&amp;""))</f>
        <v/>
      </c>
      <c r="R1321" s="39">
        <f>IF(L1321&lt;&gt;1,"",IF((F1321="収入")*(G1321="給与")*(E1321&lt;&gt;"")*(COUNTIFS('分け方の表'!$J$4:$J$13,E1321)&gt;0),INDEX('分け方の表'!$K$4:$K$13,MATCH(E1321,'分け方の表'!$J$4:$J$13,0))&amp;"",IFERROR(INDEX('分け方の表'!$C$4:$C$103,MATCH(F1321&amp;"|"&amp;G1321,'分け方の表'!$D$4:$D$103,0))&amp;"",IFERROR(INDEX('分け方の表'!$C$4:$C$103,MATCH(F1321&amp;"|（ほか全部）",'分け方の表'!$D$4:$D$103,0))&amp;"","未分類"))))</f>
        <v/>
      </c>
      <c r="S1321" s="39">
        <f>IF(L1321&lt;&gt;1,"",IF(N1321=1,"",IF(IF(O1321&gt;0,INDEX('分け方の表'!$N$4:$N$53,O1321)&amp;"","")&lt;&gt;"",IF(INDEX('分け方の表'!$N$4:$N$53,O1321)="（数えない）","",INDEX('分け方の表'!$N$4:$N$53,O1321)&amp;""),IF(I1321&amp;""="1",IF((Q1321&lt;&gt;"")*(D1321&lt;0)*(IFERROR(INDEX('入力'!$E$30:$E$88,MATCH(Q1321,'入力'!$A$30:$A$88,0)),"")="貯める・増やす"),Q1321,""),IF(A1321&amp;""="0","",IF(Q1321&lt;&gt;"",Q1321,R1321))))))</f>
        <v/>
      </c>
      <c r="T1321" s="56">
        <f>IF(S1321="","",IF(IFERROR(INDEX('入力'!$E$30:$E$88,MATCH(S1321,'入力'!$A$30:$A$88,0)),"")="入るお金",D1321,-D1321))</f>
        <v/>
      </c>
      <c r="U1321" s="39">
        <f>IF(L1321="","",IF(L1321&lt;&gt;1,"見出しなど",IF(N1321=1,"重なり",IF(S1321="",IF(O1321&gt;0,"数えない（直した）",IF(I1321&amp;""="1","振替",IF(A1321&amp;""="0","計算対象外","数えない"))),IF(COUNTIFS('入力'!$A$30:$A$88,S1321)=0,"一覧にない費目",IF(O1321&gt;0,"直した",IF(S1321="未分類","未分類","OK")))))))</f>
        <v/>
      </c>
    </row>
    <row r="1322">
      <c r="A1322" s="40" t="n"/>
      <c r="B1322" s="34" t="n"/>
      <c r="C1322" s="35" t="n"/>
      <c r="D1322" s="36" t="n"/>
      <c r="E1322" s="35" t="n"/>
      <c r="F1322" s="35" t="n"/>
      <c r="G1322" s="35" t="n"/>
      <c r="H1322" s="35" t="n"/>
      <c r="I1322" s="40" t="n"/>
      <c r="J1322" s="35" t="n"/>
      <c r="L1322" s="39">
        <f>IF(B1322="","",IFERROR(YEAR(B1322)*0+D1322*0+1,0))</f>
        <v/>
      </c>
      <c r="M1322" s="55">
        <f>IF(L1322&lt;&gt;1,"",IF(O1322&gt;0,IF(INDEX('分け方の表'!$O$4:$O$53,O1322)&lt;&gt;"",DATE(YEAR(INDEX('分け方の表'!$O$4:$O$53,O1322)),MONTH(INDEX('分け方の表'!$O$4:$O$53,O1322)),1),DATE(YEAR(B1322),MONTH(B1322),1)),DATE(YEAR(B1322),MONTH(B1322),1)))</f>
        <v/>
      </c>
      <c r="N1322" s="39">
        <f>IF(L1322&lt;&gt;1,"",IF(J1322="",0,IF(COUNTIFS($J$4:J1322,J1322)&gt;1,1,0)))</f>
        <v/>
      </c>
      <c r="O1322" s="39">
        <f>IF(L1322&lt;&gt;1,"",IF(J1322="",0,IFERROR(MATCH(J1322,'分け方の表'!$M$4:$M$53,0),0)))</f>
        <v/>
      </c>
      <c r="P1322" s="39">
        <f>IF(L1322&lt;&gt;1,"",IF(SUMPRODUCT((COUNTIFS(C1322,"*"&amp;'分け方の表'!$F$4:$F$23&amp;"*")&gt;0)*('分け方の表'!$F$4:$F$23&lt;&gt;"")*'分け方の表'!$I$4:$I$23)=0,99,1+COUNTIFS('分け方の表'!$I$4:$I$23,"&gt;"&amp;SUMPRODUCT((COUNTIFS(C1322,"*"&amp;'分け方の表'!$F$4:$F$23&amp;"*")&gt;0)*('分け方の表'!$F$4:$F$23&lt;&gt;"")*'分け方の表'!$I$4:$I$23))))</f>
        <v/>
      </c>
      <c r="Q1322" s="39">
        <f>IF(L1322&lt;&gt;1,"",IF(P1322&gt;=99,"",INDEX('分け方の表'!$G$4:$G$23,P1322)&amp;""))</f>
        <v/>
      </c>
      <c r="R1322" s="39">
        <f>IF(L1322&lt;&gt;1,"",IF((F1322="収入")*(G1322="給与")*(E1322&lt;&gt;"")*(COUNTIFS('分け方の表'!$J$4:$J$13,E1322)&gt;0),INDEX('分け方の表'!$K$4:$K$13,MATCH(E1322,'分け方の表'!$J$4:$J$13,0))&amp;"",IFERROR(INDEX('分け方の表'!$C$4:$C$103,MATCH(F1322&amp;"|"&amp;G1322,'分け方の表'!$D$4:$D$103,0))&amp;"",IFERROR(INDEX('分け方の表'!$C$4:$C$103,MATCH(F1322&amp;"|（ほか全部）",'分け方の表'!$D$4:$D$103,0))&amp;"","未分類"))))</f>
        <v/>
      </c>
      <c r="S1322" s="39">
        <f>IF(L1322&lt;&gt;1,"",IF(N1322=1,"",IF(IF(O1322&gt;0,INDEX('分け方の表'!$N$4:$N$53,O1322)&amp;"","")&lt;&gt;"",IF(INDEX('分け方の表'!$N$4:$N$53,O1322)="（数えない）","",INDEX('分け方の表'!$N$4:$N$53,O1322)&amp;""),IF(I1322&amp;""="1",IF((Q1322&lt;&gt;"")*(D1322&lt;0)*(IFERROR(INDEX('入力'!$E$30:$E$88,MATCH(Q1322,'入力'!$A$30:$A$88,0)),"")="貯める・増やす"),Q1322,""),IF(A1322&amp;""="0","",IF(Q1322&lt;&gt;"",Q1322,R1322))))))</f>
        <v/>
      </c>
      <c r="T1322" s="56">
        <f>IF(S1322="","",IF(IFERROR(INDEX('入力'!$E$30:$E$88,MATCH(S1322,'入力'!$A$30:$A$88,0)),"")="入るお金",D1322,-D1322))</f>
        <v/>
      </c>
      <c r="U1322" s="39">
        <f>IF(L1322="","",IF(L1322&lt;&gt;1,"見出しなど",IF(N1322=1,"重なり",IF(S1322="",IF(O1322&gt;0,"数えない（直した）",IF(I1322&amp;""="1","振替",IF(A1322&amp;""="0","計算対象外","数えない"))),IF(COUNTIFS('入力'!$A$30:$A$88,S1322)=0,"一覧にない費目",IF(O1322&gt;0,"直した",IF(S1322="未分類","未分類","OK")))))))</f>
        <v/>
      </c>
    </row>
    <row r="1323">
      <c r="A1323" s="40" t="n"/>
      <c r="B1323" s="34" t="n"/>
      <c r="C1323" s="35" t="n"/>
      <c r="D1323" s="36" t="n"/>
      <c r="E1323" s="35" t="n"/>
      <c r="F1323" s="35" t="n"/>
      <c r="G1323" s="35" t="n"/>
      <c r="H1323" s="35" t="n"/>
      <c r="I1323" s="40" t="n"/>
      <c r="J1323" s="35" t="n"/>
      <c r="L1323" s="39">
        <f>IF(B1323="","",IFERROR(YEAR(B1323)*0+D1323*0+1,0))</f>
        <v/>
      </c>
      <c r="M1323" s="55">
        <f>IF(L1323&lt;&gt;1,"",IF(O1323&gt;0,IF(INDEX('分け方の表'!$O$4:$O$53,O1323)&lt;&gt;"",DATE(YEAR(INDEX('分け方の表'!$O$4:$O$53,O1323)),MONTH(INDEX('分け方の表'!$O$4:$O$53,O1323)),1),DATE(YEAR(B1323),MONTH(B1323),1)),DATE(YEAR(B1323),MONTH(B1323),1)))</f>
        <v/>
      </c>
      <c r="N1323" s="39">
        <f>IF(L1323&lt;&gt;1,"",IF(J1323="",0,IF(COUNTIFS($J$4:J1323,J1323)&gt;1,1,0)))</f>
        <v/>
      </c>
      <c r="O1323" s="39">
        <f>IF(L1323&lt;&gt;1,"",IF(J1323="",0,IFERROR(MATCH(J1323,'分け方の表'!$M$4:$M$53,0),0)))</f>
        <v/>
      </c>
      <c r="P1323" s="39">
        <f>IF(L1323&lt;&gt;1,"",IF(SUMPRODUCT((COUNTIFS(C1323,"*"&amp;'分け方の表'!$F$4:$F$23&amp;"*")&gt;0)*('分け方の表'!$F$4:$F$23&lt;&gt;"")*'分け方の表'!$I$4:$I$23)=0,99,1+COUNTIFS('分け方の表'!$I$4:$I$23,"&gt;"&amp;SUMPRODUCT((COUNTIFS(C1323,"*"&amp;'分け方の表'!$F$4:$F$23&amp;"*")&gt;0)*('分け方の表'!$F$4:$F$23&lt;&gt;"")*'分け方の表'!$I$4:$I$23))))</f>
        <v/>
      </c>
      <c r="Q1323" s="39">
        <f>IF(L1323&lt;&gt;1,"",IF(P1323&gt;=99,"",INDEX('分け方の表'!$G$4:$G$23,P1323)&amp;""))</f>
        <v/>
      </c>
      <c r="R1323" s="39">
        <f>IF(L1323&lt;&gt;1,"",IF((F1323="収入")*(G1323="給与")*(E1323&lt;&gt;"")*(COUNTIFS('分け方の表'!$J$4:$J$13,E1323)&gt;0),INDEX('分け方の表'!$K$4:$K$13,MATCH(E1323,'分け方の表'!$J$4:$J$13,0))&amp;"",IFERROR(INDEX('分け方の表'!$C$4:$C$103,MATCH(F1323&amp;"|"&amp;G1323,'分け方の表'!$D$4:$D$103,0))&amp;"",IFERROR(INDEX('分け方の表'!$C$4:$C$103,MATCH(F1323&amp;"|（ほか全部）",'分け方の表'!$D$4:$D$103,0))&amp;"","未分類"))))</f>
        <v/>
      </c>
      <c r="S1323" s="39">
        <f>IF(L1323&lt;&gt;1,"",IF(N1323=1,"",IF(IF(O1323&gt;0,INDEX('分け方の表'!$N$4:$N$53,O1323)&amp;"","")&lt;&gt;"",IF(INDEX('分け方の表'!$N$4:$N$53,O1323)="（数えない）","",INDEX('分け方の表'!$N$4:$N$53,O1323)&amp;""),IF(I1323&amp;""="1",IF((Q1323&lt;&gt;"")*(D1323&lt;0)*(IFERROR(INDEX('入力'!$E$30:$E$88,MATCH(Q1323,'入力'!$A$30:$A$88,0)),"")="貯める・増やす"),Q1323,""),IF(A1323&amp;""="0","",IF(Q1323&lt;&gt;"",Q1323,R1323))))))</f>
        <v/>
      </c>
      <c r="T1323" s="56">
        <f>IF(S1323="","",IF(IFERROR(INDEX('入力'!$E$30:$E$88,MATCH(S1323,'入力'!$A$30:$A$88,0)),"")="入るお金",D1323,-D1323))</f>
        <v/>
      </c>
      <c r="U1323" s="39">
        <f>IF(L1323="","",IF(L1323&lt;&gt;1,"見出しなど",IF(N1323=1,"重なり",IF(S1323="",IF(O1323&gt;0,"数えない（直した）",IF(I1323&amp;""="1","振替",IF(A1323&amp;""="0","計算対象外","数えない"))),IF(COUNTIFS('入力'!$A$30:$A$88,S1323)=0,"一覧にない費目",IF(O1323&gt;0,"直した",IF(S1323="未分類","未分類","OK")))))))</f>
        <v/>
      </c>
    </row>
    <row r="1324">
      <c r="A1324" s="40" t="n"/>
      <c r="B1324" s="34" t="n"/>
      <c r="C1324" s="35" t="n"/>
      <c r="D1324" s="36" t="n"/>
      <c r="E1324" s="35" t="n"/>
      <c r="F1324" s="35" t="n"/>
      <c r="G1324" s="35" t="n"/>
      <c r="H1324" s="35" t="n"/>
      <c r="I1324" s="40" t="n"/>
      <c r="J1324" s="35" t="n"/>
      <c r="L1324" s="39">
        <f>IF(B1324="","",IFERROR(YEAR(B1324)*0+D1324*0+1,0))</f>
        <v/>
      </c>
      <c r="M1324" s="55">
        <f>IF(L1324&lt;&gt;1,"",IF(O1324&gt;0,IF(INDEX('分け方の表'!$O$4:$O$53,O1324)&lt;&gt;"",DATE(YEAR(INDEX('分け方の表'!$O$4:$O$53,O1324)),MONTH(INDEX('分け方の表'!$O$4:$O$53,O1324)),1),DATE(YEAR(B1324),MONTH(B1324),1)),DATE(YEAR(B1324),MONTH(B1324),1)))</f>
        <v/>
      </c>
      <c r="N1324" s="39">
        <f>IF(L1324&lt;&gt;1,"",IF(J1324="",0,IF(COUNTIFS($J$4:J1324,J1324)&gt;1,1,0)))</f>
        <v/>
      </c>
      <c r="O1324" s="39">
        <f>IF(L1324&lt;&gt;1,"",IF(J1324="",0,IFERROR(MATCH(J1324,'分け方の表'!$M$4:$M$53,0),0)))</f>
        <v/>
      </c>
      <c r="P1324" s="39">
        <f>IF(L1324&lt;&gt;1,"",IF(SUMPRODUCT((COUNTIFS(C1324,"*"&amp;'分け方の表'!$F$4:$F$23&amp;"*")&gt;0)*('分け方の表'!$F$4:$F$23&lt;&gt;"")*'分け方の表'!$I$4:$I$23)=0,99,1+COUNTIFS('分け方の表'!$I$4:$I$23,"&gt;"&amp;SUMPRODUCT((COUNTIFS(C1324,"*"&amp;'分け方の表'!$F$4:$F$23&amp;"*")&gt;0)*('分け方の表'!$F$4:$F$23&lt;&gt;"")*'分け方の表'!$I$4:$I$23))))</f>
        <v/>
      </c>
      <c r="Q1324" s="39">
        <f>IF(L1324&lt;&gt;1,"",IF(P1324&gt;=99,"",INDEX('分け方の表'!$G$4:$G$23,P1324)&amp;""))</f>
        <v/>
      </c>
      <c r="R1324" s="39">
        <f>IF(L1324&lt;&gt;1,"",IF((F1324="収入")*(G1324="給与")*(E1324&lt;&gt;"")*(COUNTIFS('分け方の表'!$J$4:$J$13,E1324)&gt;0),INDEX('分け方の表'!$K$4:$K$13,MATCH(E1324,'分け方の表'!$J$4:$J$13,0))&amp;"",IFERROR(INDEX('分け方の表'!$C$4:$C$103,MATCH(F1324&amp;"|"&amp;G1324,'分け方の表'!$D$4:$D$103,0))&amp;"",IFERROR(INDEX('分け方の表'!$C$4:$C$103,MATCH(F1324&amp;"|（ほか全部）",'分け方の表'!$D$4:$D$103,0))&amp;"","未分類"))))</f>
        <v/>
      </c>
      <c r="S1324" s="39">
        <f>IF(L1324&lt;&gt;1,"",IF(N1324=1,"",IF(IF(O1324&gt;0,INDEX('分け方の表'!$N$4:$N$53,O1324)&amp;"","")&lt;&gt;"",IF(INDEX('分け方の表'!$N$4:$N$53,O1324)="（数えない）","",INDEX('分け方の表'!$N$4:$N$53,O1324)&amp;""),IF(I1324&amp;""="1",IF((Q1324&lt;&gt;"")*(D1324&lt;0)*(IFERROR(INDEX('入力'!$E$30:$E$88,MATCH(Q1324,'入力'!$A$30:$A$88,0)),"")="貯める・増やす"),Q1324,""),IF(A1324&amp;""="0","",IF(Q1324&lt;&gt;"",Q1324,R1324))))))</f>
        <v/>
      </c>
      <c r="T1324" s="56">
        <f>IF(S1324="","",IF(IFERROR(INDEX('入力'!$E$30:$E$88,MATCH(S1324,'入力'!$A$30:$A$88,0)),"")="入るお金",D1324,-D1324))</f>
        <v/>
      </c>
      <c r="U1324" s="39">
        <f>IF(L1324="","",IF(L1324&lt;&gt;1,"見出しなど",IF(N1324=1,"重なり",IF(S1324="",IF(O1324&gt;0,"数えない（直した）",IF(I1324&amp;""="1","振替",IF(A1324&amp;""="0","計算対象外","数えない"))),IF(COUNTIFS('入力'!$A$30:$A$88,S1324)=0,"一覧にない費目",IF(O1324&gt;0,"直した",IF(S1324="未分類","未分類","OK")))))))</f>
        <v/>
      </c>
    </row>
    <row r="1325">
      <c r="A1325" s="40" t="n"/>
      <c r="B1325" s="34" t="n"/>
      <c r="C1325" s="35" t="n"/>
      <c r="D1325" s="36" t="n"/>
      <c r="E1325" s="35" t="n"/>
      <c r="F1325" s="35" t="n"/>
      <c r="G1325" s="35" t="n"/>
      <c r="H1325" s="35" t="n"/>
      <c r="I1325" s="40" t="n"/>
      <c r="J1325" s="35" t="n"/>
      <c r="L1325" s="39">
        <f>IF(B1325="","",IFERROR(YEAR(B1325)*0+D1325*0+1,0))</f>
        <v/>
      </c>
      <c r="M1325" s="55">
        <f>IF(L1325&lt;&gt;1,"",IF(O1325&gt;0,IF(INDEX('分け方の表'!$O$4:$O$53,O1325)&lt;&gt;"",DATE(YEAR(INDEX('分け方の表'!$O$4:$O$53,O1325)),MONTH(INDEX('分け方の表'!$O$4:$O$53,O1325)),1),DATE(YEAR(B1325),MONTH(B1325),1)),DATE(YEAR(B1325),MONTH(B1325),1)))</f>
        <v/>
      </c>
      <c r="N1325" s="39">
        <f>IF(L1325&lt;&gt;1,"",IF(J1325="",0,IF(COUNTIFS($J$4:J1325,J1325)&gt;1,1,0)))</f>
        <v/>
      </c>
      <c r="O1325" s="39">
        <f>IF(L1325&lt;&gt;1,"",IF(J1325="",0,IFERROR(MATCH(J1325,'分け方の表'!$M$4:$M$53,0),0)))</f>
        <v/>
      </c>
      <c r="P1325" s="39">
        <f>IF(L1325&lt;&gt;1,"",IF(SUMPRODUCT((COUNTIFS(C1325,"*"&amp;'分け方の表'!$F$4:$F$23&amp;"*")&gt;0)*('分け方の表'!$F$4:$F$23&lt;&gt;"")*'分け方の表'!$I$4:$I$23)=0,99,1+COUNTIFS('分け方の表'!$I$4:$I$23,"&gt;"&amp;SUMPRODUCT((COUNTIFS(C1325,"*"&amp;'分け方の表'!$F$4:$F$23&amp;"*")&gt;0)*('分け方の表'!$F$4:$F$23&lt;&gt;"")*'分け方の表'!$I$4:$I$23))))</f>
        <v/>
      </c>
      <c r="Q1325" s="39">
        <f>IF(L1325&lt;&gt;1,"",IF(P1325&gt;=99,"",INDEX('分け方の表'!$G$4:$G$23,P1325)&amp;""))</f>
        <v/>
      </c>
      <c r="R1325" s="39">
        <f>IF(L1325&lt;&gt;1,"",IF((F1325="収入")*(G1325="給与")*(E1325&lt;&gt;"")*(COUNTIFS('分け方の表'!$J$4:$J$13,E1325)&gt;0),INDEX('分け方の表'!$K$4:$K$13,MATCH(E1325,'分け方の表'!$J$4:$J$13,0))&amp;"",IFERROR(INDEX('分け方の表'!$C$4:$C$103,MATCH(F1325&amp;"|"&amp;G1325,'分け方の表'!$D$4:$D$103,0))&amp;"",IFERROR(INDEX('分け方の表'!$C$4:$C$103,MATCH(F1325&amp;"|（ほか全部）",'分け方の表'!$D$4:$D$103,0))&amp;"","未分類"))))</f>
        <v/>
      </c>
      <c r="S1325" s="39">
        <f>IF(L1325&lt;&gt;1,"",IF(N1325=1,"",IF(IF(O1325&gt;0,INDEX('分け方の表'!$N$4:$N$53,O1325)&amp;"","")&lt;&gt;"",IF(INDEX('分け方の表'!$N$4:$N$53,O1325)="（数えない）","",INDEX('分け方の表'!$N$4:$N$53,O1325)&amp;""),IF(I1325&amp;""="1",IF((Q1325&lt;&gt;"")*(D1325&lt;0)*(IFERROR(INDEX('入力'!$E$30:$E$88,MATCH(Q1325,'入力'!$A$30:$A$88,0)),"")="貯める・増やす"),Q1325,""),IF(A1325&amp;""="0","",IF(Q1325&lt;&gt;"",Q1325,R1325))))))</f>
        <v/>
      </c>
      <c r="T1325" s="56">
        <f>IF(S1325="","",IF(IFERROR(INDEX('入力'!$E$30:$E$88,MATCH(S1325,'入力'!$A$30:$A$88,0)),"")="入るお金",D1325,-D1325))</f>
        <v/>
      </c>
      <c r="U1325" s="39">
        <f>IF(L1325="","",IF(L1325&lt;&gt;1,"見出しなど",IF(N1325=1,"重なり",IF(S1325="",IF(O1325&gt;0,"数えない（直した）",IF(I1325&amp;""="1","振替",IF(A1325&amp;""="0","計算対象外","数えない"))),IF(COUNTIFS('入力'!$A$30:$A$88,S1325)=0,"一覧にない費目",IF(O1325&gt;0,"直した",IF(S1325="未分類","未分類","OK")))))))</f>
        <v/>
      </c>
    </row>
    <row r="1326">
      <c r="A1326" s="40" t="n"/>
      <c r="B1326" s="34" t="n"/>
      <c r="C1326" s="35" t="n"/>
      <c r="D1326" s="36" t="n"/>
      <c r="E1326" s="35" t="n"/>
      <c r="F1326" s="35" t="n"/>
      <c r="G1326" s="35" t="n"/>
      <c r="H1326" s="35" t="n"/>
      <c r="I1326" s="40" t="n"/>
      <c r="J1326" s="35" t="n"/>
      <c r="L1326" s="39">
        <f>IF(B1326="","",IFERROR(YEAR(B1326)*0+D1326*0+1,0))</f>
        <v/>
      </c>
      <c r="M1326" s="55">
        <f>IF(L1326&lt;&gt;1,"",IF(O1326&gt;0,IF(INDEX('分け方の表'!$O$4:$O$53,O1326)&lt;&gt;"",DATE(YEAR(INDEX('分け方の表'!$O$4:$O$53,O1326)),MONTH(INDEX('分け方の表'!$O$4:$O$53,O1326)),1),DATE(YEAR(B1326),MONTH(B1326),1)),DATE(YEAR(B1326),MONTH(B1326),1)))</f>
        <v/>
      </c>
      <c r="N1326" s="39">
        <f>IF(L1326&lt;&gt;1,"",IF(J1326="",0,IF(COUNTIFS($J$4:J1326,J1326)&gt;1,1,0)))</f>
        <v/>
      </c>
      <c r="O1326" s="39">
        <f>IF(L1326&lt;&gt;1,"",IF(J1326="",0,IFERROR(MATCH(J1326,'分け方の表'!$M$4:$M$53,0),0)))</f>
        <v/>
      </c>
      <c r="P1326" s="39">
        <f>IF(L1326&lt;&gt;1,"",IF(SUMPRODUCT((COUNTIFS(C1326,"*"&amp;'分け方の表'!$F$4:$F$23&amp;"*")&gt;0)*('分け方の表'!$F$4:$F$23&lt;&gt;"")*'分け方の表'!$I$4:$I$23)=0,99,1+COUNTIFS('分け方の表'!$I$4:$I$23,"&gt;"&amp;SUMPRODUCT((COUNTIFS(C1326,"*"&amp;'分け方の表'!$F$4:$F$23&amp;"*")&gt;0)*('分け方の表'!$F$4:$F$23&lt;&gt;"")*'分け方の表'!$I$4:$I$23))))</f>
        <v/>
      </c>
      <c r="Q1326" s="39">
        <f>IF(L1326&lt;&gt;1,"",IF(P1326&gt;=99,"",INDEX('分け方の表'!$G$4:$G$23,P1326)&amp;""))</f>
        <v/>
      </c>
      <c r="R1326" s="39">
        <f>IF(L1326&lt;&gt;1,"",IF((F1326="収入")*(G1326="給与")*(E1326&lt;&gt;"")*(COUNTIFS('分け方の表'!$J$4:$J$13,E1326)&gt;0),INDEX('分け方の表'!$K$4:$K$13,MATCH(E1326,'分け方の表'!$J$4:$J$13,0))&amp;"",IFERROR(INDEX('分け方の表'!$C$4:$C$103,MATCH(F1326&amp;"|"&amp;G1326,'分け方の表'!$D$4:$D$103,0))&amp;"",IFERROR(INDEX('分け方の表'!$C$4:$C$103,MATCH(F1326&amp;"|（ほか全部）",'分け方の表'!$D$4:$D$103,0))&amp;"","未分類"))))</f>
        <v/>
      </c>
      <c r="S1326" s="39">
        <f>IF(L1326&lt;&gt;1,"",IF(N1326=1,"",IF(IF(O1326&gt;0,INDEX('分け方の表'!$N$4:$N$53,O1326)&amp;"","")&lt;&gt;"",IF(INDEX('分け方の表'!$N$4:$N$53,O1326)="（数えない）","",INDEX('分け方の表'!$N$4:$N$53,O1326)&amp;""),IF(I1326&amp;""="1",IF((Q1326&lt;&gt;"")*(D1326&lt;0)*(IFERROR(INDEX('入力'!$E$30:$E$88,MATCH(Q1326,'入力'!$A$30:$A$88,0)),"")="貯める・増やす"),Q1326,""),IF(A1326&amp;""="0","",IF(Q1326&lt;&gt;"",Q1326,R1326))))))</f>
        <v/>
      </c>
      <c r="T1326" s="56">
        <f>IF(S1326="","",IF(IFERROR(INDEX('入力'!$E$30:$E$88,MATCH(S1326,'入力'!$A$30:$A$88,0)),"")="入るお金",D1326,-D1326))</f>
        <v/>
      </c>
      <c r="U1326" s="39">
        <f>IF(L1326="","",IF(L1326&lt;&gt;1,"見出しなど",IF(N1326=1,"重なり",IF(S1326="",IF(O1326&gt;0,"数えない（直した）",IF(I1326&amp;""="1","振替",IF(A1326&amp;""="0","計算対象外","数えない"))),IF(COUNTIFS('入力'!$A$30:$A$88,S1326)=0,"一覧にない費目",IF(O1326&gt;0,"直した",IF(S1326="未分類","未分類","OK")))))))</f>
        <v/>
      </c>
    </row>
    <row r="1327">
      <c r="A1327" s="40" t="n"/>
      <c r="B1327" s="34" t="n"/>
      <c r="C1327" s="35" t="n"/>
      <c r="D1327" s="36" t="n"/>
      <c r="E1327" s="35" t="n"/>
      <c r="F1327" s="35" t="n"/>
      <c r="G1327" s="35" t="n"/>
      <c r="H1327" s="35" t="n"/>
      <c r="I1327" s="40" t="n"/>
      <c r="J1327" s="35" t="n"/>
      <c r="L1327" s="39">
        <f>IF(B1327="","",IFERROR(YEAR(B1327)*0+D1327*0+1,0))</f>
        <v/>
      </c>
      <c r="M1327" s="55">
        <f>IF(L1327&lt;&gt;1,"",IF(O1327&gt;0,IF(INDEX('分け方の表'!$O$4:$O$53,O1327)&lt;&gt;"",DATE(YEAR(INDEX('分け方の表'!$O$4:$O$53,O1327)),MONTH(INDEX('分け方の表'!$O$4:$O$53,O1327)),1),DATE(YEAR(B1327),MONTH(B1327),1)),DATE(YEAR(B1327),MONTH(B1327),1)))</f>
        <v/>
      </c>
      <c r="N1327" s="39">
        <f>IF(L1327&lt;&gt;1,"",IF(J1327="",0,IF(COUNTIFS($J$4:J1327,J1327)&gt;1,1,0)))</f>
        <v/>
      </c>
      <c r="O1327" s="39">
        <f>IF(L1327&lt;&gt;1,"",IF(J1327="",0,IFERROR(MATCH(J1327,'分け方の表'!$M$4:$M$53,0),0)))</f>
        <v/>
      </c>
      <c r="P1327" s="39">
        <f>IF(L1327&lt;&gt;1,"",IF(SUMPRODUCT((COUNTIFS(C1327,"*"&amp;'分け方の表'!$F$4:$F$23&amp;"*")&gt;0)*('分け方の表'!$F$4:$F$23&lt;&gt;"")*'分け方の表'!$I$4:$I$23)=0,99,1+COUNTIFS('分け方の表'!$I$4:$I$23,"&gt;"&amp;SUMPRODUCT((COUNTIFS(C1327,"*"&amp;'分け方の表'!$F$4:$F$23&amp;"*")&gt;0)*('分け方の表'!$F$4:$F$23&lt;&gt;"")*'分け方の表'!$I$4:$I$23))))</f>
        <v/>
      </c>
      <c r="Q1327" s="39">
        <f>IF(L1327&lt;&gt;1,"",IF(P1327&gt;=99,"",INDEX('分け方の表'!$G$4:$G$23,P1327)&amp;""))</f>
        <v/>
      </c>
      <c r="R1327" s="39">
        <f>IF(L1327&lt;&gt;1,"",IF((F1327="収入")*(G1327="給与")*(E1327&lt;&gt;"")*(COUNTIFS('分け方の表'!$J$4:$J$13,E1327)&gt;0),INDEX('分け方の表'!$K$4:$K$13,MATCH(E1327,'分け方の表'!$J$4:$J$13,0))&amp;"",IFERROR(INDEX('分け方の表'!$C$4:$C$103,MATCH(F1327&amp;"|"&amp;G1327,'分け方の表'!$D$4:$D$103,0))&amp;"",IFERROR(INDEX('分け方の表'!$C$4:$C$103,MATCH(F1327&amp;"|（ほか全部）",'分け方の表'!$D$4:$D$103,0))&amp;"","未分類"))))</f>
        <v/>
      </c>
      <c r="S1327" s="39">
        <f>IF(L1327&lt;&gt;1,"",IF(N1327=1,"",IF(IF(O1327&gt;0,INDEX('分け方の表'!$N$4:$N$53,O1327)&amp;"","")&lt;&gt;"",IF(INDEX('分け方の表'!$N$4:$N$53,O1327)="（数えない）","",INDEX('分け方の表'!$N$4:$N$53,O1327)&amp;""),IF(I1327&amp;""="1",IF((Q1327&lt;&gt;"")*(D1327&lt;0)*(IFERROR(INDEX('入力'!$E$30:$E$88,MATCH(Q1327,'入力'!$A$30:$A$88,0)),"")="貯める・増やす"),Q1327,""),IF(A1327&amp;""="0","",IF(Q1327&lt;&gt;"",Q1327,R1327))))))</f>
        <v/>
      </c>
      <c r="T1327" s="56">
        <f>IF(S1327="","",IF(IFERROR(INDEX('入力'!$E$30:$E$88,MATCH(S1327,'入力'!$A$30:$A$88,0)),"")="入るお金",D1327,-D1327))</f>
        <v/>
      </c>
      <c r="U1327" s="39">
        <f>IF(L1327="","",IF(L1327&lt;&gt;1,"見出しなど",IF(N1327=1,"重なり",IF(S1327="",IF(O1327&gt;0,"数えない（直した）",IF(I1327&amp;""="1","振替",IF(A1327&amp;""="0","計算対象外","数えない"))),IF(COUNTIFS('入力'!$A$30:$A$88,S1327)=0,"一覧にない費目",IF(O1327&gt;0,"直した",IF(S1327="未分類","未分類","OK")))))))</f>
        <v/>
      </c>
    </row>
    <row r="1328">
      <c r="A1328" s="40" t="n"/>
      <c r="B1328" s="34" t="n"/>
      <c r="C1328" s="35" t="n"/>
      <c r="D1328" s="36" t="n"/>
      <c r="E1328" s="35" t="n"/>
      <c r="F1328" s="35" t="n"/>
      <c r="G1328" s="35" t="n"/>
      <c r="H1328" s="35" t="n"/>
      <c r="I1328" s="40" t="n"/>
      <c r="J1328" s="35" t="n"/>
      <c r="L1328" s="39">
        <f>IF(B1328="","",IFERROR(YEAR(B1328)*0+D1328*0+1,0))</f>
        <v/>
      </c>
      <c r="M1328" s="55">
        <f>IF(L1328&lt;&gt;1,"",IF(O1328&gt;0,IF(INDEX('分け方の表'!$O$4:$O$53,O1328)&lt;&gt;"",DATE(YEAR(INDEX('分け方の表'!$O$4:$O$53,O1328)),MONTH(INDEX('分け方の表'!$O$4:$O$53,O1328)),1),DATE(YEAR(B1328),MONTH(B1328),1)),DATE(YEAR(B1328),MONTH(B1328),1)))</f>
        <v/>
      </c>
      <c r="N1328" s="39">
        <f>IF(L1328&lt;&gt;1,"",IF(J1328="",0,IF(COUNTIFS($J$4:J1328,J1328)&gt;1,1,0)))</f>
        <v/>
      </c>
      <c r="O1328" s="39">
        <f>IF(L1328&lt;&gt;1,"",IF(J1328="",0,IFERROR(MATCH(J1328,'分け方の表'!$M$4:$M$53,0),0)))</f>
        <v/>
      </c>
      <c r="P1328" s="39">
        <f>IF(L1328&lt;&gt;1,"",IF(SUMPRODUCT((COUNTIFS(C1328,"*"&amp;'分け方の表'!$F$4:$F$23&amp;"*")&gt;0)*('分け方の表'!$F$4:$F$23&lt;&gt;"")*'分け方の表'!$I$4:$I$23)=0,99,1+COUNTIFS('分け方の表'!$I$4:$I$23,"&gt;"&amp;SUMPRODUCT((COUNTIFS(C1328,"*"&amp;'分け方の表'!$F$4:$F$23&amp;"*")&gt;0)*('分け方の表'!$F$4:$F$23&lt;&gt;"")*'分け方の表'!$I$4:$I$23))))</f>
        <v/>
      </c>
      <c r="Q1328" s="39">
        <f>IF(L1328&lt;&gt;1,"",IF(P1328&gt;=99,"",INDEX('分け方の表'!$G$4:$G$23,P1328)&amp;""))</f>
        <v/>
      </c>
      <c r="R1328" s="39">
        <f>IF(L1328&lt;&gt;1,"",IF((F1328="収入")*(G1328="給与")*(E1328&lt;&gt;"")*(COUNTIFS('分け方の表'!$J$4:$J$13,E1328)&gt;0),INDEX('分け方の表'!$K$4:$K$13,MATCH(E1328,'分け方の表'!$J$4:$J$13,0))&amp;"",IFERROR(INDEX('分け方の表'!$C$4:$C$103,MATCH(F1328&amp;"|"&amp;G1328,'分け方の表'!$D$4:$D$103,0))&amp;"",IFERROR(INDEX('分け方の表'!$C$4:$C$103,MATCH(F1328&amp;"|（ほか全部）",'分け方の表'!$D$4:$D$103,0))&amp;"","未分類"))))</f>
        <v/>
      </c>
      <c r="S1328" s="39">
        <f>IF(L1328&lt;&gt;1,"",IF(N1328=1,"",IF(IF(O1328&gt;0,INDEX('分け方の表'!$N$4:$N$53,O1328)&amp;"","")&lt;&gt;"",IF(INDEX('分け方の表'!$N$4:$N$53,O1328)="（数えない）","",INDEX('分け方の表'!$N$4:$N$53,O1328)&amp;""),IF(I1328&amp;""="1",IF((Q1328&lt;&gt;"")*(D1328&lt;0)*(IFERROR(INDEX('入力'!$E$30:$E$88,MATCH(Q1328,'入力'!$A$30:$A$88,0)),"")="貯める・増やす"),Q1328,""),IF(A1328&amp;""="0","",IF(Q1328&lt;&gt;"",Q1328,R1328))))))</f>
        <v/>
      </c>
      <c r="T1328" s="56">
        <f>IF(S1328="","",IF(IFERROR(INDEX('入力'!$E$30:$E$88,MATCH(S1328,'入力'!$A$30:$A$88,0)),"")="入るお金",D1328,-D1328))</f>
        <v/>
      </c>
      <c r="U1328" s="39">
        <f>IF(L1328="","",IF(L1328&lt;&gt;1,"見出しなど",IF(N1328=1,"重なり",IF(S1328="",IF(O1328&gt;0,"数えない（直した）",IF(I1328&amp;""="1","振替",IF(A1328&amp;""="0","計算対象外","数えない"))),IF(COUNTIFS('入力'!$A$30:$A$88,S1328)=0,"一覧にない費目",IF(O1328&gt;0,"直した",IF(S1328="未分類","未分類","OK")))))))</f>
        <v/>
      </c>
    </row>
    <row r="1329">
      <c r="A1329" s="40" t="n"/>
      <c r="B1329" s="34" t="n"/>
      <c r="C1329" s="35" t="n"/>
      <c r="D1329" s="36" t="n"/>
      <c r="E1329" s="35" t="n"/>
      <c r="F1329" s="35" t="n"/>
      <c r="G1329" s="35" t="n"/>
      <c r="H1329" s="35" t="n"/>
      <c r="I1329" s="40" t="n"/>
      <c r="J1329" s="35" t="n"/>
      <c r="L1329" s="39">
        <f>IF(B1329="","",IFERROR(YEAR(B1329)*0+D1329*0+1,0))</f>
        <v/>
      </c>
      <c r="M1329" s="55">
        <f>IF(L1329&lt;&gt;1,"",IF(O1329&gt;0,IF(INDEX('分け方の表'!$O$4:$O$53,O1329)&lt;&gt;"",DATE(YEAR(INDEX('分け方の表'!$O$4:$O$53,O1329)),MONTH(INDEX('分け方の表'!$O$4:$O$53,O1329)),1),DATE(YEAR(B1329),MONTH(B1329),1)),DATE(YEAR(B1329),MONTH(B1329),1)))</f>
        <v/>
      </c>
      <c r="N1329" s="39">
        <f>IF(L1329&lt;&gt;1,"",IF(J1329="",0,IF(COUNTIFS($J$4:J1329,J1329)&gt;1,1,0)))</f>
        <v/>
      </c>
      <c r="O1329" s="39">
        <f>IF(L1329&lt;&gt;1,"",IF(J1329="",0,IFERROR(MATCH(J1329,'分け方の表'!$M$4:$M$53,0),0)))</f>
        <v/>
      </c>
      <c r="P1329" s="39">
        <f>IF(L1329&lt;&gt;1,"",IF(SUMPRODUCT((COUNTIFS(C1329,"*"&amp;'分け方の表'!$F$4:$F$23&amp;"*")&gt;0)*('分け方の表'!$F$4:$F$23&lt;&gt;"")*'分け方の表'!$I$4:$I$23)=0,99,1+COUNTIFS('分け方の表'!$I$4:$I$23,"&gt;"&amp;SUMPRODUCT((COUNTIFS(C1329,"*"&amp;'分け方の表'!$F$4:$F$23&amp;"*")&gt;0)*('分け方の表'!$F$4:$F$23&lt;&gt;"")*'分け方の表'!$I$4:$I$23))))</f>
        <v/>
      </c>
      <c r="Q1329" s="39">
        <f>IF(L1329&lt;&gt;1,"",IF(P1329&gt;=99,"",INDEX('分け方の表'!$G$4:$G$23,P1329)&amp;""))</f>
        <v/>
      </c>
      <c r="R1329" s="39">
        <f>IF(L1329&lt;&gt;1,"",IF((F1329="収入")*(G1329="給与")*(E1329&lt;&gt;"")*(COUNTIFS('分け方の表'!$J$4:$J$13,E1329)&gt;0),INDEX('分け方の表'!$K$4:$K$13,MATCH(E1329,'分け方の表'!$J$4:$J$13,0))&amp;"",IFERROR(INDEX('分け方の表'!$C$4:$C$103,MATCH(F1329&amp;"|"&amp;G1329,'分け方の表'!$D$4:$D$103,0))&amp;"",IFERROR(INDEX('分け方の表'!$C$4:$C$103,MATCH(F1329&amp;"|（ほか全部）",'分け方の表'!$D$4:$D$103,0))&amp;"","未分類"))))</f>
        <v/>
      </c>
      <c r="S1329" s="39">
        <f>IF(L1329&lt;&gt;1,"",IF(N1329=1,"",IF(IF(O1329&gt;0,INDEX('分け方の表'!$N$4:$N$53,O1329)&amp;"","")&lt;&gt;"",IF(INDEX('分け方の表'!$N$4:$N$53,O1329)="（数えない）","",INDEX('分け方の表'!$N$4:$N$53,O1329)&amp;""),IF(I1329&amp;""="1",IF((Q1329&lt;&gt;"")*(D1329&lt;0)*(IFERROR(INDEX('入力'!$E$30:$E$88,MATCH(Q1329,'入力'!$A$30:$A$88,0)),"")="貯める・増やす"),Q1329,""),IF(A1329&amp;""="0","",IF(Q1329&lt;&gt;"",Q1329,R1329))))))</f>
        <v/>
      </c>
      <c r="T1329" s="56">
        <f>IF(S1329="","",IF(IFERROR(INDEX('入力'!$E$30:$E$88,MATCH(S1329,'入力'!$A$30:$A$88,0)),"")="入るお金",D1329,-D1329))</f>
        <v/>
      </c>
      <c r="U1329" s="39">
        <f>IF(L1329="","",IF(L1329&lt;&gt;1,"見出しなど",IF(N1329=1,"重なり",IF(S1329="",IF(O1329&gt;0,"数えない（直した）",IF(I1329&amp;""="1","振替",IF(A1329&amp;""="0","計算対象外","数えない"))),IF(COUNTIFS('入力'!$A$30:$A$88,S1329)=0,"一覧にない費目",IF(O1329&gt;0,"直した",IF(S1329="未分類","未分類","OK")))))))</f>
        <v/>
      </c>
    </row>
    <row r="1330">
      <c r="A1330" s="40" t="n"/>
      <c r="B1330" s="34" t="n"/>
      <c r="C1330" s="35" t="n"/>
      <c r="D1330" s="36" t="n"/>
      <c r="E1330" s="35" t="n"/>
      <c r="F1330" s="35" t="n"/>
      <c r="G1330" s="35" t="n"/>
      <c r="H1330" s="35" t="n"/>
      <c r="I1330" s="40" t="n"/>
      <c r="J1330" s="35" t="n"/>
      <c r="L1330" s="39">
        <f>IF(B1330="","",IFERROR(YEAR(B1330)*0+D1330*0+1,0))</f>
        <v/>
      </c>
      <c r="M1330" s="55">
        <f>IF(L1330&lt;&gt;1,"",IF(O1330&gt;0,IF(INDEX('分け方の表'!$O$4:$O$53,O1330)&lt;&gt;"",DATE(YEAR(INDEX('分け方の表'!$O$4:$O$53,O1330)),MONTH(INDEX('分け方の表'!$O$4:$O$53,O1330)),1),DATE(YEAR(B1330),MONTH(B1330),1)),DATE(YEAR(B1330),MONTH(B1330),1)))</f>
        <v/>
      </c>
      <c r="N1330" s="39">
        <f>IF(L1330&lt;&gt;1,"",IF(J1330="",0,IF(COUNTIFS($J$4:J1330,J1330)&gt;1,1,0)))</f>
        <v/>
      </c>
      <c r="O1330" s="39">
        <f>IF(L1330&lt;&gt;1,"",IF(J1330="",0,IFERROR(MATCH(J1330,'分け方の表'!$M$4:$M$53,0),0)))</f>
        <v/>
      </c>
      <c r="P1330" s="39">
        <f>IF(L1330&lt;&gt;1,"",IF(SUMPRODUCT((COUNTIFS(C1330,"*"&amp;'分け方の表'!$F$4:$F$23&amp;"*")&gt;0)*('分け方の表'!$F$4:$F$23&lt;&gt;"")*'分け方の表'!$I$4:$I$23)=0,99,1+COUNTIFS('分け方の表'!$I$4:$I$23,"&gt;"&amp;SUMPRODUCT((COUNTIFS(C1330,"*"&amp;'分け方の表'!$F$4:$F$23&amp;"*")&gt;0)*('分け方の表'!$F$4:$F$23&lt;&gt;"")*'分け方の表'!$I$4:$I$23))))</f>
        <v/>
      </c>
      <c r="Q1330" s="39">
        <f>IF(L1330&lt;&gt;1,"",IF(P1330&gt;=99,"",INDEX('分け方の表'!$G$4:$G$23,P1330)&amp;""))</f>
        <v/>
      </c>
      <c r="R1330" s="39">
        <f>IF(L1330&lt;&gt;1,"",IF((F1330="収入")*(G1330="給与")*(E1330&lt;&gt;"")*(COUNTIFS('分け方の表'!$J$4:$J$13,E1330)&gt;0),INDEX('分け方の表'!$K$4:$K$13,MATCH(E1330,'分け方の表'!$J$4:$J$13,0))&amp;"",IFERROR(INDEX('分け方の表'!$C$4:$C$103,MATCH(F1330&amp;"|"&amp;G1330,'分け方の表'!$D$4:$D$103,0))&amp;"",IFERROR(INDEX('分け方の表'!$C$4:$C$103,MATCH(F1330&amp;"|（ほか全部）",'分け方の表'!$D$4:$D$103,0))&amp;"","未分類"))))</f>
        <v/>
      </c>
      <c r="S1330" s="39">
        <f>IF(L1330&lt;&gt;1,"",IF(N1330=1,"",IF(IF(O1330&gt;0,INDEX('分け方の表'!$N$4:$N$53,O1330)&amp;"","")&lt;&gt;"",IF(INDEX('分け方の表'!$N$4:$N$53,O1330)="（数えない）","",INDEX('分け方の表'!$N$4:$N$53,O1330)&amp;""),IF(I1330&amp;""="1",IF((Q1330&lt;&gt;"")*(D1330&lt;0)*(IFERROR(INDEX('入力'!$E$30:$E$88,MATCH(Q1330,'入力'!$A$30:$A$88,0)),"")="貯める・増やす"),Q1330,""),IF(A1330&amp;""="0","",IF(Q1330&lt;&gt;"",Q1330,R1330))))))</f>
        <v/>
      </c>
      <c r="T1330" s="56">
        <f>IF(S1330="","",IF(IFERROR(INDEX('入力'!$E$30:$E$88,MATCH(S1330,'入力'!$A$30:$A$88,0)),"")="入るお金",D1330,-D1330))</f>
        <v/>
      </c>
      <c r="U1330" s="39">
        <f>IF(L1330="","",IF(L1330&lt;&gt;1,"見出しなど",IF(N1330=1,"重なり",IF(S1330="",IF(O1330&gt;0,"数えない（直した）",IF(I1330&amp;""="1","振替",IF(A1330&amp;""="0","計算対象外","数えない"))),IF(COUNTIFS('入力'!$A$30:$A$88,S1330)=0,"一覧にない費目",IF(O1330&gt;0,"直した",IF(S1330="未分類","未分類","OK")))))))</f>
        <v/>
      </c>
    </row>
    <row r="1331">
      <c r="A1331" s="40" t="n"/>
      <c r="B1331" s="34" t="n"/>
      <c r="C1331" s="35" t="n"/>
      <c r="D1331" s="36" t="n"/>
      <c r="E1331" s="35" t="n"/>
      <c r="F1331" s="35" t="n"/>
      <c r="G1331" s="35" t="n"/>
      <c r="H1331" s="35" t="n"/>
      <c r="I1331" s="40" t="n"/>
      <c r="J1331" s="35" t="n"/>
      <c r="L1331" s="39">
        <f>IF(B1331="","",IFERROR(YEAR(B1331)*0+D1331*0+1,0))</f>
        <v/>
      </c>
      <c r="M1331" s="55">
        <f>IF(L1331&lt;&gt;1,"",IF(O1331&gt;0,IF(INDEX('分け方の表'!$O$4:$O$53,O1331)&lt;&gt;"",DATE(YEAR(INDEX('分け方の表'!$O$4:$O$53,O1331)),MONTH(INDEX('分け方の表'!$O$4:$O$53,O1331)),1),DATE(YEAR(B1331),MONTH(B1331),1)),DATE(YEAR(B1331),MONTH(B1331),1)))</f>
        <v/>
      </c>
      <c r="N1331" s="39">
        <f>IF(L1331&lt;&gt;1,"",IF(J1331="",0,IF(COUNTIFS($J$4:J1331,J1331)&gt;1,1,0)))</f>
        <v/>
      </c>
      <c r="O1331" s="39">
        <f>IF(L1331&lt;&gt;1,"",IF(J1331="",0,IFERROR(MATCH(J1331,'分け方の表'!$M$4:$M$53,0),0)))</f>
        <v/>
      </c>
      <c r="P1331" s="39">
        <f>IF(L1331&lt;&gt;1,"",IF(SUMPRODUCT((COUNTIFS(C1331,"*"&amp;'分け方の表'!$F$4:$F$23&amp;"*")&gt;0)*('分け方の表'!$F$4:$F$23&lt;&gt;"")*'分け方の表'!$I$4:$I$23)=0,99,1+COUNTIFS('分け方の表'!$I$4:$I$23,"&gt;"&amp;SUMPRODUCT((COUNTIFS(C1331,"*"&amp;'分け方の表'!$F$4:$F$23&amp;"*")&gt;0)*('分け方の表'!$F$4:$F$23&lt;&gt;"")*'分け方の表'!$I$4:$I$23))))</f>
        <v/>
      </c>
      <c r="Q1331" s="39">
        <f>IF(L1331&lt;&gt;1,"",IF(P1331&gt;=99,"",INDEX('分け方の表'!$G$4:$G$23,P1331)&amp;""))</f>
        <v/>
      </c>
      <c r="R1331" s="39">
        <f>IF(L1331&lt;&gt;1,"",IF((F1331="収入")*(G1331="給与")*(E1331&lt;&gt;"")*(COUNTIFS('分け方の表'!$J$4:$J$13,E1331)&gt;0),INDEX('分け方の表'!$K$4:$K$13,MATCH(E1331,'分け方の表'!$J$4:$J$13,0))&amp;"",IFERROR(INDEX('分け方の表'!$C$4:$C$103,MATCH(F1331&amp;"|"&amp;G1331,'分け方の表'!$D$4:$D$103,0))&amp;"",IFERROR(INDEX('分け方の表'!$C$4:$C$103,MATCH(F1331&amp;"|（ほか全部）",'分け方の表'!$D$4:$D$103,0))&amp;"","未分類"))))</f>
        <v/>
      </c>
      <c r="S1331" s="39">
        <f>IF(L1331&lt;&gt;1,"",IF(N1331=1,"",IF(IF(O1331&gt;0,INDEX('分け方の表'!$N$4:$N$53,O1331)&amp;"","")&lt;&gt;"",IF(INDEX('分け方の表'!$N$4:$N$53,O1331)="（数えない）","",INDEX('分け方の表'!$N$4:$N$53,O1331)&amp;""),IF(I1331&amp;""="1",IF((Q1331&lt;&gt;"")*(D1331&lt;0)*(IFERROR(INDEX('入力'!$E$30:$E$88,MATCH(Q1331,'入力'!$A$30:$A$88,0)),"")="貯める・増やす"),Q1331,""),IF(A1331&amp;""="0","",IF(Q1331&lt;&gt;"",Q1331,R1331))))))</f>
        <v/>
      </c>
      <c r="T1331" s="56">
        <f>IF(S1331="","",IF(IFERROR(INDEX('入力'!$E$30:$E$88,MATCH(S1331,'入力'!$A$30:$A$88,0)),"")="入るお金",D1331,-D1331))</f>
        <v/>
      </c>
      <c r="U1331" s="39">
        <f>IF(L1331="","",IF(L1331&lt;&gt;1,"見出しなど",IF(N1331=1,"重なり",IF(S1331="",IF(O1331&gt;0,"数えない（直した）",IF(I1331&amp;""="1","振替",IF(A1331&amp;""="0","計算対象外","数えない"))),IF(COUNTIFS('入力'!$A$30:$A$88,S1331)=0,"一覧にない費目",IF(O1331&gt;0,"直した",IF(S1331="未分類","未分類","OK")))))))</f>
        <v/>
      </c>
    </row>
    <row r="1332">
      <c r="A1332" s="40" t="n"/>
      <c r="B1332" s="34" t="n"/>
      <c r="C1332" s="35" t="n"/>
      <c r="D1332" s="36" t="n"/>
      <c r="E1332" s="35" t="n"/>
      <c r="F1332" s="35" t="n"/>
      <c r="G1332" s="35" t="n"/>
      <c r="H1332" s="35" t="n"/>
      <c r="I1332" s="40" t="n"/>
      <c r="J1332" s="35" t="n"/>
      <c r="L1332" s="39">
        <f>IF(B1332="","",IFERROR(YEAR(B1332)*0+D1332*0+1,0))</f>
        <v/>
      </c>
      <c r="M1332" s="55">
        <f>IF(L1332&lt;&gt;1,"",IF(O1332&gt;0,IF(INDEX('分け方の表'!$O$4:$O$53,O1332)&lt;&gt;"",DATE(YEAR(INDEX('分け方の表'!$O$4:$O$53,O1332)),MONTH(INDEX('分け方の表'!$O$4:$O$53,O1332)),1),DATE(YEAR(B1332),MONTH(B1332),1)),DATE(YEAR(B1332),MONTH(B1332),1)))</f>
        <v/>
      </c>
      <c r="N1332" s="39">
        <f>IF(L1332&lt;&gt;1,"",IF(J1332="",0,IF(COUNTIFS($J$4:J1332,J1332)&gt;1,1,0)))</f>
        <v/>
      </c>
      <c r="O1332" s="39">
        <f>IF(L1332&lt;&gt;1,"",IF(J1332="",0,IFERROR(MATCH(J1332,'分け方の表'!$M$4:$M$53,0),0)))</f>
        <v/>
      </c>
      <c r="P1332" s="39">
        <f>IF(L1332&lt;&gt;1,"",IF(SUMPRODUCT((COUNTIFS(C1332,"*"&amp;'分け方の表'!$F$4:$F$23&amp;"*")&gt;0)*('分け方の表'!$F$4:$F$23&lt;&gt;"")*'分け方の表'!$I$4:$I$23)=0,99,1+COUNTIFS('分け方の表'!$I$4:$I$23,"&gt;"&amp;SUMPRODUCT((COUNTIFS(C1332,"*"&amp;'分け方の表'!$F$4:$F$23&amp;"*")&gt;0)*('分け方の表'!$F$4:$F$23&lt;&gt;"")*'分け方の表'!$I$4:$I$23))))</f>
        <v/>
      </c>
      <c r="Q1332" s="39">
        <f>IF(L1332&lt;&gt;1,"",IF(P1332&gt;=99,"",INDEX('分け方の表'!$G$4:$G$23,P1332)&amp;""))</f>
        <v/>
      </c>
      <c r="R1332" s="39">
        <f>IF(L1332&lt;&gt;1,"",IF((F1332="収入")*(G1332="給与")*(E1332&lt;&gt;"")*(COUNTIFS('分け方の表'!$J$4:$J$13,E1332)&gt;0),INDEX('分け方の表'!$K$4:$K$13,MATCH(E1332,'分け方の表'!$J$4:$J$13,0))&amp;"",IFERROR(INDEX('分け方の表'!$C$4:$C$103,MATCH(F1332&amp;"|"&amp;G1332,'分け方の表'!$D$4:$D$103,0))&amp;"",IFERROR(INDEX('分け方の表'!$C$4:$C$103,MATCH(F1332&amp;"|（ほか全部）",'分け方の表'!$D$4:$D$103,0))&amp;"","未分類"))))</f>
        <v/>
      </c>
      <c r="S1332" s="39">
        <f>IF(L1332&lt;&gt;1,"",IF(N1332=1,"",IF(IF(O1332&gt;0,INDEX('分け方の表'!$N$4:$N$53,O1332)&amp;"","")&lt;&gt;"",IF(INDEX('分け方の表'!$N$4:$N$53,O1332)="（数えない）","",INDEX('分け方の表'!$N$4:$N$53,O1332)&amp;""),IF(I1332&amp;""="1",IF((Q1332&lt;&gt;"")*(D1332&lt;0)*(IFERROR(INDEX('入力'!$E$30:$E$88,MATCH(Q1332,'入力'!$A$30:$A$88,0)),"")="貯める・増やす"),Q1332,""),IF(A1332&amp;""="0","",IF(Q1332&lt;&gt;"",Q1332,R1332))))))</f>
        <v/>
      </c>
      <c r="T1332" s="56">
        <f>IF(S1332="","",IF(IFERROR(INDEX('入力'!$E$30:$E$88,MATCH(S1332,'入力'!$A$30:$A$88,0)),"")="入るお金",D1332,-D1332))</f>
        <v/>
      </c>
      <c r="U1332" s="39">
        <f>IF(L1332="","",IF(L1332&lt;&gt;1,"見出しなど",IF(N1332=1,"重なり",IF(S1332="",IF(O1332&gt;0,"数えない（直した）",IF(I1332&amp;""="1","振替",IF(A1332&amp;""="0","計算対象外","数えない"))),IF(COUNTIFS('入力'!$A$30:$A$88,S1332)=0,"一覧にない費目",IF(O1332&gt;0,"直した",IF(S1332="未分類","未分類","OK")))))))</f>
        <v/>
      </c>
    </row>
    <row r="1333">
      <c r="A1333" s="40" t="n"/>
      <c r="B1333" s="34" t="n"/>
      <c r="C1333" s="35" t="n"/>
      <c r="D1333" s="36" t="n"/>
      <c r="E1333" s="35" t="n"/>
      <c r="F1333" s="35" t="n"/>
      <c r="G1333" s="35" t="n"/>
      <c r="H1333" s="35" t="n"/>
      <c r="I1333" s="40" t="n"/>
      <c r="J1333" s="35" t="n"/>
      <c r="L1333" s="39">
        <f>IF(B1333="","",IFERROR(YEAR(B1333)*0+D1333*0+1,0))</f>
        <v/>
      </c>
      <c r="M1333" s="55">
        <f>IF(L1333&lt;&gt;1,"",IF(O1333&gt;0,IF(INDEX('分け方の表'!$O$4:$O$53,O1333)&lt;&gt;"",DATE(YEAR(INDEX('分け方の表'!$O$4:$O$53,O1333)),MONTH(INDEX('分け方の表'!$O$4:$O$53,O1333)),1),DATE(YEAR(B1333),MONTH(B1333),1)),DATE(YEAR(B1333),MONTH(B1333),1)))</f>
        <v/>
      </c>
      <c r="N1333" s="39">
        <f>IF(L1333&lt;&gt;1,"",IF(J1333="",0,IF(COUNTIFS($J$4:J1333,J1333)&gt;1,1,0)))</f>
        <v/>
      </c>
      <c r="O1333" s="39">
        <f>IF(L1333&lt;&gt;1,"",IF(J1333="",0,IFERROR(MATCH(J1333,'分け方の表'!$M$4:$M$53,0),0)))</f>
        <v/>
      </c>
      <c r="P1333" s="39">
        <f>IF(L1333&lt;&gt;1,"",IF(SUMPRODUCT((COUNTIFS(C1333,"*"&amp;'分け方の表'!$F$4:$F$23&amp;"*")&gt;0)*('分け方の表'!$F$4:$F$23&lt;&gt;"")*'分け方の表'!$I$4:$I$23)=0,99,1+COUNTIFS('分け方の表'!$I$4:$I$23,"&gt;"&amp;SUMPRODUCT((COUNTIFS(C1333,"*"&amp;'分け方の表'!$F$4:$F$23&amp;"*")&gt;0)*('分け方の表'!$F$4:$F$23&lt;&gt;"")*'分け方の表'!$I$4:$I$23))))</f>
        <v/>
      </c>
      <c r="Q1333" s="39">
        <f>IF(L1333&lt;&gt;1,"",IF(P1333&gt;=99,"",INDEX('分け方の表'!$G$4:$G$23,P1333)&amp;""))</f>
        <v/>
      </c>
      <c r="R1333" s="39">
        <f>IF(L1333&lt;&gt;1,"",IF((F1333="収入")*(G1333="給与")*(E1333&lt;&gt;"")*(COUNTIFS('分け方の表'!$J$4:$J$13,E1333)&gt;0),INDEX('分け方の表'!$K$4:$K$13,MATCH(E1333,'分け方の表'!$J$4:$J$13,0))&amp;"",IFERROR(INDEX('分け方の表'!$C$4:$C$103,MATCH(F1333&amp;"|"&amp;G1333,'分け方の表'!$D$4:$D$103,0))&amp;"",IFERROR(INDEX('分け方の表'!$C$4:$C$103,MATCH(F1333&amp;"|（ほか全部）",'分け方の表'!$D$4:$D$103,0))&amp;"","未分類"))))</f>
        <v/>
      </c>
      <c r="S1333" s="39">
        <f>IF(L1333&lt;&gt;1,"",IF(N1333=1,"",IF(IF(O1333&gt;0,INDEX('分け方の表'!$N$4:$N$53,O1333)&amp;"","")&lt;&gt;"",IF(INDEX('分け方の表'!$N$4:$N$53,O1333)="（数えない）","",INDEX('分け方の表'!$N$4:$N$53,O1333)&amp;""),IF(I1333&amp;""="1",IF((Q1333&lt;&gt;"")*(D1333&lt;0)*(IFERROR(INDEX('入力'!$E$30:$E$88,MATCH(Q1333,'入力'!$A$30:$A$88,0)),"")="貯める・増やす"),Q1333,""),IF(A1333&amp;""="0","",IF(Q1333&lt;&gt;"",Q1333,R1333))))))</f>
        <v/>
      </c>
      <c r="T1333" s="56">
        <f>IF(S1333="","",IF(IFERROR(INDEX('入力'!$E$30:$E$88,MATCH(S1333,'入力'!$A$30:$A$88,0)),"")="入るお金",D1333,-D1333))</f>
        <v/>
      </c>
      <c r="U1333" s="39">
        <f>IF(L1333="","",IF(L1333&lt;&gt;1,"見出しなど",IF(N1333=1,"重なり",IF(S1333="",IF(O1333&gt;0,"数えない（直した）",IF(I1333&amp;""="1","振替",IF(A1333&amp;""="0","計算対象外","数えない"))),IF(COUNTIFS('入力'!$A$30:$A$88,S1333)=0,"一覧にない費目",IF(O1333&gt;0,"直した",IF(S1333="未分類","未分類","OK")))))))</f>
        <v/>
      </c>
    </row>
    <row r="1334">
      <c r="A1334" s="40" t="n"/>
      <c r="B1334" s="34" t="n"/>
      <c r="C1334" s="35" t="n"/>
      <c r="D1334" s="36" t="n"/>
      <c r="E1334" s="35" t="n"/>
      <c r="F1334" s="35" t="n"/>
      <c r="G1334" s="35" t="n"/>
      <c r="H1334" s="35" t="n"/>
      <c r="I1334" s="40" t="n"/>
      <c r="J1334" s="35" t="n"/>
      <c r="L1334" s="39">
        <f>IF(B1334="","",IFERROR(YEAR(B1334)*0+D1334*0+1,0))</f>
        <v/>
      </c>
      <c r="M1334" s="55">
        <f>IF(L1334&lt;&gt;1,"",IF(O1334&gt;0,IF(INDEX('分け方の表'!$O$4:$O$53,O1334)&lt;&gt;"",DATE(YEAR(INDEX('分け方の表'!$O$4:$O$53,O1334)),MONTH(INDEX('分け方の表'!$O$4:$O$53,O1334)),1),DATE(YEAR(B1334),MONTH(B1334),1)),DATE(YEAR(B1334),MONTH(B1334),1)))</f>
        <v/>
      </c>
      <c r="N1334" s="39">
        <f>IF(L1334&lt;&gt;1,"",IF(J1334="",0,IF(COUNTIFS($J$4:J1334,J1334)&gt;1,1,0)))</f>
        <v/>
      </c>
      <c r="O1334" s="39">
        <f>IF(L1334&lt;&gt;1,"",IF(J1334="",0,IFERROR(MATCH(J1334,'分け方の表'!$M$4:$M$53,0),0)))</f>
        <v/>
      </c>
      <c r="P1334" s="39">
        <f>IF(L1334&lt;&gt;1,"",IF(SUMPRODUCT((COUNTIFS(C1334,"*"&amp;'分け方の表'!$F$4:$F$23&amp;"*")&gt;0)*('分け方の表'!$F$4:$F$23&lt;&gt;"")*'分け方の表'!$I$4:$I$23)=0,99,1+COUNTIFS('分け方の表'!$I$4:$I$23,"&gt;"&amp;SUMPRODUCT((COUNTIFS(C1334,"*"&amp;'分け方の表'!$F$4:$F$23&amp;"*")&gt;0)*('分け方の表'!$F$4:$F$23&lt;&gt;"")*'分け方の表'!$I$4:$I$23))))</f>
        <v/>
      </c>
      <c r="Q1334" s="39">
        <f>IF(L1334&lt;&gt;1,"",IF(P1334&gt;=99,"",INDEX('分け方の表'!$G$4:$G$23,P1334)&amp;""))</f>
        <v/>
      </c>
      <c r="R1334" s="39">
        <f>IF(L1334&lt;&gt;1,"",IF((F1334="収入")*(G1334="給与")*(E1334&lt;&gt;"")*(COUNTIFS('分け方の表'!$J$4:$J$13,E1334)&gt;0),INDEX('分け方の表'!$K$4:$K$13,MATCH(E1334,'分け方の表'!$J$4:$J$13,0))&amp;"",IFERROR(INDEX('分け方の表'!$C$4:$C$103,MATCH(F1334&amp;"|"&amp;G1334,'分け方の表'!$D$4:$D$103,0))&amp;"",IFERROR(INDEX('分け方の表'!$C$4:$C$103,MATCH(F1334&amp;"|（ほか全部）",'分け方の表'!$D$4:$D$103,0))&amp;"","未分類"))))</f>
        <v/>
      </c>
      <c r="S1334" s="39">
        <f>IF(L1334&lt;&gt;1,"",IF(N1334=1,"",IF(IF(O1334&gt;0,INDEX('分け方の表'!$N$4:$N$53,O1334)&amp;"","")&lt;&gt;"",IF(INDEX('分け方の表'!$N$4:$N$53,O1334)="（数えない）","",INDEX('分け方の表'!$N$4:$N$53,O1334)&amp;""),IF(I1334&amp;""="1",IF((Q1334&lt;&gt;"")*(D1334&lt;0)*(IFERROR(INDEX('入力'!$E$30:$E$88,MATCH(Q1334,'入力'!$A$30:$A$88,0)),"")="貯める・増やす"),Q1334,""),IF(A1334&amp;""="0","",IF(Q1334&lt;&gt;"",Q1334,R1334))))))</f>
        <v/>
      </c>
      <c r="T1334" s="56">
        <f>IF(S1334="","",IF(IFERROR(INDEX('入力'!$E$30:$E$88,MATCH(S1334,'入力'!$A$30:$A$88,0)),"")="入るお金",D1334,-D1334))</f>
        <v/>
      </c>
      <c r="U1334" s="39">
        <f>IF(L1334="","",IF(L1334&lt;&gt;1,"見出しなど",IF(N1334=1,"重なり",IF(S1334="",IF(O1334&gt;0,"数えない（直した）",IF(I1334&amp;""="1","振替",IF(A1334&amp;""="0","計算対象外","数えない"))),IF(COUNTIFS('入力'!$A$30:$A$88,S1334)=0,"一覧にない費目",IF(O1334&gt;0,"直した",IF(S1334="未分類","未分類","OK")))))))</f>
        <v/>
      </c>
    </row>
    <row r="1335">
      <c r="A1335" s="40" t="n"/>
      <c r="B1335" s="34" t="n"/>
      <c r="C1335" s="35" t="n"/>
      <c r="D1335" s="36" t="n"/>
      <c r="E1335" s="35" t="n"/>
      <c r="F1335" s="35" t="n"/>
      <c r="G1335" s="35" t="n"/>
      <c r="H1335" s="35" t="n"/>
      <c r="I1335" s="40" t="n"/>
      <c r="J1335" s="35" t="n"/>
      <c r="L1335" s="39">
        <f>IF(B1335="","",IFERROR(YEAR(B1335)*0+D1335*0+1,0))</f>
        <v/>
      </c>
      <c r="M1335" s="55">
        <f>IF(L1335&lt;&gt;1,"",IF(O1335&gt;0,IF(INDEX('分け方の表'!$O$4:$O$53,O1335)&lt;&gt;"",DATE(YEAR(INDEX('分け方の表'!$O$4:$O$53,O1335)),MONTH(INDEX('分け方の表'!$O$4:$O$53,O1335)),1),DATE(YEAR(B1335),MONTH(B1335),1)),DATE(YEAR(B1335),MONTH(B1335),1)))</f>
        <v/>
      </c>
      <c r="N1335" s="39">
        <f>IF(L1335&lt;&gt;1,"",IF(J1335="",0,IF(COUNTIFS($J$4:J1335,J1335)&gt;1,1,0)))</f>
        <v/>
      </c>
      <c r="O1335" s="39">
        <f>IF(L1335&lt;&gt;1,"",IF(J1335="",0,IFERROR(MATCH(J1335,'分け方の表'!$M$4:$M$53,0),0)))</f>
        <v/>
      </c>
      <c r="P1335" s="39">
        <f>IF(L1335&lt;&gt;1,"",IF(SUMPRODUCT((COUNTIFS(C1335,"*"&amp;'分け方の表'!$F$4:$F$23&amp;"*")&gt;0)*('分け方の表'!$F$4:$F$23&lt;&gt;"")*'分け方の表'!$I$4:$I$23)=0,99,1+COUNTIFS('分け方の表'!$I$4:$I$23,"&gt;"&amp;SUMPRODUCT((COUNTIFS(C1335,"*"&amp;'分け方の表'!$F$4:$F$23&amp;"*")&gt;0)*('分け方の表'!$F$4:$F$23&lt;&gt;"")*'分け方の表'!$I$4:$I$23))))</f>
        <v/>
      </c>
      <c r="Q1335" s="39">
        <f>IF(L1335&lt;&gt;1,"",IF(P1335&gt;=99,"",INDEX('分け方の表'!$G$4:$G$23,P1335)&amp;""))</f>
        <v/>
      </c>
      <c r="R1335" s="39">
        <f>IF(L1335&lt;&gt;1,"",IF((F1335="収入")*(G1335="給与")*(E1335&lt;&gt;"")*(COUNTIFS('分け方の表'!$J$4:$J$13,E1335)&gt;0),INDEX('分け方の表'!$K$4:$K$13,MATCH(E1335,'分け方の表'!$J$4:$J$13,0))&amp;"",IFERROR(INDEX('分け方の表'!$C$4:$C$103,MATCH(F1335&amp;"|"&amp;G1335,'分け方の表'!$D$4:$D$103,0))&amp;"",IFERROR(INDEX('分け方の表'!$C$4:$C$103,MATCH(F1335&amp;"|（ほか全部）",'分け方の表'!$D$4:$D$103,0))&amp;"","未分類"))))</f>
        <v/>
      </c>
      <c r="S1335" s="39">
        <f>IF(L1335&lt;&gt;1,"",IF(N1335=1,"",IF(IF(O1335&gt;0,INDEX('分け方の表'!$N$4:$N$53,O1335)&amp;"","")&lt;&gt;"",IF(INDEX('分け方の表'!$N$4:$N$53,O1335)="（数えない）","",INDEX('分け方の表'!$N$4:$N$53,O1335)&amp;""),IF(I1335&amp;""="1",IF((Q1335&lt;&gt;"")*(D1335&lt;0)*(IFERROR(INDEX('入力'!$E$30:$E$88,MATCH(Q1335,'入力'!$A$30:$A$88,0)),"")="貯める・増やす"),Q1335,""),IF(A1335&amp;""="0","",IF(Q1335&lt;&gt;"",Q1335,R1335))))))</f>
        <v/>
      </c>
      <c r="T1335" s="56">
        <f>IF(S1335="","",IF(IFERROR(INDEX('入力'!$E$30:$E$88,MATCH(S1335,'入力'!$A$30:$A$88,0)),"")="入るお金",D1335,-D1335))</f>
        <v/>
      </c>
      <c r="U1335" s="39">
        <f>IF(L1335="","",IF(L1335&lt;&gt;1,"見出しなど",IF(N1335=1,"重なり",IF(S1335="",IF(O1335&gt;0,"数えない（直した）",IF(I1335&amp;""="1","振替",IF(A1335&amp;""="0","計算対象外","数えない"))),IF(COUNTIFS('入力'!$A$30:$A$88,S1335)=0,"一覧にない費目",IF(O1335&gt;0,"直した",IF(S1335="未分類","未分類","OK")))))))</f>
        <v/>
      </c>
    </row>
    <row r="1336">
      <c r="A1336" s="40" t="n"/>
      <c r="B1336" s="34" t="n"/>
      <c r="C1336" s="35" t="n"/>
      <c r="D1336" s="36" t="n"/>
      <c r="E1336" s="35" t="n"/>
      <c r="F1336" s="35" t="n"/>
      <c r="G1336" s="35" t="n"/>
      <c r="H1336" s="35" t="n"/>
      <c r="I1336" s="40" t="n"/>
      <c r="J1336" s="35" t="n"/>
      <c r="L1336" s="39">
        <f>IF(B1336="","",IFERROR(YEAR(B1336)*0+D1336*0+1,0))</f>
        <v/>
      </c>
      <c r="M1336" s="55">
        <f>IF(L1336&lt;&gt;1,"",IF(O1336&gt;0,IF(INDEX('分け方の表'!$O$4:$O$53,O1336)&lt;&gt;"",DATE(YEAR(INDEX('分け方の表'!$O$4:$O$53,O1336)),MONTH(INDEX('分け方の表'!$O$4:$O$53,O1336)),1),DATE(YEAR(B1336),MONTH(B1336),1)),DATE(YEAR(B1336),MONTH(B1336),1)))</f>
        <v/>
      </c>
      <c r="N1336" s="39">
        <f>IF(L1336&lt;&gt;1,"",IF(J1336="",0,IF(COUNTIFS($J$4:J1336,J1336)&gt;1,1,0)))</f>
        <v/>
      </c>
      <c r="O1336" s="39">
        <f>IF(L1336&lt;&gt;1,"",IF(J1336="",0,IFERROR(MATCH(J1336,'分け方の表'!$M$4:$M$53,0),0)))</f>
        <v/>
      </c>
      <c r="P1336" s="39">
        <f>IF(L1336&lt;&gt;1,"",IF(SUMPRODUCT((COUNTIFS(C1336,"*"&amp;'分け方の表'!$F$4:$F$23&amp;"*")&gt;0)*('分け方の表'!$F$4:$F$23&lt;&gt;"")*'分け方の表'!$I$4:$I$23)=0,99,1+COUNTIFS('分け方の表'!$I$4:$I$23,"&gt;"&amp;SUMPRODUCT((COUNTIFS(C1336,"*"&amp;'分け方の表'!$F$4:$F$23&amp;"*")&gt;0)*('分け方の表'!$F$4:$F$23&lt;&gt;"")*'分け方の表'!$I$4:$I$23))))</f>
        <v/>
      </c>
      <c r="Q1336" s="39">
        <f>IF(L1336&lt;&gt;1,"",IF(P1336&gt;=99,"",INDEX('分け方の表'!$G$4:$G$23,P1336)&amp;""))</f>
        <v/>
      </c>
      <c r="R1336" s="39">
        <f>IF(L1336&lt;&gt;1,"",IF((F1336="収入")*(G1336="給与")*(E1336&lt;&gt;"")*(COUNTIFS('分け方の表'!$J$4:$J$13,E1336)&gt;0),INDEX('分け方の表'!$K$4:$K$13,MATCH(E1336,'分け方の表'!$J$4:$J$13,0))&amp;"",IFERROR(INDEX('分け方の表'!$C$4:$C$103,MATCH(F1336&amp;"|"&amp;G1336,'分け方の表'!$D$4:$D$103,0))&amp;"",IFERROR(INDEX('分け方の表'!$C$4:$C$103,MATCH(F1336&amp;"|（ほか全部）",'分け方の表'!$D$4:$D$103,0))&amp;"","未分類"))))</f>
        <v/>
      </c>
      <c r="S1336" s="39">
        <f>IF(L1336&lt;&gt;1,"",IF(N1336=1,"",IF(IF(O1336&gt;0,INDEX('分け方の表'!$N$4:$N$53,O1336)&amp;"","")&lt;&gt;"",IF(INDEX('分け方の表'!$N$4:$N$53,O1336)="（数えない）","",INDEX('分け方の表'!$N$4:$N$53,O1336)&amp;""),IF(I1336&amp;""="1",IF((Q1336&lt;&gt;"")*(D1336&lt;0)*(IFERROR(INDEX('入力'!$E$30:$E$88,MATCH(Q1336,'入力'!$A$30:$A$88,0)),"")="貯める・増やす"),Q1336,""),IF(A1336&amp;""="0","",IF(Q1336&lt;&gt;"",Q1336,R1336))))))</f>
        <v/>
      </c>
      <c r="T1336" s="56">
        <f>IF(S1336="","",IF(IFERROR(INDEX('入力'!$E$30:$E$88,MATCH(S1336,'入力'!$A$30:$A$88,0)),"")="入るお金",D1336,-D1336))</f>
        <v/>
      </c>
      <c r="U1336" s="39">
        <f>IF(L1336="","",IF(L1336&lt;&gt;1,"見出しなど",IF(N1336=1,"重なり",IF(S1336="",IF(O1336&gt;0,"数えない（直した）",IF(I1336&amp;""="1","振替",IF(A1336&amp;""="0","計算対象外","数えない"))),IF(COUNTIFS('入力'!$A$30:$A$88,S1336)=0,"一覧にない費目",IF(O1336&gt;0,"直した",IF(S1336="未分類","未分類","OK")))))))</f>
        <v/>
      </c>
    </row>
    <row r="1337">
      <c r="A1337" s="40" t="n"/>
      <c r="B1337" s="34" t="n"/>
      <c r="C1337" s="35" t="n"/>
      <c r="D1337" s="36" t="n"/>
      <c r="E1337" s="35" t="n"/>
      <c r="F1337" s="35" t="n"/>
      <c r="G1337" s="35" t="n"/>
      <c r="H1337" s="35" t="n"/>
      <c r="I1337" s="40" t="n"/>
      <c r="J1337" s="35" t="n"/>
      <c r="L1337" s="39">
        <f>IF(B1337="","",IFERROR(YEAR(B1337)*0+D1337*0+1,0))</f>
        <v/>
      </c>
      <c r="M1337" s="55">
        <f>IF(L1337&lt;&gt;1,"",IF(O1337&gt;0,IF(INDEX('分け方の表'!$O$4:$O$53,O1337)&lt;&gt;"",DATE(YEAR(INDEX('分け方の表'!$O$4:$O$53,O1337)),MONTH(INDEX('分け方の表'!$O$4:$O$53,O1337)),1),DATE(YEAR(B1337),MONTH(B1337),1)),DATE(YEAR(B1337),MONTH(B1337),1)))</f>
        <v/>
      </c>
      <c r="N1337" s="39">
        <f>IF(L1337&lt;&gt;1,"",IF(J1337="",0,IF(COUNTIFS($J$4:J1337,J1337)&gt;1,1,0)))</f>
        <v/>
      </c>
      <c r="O1337" s="39">
        <f>IF(L1337&lt;&gt;1,"",IF(J1337="",0,IFERROR(MATCH(J1337,'分け方の表'!$M$4:$M$53,0),0)))</f>
        <v/>
      </c>
      <c r="P1337" s="39">
        <f>IF(L1337&lt;&gt;1,"",IF(SUMPRODUCT((COUNTIFS(C1337,"*"&amp;'分け方の表'!$F$4:$F$23&amp;"*")&gt;0)*('分け方の表'!$F$4:$F$23&lt;&gt;"")*'分け方の表'!$I$4:$I$23)=0,99,1+COUNTIFS('分け方の表'!$I$4:$I$23,"&gt;"&amp;SUMPRODUCT((COUNTIFS(C1337,"*"&amp;'分け方の表'!$F$4:$F$23&amp;"*")&gt;0)*('分け方の表'!$F$4:$F$23&lt;&gt;"")*'分け方の表'!$I$4:$I$23))))</f>
        <v/>
      </c>
      <c r="Q1337" s="39">
        <f>IF(L1337&lt;&gt;1,"",IF(P1337&gt;=99,"",INDEX('分け方の表'!$G$4:$G$23,P1337)&amp;""))</f>
        <v/>
      </c>
      <c r="R1337" s="39">
        <f>IF(L1337&lt;&gt;1,"",IF((F1337="収入")*(G1337="給与")*(E1337&lt;&gt;"")*(COUNTIFS('分け方の表'!$J$4:$J$13,E1337)&gt;0),INDEX('分け方の表'!$K$4:$K$13,MATCH(E1337,'分け方の表'!$J$4:$J$13,0))&amp;"",IFERROR(INDEX('分け方の表'!$C$4:$C$103,MATCH(F1337&amp;"|"&amp;G1337,'分け方の表'!$D$4:$D$103,0))&amp;"",IFERROR(INDEX('分け方の表'!$C$4:$C$103,MATCH(F1337&amp;"|（ほか全部）",'分け方の表'!$D$4:$D$103,0))&amp;"","未分類"))))</f>
        <v/>
      </c>
      <c r="S1337" s="39">
        <f>IF(L1337&lt;&gt;1,"",IF(N1337=1,"",IF(IF(O1337&gt;0,INDEX('分け方の表'!$N$4:$N$53,O1337)&amp;"","")&lt;&gt;"",IF(INDEX('分け方の表'!$N$4:$N$53,O1337)="（数えない）","",INDEX('分け方の表'!$N$4:$N$53,O1337)&amp;""),IF(I1337&amp;""="1",IF((Q1337&lt;&gt;"")*(D1337&lt;0)*(IFERROR(INDEX('入力'!$E$30:$E$88,MATCH(Q1337,'入力'!$A$30:$A$88,0)),"")="貯める・増やす"),Q1337,""),IF(A1337&amp;""="0","",IF(Q1337&lt;&gt;"",Q1337,R1337))))))</f>
        <v/>
      </c>
      <c r="T1337" s="56">
        <f>IF(S1337="","",IF(IFERROR(INDEX('入力'!$E$30:$E$88,MATCH(S1337,'入力'!$A$30:$A$88,0)),"")="入るお金",D1337,-D1337))</f>
        <v/>
      </c>
      <c r="U1337" s="39">
        <f>IF(L1337="","",IF(L1337&lt;&gt;1,"見出しなど",IF(N1337=1,"重なり",IF(S1337="",IF(O1337&gt;0,"数えない（直した）",IF(I1337&amp;""="1","振替",IF(A1337&amp;""="0","計算対象外","数えない"))),IF(COUNTIFS('入力'!$A$30:$A$88,S1337)=0,"一覧にない費目",IF(O1337&gt;0,"直した",IF(S1337="未分類","未分類","OK")))))))</f>
        <v/>
      </c>
    </row>
    <row r="1338">
      <c r="A1338" s="40" t="n"/>
      <c r="B1338" s="34" t="n"/>
      <c r="C1338" s="35" t="n"/>
      <c r="D1338" s="36" t="n"/>
      <c r="E1338" s="35" t="n"/>
      <c r="F1338" s="35" t="n"/>
      <c r="G1338" s="35" t="n"/>
      <c r="H1338" s="35" t="n"/>
      <c r="I1338" s="40" t="n"/>
      <c r="J1338" s="35" t="n"/>
      <c r="L1338" s="39">
        <f>IF(B1338="","",IFERROR(YEAR(B1338)*0+D1338*0+1,0))</f>
        <v/>
      </c>
      <c r="M1338" s="55">
        <f>IF(L1338&lt;&gt;1,"",IF(O1338&gt;0,IF(INDEX('分け方の表'!$O$4:$O$53,O1338)&lt;&gt;"",DATE(YEAR(INDEX('分け方の表'!$O$4:$O$53,O1338)),MONTH(INDEX('分け方の表'!$O$4:$O$53,O1338)),1),DATE(YEAR(B1338),MONTH(B1338),1)),DATE(YEAR(B1338),MONTH(B1338),1)))</f>
        <v/>
      </c>
      <c r="N1338" s="39">
        <f>IF(L1338&lt;&gt;1,"",IF(J1338="",0,IF(COUNTIFS($J$4:J1338,J1338)&gt;1,1,0)))</f>
        <v/>
      </c>
      <c r="O1338" s="39">
        <f>IF(L1338&lt;&gt;1,"",IF(J1338="",0,IFERROR(MATCH(J1338,'分け方の表'!$M$4:$M$53,0),0)))</f>
        <v/>
      </c>
      <c r="P1338" s="39">
        <f>IF(L1338&lt;&gt;1,"",IF(SUMPRODUCT((COUNTIFS(C1338,"*"&amp;'分け方の表'!$F$4:$F$23&amp;"*")&gt;0)*('分け方の表'!$F$4:$F$23&lt;&gt;"")*'分け方の表'!$I$4:$I$23)=0,99,1+COUNTIFS('分け方の表'!$I$4:$I$23,"&gt;"&amp;SUMPRODUCT((COUNTIFS(C1338,"*"&amp;'分け方の表'!$F$4:$F$23&amp;"*")&gt;0)*('分け方の表'!$F$4:$F$23&lt;&gt;"")*'分け方の表'!$I$4:$I$23))))</f>
        <v/>
      </c>
      <c r="Q1338" s="39">
        <f>IF(L1338&lt;&gt;1,"",IF(P1338&gt;=99,"",INDEX('分け方の表'!$G$4:$G$23,P1338)&amp;""))</f>
        <v/>
      </c>
      <c r="R1338" s="39">
        <f>IF(L1338&lt;&gt;1,"",IF((F1338="収入")*(G1338="給与")*(E1338&lt;&gt;"")*(COUNTIFS('分け方の表'!$J$4:$J$13,E1338)&gt;0),INDEX('分け方の表'!$K$4:$K$13,MATCH(E1338,'分け方の表'!$J$4:$J$13,0))&amp;"",IFERROR(INDEX('分け方の表'!$C$4:$C$103,MATCH(F1338&amp;"|"&amp;G1338,'分け方の表'!$D$4:$D$103,0))&amp;"",IFERROR(INDEX('分け方の表'!$C$4:$C$103,MATCH(F1338&amp;"|（ほか全部）",'分け方の表'!$D$4:$D$103,0))&amp;"","未分類"))))</f>
        <v/>
      </c>
      <c r="S1338" s="39">
        <f>IF(L1338&lt;&gt;1,"",IF(N1338=1,"",IF(IF(O1338&gt;0,INDEX('分け方の表'!$N$4:$N$53,O1338)&amp;"","")&lt;&gt;"",IF(INDEX('分け方の表'!$N$4:$N$53,O1338)="（数えない）","",INDEX('分け方の表'!$N$4:$N$53,O1338)&amp;""),IF(I1338&amp;""="1",IF((Q1338&lt;&gt;"")*(D1338&lt;0)*(IFERROR(INDEX('入力'!$E$30:$E$88,MATCH(Q1338,'入力'!$A$30:$A$88,0)),"")="貯める・増やす"),Q1338,""),IF(A1338&amp;""="0","",IF(Q1338&lt;&gt;"",Q1338,R1338))))))</f>
        <v/>
      </c>
      <c r="T1338" s="56">
        <f>IF(S1338="","",IF(IFERROR(INDEX('入力'!$E$30:$E$88,MATCH(S1338,'入力'!$A$30:$A$88,0)),"")="入るお金",D1338,-D1338))</f>
        <v/>
      </c>
      <c r="U1338" s="39">
        <f>IF(L1338="","",IF(L1338&lt;&gt;1,"見出しなど",IF(N1338=1,"重なり",IF(S1338="",IF(O1338&gt;0,"数えない（直した）",IF(I1338&amp;""="1","振替",IF(A1338&amp;""="0","計算対象外","数えない"))),IF(COUNTIFS('入力'!$A$30:$A$88,S1338)=0,"一覧にない費目",IF(O1338&gt;0,"直した",IF(S1338="未分類","未分類","OK")))))))</f>
        <v/>
      </c>
    </row>
    <row r="1339">
      <c r="A1339" s="40" t="n"/>
      <c r="B1339" s="34" t="n"/>
      <c r="C1339" s="35" t="n"/>
      <c r="D1339" s="36" t="n"/>
      <c r="E1339" s="35" t="n"/>
      <c r="F1339" s="35" t="n"/>
      <c r="G1339" s="35" t="n"/>
      <c r="H1339" s="35" t="n"/>
      <c r="I1339" s="40" t="n"/>
      <c r="J1339" s="35" t="n"/>
      <c r="L1339" s="39">
        <f>IF(B1339="","",IFERROR(YEAR(B1339)*0+D1339*0+1,0))</f>
        <v/>
      </c>
      <c r="M1339" s="55">
        <f>IF(L1339&lt;&gt;1,"",IF(O1339&gt;0,IF(INDEX('分け方の表'!$O$4:$O$53,O1339)&lt;&gt;"",DATE(YEAR(INDEX('分け方の表'!$O$4:$O$53,O1339)),MONTH(INDEX('分け方の表'!$O$4:$O$53,O1339)),1),DATE(YEAR(B1339),MONTH(B1339),1)),DATE(YEAR(B1339),MONTH(B1339),1)))</f>
        <v/>
      </c>
      <c r="N1339" s="39">
        <f>IF(L1339&lt;&gt;1,"",IF(J1339="",0,IF(COUNTIFS($J$4:J1339,J1339)&gt;1,1,0)))</f>
        <v/>
      </c>
      <c r="O1339" s="39">
        <f>IF(L1339&lt;&gt;1,"",IF(J1339="",0,IFERROR(MATCH(J1339,'分け方の表'!$M$4:$M$53,0),0)))</f>
        <v/>
      </c>
      <c r="P1339" s="39">
        <f>IF(L1339&lt;&gt;1,"",IF(SUMPRODUCT((COUNTIFS(C1339,"*"&amp;'分け方の表'!$F$4:$F$23&amp;"*")&gt;0)*('分け方の表'!$F$4:$F$23&lt;&gt;"")*'分け方の表'!$I$4:$I$23)=0,99,1+COUNTIFS('分け方の表'!$I$4:$I$23,"&gt;"&amp;SUMPRODUCT((COUNTIFS(C1339,"*"&amp;'分け方の表'!$F$4:$F$23&amp;"*")&gt;0)*('分け方の表'!$F$4:$F$23&lt;&gt;"")*'分け方の表'!$I$4:$I$23))))</f>
        <v/>
      </c>
      <c r="Q1339" s="39">
        <f>IF(L1339&lt;&gt;1,"",IF(P1339&gt;=99,"",INDEX('分け方の表'!$G$4:$G$23,P1339)&amp;""))</f>
        <v/>
      </c>
      <c r="R1339" s="39">
        <f>IF(L1339&lt;&gt;1,"",IF((F1339="収入")*(G1339="給与")*(E1339&lt;&gt;"")*(COUNTIFS('分け方の表'!$J$4:$J$13,E1339)&gt;0),INDEX('分け方の表'!$K$4:$K$13,MATCH(E1339,'分け方の表'!$J$4:$J$13,0))&amp;"",IFERROR(INDEX('分け方の表'!$C$4:$C$103,MATCH(F1339&amp;"|"&amp;G1339,'分け方の表'!$D$4:$D$103,0))&amp;"",IFERROR(INDEX('分け方の表'!$C$4:$C$103,MATCH(F1339&amp;"|（ほか全部）",'分け方の表'!$D$4:$D$103,0))&amp;"","未分類"))))</f>
        <v/>
      </c>
      <c r="S1339" s="39">
        <f>IF(L1339&lt;&gt;1,"",IF(N1339=1,"",IF(IF(O1339&gt;0,INDEX('分け方の表'!$N$4:$N$53,O1339)&amp;"","")&lt;&gt;"",IF(INDEX('分け方の表'!$N$4:$N$53,O1339)="（数えない）","",INDEX('分け方の表'!$N$4:$N$53,O1339)&amp;""),IF(I1339&amp;""="1",IF((Q1339&lt;&gt;"")*(D1339&lt;0)*(IFERROR(INDEX('入力'!$E$30:$E$88,MATCH(Q1339,'入力'!$A$30:$A$88,0)),"")="貯める・増やす"),Q1339,""),IF(A1339&amp;""="0","",IF(Q1339&lt;&gt;"",Q1339,R1339))))))</f>
        <v/>
      </c>
      <c r="T1339" s="56">
        <f>IF(S1339="","",IF(IFERROR(INDEX('入力'!$E$30:$E$88,MATCH(S1339,'入力'!$A$30:$A$88,0)),"")="入るお金",D1339,-D1339))</f>
        <v/>
      </c>
      <c r="U1339" s="39">
        <f>IF(L1339="","",IF(L1339&lt;&gt;1,"見出しなど",IF(N1339=1,"重なり",IF(S1339="",IF(O1339&gt;0,"数えない（直した）",IF(I1339&amp;""="1","振替",IF(A1339&amp;""="0","計算対象外","数えない"))),IF(COUNTIFS('入力'!$A$30:$A$88,S1339)=0,"一覧にない費目",IF(O1339&gt;0,"直した",IF(S1339="未分類","未分類","OK")))))))</f>
        <v/>
      </c>
    </row>
    <row r="1340">
      <c r="A1340" s="40" t="n"/>
      <c r="B1340" s="34" t="n"/>
      <c r="C1340" s="35" t="n"/>
      <c r="D1340" s="36" t="n"/>
      <c r="E1340" s="35" t="n"/>
      <c r="F1340" s="35" t="n"/>
      <c r="G1340" s="35" t="n"/>
      <c r="H1340" s="35" t="n"/>
      <c r="I1340" s="40" t="n"/>
      <c r="J1340" s="35" t="n"/>
      <c r="L1340" s="39">
        <f>IF(B1340="","",IFERROR(YEAR(B1340)*0+D1340*0+1,0))</f>
        <v/>
      </c>
      <c r="M1340" s="55">
        <f>IF(L1340&lt;&gt;1,"",IF(O1340&gt;0,IF(INDEX('分け方の表'!$O$4:$O$53,O1340)&lt;&gt;"",DATE(YEAR(INDEX('分け方の表'!$O$4:$O$53,O1340)),MONTH(INDEX('分け方の表'!$O$4:$O$53,O1340)),1),DATE(YEAR(B1340),MONTH(B1340),1)),DATE(YEAR(B1340),MONTH(B1340),1)))</f>
        <v/>
      </c>
      <c r="N1340" s="39">
        <f>IF(L1340&lt;&gt;1,"",IF(J1340="",0,IF(COUNTIFS($J$4:J1340,J1340)&gt;1,1,0)))</f>
        <v/>
      </c>
      <c r="O1340" s="39">
        <f>IF(L1340&lt;&gt;1,"",IF(J1340="",0,IFERROR(MATCH(J1340,'分け方の表'!$M$4:$M$53,0),0)))</f>
        <v/>
      </c>
      <c r="P1340" s="39">
        <f>IF(L1340&lt;&gt;1,"",IF(SUMPRODUCT((COUNTIFS(C1340,"*"&amp;'分け方の表'!$F$4:$F$23&amp;"*")&gt;0)*('分け方の表'!$F$4:$F$23&lt;&gt;"")*'分け方の表'!$I$4:$I$23)=0,99,1+COUNTIFS('分け方の表'!$I$4:$I$23,"&gt;"&amp;SUMPRODUCT((COUNTIFS(C1340,"*"&amp;'分け方の表'!$F$4:$F$23&amp;"*")&gt;0)*('分け方の表'!$F$4:$F$23&lt;&gt;"")*'分け方の表'!$I$4:$I$23))))</f>
        <v/>
      </c>
      <c r="Q1340" s="39">
        <f>IF(L1340&lt;&gt;1,"",IF(P1340&gt;=99,"",INDEX('分け方の表'!$G$4:$G$23,P1340)&amp;""))</f>
        <v/>
      </c>
      <c r="R1340" s="39">
        <f>IF(L1340&lt;&gt;1,"",IF((F1340="収入")*(G1340="給与")*(E1340&lt;&gt;"")*(COUNTIFS('分け方の表'!$J$4:$J$13,E1340)&gt;0),INDEX('分け方の表'!$K$4:$K$13,MATCH(E1340,'分け方の表'!$J$4:$J$13,0))&amp;"",IFERROR(INDEX('分け方の表'!$C$4:$C$103,MATCH(F1340&amp;"|"&amp;G1340,'分け方の表'!$D$4:$D$103,0))&amp;"",IFERROR(INDEX('分け方の表'!$C$4:$C$103,MATCH(F1340&amp;"|（ほか全部）",'分け方の表'!$D$4:$D$103,0))&amp;"","未分類"))))</f>
        <v/>
      </c>
      <c r="S1340" s="39">
        <f>IF(L1340&lt;&gt;1,"",IF(N1340=1,"",IF(IF(O1340&gt;0,INDEX('分け方の表'!$N$4:$N$53,O1340)&amp;"","")&lt;&gt;"",IF(INDEX('分け方の表'!$N$4:$N$53,O1340)="（数えない）","",INDEX('分け方の表'!$N$4:$N$53,O1340)&amp;""),IF(I1340&amp;""="1",IF((Q1340&lt;&gt;"")*(D1340&lt;0)*(IFERROR(INDEX('入力'!$E$30:$E$88,MATCH(Q1340,'入力'!$A$30:$A$88,0)),"")="貯める・増やす"),Q1340,""),IF(A1340&amp;""="0","",IF(Q1340&lt;&gt;"",Q1340,R1340))))))</f>
        <v/>
      </c>
      <c r="T1340" s="56">
        <f>IF(S1340="","",IF(IFERROR(INDEX('入力'!$E$30:$E$88,MATCH(S1340,'入力'!$A$30:$A$88,0)),"")="入るお金",D1340,-D1340))</f>
        <v/>
      </c>
      <c r="U1340" s="39">
        <f>IF(L1340="","",IF(L1340&lt;&gt;1,"見出しなど",IF(N1340=1,"重なり",IF(S1340="",IF(O1340&gt;0,"数えない（直した）",IF(I1340&amp;""="1","振替",IF(A1340&amp;""="0","計算対象外","数えない"))),IF(COUNTIFS('入力'!$A$30:$A$88,S1340)=0,"一覧にない費目",IF(O1340&gt;0,"直した",IF(S1340="未分類","未分類","OK")))))))</f>
        <v/>
      </c>
    </row>
    <row r="1341">
      <c r="A1341" s="40" t="n"/>
      <c r="B1341" s="34" t="n"/>
      <c r="C1341" s="35" t="n"/>
      <c r="D1341" s="36" t="n"/>
      <c r="E1341" s="35" t="n"/>
      <c r="F1341" s="35" t="n"/>
      <c r="G1341" s="35" t="n"/>
      <c r="H1341" s="35" t="n"/>
      <c r="I1341" s="40" t="n"/>
      <c r="J1341" s="35" t="n"/>
      <c r="L1341" s="39">
        <f>IF(B1341="","",IFERROR(YEAR(B1341)*0+D1341*0+1,0))</f>
        <v/>
      </c>
      <c r="M1341" s="55">
        <f>IF(L1341&lt;&gt;1,"",IF(O1341&gt;0,IF(INDEX('分け方の表'!$O$4:$O$53,O1341)&lt;&gt;"",DATE(YEAR(INDEX('分け方の表'!$O$4:$O$53,O1341)),MONTH(INDEX('分け方の表'!$O$4:$O$53,O1341)),1),DATE(YEAR(B1341),MONTH(B1341),1)),DATE(YEAR(B1341),MONTH(B1341),1)))</f>
        <v/>
      </c>
      <c r="N1341" s="39">
        <f>IF(L1341&lt;&gt;1,"",IF(J1341="",0,IF(COUNTIFS($J$4:J1341,J1341)&gt;1,1,0)))</f>
        <v/>
      </c>
      <c r="O1341" s="39">
        <f>IF(L1341&lt;&gt;1,"",IF(J1341="",0,IFERROR(MATCH(J1341,'分け方の表'!$M$4:$M$53,0),0)))</f>
        <v/>
      </c>
      <c r="P1341" s="39">
        <f>IF(L1341&lt;&gt;1,"",IF(SUMPRODUCT((COUNTIFS(C1341,"*"&amp;'分け方の表'!$F$4:$F$23&amp;"*")&gt;0)*('分け方の表'!$F$4:$F$23&lt;&gt;"")*'分け方の表'!$I$4:$I$23)=0,99,1+COUNTIFS('分け方の表'!$I$4:$I$23,"&gt;"&amp;SUMPRODUCT((COUNTIFS(C1341,"*"&amp;'分け方の表'!$F$4:$F$23&amp;"*")&gt;0)*('分け方の表'!$F$4:$F$23&lt;&gt;"")*'分け方の表'!$I$4:$I$23))))</f>
        <v/>
      </c>
      <c r="Q1341" s="39">
        <f>IF(L1341&lt;&gt;1,"",IF(P1341&gt;=99,"",INDEX('分け方の表'!$G$4:$G$23,P1341)&amp;""))</f>
        <v/>
      </c>
      <c r="R1341" s="39">
        <f>IF(L1341&lt;&gt;1,"",IF((F1341="収入")*(G1341="給与")*(E1341&lt;&gt;"")*(COUNTIFS('分け方の表'!$J$4:$J$13,E1341)&gt;0),INDEX('分け方の表'!$K$4:$K$13,MATCH(E1341,'分け方の表'!$J$4:$J$13,0))&amp;"",IFERROR(INDEX('分け方の表'!$C$4:$C$103,MATCH(F1341&amp;"|"&amp;G1341,'分け方の表'!$D$4:$D$103,0))&amp;"",IFERROR(INDEX('分け方の表'!$C$4:$C$103,MATCH(F1341&amp;"|（ほか全部）",'分け方の表'!$D$4:$D$103,0))&amp;"","未分類"))))</f>
        <v/>
      </c>
      <c r="S1341" s="39">
        <f>IF(L1341&lt;&gt;1,"",IF(N1341=1,"",IF(IF(O1341&gt;0,INDEX('分け方の表'!$N$4:$N$53,O1341)&amp;"","")&lt;&gt;"",IF(INDEX('分け方の表'!$N$4:$N$53,O1341)="（数えない）","",INDEX('分け方の表'!$N$4:$N$53,O1341)&amp;""),IF(I1341&amp;""="1",IF((Q1341&lt;&gt;"")*(D1341&lt;0)*(IFERROR(INDEX('入力'!$E$30:$E$88,MATCH(Q1341,'入力'!$A$30:$A$88,0)),"")="貯める・増やす"),Q1341,""),IF(A1341&amp;""="0","",IF(Q1341&lt;&gt;"",Q1341,R1341))))))</f>
        <v/>
      </c>
      <c r="T1341" s="56">
        <f>IF(S1341="","",IF(IFERROR(INDEX('入力'!$E$30:$E$88,MATCH(S1341,'入力'!$A$30:$A$88,0)),"")="入るお金",D1341,-D1341))</f>
        <v/>
      </c>
      <c r="U1341" s="39">
        <f>IF(L1341="","",IF(L1341&lt;&gt;1,"見出しなど",IF(N1341=1,"重なり",IF(S1341="",IF(O1341&gt;0,"数えない（直した）",IF(I1341&amp;""="1","振替",IF(A1341&amp;""="0","計算対象外","数えない"))),IF(COUNTIFS('入力'!$A$30:$A$88,S1341)=0,"一覧にない費目",IF(O1341&gt;0,"直した",IF(S1341="未分類","未分類","OK")))))))</f>
        <v/>
      </c>
    </row>
    <row r="1342">
      <c r="A1342" s="40" t="n"/>
      <c r="B1342" s="34" t="n"/>
      <c r="C1342" s="35" t="n"/>
      <c r="D1342" s="36" t="n"/>
      <c r="E1342" s="35" t="n"/>
      <c r="F1342" s="35" t="n"/>
      <c r="G1342" s="35" t="n"/>
      <c r="H1342" s="35" t="n"/>
      <c r="I1342" s="40" t="n"/>
      <c r="J1342" s="35" t="n"/>
      <c r="L1342" s="39">
        <f>IF(B1342="","",IFERROR(YEAR(B1342)*0+D1342*0+1,0))</f>
        <v/>
      </c>
      <c r="M1342" s="55">
        <f>IF(L1342&lt;&gt;1,"",IF(O1342&gt;0,IF(INDEX('分け方の表'!$O$4:$O$53,O1342)&lt;&gt;"",DATE(YEAR(INDEX('分け方の表'!$O$4:$O$53,O1342)),MONTH(INDEX('分け方の表'!$O$4:$O$53,O1342)),1),DATE(YEAR(B1342),MONTH(B1342),1)),DATE(YEAR(B1342),MONTH(B1342),1)))</f>
        <v/>
      </c>
      <c r="N1342" s="39">
        <f>IF(L1342&lt;&gt;1,"",IF(J1342="",0,IF(COUNTIFS($J$4:J1342,J1342)&gt;1,1,0)))</f>
        <v/>
      </c>
      <c r="O1342" s="39">
        <f>IF(L1342&lt;&gt;1,"",IF(J1342="",0,IFERROR(MATCH(J1342,'分け方の表'!$M$4:$M$53,0),0)))</f>
        <v/>
      </c>
      <c r="P1342" s="39">
        <f>IF(L1342&lt;&gt;1,"",IF(SUMPRODUCT((COUNTIFS(C1342,"*"&amp;'分け方の表'!$F$4:$F$23&amp;"*")&gt;0)*('分け方の表'!$F$4:$F$23&lt;&gt;"")*'分け方の表'!$I$4:$I$23)=0,99,1+COUNTIFS('分け方の表'!$I$4:$I$23,"&gt;"&amp;SUMPRODUCT((COUNTIFS(C1342,"*"&amp;'分け方の表'!$F$4:$F$23&amp;"*")&gt;0)*('分け方の表'!$F$4:$F$23&lt;&gt;"")*'分け方の表'!$I$4:$I$23))))</f>
        <v/>
      </c>
      <c r="Q1342" s="39">
        <f>IF(L1342&lt;&gt;1,"",IF(P1342&gt;=99,"",INDEX('分け方の表'!$G$4:$G$23,P1342)&amp;""))</f>
        <v/>
      </c>
      <c r="R1342" s="39">
        <f>IF(L1342&lt;&gt;1,"",IF((F1342="収入")*(G1342="給与")*(E1342&lt;&gt;"")*(COUNTIFS('分け方の表'!$J$4:$J$13,E1342)&gt;0),INDEX('分け方の表'!$K$4:$K$13,MATCH(E1342,'分け方の表'!$J$4:$J$13,0))&amp;"",IFERROR(INDEX('分け方の表'!$C$4:$C$103,MATCH(F1342&amp;"|"&amp;G1342,'分け方の表'!$D$4:$D$103,0))&amp;"",IFERROR(INDEX('分け方の表'!$C$4:$C$103,MATCH(F1342&amp;"|（ほか全部）",'分け方の表'!$D$4:$D$103,0))&amp;"","未分類"))))</f>
        <v/>
      </c>
      <c r="S1342" s="39">
        <f>IF(L1342&lt;&gt;1,"",IF(N1342=1,"",IF(IF(O1342&gt;0,INDEX('分け方の表'!$N$4:$N$53,O1342)&amp;"","")&lt;&gt;"",IF(INDEX('分け方の表'!$N$4:$N$53,O1342)="（数えない）","",INDEX('分け方の表'!$N$4:$N$53,O1342)&amp;""),IF(I1342&amp;""="1",IF((Q1342&lt;&gt;"")*(D1342&lt;0)*(IFERROR(INDEX('入力'!$E$30:$E$88,MATCH(Q1342,'入力'!$A$30:$A$88,0)),"")="貯める・増やす"),Q1342,""),IF(A1342&amp;""="0","",IF(Q1342&lt;&gt;"",Q1342,R1342))))))</f>
        <v/>
      </c>
      <c r="T1342" s="56">
        <f>IF(S1342="","",IF(IFERROR(INDEX('入力'!$E$30:$E$88,MATCH(S1342,'入力'!$A$30:$A$88,0)),"")="入るお金",D1342,-D1342))</f>
        <v/>
      </c>
      <c r="U1342" s="39">
        <f>IF(L1342="","",IF(L1342&lt;&gt;1,"見出しなど",IF(N1342=1,"重なり",IF(S1342="",IF(O1342&gt;0,"数えない（直した）",IF(I1342&amp;""="1","振替",IF(A1342&amp;""="0","計算対象外","数えない"))),IF(COUNTIFS('入力'!$A$30:$A$88,S1342)=0,"一覧にない費目",IF(O1342&gt;0,"直した",IF(S1342="未分類","未分類","OK")))))))</f>
        <v/>
      </c>
    </row>
    <row r="1343">
      <c r="A1343" s="40" t="n"/>
      <c r="B1343" s="34" t="n"/>
      <c r="C1343" s="35" t="n"/>
      <c r="D1343" s="36" t="n"/>
      <c r="E1343" s="35" t="n"/>
      <c r="F1343" s="35" t="n"/>
      <c r="G1343" s="35" t="n"/>
      <c r="H1343" s="35" t="n"/>
      <c r="I1343" s="40" t="n"/>
      <c r="J1343" s="35" t="n"/>
      <c r="L1343" s="39">
        <f>IF(B1343="","",IFERROR(YEAR(B1343)*0+D1343*0+1,0))</f>
        <v/>
      </c>
      <c r="M1343" s="55">
        <f>IF(L1343&lt;&gt;1,"",IF(O1343&gt;0,IF(INDEX('分け方の表'!$O$4:$O$53,O1343)&lt;&gt;"",DATE(YEAR(INDEX('分け方の表'!$O$4:$O$53,O1343)),MONTH(INDEX('分け方の表'!$O$4:$O$53,O1343)),1),DATE(YEAR(B1343),MONTH(B1343),1)),DATE(YEAR(B1343),MONTH(B1343),1)))</f>
        <v/>
      </c>
      <c r="N1343" s="39">
        <f>IF(L1343&lt;&gt;1,"",IF(J1343="",0,IF(COUNTIFS($J$4:J1343,J1343)&gt;1,1,0)))</f>
        <v/>
      </c>
      <c r="O1343" s="39">
        <f>IF(L1343&lt;&gt;1,"",IF(J1343="",0,IFERROR(MATCH(J1343,'分け方の表'!$M$4:$M$53,0),0)))</f>
        <v/>
      </c>
      <c r="P1343" s="39">
        <f>IF(L1343&lt;&gt;1,"",IF(SUMPRODUCT((COUNTIFS(C1343,"*"&amp;'分け方の表'!$F$4:$F$23&amp;"*")&gt;0)*('分け方の表'!$F$4:$F$23&lt;&gt;"")*'分け方の表'!$I$4:$I$23)=0,99,1+COUNTIFS('分け方の表'!$I$4:$I$23,"&gt;"&amp;SUMPRODUCT((COUNTIFS(C1343,"*"&amp;'分け方の表'!$F$4:$F$23&amp;"*")&gt;0)*('分け方の表'!$F$4:$F$23&lt;&gt;"")*'分け方の表'!$I$4:$I$23))))</f>
        <v/>
      </c>
      <c r="Q1343" s="39">
        <f>IF(L1343&lt;&gt;1,"",IF(P1343&gt;=99,"",INDEX('分け方の表'!$G$4:$G$23,P1343)&amp;""))</f>
        <v/>
      </c>
      <c r="R1343" s="39">
        <f>IF(L1343&lt;&gt;1,"",IF((F1343="収入")*(G1343="給与")*(E1343&lt;&gt;"")*(COUNTIFS('分け方の表'!$J$4:$J$13,E1343)&gt;0),INDEX('分け方の表'!$K$4:$K$13,MATCH(E1343,'分け方の表'!$J$4:$J$13,0))&amp;"",IFERROR(INDEX('分け方の表'!$C$4:$C$103,MATCH(F1343&amp;"|"&amp;G1343,'分け方の表'!$D$4:$D$103,0))&amp;"",IFERROR(INDEX('分け方の表'!$C$4:$C$103,MATCH(F1343&amp;"|（ほか全部）",'分け方の表'!$D$4:$D$103,0))&amp;"","未分類"))))</f>
        <v/>
      </c>
      <c r="S1343" s="39">
        <f>IF(L1343&lt;&gt;1,"",IF(N1343=1,"",IF(IF(O1343&gt;0,INDEX('分け方の表'!$N$4:$N$53,O1343)&amp;"","")&lt;&gt;"",IF(INDEX('分け方の表'!$N$4:$N$53,O1343)="（数えない）","",INDEX('分け方の表'!$N$4:$N$53,O1343)&amp;""),IF(I1343&amp;""="1",IF((Q1343&lt;&gt;"")*(D1343&lt;0)*(IFERROR(INDEX('入力'!$E$30:$E$88,MATCH(Q1343,'入力'!$A$30:$A$88,0)),"")="貯める・増やす"),Q1343,""),IF(A1343&amp;""="0","",IF(Q1343&lt;&gt;"",Q1343,R1343))))))</f>
        <v/>
      </c>
      <c r="T1343" s="56">
        <f>IF(S1343="","",IF(IFERROR(INDEX('入力'!$E$30:$E$88,MATCH(S1343,'入力'!$A$30:$A$88,0)),"")="入るお金",D1343,-D1343))</f>
        <v/>
      </c>
      <c r="U1343" s="39">
        <f>IF(L1343="","",IF(L1343&lt;&gt;1,"見出しなど",IF(N1343=1,"重なり",IF(S1343="",IF(O1343&gt;0,"数えない（直した）",IF(I1343&amp;""="1","振替",IF(A1343&amp;""="0","計算対象外","数えない"))),IF(COUNTIFS('入力'!$A$30:$A$88,S1343)=0,"一覧にない費目",IF(O1343&gt;0,"直した",IF(S1343="未分類","未分類","OK")))))))</f>
        <v/>
      </c>
    </row>
    <row r="1344">
      <c r="A1344" s="40" t="n"/>
      <c r="B1344" s="34" t="n"/>
      <c r="C1344" s="35" t="n"/>
      <c r="D1344" s="36" t="n"/>
      <c r="E1344" s="35" t="n"/>
      <c r="F1344" s="35" t="n"/>
      <c r="G1344" s="35" t="n"/>
      <c r="H1344" s="35" t="n"/>
      <c r="I1344" s="40" t="n"/>
      <c r="J1344" s="35" t="n"/>
      <c r="L1344" s="39">
        <f>IF(B1344="","",IFERROR(YEAR(B1344)*0+D1344*0+1,0))</f>
        <v/>
      </c>
      <c r="M1344" s="55">
        <f>IF(L1344&lt;&gt;1,"",IF(O1344&gt;0,IF(INDEX('分け方の表'!$O$4:$O$53,O1344)&lt;&gt;"",DATE(YEAR(INDEX('分け方の表'!$O$4:$O$53,O1344)),MONTH(INDEX('分け方の表'!$O$4:$O$53,O1344)),1),DATE(YEAR(B1344),MONTH(B1344),1)),DATE(YEAR(B1344),MONTH(B1344),1)))</f>
        <v/>
      </c>
      <c r="N1344" s="39">
        <f>IF(L1344&lt;&gt;1,"",IF(J1344="",0,IF(COUNTIFS($J$4:J1344,J1344)&gt;1,1,0)))</f>
        <v/>
      </c>
      <c r="O1344" s="39">
        <f>IF(L1344&lt;&gt;1,"",IF(J1344="",0,IFERROR(MATCH(J1344,'分け方の表'!$M$4:$M$53,0),0)))</f>
        <v/>
      </c>
      <c r="P1344" s="39">
        <f>IF(L1344&lt;&gt;1,"",IF(SUMPRODUCT((COUNTIFS(C1344,"*"&amp;'分け方の表'!$F$4:$F$23&amp;"*")&gt;0)*('分け方の表'!$F$4:$F$23&lt;&gt;"")*'分け方の表'!$I$4:$I$23)=0,99,1+COUNTIFS('分け方の表'!$I$4:$I$23,"&gt;"&amp;SUMPRODUCT((COUNTIFS(C1344,"*"&amp;'分け方の表'!$F$4:$F$23&amp;"*")&gt;0)*('分け方の表'!$F$4:$F$23&lt;&gt;"")*'分け方の表'!$I$4:$I$23))))</f>
        <v/>
      </c>
      <c r="Q1344" s="39">
        <f>IF(L1344&lt;&gt;1,"",IF(P1344&gt;=99,"",INDEX('分け方の表'!$G$4:$G$23,P1344)&amp;""))</f>
        <v/>
      </c>
      <c r="R1344" s="39">
        <f>IF(L1344&lt;&gt;1,"",IF((F1344="収入")*(G1344="給与")*(E1344&lt;&gt;"")*(COUNTIFS('分け方の表'!$J$4:$J$13,E1344)&gt;0),INDEX('分け方の表'!$K$4:$K$13,MATCH(E1344,'分け方の表'!$J$4:$J$13,0))&amp;"",IFERROR(INDEX('分け方の表'!$C$4:$C$103,MATCH(F1344&amp;"|"&amp;G1344,'分け方の表'!$D$4:$D$103,0))&amp;"",IFERROR(INDEX('分け方の表'!$C$4:$C$103,MATCH(F1344&amp;"|（ほか全部）",'分け方の表'!$D$4:$D$103,0))&amp;"","未分類"))))</f>
        <v/>
      </c>
      <c r="S1344" s="39">
        <f>IF(L1344&lt;&gt;1,"",IF(N1344=1,"",IF(IF(O1344&gt;0,INDEX('分け方の表'!$N$4:$N$53,O1344)&amp;"","")&lt;&gt;"",IF(INDEX('分け方の表'!$N$4:$N$53,O1344)="（数えない）","",INDEX('分け方の表'!$N$4:$N$53,O1344)&amp;""),IF(I1344&amp;""="1",IF((Q1344&lt;&gt;"")*(D1344&lt;0)*(IFERROR(INDEX('入力'!$E$30:$E$88,MATCH(Q1344,'入力'!$A$30:$A$88,0)),"")="貯める・増やす"),Q1344,""),IF(A1344&amp;""="0","",IF(Q1344&lt;&gt;"",Q1344,R1344))))))</f>
        <v/>
      </c>
      <c r="T1344" s="56">
        <f>IF(S1344="","",IF(IFERROR(INDEX('入力'!$E$30:$E$88,MATCH(S1344,'入力'!$A$30:$A$88,0)),"")="入るお金",D1344,-D1344))</f>
        <v/>
      </c>
      <c r="U1344" s="39">
        <f>IF(L1344="","",IF(L1344&lt;&gt;1,"見出しなど",IF(N1344=1,"重なり",IF(S1344="",IF(O1344&gt;0,"数えない（直した）",IF(I1344&amp;""="1","振替",IF(A1344&amp;""="0","計算対象外","数えない"))),IF(COUNTIFS('入力'!$A$30:$A$88,S1344)=0,"一覧にない費目",IF(O1344&gt;0,"直した",IF(S1344="未分類","未分類","OK")))))))</f>
        <v/>
      </c>
    </row>
    <row r="1345">
      <c r="A1345" s="40" t="n"/>
      <c r="B1345" s="34" t="n"/>
      <c r="C1345" s="35" t="n"/>
      <c r="D1345" s="36" t="n"/>
      <c r="E1345" s="35" t="n"/>
      <c r="F1345" s="35" t="n"/>
      <c r="G1345" s="35" t="n"/>
      <c r="H1345" s="35" t="n"/>
      <c r="I1345" s="40" t="n"/>
      <c r="J1345" s="35" t="n"/>
      <c r="L1345" s="39">
        <f>IF(B1345="","",IFERROR(YEAR(B1345)*0+D1345*0+1,0))</f>
        <v/>
      </c>
      <c r="M1345" s="55">
        <f>IF(L1345&lt;&gt;1,"",IF(O1345&gt;0,IF(INDEX('分け方の表'!$O$4:$O$53,O1345)&lt;&gt;"",DATE(YEAR(INDEX('分け方の表'!$O$4:$O$53,O1345)),MONTH(INDEX('分け方の表'!$O$4:$O$53,O1345)),1),DATE(YEAR(B1345),MONTH(B1345),1)),DATE(YEAR(B1345),MONTH(B1345),1)))</f>
        <v/>
      </c>
      <c r="N1345" s="39">
        <f>IF(L1345&lt;&gt;1,"",IF(J1345="",0,IF(COUNTIFS($J$4:J1345,J1345)&gt;1,1,0)))</f>
        <v/>
      </c>
      <c r="O1345" s="39">
        <f>IF(L1345&lt;&gt;1,"",IF(J1345="",0,IFERROR(MATCH(J1345,'分け方の表'!$M$4:$M$53,0),0)))</f>
        <v/>
      </c>
      <c r="P1345" s="39">
        <f>IF(L1345&lt;&gt;1,"",IF(SUMPRODUCT((COUNTIFS(C1345,"*"&amp;'分け方の表'!$F$4:$F$23&amp;"*")&gt;0)*('分け方の表'!$F$4:$F$23&lt;&gt;"")*'分け方の表'!$I$4:$I$23)=0,99,1+COUNTIFS('分け方の表'!$I$4:$I$23,"&gt;"&amp;SUMPRODUCT((COUNTIFS(C1345,"*"&amp;'分け方の表'!$F$4:$F$23&amp;"*")&gt;0)*('分け方の表'!$F$4:$F$23&lt;&gt;"")*'分け方の表'!$I$4:$I$23))))</f>
        <v/>
      </c>
      <c r="Q1345" s="39">
        <f>IF(L1345&lt;&gt;1,"",IF(P1345&gt;=99,"",INDEX('分け方の表'!$G$4:$G$23,P1345)&amp;""))</f>
        <v/>
      </c>
      <c r="R1345" s="39">
        <f>IF(L1345&lt;&gt;1,"",IF((F1345="収入")*(G1345="給与")*(E1345&lt;&gt;"")*(COUNTIFS('分け方の表'!$J$4:$J$13,E1345)&gt;0),INDEX('分け方の表'!$K$4:$K$13,MATCH(E1345,'分け方の表'!$J$4:$J$13,0))&amp;"",IFERROR(INDEX('分け方の表'!$C$4:$C$103,MATCH(F1345&amp;"|"&amp;G1345,'分け方の表'!$D$4:$D$103,0))&amp;"",IFERROR(INDEX('分け方の表'!$C$4:$C$103,MATCH(F1345&amp;"|（ほか全部）",'分け方の表'!$D$4:$D$103,0))&amp;"","未分類"))))</f>
        <v/>
      </c>
      <c r="S1345" s="39">
        <f>IF(L1345&lt;&gt;1,"",IF(N1345=1,"",IF(IF(O1345&gt;0,INDEX('分け方の表'!$N$4:$N$53,O1345)&amp;"","")&lt;&gt;"",IF(INDEX('分け方の表'!$N$4:$N$53,O1345)="（数えない）","",INDEX('分け方の表'!$N$4:$N$53,O1345)&amp;""),IF(I1345&amp;""="1",IF((Q1345&lt;&gt;"")*(D1345&lt;0)*(IFERROR(INDEX('入力'!$E$30:$E$88,MATCH(Q1345,'入力'!$A$30:$A$88,0)),"")="貯める・増やす"),Q1345,""),IF(A1345&amp;""="0","",IF(Q1345&lt;&gt;"",Q1345,R1345))))))</f>
        <v/>
      </c>
      <c r="T1345" s="56">
        <f>IF(S1345="","",IF(IFERROR(INDEX('入力'!$E$30:$E$88,MATCH(S1345,'入力'!$A$30:$A$88,0)),"")="入るお金",D1345,-D1345))</f>
        <v/>
      </c>
      <c r="U1345" s="39">
        <f>IF(L1345="","",IF(L1345&lt;&gt;1,"見出しなど",IF(N1345=1,"重なり",IF(S1345="",IF(O1345&gt;0,"数えない（直した）",IF(I1345&amp;""="1","振替",IF(A1345&amp;""="0","計算対象外","数えない"))),IF(COUNTIFS('入力'!$A$30:$A$88,S1345)=0,"一覧にない費目",IF(O1345&gt;0,"直した",IF(S1345="未分類","未分類","OK")))))))</f>
        <v/>
      </c>
    </row>
    <row r="1346">
      <c r="A1346" s="40" t="n"/>
      <c r="B1346" s="34" t="n"/>
      <c r="C1346" s="35" t="n"/>
      <c r="D1346" s="36" t="n"/>
      <c r="E1346" s="35" t="n"/>
      <c r="F1346" s="35" t="n"/>
      <c r="G1346" s="35" t="n"/>
      <c r="H1346" s="35" t="n"/>
      <c r="I1346" s="40" t="n"/>
      <c r="J1346" s="35" t="n"/>
      <c r="L1346" s="39">
        <f>IF(B1346="","",IFERROR(YEAR(B1346)*0+D1346*0+1,0))</f>
        <v/>
      </c>
      <c r="M1346" s="55">
        <f>IF(L1346&lt;&gt;1,"",IF(O1346&gt;0,IF(INDEX('分け方の表'!$O$4:$O$53,O1346)&lt;&gt;"",DATE(YEAR(INDEX('分け方の表'!$O$4:$O$53,O1346)),MONTH(INDEX('分け方の表'!$O$4:$O$53,O1346)),1),DATE(YEAR(B1346),MONTH(B1346),1)),DATE(YEAR(B1346),MONTH(B1346),1)))</f>
        <v/>
      </c>
      <c r="N1346" s="39">
        <f>IF(L1346&lt;&gt;1,"",IF(J1346="",0,IF(COUNTIFS($J$4:J1346,J1346)&gt;1,1,0)))</f>
        <v/>
      </c>
      <c r="O1346" s="39">
        <f>IF(L1346&lt;&gt;1,"",IF(J1346="",0,IFERROR(MATCH(J1346,'分け方の表'!$M$4:$M$53,0),0)))</f>
        <v/>
      </c>
      <c r="P1346" s="39">
        <f>IF(L1346&lt;&gt;1,"",IF(SUMPRODUCT((COUNTIFS(C1346,"*"&amp;'分け方の表'!$F$4:$F$23&amp;"*")&gt;0)*('分け方の表'!$F$4:$F$23&lt;&gt;"")*'分け方の表'!$I$4:$I$23)=0,99,1+COUNTIFS('分け方の表'!$I$4:$I$23,"&gt;"&amp;SUMPRODUCT((COUNTIFS(C1346,"*"&amp;'分け方の表'!$F$4:$F$23&amp;"*")&gt;0)*('分け方の表'!$F$4:$F$23&lt;&gt;"")*'分け方の表'!$I$4:$I$23))))</f>
        <v/>
      </c>
      <c r="Q1346" s="39">
        <f>IF(L1346&lt;&gt;1,"",IF(P1346&gt;=99,"",INDEX('分け方の表'!$G$4:$G$23,P1346)&amp;""))</f>
        <v/>
      </c>
      <c r="R1346" s="39">
        <f>IF(L1346&lt;&gt;1,"",IF((F1346="収入")*(G1346="給与")*(E1346&lt;&gt;"")*(COUNTIFS('分け方の表'!$J$4:$J$13,E1346)&gt;0),INDEX('分け方の表'!$K$4:$K$13,MATCH(E1346,'分け方の表'!$J$4:$J$13,0))&amp;"",IFERROR(INDEX('分け方の表'!$C$4:$C$103,MATCH(F1346&amp;"|"&amp;G1346,'分け方の表'!$D$4:$D$103,0))&amp;"",IFERROR(INDEX('分け方の表'!$C$4:$C$103,MATCH(F1346&amp;"|（ほか全部）",'分け方の表'!$D$4:$D$103,0))&amp;"","未分類"))))</f>
        <v/>
      </c>
      <c r="S1346" s="39">
        <f>IF(L1346&lt;&gt;1,"",IF(N1346=1,"",IF(IF(O1346&gt;0,INDEX('分け方の表'!$N$4:$N$53,O1346)&amp;"","")&lt;&gt;"",IF(INDEX('分け方の表'!$N$4:$N$53,O1346)="（数えない）","",INDEX('分け方の表'!$N$4:$N$53,O1346)&amp;""),IF(I1346&amp;""="1",IF((Q1346&lt;&gt;"")*(D1346&lt;0)*(IFERROR(INDEX('入力'!$E$30:$E$88,MATCH(Q1346,'入力'!$A$30:$A$88,0)),"")="貯める・増やす"),Q1346,""),IF(A1346&amp;""="0","",IF(Q1346&lt;&gt;"",Q1346,R1346))))))</f>
        <v/>
      </c>
      <c r="T1346" s="56">
        <f>IF(S1346="","",IF(IFERROR(INDEX('入力'!$E$30:$E$88,MATCH(S1346,'入力'!$A$30:$A$88,0)),"")="入るお金",D1346,-D1346))</f>
        <v/>
      </c>
      <c r="U1346" s="39">
        <f>IF(L1346="","",IF(L1346&lt;&gt;1,"見出しなど",IF(N1346=1,"重なり",IF(S1346="",IF(O1346&gt;0,"数えない（直した）",IF(I1346&amp;""="1","振替",IF(A1346&amp;""="0","計算対象外","数えない"))),IF(COUNTIFS('入力'!$A$30:$A$88,S1346)=0,"一覧にない費目",IF(O1346&gt;0,"直した",IF(S1346="未分類","未分類","OK")))))))</f>
        <v/>
      </c>
    </row>
    <row r="1347">
      <c r="A1347" s="40" t="n"/>
      <c r="B1347" s="34" t="n"/>
      <c r="C1347" s="35" t="n"/>
      <c r="D1347" s="36" t="n"/>
      <c r="E1347" s="35" t="n"/>
      <c r="F1347" s="35" t="n"/>
      <c r="G1347" s="35" t="n"/>
      <c r="H1347" s="35" t="n"/>
      <c r="I1347" s="40" t="n"/>
      <c r="J1347" s="35" t="n"/>
      <c r="L1347" s="39">
        <f>IF(B1347="","",IFERROR(YEAR(B1347)*0+D1347*0+1,0))</f>
        <v/>
      </c>
      <c r="M1347" s="55">
        <f>IF(L1347&lt;&gt;1,"",IF(O1347&gt;0,IF(INDEX('分け方の表'!$O$4:$O$53,O1347)&lt;&gt;"",DATE(YEAR(INDEX('分け方の表'!$O$4:$O$53,O1347)),MONTH(INDEX('分け方の表'!$O$4:$O$53,O1347)),1),DATE(YEAR(B1347),MONTH(B1347),1)),DATE(YEAR(B1347),MONTH(B1347),1)))</f>
        <v/>
      </c>
      <c r="N1347" s="39">
        <f>IF(L1347&lt;&gt;1,"",IF(J1347="",0,IF(COUNTIFS($J$4:J1347,J1347)&gt;1,1,0)))</f>
        <v/>
      </c>
      <c r="O1347" s="39">
        <f>IF(L1347&lt;&gt;1,"",IF(J1347="",0,IFERROR(MATCH(J1347,'分け方の表'!$M$4:$M$53,0),0)))</f>
        <v/>
      </c>
      <c r="P1347" s="39">
        <f>IF(L1347&lt;&gt;1,"",IF(SUMPRODUCT((COUNTIFS(C1347,"*"&amp;'分け方の表'!$F$4:$F$23&amp;"*")&gt;0)*('分け方の表'!$F$4:$F$23&lt;&gt;"")*'分け方の表'!$I$4:$I$23)=0,99,1+COUNTIFS('分け方の表'!$I$4:$I$23,"&gt;"&amp;SUMPRODUCT((COUNTIFS(C1347,"*"&amp;'分け方の表'!$F$4:$F$23&amp;"*")&gt;0)*('分け方の表'!$F$4:$F$23&lt;&gt;"")*'分け方の表'!$I$4:$I$23))))</f>
        <v/>
      </c>
      <c r="Q1347" s="39">
        <f>IF(L1347&lt;&gt;1,"",IF(P1347&gt;=99,"",INDEX('分け方の表'!$G$4:$G$23,P1347)&amp;""))</f>
        <v/>
      </c>
      <c r="R1347" s="39">
        <f>IF(L1347&lt;&gt;1,"",IF((F1347="収入")*(G1347="給与")*(E1347&lt;&gt;"")*(COUNTIFS('分け方の表'!$J$4:$J$13,E1347)&gt;0),INDEX('分け方の表'!$K$4:$K$13,MATCH(E1347,'分け方の表'!$J$4:$J$13,0))&amp;"",IFERROR(INDEX('分け方の表'!$C$4:$C$103,MATCH(F1347&amp;"|"&amp;G1347,'分け方の表'!$D$4:$D$103,0))&amp;"",IFERROR(INDEX('分け方の表'!$C$4:$C$103,MATCH(F1347&amp;"|（ほか全部）",'分け方の表'!$D$4:$D$103,0))&amp;"","未分類"))))</f>
        <v/>
      </c>
      <c r="S1347" s="39">
        <f>IF(L1347&lt;&gt;1,"",IF(N1347=1,"",IF(IF(O1347&gt;0,INDEX('分け方の表'!$N$4:$N$53,O1347)&amp;"","")&lt;&gt;"",IF(INDEX('分け方の表'!$N$4:$N$53,O1347)="（数えない）","",INDEX('分け方の表'!$N$4:$N$53,O1347)&amp;""),IF(I1347&amp;""="1",IF((Q1347&lt;&gt;"")*(D1347&lt;0)*(IFERROR(INDEX('入力'!$E$30:$E$88,MATCH(Q1347,'入力'!$A$30:$A$88,0)),"")="貯める・増やす"),Q1347,""),IF(A1347&amp;""="0","",IF(Q1347&lt;&gt;"",Q1347,R1347))))))</f>
        <v/>
      </c>
      <c r="T1347" s="56">
        <f>IF(S1347="","",IF(IFERROR(INDEX('入力'!$E$30:$E$88,MATCH(S1347,'入力'!$A$30:$A$88,0)),"")="入るお金",D1347,-D1347))</f>
        <v/>
      </c>
      <c r="U1347" s="39">
        <f>IF(L1347="","",IF(L1347&lt;&gt;1,"見出しなど",IF(N1347=1,"重なり",IF(S1347="",IF(O1347&gt;0,"数えない（直した）",IF(I1347&amp;""="1","振替",IF(A1347&amp;""="0","計算対象外","数えない"))),IF(COUNTIFS('入力'!$A$30:$A$88,S1347)=0,"一覧にない費目",IF(O1347&gt;0,"直した",IF(S1347="未分類","未分類","OK")))))))</f>
        <v/>
      </c>
    </row>
    <row r="1348">
      <c r="A1348" s="40" t="n"/>
      <c r="B1348" s="34" t="n"/>
      <c r="C1348" s="35" t="n"/>
      <c r="D1348" s="36" t="n"/>
      <c r="E1348" s="35" t="n"/>
      <c r="F1348" s="35" t="n"/>
      <c r="G1348" s="35" t="n"/>
      <c r="H1348" s="35" t="n"/>
      <c r="I1348" s="40" t="n"/>
      <c r="J1348" s="35" t="n"/>
      <c r="L1348" s="39">
        <f>IF(B1348="","",IFERROR(YEAR(B1348)*0+D1348*0+1,0))</f>
        <v/>
      </c>
      <c r="M1348" s="55">
        <f>IF(L1348&lt;&gt;1,"",IF(O1348&gt;0,IF(INDEX('分け方の表'!$O$4:$O$53,O1348)&lt;&gt;"",DATE(YEAR(INDEX('分け方の表'!$O$4:$O$53,O1348)),MONTH(INDEX('分け方の表'!$O$4:$O$53,O1348)),1),DATE(YEAR(B1348),MONTH(B1348),1)),DATE(YEAR(B1348),MONTH(B1348),1)))</f>
        <v/>
      </c>
      <c r="N1348" s="39">
        <f>IF(L1348&lt;&gt;1,"",IF(J1348="",0,IF(COUNTIFS($J$4:J1348,J1348)&gt;1,1,0)))</f>
        <v/>
      </c>
      <c r="O1348" s="39">
        <f>IF(L1348&lt;&gt;1,"",IF(J1348="",0,IFERROR(MATCH(J1348,'分け方の表'!$M$4:$M$53,0),0)))</f>
        <v/>
      </c>
      <c r="P1348" s="39">
        <f>IF(L1348&lt;&gt;1,"",IF(SUMPRODUCT((COUNTIFS(C1348,"*"&amp;'分け方の表'!$F$4:$F$23&amp;"*")&gt;0)*('分け方の表'!$F$4:$F$23&lt;&gt;"")*'分け方の表'!$I$4:$I$23)=0,99,1+COUNTIFS('分け方の表'!$I$4:$I$23,"&gt;"&amp;SUMPRODUCT((COUNTIFS(C1348,"*"&amp;'分け方の表'!$F$4:$F$23&amp;"*")&gt;0)*('分け方の表'!$F$4:$F$23&lt;&gt;"")*'分け方の表'!$I$4:$I$23))))</f>
        <v/>
      </c>
      <c r="Q1348" s="39">
        <f>IF(L1348&lt;&gt;1,"",IF(P1348&gt;=99,"",INDEX('分け方の表'!$G$4:$G$23,P1348)&amp;""))</f>
        <v/>
      </c>
      <c r="R1348" s="39">
        <f>IF(L1348&lt;&gt;1,"",IF((F1348="収入")*(G1348="給与")*(E1348&lt;&gt;"")*(COUNTIFS('分け方の表'!$J$4:$J$13,E1348)&gt;0),INDEX('分け方の表'!$K$4:$K$13,MATCH(E1348,'分け方の表'!$J$4:$J$13,0))&amp;"",IFERROR(INDEX('分け方の表'!$C$4:$C$103,MATCH(F1348&amp;"|"&amp;G1348,'分け方の表'!$D$4:$D$103,0))&amp;"",IFERROR(INDEX('分け方の表'!$C$4:$C$103,MATCH(F1348&amp;"|（ほか全部）",'分け方の表'!$D$4:$D$103,0))&amp;"","未分類"))))</f>
        <v/>
      </c>
      <c r="S1348" s="39">
        <f>IF(L1348&lt;&gt;1,"",IF(N1348=1,"",IF(IF(O1348&gt;0,INDEX('分け方の表'!$N$4:$N$53,O1348)&amp;"","")&lt;&gt;"",IF(INDEX('分け方の表'!$N$4:$N$53,O1348)="（数えない）","",INDEX('分け方の表'!$N$4:$N$53,O1348)&amp;""),IF(I1348&amp;""="1",IF((Q1348&lt;&gt;"")*(D1348&lt;0)*(IFERROR(INDEX('入力'!$E$30:$E$88,MATCH(Q1348,'入力'!$A$30:$A$88,0)),"")="貯める・増やす"),Q1348,""),IF(A1348&amp;""="0","",IF(Q1348&lt;&gt;"",Q1348,R1348))))))</f>
        <v/>
      </c>
      <c r="T1348" s="56">
        <f>IF(S1348="","",IF(IFERROR(INDEX('入力'!$E$30:$E$88,MATCH(S1348,'入力'!$A$30:$A$88,0)),"")="入るお金",D1348,-D1348))</f>
        <v/>
      </c>
      <c r="U1348" s="39">
        <f>IF(L1348="","",IF(L1348&lt;&gt;1,"見出しなど",IF(N1348=1,"重なり",IF(S1348="",IF(O1348&gt;0,"数えない（直した）",IF(I1348&amp;""="1","振替",IF(A1348&amp;""="0","計算対象外","数えない"))),IF(COUNTIFS('入力'!$A$30:$A$88,S1348)=0,"一覧にない費目",IF(O1348&gt;0,"直した",IF(S1348="未分類","未分類","OK")))))))</f>
        <v/>
      </c>
    </row>
    <row r="1349">
      <c r="A1349" s="40" t="n"/>
      <c r="B1349" s="34" t="n"/>
      <c r="C1349" s="35" t="n"/>
      <c r="D1349" s="36" t="n"/>
      <c r="E1349" s="35" t="n"/>
      <c r="F1349" s="35" t="n"/>
      <c r="G1349" s="35" t="n"/>
      <c r="H1349" s="35" t="n"/>
      <c r="I1349" s="40" t="n"/>
      <c r="J1349" s="35" t="n"/>
      <c r="L1349" s="39">
        <f>IF(B1349="","",IFERROR(YEAR(B1349)*0+D1349*0+1,0))</f>
        <v/>
      </c>
      <c r="M1349" s="55">
        <f>IF(L1349&lt;&gt;1,"",IF(O1349&gt;0,IF(INDEX('分け方の表'!$O$4:$O$53,O1349)&lt;&gt;"",DATE(YEAR(INDEX('分け方の表'!$O$4:$O$53,O1349)),MONTH(INDEX('分け方の表'!$O$4:$O$53,O1349)),1),DATE(YEAR(B1349),MONTH(B1349),1)),DATE(YEAR(B1349),MONTH(B1349),1)))</f>
        <v/>
      </c>
      <c r="N1349" s="39">
        <f>IF(L1349&lt;&gt;1,"",IF(J1349="",0,IF(COUNTIFS($J$4:J1349,J1349)&gt;1,1,0)))</f>
        <v/>
      </c>
      <c r="O1349" s="39">
        <f>IF(L1349&lt;&gt;1,"",IF(J1349="",0,IFERROR(MATCH(J1349,'分け方の表'!$M$4:$M$53,0),0)))</f>
        <v/>
      </c>
      <c r="P1349" s="39">
        <f>IF(L1349&lt;&gt;1,"",IF(SUMPRODUCT((COUNTIFS(C1349,"*"&amp;'分け方の表'!$F$4:$F$23&amp;"*")&gt;0)*('分け方の表'!$F$4:$F$23&lt;&gt;"")*'分け方の表'!$I$4:$I$23)=0,99,1+COUNTIFS('分け方の表'!$I$4:$I$23,"&gt;"&amp;SUMPRODUCT((COUNTIFS(C1349,"*"&amp;'分け方の表'!$F$4:$F$23&amp;"*")&gt;0)*('分け方の表'!$F$4:$F$23&lt;&gt;"")*'分け方の表'!$I$4:$I$23))))</f>
        <v/>
      </c>
      <c r="Q1349" s="39">
        <f>IF(L1349&lt;&gt;1,"",IF(P1349&gt;=99,"",INDEX('分け方の表'!$G$4:$G$23,P1349)&amp;""))</f>
        <v/>
      </c>
      <c r="R1349" s="39">
        <f>IF(L1349&lt;&gt;1,"",IF((F1349="収入")*(G1349="給与")*(E1349&lt;&gt;"")*(COUNTIFS('分け方の表'!$J$4:$J$13,E1349)&gt;0),INDEX('分け方の表'!$K$4:$K$13,MATCH(E1349,'分け方の表'!$J$4:$J$13,0))&amp;"",IFERROR(INDEX('分け方の表'!$C$4:$C$103,MATCH(F1349&amp;"|"&amp;G1349,'分け方の表'!$D$4:$D$103,0))&amp;"",IFERROR(INDEX('分け方の表'!$C$4:$C$103,MATCH(F1349&amp;"|（ほか全部）",'分け方の表'!$D$4:$D$103,0))&amp;"","未分類"))))</f>
        <v/>
      </c>
      <c r="S1349" s="39">
        <f>IF(L1349&lt;&gt;1,"",IF(N1349=1,"",IF(IF(O1349&gt;0,INDEX('分け方の表'!$N$4:$N$53,O1349)&amp;"","")&lt;&gt;"",IF(INDEX('分け方の表'!$N$4:$N$53,O1349)="（数えない）","",INDEX('分け方の表'!$N$4:$N$53,O1349)&amp;""),IF(I1349&amp;""="1",IF((Q1349&lt;&gt;"")*(D1349&lt;0)*(IFERROR(INDEX('入力'!$E$30:$E$88,MATCH(Q1349,'入力'!$A$30:$A$88,0)),"")="貯める・増やす"),Q1349,""),IF(A1349&amp;""="0","",IF(Q1349&lt;&gt;"",Q1349,R1349))))))</f>
        <v/>
      </c>
      <c r="T1349" s="56">
        <f>IF(S1349="","",IF(IFERROR(INDEX('入力'!$E$30:$E$88,MATCH(S1349,'入力'!$A$30:$A$88,0)),"")="入るお金",D1349,-D1349))</f>
        <v/>
      </c>
      <c r="U1349" s="39">
        <f>IF(L1349="","",IF(L1349&lt;&gt;1,"見出しなど",IF(N1349=1,"重なり",IF(S1349="",IF(O1349&gt;0,"数えない（直した）",IF(I1349&amp;""="1","振替",IF(A1349&amp;""="0","計算対象外","数えない"))),IF(COUNTIFS('入力'!$A$30:$A$88,S1349)=0,"一覧にない費目",IF(O1349&gt;0,"直した",IF(S1349="未分類","未分類","OK")))))))</f>
        <v/>
      </c>
    </row>
    <row r="1350">
      <c r="A1350" s="40" t="n"/>
      <c r="B1350" s="34" t="n"/>
      <c r="C1350" s="35" t="n"/>
      <c r="D1350" s="36" t="n"/>
      <c r="E1350" s="35" t="n"/>
      <c r="F1350" s="35" t="n"/>
      <c r="G1350" s="35" t="n"/>
      <c r="H1350" s="35" t="n"/>
      <c r="I1350" s="40" t="n"/>
      <c r="J1350" s="35" t="n"/>
      <c r="L1350" s="39">
        <f>IF(B1350="","",IFERROR(YEAR(B1350)*0+D1350*0+1,0))</f>
        <v/>
      </c>
      <c r="M1350" s="55">
        <f>IF(L1350&lt;&gt;1,"",IF(O1350&gt;0,IF(INDEX('分け方の表'!$O$4:$O$53,O1350)&lt;&gt;"",DATE(YEAR(INDEX('分け方の表'!$O$4:$O$53,O1350)),MONTH(INDEX('分け方の表'!$O$4:$O$53,O1350)),1),DATE(YEAR(B1350),MONTH(B1350),1)),DATE(YEAR(B1350),MONTH(B1350),1)))</f>
        <v/>
      </c>
      <c r="N1350" s="39">
        <f>IF(L1350&lt;&gt;1,"",IF(J1350="",0,IF(COUNTIFS($J$4:J1350,J1350)&gt;1,1,0)))</f>
        <v/>
      </c>
      <c r="O1350" s="39">
        <f>IF(L1350&lt;&gt;1,"",IF(J1350="",0,IFERROR(MATCH(J1350,'分け方の表'!$M$4:$M$53,0),0)))</f>
        <v/>
      </c>
      <c r="P1350" s="39">
        <f>IF(L1350&lt;&gt;1,"",IF(SUMPRODUCT((COUNTIFS(C1350,"*"&amp;'分け方の表'!$F$4:$F$23&amp;"*")&gt;0)*('分け方の表'!$F$4:$F$23&lt;&gt;"")*'分け方の表'!$I$4:$I$23)=0,99,1+COUNTIFS('分け方の表'!$I$4:$I$23,"&gt;"&amp;SUMPRODUCT((COUNTIFS(C1350,"*"&amp;'分け方の表'!$F$4:$F$23&amp;"*")&gt;0)*('分け方の表'!$F$4:$F$23&lt;&gt;"")*'分け方の表'!$I$4:$I$23))))</f>
        <v/>
      </c>
      <c r="Q1350" s="39">
        <f>IF(L1350&lt;&gt;1,"",IF(P1350&gt;=99,"",INDEX('分け方の表'!$G$4:$G$23,P1350)&amp;""))</f>
        <v/>
      </c>
      <c r="R1350" s="39">
        <f>IF(L1350&lt;&gt;1,"",IF((F1350="収入")*(G1350="給与")*(E1350&lt;&gt;"")*(COUNTIFS('分け方の表'!$J$4:$J$13,E1350)&gt;0),INDEX('分け方の表'!$K$4:$K$13,MATCH(E1350,'分け方の表'!$J$4:$J$13,0))&amp;"",IFERROR(INDEX('分け方の表'!$C$4:$C$103,MATCH(F1350&amp;"|"&amp;G1350,'分け方の表'!$D$4:$D$103,0))&amp;"",IFERROR(INDEX('分け方の表'!$C$4:$C$103,MATCH(F1350&amp;"|（ほか全部）",'分け方の表'!$D$4:$D$103,0))&amp;"","未分類"))))</f>
        <v/>
      </c>
      <c r="S1350" s="39">
        <f>IF(L1350&lt;&gt;1,"",IF(N1350=1,"",IF(IF(O1350&gt;0,INDEX('分け方の表'!$N$4:$N$53,O1350)&amp;"","")&lt;&gt;"",IF(INDEX('分け方の表'!$N$4:$N$53,O1350)="（数えない）","",INDEX('分け方の表'!$N$4:$N$53,O1350)&amp;""),IF(I1350&amp;""="1",IF((Q1350&lt;&gt;"")*(D1350&lt;0)*(IFERROR(INDEX('入力'!$E$30:$E$88,MATCH(Q1350,'入力'!$A$30:$A$88,0)),"")="貯める・増やす"),Q1350,""),IF(A1350&amp;""="0","",IF(Q1350&lt;&gt;"",Q1350,R1350))))))</f>
        <v/>
      </c>
      <c r="T1350" s="56">
        <f>IF(S1350="","",IF(IFERROR(INDEX('入力'!$E$30:$E$88,MATCH(S1350,'入力'!$A$30:$A$88,0)),"")="入るお金",D1350,-D1350))</f>
        <v/>
      </c>
      <c r="U1350" s="39">
        <f>IF(L1350="","",IF(L1350&lt;&gt;1,"見出しなど",IF(N1350=1,"重なり",IF(S1350="",IF(O1350&gt;0,"数えない（直した）",IF(I1350&amp;""="1","振替",IF(A1350&amp;""="0","計算対象外","数えない"))),IF(COUNTIFS('入力'!$A$30:$A$88,S1350)=0,"一覧にない費目",IF(O1350&gt;0,"直した",IF(S1350="未分類","未分類","OK")))))))</f>
        <v/>
      </c>
    </row>
    <row r="1351">
      <c r="A1351" s="40" t="n"/>
      <c r="B1351" s="34" t="n"/>
      <c r="C1351" s="35" t="n"/>
      <c r="D1351" s="36" t="n"/>
      <c r="E1351" s="35" t="n"/>
      <c r="F1351" s="35" t="n"/>
      <c r="G1351" s="35" t="n"/>
      <c r="H1351" s="35" t="n"/>
      <c r="I1351" s="40" t="n"/>
      <c r="J1351" s="35" t="n"/>
      <c r="L1351" s="39">
        <f>IF(B1351="","",IFERROR(YEAR(B1351)*0+D1351*0+1,0))</f>
        <v/>
      </c>
      <c r="M1351" s="55">
        <f>IF(L1351&lt;&gt;1,"",IF(O1351&gt;0,IF(INDEX('分け方の表'!$O$4:$O$53,O1351)&lt;&gt;"",DATE(YEAR(INDEX('分け方の表'!$O$4:$O$53,O1351)),MONTH(INDEX('分け方の表'!$O$4:$O$53,O1351)),1),DATE(YEAR(B1351),MONTH(B1351),1)),DATE(YEAR(B1351),MONTH(B1351),1)))</f>
        <v/>
      </c>
      <c r="N1351" s="39">
        <f>IF(L1351&lt;&gt;1,"",IF(J1351="",0,IF(COUNTIFS($J$4:J1351,J1351)&gt;1,1,0)))</f>
        <v/>
      </c>
      <c r="O1351" s="39">
        <f>IF(L1351&lt;&gt;1,"",IF(J1351="",0,IFERROR(MATCH(J1351,'分け方の表'!$M$4:$M$53,0),0)))</f>
        <v/>
      </c>
      <c r="P1351" s="39">
        <f>IF(L1351&lt;&gt;1,"",IF(SUMPRODUCT((COUNTIFS(C1351,"*"&amp;'分け方の表'!$F$4:$F$23&amp;"*")&gt;0)*('分け方の表'!$F$4:$F$23&lt;&gt;"")*'分け方の表'!$I$4:$I$23)=0,99,1+COUNTIFS('分け方の表'!$I$4:$I$23,"&gt;"&amp;SUMPRODUCT((COUNTIFS(C1351,"*"&amp;'分け方の表'!$F$4:$F$23&amp;"*")&gt;0)*('分け方の表'!$F$4:$F$23&lt;&gt;"")*'分け方の表'!$I$4:$I$23))))</f>
        <v/>
      </c>
      <c r="Q1351" s="39">
        <f>IF(L1351&lt;&gt;1,"",IF(P1351&gt;=99,"",INDEX('分け方の表'!$G$4:$G$23,P1351)&amp;""))</f>
        <v/>
      </c>
      <c r="R1351" s="39">
        <f>IF(L1351&lt;&gt;1,"",IF((F1351="収入")*(G1351="給与")*(E1351&lt;&gt;"")*(COUNTIFS('分け方の表'!$J$4:$J$13,E1351)&gt;0),INDEX('分け方の表'!$K$4:$K$13,MATCH(E1351,'分け方の表'!$J$4:$J$13,0))&amp;"",IFERROR(INDEX('分け方の表'!$C$4:$C$103,MATCH(F1351&amp;"|"&amp;G1351,'分け方の表'!$D$4:$D$103,0))&amp;"",IFERROR(INDEX('分け方の表'!$C$4:$C$103,MATCH(F1351&amp;"|（ほか全部）",'分け方の表'!$D$4:$D$103,0))&amp;"","未分類"))))</f>
        <v/>
      </c>
      <c r="S1351" s="39">
        <f>IF(L1351&lt;&gt;1,"",IF(N1351=1,"",IF(IF(O1351&gt;0,INDEX('分け方の表'!$N$4:$N$53,O1351)&amp;"","")&lt;&gt;"",IF(INDEX('分け方の表'!$N$4:$N$53,O1351)="（数えない）","",INDEX('分け方の表'!$N$4:$N$53,O1351)&amp;""),IF(I1351&amp;""="1",IF((Q1351&lt;&gt;"")*(D1351&lt;0)*(IFERROR(INDEX('入力'!$E$30:$E$88,MATCH(Q1351,'入力'!$A$30:$A$88,0)),"")="貯める・増やす"),Q1351,""),IF(A1351&amp;""="0","",IF(Q1351&lt;&gt;"",Q1351,R1351))))))</f>
        <v/>
      </c>
      <c r="T1351" s="56">
        <f>IF(S1351="","",IF(IFERROR(INDEX('入力'!$E$30:$E$88,MATCH(S1351,'入力'!$A$30:$A$88,0)),"")="入るお金",D1351,-D1351))</f>
        <v/>
      </c>
      <c r="U1351" s="39">
        <f>IF(L1351="","",IF(L1351&lt;&gt;1,"見出しなど",IF(N1351=1,"重なり",IF(S1351="",IF(O1351&gt;0,"数えない（直した）",IF(I1351&amp;""="1","振替",IF(A1351&amp;""="0","計算対象外","数えない"))),IF(COUNTIFS('入力'!$A$30:$A$88,S1351)=0,"一覧にない費目",IF(O1351&gt;0,"直した",IF(S1351="未分類","未分類","OK")))))))</f>
        <v/>
      </c>
    </row>
    <row r="1352">
      <c r="A1352" s="40" t="n"/>
      <c r="B1352" s="34" t="n"/>
      <c r="C1352" s="35" t="n"/>
      <c r="D1352" s="36" t="n"/>
      <c r="E1352" s="35" t="n"/>
      <c r="F1352" s="35" t="n"/>
      <c r="G1352" s="35" t="n"/>
      <c r="H1352" s="35" t="n"/>
      <c r="I1352" s="40" t="n"/>
      <c r="J1352" s="35" t="n"/>
      <c r="L1352" s="39">
        <f>IF(B1352="","",IFERROR(YEAR(B1352)*0+D1352*0+1,0))</f>
        <v/>
      </c>
      <c r="M1352" s="55">
        <f>IF(L1352&lt;&gt;1,"",IF(O1352&gt;0,IF(INDEX('分け方の表'!$O$4:$O$53,O1352)&lt;&gt;"",DATE(YEAR(INDEX('分け方の表'!$O$4:$O$53,O1352)),MONTH(INDEX('分け方の表'!$O$4:$O$53,O1352)),1),DATE(YEAR(B1352),MONTH(B1352),1)),DATE(YEAR(B1352),MONTH(B1352),1)))</f>
        <v/>
      </c>
      <c r="N1352" s="39">
        <f>IF(L1352&lt;&gt;1,"",IF(J1352="",0,IF(COUNTIFS($J$4:J1352,J1352)&gt;1,1,0)))</f>
        <v/>
      </c>
      <c r="O1352" s="39">
        <f>IF(L1352&lt;&gt;1,"",IF(J1352="",0,IFERROR(MATCH(J1352,'分け方の表'!$M$4:$M$53,0),0)))</f>
        <v/>
      </c>
      <c r="P1352" s="39">
        <f>IF(L1352&lt;&gt;1,"",IF(SUMPRODUCT((COUNTIFS(C1352,"*"&amp;'分け方の表'!$F$4:$F$23&amp;"*")&gt;0)*('分け方の表'!$F$4:$F$23&lt;&gt;"")*'分け方の表'!$I$4:$I$23)=0,99,1+COUNTIFS('分け方の表'!$I$4:$I$23,"&gt;"&amp;SUMPRODUCT((COUNTIFS(C1352,"*"&amp;'分け方の表'!$F$4:$F$23&amp;"*")&gt;0)*('分け方の表'!$F$4:$F$23&lt;&gt;"")*'分け方の表'!$I$4:$I$23))))</f>
        <v/>
      </c>
      <c r="Q1352" s="39">
        <f>IF(L1352&lt;&gt;1,"",IF(P1352&gt;=99,"",INDEX('分け方の表'!$G$4:$G$23,P1352)&amp;""))</f>
        <v/>
      </c>
      <c r="R1352" s="39">
        <f>IF(L1352&lt;&gt;1,"",IF((F1352="収入")*(G1352="給与")*(E1352&lt;&gt;"")*(COUNTIFS('分け方の表'!$J$4:$J$13,E1352)&gt;0),INDEX('分け方の表'!$K$4:$K$13,MATCH(E1352,'分け方の表'!$J$4:$J$13,0))&amp;"",IFERROR(INDEX('分け方の表'!$C$4:$C$103,MATCH(F1352&amp;"|"&amp;G1352,'分け方の表'!$D$4:$D$103,0))&amp;"",IFERROR(INDEX('分け方の表'!$C$4:$C$103,MATCH(F1352&amp;"|（ほか全部）",'分け方の表'!$D$4:$D$103,0))&amp;"","未分類"))))</f>
        <v/>
      </c>
      <c r="S1352" s="39">
        <f>IF(L1352&lt;&gt;1,"",IF(N1352=1,"",IF(IF(O1352&gt;0,INDEX('分け方の表'!$N$4:$N$53,O1352)&amp;"","")&lt;&gt;"",IF(INDEX('分け方の表'!$N$4:$N$53,O1352)="（数えない）","",INDEX('分け方の表'!$N$4:$N$53,O1352)&amp;""),IF(I1352&amp;""="1",IF((Q1352&lt;&gt;"")*(D1352&lt;0)*(IFERROR(INDEX('入力'!$E$30:$E$88,MATCH(Q1352,'入力'!$A$30:$A$88,0)),"")="貯める・増やす"),Q1352,""),IF(A1352&amp;""="0","",IF(Q1352&lt;&gt;"",Q1352,R1352))))))</f>
        <v/>
      </c>
      <c r="T1352" s="56">
        <f>IF(S1352="","",IF(IFERROR(INDEX('入力'!$E$30:$E$88,MATCH(S1352,'入力'!$A$30:$A$88,0)),"")="入るお金",D1352,-D1352))</f>
        <v/>
      </c>
      <c r="U1352" s="39">
        <f>IF(L1352="","",IF(L1352&lt;&gt;1,"見出しなど",IF(N1352=1,"重なり",IF(S1352="",IF(O1352&gt;0,"数えない（直した）",IF(I1352&amp;""="1","振替",IF(A1352&amp;""="0","計算対象外","数えない"))),IF(COUNTIFS('入力'!$A$30:$A$88,S1352)=0,"一覧にない費目",IF(O1352&gt;0,"直した",IF(S1352="未分類","未分類","OK")))))))</f>
        <v/>
      </c>
    </row>
    <row r="1353">
      <c r="A1353" s="40" t="n"/>
      <c r="B1353" s="34" t="n"/>
      <c r="C1353" s="35" t="n"/>
      <c r="D1353" s="36" t="n"/>
      <c r="E1353" s="35" t="n"/>
      <c r="F1353" s="35" t="n"/>
      <c r="G1353" s="35" t="n"/>
      <c r="H1353" s="35" t="n"/>
      <c r="I1353" s="40" t="n"/>
      <c r="J1353" s="35" t="n"/>
      <c r="L1353" s="39">
        <f>IF(B1353="","",IFERROR(YEAR(B1353)*0+D1353*0+1,0))</f>
        <v/>
      </c>
      <c r="M1353" s="55">
        <f>IF(L1353&lt;&gt;1,"",IF(O1353&gt;0,IF(INDEX('分け方の表'!$O$4:$O$53,O1353)&lt;&gt;"",DATE(YEAR(INDEX('分け方の表'!$O$4:$O$53,O1353)),MONTH(INDEX('分け方の表'!$O$4:$O$53,O1353)),1),DATE(YEAR(B1353),MONTH(B1353),1)),DATE(YEAR(B1353),MONTH(B1353),1)))</f>
        <v/>
      </c>
      <c r="N1353" s="39">
        <f>IF(L1353&lt;&gt;1,"",IF(J1353="",0,IF(COUNTIFS($J$4:J1353,J1353)&gt;1,1,0)))</f>
        <v/>
      </c>
      <c r="O1353" s="39">
        <f>IF(L1353&lt;&gt;1,"",IF(J1353="",0,IFERROR(MATCH(J1353,'分け方の表'!$M$4:$M$53,0),0)))</f>
        <v/>
      </c>
      <c r="P1353" s="39">
        <f>IF(L1353&lt;&gt;1,"",IF(SUMPRODUCT((COUNTIFS(C1353,"*"&amp;'分け方の表'!$F$4:$F$23&amp;"*")&gt;0)*('分け方の表'!$F$4:$F$23&lt;&gt;"")*'分け方の表'!$I$4:$I$23)=0,99,1+COUNTIFS('分け方の表'!$I$4:$I$23,"&gt;"&amp;SUMPRODUCT((COUNTIFS(C1353,"*"&amp;'分け方の表'!$F$4:$F$23&amp;"*")&gt;0)*('分け方の表'!$F$4:$F$23&lt;&gt;"")*'分け方の表'!$I$4:$I$23))))</f>
        <v/>
      </c>
      <c r="Q1353" s="39">
        <f>IF(L1353&lt;&gt;1,"",IF(P1353&gt;=99,"",INDEX('分け方の表'!$G$4:$G$23,P1353)&amp;""))</f>
        <v/>
      </c>
      <c r="R1353" s="39">
        <f>IF(L1353&lt;&gt;1,"",IF((F1353="収入")*(G1353="給与")*(E1353&lt;&gt;"")*(COUNTIFS('分け方の表'!$J$4:$J$13,E1353)&gt;0),INDEX('分け方の表'!$K$4:$K$13,MATCH(E1353,'分け方の表'!$J$4:$J$13,0))&amp;"",IFERROR(INDEX('分け方の表'!$C$4:$C$103,MATCH(F1353&amp;"|"&amp;G1353,'分け方の表'!$D$4:$D$103,0))&amp;"",IFERROR(INDEX('分け方の表'!$C$4:$C$103,MATCH(F1353&amp;"|（ほか全部）",'分け方の表'!$D$4:$D$103,0))&amp;"","未分類"))))</f>
        <v/>
      </c>
      <c r="S1353" s="39">
        <f>IF(L1353&lt;&gt;1,"",IF(N1353=1,"",IF(IF(O1353&gt;0,INDEX('分け方の表'!$N$4:$N$53,O1353)&amp;"","")&lt;&gt;"",IF(INDEX('分け方の表'!$N$4:$N$53,O1353)="（数えない）","",INDEX('分け方の表'!$N$4:$N$53,O1353)&amp;""),IF(I1353&amp;""="1",IF((Q1353&lt;&gt;"")*(D1353&lt;0)*(IFERROR(INDEX('入力'!$E$30:$E$88,MATCH(Q1353,'入力'!$A$30:$A$88,0)),"")="貯める・増やす"),Q1353,""),IF(A1353&amp;""="0","",IF(Q1353&lt;&gt;"",Q1353,R1353))))))</f>
        <v/>
      </c>
      <c r="T1353" s="56">
        <f>IF(S1353="","",IF(IFERROR(INDEX('入力'!$E$30:$E$88,MATCH(S1353,'入力'!$A$30:$A$88,0)),"")="入るお金",D1353,-D1353))</f>
        <v/>
      </c>
      <c r="U1353" s="39">
        <f>IF(L1353="","",IF(L1353&lt;&gt;1,"見出しなど",IF(N1353=1,"重なり",IF(S1353="",IF(O1353&gt;0,"数えない（直した）",IF(I1353&amp;""="1","振替",IF(A1353&amp;""="0","計算対象外","数えない"))),IF(COUNTIFS('入力'!$A$30:$A$88,S1353)=0,"一覧にない費目",IF(O1353&gt;0,"直した",IF(S1353="未分類","未分類","OK")))))))</f>
        <v/>
      </c>
    </row>
    <row r="1354">
      <c r="A1354" s="40" t="n"/>
      <c r="B1354" s="34" t="n"/>
      <c r="C1354" s="35" t="n"/>
      <c r="D1354" s="36" t="n"/>
      <c r="E1354" s="35" t="n"/>
      <c r="F1354" s="35" t="n"/>
      <c r="G1354" s="35" t="n"/>
      <c r="H1354" s="35" t="n"/>
      <c r="I1354" s="40" t="n"/>
      <c r="J1354" s="35" t="n"/>
      <c r="L1354" s="39">
        <f>IF(B1354="","",IFERROR(YEAR(B1354)*0+D1354*0+1,0))</f>
        <v/>
      </c>
      <c r="M1354" s="55">
        <f>IF(L1354&lt;&gt;1,"",IF(O1354&gt;0,IF(INDEX('分け方の表'!$O$4:$O$53,O1354)&lt;&gt;"",DATE(YEAR(INDEX('分け方の表'!$O$4:$O$53,O1354)),MONTH(INDEX('分け方の表'!$O$4:$O$53,O1354)),1),DATE(YEAR(B1354),MONTH(B1354),1)),DATE(YEAR(B1354),MONTH(B1354),1)))</f>
        <v/>
      </c>
      <c r="N1354" s="39">
        <f>IF(L1354&lt;&gt;1,"",IF(J1354="",0,IF(COUNTIFS($J$4:J1354,J1354)&gt;1,1,0)))</f>
        <v/>
      </c>
      <c r="O1354" s="39">
        <f>IF(L1354&lt;&gt;1,"",IF(J1354="",0,IFERROR(MATCH(J1354,'分け方の表'!$M$4:$M$53,0),0)))</f>
        <v/>
      </c>
      <c r="P1354" s="39">
        <f>IF(L1354&lt;&gt;1,"",IF(SUMPRODUCT((COUNTIFS(C1354,"*"&amp;'分け方の表'!$F$4:$F$23&amp;"*")&gt;0)*('分け方の表'!$F$4:$F$23&lt;&gt;"")*'分け方の表'!$I$4:$I$23)=0,99,1+COUNTIFS('分け方の表'!$I$4:$I$23,"&gt;"&amp;SUMPRODUCT((COUNTIFS(C1354,"*"&amp;'分け方の表'!$F$4:$F$23&amp;"*")&gt;0)*('分け方の表'!$F$4:$F$23&lt;&gt;"")*'分け方の表'!$I$4:$I$23))))</f>
        <v/>
      </c>
      <c r="Q1354" s="39">
        <f>IF(L1354&lt;&gt;1,"",IF(P1354&gt;=99,"",INDEX('分け方の表'!$G$4:$G$23,P1354)&amp;""))</f>
        <v/>
      </c>
      <c r="R1354" s="39">
        <f>IF(L1354&lt;&gt;1,"",IF((F1354="収入")*(G1354="給与")*(E1354&lt;&gt;"")*(COUNTIFS('分け方の表'!$J$4:$J$13,E1354)&gt;0),INDEX('分け方の表'!$K$4:$K$13,MATCH(E1354,'分け方の表'!$J$4:$J$13,0))&amp;"",IFERROR(INDEX('分け方の表'!$C$4:$C$103,MATCH(F1354&amp;"|"&amp;G1354,'分け方の表'!$D$4:$D$103,0))&amp;"",IFERROR(INDEX('分け方の表'!$C$4:$C$103,MATCH(F1354&amp;"|（ほか全部）",'分け方の表'!$D$4:$D$103,0))&amp;"","未分類"))))</f>
        <v/>
      </c>
      <c r="S1354" s="39">
        <f>IF(L1354&lt;&gt;1,"",IF(N1354=1,"",IF(IF(O1354&gt;0,INDEX('分け方の表'!$N$4:$N$53,O1354)&amp;"","")&lt;&gt;"",IF(INDEX('分け方の表'!$N$4:$N$53,O1354)="（数えない）","",INDEX('分け方の表'!$N$4:$N$53,O1354)&amp;""),IF(I1354&amp;""="1",IF((Q1354&lt;&gt;"")*(D1354&lt;0)*(IFERROR(INDEX('入力'!$E$30:$E$88,MATCH(Q1354,'入力'!$A$30:$A$88,0)),"")="貯める・増やす"),Q1354,""),IF(A1354&amp;""="0","",IF(Q1354&lt;&gt;"",Q1354,R1354))))))</f>
        <v/>
      </c>
      <c r="T1354" s="56">
        <f>IF(S1354="","",IF(IFERROR(INDEX('入力'!$E$30:$E$88,MATCH(S1354,'入力'!$A$30:$A$88,0)),"")="入るお金",D1354,-D1354))</f>
        <v/>
      </c>
      <c r="U1354" s="39">
        <f>IF(L1354="","",IF(L1354&lt;&gt;1,"見出しなど",IF(N1354=1,"重なり",IF(S1354="",IF(O1354&gt;0,"数えない（直した）",IF(I1354&amp;""="1","振替",IF(A1354&amp;""="0","計算対象外","数えない"))),IF(COUNTIFS('入力'!$A$30:$A$88,S1354)=0,"一覧にない費目",IF(O1354&gt;0,"直した",IF(S1354="未分類","未分類","OK")))))))</f>
        <v/>
      </c>
    </row>
    <row r="1355">
      <c r="A1355" s="40" t="n"/>
      <c r="B1355" s="34" t="n"/>
      <c r="C1355" s="35" t="n"/>
      <c r="D1355" s="36" t="n"/>
      <c r="E1355" s="35" t="n"/>
      <c r="F1355" s="35" t="n"/>
      <c r="G1355" s="35" t="n"/>
      <c r="H1355" s="35" t="n"/>
      <c r="I1355" s="40" t="n"/>
      <c r="J1355" s="35" t="n"/>
      <c r="L1355" s="39">
        <f>IF(B1355="","",IFERROR(YEAR(B1355)*0+D1355*0+1,0))</f>
        <v/>
      </c>
      <c r="M1355" s="55">
        <f>IF(L1355&lt;&gt;1,"",IF(O1355&gt;0,IF(INDEX('分け方の表'!$O$4:$O$53,O1355)&lt;&gt;"",DATE(YEAR(INDEX('分け方の表'!$O$4:$O$53,O1355)),MONTH(INDEX('分け方の表'!$O$4:$O$53,O1355)),1),DATE(YEAR(B1355),MONTH(B1355),1)),DATE(YEAR(B1355),MONTH(B1355),1)))</f>
        <v/>
      </c>
      <c r="N1355" s="39">
        <f>IF(L1355&lt;&gt;1,"",IF(J1355="",0,IF(COUNTIFS($J$4:J1355,J1355)&gt;1,1,0)))</f>
        <v/>
      </c>
      <c r="O1355" s="39">
        <f>IF(L1355&lt;&gt;1,"",IF(J1355="",0,IFERROR(MATCH(J1355,'分け方の表'!$M$4:$M$53,0),0)))</f>
        <v/>
      </c>
      <c r="P1355" s="39">
        <f>IF(L1355&lt;&gt;1,"",IF(SUMPRODUCT((COUNTIFS(C1355,"*"&amp;'分け方の表'!$F$4:$F$23&amp;"*")&gt;0)*('分け方の表'!$F$4:$F$23&lt;&gt;"")*'分け方の表'!$I$4:$I$23)=0,99,1+COUNTIFS('分け方の表'!$I$4:$I$23,"&gt;"&amp;SUMPRODUCT((COUNTIFS(C1355,"*"&amp;'分け方の表'!$F$4:$F$23&amp;"*")&gt;0)*('分け方の表'!$F$4:$F$23&lt;&gt;"")*'分け方の表'!$I$4:$I$23))))</f>
        <v/>
      </c>
      <c r="Q1355" s="39">
        <f>IF(L1355&lt;&gt;1,"",IF(P1355&gt;=99,"",INDEX('分け方の表'!$G$4:$G$23,P1355)&amp;""))</f>
        <v/>
      </c>
      <c r="R1355" s="39">
        <f>IF(L1355&lt;&gt;1,"",IF((F1355="収入")*(G1355="給与")*(E1355&lt;&gt;"")*(COUNTIFS('分け方の表'!$J$4:$J$13,E1355)&gt;0),INDEX('分け方の表'!$K$4:$K$13,MATCH(E1355,'分け方の表'!$J$4:$J$13,0))&amp;"",IFERROR(INDEX('分け方の表'!$C$4:$C$103,MATCH(F1355&amp;"|"&amp;G1355,'分け方の表'!$D$4:$D$103,0))&amp;"",IFERROR(INDEX('分け方の表'!$C$4:$C$103,MATCH(F1355&amp;"|（ほか全部）",'分け方の表'!$D$4:$D$103,0))&amp;"","未分類"))))</f>
        <v/>
      </c>
      <c r="S1355" s="39">
        <f>IF(L1355&lt;&gt;1,"",IF(N1355=1,"",IF(IF(O1355&gt;0,INDEX('分け方の表'!$N$4:$N$53,O1355)&amp;"","")&lt;&gt;"",IF(INDEX('分け方の表'!$N$4:$N$53,O1355)="（数えない）","",INDEX('分け方の表'!$N$4:$N$53,O1355)&amp;""),IF(I1355&amp;""="1",IF((Q1355&lt;&gt;"")*(D1355&lt;0)*(IFERROR(INDEX('入力'!$E$30:$E$88,MATCH(Q1355,'入力'!$A$30:$A$88,0)),"")="貯める・増やす"),Q1355,""),IF(A1355&amp;""="0","",IF(Q1355&lt;&gt;"",Q1355,R1355))))))</f>
        <v/>
      </c>
      <c r="T1355" s="56">
        <f>IF(S1355="","",IF(IFERROR(INDEX('入力'!$E$30:$E$88,MATCH(S1355,'入力'!$A$30:$A$88,0)),"")="入るお金",D1355,-D1355))</f>
        <v/>
      </c>
      <c r="U1355" s="39">
        <f>IF(L1355="","",IF(L1355&lt;&gt;1,"見出しなど",IF(N1355=1,"重なり",IF(S1355="",IF(O1355&gt;0,"数えない（直した）",IF(I1355&amp;""="1","振替",IF(A1355&amp;""="0","計算対象外","数えない"))),IF(COUNTIFS('入力'!$A$30:$A$88,S1355)=0,"一覧にない費目",IF(O1355&gt;0,"直した",IF(S1355="未分類","未分類","OK")))))))</f>
        <v/>
      </c>
    </row>
    <row r="1356">
      <c r="A1356" s="40" t="n"/>
      <c r="B1356" s="34" t="n"/>
      <c r="C1356" s="35" t="n"/>
      <c r="D1356" s="36" t="n"/>
      <c r="E1356" s="35" t="n"/>
      <c r="F1356" s="35" t="n"/>
      <c r="G1356" s="35" t="n"/>
      <c r="H1356" s="35" t="n"/>
      <c r="I1356" s="40" t="n"/>
      <c r="J1356" s="35" t="n"/>
      <c r="L1356" s="39">
        <f>IF(B1356="","",IFERROR(YEAR(B1356)*0+D1356*0+1,0))</f>
        <v/>
      </c>
      <c r="M1356" s="55">
        <f>IF(L1356&lt;&gt;1,"",IF(O1356&gt;0,IF(INDEX('分け方の表'!$O$4:$O$53,O1356)&lt;&gt;"",DATE(YEAR(INDEX('分け方の表'!$O$4:$O$53,O1356)),MONTH(INDEX('分け方の表'!$O$4:$O$53,O1356)),1),DATE(YEAR(B1356),MONTH(B1356),1)),DATE(YEAR(B1356),MONTH(B1356),1)))</f>
        <v/>
      </c>
      <c r="N1356" s="39">
        <f>IF(L1356&lt;&gt;1,"",IF(J1356="",0,IF(COUNTIFS($J$4:J1356,J1356)&gt;1,1,0)))</f>
        <v/>
      </c>
      <c r="O1356" s="39">
        <f>IF(L1356&lt;&gt;1,"",IF(J1356="",0,IFERROR(MATCH(J1356,'分け方の表'!$M$4:$M$53,0),0)))</f>
        <v/>
      </c>
      <c r="P1356" s="39">
        <f>IF(L1356&lt;&gt;1,"",IF(SUMPRODUCT((COUNTIFS(C1356,"*"&amp;'分け方の表'!$F$4:$F$23&amp;"*")&gt;0)*('分け方の表'!$F$4:$F$23&lt;&gt;"")*'分け方の表'!$I$4:$I$23)=0,99,1+COUNTIFS('分け方の表'!$I$4:$I$23,"&gt;"&amp;SUMPRODUCT((COUNTIFS(C1356,"*"&amp;'分け方の表'!$F$4:$F$23&amp;"*")&gt;0)*('分け方の表'!$F$4:$F$23&lt;&gt;"")*'分け方の表'!$I$4:$I$23))))</f>
        <v/>
      </c>
      <c r="Q1356" s="39">
        <f>IF(L1356&lt;&gt;1,"",IF(P1356&gt;=99,"",INDEX('分け方の表'!$G$4:$G$23,P1356)&amp;""))</f>
        <v/>
      </c>
      <c r="R1356" s="39">
        <f>IF(L1356&lt;&gt;1,"",IF((F1356="収入")*(G1356="給与")*(E1356&lt;&gt;"")*(COUNTIFS('分け方の表'!$J$4:$J$13,E1356)&gt;0),INDEX('分け方の表'!$K$4:$K$13,MATCH(E1356,'分け方の表'!$J$4:$J$13,0))&amp;"",IFERROR(INDEX('分け方の表'!$C$4:$C$103,MATCH(F1356&amp;"|"&amp;G1356,'分け方の表'!$D$4:$D$103,0))&amp;"",IFERROR(INDEX('分け方の表'!$C$4:$C$103,MATCH(F1356&amp;"|（ほか全部）",'分け方の表'!$D$4:$D$103,0))&amp;"","未分類"))))</f>
        <v/>
      </c>
      <c r="S1356" s="39">
        <f>IF(L1356&lt;&gt;1,"",IF(N1356=1,"",IF(IF(O1356&gt;0,INDEX('分け方の表'!$N$4:$N$53,O1356)&amp;"","")&lt;&gt;"",IF(INDEX('分け方の表'!$N$4:$N$53,O1356)="（数えない）","",INDEX('分け方の表'!$N$4:$N$53,O1356)&amp;""),IF(I1356&amp;""="1",IF((Q1356&lt;&gt;"")*(D1356&lt;0)*(IFERROR(INDEX('入力'!$E$30:$E$88,MATCH(Q1356,'入力'!$A$30:$A$88,0)),"")="貯める・増やす"),Q1356,""),IF(A1356&amp;""="0","",IF(Q1356&lt;&gt;"",Q1356,R1356))))))</f>
        <v/>
      </c>
      <c r="T1356" s="56">
        <f>IF(S1356="","",IF(IFERROR(INDEX('入力'!$E$30:$E$88,MATCH(S1356,'入力'!$A$30:$A$88,0)),"")="入るお金",D1356,-D1356))</f>
        <v/>
      </c>
      <c r="U1356" s="39">
        <f>IF(L1356="","",IF(L1356&lt;&gt;1,"見出しなど",IF(N1356=1,"重なり",IF(S1356="",IF(O1356&gt;0,"数えない（直した）",IF(I1356&amp;""="1","振替",IF(A1356&amp;""="0","計算対象外","数えない"))),IF(COUNTIFS('入力'!$A$30:$A$88,S1356)=0,"一覧にない費目",IF(O1356&gt;0,"直した",IF(S1356="未分類","未分類","OK")))))))</f>
        <v/>
      </c>
    </row>
    <row r="1357">
      <c r="A1357" s="40" t="n"/>
      <c r="B1357" s="34" t="n"/>
      <c r="C1357" s="35" t="n"/>
      <c r="D1357" s="36" t="n"/>
      <c r="E1357" s="35" t="n"/>
      <c r="F1357" s="35" t="n"/>
      <c r="G1357" s="35" t="n"/>
      <c r="H1357" s="35" t="n"/>
      <c r="I1357" s="40" t="n"/>
      <c r="J1357" s="35" t="n"/>
      <c r="L1357" s="39">
        <f>IF(B1357="","",IFERROR(YEAR(B1357)*0+D1357*0+1,0))</f>
        <v/>
      </c>
      <c r="M1357" s="55">
        <f>IF(L1357&lt;&gt;1,"",IF(O1357&gt;0,IF(INDEX('分け方の表'!$O$4:$O$53,O1357)&lt;&gt;"",DATE(YEAR(INDEX('分け方の表'!$O$4:$O$53,O1357)),MONTH(INDEX('分け方の表'!$O$4:$O$53,O1357)),1),DATE(YEAR(B1357),MONTH(B1357),1)),DATE(YEAR(B1357),MONTH(B1357),1)))</f>
        <v/>
      </c>
      <c r="N1357" s="39">
        <f>IF(L1357&lt;&gt;1,"",IF(J1357="",0,IF(COUNTIFS($J$4:J1357,J1357)&gt;1,1,0)))</f>
        <v/>
      </c>
      <c r="O1357" s="39">
        <f>IF(L1357&lt;&gt;1,"",IF(J1357="",0,IFERROR(MATCH(J1357,'分け方の表'!$M$4:$M$53,0),0)))</f>
        <v/>
      </c>
      <c r="P1357" s="39">
        <f>IF(L1357&lt;&gt;1,"",IF(SUMPRODUCT((COUNTIFS(C1357,"*"&amp;'分け方の表'!$F$4:$F$23&amp;"*")&gt;0)*('分け方の表'!$F$4:$F$23&lt;&gt;"")*'分け方の表'!$I$4:$I$23)=0,99,1+COUNTIFS('分け方の表'!$I$4:$I$23,"&gt;"&amp;SUMPRODUCT((COUNTIFS(C1357,"*"&amp;'分け方の表'!$F$4:$F$23&amp;"*")&gt;0)*('分け方の表'!$F$4:$F$23&lt;&gt;"")*'分け方の表'!$I$4:$I$23))))</f>
        <v/>
      </c>
      <c r="Q1357" s="39">
        <f>IF(L1357&lt;&gt;1,"",IF(P1357&gt;=99,"",INDEX('分け方の表'!$G$4:$G$23,P1357)&amp;""))</f>
        <v/>
      </c>
      <c r="R1357" s="39">
        <f>IF(L1357&lt;&gt;1,"",IF((F1357="収入")*(G1357="給与")*(E1357&lt;&gt;"")*(COUNTIFS('分け方の表'!$J$4:$J$13,E1357)&gt;0),INDEX('分け方の表'!$K$4:$K$13,MATCH(E1357,'分け方の表'!$J$4:$J$13,0))&amp;"",IFERROR(INDEX('分け方の表'!$C$4:$C$103,MATCH(F1357&amp;"|"&amp;G1357,'分け方の表'!$D$4:$D$103,0))&amp;"",IFERROR(INDEX('分け方の表'!$C$4:$C$103,MATCH(F1357&amp;"|（ほか全部）",'分け方の表'!$D$4:$D$103,0))&amp;"","未分類"))))</f>
        <v/>
      </c>
      <c r="S1357" s="39">
        <f>IF(L1357&lt;&gt;1,"",IF(N1357=1,"",IF(IF(O1357&gt;0,INDEX('分け方の表'!$N$4:$N$53,O1357)&amp;"","")&lt;&gt;"",IF(INDEX('分け方の表'!$N$4:$N$53,O1357)="（数えない）","",INDEX('分け方の表'!$N$4:$N$53,O1357)&amp;""),IF(I1357&amp;""="1",IF((Q1357&lt;&gt;"")*(D1357&lt;0)*(IFERROR(INDEX('入力'!$E$30:$E$88,MATCH(Q1357,'入力'!$A$30:$A$88,0)),"")="貯める・増やす"),Q1357,""),IF(A1357&amp;""="0","",IF(Q1357&lt;&gt;"",Q1357,R1357))))))</f>
        <v/>
      </c>
      <c r="T1357" s="56">
        <f>IF(S1357="","",IF(IFERROR(INDEX('入力'!$E$30:$E$88,MATCH(S1357,'入力'!$A$30:$A$88,0)),"")="入るお金",D1357,-D1357))</f>
        <v/>
      </c>
      <c r="U1357" s="39">
        <f>IF(L1357="","",IF(L1357&lt;&gt;1,"見出しなど",IF(N1357=1,"重なり",IF(S1357="",IF(O1357&gt;0,"数えない（直した）",IF(I1357&amp;""="1","振替",IF(A1357&amp;""="0","計算対象外","数えない"))),IF(COUNTIFS('入力'!$A$30:$A$88,S1357)=0,"一覧にない費目",IF(O1357&gt;0,"直した",IF(S1357="未分類","未分類","OK")))))))</f>
        <v/>
      </c>
    </row>
    <row r="1358">
      <c r="A1358" s="40" t="n"/>
      <c r="B1358" s="34" t="n"/>
      <c r="C1358" s="35" t="n"/>
      <c r="D1358" s="36" t="n"/>
      <c r="E1358" s="35" t="n"/>
      <c r="F1358" s="35" t="n"/>
      <c r="G1358" s="35" t="n"/>
      <c r="H1358" s="35" t="n"/>
      <c r="I1358" s="40" t="n"/>
      <c r="J1358" s="35" t="n"/>
      <c r="L1358" s="39">
        <f>IF(B1358="","",IFERROR(YEAR(B1358)*0+D1358*0+1,0))</f>
        <v/>
      </c>
      <c r="M1358" s="55">
        <f>IF(L1358&lt;&gt;1,"",IF(O1358&gt;0,IF(INDEX('分け方の表'!$O$4:$O$53,O1358)&lt;&gt;"",DATE(YEAR(INDEX('分け方の表'!$O$4:$O$53,O1358)),MONTH(INDEX('分け方の表'!$O$4:$O$53,O1358)),1),DATE(YEAR(B1358),MONTH(B1358),1)),DATE(YEAR(B1358),MONTH(B1358),1)))</f>
        <v/>
      </c>
      <c r="N1358" s="39">
        <f>IF(L1358&lt;&gt;1,"",IF(J1358="",0,IF(COUNTIFS($J$4:J1358,J1358)&gt;1,1,0)))</f>
        <v/>
      </c>
      <c r="O1358" s="39">
        <f>IF(L1358&lt;&gt;1,"",IF(J1358="",0,IFERROR(MATCH(J1358,'分け方の表'!$M$4:$M$53,0),0)))</f>
        <v/>
      </c>
      <c r="P1358" s="39">
        <f>IF(L1358&lt;&gt;1,"",IF(SUMPRODUCT((COUNTIFS(C1358,"*"&amp;'分け方の表'!$F$4:$F$23&amp;"*")&gt;0)*('分け方の表'!$F$4:$F$23&lt;&gt;"")*'分け方の表'!$I$4:$I$23)=0,99,1+COUNTIFS('分け方の表'!$I$4:$I$23,"&gt;"&amp;SUMPRODUCT((COUNTIFS(C1358,"*"&amp;'分け方の表'!$F$4:$F$23&amp;"*")&gt;0)*('分け方の表'!$F$4:$F$23&lt;&gt;"")*'分け方の表'!$I$4:$I$23))))</f>
        <v/>
      </c>
      <c r="Q1358" s="39">
        <f>IF(L1358&lt;&gt;1,"",IF(P1358&gt;=99,"",INDEX('分け方の表'!$G$4:$G$23,P1358)&amp;""))</f>
        <v/>
      </c>
      <c r="R1358" s="39">
        <f>IF(L1358&lt;&gt;1,"",IF((F1358="収入")*(G1358="給与")*(E1358&lt;&gt;"")*(COUNTIFS('分け方の表'!$J$4:$J$13,E1358)&gt;0),INDEX('分け方の表'!$K$4:$K$13,MATCH(E1358,'分け方の表'!$J$4:$J$13,0))&amp;"",IFERROR(INDEX('分け方の表'!$C$4:$C$103,MATCH(F1358&amp;"|"&amp;G1358,'分け方の表'!$D$4:$D$103,0))&amp;"",IFERROR(INDEX('分け方の表'!$C$4:$C$103,MATCH(F1358&amp;"|（ほか全部）",'分け方の表'!$D$4:$D$103,0))&amp;"","未分類"))))</f>
        <v/>
      </c>
      <c r="S1358" s="39">
        <f>IF(L1358&lt;&gt;1,"",IF(N1358=1,"",IF(IF(O1358&gt;0,INDEX('分け方の表'!$N$4:$N$53,O1358)&amp;"","")&lt;&gt;"",IF(INDEX('分け方の表'!$N$4:$N$53,O1358)="（数えない）","",INDEX('分け方の表'!$N$4:$N$53,O1358)&amp;""),IF(I1358&amp;""="1",IF((Q1358&lt;&gt;"")*(D1358&lt;0)*(IFERROR(INDEX('入力'!$E$30:$E$88,MATCH(Q1358,'入力'!$A$30:$A$88,0)),"")="貯める・増やす"),Q1358,""),IF(A1358&amp;""="0","",IF(Q1358&lt;&gt;"",Q1358,R1358))))))</f>
        <v/>
      </c>
      <c r="T1358" s="56">
        <f>IF(S1358="","",IF(IFERROR(INDEX('入力'!$E$30:$E$88,MATCH(S1358,'入力'!$A$30:$A$88,0)),"")="入るお金",D1358,-D1358))</f>
        <v/>
      </c>
      <c r="U1358" s="39">
        <f>IF(L1358="","",IF(L1358&lt;&gt;1,"見出しなど",IF(N1358=1,"重なり",IF(S1358="",IF(O1358&gt;0,"数えない（直した）",IF(I1358&amp;""="1","振替",IF(A1358&amp;""="0","計算対象外","数えない"))),IF(COUNTIFS('入力'!$A$30:$A$88,S1358)=0,"一覧にない費目",IF(O1358&gt;0,"直した",IF(S1358="未分類","未分類","OK")))))))</f>
        <v/>
      </c>
    </row>
    <row r="1359">
      <c r="A1359" s="40" t="n"/>
      <c r="B1359" s="34" t="n"/>
      <c r="C1359" s="35" t="n"/>
      <c r="D1359" s="36" t="n"/>
      <c r="E1359" s="35" t="n"/>
      <c r="F1359" s="35" t="n"/>
      <c r="G1359" s="35" t="n"/>
      <c r="H1359" s="35" t="n"/>
      <c r="I1359" s="40" t="n"/>
      <c r="J1359" s="35" t="n"/>
      <c r="L1359" s="39">
        <f>IF(B1359="","",IFERROR(YEAR(B1359)*0+D1359*0+1,0))</f>
        <v/>
      </c>
      <c r="M1359" s="55">
        <f>IF(L1359&lt;&gt;1,"",IF(O1359&gt;0,IF(INDEX('分け方の表'!$O$4:$O$53,O1359)&lt;&gt;"",DATE(YEAR(INDEX('分け方の表'!$O$4:$O$53,O1359)),MONTH(INDEX('分け方の表'!$O$4:$O$53,O1359)),1),DATE(YEAR(B1359),MONTH(B1359),1)),DATE(YEAR(B1359),MONTH(B1359),1)))</f>
        <v/>
      </c>
      <c r="N1359" s="39">
        <f>IF(L1359&lt;&gt;1,"",IF(J1359="",0,IF(COUNTIFS($J$4:J1359,J1359)&gt;1,1,0)))</f>
        <v/>
      </c>
      <c r="O1359" s="39">
        <f>IF(L1359&lt;&gt;1,"",IF(J1359="",0,IFERROR(MATCH(J1359,'分け方の表'!$M$4:$M$53,0),0)))</f>
        <v/>
      </c>
      <c r="P1359" s="39">
        <f>IF(L1359&lt;&gt;1,"",IF(SUMPRODUCT((COUNTIFS(C1359,"*"&amp;'分け方の表'!$F$4:$F$23&amp;"*")&gt;0)*('分け方の表'!$F$4:$F$23&lt;&gt;"")*'分け方の表'!$I$4:$I$23)=0,99,1+COUNTIFS('分け方の表'!$I$4:$I$23,"&gt;"&amp;SUMPRODUCT((COUNTIFS(C1359,"*"&amp;'分け方の表'!$F$4:$F$23&amp;"*")&gt;0)*('分け方の表'!$F$4:$F$23&lt;&gt;"")*'分け方の表'!$I$4:$I$23))))</f>
        <v/>
      </c>
      <c r="Q1359" s="39">
        <f>IF(L1359&lt;&gt;1,"",IF(P1359&gt;=99,"",INDEX('分け方の表'!$G$4:$G$23,P1359)&amp;""))</f>
        <v/>
      </c>
      <c r="R1359" s="39">
        <f>IF(L1359&lt;&gt;1,"",IF((F1359="収入")*(G1359="給与")*(E1359&lt;&gt;"")*(COUNTIFS('分け方の表'!$J$4:$J$13,E1359)&gt;0),INDEX('分け方の表'!$K$4:$K$13,MATCH(E1359,'分け方の表'!$J$4:$J$13,0))&amp;"",IFERROR(INDEX('分け方の表'!$C$4:$C$103,MATCH(F1359&amp;"|"&amp;G1359,'分け方の表'!$D$4:$D$103,0))&amp;"",IFERROR(INDEX('分け方の表'!$C$4:$C$103,MATCH(F1359&amp;"|（ほか全部）",'分け方の表'!$D$4:$D$103,0))&amp;"","未分類"))))</f>
        <v/>
      </c>
      <c r="S1359" s="39">
        <f>IF(L1359&lt;&gt;1,"",IF(N1359=1,"",IF(IF(O1359&gt;0,INDEX('分け方の表'!$N$4:$N$53,O1359)&amp;"","")&lt;&gt;"",IF(INDEX('分け方の表'!$N$4:$N$53,O1359)="（数えない）","",INDEX('分け方の表'!$N$4:$N$53,O1359)&amp;""),IF(I1359&amp;""="1",IF((Q1359&lt;&gt;"")*(D1359&lt;0)*(IFERROR(INDEX('入力'!$E$30:$E$88,MATCH(Q1359,'入力'!$A$30:$A$88,0)),"")="貯める・増やす"),Q1359,""),IF(A1359&amp;""="0","",IF(Q1359&lt;&gt;"",Q1359,R1359))))))</f>
        <v/>
      </c>
      <c r="T1359" s="56">
        <f>IF(S1359="","",IF(IFERROR(INDEX('入力'!$E$30:$E$88,MATCH(S1359,'入力'!$A$30:$A$88,0)),"")="入るお金",D1359,-D1359))</f>
        <v/>
      </c>
      <c r="U1359" s="39">
        <f>IF(L1359="","",IF(L1359&lt;&gt;1,"見出しなど",IF(N1359=1,"重なり",IF(S1359="",IF(O1359&gt;0,"数えない（直した）",IF(I1359&amp;""="1","振替",IF(A1359&amp;""="0","計算対象外","数えない"))),IF(COUNTIFS('入力'!$A$30:$A$88,S1359)=0,"一覧にない費目",IF(O1359&gt;0,"直した",IF(S1359="未分類","未分類","OK")))))))</f>
        <v/>
      </c>
    </row>
    <row r="1360">
      <c r="A1360" s="40" t="n"/>
      <c r="B1360" s="34" t="n"/>
      <c r="C1360" s="35" t="n"/>
      <c r="D1360" s="36" t="n"/>
      <c r="E1360" s="35" t="n"/>
      <c r="F1360" s="35" t="n"/>
      <c r="G1360" s="35" t="n"/>
      <c r="H1360" s="35" t="n"/>
      <c r="I1360" s="40" t="n"/>
      <c r="J1360" s="35" t="n"/>
      <c r="L1360" s="39">
        <f>IF(B1360="","",IFERROR(YEAR(B1360)*0+D1360*0+1,0))</f>
        <v/>
      </c>
      <c r="M1360" s="55">
        <f>IF(L1360&lt;&gt;1,"",IF(O1360&gt;0,IF(INDEX('分け方の表'!$O$4:$O$53,O1360)&lt;&gt;"",DATE(YEAR(INDEX('分け方の表'!$O$4:$O$53,O1360)),MONTH(INDEX('分け方の表'!$O$4:$O$53,O1360)),1),DATE(YEAR(B1360),MONTH(B1360),1)),DATE(YEAR(B1360),MONTH(B1360),1)))</f>
        <v/>
      </c>
      <c r="N1360" s="39">
        <f>IF(L1360&lt;&gt;1,"",IF(J1360="",0,IF(COUNTIFS($J$4:J1360,J1360)&gt;1,1,0)))</f>
        <v/>
      </c>
      <c r="O1360" s="39">
        <f>IF(L1360&lt;&gt;1,"",IF(J1360="",0,IFERROR(MATCH(J1360,'分け方の表'!$M$4:$M$53,0),0)))</f>
        <v/>
      </c>
      <c r="P1360" s="39">
        <f>IF(L1360&lt;&gt;1,"",IF(SUMPRODUCT((COUNTIFS(C1360,"*"&amp;'分け方の表'!$F$4:$F$23&amp;"*")&gt;0)*('分け方の表'!$F$4:$F$23&lt;&gt;"")*'分け方の表'!$I$4:$I$23)=0,99,1+COUNTIFS('分け方の表'!$I$4:$I$23,"&gt;"&amp;SUMPRODUCT((COUNTIFS(C1360,"*"&amp;'分け方の表'!$F$4:$F$23&amp;"*")&gt;0)*('分け方の表'!$F$4:$F$23&lt;&gt;"")*'分け方の表'!$I$4:$I$23))))</f>
        <v/>
      </c>
      <c r="Q1360" s="39">
        <f>IF(L1360&lt;&gt;1,"",IF(P1360&gt;=99,"",INDEX('分け方の表'!$G$4:$G$23,P1360)&amp;""))</f>
        <v/>
      </c>
      <c r="R1360" s="39">
        <f>IF(L1360&lt;&gt;1,"",IF((F1360="収入")*(G1360="給与")*(E1360&lt;&gt;"")*(COUNTIFS('分け方の表'!$J$4:$J$13,E1360)&gt;0),INDEX('分け方の表'!$K$4:$K$13,MATCH(E1360,'分け方の表'!$J$4:$J$13,0))&amp;"",IFERROR(INDEX('分け方の表'!$C$4:$C$103,MATCH(F1360&amp;"|"&amp;G1360,'分け方の表'!$D$4:$D$103,0))&amp;"",IFERROR(INDEX('分け方の表'!$C$4:$C$103,MATCH(F1360&amp;"|（ほか全部）",'分け方の表'!$D$4:$D$103,0))&amp;"","未分類"))))</f>
        <v/>
      </c>
      <c r="S1360" s="39">
        <f>IF(L1360&lt;&gt;1,"",IF(N1360=1,"",IF(IF(O1360&gt;0,INDEX('分け方の表'!$N$4:$N$53,O1360)&amp;"","")&lt;&gt;"",IF(INDEX('分け方の表'!$N$4:$N$53,O1360)="（数えない）","",INDEX('分け方の表'!$N$4:$N$53,O1360)&amp;""),IF(I1360&amp;""="1",IF((Q1360&lt;&gt;"")*(D1360&lt;0)*(IFERROR(INDEX('入力'!$E$30:$E$88,MATCH(Q1360,'入力'!$A$30:$A$88,0)),"")="貯める・増やす"),Q1360,""),IF(A1360&amp;""="0","",IF(Q1360&lt;&gt;"",Q1360,R1360))))))</f>
        <v/>
      </c>
      <c r="T1360" s="56">
        <f>IF(S1360="","",IF(IFERROR(INDEX('入力'!$E$30:$E$88,MATCH(S1360,'入力'!$A$30:$A$88,0)),"")="入るお金",D1360,-D1360))</f>
        <v/>
      </c>
      <c r="U1360" s="39">
        <f>IF(L1360="","",IF(L1360&lt;&gt;1,"見出しなど",IF(N1360=1,"重なり",IF(S1360="",IF(O1360&gt;0,"数えない（直した）",IF(I1360&amp;""="1","振替",IF(A1360&amp;""="0","計算対象外","数えない"))),IF(COUNTIFS('入力'!$A$30:$A$88,S1360)=0,"一覧にない費目",IF(O1360&gt;0,"直した",IF(S1360="未分類","未分類","OK")))))))</f>
        <v/>
      </c>
    </row>
    <row r="1361">
      <c r="A1361" s="40" t="n"/>
      <c r="B1361" s="34" t="n"/>
      <c r="C1361" s="35" t="n"/>
      <c r="D1361" s="36" t="n"/>
      <c r="E1361" s="35" t="n"/>
      <c r="F1361" s="35" t="n"/>
      <c r="G1361" s="35" t="n"/>
      <c r="H1361" s="35" t="n"/>
      <c r="I1361" s="40" t="n"/>
      <c r="J1361" s="35" t="n"/>
      <c r="L1361" s="39">
        <f>IF(B1361="","",IFERROR(YEAR(B1361)*0+D1361*0+1,0))</f>
        <v/>
      </c>
      <c r="M1361" s="55">
        <f>IF(L1361&lt;&gt;1,"",IF(O1361&gt;0,IF(INDEX('分け方の表'!$O$4:$O$53,O1361)&lt;&gt;"",DATE(YEAR(INDEX('分け方の表'!$O$4:$O$53,O1361)),MONTH(INDEX('分け方の表'!$O$4:$O$53,O1361)),1),DATE(YEAR(B1361),MONTH(B1361),1)),DATE(YEAR(B1361),MONTH(B1361),1)))</f>
        <v/>
      </c>
      <c r="N1361" s="39">
        <f>IF(L1361&lt;&gt;1,"",IF(J1361="",0,IF(COUNTIFS($J$4:J1361,J1361)&gt;1,1,0)))</f>
        <v/>
      </c>
      <c r="O1361" s="39">
        <f>IF(L1361&lt;&gt;1,"",IF(J1361="",0,IFERROR(MATCH(J1361,'分け方の表'!$M$4:$M$53,0),0)))</f>
        <v/>
      </c>
      <c r="P1361" s="39">
        <f>IF(L1361&lt;&gt;1,"",IF(SUMPRODUCT((COUNTIFS(C1361,"*"&amp;'分け方の表'!$F$4:$F$23&amp;"*")&gt;0)*('分け方の表'!$F$4:$F$23&lt;&gt;"")*'分け方の表'!$I$4:$I$23)=0,99,1+COUNTIFS('分け方の表'!$I$4:$I$23,"&gt;"&amp;SUMPRODUCT((COUNTIFS(C1361,"*"&amp;'分け方の表'!$F$4:$F$23&amp;"*")&gt;0)*('分け方の表'!$F$4:$F$23&lt;&gt;"")*'分け方の表'!$I$4:$I$23))))</f>
        <v/>
      </c>
      <c r="Q1361" s="39">
        <f>IF(L1361&lt;&gt;1,"",IF(P1361&gt;=99,"",INDEX('分け方の表'!$G$4:$G$23,P1361)&amp;""))</f>
        <v/>
      </c>
      <c r="R1361" s="39">
        <f>IF(L1361&lt;&gt;1,"",IF((F1361="収入")*(G1361="給与")*(E1361&lt;&gt;"")*(COUNTIFS('分け方の表'!$J$4:$J$13,E1361)&gt;0),INDEX('分け方の表'!$K$4:$K$13,MATCH(E1361,'分け方の表'!$J$4:$J$13,0))&amp;"",IFERROR(INDEX('分け方の表'!$C$4:$C$103,MATCH(F1361&amp;"|"&amp;G1361,'分け方の表'!$D$4:$D$103,0))&amp;"",IFERROR(INDEX('分け方の表'!$C$4:$C$103,MATCH(F1361&amp;"|（ほか全部）",'分け方の表'!$D$4:$D$103,0))&amp;"","未分類"))))</f>
        <v/>
      </c>
      <c r="S1361" s="39">
        <f>IF(L1361&lt;&gt;1,"",IF(N1361=1,"",IF(IF(O1361&gt;0,INDEX('分け方の表'!$N$4:$N$53,O1361)&amp;"","")&lt;&gt;"",IF(INDEX('分け方の表'!$N$4:$N$53,O1361)="（数えない）","",INDEX('分け方の表'!$N$4:$N$53,O1361)&amp;""),IF(I1361&amp;""="1",IF((Q1361&lt;&gt;"")*(D1361&lt;0)*(IFERROR(INDEX('入力'!$E$30:$E$88,MATCH(Q1361,'入力'!$A$30:$A$88,0)),"")="貯める・増やす"),Q1361,""),IF(A1361&amp;""="0","",IF(Q1361&lt;&gt;"",Q1361,R1361))))))</f>
        <v/>
      </c>
      <c r="T1361" s="56">
        <f>IF(S1361="","",IF(IFERROR(INDEX('入力'!$E$30:$E$88,MATCH(S1361,'入力'!$A$30:$A$88,0)),"")="入るお金",D1361,-D1361))</f>
        <v/>
      </c>
      <c r="U1361" s="39">
        <f>IF(L1361="","",IF(L1361&lt;&gt;1,"見出しなど",IF(N1361=1,"重なり",IF(S1361="",IF(O1361&gt;0,"数えない（直した）",IF(I1361&amp;""="1","振替",IF(A1361&amp;""="0","計算対象外","数えない"))),IF(COUNTIFS('入力'!$A$30:$A$88,S1361)=0,"一覧にない費目",IF(O1361&gt;0,"直した",IF(S1361="未分類","未分類","OK")))))))</f>
        <v/>
      </c>
    </row>
    <row r="1362">
      <c r="A1362" s="40" t="n"/>
      <c r="B1362" s="34" t="n"/>
      <c r="C1362" s="35" t="n"/>
      <c r="D1362" s="36" t="n"/>
      <c r="E1362" s="35" t="n"/>
      <c r="F1362" s="35" t="n"/>
      <c r="G1362" s="35" t="n"/>
      <c r="H1362" s="35" t="n"/>
      <c r="I1362" s="40" t="n"/>
      <c r="J1362" s="35" t="n"/>
      <c r="L1362" s="39">
        <f>IF(B1362="","",IFERROR(YEAR(B1362)*0+D1362*0+1,0))</f>
        <v/>
      </c>
      <c r="M1362" s="55">
        <f>IF(L1362&lt;&gt;1,"",IF(O1362&gt;0,IF(INDEX('分け方の表'!$O$4:$O$53,O1362)&lt;&gt;"",DATE(YEAR(INDEX('分け方の表'!$O$4:$O$53,O1362)),MONTH(INDEX('分け方の表'!$O$4:$O$53,O1362)),1),DATE(YEAR(B1362),MONTH(B1362),1)),DATE(YEAR(B1362),MONTH(B1362),1)))</f>
        <v/>
      </c>
      <c r="N1362" s="39">
        <f>IF(L1362&lt;&gt;1,"",IF(J1362="",0,IF(COUNTIFS($J$4:J1362,J1362)&gt;1,1,0)))</f>
        <v/>
      </c>
      <c r="O1362" s="39">
        <f>IF(L1362&lt;&gt;1,"",IF(J1362="",0,IFERROR(MATCH(J1362,'分け方の表'!$M$4:$M$53,0),0)))</f>
        <v/>
      </c>
      <c r="P1362" s="39">
        <f>IF(L1362&lt;&gt;1,"",IF(SUMPRODUCT((COUNTIFS(C1362,"*"&amp;'分け方の表'!$F$4:$F$23&amp;"*")&gt;0)*('分け方の表'!$F$4:$F$23&lt;&gt;"")*'分け方の表'!$I$4:$I$23)=0,99,1+COUNTIFS('分け方の表'!$I$4:$I$23,"&gt;"&amp;SUMPRODUCT((COUNTIFS(C1362,"*"&amp;'分け方の表'!$F$4:$F$23&amp;"*")&gt;0)*('分け方の表'!$F$4:$F$23&lt;&gt;"")*'分け方の表'!$I$4:$I$23))))</f>
        <v/>
      </c>
      <c r="Q1362" s="39">
        <f>IF(L1362&lt;&gt;1,"",IF(P1362&gt;=99,"",INDEX('分け方の表'!$G$4:$G$23,P1362)&amp;""))</f>
        <v/>
      </c>
      <c r="R1362" s="39">
        <f>IF(L1362&lt;&gt;1,"",IF((F1362="収入")*(G1362="給与")*(E1362&lt;&gt;"")*(COUNTIFS('分け方の表'!$J$4:$J$13,E1362)&gt;0),INDEX('分け方の表'!$K$4:$K$13,MATCH(E1362,'分け方の表'!$J$4:$J$13,0))&amp;"",IFERROR(INDEX('分け方の表'!$C$4:$C$103,MATCH(F1362&amp;"|"&amp;G1362,'分け方の表'!$D$4:$D$103,0))&amp;"",IFERROR(INDEX('分け方の表'!$C$4:$C$103,MATCH(F1362&amp;"|（ほか全部）",'分け方の表'!$D$4:$D$103,0))&amp;"","未分類"))))</f>
        <v/>
      </c>
      <c r="S1362" s="39">
        <f>IF(L1362&lt;&gt;1,"",IF(N1362=1,"",IF(IF(O1362&gt;0,INDEX('分け方の表'!$N$4:$N$53,O1362)&amp;"","")&lt;&gt;"",IF(INDEX('分け方の表'!$N$4:$N$53,O1362)="（数えない）","",INDEX('分け方の表'!$N$4:$N$53,O1362)&amp;""),IF(I1362&amp;""="1",IF((Q1362&lt;&gt;"")*(D1362&lt;0)*(IFERROR(INDEX('入力'!$E$30:$E$88,MATCH(Q1362,'入力'!$A$30:$A$88,0)),"")="貯める・増やす"),Q1362,""),IF(A1362&amp;""="0","",IF(Q1362&lt;&gt;"",Q1362,R1362))))))</f>
        <v/>
      </c>
      <c r="T1362" s="56">
        <f>IF(S1362="","",IF(IFERROR(INDEX('入力'!$E$30:$E$88,MATCH(S1362,'入力'!$A$30:$A$88,0)),"")="入るお金",D1362,-D1362))</f>
        <v/>
      </c>
      <c r="U1362" s="39">
        <f>IF(L1362="","",IF(L1362&lt;&gt;1,"見出しなど",IF(N1362=1,"重なり",IF(S1362="",IF(O1362&gt;0,"数えない（直した）",IF(I1362&amp;""="1","振替",IF(A1362&amp;""="0","計算対象外","数えない"))),IF(COUNTIFS('入力'!$A$30:$A$88,S1362)=0,"一覧にない費目",IF(O1362&gt;0,"直した",IF(S1362="未分類","未分類","OK")))))))</f>
        <v/>
      </c>
    </row>
    <row r="1363">
      <c r="A1363" s="40" t="n"/>
      <c r="B1363" s="34" t="n"/>
      <c r="C1363" s="35" t="n"/>
      <c r="D1363" s="36" t="n"/>
      <c r="E1363" s="35" t="n"/>
      <c r="F1363" s="35" t="n"/>
      <c r="G1363" s="35" t="n"/>
      <c r="H1363" s="35" t="n"/>
      <c r="I1363" s="40" t="n"/>
      <c r="J1363" s="35" t="n"/>
      <c r="L1363" s="39">
        <f>IF(B1363="","",IFERROR(YEAR(B1363)*0+D1363*0+1,0))</f>
        <v/>
      </c>
      <c r="M1363" s="55">
        <f>IF(L1363&lt;&gt;1,"",IF(O1363&gt;0,IF(INDEX('分け方の表'!$O$4:$O$53,O1363)&lt;&gt;"",DATE(YEAR(INDEX('分け方の表'!$O$4:$O$53,O1363)),MONTH(INDEX('分け方の表'!$O$4:$O$53,O1363)),1),DATE(YEAR(B1363),MONTH(B1363),1)),DATE(YEAR(B1363),MONTH(B1363),1)))</f>
        <v/>
      </c>
      <c r="N1363" s="39">
        <f>IF(L1363&lt;&gt;1,"",IF(J1363="",0,IF(COUNTIFS($J$4:J1363,J1363)&gt;1,1,0)))</f>
        <v/>
      </c>
      <c r="O1363" s="39">
        <f>IF(L1363&lt;&gt;1,"",IF(J1363="",0,IFERROR(MATCH(J1363,'分け方の表'!$M$4:$M$53,0),0)))</f>
        <v/>
      </c>
      <c r="P1363" s="39">
        <f>IF(L1363&lt;&gt;1,"",IF(SUMPRODUCT((COUNTIFS(C1363,"*"&amp;'分け方の表'!$F$4:$F$23&amp;"*")&gt;0)*('分け方の表'!$F$4:$F$23&lt;&gt;"")*'分け方の表'!$I$4:$I$23)=0,99,1+COUNTIFS('分け方の表'!$I$4:$I$23,"&gt;"&amp;SUMPRODUCT((COUNTIFS(C1363,"*"&amp;'分け方の表'!$F$4:$F$23&amp;"*")&gt;0)*('分け方の表'!$F$4:$F$23&lt;&gt;"")*'分け方の表'!$I$4:$I$23))))</f>
        <v/>
      </c>
      <c r="Q1363" s="39">
        <f>IF(L1363&lt;&gt;1,"",IF(P1363&gt;=99,"",INDEX('分け方の表'!$G$4:$G$23,P1363)&amp;""))</f>
        <v/>
      </c>
      <c r="R1363" s="39">
        <f>IF(L1363&lt;&gt;1,"",IF((F1363="収入")*(G1363="給与")*(E1363&lt;&gt;"")*(COUNTIFS('分け方の表'!$J$4:$J$13,E1363)&gt;0),INDEX('分け方の表'!$K$4:$K$13,MATCH(E1363,'分け方の表'!$J$4:$J$13,0))&amp;"",IFERROR(INDEX('分け方の表'!$C$4:$C$103,MATCH(F1363&amp;"|"&amp;G1363,'分け方の表'!$D$4:$D$103,0))&amp;"",IFERROR(INDEX('分け方の表'!$C$4:$C$103,MATCH(F1363&amp;"|（ほか全部）",'分け方の表'!$D$4:$D$103,0))&amp;"","未分類"))))</f>
        <v/>
      </c>
      <c r="S1363" s="39">
        <f>IF(L1363&lt;&gt;1,"",IF(N1363=1,"",IF(IF(O1363&gt;0,INDEX('分け方の表'!$N$4:$N$53,O1363)&amp;"","")&lt;&gt;"",IF(INDEX('分け方の表'!$N$4:$N$53,O1363)="（数えない）","",INDEX('分け方の表'!$N$4:$N$53,O1363)&amp;""),IF(I1363&amp;""="1",IF((Q1363&lt;&gt;"")*(D1363&lt;0)*(IFERROR(INDEX('入力'!$E$30:$E$88,MATCH(Q1363,'入力'!$A$30:$A$88,0)),"")="貯める・増やす"),Q1363,""),IF(A1363&amp;""="0","",IF(Q1363&lt;&gt;"",Q1363,R1363))))))</f>
        <v/>
      </c>
      <c r="T1363" s="56">
        <f>IF(S1363="","",IF(IFERROR(INDEX('入力'!$E$30:$E$88,MATCH(S1363,'入力'!$A$30:$A$88,0)),"")="入るお金",D1363,-D1363))</f>
        <v/>
      </c>
      <c r="U1363" s="39">
        <f>IF(L1363="","",IF(L1363&lt;&gt;1,"見出しなど",IF(N1363=1,"重なり",IF(S1363="",IF(O1363&gt;0,"数えない（直した）",IF(I1363&amp;""="1","振替",IF(A1363&amp;""="0","計算対象外","数えない"))),IF(COUNTIFS('入力'!$A$30:$A$88,S1363)=0,"一覧にない費目",IF(O1363&gt;0,"直した",IF(S1363="未分類","未分類","OK")))))))</f>
        <v/>
      </c>
    </row>
    <row r="1364">
      <c r="A1364" s="40" t="n"/>
      <c r="B1364" s="34" t="n"/>
      <c r="C1364" s="35" t="n"/>
      <c r="D1364" s="36" t="n"/>
      <c r="E1364" s="35" t="n"/>
      <c r="F1364" s="35" t="n"/>
      <c r="G1364" s="35" t="n"/>
      <c r="H1364" s="35" t="n"/>
      <c r="I1364" s="40" t="n"/>
      <c r="J1364" s="35" t="n"/>
      <c r="L1364" s="39">
        <f>IF(B1364="","",IFERROR(YEAR(B1364)*0+D1364*0+1,0))</f>
        <v/>
      </c>
      <c r="M1364" s="55">
        <f>IF(L1364&lt;&gt;1,"",IF(O1364&gt;0,IF(INDEX('分け方の表'!$O$4:$O$53,O1364)&lt;&gt;"",DATE(YEAR(INDEX('分け方の表'!$O$4:$O$53,O1364)),MONTH(INDEX('分け方の表'!$O$4:$O$53,O1364)),1),DATE(YEAR(B1364),MONTH(B1364),1)),DATE(YEAR(B1364),MONTH(B1364),1)))</f>
        <v/>
      </c>
      <c r="N1364" s="39">
        <f>IF(L1364&lt;&gt;1,"",IF(J1364="",0,IF(COUNTIFS($J$4:J1364,J1364)&gt;1,1,0)))</f>
        <v/>
      </c>
      <c r="O1364" s="39">
        <f>IF(L1364&lt;&gt;1,"",IF(J1364="",0,IFERROR(MATCH(J1364,'分け方の表'!$M$4:$M$53,0),0)))</f>
        <v/>
      </c>
      <c r="P1364" s="39">
        <f>IF(L1364&lt;&gt;1,"",IF(SUMPRODUCT((COUNTIFS(C1364,"*"&amp;'分け方の表'!$F$4:$F$23&amp;"*")&gt;0)*('分け方の表'!$F$4:$F$23&lt;&gt;"")*'分け方の表'!$I$4:$I$23)=0,99,1+COUNTIFS('分け方の表'!$I$4:$I$23,"&gt;"&amp;SUMPRODUCT((COUNTIFS(C1364,"*"&amp;'分け方の表'!$F$4:$F$23&amp;"*")&gt;0)*('分け方の表'!$F$4:$F$23&lt;&gt;"")*'分け方の表'!$I$4:$I$23))))</f>
        <v/>
      </c>
      <c r="Q1364" s="39">
        <f>IF(L1364&lt;&gt;1,"",IF(P1364&gt;=99,"",INDEX('分け方の表'!$G$4:$G$23,P1364)&amp;""))</f>
        <v/>
      </c>
      <c r="R1364" s="39">
        <f>IF(L1364&lt;&gt;1,"",IF((F1364="収入")*(G1364="給与")*(E1364&lt;&gt;"")*(COUNTIFS('分け方の表'!$J$4:$J$13,E1364)&gt;0),INDEX('分け方の表'!$K$4:$K$13,MATCH(E1364,'分け方の表'!$J$4:$J$13,0))&amp;"",IFERROR(INDEX('分け方の表'!$C$4:$C$103,MATCH(F1364&amp;"|"&amp;G1364,'分け方の表'!$D$4:$D$103,0))&amp;"",IFERROR(INDEX('分け方の表'!$C$4:$C$103,MATCH(F1364&amp;"|（ほか全部）",'分け方の表'!$D$4:$D$103,0))&amp;"","未分類"))))</f>
        <v/>
      </c>
      <c r="S1364" s="39">
        <f>IF(L1364&lt;&gt;1,"",IF(N1364=1,"",IF(IF(O1364&gt;0,INDEX('分け方の表'!$N$4:$N$53,O1364)&amp;"","")&lt;&gt;"",IF(INDEX('分け方の表'!$N$4:$N$53,O1364)="（数えない）","",INDEX('分け方の表'!$N$4:$N$53,O1364)&amp;""),IF(I1364&amp;""="1",IF((Q1364&lt;&gt;"")*(D1364&lt;0)*(IFERROR(INDEX('入力'!$E$30:$E$88,MATCH(Q1364,'入力'!$A$30:$A$88,0)),"")="貯める・増やす"),Q1364,""),IF(A1364&amp;""="0","",IF(Q1364&lt;&gt;"",Q1364,R1364))))))</f>
        <v/>
      </c>
      <c r="T1364" s="56">
        <f>IF(S1364="","",IF(IFERROR(INDEX('入力'!$E$30:$E$88,MATCH(S1364,'入力'!$A$30:$A$88,0)),"")="入るお金",D1364,-D1364))</f>
        <v/>
      </c>
      <c r="U1364" s="39">
        <f>IF(L1364="","",IF(L1364&lt;&gt;1,"見出しなど",IF(N1364=1,"重なり",IF(S1364="",IF(O1364&gt;0,"数えない（直した）",IF(I1364&amp;""="1","振替",IF(A1364&amp;""="0","計算対象外","数えない"))),IF(COUNTIFS('入力'!$A$30:$A$88,S1364)=0,"一覧にない費目",IF(O1364&gt;0,"直した",IF(S1364="未分類","未分類","OK")))))))</f>
        <v/>
      </c>
    </row>
    <row r="1365">
      <c r="A1365" s="40" t="n"/>
      <c r="B1365" s="34" t="n"/>
      <c r="C1365" s="35" t="n"/>
      <c r="D1365" s="36" t="n"/>
      <c r="E1365" s="35" t="n"/>
      <c r="F1365" s="35" t="n"/>
      <c r="G1365" s="35" t="n"/>
      <c r="H1365" s="35" t="n"/>
      <c r="I1365" s="40" t="n"/>
      <c r="J1365" s="35" t="n"/>
      <c r="L1365" s="39">
        <f>IF(B1365="","",IFERROR(YEAR(B1365)*0+D1365*0+1,0))</f>
        <v/>
      </c>
      <c r="M1365" s="55">
        <f>IF(L1365&lt;&gt;1,"",IF(O1365&gt;0,IF(INDEX('分け方の表'!$O$4:$O$53,O1365)&lt;&gt;"",DATE(YEAR(INDEX('分け方の表'!$O$4:$O$53,O1365)),MONTH(INDEX('分け方の表'!$O$4:$O$53,O1365)),1),DATE(YEAR(B1365),MONTH(B1365),1)),DATE(YEAR(B1365),MONTH(B1365),1)))</f>
        <v/>
      </c>
      <c r="N1365" s="39">
        <f>IF(L1365&lt;&gt;1,"",IF(J1365="",0,IF(COUNTIFS($J$4:J1365,J1365)&gt;1,1,0)))</f>
        <v/>
      </c>
      <c r="O1365" s="39">
        <f>IF(L1365&lt;&gt;1,"",IF(J1365="",0,IFERROR(MATCH(J1365,'分け方の表'!$M$4:$M$53,0),0)))</f>
        <v/>
      </c>
      <c r="P1365" s="39">
        <f>IF(L1365&lt;&gt;1,"",IF(SUMPRODUCT((COUNTIFS(C1365,"*"&amp;'分け方の表'!$F$4:$F$23&amp;"*")&gt;0)*('分け方の表'!$F$4:$F$23&lt;&gt;"")*'分け方の表'!$I$4:$I$23)=0,99,1+COUNTIFS('分け方の表'!$I$4:$I$23,"&gt;"&amp;SUMPRODUCT((COUNTIFS(C1365,"*"&amp;'分け方の表'!$F$4:$F$23&amp;"*")&gt;0)*('分け方の表'!$F$4:$F$23&lt;&gt;"")*'分け方の表'!$I$4:$I$23))))</f>
        <v/>
      </c>
      <c r="Q1365" s="39">
        <f>IF(L1365&lt;&gt;1,"",IF(P1365&gt;=99,"",INDEX('分け方の表'!$G$4:$G$23,P1365)&amp;""))</f>
        <v/>
      </c>
      <c r="R1365" s="39">
        <f>IF(L1365&lt;&gt;1,"",IF((F1365="収入")*(G1365="給与")*(E1365&lt;&gt;"")*(COUNTIFS('分け方の表'!$J$4:$J$13,E1365)&gt;0),INDEX('分け方の表'!$K$4:$K$13,MATCH(E1365,'分け方の表'!$J$4:$J$13,0))&amp;"",IFERROR(INDEX('分け方の表'!$C$4:$C$103,MATCH(F1365&amp;"|"&amp;G1365,'分け方の表'!$D$4:$D$103,0))&amp;"",IFERROR(INDEX('分け方の表'!$C$4:$C$103,MATCH(F1365&amp;"|（ほか全部）",'分け方の表'!$D$4:$D$103,0))&amp;"","未分類"))))</f>
        <v/>
      </c>
      <c r="S1365" s="39">
        <f>IF(L1365&lt;&gt;1,"",IF(N1365=1,"",IF(IF(O1365&gt;0,INDEX('分け方の表'!$N$4:$N$53,O1365)&amp;"","")&lt;&gt;"",IF(INDEX('分け方の表'!$N$4:$N$53,O1365)="（数えない）","",INDEX('分け方の表'!$N$4:$N$53,O1365)&amp;""),IF(I1365&amp;""="1",IF((Q1365&lt;&gt;"")*(D1365&lt;0)*(IFERROR(INDEX('入力'!$E$30:$E$88,MATCH(Q1365,'入力'!$A$30:$A$88,0)),"")="貯める・増やす"),Q1365,""),IF(A1365&amp;""="0","",IF(Q1365&lt;&gt;"",Q1365,R1365))))))</f>
        <v/>
      </c>
      <c r="T1365" s="56">
        <f>IF(S1365="","",IF(IFERROR(INDEX('入力'!$E$30:$E$88,MATCH(S1365,'入力'!$A$30:$A$88,0)),"")="入るお金",D1365,-D1365))</f>
        <v/>
      </c>
      <c r="U1365" s="39">
        <f>IF(L1365="","",IF(L1365&lt;&gt;1,"見出しなど",IF(N1365=1,"重なり",IF(S1365="",IF(O1365&gt;0,"数えない（直した）",IF(I1365&amp;""="1","振替",IF(A1365&amp;""="0","計算対象外","数えない"))),IF(COUNTIFS('入力'!$A$30:$A$88,S1365)=0,"一覧にない費目",IF(O1365&gt;0,"直した",IF(S1365="未分類","未分類","OK")))))))</f>
        <v/>
      </c>
    </row>
    <row r="1366">
      <c r="A1366" s="40" t="n"/>
      <c r="B1366" s="34" t="n"/>
      <c r="C1366" s="35" t="n"/>
      <c r="D1366" s="36" t="n"/>
      <c r="E1366" s="35" t="n"/>
      <c r="F1366" s="35" t="n"/>
      <c r="G1366" s="35" t="n"/>
      <c r="H1366" s="35" t="n"/>
      <c r="I1366" s="40" t="n"/>
      <c r="J1366" s="35" t="n"/>
      <c r="L1366" s="39">
        <f>IF(B1366="","",IFERROR(YEAR(B1366)*0+D1366*0+1,0))</f>
        <v/>
      </c>
      <c r="M1366" s="55">
        <f>IF(L1366&lt;&gt;1,"",IF(O1366&gt;0,IF(INDEX('分け方の表'!$O$4:$O$53,O1366)&lt;&gt;"",DATE(YEAR(INDEX('分け方の表'!$O$4:$O$53,O1366)),MONTH(INDEX('分け方の表'!$O$4:$O$53,O1366)),1),DATE(YEAR(B1366),MONTH(B1366),1)),DATE(YEAR(B1366),MONTH(B1366),1)))</f>
        <v/>
      </c>
      <c r="N1366" s="39">
        <f>IF(L1366&lt;&gt;1,"",IF(J1366="",0,IF(COUNTIFS($J$4:J1366,J1366)&gt;1,1,0)))</f>
        <v/>
      </c>
      <c r="O1366" s="39">
        <f>IF(L1366&lt;&gt;1,"",IF(J1366="",0,IFERROR(MATCH(J1366,'分け方の表'!$M$4:$M$53,0),0)))</f>
        <v/>
      </c>
      <c r="P1366" s="39">
        <f>IF(L1366&lt;&gt;1,"",IF(SUMPRODUCT((COUNTIFS(C1366,"*"&amp;'分け方の表'!$F$4:$F$23&amp;"*")&gt;0)*('分け方の表'!$F$4:$F$23&lt;&gt;"")*'分け方の表'!$I$4:$I$23)=0,99,1+COUNTIFS('分け方の表'!$I$4:$I$23,"&gt;"&amp;SUMPRODUCT((COUNTIFS(C1366,"*"&amp;'分け方の表'!$F$4:$F$23&amp;"*")&gt;0)*('分け方の表'!$F$4:$F$23&lt;&gt;"")*'分け方の表'!$I$4:$I$23))))</f>
        <v/>
      </c>
      <c r="Q1366" s="39">
        <f>IF(L1366&lt;&gt;1,"",IF(P1366&gt;=99,"",INDEX('分け方の表'!$G$4:$G$23,P1366)&amp;""))</f>
        <v/>
      </c>
      <c r="R1366" s="39">
        <f>IF(L1366&lt;&gt;1,"",IF((F1366="収入")*(G1366="給与")*(E1366&lt;&gt;"")*(COUNTIFS('分け方の表'!$J$4:$J$13,E1366)&gt;0),INDEX('分け方の表'!$K$4:$K$13,MATCH(E1366,'分け方の表'!$J$4:$J$13,0))&amp;"",IFERROR(INDEX('分け方の表'!$C$4:$C$103,MATCH(F1366&amp;"|"&amp;G1366,'分け方の表'!$D$4:$D$103,0))&amp;"",IFERROR(INDEX('分け方の表'!$C$4:$C$103,MATCH(F1366&amp;"|（ほか全部）",'分け方の表'!$D$4:$D$103,0))&amp;"","未分類"))))</f>
        <v/>
      </c>
      <c r="S1366" s="39">
        <f>IF(L1366&lt;&gt;1,"",IF(N1366=1,"",IF(IF(O1366&gt;0,INDEX('分け方の表'!$N$4:$N$53,O1366)&amp;"","")&lt;&gt;"",IF(INDEX('分け方の表'!$N$4:$N$53,O1366)="（数えない）","",INDEX('分け方の表'!$N$4:$N$53,O1366)&amp;""),IF(I1366&amp;""="1",IF((Q1366&lt;&gt;"")*(D1366&lt;0)*(IFERROR(INDEX('入力'!$E$30:$E$88,MATCH(Q1366,'入力'!$A$30:$A$88,0)),"")="貯める・増やす"),Q1366,""),IF(A1366&amp;""="0","",IF(Q1366&lt;&gt;"",Q1366,R1366))))))</f>
        <v/>
      </c>
      <c r="T1366" s="56">
        <f>IF(S1366="","",IF(IFERROR(INDEX('入力'!$E$30:$E$88,MATCH(S1366,'入力'!$A$30:$A$88,0)),"")="入るお金",D1366,-D1366))</f>
        <v/>
      </c>
      <c r="U1366" s="39">
        <f>IF(L1366="","",IF(L1366&lt;&gt;1,"見出しなど",IF(N1366=1,"重なり",IF(S1366="",IF(O1366&gt;0,"数えない（直した）",IF(I1366&amp;""="1","振替",IF(A1366&amp;""="0","計算対象外","数えない"))),IF(COUNTIFS('入力'!$A$30:$A$88,S1366)=0,"一覧にない費目",IF(O1366&gt;0,"直した",IF(S1366="未分類","未分類","OK")))))))</f>
        <v/>
      </c>
    </row>
    <row r="1367">
      <c r="A1367" s="40" t="n"/>
      <c r="B1367" s="34" t="n"/>
      <c r="C1367" s="35" t="n"/>
      <c r="D1367" s="36" t="n"/>
      <c r="E1367" s="35" t="n"/>
      <c r="F1367" s="35" t="n"/>
      <c r="G1367" s="35" t="n"/>
      <c r="H1367" s="35" t="n"/>
      <c r="I1367" s="40" t="n"/>
      <c r="J1367" s="35" t="n"/>
      <c r="L1367" s="39">
        <f>IF(B1367="","",IFERROR(YEAR(B1367)*0+D1367*0+1,0))</f>
        <v/>
      </c>
      <c r="M1367" s="55">
        <f>IF(L1367&lt;&gt;1,"",IF(O1367&gt;0,IF(INDEX('分け方の表'!$O$4:$O$53,O1367)&lt;&gt;"",DATE(YEAR(INDEX('分け方の表'!$O$4:$O$53,O1367)),MONTH(INDEX('分け方の表'!$O$4:$O$53,O1367)),1),DATE(YEAR(B1367),MONTH(B1367),1)),DATE(YEAR(B1367),MONTH(B1367),1)))</f>
        <v/>
      </c>
      <c r="N1367" s="39">
        <f>IF(L1367&lt;&gt;1,"",IF(J1367="",0,IF(COUNTIFS($J$4:J1367,J1367)&gt;1,1,0)))</f>
        <v/>
      </c>
      <c r="O1367" s="39">
        <f>IF(L1367&lt;&gt;1,"",IF(J1367="",0,IFERROR(MATCH(J1367,'分け方の表'!$M$4:$M$53,0),0)))</f>
        <v/>
      </c>
      <c r="P1367" s="39">
        <f>IF(L1367&lt;&gt;1,"",IF(SUMPRODUCT((COUNTIFS(C1367,"*"&amp;'分け方の表'!$F$4:$F$23&amp;"*")&gt;0)*('分け方の表'!$F$4:$F$23&lt;&gt;"")*'分け方の表'!$I$4:$I$23)=0,99,1+COUNTIFS('分け方の表'!$I$4:$I$23,"&gt;"&amp;SUMPRODUCT((COUNTIFS(C1367,"*"&amp;'分け方の表'!$F$4:$F$23&amp;"*")&gt;0)*('分け方の表'!$F$4:$F$23&lt;&gt;"")*'分け方の表'!$I$4:$I$23))))</f>
        <v/>
      </c>
      <c r="Q1367" s="39">
        <f>IF(L1367&lt;&gt;1,"",IF(P1367&gt;=99,"",INDEX('分け方の表'!$G$4:$G$23,P1367)&amp;""))</f>
        <v/>
      </c>
      <c r="R1367" s="39">
        <f>IF(L1367&lt;&gt;1,"",IF((F1367="収入")*(G1367="給与")*(E1367&lt;&gt;"")*(COUNTIFS('分け方の表'!$J$4:$J$13,E1367)&gt;0),INDEX('分け方の表'!$K$4:$K$13,MATCH(E1367,'分け方の表'!$J$4:$J$13,0))&amp;"",IFERROR(INDEX('分け方の表'!$C$4:$C$103,MATCH(F1367&amp;"|"&amp;G1367,'分け方の表'!$D$4:$D$103,0))&amp;"",IFERROR(INDEX('分け方の表'!$C$4:$C$103,MATCH(F1367&amp;"|（ほか全部）",'分け方の表'!$D$4:$D$103,0))&amp;"","未分類"))))</f>
        <v/>
      </c>
      <c r="S1367" s="39">
        <f>IF(L1367&lt;&gt;1,"",IF(N1367=1,"",IF(IF(O1367&gt;0,INDEX('分け方の表'!$N$4:$N$53,O1367)&amp;"","")&lt;&gt;"",IF(INDEX('分け方の表'!$N$4:$N$53,O1367)="（数えない）","",INDEX('分け方の表'!$N$4:$N$53,O1367)&amp;""),IF(I1367&amp;""="1",IF((Q1367&lt;&gt;"")*(D1367&lt;0)*(IFERROR(INDEX('入力'!$E$30:$E$88,MATCH(Q1367,'入力'!$A$30:$A$88,0)),"")="貯める・増やす"),Q1367,""),IF(A1367&amp;""="0","",IF(Q1367&lt;&gt;"",Q1367,R1367))))))</f>
        <v/>
      </c>
      <c r="T1367" s="56">
        <f>IF(S1367="","",IF(IFERROR(INDEX('入力'!$E$30:$E$88,MATCH(S1367,'入力'!$A$30:$A$88,0)),"")="入るお金",D1367,-D1367))</f>
        <v/>
      </c>
      <c r="U1367" s="39">
        <f>IF(L1367="","",IF(L1367&lt;&gt;1,"見出しなど",IF(N1367=1,"重なり",IF(S1367="",IF(O1367&gt;0,"数えない（直した）",IF(I1367&amp;""="1","振替",IF(A1367&amp;""="0","計算対象外","数えない"))),IF(COUNTIFS('入力'!$A$30:$A$88,S1367)=0,"一覧にない費目",IF(O1367&gt;0,"直した",IF(S1367="未分類","未分類","OK")))))))</f>
        <v/>
      </c>
    </row>
    <row r="1368">
      <c r="A1368" s="40" t="n"/>
      <c r="B1368" s="34" t="n"/>
      <c r="C1368" s="35" t="n"/>
      <c r="D1368" s="36" t="n"/>
      <c r="E1368" s="35" t="n"/>
      <c r="F1368" s="35" t="n"/>
      <c r="G1368" s="35" t="n"/>
      <c r="H1368" s="35" t="n"/>
      <c r="I1368" s="40" t="n"/>
      <c r="J1368" s="35" t="n"/>
      <c r="L1368" s="39">
        <f>IF(B1368="","",IFERROR(YEAR(B1368)*0+D1368*0+1,0))</f>
        <v/>
      </c>
      <c r="M1368" s="55">
        <f>IF(L1368&lt;&gt;1,"",IF(O1368&gt;0,IF(INDEX('分け方の表'!$O$4:$O$53,O1368)&lt;&gt;"",DATE(YEAR(INDEX('分け方の表'!$O$4:$O$53,O1368)),MONTH(INDEX('分け方の表'!$O$4:$O$53,O1368)),1),DATE(YEAR(B1368),MONTH(B1368),1)),DATE(YEAR(B1368),MONTH(B1368),1)))</f>
        <v/>
      </c>
      <c r="N1368" s="39">
        <f>IF(L1368&lt;&gt;1,"",IF(J1368="",0,IF(COUNTIFS($J$4:J1368,J1368)&gt;1,1,0)))</f>
        <v/>
      </c>
      <c r="O1368" s="39">
        <f>IF(L1368&lt;&gt;1,"",IF(J1368="",0,IFERROR(MATCH(J1368,'分け方の表'!$M$4:$M$53,0),0)))</f>
        <v/>
      </c>
      <c r="P1368" s="39">
        <f>IF(L1368&lt;&gt;1,"",IF(SUMPRODUCT((COUNTIFS(C1368,"*"&amp;'分け方の表'!$F$4:$F$23&amp;"*")&gt;0)*('分け方の表'!$F$4:$F$23&lt;&gt;"")*'分け方の表'!$I$4:$I$23)=0,99,1+COUNTIFS('分け方の表'!$I$4:$I$23,"&gt;"&amp;SUMPRODUCT((COUNTIFS(C1368,"*"&amp;'分け方の表'!$F$4:$F$23&amp;"*")&gt;0)*('分け方の表'!$F$4:$F$23&lt;&gt;"")*'分け方の表'!$I$4:$I$23))))</f>
        <v/>
      </c>
      <c r="Q1368" s="39">
        <f>IF(L1368&lt;&gt;1,"",IF(P1368&gt;=99,"",INDEX('分け方の表'!$G$4:$G$23,P1368)&amp;""))</f>
        <v/>
      </c>
      <c r="R1368" s="39">
        <f>IF(L1368&lt;&gt;1,"",IF((F1368="収入")*(G1368="給与")*(E1368&lt;&gt;"")*(COUNTIFS('分け方の表'!$J$4:$J$13,E1368)&gt;0),INDEX('分け方の表'!$K$4:$K$13,MATCH(E1368,'分け方の表'!$J$4:$J$13,0))&amp;"",IFERROR(INDEX('分け方の表'!$C$4:$C$103,MATCH(F1368&amp;"|"&amp;G1368,'分け方の表'!$D$4:$D$103,0))&amp;"",IFERROR(INDEX('分け方の表'!$C$4:$C$103,MATCH(F1368&amp;"|（ほか全部）",'分け方の表'!$D$4:$D$103,0))&amp;"","未分類"))))</f>
        <v/>
      </c>
      <c r="S1368" s="39">
        <f>IF(L1368&lt;&gt;1,"",IF(N1368=1,"",IF(IF(O1368&gt;0,INDEX('分け方の表'!$N$4:$N$53,O1368)&amp;"","")&lt;&gt;"",IF(INDEX('分け方の表'!$N$4:$N$53,O1368)="（数えない）","",INDEX('分け方の表'!$N$4:$N$53,O1368)&amp;""),IF(I1368&amp;""="1",IF((Q1368&lt;&gt;"")*(D1368&lt;0)*(IFERROR(INDEX('入力'!$E$30:$E$88,MATCH(Q1368,'入力'!$A$30:$A$88,0)),"")="貯める・増やす"),Q1368,""),IF(A1368&amp;""="0","",IF(Q1368&lt;&gt;"",Q1368,R1368))))))</f>
        <v/>
      </c>
      <c r="T1368" s="56">
        <f>IF(S1368="","",IF(IFERROR(INDEX('入力'!$E$30:$E$88,MATCH(S1368,'入力'!$A$30:$A$88,0)),"")="入るお金",D1368,-D1368))</f>
        <v/>
      </c>
      <c r="U1368" s="39">
        <f>IF(L1368="","",IF(L1368&lt;&gt;1,"見出しなど",IF(N1368=1,"重なり",IF(S1368="",IF(O1368&gt;0,"数えない（直した）",IF(I1368&amp;""="1","振替",IF(A1368&amp;""="0","計算対象外","数えない"))),IF(COUNTIFS('入力'!$A$30:$A$88,S1368)=0,"一覧にない費目",IF(O1368&gt;0,"直した",IF(S1368="未分類","未分類","OK")))))))</f>
        <v/>
      </c>
    </row>
    <row r="1369">
      <c r="A1369" s="40" t="n"/>
      <c r="B1369" s="34" t="n"/>
      <c r="C1369" s="35" t="n"/>
      <c r="D1369" s="36" t="n"/>
      <c r="E1369" s="35" t="n"/>
      <c r="F1369" s="35" t="n"/>
      <c r="G1369" s="35" t="n"/>
      <c r="H1369" s="35" t="n"/>
      <c r="I1369" s="40" t="n"/>
      <c r="J1369" s="35" t="n"/>
      <c r="L1369" s="39">
        <f>IF(B1369="","",IFERROR(YEAR(B1369)*0+D1369*0+1,0))</f>
        <v/>
      </c>
      <c r="M1369" s="55">
        <f>IF(L1369&lt;&gt;1,"",IF(O1369&gt;0,IF(INDEX('分け方の表'!$O$4:$O$53,O1369)&lt;&gt;"",DATE(YEAR(INDEX('分け方の表'!$O$4:$O$53,O1369)),MONTH(INDEX('分け方の表'!$O$4:$O$53,O1369)),1),DATE(YEAR(B1369),MONTH(B1369),1)),DATE(YEAR(B1369),MONTH(B1369),1)))</f>
        <v/>
      </c>
      <c r="N1369" s="39">
        <f>IF(L1369&lt;&gt;1,"",IF(J1369="",0,IF(COUNTIFS($J$4:J1369,J1369)&gt;1,1,0)))</f>
        <v/>
      </c>
      <c r="O1369" s="39">
        <f>IF(L1369&lt;&gt;1,"",IF(J1369="",0,IFERROR(MATCH(J1369,'分け方の表'!$M$4:$M$53,0),0)))</f>
        <v/>
      </c>
      <c r="P1369" s="39">
        <f>IF(L1369&lt;&gt;1,"",IF(SUMPRODUCT((COUNTIFS(C1369,"*"&amp;'分け方の表'!$F$4:$F$23&amp;"*")&gt;0)*('分け方の表'!$F$4:$F$23&lt;&gt;"")*'分け方の表'!$I$4:$I$23)=0,99,1+COUNTIFS('分け方の表'!$I$4:$I$23,"&gt;"&amp;SUMPRODUCT((COUNTIFS(C1369,"*"&amp;'分け方の表'!$F$4:$F$23&amp;"*")&gt;0)*('分け方の表'!$F$4:$F$23&lt;&gt;"")*'分け方の表'!$I$4:$I$23))))</f>
        <v/>
      </c>
      <c r="Q1369" s="39">
        <f>IF(L1369&lt;&gt;1,"",IF(P1369&gt;=99,"",INDEX('分け方の表'!$G$4:$G$23,P1369)&amp;""))</f>
        <v/>
      </c>
      <c r="R1369" s="39">
        <f>IF(L1369&lt;&gt;1,"",IF((F1369="収入")*(G1369="給与")*(E1369&lt;&gt;"")*(COUNTIFS('分け方の表'!$J$4:$J$13,E1369)&gt;0),INDEX('分け方の表'!$K$4:$K$13,MATCH(E1369,'分け方の表'!$J$4:$J$13,0))&amp;"",IFERROR(INDEX('分け方の表'!$C$4:$C$103,MATCH(F1369&amp;"|"&amp;G1369,'分け方の表'!$D$4:$D$103,0))&amp;"",IFERROR(INDEX('分け方の表'!$C$4:$C$103,MATCH(F1369&amp;"|（ほか全部）",'分け方の表'!$D$4:$D$103,0))&amp;"","未分類"))))</f>
        <v/>
      </c>
      <c r="S1369" s="39">
        <f>IF(L1369&lt;&gt;1,"",IF(N1369=1,"",IF(IF(O1369&gt;0,INDEX('分け方の表'!$N$4:$N$53,O1369)&amp;"","")&lt;&gt;"",IF(INDEX('分け方の表'!$N$4:$N$53,O1369)="（数えない）","",INDEX('分け方の表'!$N$4:$N$53,O1369)&amp;""),IF(I1369&amp;""="1",IF((Q1369&lt;&gt;"")*(D1369&lt;0)*(IFERROR(INDEX('入力'!$E$30:$E$88,MATCH(Q1369,'入力'!$A$30:$A$88,0)),"")="貯める・増やす"),Q1369,""),IF(A1369&amp;""="0","",IF(Q1369&lt;&gt;"",Q1369,R1369))))))</f>
        <v/>
      </c>
      <c r="T1369" s="56">
        <f>IF(S1369="","",IF(IFERROR(INDEX('入力'!$E$30:$E$88,MATCH(S1369,'入力'!$A$30:$A$88,0)),"")="入るお金",D1369,-D1369))</f>
        <v/>
      </c>
      <c r="U1369" s="39">
        <f>IF(L1369="","",IF(L1369&lt;&gt;1,"見出しなど",IF(N1369=1,"重なり",IF(S1369="",IF(O1369&gt;0,"数えない（直した）",IF(I1369&amp;""="1","振替",IF(A1369&amp;""="0","計算対象外","数えない"))),IF(COUNTIFS('入力'!$A$30:$A$88,S1369)=0,"一覧にない費目",IF(O1369&gt;0,"直した",IF(S1369="未分類","未分類","OK")))))))</f>
        <v/>
      </c>
    </row>
    <row r="1370">
      <c r="A1370" s="40" t="n"/>
      <c r="B1370" s="34" t="n"/>
      <c r="C1370" s="35" t="n"/>
      <c r="D1370" s="36" t="n"/>
      <c r="E1370" s="35" t="n"/>
      <c r="F1370" s="35" t="n"/>
      <c r="G1370" s="35" t="n"/>
      <c r="H1370" s="35" t="n"/>
      <c r="I1370" s="40" t="n"/>
      <c r="J1370" s="35" t="n"/>
      <c r="L1370" s="39">
        <f>IF(B1370="","",IFERROR(YEAR(B1370)*0+D1370*0+1,0))</f>
        <v/>
      </c>
      <c r="M1370" s="55">
        <f>IF(L1370&lt;&gt;1,"",IF(O1370&gt;0,IF(INDEX('分け方の表'!$O$4:$O$53,O1370)&lt;&gt;"",DATE(YEAR(INDEX('分け方の表'!$O$4:$O$53,O1370)),MONTH(INDEX('分け方の表'!$O$4:$O$53,O1370)),1),DATE(YEAR(B1370),MONTH(B1370),1)),DATE(YEAR(B1370),MONTH(B1370),1)))</f>
        <v/>
      </c>
      <c r="N1370" s="39">
        <f>IF(L1370&lt;&gt;1,"",IF(J1370="",0,IF(COUNTIFS($J$4:J1370,J1370)&gt;1,1,0)))</f>
        <v/>
      </c>
      <c r="O1370" s="39">
        <f>IF(L1370&lt;&gt;1,"",IF(J1370="",0,IFERROR(MATCH(J1370,'分け方の表'!$M$4:$M$53,0),0)))</f>
        <v/>
      </c>
      <c r="P1370" s="39">
        <f>IF(L1370&lt;&gt;1,"",IF(SUMPRODUCT((COUNTIFS(C1370,"*"&amp;'分け方の表'!$F$4:$F$23&amp;"*")&gt;0)*('分け方の表'!$F$4:$F$23&lt;&gt;"")*'分け方の表'!$I$4:$I$23)=0,99,1+COUNTIFS('分け方の表'!$I$4:$I$23,"&gt;"&amp;SUMPRODUCT((COUNTIFS(C1370,"*"&amp;'分け方の表'!$F$4:$F$23&amp;"*")&gt;0)*('分け方の表'!$F$4:$F$23&lt;&gt;"")*'分け方の表'!$I$4:$I$23))))</f>
        <v/>
      </c>
      <c r="Q1370" s="39">
        <f>IF(L1370&lt;&gt;1,"",IF(P1370&gt;=99,"",INDEX('分け方の表'!$G$4:$G$23,P1370)&amp;""))</f>
        <v/>
      </c>
      <c r="R1370" s="39">
        <f>IF(L1370&lt;&gt;1,"",IF((F1370="収入")*(G1370="給与")*(E1370&lt;&gt;"")*(COUNTIFS('分け方の表'!$J$4:$J$13,E1370)&gt;0),INDEX('分け方の表'!$K$4:$K$13,MATCH(E1370,'分け方の表'!$J$4:$J$13,0))&amp;"",IFERROR(INDEX('分け方の表'!$C$4:$C$103,MATCH(F1370&amp;"|"&amp;G1370,'分け方の表'!$D$4:$D$103,0))&amp;"",IFERROR(INDEX('分け方の表'!$C$4:$C$103,MATCH(F1370&amp;"|（ほか全部）",'分け方の表'!$D$4:$D$103,0))&amp;"","未分類"))))</f>
        <v/>
      </c>
      <c r="S1370" s="39">
        <f>IF(L1370&lt;&gt;1,"",IF(N1370=1,"",IF(IF(O1370&gt;0,INDEX('分け方の表'!$N$4:$N$53,O1370)&amp;"","")&lt;&gt;"",IF(INDEX('分け方の表'!$N$4:$N$53,O1370)="（数えない）","",INDEX('分け方の表'!$N$4:$N$53,O1370)&amp;""),IF(I1370&amp;""="1",IF((Q1370&lt;&gt;"")*(D1370&lt;0)*(IFERROR(INDEX('入力'!$E$30:$E$88,MATCH(Q1370,'入力'!$A$30:$A$88,0)),"")="貯める・増やす"),Q1370,""),IF(A1370&amp;""="0","",IF(Q1370&lt;&gt;"",Q1370,R1370))))))</f>
        <v/>
      </c>
      <c r="T1370" s="56">
        <f>IF(S1370="","",IF(IFERROR(INDEX('入力'!$E$30:$E$88,MATCH(S1370,'入力'!$A$30:$A$88,0)),"")="入るお金",D1370,-D1370))</f>
        <v/>
      </c>
      <c r="U1370" s="39">
        <f>IF(L1370="","",IF(L1370&lt;&gt;1,"見出しなど",IF(N1370=1,"重なり",IF(S1370="",IF(O1370&gt;0,"数えない（直した）",IF(I1370&amp;""="1","振替",IF(A1370&amp;""="0","計算対象外","数えない"))),IF(COUNTIFS('入力'!$A$30:$A$88,S1370)=0,"一覧にない費目",IF(O1370&gt;0,"直した",IF(S1370="未分類","未分類","OK")))))))</f>
        <v/>
      </c>
    </row>
    <row r="1371">
      <c r="A1371" s="40" t="n"/>
      <c r="B1371" s="34" t="n"/>
      <c r="C1371" s="35" t="n"/>
      <c r="D1371" s="36" t="n"/>
      <c r="E1371" s="35" t="n"/>
      <c r="F1371" s="35" t="n"/>
      <c r="G1371" s="35" t="n"/>
      <c r="H1371" s="35" t="n"/>
      <c r="I1371" s="40" t="n"/>
      <c r="J1371" s="35" t="n"/>
      <c r="L1371" s="39">
        <f>IF(B1371="","",IFERROR(YEAR(B1371)*0+D1371*0+1,0))</f>
        <v/>
      </c>
      <c r="M1371" s="55">
        <f>IF(L1371&lt;&gt;1,"",IF(O1371&gt;0,IF(INDEX('分け方の表'!$O$4:$O$53,O1371)&lt;&gt;"",DATE(YEAR(INDEX('分け方の表'!$O$4:$O$53,O1371)),MONTH(INDEX('分け方の表'!$O$4:$O$53,O1371)),1),DATE(YEAR(B1371),MONTH(B1371),1)),DATE(YEAR(B1371),MONTH(B1371),1)))</f>
        <v/>
      </c>
      <c r="N1371" s="39">
        <f>IF(L1371&lt;&gt;1,"",IF(J1371="",0,IF(COUNTIFS($J$4:J1371,J1371)&gt;1,1,0)))</f>
        <v/>
      </c>
      <c r="O1371" s="39">
        <f>IF(L1371&lt;&gt;1,"",IF(J1371="",0,IFERROR(MATCH(J1371,'分け方の表'!$M$4:$M$53,0),0)))</f>
        <v/>
      </c>
      <c r="P1371" s="39">
        <f>IF(L1371&lt;&gt;1,"",IF(SUMPRODUCT((COUNTIFS(C1371,"*"&amp;'分け方の表'!$F$4:$F$23&amp;"*")&gt;0)*('分け方の表'!$F$4:$F$23&lt;&gt;"")*'分け方の表'!$I$4:$I$23)=0,99,1+COUNTIFS('分け方の表'!$I$4:$I$23,"&gt;"&amp;SUMPRODUCT((COUNTIFS(C1371,"*"&amp;'分け方の表'!$F$4:$F$23&amp;"*")&gt;0)*('分け方の表'!$F$4:$F$23&lt;&gt;"")*'分け方の表'!$I$4:$I$23))))</f>
        <v/>
      </c>
      <c r="Q1371" s="39">
        <f>IF(L1371&lt;&gt;1,"",IF(P1371&gt;=99,"",INDEX('分け方の表'!$G$4:$G$23,P1371)&amp;""))</f>
        <v/>
      </c>
      <c r="R1371" s="39">
        <f>IF(L1371&lt;&gt;1,"",IF((F1371="収入")*(G1371="給与")*(E1371&lt;&gt;"")*(COUNTIFS('分け方の表'!$J$4:$J$13,E1371)&gt;0),INDEX('分け方の表'!$K$4:$K$13,MATCH(E1371,'分け方の表'!$J$4:$J$13,0))&amp;"",IFERROR(INDEX('分け方の表'!$C$4:$C$103,MATCH(F1371&amp;"|"&amp;G1371,'分け方の表'!$D$4:$D$103,0))&amp;"",IFERROR(INDEX('分け方の表'!$C$4:$C$103,MATCH(F1371&amp;"|（ほか全部）",'分け方の表'!$D$4:$D$103,0))&amp;"","未分類"))))</f>
        <v/>
      </c>
      <c r="S1371" s="39">
        <f>IF(L1371&lt;&gt;1,"",IF(N1371=1,"",IF(IF(O1371&gt;0,INDEX('分け方の表'!$N$4:$N$53,O1371)&amp;"","")&lt;&gt;"",IF(INDEX('分け方の表'!$N$4:$N$53,O1371)="（数えない）","",INDEX('分け方の表'!$N$4:$N$53,O1371)&amp;""),IF(I1371&amp;""="1",IF((Q1371&lt;&gt;"")*(D1371&lt;0)*(IFERROR(INDEX('入力'!$E$30:$E$88,MATCH(Q1371,'入力'!$A$30:$A$88,0)),"")="貯める・増やす"),Q1371,""),IF(A1371&amp;""="0","",IF(Q1371&lt;&gt;"",Q1371,R1371))))))</f>
        <v/>
      </c>
      <c r="T1371" s="56">
        <f>IF(S1371="","",IF(IFERROR(INDEX('入力'!$E$30:$E$88,MATCH(S1371,'入力'!$A$30:$A$88,0)),"")="入るお金",D1371,-D1371))</f>
        <v/>
      </c>
      <c r="U1371" s="39">
        <f>IF(L1371="","",IF(L1371&lt;&gt;1,"見出しなど",IF(N1371=1,"重なり",IF(S1371="",IF(O1371&gt;0,"数えない（直した）",IF(I1371&amp;""="1","振替",IF(A1371&amp;""="0","計算対象外","数えない"))),IF(COUNTIFS('入力'!$A$30:$A$88,S1371)=0,"一覧にない費目",IF(O1371&gt;0,"直した",IF(S1371="未分類","未分類","OK")))))))</f>
        <v/>
      </c>
    </row>
    <row r="1372">
      <c r="A1372" s="40" t="n"/>
      <c r="B1372" s="34" t="n"/>
      <c r="C1372" s="35" t="n"/>
      <c r="D1372" s="36" t="n"/>
      <c r="E1372" s="35" t="n"/>
      <c r="F1372" s="35" t="n"/>
      <c r="G1372" s="35" t="n"/>
      <c r="H1372" s="35" t="n"/>
      <c r="I1372" s="40" t="n"/>
      <c r="J1372" s="35" t="n"/>
      <c r="L1372" s="39">
        <f>IF(B1372="","",IFERROR(YEAR(B1372)*0+D1372*0+1,0))</f>
        <v/>
      </c>
      <c r="M1372" s="55">
        <f>IF(L1372&lt;&gt;1,"",IF(O1372&gt;0,IF(INDEX('分け方の表'!$O$4:$O$53,O1372)&lt;&gt;"",DATE(YEAR(INDEX('分け方の表'!$O$4:$O$53,O1372)),MONTH(INDEX('分け方の表'!$O$4:$O$53,O1372)),1),DATE(YEAR(B1372),MONTH(B1372),1)),DATE(YEAR(B1372),MONTH(B1372),1)))</f>
        <v/>
      </c>
      <c r="N1372" s="39">
        <f>IF(L1372&lt;&gt;1,"",IF(J1372="",0,IF(COUNTIFS($J$4:J1372,J1372)&gt;1,1,0)))</f>
        <v/>
      </c>
      <c r="O1372" s="39">
        <f>IF(L1372&lt;&gt;1,"",IF(J1372="",0,IFERROR(MATCH(J1372,'分け方の表'!$M$4:$M$53,0),0)))</f>
        <v/>
      </c>
      <c r="P1372" s="39">
        <f>IF(L1372&lt;&gt;1,"",IF(SUMPRODUCT((COUNTIFS(C1372,"*"&amp;'分け方の表'!$F$4:$F$23&amp;"*")&gt;0)*('分け方の表'!$F$4:$F$23&lt;&gt;"")*'分け方の表'!$I$4:$I$23)=0,99,1+COUNTIFS('分け方の表'!$I$4:$I$23,"&gt;"&amp;SUMPRODUCT((COUNTIFS(C1372,"*"&amp;'分け方の表'!$F$4:$F$23&amp;"*")&gt;0)*('分け方の表'!$F$4:$F$23&lt;&gt;"")*'分け方の表'!$I$4:$I$23))))</f>
        <v/>
      </c>
      <c r="Q1372" s="39">
        <f>IF(L1372&lt;&gt;1,"",IF(P1372&gt;=99,"",INDEX('分け方の表'!$G$4:$G$23,P1372)&amp;""))</f>
        <v/>
      </c>
      <c r="R1372" s="39">
        <f>IF(L1372&lt;&gt;1,"",IF((F1372="収入")*(G1372="給与")*(E1372&lt;&gt;"")*(COUNTIFS('分け方の表'!$J$4:$J$13,E1372)&gt;0),INDEX('分け方の表'!$K$4:$K$13,MATCH(E1372,'分け方の表'!$J$4:$J$13,0))&amp;"",IFERROR(INDEX('分け方の表'!$C$4:$C$103,MATCH(F1372&amp;"|"&amp;G1372,'分け方の表'!$D$4:$D$103,0))&amp;"",IFERROR(INDEX('分け方の表'!$C$4:$C$103,MATCH(F1372&amp;"|（ほか全部）",'分け方の表'!$D$4:$D$103,0))&amp;"","未分類"))))</f>
        <v/>
      </c>
      <c r="S1372" s="39">
        <f>IF(L1372&lt;&gt;1,"",IF(N1372=1,"",IF(IF(O1372&gt;0,INDEX('分け方の表'!$N$4:$N$53,O1372)&amp;"","")&lt;&gt;"",IF(INDEX('分け方の表'!$N$4:$N$53,O1372)="（数えない）","",INDEX('分け方の表'!$N$4:$N$53,O1372)&amp;""),IF(I1372&amp;""="1",IF((Q1372&lt;&gt;"")*(D1372&lt;0)*(IFERROR(INDEX('入力'!$E$30:$E$88,MATCH(Q1372,'入力'!$A$30:$A$88,0)),"")="貯める・増やす"),Q1372,""),IF(A1372&amp;""="0","",IF(Q1372&lt;&gt;"",Q1372,R1372))))))</f>
        <v/>
      </c>
      <c r="T1372" s="56">
        <f>IF(S1372="","",IF(IFERROR(INDEX('入力'!$E$30:$E$88,MATCH(S1372,'入力'!$A$30:$A$88,0)),"")="入るお金",D1372,-D1372))</f>
        <v/>
      </c>
      <c r="U1372" s="39">
        <f>IF(L1372="","",IF(L1372&lt;&gt;1,"見出しなど",IF(N1372=1,"重なり",IF(S1372="",IF(O1372&gt;0,"数えない（直した）",IF(I1372&amp;""="1","振替",IF(A1372&amp;""="0","計算対象外","数えない"))),IF(COUNTIFS('入力'!$A$30:$A$88,S1372)=0,"一覧にない費目",IF(O1372&gt;0,"直した",IF(S1372="未分類","未分類","OK")))))))</f>
        <v/>
      </c>
    </row>
    <row r="1373">
      <c r="A1373" s="40" t="n"/>
      <c r="B1373" s="34" t="n"/>
      <c r="C1373" s="35" t="n"/>
      <c r="D1373" s="36" t="n"/>
      <c r="E1373" s="35" t="n"/>
      <c r="F1373" s="35" t="n"/>
      <c r="G1373" s="35" t="n"/>
      <c r="H1373" s="35" t="n"/>
      <c r="I1373" s="40" t="n"/>
      <c r="J1373" s="35" t="n"/>
      <c r="L1373" s="39">
        <f>IF(B1373="","",IFERROR(YEAR(B1373)*0+D1373*0+1,0))</f>
        <v/>
      </c>
      <c r="M1373" s="55">
        <f>IF(L1373&lt;&gt;1,"",IF(O1373&gt;0,IF(INDEX('分け方の表'!$O$4:$O$53,O1373)&lt;&gt;"",DATE(YEAR(INDEX('分け方の表'!$O$4:$O$53,O1373)),MONTH(INDEX('分け方の表'!$O$4:$O$53,O1373)),1),DATE(YEAR(B1373),MONTH(B1373),1)),DATE(YEAR(B1373),MONTH(B1373),1)))</f>
        <v/>
      </c>
      <c r="N1373" s="39">
        <f>IF(L1373&lt;&gt;1,"",IF(J1373="",0,IF(COUNTIFS($J$4:J1373,J1373)&gt;1,1,0)))</f>
        <v/>
      </c>
      <c r="O1373" s="39">
        <f>IF(L1373&lt;&gt;1,"",IF(J1373="",0,IFERROR(MATCH(J1373,'分け方の表'!$M$4:$M$53,0),0)))</f>
        <v/>
      </c>
      <c r="P1373" s="39">
        <f>IF(L1373&lt;&gt;1,"",IF(SUMPRODUCT((COUNTIFS(C1373,"*"&amp;'分け方の表'!$F$4:$F$23&amp;"*")&gt;0)*('分け方の表'!$F$4:$F$23&lt;&gt;"")*'分け方の表'!$I$4:$I$23)=0,99,1+COUNTIFS('分け方の表'!$I$4:$I$23,"&gt;"&amp;SUMPRODUCT((COUNTIFS(C1373,"*"&amp;'分け方の表'!$F$4:$F$23&amp;"*")&gt;0)*('分け方の表'!$F$4:$F$23&lt;&gt;"")*'分け方の表'!$I$4:$I$23))))</f>
        <v/>
      </c>
      <c r="Q1373" s="39">
        <f>IF(L1373&lt;&gt;1,"",IF(P1373&gt;=99,"",INDEX('分け方の表'!$G$4:$G$23,P1373)&amp;""))</f>
        <v/>
      </c>
      <c r="R1373" s="39">
        <f>IF(L1373&lt;&gt;1,"",IF((F1373="収入")*(G1373="給与")*(E1373&lt;&gt;"")*(COUNTIFS('分け方の表'!$J$4:$J$13,E1373)&gt;0),INDEX('分け方の表'!$K$4:$K$13,MATCH(E1373,'分け方の表'!$J$4:$J$13,0))&amp;"",IFERROR(INDEX('分け方の表'!$C$4:$C$103,MATCH(F1373&amp;"|"&amp;G1373,'分け方の表'!$D$4:$D$103,0))&amp;"",IFERROR(INDEX('分け方の表'!$C$4:$C$103,MATCH(F1373&amp;"|（ほか全部）",'分け方の表'!$D$4:$D$103,0))&amp;"","未分類"))))</f>
        <v/>
      </c>
      <c r="S1373" s="39">
        <f>IF(L1373&lt;&gt;1,"",IF(N1373=1,"",IF(IF(O1373&gt;0,INDEX('分け方の表'!$N$4:$N$53,O1373)&amp;"","")&lt;&gt;"",IF(INDEX('分け方の表'!$N$4:$N$53,O1373)="（数えない）","",INDEX('分け方の表'!$N$4:$N$53,O1373)&amp;""),IF(I1373&amp;""="1",IF((Q1373&lt;&gt;"")*(D1373&lt;0)*(IFERROR(INDEX('入力'!$E$30:$E$88,MATCH(Q1373,'入力'!$A$30:$A$88,0)),"")="貯める・増やす"),Q1373,""),IF(A1373&amp;""="0","",IF(Q1373&lt;&gt;"",Q1373,R1373))))))</f>
        <v/>
      </c>
      <c r="T1373" s="56">
        <f>IF(S1373="","",IF(IFERROR(INDEX('入力'!$E$30:$E$88,MATCH(S1373,'入力'!$A$30:$A$88,0)),"")="入るお金",D1373,-D1373))</f>
        <v/>
      </c>
      <c r="U1373" s="39">
        <f>IF(L1373="","",IF(L1373&lt;&gt;1,"見出しなど",IF(N1373=1,"重なり",IF(S1373="",IF(O1373&gt;0,"数えない（直した）",IF(I1373&amp;""="1","振替",IF(A1373&amp;""="0","計算対象外","数えない"))),IF(COUNTIFS('入力'!$A$30:$A$88,S1373)=0,"一覧にない費目",IF(O1373&gt;0,"直した",IF(S1373="未分類","未分類","OK")))))))</f>
        <v/>
      </c>
    </row>
    <row r="1374">
      <c r="A1374" s="40" t="n"/>
      <c r="B1374" s="34" t="n"/>
      <c r="C1374" s="35" t="n"/>
      <c r="D1374" s="36" t="n"/>
      <c r="E1374" s="35" t="n"/>
      <c r="F1374" s="35" t="n"/>
      <c r="G1374" s="35" t="n"/>
      <c r="H1374" s="35" t="n"/>
      <c r="I1374" s="40" t="n"/>
      <c r="J1374" s="35" t="n"/>
      <c r="L1374" s="39">
        <f>IF(B1374="","",IFERROR(YEAR(B1374)*0+D1374*0+1,0))</f>
        <v/>
      </c>
      <c r="M1374" s="55">
        <f>IF(L1374&lt;&gt;1,"",IF(O1374&gt;0,IF(INDEX('分け方の表'!$O$4:$O$53,O1374)&lt;&gt;"",DATE(YEAR(INDEX('分け方の表'!$O$4:$O$53,O1374)),MONTH(INDEX('分け方の表'!$O$4:$O$53,O1374)),1),DATE(YEAR(B1374),MONTH(B1374),1)),DATE(YEAR(B1374),MONTH(B1374),1)))</f>
        <v/>
      </c>
      <c r="N1374" s="39">
        <f>IF(L1374&lt;&gt;1,"",IF(J1374="",0,IF(COUNTIFS($J$4:J1374,J1374)&gt;1,1,0)))</f>
        <v/>
      </c>
      <c r="O1374" s="39">
        <f>IF(L1374&lt;&gt;1,"",IF(J1374="",0,IFERROR(MATCH(J1374,'分け方の表'!$M$4:$M$53,0),0)))</f>
        <v/>
      </c>
      <c r="P1374" s="39">
        <f>IF(L1374&lt;&gt;1,"",IF(SUMPRODUCT((COUNTIFS(C1374,"*"&amp;'分け方の表'!$F$4:$F$23&amp;"*")&gt;0)*('分け方の表'!$F$4:$F$23&lt;&gt;"")*'分け方の表'!$I$4:$I$23)=0,99,1+COUNTIFS('分け方の表'!$I$4:$I$23,"&gt;"&amp;SUMPRODUCT((COUNTIFS(C1374,"*"&amp;'分け方の表'!$F$4:$F$23&amp;"*")&gt;0)*('分け方の表'!$F$4:$F$23&lt;&gt;"")*'分け方の表'!$I$4:$I$23))))</f>
        <v/>
      </c>
      <c r="Q1374" s="39">
        <f>IF(L1374&lt;&gt;1,"",IF(P1374&gt;=99,"",INDEX('分け方の表'!$G$4:$G$23,P1374)&amp;""))</f>
        <v/>
      </c>
      <c r="R1374" s="39">
        <f>IF(L1374&lt;&gt;1,"",IF((F1374="収入")*(G1374="給与")*(E1374&lt;&gt;"")*(COUNTIFS('分け方の表'!$J$4:$J$13,E1374)&gt;0),INDEX('分け方の表'!$K$4:$K$13,MATCH(E1374,'分け方の表'!$J$4:$J$13,0))&amp;"",IFERROR(INDEX('分け方の表'!$C$4:$C$103,MATCH(F1374&amp;"|"&amp;G1374,'分け方の表'!$D$4:$D$103,0))&amp;"",IFERROR(INDEX('分け方の表'!$C$4:$C$103,MATCH(F1374&amp;"|（ほか全部）",'分け方の表'!$D$4:$D$103,0))&amp;"","未分類"))))</f>
        <v/>
      </c>
      <c r="S1374" s="39">
        <f>IF(L1374&lt;&gt;1,"",IF(N1374=1,"",IF(IF(O1374&gt;0,INDEX('分け方の表'!$N$4:$N$53,O1374)&amp;"","")&lt;&gt;"",IF(INDEX('分け方の表'!$N$4:$N$53,O1374)="（数えない）","",INDEX('分け方の表'!$N$4:$N$53,O1374)&amp;""),IF(I1374&amp;""="1",IF((Q1374&lt;&gt;"")*(D1374&lt;0)*(IFERROR(INDEX('入力'!$E$30:$E$88,MATCH(Q1374,'入力'!$A$30:$A$88,0)),"")="貯める・増やす"),Q1374,""),IF(A1374&amp;""="0","",IF(Q1374&lt;&gt;"",Q1374,R1374))))))</f>
        <v/>
      </c>
      <c r="T1374" s="56">
        <f>IF(S1374="","",IF(IFERROR(INDEX('入力'!$E$30:$E$88,MATCH(S1374,'入力'!$A$30:$A$88,0)),"")="入るお金",D1374,-D1374))</f>
        <v/>
      </c>
      <c r="U1374" s="39">
        <f>IF(L1374="","",IF(L1374&lt;&gt;1,"見出しなど",IF(N1374=1,"重なり",IF(S1374="",IF(O1374&gt;0,"数えない（直した）",IF(I1374&amp;""="1","振替",IF(A1374&amp;""="0","計算対象外","数えない"))),IF(COUNTIFS('入力'!$A$30:$A$88,S1374)=0,"一覧にない費目",IF(O1374&gt;0,"直した",IF(S1374="未分類","未分類","OK")))))))</f>
        <v/>
      </c>
    </row>
    <row r="1375">
      <c r="A1375" s="40" t="n"/>
      <c r="B1375" s="34" t="n"/>
      <c r="C1375" s="35" t="n"/>
      <c r="D1375" s="36" t="n"/>
      <c r="E1375" s="35" t="n"/>
      <c r="F1375" s="35" t="n"/>
      <c r="G1375" s="35" t="n"/>
      <c r="H1375" s="35" t="n"/>
      <c r="I1375" s="40" t="n"/>
      <c r="J1375" s="35" t="n"/>
      <c r="L1375" s="39">
        <f>IF(B1375="","",IFERROR(YEAR(B1375)*0+D1375*0+1,0))</f>
        <v/>
      </c>
      <c r="M1375" s="55">
        <f>IF(L1375&lt;&gt;1,"",IF(O1375&gt;0,IF(INDEX('分け方の表'!$O$4:$O$53,O1375)&lt;&gt;"",DATE(YEAR(INDEX('分け方の表'!$O$4:$O$53,O1375)),MONTH(INDEX('分け方の表'!$O$4:$O$53,O1375)),1),DATE(YEAR(B1375),MONTH(B1375),1)),DATE(YEAR(B1375),MONTH(B1375),1)))</f>
        <v/>
      </c>
      <c r="N1375" s="39">
        <f>IF(L1375&lt;&gt;1,"",IF(J1375="",0,IF(COUNTIFS($J$4:J1375,J1375)&gt;1,1,0)))</f>
        <v/>
      </c>
      <c r="O1375" s="39">
        <f>IF(L1375&lt;&gt;1,"",IF(J1375="",0,IFERROR(MATCH(J1375,'分け方の表'!$M$4:$M$53,0),0)))</f>
        <v/>
      </c>
      <c r="P1375" s="39">
        <f>IF(L1375&lt;&gt;1,"",IF(SUMPRODUCT((COUNTIFS(C1375,"*"&amp;'分け方の表'!$F$4:$F$23&amp;"*")&gt;0)*('分け方の表'!$F$4:$F$23&lt;&gt;"")*'分け方の表'!$I$4:$I$23)=0,99,1+COUNTIFS('分け方の表'!$I$4:$I$23,"&gt;"&amp;SUMPRODUCT((COUNTIFS(C1375,"*"&amp;'分け方の表'!$F$4:$F$23&amp;"*")&gt;0)*('分け方の表'!$F$4:$F$23&lt;&gt;"")*'分け方の表'!$I$4:$I$23))))</f>
        <v/>
      </c>
      <c r="Q1375" s="39">
        <f>IF(L1375&lt;&gt;1,"",IF(P1375&gt;=99,"",INDEX('分け方の表'!$G$4:$G$23,P1375)&amp;""))</f>
        <v/>
      </c>
      <c r="R1375" s="39">
        <f>IF(L1375&lt;&gt;1,"",IF((F1375="収入")*(G1375="給与")*(E1375&lt;&gt;"")*(COUNTIFS('分け方の表'!$J$4:$J$13,E1375)&gt;0),INDEX('分け方の表'!$K$4:$K$13,MATCH(E1375,'分け方の表'!$J$4:$J$13,0))&amp;"",IFERROR(INDEX('分け方の表'!$C$4:$C$103,MATCH(F1375&amp;"|"&amp;G1375,'分け方の表'!$D$4:$D$103,0))&amp;"",IFERROR(INDEX('分け方の表'!$C$4:$C$103,MATCH(F1375&amp;"|（ほか全部）",'分け方の表'!$D$4:$D$103,0))&amp;"","未分類"))))</f>
        <v/>
      </c>
      <c r="S1375" s="39">
        <f>IF(L1375&lt;&gt;1,"",IF(N1375=1,"",IF(IF(O1375&gt;0,INDEX('分け方の表'!$N$4:$N$53,O1375)&amp;"","")&lt;&gt;"",IF(INDEX('分け方の表'!$N$4:$N$53,O1375)="（数えない）","",INDEX('分け方の表'!$N$4:$N$53,O1375)&amp;""),IF(I1375&amp;""="1",IF((Q1375&lt;&gt;"")*(D1375&lt;0)*(IFERROR(INDEX('入力'!$E$30:$E$88,MATCH(Q1375,'入力'!$A$30:$A$88,0)),"")="貯める・増やす"),Q1375,""),IF(A1375&amp;""="0","",IF(Q1375&lt;&gt;"",Q1375,R1375))))))</f>
        <v/>
      </c>
      <c r="T1375" s="56">
        <f>IF(S1375="","",IF(IFERROR(INDEX('入力'!$E$30:$E$88,MATCH(S1375,'入力'!$A$30:$A$88,0)),"")="入るお金",D1375,-D1375))</f>
        <v/>
      </c>
      <c r="U1375" s="39">
        <f>IF(L1375="","",IF(L1375&lt;&gt;1,"見出しなど",IF(N1375=1,"重なり",IF(S1375="",IF(O1375&gt;0,"数えない（直した）",IF(I1375&amp;""="1","振替",IF(A1375&amp;""="0","計算対象外","数えない"))),IF(COUNTIFS('入力'!$A$30:$A$88,S1375)=0,"一覧にない費目",IF(O1375&gt;0,"直した",IF(S1375="未分類","未分類","OK")))))))</f>
        <v/>
      </c>
    </row>
    <row r="1376">
      <c r="A1376" s="40" t="n"/>
      <c r="B1376" s="34" t="n"/>
      <c r="C1376" s="35" t="n"/>
      <c r="D1376" s="36" t="n"/>
      <c r="E1376" s="35" t="n"/>
      <c r="F1376" s="35" t="n"/>
      <c r="G1376" s="35" t="n"/>
      <c r="H1376" s="35" t="n"/>
      <c r="I1376" s="40" t="n"/>
      <c r="J1376" s="35" t="n"/>
      <c r="L1376" s="39">
        <f>IF(B1376="","",IFERROR(YEAR(B1376)*0+D1376*0+1,0))</f>
        <v/>
      </c>
      <c r="M1376" s="55">
        <f>IF(L1376&lt;&gt;1,"",IF(O1376&gt;0,IF(INDEX('分け方の表'!$O$4:$O$53,O1376)&lt;&gt;"",DATE(YEAR(INDEX('分け方の表'!$O$4:$O$53,O1376)),MONTH(INDEX('分け方の表'!$O$4:$O$53,O1376)),1),DATE(YEAR(B1376),MONTH(B1376),1)),DATE(YEAR(B1376),MONTH(B1376),1)))</f>
        <v/>
      </c>
      <c r="N1376" s="39">
        <f>IF(L1376&lt;&gt;1,"",IF(J1376="",0,IF(COUNTIFS($J$4:J1376,J1376)&gt;1,1,0)))</f>
        <v/>
      </c>
      <c r="O1376" s="39">
        <f>IF(L1376&lt;&gt;1,"",IF(J1376="",0,IFERROR(MATCH(J1376,'分け方の表'!$M$4:$M$53,0),0)))</f>
        <v/>
      </c>
      <c r="P1376" s="39">
        <f>IF(L1376&lt;&gt;1,"",IF(SUMPRODUCT((COUNTIFS(C1376,"*"&amp;'分け方の表'!$F$4:$F$23&amp;"*")&gt;0)*('分け方の表'!$F$4:$F$23&lt;&gt;"")*'分け方の表'!$I$4:$I$23)=0,99,1+COUNTIFS('分け方の表'!$I$4:$I$23,"&gt;"&amp;SUMPRODUCT((COUNTIFS(C1376,"*"&amp;'分け方の表'!$F$4:$F$23&amp;"*")&gt;0)*('分け方の表'!$F$4:$F$23&lt;&gt;"")*'分け方の表'!$I$4:$I$23))))</f>
        <v/>
      </c>
      <c r="Q1376" s="39">
        <f>IF(L1376&lt;&gt;1,"",IF(P1376&gt;=99,"",INDEX('分け方の表'!$G$4:$G$23,P1376)&amp;""))</f>
        <v/>
      </c>
      <c r="R1376" s="39">
        <f>IF(L1376&lt;&gt;1,"",IF((F1376="収入")*(G1376="給与")*(E1376&lt;&gt;"")*(COUNTIFS('分け方の表'!$J$4:$J$13,E1376)&gt;0),INDEX('分け方の表'!$K$4:$K$13,MATCH(E1376,'分け方の表'!$J$4:$J$13,0))&amp;"",IFERROR(INDEX('分け方の表'!$C$4:$C$103,MATCH(F1376&amp;"|"&amp;G1376,'分け方の表'!$D$4:$D$103,0))&amp;"",IFERROR(INDEX('分け方の表'!$C$4:$C$103,MATCH(F1376&amp;"|（ほか全部）",'分け方の表'!$D$4:$D$103,0))&amp;"","未分類"))))</f>
        <v/>
      </c>
      <c r="S1376" s="39">
        <f>IF(L1376&lt;&gt;1,"",IF(N1376=1,"",IF(IF(O1376&gt;0,INDEX('分け方の表'!$N$4:$N$53,O1376)&amp;"","")&lt;&gt;"",IF(INDEX('分け方の表'!$N$4:$N$53,O1376)="（数えない）","",INDEX('分け方の表'!$N$4:$N$53,O1376)&amp;""),IF(I1376&amp;""="1",IF((Q1376&lt;&gt;"")*(D1376&lt;0)*(IFERROR(INDEX('入力'!$E$30:$E$88,MATCH(Q1376,'入力'!$A$30:$A$88,0)),"")="貯める・増やす"),Q1376,""),IF(A1376&amp;""="0","",IF(Q1376&lt;&gt;"",Q1376,R1376))))))</f>
        <v/>
      </c>
      <c r="T1376" s="56">
        <f>IF(S1376="","",IF(IFERROR(INDEX('入力'!$E$30:$E$88,MATCH(S1376,'入力'!$A$30:$A$88,0)),"")="入るお金",D1376,-D1376))</f>
        <v/>
      </c>
      <c r="U1376" s="39">
        <f>IF(L1376="","",IF(L1376&lt;&gt;1,"見出しなど",IF(N1376=1,"重なり",IF(S1376="",IF(O1376&gt;0,"数えない（直した）",IF(I1376&amp;""="1","振替",IF(A1376&amp;""="0","計算対象外","数えない"))),IF(COUNTIFS('入力'!$A$30:$A$88,S1376)=0,"一覧にない費目",IF(O1376&gt;0,"直した",IF(S1376="未分類","未分類","OK")))))))</f>
        <v/>
      </c>
    </row>
    <row r="1377">
      <c r="A1377" s="40" t="n"/>
      <c r="B1377" s="34" t="n"/>
      <c r="C1377" s="35" t="n"/>
      <c r="D1377" s="36" t="n"/>
      <c r="E1377" s="35" t="n"/>
      <c r="F1377" s="35" t="n"/>
      <c r="G1377" s="35" t="n"/>
      <c r="H1377" s="35" t="n"/>
      <c r="I1377" s="40" t="n"/>
      <c r="J1377" s="35" t="n"/>
      <c r="L1377" s="39">
        <f>IF(B1377="","",IFERROR(YEAR(B1377)*0+D1377*0+1,0))</f>
        <v/>
      </c>
      <c r="M1377" s="55">
        <f>IF(L1377&lt;&gt;1,"",IF(O1377&gt;0,IF(INDEX('分け方の表'!$O$4:$O$53,O1377)&lt;&gt;"",DATE(YEAR(INDEX('分け方の表'!$O$4:$O$53,O1377)),MONTH(INDEX('分け方の表'!$O$4:$O$53,O1377)),1),DATE(YEAR(B1377),MONTH(B1377),1)),DATE(YEAR(B1377),MONTH(B1377),1)))</f>
        <v/>
      </c>
      <c r="N1377" s="39">
        <f>IF(L1377&lt;&gt;1,"",IF(J1377="",0,IF(COUNTIFS($J$4:J1377,J1377)&gt;1,1,0)))</f>
        <v/>
      </c>
      <c r="O1377" s="39">
        <f>IF(L1377&lt;&gt;1,"",IF(J1377="",0,IFERROR(MATCH(J1377,'分け方の表'!$M$4:$M$53,0),0)))</f>
        <v/>
      </c>
      <c r="P1377" s="39">
        <f>IF(L1377&lt;&gt;1,"",IF(SUMPRODUCT((COUNTIFS(C1377,"*"&amp;'分け方の表'!$F$4:$F$23&amp;"*")&gt;0)*('分け方の表'!$F$4:$F$23&lt;&gt;"")*'分け方の表'!$I$4:$I$23)=0,99,1+COUNTIFS('分け方の表'!$I$4:$I$23,"&gt;"&amp;SUMPRODUCT((COUNTIFS(C1377,"*"&amp;'分け方の表'!$F$4:$F$23&amp;"*")&gt;0)*('分け方の表'!$F$4:$F$23&lt;&gt;"")*'分け方の表'!$I$4:$I$23))))</f>
        <v/>
      </c>
      <c r="Q1377" s="39">
        <f>IF(L1377&lt;&gt;1,"",IF(P1377&gt;=99,"",INDEX('分け方の表'!$G$4:$G$23,P1377)&amp;""))</f>
        <v/>
      </c>
      <c r="R1377" s="39">
        <f>IF(L1377&lt;&gt;1,"",IF((F1377="収入")*(G1377="給与")*(E1377&lt;&gt;"")*(COUNTIFS('分け方の表'!$J$4:$J$13,E1377)&gt;0),INDEX('分け方の表'!$K$4:$K$13,MATCH(E1377,'分け方の表'!$J$4:$J$13,0))&amp;"",IFERROR(INDEX('分け方の表'!$C$4:$C$103,MATCH(F1377&amp;"|"&amp;G1377,'分け方の表'!$D$4:$D$103,0))&amp;"",IFERROR(INDEX('分け方の表'!$C$4:$C$103,MATCH(F1377&amp;"|（ほか全部）",'分け方の表'!$D$4:$D$103,0))&amp;"","未分類"))))</f>
        <v/>
      </c>
      <c r="S1377" s="39">
        <f>IF(L1377&lt;&gt;1,"",IF(N1377=1,"",IF(IF(O1377&gt;0,INDEX('分け方の表'!$N$4:$N$53,O1377)&amp;"","")&lt;&gt;"",IF(INDEX('分け方の表'!$N$4:$N$53,O1377)="（数えない）","",INDEX('分け方の表'!$N$4:$N$53,O1377)&amp;""),IF(I1377&amp;""="1",IF((Q1377&lt;&gt;"")*(D1377&lt;0)*(IFERROR(INDEX('入力'!$E$30:$E$88,MATCH(Q1377,'入力'!$A$30:$A$88,0)),"")="貯める・増やす"),Q1377,""),IF(A1377&amp;""="0","",IF(Q1377&lt;&gt;"",Q1377,R1377))))))</f>
        <v/>
      </c>
      <c r="T1377" s="56">
        <f>IF(S1377="","",IF(IFERROR(INDEX('入力'!$E$30:$E$88,MATCH(S1377,'入力'!$A$30:$A$88,0)),"")="入るお金",D1377,-D1377))</f>
        <v/>
      </c>
      <c r="U1377" s="39">
        <f>IF(L1377="","",IF(L1377&lt;&gt;1,"見出しなど",IF(N1377=1,"重なり",IF(S1377="",IF(O1377&gt;0,"数えない（直した）",IF(I1377&amp;""="1","振替",IF(A1377&amp;""="0","計算対象外","数えない"))),IF(COUNTIFS('入力'!$A$30:$A$88,S1377)=0,"一覧にない費目",IF(O1377&gt;0,"直した",IF(S1377="未分類","未分類","OK")))))))</f>
        <v/>
      </c>
    </row>
    <row r="1378">
      <c r="A1378" s="40" t="n"/>
      <c r="B1378" s="34" t="n"/>
      <c r="C1378" s="35" t="n"/>
      <c r="D1378" s="36" t="n"/>
      <c r="E1378" s="35" t="n"/>
      <c r="F1378" s="35" t="n"/>
      <c r="G1378" s="35" t="n"/>
      <c r="H1378" s="35" t="n"/>
      <c r="I1378" s="40" t="n"/>
      <c r="J1378" s="35" t="n"/>
      <c r="L1378" s="39">
        <f>IF(B1378="","",IFERROR(YEAR(B1378)*0+D1378*0+1,0))</f>
        <v/>
      </c>
      <c r="M1378" s="55">
        <f>IF(L1378&lt;&gt;1,"",IF(O1378&gt;0,IF(INDEX('分け方の表'!$O$4:$O$53,O1378)&lt;&gt;"",DATE(YEAR(INDEX('分け方の表'!$O$4:$O$53,O1378)),MONTH(INDEX('分け方の表'!$O$4:$O$53,O1378)),1),DATE(YEAR(B1378),MONTH(B1378),1)),DATE(YEAR(B1378),MONTH(B1378),1)))</f>
        <v/>
      </c>
      <c r="N1378" s="39">
        <f>IF(L1378&lt;&gt;1,"",IF(J1378="",0,IF(COUNTIFS($J$4:J1378,J1378)&gt;1,1,0)))</f>
        <v/>
      </c>
      <c r="O1378" s="39">
        <f>IF(L1378&lt;&gt;1,"",IF(J1378="",0,IFERROR(MATCH(J1378,'分け方の表'!$M$4:$M$53,0),0)))</f>
        <v/>
      </c>
      <c r="P1378" s="39">
        <f>IF(L1378&lt;&gt;1,"",IF(SUMPRODUCT((COUNTIFS(C1378,"*"&amp;'分け方の表'!$F$4:$F$23&amp;"*")&gt;0)*('分け方の表'!$F$4:$F$23&lt;&gt;"")*'分け方の表'!$I$4:$I$23)=0,99,1+COUNTIFS('分け方の表'!$I$4:$I$23,"&gt;"&amp;SUMPRODUCT((COUNTIFS(C1378,"*"&amp;'分け方の表'!$F$4:$F$23&amp;"*")&gt;0)*('分け方の表'!$F$4:$F$23&lt;&gt;"")*'分け方の表'!$I$4:$I$23))))</f>
        <v/>
      </c>
      <c r="Q1378" s="39">
        <f>IF(L1378&lt;&gt;1,"",IF(P1378&gt;=99,"",INDEX('分け方の表'!$G$4:$G$23,P1378)&amp;""))</f>
        <v/>
      </c>
      <c r="R1378" s="39">
        <f>IF(L1378&lt;&gt;1,"",IF((F1378="収入")*(G1378="給与")*(E1378&lt;&gt;"")*(COUNTIFS('分け方の表'!$J$4:$J$13,E1378)&gt;0),INDEX('分け方の表'!$K$4:$K$13,MATCH(E1378,'分け方の表'!$J$4:$J$13,0))&amp;"",IFERROR(INDEX('分け方の表'!$C$4:$C$103,MATCH(F1378&amp;"|"&amp;G1378,'分け方の表'!$D$4:$D$103,0))&amp;"",IFERROR(INDEX('分け方の表'!$C$4:$C$103,MATCH(F1378&amp;"|（ほか全部）",'分け方の表'!$D$4:$D$103,0))&amp;"","未分類"))))</f>
        <v/>
      </c>
      <c r="S1378" s="39">
        <f>IF(L1378&lt;&gt;1,"",IF(N1378=1,"",IF(IF(O1378&gt;0,INDEX('分け方の表'!$N$4:$N$53,O1378)&amp;"","")&lt;&gt;"",IF(INDEX('分け方の表'!$N$4:$N$53,O1378)="（数えない）","",INDEX('分け方の表'!$N$4:$N$53,O1378)&amp;""),IF(I1378&amp;""="1",IF((Q1378&lt;&gt;"")*(D1378&lt;0)*(IFERROR(INDEX('入力'!$E$30:$E$88,MATCH(Q1378,'入力'!$A$30:$A$88,0)),"")="貯める・増やす"),Q1378,""),IF(A1378&amp;""="0","",IF(Q1378&lt;&gt;"",Q1378,R1378))))))</f>
        <v/>
      </c>
      <c r="T1378" s="56">
        <f>IF(S1378="","",IF(IFERROR(INDEX('入力'!$E$30:$E$88,MATCH(S1378,'入力'!$A$30:$A$88,0)),"")="入るお金",D1378,-D1378))</f>
        <v/>
      </c>
      <c r="U1378" s="39">
        <f>IF(L1378="","",IF(L1378&lt;&gt;1,"見出しなど",IF(N1378=1,"重なり",IF(S1378="",IF(O1378&gt;0,"数えない（直した）",IF(I1378&amp;""="1","振替",IF(A1378&amp;""="0","計算対象外","数えない"))),IF(COUNTIFS('入力'!$A$30:$A$88,S1378)=0,"一覧にない費目",IF(O1378&gt;0,"直した",IF(S1378="未分類","未分類","OK")))))))</f>
        <v/>
      </c>
    </row>
    <row r="1379">
      <c r="A1379" s="40" t="n"/>
      <c r="B1379" s="34" t="n"/>
      <c r="C1379" s="35" t="n"/>
      <c r="D1379" s="36" t="n"/>
      <c r="E1379" s="35" t="n"/>
      <c r="F1379" s="35" t="n"/>
      <c r="G1379" s="35" t="n"/>
      <c r="H1379" s="35" t="n"/>
      <c r="I1379" s="40" t="n"/>
      <c r="J1379" s="35" t="n"/>
      <c r="L1379" s="39">
        <f>IF(B1379="","",IFERROR(YEAR(B1379)*0+D1379*0+1,0))</f>
        <v/>
      </c>
      <c r="M1379" s="55">
        <f>IF(L1379&lt;&gt;1,"",IF(O1379&gt;0,IF(INDEX('分け方の表'!$O$4:$O$53,O1379)&lt;&gt;"",DATE(YEAR(INDEX('分け方の表'!$O$4:$O$53,O1379)),MONTH(INDEX('分け方の表'!$O$4:$O$53,O1379)),1),DATE(YEAR(B1379),MONTH(B1379),1)),DATE(YEAR(B1379),MONTH(B1379),1)))</f>
        <v/>
      </c>
      <c r="N1379" s="39">
        <f>IF(L1379&lt;&gt;1,"",IF(J1379="",0,IF(COUNTIFS($J$4:J1379,J1379)&gt;1,1,0)))</f>
        <v/>
      </c>
      <c r="O1379" s="39">
        <f>IF(L1379&lt;&gt;1,"",IF(J1379="",0,IFERROR(MATCH(J1379,'分け方の表'!$M$4:$M$53,0),0)))</f>
        <v/>
      </c>
      <c r="P1379" s="39">
        <f>IF(L1379&lt;&gt;1,"",IF(SUMPRODUCT((COUNTIFS(C1379,"*"&amp;'分け方の表'!$F$4:$F$23&amp;"*")&gt;0)*('分け方の表'!$F$4:$F$23&lt;&gt;"")*'分け方の表'!$I$4:$I$23)=0,99,1+COUNTIFS('分け方の表'!$I$4:$I$23,"&gt;"&amp;SUMPRODUCT((COUNTIFS(C1379,"*"&amp;'分け方の表'!$F$4:$F$23&amp;"*")&gt;0)*('分け方の表'!$F$4:$F$23&lt;&gt;"")*'分け方の表'!$I$4:$I$23))))</f>
        <v/>
      </c>
      <c r="Q1379" s="39">
        <f>IF(L1379&lt;&gt;1,"",IF(P1379&gt;=99,"",INDEX('分け方の表'!$G$4:$G$23,P1379)&amp;""))</f>
        <v/>
      </c>
      <c r="R1379" s="39">
        <f>IF(L1379&lt;&gt;1,"",IF((F1379="収入")*(G1379="給与")*(E1379&lt;&gt;"")*(COUNTIFS('分け方の表'!$J$4:$J$13,E1379)&gt;0),INDEX('分け方の表'!$K$4:$K$13,MATCH(E1379,'分け方の表'!$J$4:$J$13,0))&amp;"",IFERROR(INDEX('分け方の表'!$C$4:$C$103,MATCH(F1379&amp;"|"&amp;G1379,'分け方の表'!$D$4:$D$103,0))&amp;"",IFERROR(INDEX('分け方の表'!$C$4:$C$103,MATCH(F1379&amp;"|（ほか全部）",'分け方の表'!$D$4:$D$103,0))&amp;"","未分類"))))</f>
        <v/>
      </c>
      <c r="S1379" s="39">
        <f>IF(L1379&lt;&gt;1,"",IF(N1379=1,"",IF(IF(O1379&gt;0,INDEX('分け方の表'!$N$4:$N$53,O1379)&amp;"","")&lt;&gt;"",IF(INDEX('分け方の表'!$N$4:$N$53,O1379)="（数えない）","",INDEX('分け方の表'!$N$4:$N$53,O1379)&amp;""),IF(I1379&amp;""="1",IF((Q1379&lt;&gt;"")*(D1379&lt;0)*(IFERROR(INDEX('入力'!$E$30:$E$88,MATCH(Q1379,'入力'!$A$30:$A$88,0)),"")="貯める・増やす"),Q1379,""),IF(A1379&amp;""="0","",IF(Q1379&lt;&gt;"",Q1379,R1379))))))</f>
        <v/>
      </c>
      <c r="T1379" s="56">
        <f>IF(S1379="","",IF(IFERROR(INDEX('入力'!$E$30:$E$88,MATCH(S1379,'入力'!$A$30:$A$88,0)),"")="入るお金",D1379,-D1379))</f>
        <v/>
      </c>
      <c r="U1379" s="39">
        <f>IF(L1379="","",IF(L1379&lt;&gt;1,"見出しなど",IF(N1379=1,"重なり",IF(S1379="",IF(O1379&gt;0,"数えない（直した）",IF(I1379&amp;""="1","振替",IF(A1379&amp;""="0","計算対象外","数えない"))),IF(COUNTIFS('入力'!$A$30:$A$88,S1379)=0,"一覧にない費目",IF(O1379&gt;0,"直した",IF(S1379="未分類","未分類","OK")))))))</f>
        <v/>
      </c>
    </row>
    <row r="1380">
      <c r="A1380" s="40" t="n"/>
      <c r="B1380" s="34" t="n"/>
      <c r="C1380" s="35" t="n"/>
      <c r="D1380" s="36" t="n"/>
      <c r="E1380" s="35" t="n"/>
      <c r="F1380" s="35" t="n"/>
      <c r="G1380" s="35" t="n"/>
      <c r="H1380" s="35" t="n"/>
      <c r="I1380" s="40" t="n"/>
      <c r="J1380" s="35" t="n"/>
      <c r="L1380" s="39">
        <f>IF(B1380="","",IFERROR(YEAR(B1380)*0+D1380*0+1,0))</f>
        <v/>
      </c>
      <c r="M1380" s="55">
        <f>IF(L1380&lt;&gt;1,"",IF(O1380&gt;0,IF(INDEX('分け方の表'!$O$4:$O$53,O1380)&lt;&gt;"",DATE(YEAR(INDEX('分け方の表'!$O$4:$O$53,O1380)),MONTH(INDEX('分け方の表'!$O$4:$O$53,O1380)),1),DATE(YEAR(B1380),MONTH(B1380),1)),DATE(YEAR(B1380),MONTH(B1380),1)))</f>
        <v/>
      </c>
      <c r="N1380" s="39">
        <f>IF(L1380&lt;&gt;1,"",IF(J1380="",0,IF(COUNTIFS($J$4:J1380,J1380)&gt;1,1,0)))</f>
        <v/>
      </c>
      <c r="O1380" s="39">
        <f>IF(L1380&lt;&gt;1,"",IF(J1380="",0,IFERROR(MATCH(J1380,'分け方の表'!$M$4:$M$53,0),0)))</f>
        <v/>
      </c>
      <c r="P1380" s="39">
        <f>IF(L1380&lt;&gt;1,"",IF(SUMPRODUCT((COUNTIFS(C1380,"*"&amp;'分け方の表'!$F$4:$F$23&amp;"*")&gt;0)*('分け方の表'!$F$4:$F$23&lt;&gt;"")*'分け方の表'!$I$4:$I$23)=0,99,1+COUNTIFS('分け方の表'!$I$4:$I$23,"&gt;"&amp;SUMPRODUCT((COUNTIFS(C1380,"*"&amp;'分け方の表'!$F$4:$F$23&amp;"*")&gt;0)*('分け方の表'!$F$4:$F$23&lt;&gt;"")*'分け方の表'!$I$4:$I$23))))</f>
        <v/>
      </c>
      <c r="Q1380" s="39">
        <f>IF(L1380&lt;&gt;1,"",IF(P1380&gt;=99,"",INDEX('分け方の表'!$G$4:$G$23,P1380)&amp;""))</f>
        <v/>
      </c>
      <c r="R1380" s="39">
        <f>IF(L1380&lt;&gt;1,"",IF((F1380="収入")*(G1380="給与")*(E1380&lt;&gt;"")*(COUNTIFS('分け方の表'!$J$4:$J$13,E1380)&gt;0),INDEX('分け方の表'!$K$4:$K$13,MATCH(E1380,'分け方の表'!$J$4:$J$13,0))&amp;"",IFERROR(INDEX('分け方の表'!$C$4:$C$103,MATCH(F1380&amp;"|"&amp;G1380,'分け方の表'!$D$4:$D$103,0))&amp;"",IFERROR(INDEX('分け方の表'!$C$4:$C$103,MATCH(F1380&amp;"|（ほか全部）",'分け方の表'!$D$4:$D$103,0))&amp;"","未分類"))))</f>
        <v/>
      </c>
      <c r="S1380" s="39">
        <f>IF(L1380&lt;&gt;1,"",IF(N1380=1,"",IF(IF(O1380&gt;0,INDEX('分け方の表'!$N$4:$N$53,O1380)&amp;"","")&lt;&gt;"",IF(INDEX('分け方の表'!$N$4:$N$53,O1380)="（数えない）","",INDEX('分け方の表'!$N$4:$N$53,O1380)&amp;""),IF(I1380&amp;""="1",IF((Q1380&lt;&gt;"")*(D1380&lt;0)*(IFERROR(INDEX('入力'!$E$30:$E$88,MATCH(Q1380,'入力'!$A$30:$A$88,0)),"")="貯める・増やす"),Q1380,""),IF(A1380&amp;""="0","",IF(Q1380&lt;&gt;"",Q1380,R1380))))))</f>
        <v/>
      </c>
      <c r="T1380" s="56">
        <f>IF(S1380="","",IF(IFERROR(INDEX('入力'!$E$30:$E$88,MATCH(S1380,'入力'!$A$30:$A$88,0)),"")="入るお金",D1380,-D1380))</f>
        <v/>
      </c>
      <c r="U1380" s="39">
        <f>IF(L1380="","",IF(L1380&lt;&gt;1,"見出しなど",IF(N1380=1,"重なり",IF(S1380="",IF(O1380&gt;0,"数えない（直した）",IF(I1380&amp;""="1","振替",IF(A1380&amp;""="0","計算対象外","数えない"))),IF(COUNTIFS('入力'!$A$30:$A$88,S1380)=0,"一覧にない費目",IF(O1380&gt;0,"直した",IF(S1380="未分類","未分類","OK")))))))</f>
        <v/>
      </c>
    </row>
    <row r="1381">
      <c r="A1381" s="40" t="n"/>
      <c r="B1381" s="34" t="n"/>
      <c r="C1381" s="35" t="n"/>
      <c r="D1381" s="36" t="n"/>
      <c r="E1381" s="35" t="n"/>
      <c r="F1381" s="35" t="n"/>
      <c r="G1381" s="35" t="n"/>
      <c r="H1381" s="35" t="n"/>
      <c r="I1381" s="40" t="n"/>
      <c r="J1381" s="35" t="n"/>
      <c r="L1381" s="39">
        <f>IF(B1381="","",IFERROR(YEAR(B1381)*0+D1381*0+1,0))</f>
        <v/>
      </c>
      <c r="M1381" s="55">
        <f>IF(L1381&lt;&gt;1,"",IF(O1381&gt;0,IF(INDEX('分け方の表'!$O$4:$O$53,O1381)&lt;&gt;"",DATE(YEAR(INDEX('分け方の表'!$O$4:$O$53,O1381)),MONTH(INDEX('分け方の表'!$O$4:$O$53,O1381)),1),DATE(YEAR(B1381),MONTH(B1381),1)),DATE(YEAR(B1381),MONTH(B1381),1)))</f>
        <v/>
      </c>
      <c r="N1381" s="39">
        <f>IF(L1381&lt;&gt;1,"",IF(J1381="",0,IF(COUNTIFS($J$4:J1381,J1381)&gt;1,1,0)))</f>
        <v/>
      </c>
      <c r="O1381" s="39">
        <f>IF(L1381&lt;&gt;1,"",IF(J1381="",0,IFERROR(MATCH(J1381,'分け方の表'!$M$4:$M$53,0),0)))</f>
        <v/>
      </c>
      <c r="P1381" s="39">
        <f>IF(L1381&lt;&gt;1,"",IF(SUMPRODUCT((COUNTIFS(C1381,"*"&amp;'分け方の表'!$F$4:$F$23&amp;"*")&gt;0)*('分け方の表'!$F$4:$F$23&lt;&gt;"")*'分け方の表'!$I$4:$I$23)=0,99,1+COUNTIFS('分け方の表'!$I$4:$I$23,"&gt;"&amp;SUMPRODUCT((COUNTIFS(C1381,"*"&amp;'分け方の表'!$F$4:$F$23&amp;"*")&gt;0)*('分け方の表'!$F$4:$F$23&lt;&gt;"")*'分け方の表'!$I$4:$I$23))))</f>
        <v/>
      </c>
      <c r="Q1381" s="39">
        <f>IF(L1381&lt;&gt;1,"",IF(P1381&gt;=99,"",INDEX('分け方の表'!$G$4:$G$23,P1381)&amp;""))</f>
        <v/>
      </c>
      <c r="R1381" s="39">
        <f>IF(L1381&lt;&gt;1,"",IF((F1381="収入")*(G1381="給与")*(E1381&lt;&gt;"")*(COUNTIFS('分け方の表'!$J$4:$J$13,E1381)&gt;0),INDEX('分け方の表'!$K$4:$K$13,MATCH(E1381,'分け方の表'!$J$4:$J$13,0))&amp;"",IFERROR(INDEX('分け方の表'!$C$4:$C$103,MATCH(F1381&amp;"|"&amp;G1381,'分け方の表'!$D$4:$D$103,0))&amp;"",IFERROR(INDEX('分け方の表'!$C$4:$C$103,MATCH(F1381&amp;"|（ほか全部）",'分け方の表'!$D$4:$D$103,0))&amp;"","未分類"))))</f>
        <v/>
      </c>
      <c r="S1381" s="39">
        <f>IF(L1381&lt;&gt;1,"",IF(N1381=1,"",IF(IF(O1381&gt;0,INDEX('分け方の表'!$N$4:$N$53,O1381)&amp;"","")&lt;&gt;"",IF(INDEX('分け方の表'!$N$4:$N$53,O1381)="（数えない）","",INDEX('分け方の表'!$N$4:$N$53,O1381)&amp;""),IF(I1381&amp;""="1",IF((Q1381&lt;&gt;"")*(D1381&lt;0)*(IFERROR(INDEX('入力'!$E$30:$E$88,MATCH(Q1381,'入力'!$A$30:$A$88,0)),"")="貯める・増やす"),Q1381,""),IF(A1381&amp;""="0","",IF(Q1381&lt;&gt;"",Q1381,R1381))))))</f>
        <v/>
      </c>
      <c r="T1381" s="56">
        <f>IF(S1381="","",IF(IFERROR(INDEX('入力'!$E$30:$E$88,MATCH(S1381,'入力'!$A$30:$A$88,0)),"")="入るお金",D1381,-D1381))</f>
        <v/>
      </c>
      <c r="U1381" s="39">
        <f>IF(L1381="","",IF(L1381&lt;&gt;1,"見出しなど",IF(N1381=1,"重なり",IF(S1381="",IF(O1381&gt;0,"数えない（直した）",IF(I1381&amp;""="1","振替",IF(A1381&amp;""="0","計算対象外","数えない"))),IF(COUNTIFS('入力'!$A$30:$A$88,S1381)=0,"一覧にない費目",IF(O1381&gt;0,"直した",IF(S1381="未分類","未分類","OK")))))))</f>
        <v/>
      </c>
    </row>
    <row r="1382">
      <c r="A1382" s="40" t="n"/>
      <c r="B1382" s="34" t="n"/>
      <c r="C1382" s="35" t="n"/>
      <c r="D1382" s="36" t="n"/>
      <c r="E1382" s="35" t="n"/>
      <c r="F1382" s="35" t="n"/>
      <c r="G1382" s="35" t="n"/>
      <c r="H1382" s="35" t="n"/>
      <c r="I1382" s="40" t="n"/>
      <c r="J1382" s="35" t="n"/>
      <c r="L1382" s="39">
        <f>IF(B1382="","",IFERROR(YEAR(B1382)*0+D1382*0+1,0))</f>
        <v/>
      </c>
      <c r="M1382" s="55">
        <f>IF(L1382&lt;&gt;1,"",IF(O1382&gt;0,IF(INDEX('分け方の表'!$O$4:$O$53,O1382)&lt;&gt;"",DATE(YEAR(INDEX('分け方の表'!$O$4:$O$53,O1382)),MONTH(INDEX('分け方の表'!$O$4:$O$53,O1382)),1),DATE(YEAR(B1382),MONTH(B1382),1)),DATE(YEAR(B1382),MONTH(B1382),1)))</f>
        <v/>
      </c>
      <c r="N1382" s="39">
        <f>IF(L1382&lt;&gt;1,"",IF(J1382="",0,IF(COUNTIFS($J$4:J1382,J1382)&gt;1,1,0)))</f>
        <v/>
      </c>
      <c r="O1382" s="39">
        <f>IF(L1382&lt;&gt;1,"",IF(J1382="",0,IFERROR(MATCH(J1382,'分け方の表'!$M$4:$M$53,0),0)))</f>
        <v/>
      </c>
      <c r="P1382" s="39">
        <f>IF(L1382&lt;&gt;1,"",IF(SUMPRODUCT((COUNTIFS(C1382,"*"&amp;'分け方の表'!$F$4:$F$23&amp;"*")&gt;0)*('分け方の表'!$F$4:$F$23&lt;&gt;"")*'分け方の表'!$I$4:$I$23)=0,99,1+COUNTIFS('分け方の表'!$I$4:$I$23,"&gt;"&amp;SUMPRODUCT((COUNTIFS(C1382,"*"&amp;'分け方の表'!$F$4:$F$23&amp;"*")&gt;0)*('分け方の表'!$F$4:$F$23&lt;&gt;"")*'分け方の表'!$I$4:$I$23))))</f>
        <v/>
      </c>
      <c r="Q1382" s="39">
        <f>IF(L1382&lt;&gt;1,"",IF(P1382&gt;=99,"",INDEX('分け方の表'!$G$4:$G$23,P1382)&amp;""))</f>
        <v/>
      </c>
      <c r="R1382" s="39">
        <f>IF(L1382&lt;&gt;1,"",IF((F1382="収入")*(G1382="給与")*(E1382&lt;&gt;"")*(COUNTIFS('分け方の表'!$J$4:$J$13,E1382)&gt;0),INDEX('分け方の表'!$K$4:$K$13,MATCH(E1382,'分け方の表'!$J$4:$J$13,0))&amp;"",IFERROR(INDEX('分け方の表'!$C$4:$C$103,MATCH(F1382&amp;"|"&amp;G1382,'分け方の表'!$D$4:$D$103,0))&amp;"",IFERROR(INDEX('分け方の表'!$C$4:$C$103,MATCH(F1382&amp;"|（ほか全部）",'分け方の表'!$D$4:$D$103,0))&amp;"","未分類"))))</f>
        <v/>
      </c>
      <c r="S1382" s="39">
        <f>IF(L1382&lt;&gt;1,"",IF(N1382=1,"",IF(IF(O1382&gt;0,INDEX('分け方の表'!$N$4:$N$53,O1382)&amp;"","")&lt;&gt;"",IF(INDEX('分け方の表'!$N$4:$N$53,O1382)="（数えない）","",INDEX('分け方の表'!$N$4:$N$53,O1382)&amp;""),IF(I1382&amp;""="1",IF((Q1382&lt;&gt;"")*(D1382&lt;0)*(IFERROR(INDEX('入力'!$E$30:$E$88,MATCH(Q1382,'入力'!$A$30:$A$88,0)),"")="貯める・増やす"),Q1382,""),IF(A1382&amp;""="0","",IF(Q1382&lt;&gt;"",Q1382,R1382))))))</f>
        <v/>
      </c>
      <c r="T1382" s="56">
        <f>IF(S1382="","",IF(IFERROR(INDEX('入力'!$E$30:$E$88,MATCH(S1382,'入力'!$A$30:$A$88,0)),"")="入るお金",D1382,-D1382))</f>
        <v/>
      </c>
      <c r="U1382" s="39">
        <f>IF(L1382="","",IF(L1382&lt;&gt;1,"見出しなど",IF(N1382=1,"重なり",IF(S1382="",IF(O1382&gt;0,"数えない（直した）",IF(I1382&amp;""="1","振替",IF(A1382&amp;""="0","計算対象外","数えない"))),IF(COUNTIFS('入力'!$A$30:$A$88,S1382)=0,"一覧にない費目",IF(O1382&gt;0,"直した",IF(S1382="未分類","未分類","OK")))))))</f>
        <v/>
      </c>
    </row>
    <row r="1383">
      <c r="A1383" s="40" t="n"/>
      <c r="B1383" s="34" t="n"/>
      <c r="C1383" s="35" t="n"/>
      <c r="D1383" s="36" t="n"/>
      <c r="E1383" s="35" t="n"/>
      <c r="F1383" s="35" t="n"/>
      <c r="G1383" s="35" t="n"/>
      <c r="H1383" s="35" t="n"/>
      <c r="I1383" s="40" t="n"/>
      <c r="J1383" s="35" t="n"/>
      <c r="L1383" s="39">
        <f>IF(B1383="","",IFERROR(YEAR(B1383)*0+D1383*0+1,0))</f>
        <v/>
      </c>
      <c r="M1383" s="55">
        <f>IF(L1383&lt;&gt;1,"",IF(O1383&gt;0,IF(INDEX('分け方の表'!$O$4:$O$53,O1383)&lt;&gt;"",DATE(YEAR(INDEX('分け方の表'!$O$4:$O$53,O1383)),MONTH(INDEX('分け方の表'!$O$4:$O$53,O1383)),1),DATE(YEAR(B1383),MONTH(B1383),1)),DATE(YEAR(B1383),MONTH(B1383),1)))</f>
        <v/>
      </c>
      <c r="N1383" s="39">
        <f>IF(L1383&lt;&gt;1,"",IF(J1383="",0,IF(COUNTIFS($J$4:J1383,J1383)&gt;1,1,0)))</f>
        <v/>
      </c>
      <c r="O1383" s="39">
        <f>IF(L1383&lt;&gt;1,"",IF(J1383="",0,IFERROR(MATCH(J1383,'分け方の表'!$M$4:$M$53,0),0)))</f>
        <v/>
      </c>
      <c r="P1383" s="39">
        <f>IF(L1383&lt;&gt;1,"",IF(SUMPRODUCT((COUNTIFS(C1383,"*"&amp;'分け方の表'!$F$4:$F$23&amp;"*")&gt;0)*('分け方の表'!$F$4:$F$23&lt;&gt;"")*'分け方の表'!$I$4:$I$23)=0,99,1+COUNTIFS('分け方の表'!$I$4:$I$23,"&gt;"&amp;SUMPRODUCT((COUNTIFS(C1383,"*"&amp;'分け方の表'!$F$4:$F$23&amp;"*")&gt;0)*('分け方の表'!$F$4:$F$23&lt;&gt;"")*'分け方の表'!$I$4:$I$23))))</f>
        <v/>
      </c>
      <c r="Q1383" s="39">
        <f>IF(L1383&lt;&gt;1,"",IF(P1383&gt;=99,"",INDEX('分け方の表'!$G$4:$G$23,P1383)&amp;""))</f>
        <v/>
      </c>
      <c r="R1383" s="39">
        <f>IF(L1383&lt;&gt;1,"",IF((F1383="収入")*(G1383="給与")*(E1383&lt;&gt;"")*(COUNTIFS('分け方の表'!$J$4:$J$13,E1383)&gt;0),INDEX('分け方の表'!$K$4:$K$13,MATCH(E1383,'分け方の表'!$J$4:$J$13,0))&amp;"",IFERROR(INDEX('分け方の表'!$C$4:$C$103,MATCH(F1383&amp;"|"&amp;G1383,'分け方の表'!$D$4:$D$103,0))&amp;"",IFERROR(INDEX('分け方の表'!$C$4:$C$103,MATCH(F1383&amp;"|（ほか全部）",'分け方の表'!$D$4:$D$103,0))&amp;"","未分類"))))</f>
        <v/>
      </c>
      <c r="S1383" s="39">
        <f>IF(L1383&lt;&gt;1,"",IF(N1383=1,"",IF(IF(O1383&gt;0,INDEX('分け方の表'!$N$4:$N$53,O1383)&amp;"","")&lt;&gt;"",IF(INDEX('分け方の表'!$N$4:$N$53,O1383)="（数えない）","",INDEX('分け方の表'!$N$4:$N$53,O1383)&amp;""),IF(I1383&amp;""="1",IF((Q1383&lt;&gt;"")*(D1383&lt;0)*(IFERROR(INDEX('入力'!$E$30:$E$88,MATCH(Q1383,'入力'!$A$30:$A$88,0)),"")="貯める・増やす"),Q1383,""),IF(A1383&amp;""="0","",IF(Q1383&lt;&gt;"",Q1383,R1383))))))</f>
        <v/>
      </c>
      <c r="T1383" s="56">
        <f>IF(S1383="","",IF(IFERROR(INDEX('入力'!$E$30:$E$88,MATCH(S1383,'入力'!$A$30:$A$88,0)),"")="入るお金",D1383,-D1383))</f>
        <v/>
      </c>
      <c r="U1383" s="39">
        <f>IF(L1383="","",IF(L1383&lt;&gt;1,"見出しなど",IF(N1383=1,"重なり",IF(S1383="",IF(O1383&gt;0,"数えない（直した）",IF(I1383&amp;""="1","振替",IF(A1383&amp;""="0","計算対象外","数えない"))),IF(COUNTIFS('入力'!$A$30:$A$88,S1383)=0,"一覧にない費目",IF(O1383&gt;0,"直した",IF(S1383="未分類","未分類","OK")))))))</f>
        <v/>
      </c>
    </row>
    <row r="1384">
      <c r="A1384" s="40" t="n"/>
      <c r="B1384" s="34" t="n"/>
      <c r="C1384" s="35" t="n"/>
      <c r="D1384" s="36" t="n"/>
      <c r="E1384" s="35" t="n"/>
      <c r="F1384" s="35" t="n"/>
      <c r="G1384" s="35" t="n"/>
      <c r="H1384" s="35" t="n"/>
      <c r="I1384" s="40" t="n"/>
      <c r="J1384" s="35" t="n"/>
      <c r="L1384" s="39">
        <f>IF(B1384="","",IFERROR(YEAR(B1384)*0+D1384*0+1,0))</f>
        <v/>
      </c>
      <c r="M1384" s="55">
        <f>IF(L1384&lt;&gt;1,"",IF(O1384&gt;0,IF(INDEX('分け方の表'!$O$4:$O$53,O1384)&lt;&gt;"",DATE(YEAR(INDEX('分け方の表'!$O$4:$O$53,O1384)),MONTH(INDEX('分け方の表'!$O$4:$O$53,O1384)),1),DATE(YEAR(B1384),MONTH(B1384),1)),DATE(YEAR(B1384),MONTH(B1384),1)))</f>
        <v/>
      </c>
      <c r="N1384" s="39">
        <f>IF(L1384&lt;&gt;1,"",IF(J1384="",0,IF(COUNTIFS($J$4:J1384,J1384)&gt;1,1,0)))</f>
        <v/>
      </c>
      <c r="O1384" s="39">
        <f>IF(L1384&lt;&gt;1,"",IF(J1384="",0,IFERROR(MATCH(J1384,'分け方の表'!$M$4:$M$53,0),0)))</f>
        <v/>
      </c>
      <c r="P1384" s="39">
        <f>IF(L1384&lt;&gt;1,"",IF(SUMPRODUCT((COUNTIFS(C1384,"*"&amp;'分け方の表'!$F$4:$F$23&amp;"*")&gt;0)*('分け方の表'!$F$4:$F$23&lt;&gt;"")*'分け方の表'!$I$4:$I$23)=0,99,1+COUNTIFS('分け方の表'!$I$4:$I$23,"&gt;"&amp;SUMPRODUCT((COUNTIFS(C1384,"*"&amp;'分け方の表'!$F$4:$F$23&amp;"*")&gt;0)*('分け方の表'!$F$4:$F$23&lt;&gt;"")*'分け方の表'!$I$4:$I$23))))</f>
        <v/>
      </c>
      <c r="Q1384" s="39">
        <f>IF(L1384&lt;&gt;1,"",IF(P1384&gt;=99,"",INDEX('分け方の表'!$G$4:$G$23,P1384)&amp;""))</f>
        <v/>
      </c>
      <c r="R1384" s="39">
        <f>IF(L1384&lt;&gt;1,"",IF((F1384="収入")*(G1384="給与")*(E1384&lt;&gt;"")*(COUNTIFS('分け方の表'!$J$4:$J$13,E1384)&gt;0),INDEX('分け方の表'!$K$4:$K$13,MATCH(E1384,'分け方の表'!$J$4:$J$13,0))&amp;"",IFERROR(INDEX('分け方の表'!$C$4:$C$103,MATCH(F1384&amp;"|"&amp;G1384,'分け方の表'!$D$4:$D$103,0))&amp;"",IFERROR(INDEX('分け方の表'!$C$4:$C$103,MATCH(F1384&amp;"|（ほか全部）",'分け方の表'!$D$4:$D$103,0))&amp;"","未分類"))))</f>
        <v/>
      </c>
      <c r="S1384" s="39">
        <f>IF(L1384&lt;&gt;1,"",IF(N1384=1,"",IF(IF(O1384&gt;0,INDEX('分け方の表'!$N$4:$N$53,O1384)&amp;"","")&lt;&gt;"",IF(INDEX('分け方の表'!$N$4:$N$53,O1384)="（数えない）","",INDEX('分け方の表'!$N$4:$N$53,O1384)&amp;""),IF(I1384&amp;""="1",IF((Q1384&lt;&gt;"")*(D1384&lt;0)*(IFERROR(INDEX('入力'!$E$30:$E$88,MATCH(Q1384,'入力'!$A$30:$A$88,0)),"")="貯める・増やす"),Q1384,""),IF(A1384&amp;""="0","",IF(Q1384&lt;&gt;"",Q1384,R1384))))))</f>
        <v/>
      </c>
      <c r="T1384" s="56">
        <f>IF(S1384="","",IF(IFERROR(INDEX('入力'!$E$30:$E$88,MATCH(S1384,'入力'!$A$30:$A$88,0)),"")="入るお金",D1384,-D1384))</f>
        <v/>
      </c>
      <c r="U1384" s="39">
        <f>IF(L1384="","",IF(L1384&lt;&gt;1,"見出しなど",IF(N1384=1,"重なり",IF(S1384="",IF(O1384&gt;0,"数えない（直した）",IF(I1384&amp;""="1","振替",IF(A1384&amp;""="0","計算対象外","数えない"))),IF(COUNTIFS('入力'!$A$30:$A$88,S1384)=0,"一覧にない費目",IF(O1384&gt;0,"直した",IF(S1384="未分類","未分類","OK")))))))</f>
        <v/>
      </c>
    </row>
    <row r="1385">
      <c r="A1385" s="40" t="n"/>
      <c r="B1385" s="34" t="n"/>
      <c r="C1385" s="35" t="n"/>
      <c r="D1385" s="36" t="n"/>
      <c r="E1385" s="35" t="n"/>
      <c r="F1385" s="35" t="n"/>
      <c r="G1385" s="35" t="n"/>
      <c r="H1385" s="35" t="n"/>
      <c r="I1385" s="40" t="n"/>
      <c r="J1385" s="35" t="n"/>
      <c r="L1385" s="39">
        <f>IF(B1385="","",IFERROR(YEAR(B1385)*0+D1385*0+1,0))</f>
        <v/>
      </c>
      <c r="M1385" s="55">
        <f>IF(L1385&lt;&gt;1,"",IF(O1385&gt;0,IF(INDEX('分け方の表'!$O$4:$O$53,O1385)&lt;&gt;"",DATE(YEAR(INDEX('分け方の表'!$O$4:$O$53,O1385)),MONTH(INDEX('分け方の表'!$O$4:$O$53,O1385)),1),DATE(YEAR(B1385),MONTH(B1385),1)),DATE(YEAR(B1385),MONTH(B1385),1)))</f>
        <v/>
      </c>
      <c r="N1385" s="39">
        <f>IF(L1385&lt;&gt;1,"",IF(J1385="",0,IF(COUNTIFS($J$4:J1385,J1385)&gt;1,1,0)))</f>
        <v/>
      </c>
      <c r="O1385" s="39">
        <f>IF(L1385&lt;&gt;1,"",IF(J1385="",0,IFERROR(MATCH(J1385,'分け方の表'!$M$4:$M$53,0),0)))</f>
        <v/>
      </c>
      <c r="P1385" s="39">
        <f>IF(L1385&lt;&gt;1,"",IF(SUMPRODUCT((COUNTIFS(C1385,"*"&amp;'分け方の表'!$F$4:$F$23&amp;"*")&gt;0)*('分け方の表'!$F$4:$F$23&lt;&gt;"")*'分け方の表'!$I$4:$I$23)=0,99,1+COUNTIFS('分け方の表'!$I$4:$I$23,"&gt;"&amp;SUMPRODUCT((COUNTIFS(C1385,"*"&amp;'分け方の表'!$F$4:$F$23&amp;"*")&gt;0)*('分け方の表'!$F$4:$F$23&lt;&gt;"")*'分け方の表'!$I$4:$I$23))))</f>
        <v/>
      </c>
      <c r="Q1385" s="39">
        <f>IF(L1385&lt;&gt;1,"",IF(P1385&gt;=99,"",INDEX('分け方の表'!$G$4:$G$23,P1385)&amp;""))</f>
        <v/>
      </c>
      <c r="R1385" s="39">
        <f>IF(L1385&lt;&gt;1,"",IF((F1385="収入")*(G1385="給与")*(E1385&lt;&gt;"")*(COUNTIFS('分け方の表'!$J$4:$J$13,E1385)&gt;0),INDEX('分け方の表'!$K$4:$K$13,MATCH(E1385,'分け方の表'!$J$4:$J$13,0))&amp;"",IFERROR(INDEX('分け方の表'!$C$4:$C$103,MATCH(F1385&amp;"|"&amp;G1385,'分け方の表'!$D$4:$D$103,0))&amp;"",IFERROR(INDEX('分け方の表'!$C$4:$C$103,MATCH(F1385&amp;"|（ほか全部）",'分け方の表'!$D$4:$D$103,0))&amp;"","未分類"))))</f>
        <v/>
      </c>
      <c r="S1385" s="39">
        <f>IF(L1385&lt;&gt;1,"",IF(N1385=1,"",IF(IF(O1385&gt;0,INDEX('分け方の表'!$N$4:$N$53,O1385)&amp;"","")&lt;&gt;"",IF(INDEX('分け方の表'!$N$4:$N$53,O1385)="（数えない）","",INDEX('分け方の表'!$N$4:$N$53,O1385)&amp;""),IF(I1385&amp;""="1",IF((Q1385&lt;&gt;"")*(D1385&lt;0)*(IFERROR(INDEX('入力'!$E$30:$E$88,MATCH(Q1385,'入力'!$A$30:$A$88,0)),"")="貯める・増やす"),Q1385,""),IF(A1385&amp;""="0","",IF(Q1385&lt;&gt;"",Q1385,R1385))))))</f>
        <v/>
      </c>
      <c r="T1385" s="56">
        <f>IF(S1385="","",IF(IFERROR(INDEX('入力'!$E$30:$E$88,MATCH(S1385,'入力'!$A$30:$A$88,0)),"")="入るお金",D1385,-D1385))</f>
        <v/>
      </c>
      <c r="U1385" s="39">
        <f>IF(L1385="","",IF(L1385&lt;&gt;1,"見出しなど",IF(N1385=1,"重なり",IF(S1385="",IF(O1385&gt;0,"数えない（直した）",IF(I1385&amp;""="1","振替",IF(A1385&amp;""="0","計算対象外","数えない"))),IF(COUNTIFS('入力'!$A$30:$A$88,S1385)=0,"一覧にない費目",IF(O1385&gt;0,"直した",IF(S1385="未分類","未分類","OK")))))))</f>
        <v/>
      </c>
    </row>
    <row r="1386">
      <c r="A1386" s="40" t="n"/>
      <c r="B1386" s="34" t="n"/>
      <c r="C1386" s="35" t="n"/>
      <c r="D1386" s="36" t="n"/>
      <c r="E1386" s="35" t="n"/>
      <c r="F1386" s="35" t="n"/>
      <c r="G1386" s="35" t="n"/>
      <c r="H1386" s="35" t="n"/>
      <c r="I1386" s="40" t="n"/>
      <c r="J1386" s="35" t="n"/>
      <c r="L1386" s="39">
        <f>IF(B1386="","",IFERROR(YEAR(B1386)*0+D1386*0+1,0))</f>
        <v/>
      </c>
      <c r="M1386" s="55">
        <f>IF(L1386&lt;&gt;1,"",IF(O1386&gt;0,IF(INDEX('分け方の表'!$O$4:$O$53,O1386)&lt;&gt;"",DATE(YEAR(INDEX('分け方の表'!$O$4:$O$53,O1386)),MONTH(INDEX('分け方の表'!$O$4:$O$53,O1386)),1),DATE(YEAR(B1386),MONTH(B1386),1)),DATE(YEAR(B1386),MONTH(B1386),1)))</f>
        <v/>
      </c>
      <c r="N1386" s="39">
        <f>IF(L1386&lt;&gt;1,"",IF(J1386="",0,IF(COUNTIFS($J$4:J1386,J1386)&gt;1,1,0)))</f>
        <v/>
      </c>
      <c r="O1386" s="39">
        <f>IF(L1386&lt;&gt;1,"",IF(J1386="",0,IFERROR(MATCH(J1386,'分け方の表'!$M$4:$M$53,0),0)))</f>
        <v/>
      </c>
      <c r="P1386" s="39">
        <f>IF(L1386&lt;&gt;1,"",IF(SUMPRODUCT((COUNTIFS(C1386,"*"&amp;'分け方の表'!$F$4:$F$23&amp;"*")&gt;0)*('分け方の表'!$F$4:$F$23&lt;&gt;"")*'分け方の表'!$I$4:$I$23)=0,99,1+COUNTIFS('分け方の表'!$I$4:$I$23,"&gt;"&amp;SUMPRODUCT((COUNTIFS(C1386,"*"&amp;'分け方の表'!$F$4:$F$23&amp;"*")&gt;0)*('分け方の表'!$F$4:$F$23&lt;&gt;"")*'分け方の表'!$I$4:$I$23))))</f>
        <v/>
      </c>
      <c r="Q1386" s="39">
        <f>IF(L1386&lt;&gt;1,"",IF(P1386&gt;=99,"",INDEX('分け方の表'!$G$4:$G$23,P1386)&amp;""))</f>
        <v/>
      </c>
      <c r="R1386" s="39">
        <f>IF(L1386&lt;&gt;1,"",IF((F1386="収入")*(G1386="給与")*(E1386&lt;&gt;"")*(COUNTIFS('分け方の表'!$J$4:$J$13,E1386)&gt;0),INDEX('分け方の表'!$K$4:$K$13,MATCH(E1386,'分け方の表'!$J$4:$J$13,0))&amp;"",IFERROR(INDEX('分け方の表'!$C$4:$C$103,MATCH(F1386&amp;"|"&amp;G1386,'分け方の表'!$D$4:$D$103,0))&amp;"",IFERROR(INDEX('分け方の表'!$C$4:$C$103,MATCH(F1386&amp;"|（ほか全部）",'分け方の表'!$D$4:$D$103,0))&amp;"","未分類"))))</f>
        <v/>
      </c>
      <c r="S1386" s="39">
        <f>IF(L1386&lt;&gt;1,"",IF(N1386=1,"",IF(IF(O1386&gt;0,INDEX('分け方の表'!$N$4:$N$53,O1386)&amp;"","")&lt;&gt;"",IF(INDEX('分け方の表'!$N$4:$N$53,O1386)="（数えない）","",INDEX('分け方の表'!$N$4:$N$53,O1386)&amp;""),IF(I1386&amp;""="1",IF((Q1386&lt;&gt;"")*(D1386&lt;0)*(IFERROR(INDEX('入力'!$E$30:$E$88,MATCH(Q1386,'入力'!$A$30:$A$88,0)),"")="貯める・増やす"),Q1386,""),IF(A1386&amp;""="0","",IF(Q1386&lt;&gt;"",Q1386,R1386))))))</f>
        <v/>
      </c>
      <c r="T1386" s="56">
        <f>IF(S1386="","",IF(IFERROR(INDEX('入力'!$E$30:$E$88,MATCH(S1386,'入力'!$A$30:$A$88,0)),"")="入るお金",D1386,-D1386))</f>
        <v/>
      </c>
      <c r="U1386" s="39">
        <f>IF(L1386="","",IF(L1386&lt;&gt;1,"見出しなど",IF(N1386=1,"重なり",IF(S1386="",IF(O1386&gt;0,"数えない（直した）",IF(I1386&amp;""="1","振替",IF(A1386&amp;""="0","計算対象外","数えない"))),IF(COUNTIFS('入力'!$A$30:$A$88,S1386)=0,"一覧にない費目",IF(O1386&gt;0,"直した",IF(S1386="未分類","未分類","OK")))))))</f>
        <v/>
      </c>
    </row>
    <row r="1387">
      <c r="A1387" s="40" t="n"/>
      <c r="B1387" s="34" t="n"/>
      <c r="C1387" s="35" t="n"/>
      <c r="D1387" s="36" t="n"/>
      <c r="E1387" s="35" t="n"/>
      <c r="F1387" s="35" t="n"/>
      <c r="G1387" s="35" t="n"/>
      <c r="H1387" s="35" t="n"/>
      <c r="I1387" s="40" t="n"/>
      <c r="J1387" s="35" t="n"/>
      <c r="L1387" s="39">
        <f>IF(B1387="","",IFERROR(YEAR(B1387)*0+D1387*0+1,0))</f>
        <v/>
      </c>
      <c r="M1387" s="55">
        <f>IF(L1387&lt;&gt;1,"",IF(O1387&gt;0,IF(INDEX('分け方の表'!$O$4:$O$53,O1387)&lt;&gt;"",DATE(YEAR(INDEX('分け方の表'!$O$4:$O$53,O1387)),MONTH(INDEX('分け方の表'!$O$4:$O$53,O1387)),1),DATE(YEAR(B1387),MONTH(B1387),1)),DATE(YEAR(B1387),MONTH(B1387),1)))</f>
        <v/>
      </c>
      <c r="N1387" s="39">
        <f>IF(L1387&lt;&gt;1,"",IF(J1387="",0,IF(COUNTIFS($J$4:J1387,J1387)&gt;1,1,0)))</f>
        <v/>
      </c>
      <c r="O1387" s="39">
        <f>IF(L1387&lt;&gt;1,"",IF(J1387="",0,IFERROR(MATCH(J1387,'分け方の表'!$M$4:$M$53,0),0)))</f>
        <v/>
      </c>
      <c r="P1387" s="39">
        <f>IF(L1387&lt;&gt;1,"",IF(SUMPRODUCT((COUNTIFS(C1387,"*"&amp;'分け方の表'!$F$4:$F$23&amp;"*")&gt;0)*('分け方の表'!$F$4:$F$23&lt;&gt;"")*'分け方の表'!$I$4:$I$23)=0,99,1+COUNTIFS('分け方の表'!$I$4:$I$23,"&gt;"&amp;SUMPRODUCT((COUNTIFS(C1387,"*"&amp;'分け方の表'!$F$4:$F$23&amp;"*")&gt;0)*('分け方の表'!$F$4:$F$23&lt;&gt;"")*'分け方の表'!$I$4:$I$23))))</f>
        <v/>
      </c>
      <c r="Q1387" s="39">
        <f>IF(L1387&lt;&gt;1,"",IF(P1387&gt;=99,"",INDEX('分け方の表'!$G$4:$G$23,P1387)&amp;""))</f>
        <v/>
      </c>
      <c r="R1387" s="39">
        <f>IF(L1387&lt;&gt;1,"",IF((F1387="収入")*(G1387="給与")*(E1387&lt;&gt;"")*(COUNTIFS('分け方の表'!$J$4:$J$13,E1387)&gt;0),INDEX('分け方の表'!$K$4:$K$13,MATCH(E1387,'分け方の表'!$J$4:$J$13,0))&amp;"",IFERROR(INDEX('分け方の表'!$C$4:$C$103,MATCH(F1387&amp;"|"&amp;G1387,'分け方の表'!$D$4:$D$103,0))&amp;"",IFERROR(INDEX('分け方の表'!$C$4:$C$103,MATCH(F1387&amp;"|（ほか全部）",'分け方の表'!$D$4:$D$103,0))&amp;"","未分類"))))</f>
        <v/>
      </c>
      <c r="S1387" s="39">
        <f>IF(L1387&lt;&gt;1,"",IF(N1387=1,"",IF(IF(O1387&gt;0,INDEX('分け方の表'!$N$4:$N$53,O1387)&amp;"","")&lt;&gt;"",IF(INDEX('分け方の表'!$N$4:$N$53,O1387)="（数えない）","",INDEX('分け方の表'!$N$4:$N$53,O1387)&amp;""),IF(I1387&amp;""="1",IF((Q1387&lt;&gt;"")*(D1387&lt;0)*(IFERROR(INDEX('入力'!$E$30:$E$88,MATCH(Q1387,'入力'!$A$30:$A$88,0)),"")="貯める・増やす"),Q1387,""),IF(A1387&amp;""="0","",IF(Q1387&lt;&gt;"",Q1387,R1387))))))</f>
        <v/>
      </c>
      <c r="T1387" s="56">
        <f>IF(S1387="","",IF(IFERROR(INDEX('入力'!$E$30:$E$88,MATCH(S1387,'入力'!$A$30:$A$88,0)),"")="入るお金",D1387,-D1387))</f>
        <v/>
      </c>
      <c r="U1387" s="39">
        <f>IF(L1387="","",IF(L1387&lt;&gt;1,"見出しなど",IF(N1387=1,"重なり",IF(S1387="",IF(O1387&gt;0,"数えない（直した）",IF(I1387&amp;""="1","振替",IF(A1387&amp;""="0","計算対象外","数えない"))),IF(COUNTIFS('入力'!$A$30:$A$88,S1387)=0,"一覧にない費目",IF(O1387&gt;0,"直した",IF(S1387="未分類","未分類","OK")))))))</f>
        <v/>
      </c>
    </row>
    <row r="1388">
      <c r="A1388" s="40" t="n"/>
      <c r="B1388" s="34" t="n"/>
      <c r="C1388" s="35" t="n"/>
      <c r="D1388" s="36" t="n"/>
      <c r="E1388" s="35" t="n"/>
      <c r="F1388" s="35" t="n"/>
      <c r="G1388" s="35" t="n"/>
      <c r="H1388" s="35" t="n"/>
      <c r="I1388" s="40" t="n"/>
      <c r="J1388" s="35" t="n"/>
      <c r="L1388" s="39">
        <f>IF(B1388="","",IFERROR(YEAR(B1388)*0+D1388*0+1,0))</f>
        <v/>
      </c>
      <c r="M1388" s="55">
        <f>IF(L1388&lt;&gt;1,"",IF(O1388&gt;0,IF(INDEX('分け方の表'!$O$4:$O$53,O1388)&lt;&gt;"",DATE(YEAR(INDEX('分け方の表'!$O$4:$O$53,O1388)),MONTH(INDEX('分け方の表'!$O$4:$O$53,O1388)),1),DATE(YEAR(B1388),MONTH(B1388),1)),DATE(YEAR(B1388),MONTH(B1388),1)))</f>
        <v/>
      </c>
      <c r="N1388" s="39">
        <f>IF(L1388&lt;&gt;1,"",IF(J1388="",0,IF(COUNTIFS($J$4:J1388,J1388)&gt;1,1,0)))</f>
        <v/>
      </c>
      <c r="O1388" s="39">
        <f>IF(L1388&lt;&gt;1,"",IF(J1388="",0,IFERROR(MATCH(J1388,'分け方の表'!$M$4:$M$53,0),0)))</f>
        <v/>
      </c>
      <c r="P1388" s="39">
        <f>IF(L1388&lt;&gt;1,"",IF(SUMPRODUCT((COUNTIFS(C1388,"*"&amp;'分け方の表'!$F$4:$F$23&amp;"*")&gt;0)*('分け方の表'!$F$4:$F$23&lt;&gt;"")*'分け方の表'!$I$4:$I$23)=0,99,1+COUNTIFS('分け方の表'!$I$4:$I$23,"&gt;"&amp;SUMPRODUCT((COUNTIFS(C1388,"*"&amp;'分け方の表'!$F$4:$F$23&amp;"*")&gt;0)*('分け方の表'!$F$4:$F$23&lt;&gt;"")*'分け方の表'!$I$4:$I$23))))</f>
        <v/>
      </c>
      <c r="Q1388" s="39">
        <f>IF(L1388&lt;&gt;1,"",IF(P1388&gt;=99,"",INDEX('分け方の表'!$G$4:$G$23,P1388)&amp;""))</f>
        <v/>
      </c>
      <c r="R1388" s="39">
        <f>IF(L1388&lt;&gt;1,"",IF((F1388="収入")*(G1388="給与")*(E1388&lt;&gt;"")*(COUNTIFS('分け方の表'!$J$4:$J$13,E1388)&gt;0),INDEX('分け方の表'!$K$4:$K$13,MATCH(E1388,'分け方の表'!$J$4:$J$13,0))&amp;"",IFERROR(INDEX('分け方の表'!$C$4:$C$103,MATCH(F1388&amp;"|"&amp;G1388,'分け方の表'!$D$4:$D$103,0))&amp;"",IFERROR(INDEX('分け方の表'!$C$4:$C$103,MATCH(F1388&amp;"|（ほか全部）",'分け方の表'!$D$4:$D$103,0))&amp;"","未分類"))))</f>
        <v/>
      </c>
      <c r="S1388" s="39">
        <f>IF(L1388&lt;&gt;1,"",IF(N1388=1,"",IF(IF(O1388&gt;0,INDEX('分け方の表'!$N$4:$N$53,O1388)&amp;"","")&lt;&gt;"",IF(INDEX('分け方の表'!$N$4:$N$53,O1388)="（数えない）","",INDEX('分け方の表'!$N$4:$N$53,O1388)&amp;""),IF(I1388&amp;""="1",IF((Q1388&lt;&gt;"")*(D1388&lt;0)*(IFERROR(INDEX('入力'!$E$30:$E$88,MATCH(Q1388,'入力'!$A$30:$A$88,0)),"")="貯める・増やす"),Q1388,""),IF(A1388&amp;""="0","",IF(Q1388&lt;&gt;"",Q1388,R1388))))))</f>
        <v/>
      </c>
      <c r="T1388" s="56">
        <f>IF(S1388="","",IF(IFERROR(INDEX('入力'!$E$30:$E$88,MATCH(S1388,'入力'!$A$30:$A$88,0)),"")="入るお金",D1388,-D1388))</f>
        <v/>
      </c>
      <c r="U1388" s="39">
        <f>IF(L1388="","",IF(L1388&lt;&gt;1,"見出しなど",IF(N1388=1,"重なり",IF(S1388="",IF(O1388&gt;0,"数えない（直した）",IF(I1388&amp;""="1","振替",IF(A1388&amp;""="0","計算対象外","数えない"))),IF(COUNTIFS('入力'!$A$30:$A$88,S1388)=0,"一覧にない費目",IF(O1388&gt;0,"直した",IF(S1388="未分類","未分類","OK")))))))</f>
        <v/>
      </c>
    </row>
    <row r="1389">
      <c r="A1389" s="40" t="n"/>
      <c r="B1389" s="34" t="n"/>
      <c r="C1389" s="35" t="n"/>
      <c r="D1389" s="36" t="n"/>
      <c r="E1389" s="35" t="n"/>
      <c r="F1389" s="35" t="n"/>
      <c r="G1389" s="35" t="n"/>
      <c r="H1389" s="35" t="n"/>
      <c r="I1389" s="40" t="n"/>
      <c r="J1389" s="35" t="n"/>
      <c r="L1389" s="39">
        <f>IF(B1389="","",IFERROR(YEAR(B1389)*0+D1389*0+1,0))</f>
        <v/>
      </c>
      <c r="M1389" s="55">
        <f>IF(L1389&lt;&gt;1,"",IF(O1389&gt;0,IF(INDEX('分け方の表'!$O$4:$O$53,O1389)&lt;&gt;"",DATE(YEAR(INDEX('分け方の表'!$O$4:$O$53,O1389)),MONTH(INDEX('分け方の表'!$O$4:$O$53,O1389)),1),DATE(YEAR(B1389),MONTH(B1389),1)),DATE(YEAR(B1389),MONTH(B1389),1)))</f>
        <v/>
      </c>
      <c r="N1389" s="39">
        <f>IF(L1389&lt;&gt;1,"",IF(J1389="",0,IF(COUNTIFS($J$4:J1389,J1389)&gt;1,1,0)))</f>
        <v/>
      </c>
      <c r="O1389" s="39">
        <f>IF(L1389&lt;&gt;1,"",IF(J1389="",0,IFERROR(MATCH(J1389,'分け方の表'!$M$4:$M$53,0),0)))</f>
        <v/>
      </c>
      <c r="P1389" s="39">
        <f>IF(L1389&lt;&gt;1,"",IF(SUMPRODUCT((COUNTIFS(C1389,"*"&amp;'分け方の表'!$F$4:$F$23&amp;"*")&gt;0)*('分け方の表'!$F$4:$F$23&lt;&gt;"")*'分け方の表'!$I$4:$I$23)=0,99,1+COUNTIFS('分け方の表'!$I$4:$I$23,"&gt;"&amp;SUMPRODUCT((COUNTIFS(C1389,"*"&amp;'分け方の表'!$F$4:$F$23&amp;"*")&gt;0)*('分け方の表'!$F$4:$F$23&lt;&gt;"")*'分け方の表'!$I$4:$I$23))))</f>
        <v/>
      </c>
      <c r="Q1389" s="39">
        <f>IF(L1389&lt;&gt;1,"",IF(P1389&gt;=99,"",INDEX('分け方の表'!$G$4:$G$23,P1389)&amp;""))</f>
        <v/>
      </c>
      <c r="R1389" s="39">
        <f>IF(L1389&lt;&gt;1,"",IF((F1389="収入")*(G1389="給与")*(E1389&lt;&gt;"")*(COUNTIFS('分け方の表'!$J$4:$J$13,E1389)&gt;0),INDEX('分け方の表'!$K$4:$K$13,MATCH(E1389,'分け方の表'!$J$4:$J$13,0))&amp;"",IFERROR(INDEX('分け方の表'!$C$4:$C$103,MATCH(F1389&amp;"|"&amp;G1389,'分け方の表'!$D$4:$D$103,0))&amp;"",IFERROR(INDEX('分け方の表'!$C$4:$C$103,MATCH(F1389&amp;"|（ほか全部）",'分け方の表'!$D$4:$D$103,0))&amp;"","未分類"))))</f>
        <v/>
      </c>
      <c r="S1389" s="39">
        <f>IF(L1389&lt;&gt;1,"",IF(N1389=1,"",IF(IF(O1389&gt;0,INDEX('分け方の表'!$N$4:$N$53,O1389)&amp;"","")&lt;&gt;"",IF(INDEX('分け方の表'!$N$4:$N$53,O1389)="（数えない）","",INDEX('分け方の表'!$N$4:$N$53,O1389)&amp;""),IF(I1389&amp;""="1",IF((Q1389&lt;&gt;"")*(D1389&lt;0)*(IFERROR(INDEX('入力'!$E$30:$E$88,MATCH(Q1389,'入力'!$A$30:$A$88,0)),"")="貯める・増やす"),Q1389,""),IF(A1389&amp;""="0","",IF(Q1389&lt;&gt;"",Q1389,R1389))))))</f>
        <v/>
      </c>
      <c r="T1389" s="56">
        <f>IF(S1389="","",IF(IFERROR(INDEX('入力'!$E$30:$E$88,MATCH(S1389,'入力'!$A$30:$A$88,0)),"")="入るお金",D1389,-D1389))</f>
        <v/>
      </c>
      <c r="U1389" s="39">
        <f>IF(L1389="","",IF(L1389&lt;&gt;1,"見出しなど",IF(N1389=1,"重なり",IF(S1389="",IF(O1389&gt;0,"数えない（直した）",IF(I1389&amp;""="1","振替",IF(A1389&amp;""="0","計算対象外","数えない"))),IF(COUNTIFS('入力'!$A$30:$A$88,S1389)=0,"一覧にない費目",IF(O1389&gt;0,"直した",IF(S1389="未分類","未分類","OK")))))))</f>
        <v/>
      </c>
    </row>
    <row r="1390">
      <c r="A1390" s="40" t="n"/>
      <c r="B1390" s="34" t="n"/>
      <c r="C1390" s="35" t="n"/>
      <c r="D1390" s="36" t="n"/>
      <c r="E1390" s="35" t="n"/>
      <c r="F1390" s="35" t="n"/>
      <c r="G1390" s="35" t="n"/>
      <c r="H1390" s="35" t="n"/>
      <c r="I1390" s="40" t="n"/>
      <c r="J1390" s="35" t="n"/>
      <c r="L1390" s="39">
        <f>IF(B1390="","",IFERROR(YEAR(B1390)*0+D1390*0+1,0))</f>
        <v/>
      </c>
      <c r="M1390" s="55">
        <f>IF(L1390&lt;&gt;1,"",IF(O1390&gt;0,IF(INDEX('分け方の表'!$O$4:$O$53,O1390)&lt;&gt;"",DATE(YEAR(INDEX('分け方の表'!$O$4:$O$53,O1390)),MONTH(INDEX('分け方の表'!$O$4:$O$53,O1390)),1),DATE(YEAR(B1390),MONTH(B1390),1)),DATE(YEAR(B1390),MONTH(B1390),1)))</f>
        <v/>
      </c>
      <c r="N1390" s="39">
        <f>IF(L1390&lt;&gt;1,"",IF(J1390="",0,IF(COUNTIFS($J$4:J1390,J1390)&gt;1,1,0)))</f>
        <v/>
      </c>
      <c r="O1390" s="39">
        <f>IF(L1390&lt;&gt;1,"",IF(J1390="",0,IFERROR(MATCH(J1390,'分け方の表'!$M$4:$M$53,0),0)))</f>
        <v/>
      </c>
      <c r="P1390" s="39">
        <f>IF(L1390&lt;&gt;1,"",IF(SUMPRODUCT((COUNTIFS(C1390,"*"&amp;'分け方の表'!$F$4:$F$23&amp;"*")&gt;0)*('分け方の表'!$F$4:$F$23&lt;&gt;"")*'分け方の表'!$I$4:$I$23)=0,99,1+COUNTIFS('分け方の表'!$I$4:$I$23,"&gt;"&amp;SUMPRODUCT((COUNTIFS(C1390,"*"&amp;'分け方の表'!$F$4:$F$23&amp;"*")&gt;0)*('分け方の表'!$F$4:$F$23&lt;&gt;"")*'分け方の表'!$I$4:$I$23))))</f>
        <v/>
      </c>
      <c r="Q1390" s="39">
        <f>IF(L1390&lt;&gt;1,"",IF(P1390&gt;=99,"",INDEX('分け方の表'!$G$4:$G$23,P1390)&amp;""))</f>
        <v/>
      </c>
      <c r="R1390" s="39">
        <f>IF(L1390&lt;&gt;1,"",IF((F1390="収入")*(G1390="給与")*(E1390&lt;&gt;"")*(COUNTIFS('分け方の表'!$J$4:$J$13,E1390)&gt;0),INDEX('分け方の表'!$K$4:$K$13,MATCH(E1390,'分け方の表'!$J$4:$J$13,0))&amp;"",IFERROR(INDEX('分け方の表'!$C$4:$C$103,MATCH(F1390&amp;"|"&amp;G1390,'分け方の表'!$D$4:$D$103,0))&amp;"",IFERROR(INDEX('分け方の表'!$C$4:$C$103,MATCH(F1390&amp;"|（ほか全部）",'分け方の表'!$D$4:$D$103,0))&amp;"","未分類"))))</f>
        <v/>
      </c>
      <c r="S1390" s="39">
        <f>IF(L1390&lt;&gt;1,"",IF(N1390=1,"",IF(IF(O1390&gt;0,INDEX('分け方の表'!$N$4:$N$53,O1390)&amp;"","")&lt;&gt;"",IF(INDEX('分け方の表'!$N$4:$N$53,O1390)="（数えない）","",INDEX('分け方の表'!$N$4:$N$53,O1390)&amp;""),IF(I1390&amp;""="1",IF((Q1390&lt;&gt;"")*(D1390&lt;0)*(IFERROR(INDEX('入力'!$E$30:$E$88,MATCH(Q1390,'入力'!$A$30:$A$88,0)),"")="貯める・増やす"),Q1390,""),IF(A1390&amp;""="0","",IF(Q1390&lt;&gt;"",Q1390,R1390))))))</f>
        <v/>
      </c>
      <c r="T1390" s="56">
        <f>IF(S1390="","",IF(IFERROR(INDEX('入力'!$E$30:$E$88,MATCH(S1390,'入力'!$A$30:$A$88,0)),"")="入るお金",D1390,-D1390))</f>
        <v/>
      </c>
      <c r="U1390" s="39">
        <f>IF(L1390="","",IF(L1390&lt;&gt;1,"見出しなど",IF(N1390=1,"重なり",IF(S1390="",IF(O1390&gt;0,"数えない（直した）",IF(I1390&amp;""="1","振替",IF(A1390&amp;""="0","計算対象外","数えない"))),IF(COUNTIFS('入力'!$A$30:$A$88,S1390)=0,"一覧にない費目",IF(O1390&gt;0,"直した",IF(S1390="未分類","未分類","OK")))))))</f>
        <v/>
      </c>
    </row>
    <row r="1391">
      <c r="A1391" s="40" t="n"/>
      <c r="B1391" s="34" t="n"/>
      <c r="C1391" s="35" t="n"/>
      <c r="D1391" s="36" t="n"/>
      <c r="E1391" s="35" t="n"/>
      <c r="F1391" s="35" t="n"/>
      <c r="G1391" s="35" t="n"/>
      <c r="H1391" s="35" t="n"/>
      <c r="I1391" s="40" t="n"/>
      <c r="J1391" s="35" t="n"/>
      <c r="L1391" s="39">
        <f>IF(B1391="","",IFERROR(YEAR(B1391)*0+D1391*0+1,0))</f>
        <v/>
      </c>
      <c r="M1391" s="55">
        <f>IF(L1391&lt;&gt;1,"",IF(O1391&gt;0,IF(INDEX('分け方の表'!$O$4:$O$53,O1391)&lt;&gt;"",DATE(YEAR(INDEX('分け方の表'!$O$4:$O$53,O1391)),MONTH(INDEX('分け方の表'!$O$4:$O$53,O1391)),1),DATE(YEAR(B1391),MONTH(B1391),1)),DATE(YEAR(B1391),MONTH(B1391),1)))</f>
        <v/>
      </c>
      <c r="N1391" s="39">
        <f>IF(L1391&lt;&gt;1,"",IF(J1391="",0,IF(COUNTIFS($J$4:J1391,J1391)&gt;1,1,0)))</f>
        <v/>
      </c>
      <c r="O1391" s="39">
        <f>IF(L1391&lt;&gt;1,"",IF(J1391="",0,IFERROR(MATCH(J1391,'分け方の表'!$M$4:$M$53,0),0)))</f>
        <v/>
      </c>
      <c r="P1391" s="39">
        <f>IF(L1391&lt;&gt;1,"",IF(SUMPRODUCT((COUNTIFS(C1391,"*"&amp;'分け方の表'!$F$4:$F$23&amp;"*")&gt;0)*('分け方の表'!$F$4:$F$23&lt;&gt;"")*'分け方の表'!$I$4:$I$23)=0,99,1+COUNTIFS('分け方の表'!$I$4:$I$23,"&gt;"&amp;SUMPRODUCT((COUNTIFS(C1391,"*"&amp;'分け方の表'!$F$4:$F$23&amp;"*")&gt;0)*('分け方の表'!$F$4:$F$23&lt;&gt;"")*'分け方の表'!$I$4:$I$23))))</f>
        <v/>
      </c>
      <c r="Q1391" s="39">
        <f>IF(L1391&lt;&gt;1,"",IF(P1391&gt;=99,"",INDEX('分け方の表'!$G$4:$G$23,P1391)&amp;""))</f>
        <v/>
      </c>
      <c r="R1391" s="39">
        <f>IF(L1391&lt;&gt;1,"",IF((F1391="収入")*(G1391="給与")*(E1391&lt;&gt;"")*(COUNTIFS('分け方の表'!$J$4:$J$13,E1391)&gt;0),INDEX('分け方の表'!$K$4:$K$13,MATCH(E1391,'分け方の表'!$J$4:$J$13,0))&amp;"",IFERROR(INDEX('分け方の表'!$C$4:$C$103,MATCH(F1391&amp;"|"&amp;G1391,'分け方の表'!$D$4:$D$103,0))&amp;"",IFERROR(INDEX('分け方の表'!$C$4:$C$103,MATCH(F1391&amp;"|（ほか全部）",'分け方の表'!$D$4:$D$103,0))&amp;"","未分類"))))</f>
        <v/>
      </c>
      <c r="S1391" s="39">
        <f>IF(L1391&lt;&gt;1,"",IF(N1391=1,"",IF(IF(O1391&gt;0,INDEX('分け方の表'!$N$4:$N$53,O1391)&amp;"","")&lt;&gt;"",IF(INDEX('分け方の表'!$N$4:$N$53,O1391)="（数えない）","",INDEX('分け方の表'!$N$4:$N$53,O1391)&amp;""),IF(I1391&amp;""="1",IF((Q1391&lt;&gt;"")*(D1391&lt;0)*(IFERROR(INDEX('入力'!$E$30:$E$88,MATCH(Q1391,'入力'!$A$30:$A$88,0)),"")="貯める・増やす"),Q1391,""),IF(A1391&amp;""="0","",IF(Q1391&lt;&gt;"",Q1391,R1391))))))</f>
        <v/>
      </c>
      <c r="T1391" s="56">
        <f>IF(S1391="","",IF(IFERROR(INDEX('入力'!$E$30:$E$88,MATCH(S1391,'入力'!$A$30:$A$88,0)),"")="入るお金",D1391,-D1391))</f>
        <v/>
      </c>
      <c r="U1391" s="39">
        <f>IF(L1391="","",IF(L1391&lt;&gt;1,"見出しなど",IF(N1391=1,"重なり",IF(S1391="",IF(O1391&gt;0,"数えない（直した）",IF(I1391&amp;""="1","振替",IF(A1391&amp;""="0","計算対象外","数えない"))),IF(COUNTIFS('入力'!$A$30:$A$88,S1391)=0,"一覧にない費目",IF(O1391&gt;0,"直した",IF(S1391="未分類","未分類","OK")))))))</f>
        <v/>
      </c>
    </row>
    <row r="1392">
      <c r="A1392" s="40" t="n"/>
      <c r="B1392" s="34" t="n"/>
      <c r="C1392" s="35" t="n"/>
      <c r="D1392" s="36" t="n"/>
      <c r="E1392" s="35" t="n"/>
      <c r="F1392" s="35" t="n"/>
      <c r="G1392" s="35" t="n"/>
      <c r="H1392" s="35" t="n"/>
      <c r="I1392" s="40" t="n"/>
      <c r="J1392" s="35" t="n"/>
      <c r="L1392" s="39">
        <f>IF(B1392="","",IFERROR(YEAR(B1392)*0+D1392*0+1,0))</f>
        <v/>
      </c>
      <c r="M1392" s="55">
        <f>IF(L1392&lt;&gt;1,"",IF(O1392&gt;0,IF(INDEX('分け方の表'!$O$4:$O$53,O1392)&lt;&gt;"",DATE(YEAR(INDEX('分け方の表'!$O$4:$O$53,O1392)),MONTH(INDEX('分け方の表'!$O$4:$O$53,O1392)),1),DATE(YEAR(B1392),MONTH(B1392),1)),DATE(YEAR(B1392),MONTH(B1392),1)))</f>
        <v/>
      </c>
      <c r="N1392" s="39">
        <f>IF(L1392&lt;&gt;1,"",IF(J1392="",0,IF(COUNTIFS($J$4:J1392,J1392)&gt;1,1,0)))</f>
        <v/>
      </c>
      <c r="O1392" s="39">
        <f>IF(L1392&lt;&gt;1,"",IF(J1392="",0,IFERROR(MATCH(J1392,'分け方の表'!$M$4:$M$53,0),0)))</f>
        <v/>
      </c>
      <c r="P1392" s="39">
        <f>IF(L1392&lt;&gt;1,"",IF(SUMPRODUCT((COUNTIFS(C1392,"*"&amp;'分け方の表'!$F$4:$F$23&amp;"*")&gt;0)*('分け方の表'!$F$4:$F$23&lt;&gt;"")*'分け方の表'!$I$4:$I$23)=0,99,1+COUNTIFS('分け方の表'!$I$4:$I$23,"&gt;"&amp;SUMPRODUCT((COUNTIFS(C1392,"*"&amp;'分け方の表'!$F$4:$F$23&amp;"*")&gt;0)*('分け方の表'!$F$4:$F$23&lt;&gt;"")*'分け方の表'!$I$4:$I$23))))</f>
        <v/>
      </c>
      <c r="Q1392" s="39">
        <f>IF(L1392&lt;&gt;1,"",IF(P1392&gt;=99,"",INDEX('分け方の表'!$G$4:$G$23,P1392)&amp;""))</f>
        <v/>
      </c>
      <c r="R1392" s="39">
        <f>IF(L1392&lt;&gt;1,"",IF((F1392="収入")*(G1392="給与")*(E1392&lt;&gt;"")*(COUNTIFS('分け方の表'!$J$4:$J$13,E1392)&gt;0),INDEX('分け方の表'!$K$4:$K$13,MATCH(E1392,'分け方の表'!$J$4:$J$13,0))&amp;"",IFERROR(INDEX('分け方の表'!$C$4:$C$103,MATCH(F1392&amp;"|"&amp;G1392,'分け方の表'!$D$4:$D$103,0))&amp;"",IFERROR(INDEX('分け方の表'!$C$4:$C$103,MATCH(F1392&amp;"|（ほか全部）",'分け方の表'!$D$4:$D$103,0))&amp;"","未分類"))))</f>
        <v/>
      </c>
      <c r="S1392" s="39">
        <f>IF(L1392&lt;&gt;1,"",IF(N1392=1,"",IF(IF(O1392&gt;0,INDEX('分け方の表'!$N$4:$N$53,O1392)&amp;"","")&lt;&gt;"",IF(INDEX('分け方の表'!$N$4:$N$53,O1392)="（数えない）","",INDEX('分け方の表'!$N$4:$N$53,O1392)&amp;""),IF(I1392&amp;""="1",IF((Q1392&lt;&gt;"")*(D1392&lt;0)*(IFERROR(INDEX('入力'!$E$30:$E$88,MATCH(Q1392,'入力'!$A$30:$A$88,0)),"")="貯める・増やす"),Q1392,""),IF(A1392&amp;""="0","",IF(Q1392&lt;&gt;"",Q1392,R1392))))))</f>
        <v/>
      </c>
      <c r="T1392" s="56">
        <f>IF(S1392="","",IF(IFERROR(INDEX('入力'!$E$30:$E$88,MATCH(S1392,'入力'!$A$30:$A$88,0)),"")="入るお金",D1392,-D1392))</f>
        <v/>
      </c>
      <c r="U1392" s="39">
        <f>IF(L1392="","",IF(L1392&lt;&gt;1,"見出しなど",IF(N1392=1,"重なり",IF(S1392="",IF(O1392&gt;0,"数えない（直した）",IF(I1392&amp;""="1","振替",IF(A1392&amp;""="0","計算対象外","数えない"))),IF(COUNTIFS('入力'!$A$30:$A$88,S1392)=0,"一覧にない費目",IF(O1392&gt;0,"直した",IF(S1392="未分類","未分類","OK")))))))</f>
        <v/>
      </c>
    </row>
    <row r="1393">
      <c r="A1393" s="40" t="n"/>
      <c r="B1393" s="34" t="n"/>
      <c r="C1393" s="35" t="n"/>
      <c r="D1393" s="36" t="n"/>
      <c r="E1393" s="35" t="n"/>
      <c r="F1393" s="35" t="n"/>
      <c r="G1393" s="35" t="n"/>
      <c r="H1393" s="35" t="n"/>
      <c r="I1393" s="40" t="n"/>
      <c r="J1393" s="35" t="n"/>
      <c r="L1393" s="39">
        <f>IF(B1393="","",IFERROR(YEAR(B1393)*0+D1393*0+1,0))</f>
        <v/>
      </c>
      <c r="M1393" s="55">
        <f>IF(L1393&lt;&gt;1,"",IF(O1393&gt;0,IF(INDEX('分け方の表'!$O$4:$O$53,O1393)&lt;&gt;"",DATE(YEAR(INDEX('分け方の表'!$O$4:$O$53,O1393)),MONTH(INDEX('分け方の表'!$O$4:$O$53,O1393)),1),DATE(YEAR(B1393),MONTH(B1393),1)),DATE(YEAR(B1393),MONTH(B1393),1)))</f>
        <v/>
      </c>
      <c r="N1393" s="39">
        <f>IF(L1393&lt;&gt;1,"",IF(J1393="",0,IF(COUNTIFS($J$4:J1393,J1393)&gt;1,1,0)))</f>
        <v/>
      </c>
      <c r="O1393" s="39">
        <f>IF(L1393&lt;&gt;1,"",IF(J1393="",0,IFERROR(MATCH(J1393,'分け方の表'!$M$4:$M$53,0),0)))</f>
        <v/>
      </c>
      <c r="P1393" s="39">
        <f>IF(L1393&lt;&gt;1,"",IF(SUMPRODUCT((COUNTIFS(C1393,"*"&amp;'分け方の表'!$F$4:$F$23&amp;"*")&gt;0)*('分け方の表'!$F$4:$F$23&lt;&gt;"")*'分け方の表'!$I$4:$I$23)=0,99,1+COUNTIFS('分け方の表'!$I$4:$I$23,"&gt;"&amp;SUMPRODUCT((COUNTIFS(C1393,"*"&amp;'分け方の表'!$F$4:$F$23&amp;"*")&gt;0)*('分け方の表'!$F$4:$F$23&lt;&gt;"")*'分け方の表'!$I$4:$I$23))))</f>
        <v/>
      </c>
      <c r="Q1393" s="39">
        <f>IF(L1393&lt;&gt;1,"",IF(P1393&gt;=99,"",INDEX('分け方の表'!$G$4:$G$23,P1393)&amp;""))</f>
        <v/>
      </c>
      <c r="R1393" s="39">
        <f>IF(L1393&lt;&gt;1,"",IF((F1393="収入")*(G1393="給与")*(E1393&lt;&gt;"")*(COUNTIFS('分け方の表'!$J$4:$J$13,E1393)&gt;0),INDEX('分け方の表'!$K$4:$K$13,MATCH(E1393,'分け方の表'!$J$4:$J$13,0))&amp;"",IFERROR(INDEX('分け方の表'!$C$4:$C$103,MATCH(F1393&amp;"|"&amp;G1393,'分け方の表'!$D$4:$D$103,0))&amp;"",IFERROR(INDEX('分け方の表'!$C$4:$C$103,MATCH(F1393&amp;"|（ほか全部）",'分け方の表'!$D$4:$D$103,0))&amp;"","未分類"))))</f>
        <v/>
      </c>
      <c r="S1393" s="39">
        <f>IF(L1393&lt;&gt;1,"",IF(N1393=1,"",IF(IF(O1393&gt;0,INDEX('分け方の表'!$N$4:$N$53,O1393)&amp;"","")&lt;&gt;"",IF(INDEX('分け方の表'!$N$4:$N$53,O1393)="（数えない）","",INDEX('分け方の表'!$N$4:$N$53,O1393)&amp;""),IF(I1393&amp;""="1",IF((Q1393&lt;&gt;"")*(D1393&lt;0)*(IFERROR(INDEX('入力'!$E$30:$E$88,MATCH(Q1393,'入力'!$A$30:$A$88,0)),"")="貯める・増やす"),Q1393,""),IF(A1393&amp;""="0","",IF(Q1393&lt;&gt;"",Q1393,R1393))))))</f>
        <v/>
      </c>
      <c r="T1393" s="56">
        <f>IF(S1393="","",IF(IFERROR(INDEX('入力'!$E$30:$E$88,MATCH(S1393,'入力'!$A$30:$A$88,0)),"")="入るお金",D1393,-D1393))</f>
        <v/>
      </c>
      <c r="U1393" s="39">
        <f>IF(L1393="","",IF(L1393&lt;&gt;1,"見出しなど",IF(N1393=1,"重なり",IF(S1393="",IF(O1393&gt;0,"数えない（直した）",IF(I1393&amp;""="1","振替",IF(A1393&amp;""="0","計算対象外","数えない"))),IF(COUNTIFS('入力'!$A$30:$A$88,S1393)=0,"一覧にない費目",IF(O1393&gt;0,"直した",IF(S1393="未分類","未分類","OK")))))))</f>
        <v/>
      </c>
    </row>
    <row r="1394">
      <c r="A1394" s="40" t="n"/>
      <c r="B1394" s="34" t="n"/>
      <c r="C1394" s="35" t="n"/>
      <c r="D1394" s="36" t="n"/>
      <c r="E1394" s="35" t="n"/>
      <c r="F1394" s="35" t="n"/>
      <c r="G1394" s="35" t="n"/>
      <c r="H1394" s="35" t="n"/>
      <c r="I1394" s="40" t="n"/>
      <c r="J1394" s="35" t="n"/>
      <c r="L1394" s="39">
        <f>IF(B1394="","",IFERROR(YEAR(B1394)*0+D1394*0+1,0))</f>
        <v/>
      </c>
      <c r="M1394" s="55">
        <f>IF(L1394&lt;&gt;1,"",IF(O1394&gt;0,IF(INDEX('分け方の表'!$O$4:$O$53,O1394)&lt;&gt;"",DATE(YEAR(INDEX('分け方の表'!$O$4:$O$53,O1394)),MONTH(INDEX('分け方の表'!$O$4:$O$53,O1394)),1),DATE(YEAR(B1394),MONTH(B1394),1)),DATE(YEAR(B1394),MONTH(B1394),1)))</f>
        <v/>
      </c>
      <c r="N1394" s="39">
        <f>IF(L1394&lt;&gt;1,"",IF(J1394="",0,IF(COUNTIFS($J$4:J1394,J1394)&gt;1,1,0)))</f>
        <v/>
      </c>
      <c r="O1394" s="39">
        <f>IF(L1394&lt;&gt;1,"",IF(J1394="",0,IFERROR(MATCH(J1394,'分け方の表'!$M$4:$M$53,0),0)))</f>
        <v/>
      </c>
      <c r="P1394" s="39">
        <f>IF(L1394&lt;&gt;1,"",IF(SUMPRODUCT((COUNTIFS(C1394,"*"&amp;'分け方の表'!$F$4:$F$23&amp;"*")&gt;0)*('分け方の表'!$F$4:$F$23&lt;&gt;"")*'分け方の表'!$I$4:$I$23)=0,99,1+COUNTIFS('分け方の表'!$I$4:$I$23,"&gt;"&amp;SUMPRODUCT((COUNTIFS(C1394,"*"&amp;'分け方の表'!$F$4:$F$23&amp;"*")&gt;0)*('分け方の表'!$F$4:$F$23&lt;&gt;"")*'分け方の表'!$I$4:$I$23))))</f>
        <v/>
      </c>
      <c r="Q1394" s="39">
        <f>IF(L1394&lt;&gt;1,"",IF(P1394&gt;=99,"",INDEX('分け方の表'!$G$4:$G$23,P1394)&amp;""))</f>
        <v/>
      </c>
      <c r="R1394" s="39">
        <f>IF(L1394&lt;&gt;1,"",IF((F1394="収入")*(G1394="給与")*(E1394&lt;&gt;"")*(COUNTIFS('分け方の表'!$J$4:$J$13,E1394)&gt;0),INDEX('分け方の表'!$K$4:$K$13,MATCH(E1394,'分け方の表'!$J$4:$J$13,0))&amp;"",IFERROR(INDEX('分け方の表'!$C$4:$C$103,MATCH(F1394&amp;"|"&amp;G1394,'分け方の表'!$D$4:$D$103,0))&amp;"",IFERROR(INDEX('分け方の表'!$C$4:$C$103,MATCH(F1394&amp;"|（ほか全部）",'分け方の表'!$D$4:$D$103,0))&amp;"","未分類"))))</f>
        <v/>
      </c>
      <c r="S1394" s="39">
        <f>IF(L1394&lt;&gt;1,"",IF(N1394=1,"",IF(IF(O1394&gt;0,INDEX('分け方の表'!$N$4:$N$53,O1394)&amp;"","")&lt;&gt;"",IF(INDEX('分け方の表'!$N$4:$N$53,O1394)="（数えない）","",INDEX('分け方の表'!$N$4:$N$53,O1394)&amp;""),IF(I1394&amp;""="1",IF((Q1394&lt;&gt;"")*(D1394&lt;0)*(IFERROR(INDEX('入力'!$E$30:$E$88,MATCH(Q1394,'入力'!$A$30:$A$88,0)),"")="貯める・増やす"),Q1394,""),IF(A1394&amp;""="0","",IF(Q1394&lt;&gt;"",Q1394,R1394))))))</f>
        <v/>
      </c>
      <c r="T1394" s="56">
        <f>IF(S1394="","",IF(IFERROR(INDEX('入力'!$E$30:$E$88,MATCH(S1394,'入力'!$A$30:$A$88,0)),"")="入るお金",D1394,-D1394))</f>
        <v/>
      </c>
      <c r="U1394" s="39">
        <f>IF(L1394="","",IF(L1394&lt;&gt;1,"見出しなど",IF(N1394=1,"重なり",IF(S1394="",IF(O1394&gt;0,"数えない（直した）",IF(I1394&amp;""="1","振替",IF(A1394&amp;""="0","計算対象外","数えない"))),IF(COUNTIFS('入力'!$A$30:$A$88,S1394)=0,"一覧にない費目",IF(O1394&gt;0,"直した",IF(S1394="未分類","未分類","OK")))))))</f>
        <v/>
      </c>
    </row>
    <row r="1395">
      <c r="A1395" s="40" t="n"/>
      <c r="B1395" s="34" t="n"/>
      <c r="C1395" s="35" t="n"/>
      <c r="D1395" s="36" t="n"/>
      <c r="E1395" s="35" t="n"/>
      <c r="F1395" s="35" t="n"/>
      <c r="G1395" s="35" t="n"/>
      <c r="H1395" s="35" t="n"/>
      <c r="I1395" s="40" t="n"/>
      <c r="J1395" s="35" t="n"/>
      <c r="L1395" s="39">
        <f>IF(B1395="","",IFERROR(YEAR(B1395)*0+D1395*0+1,0))</f>
        <v/>
      </c>
      <c r="M1395" s="55">
        <f>IF(L1395&lt;&gt;1,"",IF(O1395&gt;0,IF(INDEX('分け方の表'!$O$4:$O$53,O1395)&lt;&gt;"",DATE(YEAR(INDEX('分け方の表'!$O$4:$O$53,O1395)),MONTH(INDEX('分け方の表'!$O$4:$O$53,O1395)),1),DATE(YEAR(B1395),MONTH(B1395),1)),DATE(YEAR(B1395),MONTH(B1395),1)))</f>
        <v/>
      </c>
      <c r="N1395" s="39">
        <f>IF(L1395&lt;&gt;1,"",IF(J1395="",0,IF(COUNTIFS($J$4:J1395,J1395)&gt;1,1,0)))</f>
        <v/>
      </c>
      <c r="O1395" s="39">
        <f>IF(L1395&lt;&gt;1,"",IF(J1395="",0,IFERROR(MATCH(J1395,'分け方の表'!$M$4:$M$53,0),0)))</f>
        <v/>
      </c>
      <c r="P1395" s="39">
        <f>IF(L1395&lt;&gt;1,"",IF(SUMPRODUCT((COUNTIFS(C1395,"*"&amp;'分け方の表'!$F$4:$F$23&amp;"*")&gt;0)*('分け方の表'!$F$4:$F$23&lt;&gt;"")*'分け方の表'!$I$4:$I$23)=0,99,1+COUNTIFS('分け方の表'!$I$4:$I$23,"&gt;"&amp;SUMPRODUCT((COUNTIFS(C1395,"*"&amp;'分け方の表'!$F$4:$F$23&amp;"*")&gt;0)*('分け方の表'!$F$4:$F$23&lt;&gt;"")*'分け方の表'!$I$4:$I$23))))</f>
        <v/>
      </c>
      <c r="Q1395" s="39">
        <f>IF(L1395&lt;&gt;1,"",IF(P1395&gt;=99,"",INDEX('分け方の表'!$G$4:$G$23,P1395)&amp;""))</f>
        <v/>
      </c>
      <c r="R1395" s="39">
        <f>IF(L1395&lt;&gt;1,"",IF((F1395="収入")*(G1395="給与")*(E1395&lt;&gt;"")*(COUNTIFS('分け方の表'!$J$4:$J$13,E1395)&gt;0),INDEX('分け方の表'!$K$4:$K$13,MATCH(E1395,'分け方の表'!$J$4:$J$13,0))&amp;"",IFERROR(INDEX('分け方の表'!$C$4:$C$103,MATCH(F1395&amp;"|"&amp;G1395,'分け方の表'!$D$4:$D$103,0))&amp;"",IFERROR(INDEX('分け方の表'!$C$4:$C$103,MATCH(F1395&amp;"|（ほか全部）",'分け方の表'!$D$4:$D$103,0))&amp;"","未分類"))))</f>
        <v/>
      </c>
      <c r="S1395" s="39">
        <f>IF(L1395&lt;&gt;1,"",IF(N1395=1,"",IF(IF(O1395&gt;0,INDEX('分け方の表'!$N$4:$N$53,O1395)&amp;"","")&lt;&gt;"",IF(INDEX('分け方の表'!$N$4:$N$53,O1395)="（数えない）","",INDEX('分け方の表'!$N$4:$N$53,O1395)&amp;""),IF(I1395&amp;""="1",IF((Q1395&lt;&gt;"")*(D1395&lt;0)*(IFERROR(INDEX('入力'!$E$30:$E$88,MATCH(Q1395,'入力'!$A$30:$A$88,0)),"")="貯める・増やす"),Q1395,""),IF(A1395&amp;""="0","",IF(Q1395&lt;&gt;"",Q1395,R1395))))))</f>
        <v/>
      </c>
      <c r="T1395" s="56">
        <f>IF(S1395="","",IF(IFERROR(INDEX('入力'!$E$30:$E$88,MATCH(S1395,'入力'!$A$30:$A$88,0)),"")="入るお金",D1395,-D1395))</f>
        <v/>
      </c>
      <c r="U1395" s="39">
        <f>IF(L1395="","",IF(L1395&lt;&gt;1,"見出しなど",IF(N1395=1,"重なり",IF(S1395="",IF(O1395&gt;0,"数えない（直した）",IF(I1395&amp;""="1","振替",IF(A1395&amp;""="0","計算対象外","数えない"))),IF(COUNTIFS('入力'!$A$30:$A$88,S1395)=0,"一覧にない費目",IF(O1395&gt;0,"直した",IF(S1395="未分類","未分類","OK")))))))</f>
        <v/>
      </c>
    </row>
    <row r="1396">
      <c r="A1396" s="40" t="n"/>
      <c r="B1396" s="34" t="n"/>
      <c r="C1396" s="35" t="n"/>
      <c r="D1396" s="36" t="n"/>
      <c r="E1396" s="35" t="n"/>
      <c r="F1396" s="35" t="n"/>
      <c r="G1396" s="35" t="n"/>
      <c r="H1396" s="35" t="n"/>
      <c r="I1396" s="40" t="n"/>
      <c r="J1396" s="35" t="n"/>
      <c r="L1396" s="39">
        <f>IF(B1396="","",IFERROR(YEAR(B1396)*0+D1396*0+1,0))</f>
        <v/>
      </c>
      <c r="M1396" s="55">
        <f>IF(L1396&lt;&gt;1,"",IF(O1396&gt;0,IF(INDEX('分け方の表'!$O$4:$O$53,O1396)&lt;&gt;"",DATE(YEAR(INDEX('分け方の表'!$O$4:$O$53,O1396)),MONTH(INDEX('分け方の表'!$O$4:$O$53,O1396)),1),DATE(YEAR(B1396),MONTH(B1396),1)),DATE(YEAR(B1396),MONTH(B1396),1)))</f>
        <v/>
      </c>
      <c r="N1396" s="39">
        <f>IF(L1396&lt;&gt;1,"",IF(J1396="",0,IF(COUNTIFS($J$4:J1396,J1396)&gt;1,1,0)))</f>
        <v/>
      </c>
      <c r="O1396" s="39">
        <f>IF(L1396&lt;&gt;1,"",IF(J1396="",0,IFERROR(MATCH(J1396,'分け方の表'!$M$4:$M$53,0),0)))</f>
        <v/>
      </c>
      <c r="P1396" s="39">
        <f>IF(L1396&lt;&gt;1,"",IF(SUMPRODUCT((COUNTIFS(C1396,"*"&amp;'分け方の表'!$F$4:$F$23&amp;"*")&gt;0)*('分け方の表'!$F$4:$F$23&lt;&gt;"")*'分け方の表'!$I$4:$I$23)=0,99,1+COUNTIFS('分け方の表'!$I$4:$I$23,"&gt;"&amp;SUMPRODUCT((COUNTIFS(C1396,"*"&amp;'分け方の表'!$F$4:$F$23&amp;"*")&gt;0)*('分け方の表'!$F$4:$F$23&lt;&gt;"")*'分け方の表'!$I$4:$I$23))))</f>
        <v/>
      </c>
      <c r="Q1396" s="39">
        <f>IF(L1396&lt;&gt;1,"",IF(P1396&gt;=99,"",INDEX('分け方の表'!$G$4:$G$23,P1396)&amp;""))</f>
        <v/>
      </c>
      <c r="R1396" s="39">
        <f>IF(L1396&lt;&gt;1,"",IF((F1396="収入")*(G1396="給与")*(E1396&lt;&gt;"")*(COUNTIFS('分け方の表'!$J$4:$J$13,E1396)&gt;0),INDEX('分け方の表'!$K$4:$K$13,MATCH(E1396,'分け方の表'!$J$4:$J$13,0))&amp;"",IFERROR(INDEX('分け方の表'!$C$4:$C$103,MATCH(F1396&amp;"|"&amp;G1396,'分け方の表'!$D$4:$D$103,0))&amp;"",IFERROR(INDEX('分け方の表'!$C$4:$C$103,MATCH(F1396&amp;"|（ほか全部）",'分け方の表'!$D$4:$D$103,0))&amp;"","未分類"))))</f>
        <v/>
      </c>
      <c r="S1396" s="39">
        <f>IF(L1396&lt;&gt;1,"",IF(N1396=1,"",IF(IF(O1396&gt;0,INDEX('分け方の表'!$N$4:$N$53,O1396)&amp;"","")&lt;&gt;"",IF(INDEX('分け方の表'!$N$4:$N$53,O1396)="（数えない）","",INDEX('分け方の表'!$N$4:$N$53,O1396)&amp;""),IF(I1396&amp;""="1",IF((Q1396&lt;&gt;"")*(D1396&lt;0)*(IFERROR(INDEX('入力'!$E$30:$E$88,MATCH(Q1396,'入力'!$A$30:$A$88,0)),"")="貯める・増やす"),Q1396,""),IF(A1396&amp;""="0","",IF(Q1396&lt;&gt;"",Q1396,R1396))))))</f>
        <v/>
      </c>
      <c r="T1396" s="56">
        <f>IF(S1396="","",IF(IFERROR(INDEX('入力'!$E$30:$E$88,MATCH(S1396,'入力'!$A$30:$A$88,0)),"")="入るお金",D1396,-D1396))</f>
        <v/>
      </c>
      <c r="U1396" s="39">
        <f>IF(L1396="","",IF(L1396&lt;&gt;1,"見出しなど",IF(N1396=1,"重なり",IF(S1396="",IF(O1396&gt;0,"数えない（直した）",IF(I1396&amp;""="1","振替",IF(A1396&amp;""="0","計算対象外","数えない"))),IF(COUNTIFS('入力'!$A$30:$A$88,S1396)=0,"一覧にない費目",IF(O1396&gt;0,"直した",IF(S1396="未分類","未分類","OK")))))))</f>
        <v/>
      </c>
    </row>
    <row r="1397">
      <c r="A1397" s="40" t="n"/>
      <c r="B1397" s="34" t="n"/>
      <c r="C1397" s="35" t="n"/>
      <c r="D1397" s="36" t="n"/>
      <c r="E1397" s="35" t="n"/>
      <c r="F1397" s="35" t="n"/>
      <c r="G1397" s="35" t="n"/>
      <c r="H1397" s="35" t="n"/>
      <c r="I1397" s="40" t="n"/>
      <c r="J1397" s="35" t="n"/>
      <c r="L1397" s="39">
        <f>IF(B1397="","",IFERROR(YEAR(B1397)*0+D1397*0+1,0))</f>
        <v/>
      </c>
      <c r="M1397" s="55">
        <f>IF(L1397&lt;&gt;1,"",IF(O1397&gt;0,IF(INDEX('分け方の表'!$O$4:$O$53,O1397)&lt;&gt;"",DATE(YEAR(INDEX('分け方の表'!$O$4:$O$53,O1397)),MONTH(INDEX('分け方の表'!$O$4:$O$53,O1397)),1),DATE(YEAR(B1397),MONTH(B1397),1)),DATE(YEAR(B1397),MONTH(B1397),1)))</f>
        <v/>
      </c>
      <c r="N1397" s="39">
        <f>IF(L1397&lt;&gt;1,"",IF(J1397="",0,IF(COUNTIFS($J$4:J1397,J1397)&gt;1,1,0)))</f>
        <v/>
      </c>
      <c r="O1397" s="39">
        <f>IF(L1397&lt;&gt;1,"",IF(J1397="",0,IFERROR(MATCH(J1397,'分け方の表'!$M$4:$M$53,0),0)))</f>
        <v/>
      </c>
      <c r="P1397" s="39">
        <f>IF(L1397&lt;&gt;1,"",IF(SUMPRODUCT((COUNTIFS(C1397,"*"&amp;'分け方の表'!$F$4:$F$23&amp;"*")&gt;0)*('分け方の表'!$F$4:$F$23&lt;&gt;"")*'分け方の表'!$I$4:$I$23)=0,99,1+COUNTIFS('分け方の表'!$I$4:$I$23,"&gt;"&amp;SUMPRODUCT((COUNTIFS(C1397,"*"&amp;'分け方の表'!$F$4:$F$23&amp;"*")&gt;0)*('分け方の表'!$F$4:$F$23&lt;&gt;"")*'分け方の表'!$I$4:$I$23))))</f>
        <v/>
      </c>
      <c r="Q1397" s="39">
        <f>IF(L1397&lt;&gt;1,"",IF(P1397&gt;=99,"",INDEX('分け方の表'!$G$4:$G$23,P1397)&amp;""))</f>
        <v/>
      </c>
      <c r="R1397" s="39">
        <f>IF(L1397&lt;&gt;1,"",IF((F1397="収入")*(G1397="給与")*(E1397&lt;&gt;"")*(COUNTIFS('分け方の表'!$J$4:$J$13,E1397)&gt;0),INDEX('分け方の表'!$K$4:$K$13,MATCH(E1397,'分け方の表'!$J$4:$J$13,0))&amp;"",IFERROR(INDEX('分け方の表'!$C$4:$C$103,MATCH(F1397&amp;"|"&amp;G1397,'分け方の表'!$D$4:$D$103,0))&amp;"",IFERROR(INDEX('分け方の表'!$C$4:$C$103,MATCH(F1397&amp;"|（ほか全部）",'分け方の表'!$D$4:$D$103,0))&amp;"","未分類"))))</f>
        <v/>
      </c>
      <c r="S1397" s="39">
        <f>IF(L1397&lt;&gt;1,"",IF(N1397=1,"",IF(IF(O1397&gt;0,INDEX('分け方の表'!$N$4:$N$53,O1397)&amp;"","")&lt;&gt;"",IF(INDEX('分け方の表'!$N$4:$N$53,O1397)="（数えない）","",INDEX('分け方の表'!$N$4:$N$53,O1397)&amp;""),IF(I1397&amp;""="1",IF((Q1397&lt;&gt;"")*(D1397&lt;0)*(IFERROR(INDEX('入力'!$E$30:$E$88,MATCH(Q1397,'入力'!$A$30:$A$88,0)),"")="貯める・増やす"),Q1397,""),IF(A1397&amp;""="0","",IF(Q1397&lt;&gt;"",Q1397,R1397))))))</f>
        <v/>
      </c>
      <c r="T1397" s="56">
        <f>IF(S1397="","",IF(IFERROR(INDEX('入力'!$E$30:$E$88,MATCH(S1397,'入力'!$A$30:$A$88,0)),"")="入るお金",D1397,-D1397))</f>
        <v/>
      </c>
      <c r="U1397" s="39">
        <f>IF(L1397="","",IF(L1397&lt;&gt;1,"見出しなど",IF(N1397=1,"重なり",IF(S1397="",IF(O1397&gt;0,"数えない（直した）",IF(I1397&amp;""="1","振替",IF(A1397&amp;""="0","計算対象外","数えない"))),IF(COUNTIFS('入力'!$A$30:$A$88,S1397)=0,"一覧にない費目",IF(O1397&gt;0,"直した",IF(S1397="未分類","未分類","OK")))))))</f>
        <v/>
      </c>
    </row>
    <row r="1398">
      <c r="A1398" s="40" t="n"/>
      <c r="B1398" s="34" t="n"/>
      <c r="C1398" s="35" t="n"/>
      <c r="D1398" s="36" t="n"/>
      <c r="E1398" s="35" t="n"/>
      <c r="F1398" s="35" t="n"/>
      <c r="G1398" s="35" t="n"/>
      <c r="H1398" s="35" t="n"/>
      <c r="I1398" s="40" t="n"/>
      <c r="J1398" s="35" t="n"/>
      <c r="L1398" s="39">
        <f>IF(B1398="","",IFERROR(YEAR(B1398)*0+D1398*0+1,0))</f>
        <v/>
      </c>
      <c r="M1398" s="55">
        <f>IF(L1398&lt;&gt;1,"",IF(O1398&gt;0,IF(INDEX('分け方の表'!$O$4:$O$53,O1398)&lt;&gt;"",DATE(YEAR(INDEX('分け方の表'!$O$4:$O$53,O1398)),MONTH(INDEX('分け方の表'!$O$4:$O$53,O1398)),1),DATE(YEAR(B1398),MONTH(B1398),1)),DATE(YEAR(B1398),MONTH(B1398),1)))</f>
        <v/>
      </c>
      <c r="N1398" s="39">
        <f>IF(L1398&lt;&gt;1,"",IF(J1398="",0,IF(COUNTIFS($J$4:J1398,J1398)&gt;1,1,0)))</f>
        <v/>
      </c>
      <c r="O1398" s="39">
        <f>IF(L1398&lt;&gt;1,"",IF(J1398="",0,IFERROR(MATCH(J1398,'分け方の表'!$M$4:$M$53,0),0)))</f>
        <v/>
      </c>
      <c r="P1398" s="39">
        <f>IF(L1398&lt;&gt;1,"",IF(SUMPRODUCT((COUNTIFS(C1398,"*"&amp;'分け方の表'!$F$4:$F$23&amp;"*")&gt;0)*('分け方の表'!$F$4:$F$23&lt;&gt;"")*'分け方の表'!$I$4:$I$23)=0,99,1+COUNTIFS('分け方の表'!$I$4:$I$23,"&gt;"&amp;SUMPRODUCT((COUNTIFS(C1398,"*"&amp;'分け方の表'!$F$4:$F$23&amp;"*")&gt;0)*('分け方の表'!$F$4:$F$23&lt;&gt;"")*'分け方の表'!$I$4:$I$23))))</f>
        <v/>
      </c>
      <c r="Q1398" s="39">
        <f>IF(L1398&lt;&gt;1,"",IF(P1398&gt;=99,"",INDEX('分け方の表'!$G$4:$G$23,P1398)&amp;""))</f>
        <v/>
      </c>
      <c r="R1398" s="39">
        <f>IF(L1398&lt;&gt;1,"",IF((F1398="収入")*(G1398="給与")*(E1398&lt;&gt;"")*(COUNTIFS('分け方の表'!$J$4:$J$13,E1398)&gt;0),INDEX('分け方の表'!$K$4:$K$13,MATCH(E1398,'分け方の表'!$J$4:$J$13,0))&amp;"",IFERROR(INDEX('分け方の表'!$C$4:$C$103,MATCH(F1398&amp;"|"&amp;G1398,'分け方の表'!$D$4:$D$103,0))&amp;"",IFERROR(INDEX('分け方の表'!$C$4:$C$103,MATCH(F1398&amp;"|（ほか全部）",'分け方の表'!$D$4:$D$103,0))&amp;"","未分類"))))</f>
        <v/>
      </c>
      <c r="S1398" s="39">
        <f>IF(L1398&lt;&gt;1,"",IF(N1398=1,"",IF(IF(O1398&gt;0,INDEX('分け方の表'!$N$4:$N$53,O1398)&amp;"","")&lt;&gt;"",IF(INDEX('分け方の表'!$N$4:$N$53,O1398)="（数えない）","",INDEX('分け方の表'!$N$4:$N$53,O1398)&amp;""),IF(I1398&amp;""="1",IF((Q1398&lt;&gt;"")*(D1398&lt;0)*(IFERROR(INDEX('入力'!$E$30:$E$88,MATCH(Q1398,'入力'!$A$30:$A$88,0)),"")="貯める・増やす"),Q1398,""),IF(A1398&amp;""="0","",IF(Q1398&lt;&gt;"",Q1398,R1398))))))</f>
        <v/>
      </c>
      <c r="T1398" s="56">
        <f>IF(S1398="","",IF(IFERROR(INDEX('入力'!$E$30:$E$88,MATCH(S1398,'入力'!$A$30:$A$88,0)),"")="入るお金",D1398,-D1398))</f>
        <v/>
      </c>
      <c r="U1398" s="39">
        <f>IF(L1398="","",IF(L1398&lt;&gt;1,"見出しなど",IF(N1398=1,"重なり",IF(S1398="",IF(O1398&gt;0,"数えない（直した）",IF(I1398&amp;""="1","振替",IF(A1398&amp;""="0","計算対象外","数えない"))),IF(COUNTIFS('入力'!$A$30:$A$88,S1398)=0,"一覧にない費目",IF(O1398&gt;0,"直した",IF(S1398="未分類","未分類","OK")))))))</f>
        <v/>
      </c>
    </row>
    <row r="1399">
      <c r="A1399" s="40" t="n"/>
      <c r="B1399" s="34" t="n"/>
      <c r="C1399" s="35" t="n"/>
      <c r="D1399" s="36" t="n"/>
      <c r="E1399" s="35" t="n"/>
      <c r="F1399" s="35" t="n"/>
      <c r="G1399" s="35" t="n"/>
      <c r="H1399" s="35" t="n"/>
      <c r="I1399" s="40" t="n"/>
      <c r="J1399" s="35" t="n"/>
      <c r="L1399" s="39">
        <f>IF(B1399="","",IFERROR(YEAR(B1399)*0+D1399*0+1,0))</f>
        <v/>
      </c>
      <c r="M1399" s="55">
        <f>IF(L1399&lt;&gt;1,"",IF(O1399&gt;0,IF(INDEX('分け方の表'!$O$4:$O$53,O1399)&lt;&gt;"",DATE(YEAR(INDEX('分け方の表'!$O$4:$O$53,O1399)),MONTH(INDEX('分け方の表'!$O$4:$O$53,O1399)),1),DATE(YEAR(B1399),MONTH(B1399),1)),DATE(YEAR(B1399),MONTH(B1399),1)))</f>
        <v/>
      </c>
      <c r="N1399" s="39">
        <f>IF(L1399&lt;&gt;1,"",IF(J1399="",0,IF(COUNTIFS($J$4:J1399,J1399)&gt;1,1,0)))</f>
        <v/>
      </c>
      <c r="O1399" s="39">
        <f>IF(L1399&lt;&gt;1,"",IF(J1399="",0,IFERROR(MATCH(J1399,'分け方の表'!$M$4:$M$53,0),0)))</f>
        <v/>
      </c>
      <c r="P1399" s="39">
        <f>IF(L1399&lt;&gt;1,"",IF(SUMPRODUCT((COUNTIFS(C1399,"*"&amp;'分け方の表'!$F$4:$F$23&amp;"*")&gt;0)*('分け方の表'!$F$4:$F$23&lt;&gt;"")*'分け方の表'!$I$4:$I$23)=0,99,1+COUNTIFS('分け方の表'!$I$4:$I$23,"&gt;"&amp;SUMPRODUCT((COUNTIFS(C1399,"*"&amp;'分け方の表'!$F$4:$F$23&amp;"*")&gt;0)*('分け方の表'!$F$4:$F$23&lt;&gt;"")*'分け方の表'!$I$4:$I$23))))</f>
        <v/>
      </c>
      <c r="Q1399" s="39">
        <f>IF(L1399&lt;&gt;1,"",IF(P1399&gt;=99,"",INDEX('分け方の表'!$G$4:$G$23,P1399)&amp;""))</f>
        <v/>
      </c>
      <c r="R1399" s="39">
        <f>IF(L1399&lt;&gt;1,"",IF((F1399="収入")*(G1399="給与")*(E1399&lt;&gt;"")*(COUNTIFS('分け方の表'!$J$4:$J$13,E1399)&gt;0),INDEX('分け方の表'!$K$4:$K$13,MATCH(E1399,'分け方の表'!$J$4:$J$13,0))&amp;"",IFERROR(INDEX('分け方の表'!$C$4:$C$103,MATCH(F1399&amp;"|"&amp;G1399,'分け方の表'!$D$4:$D$103,0))&amp;"",IFERROR(INDEX('分け方の表'!$C$4:$C$103,MATCH(F1399&amp;"|（ほか全部）",'分け方の表'!$D$4:$D$103,0))&amp;"","未分類"))))</f>
        <v/>
      </c>
      <c r="S1399" s="39">
        <f>IF(L1399&lt;&gt;1,"",IF(N1399=1,"",IF(IF(O1399&gt;0,INDEX('分け方の表'!$N$4:$N$53,O1399)&amp;"","")&lt;&gt;"",IF(INDEX('分け方の表'!$N$4:$N$53,O1399)="（数えない）","",INDEX('分け方の表'!$N$4:$N$53,O1399)&amp;""),IF(I1399&amp;""="1",IF((Q1399&lt;&gt;"")*(D1399&lt;0)*(IFERROR(INDEX('入力'!$E$30:$E$88,MATCH(Q1399,'入力'!$A$30:$A$88,0)),"")="貯める・増やす"),Q1399,""),IF(A1399&amp;""="0","",IF(Q1399&lt;&gt;"",Q1399,R1399))))))</f>
        <v/>
      </c>
      <c r="T1399" s="56">
        <f>IF(S1399="","",IF(IFERROR(INDEX('入力'!$E$30:$E$88,MATCH(S1399,'入力'!$A$30:$A$88,0)),"")="入るお金",D1399,-D1399))</f>
        <v/>
      </c>
      <c r="U1399" s="39">
        <f>IF(L1399="","",IF(L1399&lt;&gt;1,"見出しなど",IF(N1399=1,"重なり",IF(S1399="",IF(O1399&gt;0,"数えない（直した）",IF(I1399&amp;""="1","振替",IF(A1399&amp;""="0","計算対象外","数えない"))),IF(COUNTIFS('入力'!$A$30:$A$88,S1399)=0,"一覧にない費目",IF(O1399&gt;0,"直した",IF(S1399="未分類","未分類","OK")))))))</f>
        <v/>
      </c>
    </row>
    <row r="1400">
      <c r="A1400" s="40" t="n"/>
      <c r="B1400" s="34" t="n"/>
      <c r="C1400" s="35" t="n"/>
      <c r="D1400" s="36" t="n"/>
      <c r="E1400" s="35" t="n"/>
      <c r="F1400" s="35" t="n"/>
      <c r="G1400" s="35" t="n"/>
      <c r="H1400" s="35" t="n"/>
      <c r="I1400" s="40" t="n"/>
      <c r="J1400" s="35" t="n"/>
      <c r="L1400" s="39">
        <f>IF(B1400="","",IFERROR(YEAR(B1400)*0+D1400*0+1,0))</f>
        <v/>
      </c>
      <c r="M1400" s="55">
        <f>IF(L1400&lt;&gt;1,"",IF(O1400&gt;0,IF(INDEX('分け方の表'!$O$4:$O$53,O1400)&lt;&gt;"",DATE(YEAR(INDEX('分け方の表'!$O$4:$O$53,O1400)),MONTH(INDEX('分け方の表'!$O$4:$O$53,O1400)),1),DATE(YEAR(B1400),MONTH(B1400),1)),DATE(YEAR(B1400),MONTH(B1400),1)))</f>
        <v/>
      </c>
      <c r="N1400" s="39">
        <f>IF(L1400&lt;&gt;1,"",IF(J1400="",0,IF(COUNTIFS($J$4:J1400,J1400)&gt;1,1,0)))</f>
        <v/>
      </c>
      <c r="O1400" s="39">
        <f>IF(L1400&lt;&gt;1,"",IF(J1400="",0,IFERROR(MATCH(J1400,'分け方の表'!$M$4:$M$53,0),0)))</f>
        <v/>
      </c>
      <c r="P1400" s="39">
        <f>IF(L1400&lt;&gt;1,"",IF(SUMPRODUCT((COUNTIFS(C1400,"*"&amp;'分け方の表'!$F$4:$F$23&amp;"*")&gt;0)*('分け方の表'!$F$4:$F$23&lt;&gt;"")*'分け方の表'!$I$4:$I$23)=0,99,1+COUNTIFS('分け方の表'!$I$4:$I$23,"&gt;"&amp;SUMPRODUCT((COUNTIFS(C1400,"*"&amp;'分け方の表'!$F$4:$F$23&amp;"*")&gt;0)*('分け方の表'!$F$4:$F$23&lt;&gt;"")*'分け方の表'!$I$4:$I$23))))</f>
        <v/>
      </c>
      <c r="Q1400" s="39">
        <f>IF(L1400&lt;&gt;1,"",IF(P1400&gt;=99,"",INDEX('分け方の表'!$G$4:$G$23,P1400)&amp;""))</f>
        <v/>
      </c>
      <c r="R1400" s="39">
        <f>IF(L1400&lt;&gt;1,"",IF((F1400="収入")*(G1400="給与")*(E1400&lt;&gt;"")*(COUNTIFS('分け方の表'!$J$4:$J$13,E1400)&gt;0),INDEX('分け方の表'!$K$4:$K$13,MATCH(E1400,'分け方の表'!$J$4:$J$13,0))&amp;"",IFERROR(INDEX('分け方の表'!$C$4:$C$103,MATCH(F1400&amp;"|"&amp;G1400,'分け方の表'!$D$4:$D$103,0))&amp;"",IFERROR(INDEX('分け方の表'!$C$4:$C$103,MATCH(F1400&amp;"|（ほか全部）",'分け方の表'!$D$4:$D$103,0))&amp;"","未分類"))))</f>
        <v/>
      </c>
      <c r="S1400" s="39">
        <f>IF(L1400&lt;&gt;1,"",IF(N1400=1,"",IF(IF(O1400&gt;0,INDEX('分け方の表'!$N$4:$N$53,O1400)&amp;"","")&lt;&gt;"",IF(INDEX('分け方の表'!$N$4:$N$53,O1400)="（数えない）","",INDEX('分け方の表'!$N$4:$N$53,O1400)&amp;""),IF(I1400&amp;""="1",IF((Q1400&lt;&gt;"")*(D1400&lt;0)*(IFERROR(INDEX('入力'!$E$30:$E$88,MATCH(Q1400,'入力'!$A$30:$A$88,0)),"")="貯める・増やす"),Q1400,""),IF(A1400&amp;""="0","",IF(Q1400&lt;&gt;"",Q1400,R1400))))))</f>
        <v/>
      </c>
      <c r="T1400" s="56">
        <f>IF(S1400="","",IF(IFERROR(INDEX('入力'!$E$30:$E$88,MATCH(S1400,'入力'!$A$30:$A$88,0)),"")="入るお金",D1400,-D1400))</f>
        <v/>
      </c>
      <c r="U1400" s="39">
        <f>IF(L1400="","",IF(L1400&lt;&gt;1,"見出しなど",IF(N1400=1,"重なり",IF(S1400="",IF(O1400&gt;0,"数えない（直した）",IF(I1400&amp;""="1","振替",IF(A1400&amp;""="0","計算対象外","数えない"))),IF(COUNTIFS('入力'!$A$30:$A$88,S1400)=0,"一覧にない費目",IF(O1400&gt;0,"直した",IF(S1400="未分類","未分類","OK")))))))</f>
        <v/>
      </c>
    </row>
    <row r="1401">
      <c r="A1401" s="40" t="n"/>
      <c r="B1401" s="34" t="n"/>
      <c r="C1401" s="35" t="n"/>
      <c r="D1401" s="36" t="n"/>
      <c r="E1401" s="35" t="n"/>
      <c r="F1401" s="35" t="n"/>
      <c r="G1401" s="35" t="n"/>
      <c r="H1401" s="35" t="n"/>
      <c r="I1401" s="40" t="n"/>
      <c r="J1401" s="35" t="n"/>
      <c r="L1401" s="39">
        <f>IF(B1401="","",IFERROR(YEAR(B1401)*0+D1401*0+1,0))</f>
        <v/>
      </c>
      <c r="M1401" s="55">
        <f>IF(L1401&lt;&gt;1,"",IF(O1401&gt;0,IF(INDEX('分け方の表'!$O$4:$O$53,O1401)&lt;&gt;"",DATE(YEAR(INDEX('分け方の表'!$O$4:$O$53,O1401)),MONTH(INDEX('分け方の表'!$O$4:$O$53,O1401)),1),DATE(YEAR(B1401),MONTH(B1401),1)),DATE(YEAR(B1401),MONTH(B1401),1)))</f>
        <v/>
      </c>
      <c r="N1401" s="39">
        <f>IF(L1401&lt;&gt;1,"",IF(J1401="",0,IF(COUNTIFS($J$4:J1401,J1401)&gt;1,1,0)))</f>
        <v/>
      </c>
      <c r="O1401" s="39">
        <f>IF(L1401&lt;&gt;1,"",IF(J1401="",0,IFERROR(MATCH(J1401,'分け方の表'!$M$4:$M$53,0),0)))</f>
        <v/>
      </c>
      <c r="P1401" s="39">
        <f>IF(L1401&lt;&gt;1,"",IF(SUMPRODUCT((COUNTIFS(C1401,"*"&amp;'分け方の表'!$F$4:$F$23&amp;"*")&gt;0)*('分け方の表'!$F$4:$F$23&lt;&gt;"")*'分け方の表'!$I$4:$I$23)=0,99,1+COUNTIFS('分け方の表'!$I$4:$I$23,"&gt;"&amp;SUMPRODUCT((COUNTIFS(C1401,"*"&amp;'分け方の表'!$F$4:$F$23&amp;"*")&gt;0)*('分け方の表'!$F$4:$F$23&lt;&gt;"")*'分け方の表'!$I$4:$I$23))))</f>
        <v/>
      </c>
      <c r="Q1401" s="39">
        <f>IF(L1401&lt;&gt;1,"",IF(P1401&gt;=99,"",INDEX('分け方の表'!$G$4:$G$23,P1401)&amp;""))</f>
        <v/>
      </c>
      <c r="R1401" s="39">
        <f>IF(L1401&lt;&gt;1,"",IF((F1401="収入")*(G1401="給与")*(E1401&lt;&gt;"")*(COUNTIFS('分け方の表'!$J$4:$J$13,E1401)&gt;0),INDEX('分け方の表'!$K$4:$K$13,MATCH(E1401,'分け方の表'!$J$4:$J$13,0))&amp;"",IFERROR(INDEX('分け方の表'!$C$4:$C$103,MATCH(F1401&amp;"|"&amp;G1401,'分け方の表'!$D$4:$D$103,0))&amp;"",IFERROR(INDEX('分け方の表'!$C$4:$C$103,MATCH(F1401&amp;"|（ほか全部）",'分け方の表'!$D$4:$D$103,0))&amp;"","未分類"))))</f>
        <v/>
      </c>
      <c r="S1401" s="39">
        <f>IF(L1401&lt;&gt;1,"",IF(N1401=1,"",IF(IF(O1401&gt;0,INDEX('分け方の表'!$N$4:$N$53,O1401)&amp;"","")&lt;&gt;"",IF(INDEX('分け方の表'!$N$4:$N$53,O1401)="（数えない）","",INDEX('分け方の表'!$N$4:$N$53,O1401)&amp;""),IF(I1401&amp;""="1",IF((Q1401&lt;&gt;"")*(D1401&lt;0)*(IFERROR(INDEX('入力'!$E$30:$E$88,MATCH(Q1401,'入力'!$A$30:$A$88,0)),"")="貯める・増やす"),Q1401,""),IF(A1401&amp;""="0","",IF(Q1401&lt;&gt;"",Q1401,R1401))))))</f>
        <v/>
      </c>
      <c r="T1401" s="56">
        <f>IF(S1401="","",IF(IFERROR(INDEX('入力'!$E$30:$E$88,MATCH(S1401,'入力'!$A$30:$A$88,0)),"")="入るお金",D1401,-D1401))</f>
        <v/>
      </c>
      <c r="U1401" s="39">
        <f>IF(L1401="","",IF(L1401&lt;&gt;1,"見出しなど",IF(N1401=1,"重なり",IF(S1401="",IF(O1401&gt;0,"数えない（直した）",IF(I1401&amp;""="1","振替",IF(A1401&amp;""="0","計算対象外","数えない"))),IF(COUNTIFS('入力'!$A$30:$A$88,S1401)=0,"一覧にない費目",IF(O1401&gt;0,"直した",IF(S1401="未分類","未分類","OK")))))))</f>
        <v/>
      </c>
    </row>
    <row r="1402">
      <c r="A1402" s="40" t="n"/>
      <c r="B1402" s="34" t="n"/>
      <c r="C1402" s="35" t="n"/>
      <c r="D1402" s="36" t="n"/>
      <c r="E1402" s="35" t="n"/>
      <c r="F1402" s="35" t="n"/>
      <c r="G1402" s="35" t="n"/>
      <c r="H1402" s="35" t="n"/>
      <c r="I1402" s="40" t="n"/>
      <c r="J1402" s="35" t="n"/>
      <c r="L1402" s="39">
        <f>IF(B1402="","",IFERROR(YEAR(B1402)*0+D1402*0+1,0))</f>
        <v/>
      </c>
      <c r="M1402" s="55">
        <f>IF(L1402&lt;&gt;1,"",IF(O1402&gt;0,IF(INDEX('分け方の表'!$O$4:$O$53,O1402)&lt;&gt;"",DATE(YEAR(INDEX('分け方の表'!$O$4:$O$53,O1402)),MONTH(INDEX('分け方の表'!$O$4:$O$53,O1402)),1),DATE(YEAR(B1402),MONTH(B1402),1)),DATE(YEAR(B1402),MONTH(B1402),1)))</f>
        <v/>
      </c>
      <c r="N1402" s="39">
        <f>IF(L1402&lt;&gt;1,"",IF(J1402="",0,IF(COUNTIFS($J$4:J1402,J1402)&gt;1,1,0)))</f>
        <v/>
      </c>
      <c r="O1402" s="39">
        <f>IF(L1402&lt;&gt;1,"",IF(J1402="",0,IFERROR(MATCH(J1402,'分け方の表'!$M$4:$M$53,0),0)))</f>
        <v/>
      </c>
      <c r="P1402" s="39">
        <f>IF(L1402&lt;&gt;1,"",IF(SUMPRODUCT((COUNTIFS(C1402,"*"&amp;'分け方の表'!$F$4:$F$23&amp;"*")&gt;0)*('分け方の表'!$F$4:$F$23&lt;&gt;"")*'分け方の表'!$I$4:$I$23)=0,99,1+COUNTIFS('分け方の表'!$I$4:$I$23,"&gt;"&amp;SUMPRODUCT((COUNTIFS(C1402,"*"&amp;'分け方の表'!$F$4:$F$23&amp;"*")&gt;0)*('分け方の表'!$F$4:$F$23&lt;&gt;"")*'分け方の表'!$I$4:$I$23))))</f>
        <v/>
      </c>
      <c r="Q1402" s="39">
        <f>IF(L1402&lt;&gt;1,"",IF(P1402&gt;=99,"",INDEX('分け方の表'!$G$4:$G$23,P1402)&amp;""))</f>
        <v/>
      </c>
      <c r="R1402" s="39">
        <f>IF(L1402&lt;&gt;1,"",IF((F1402="収入")*(G1402="給与")*(E1402&lt;&gt;"")*(COUNTIFS('分け方の表'!$J$4:$J$13,E1402)&gt;0),INDEX('分け方の表'!$K$4:$K$13,MATCH(E1402,'分け方の表'!$J$4:$J$13,0))&amp;"",IFERROR(INDEX('分け方の表'!$C$4:$C$103,MATCH(F1402&amp;"|"&amp;G1402,'分け方の表'!$D$4:$D$103,0))&amp;"",IFERROR(INDEX('分け方の表'!$C$4:$C$103,MATCH(F1402&amp;"|（ほか全部）",'分け方の表'!$D$4:$D$103,0))&amp;"","未分類"))))</f>
        <v/>
      </c>
      <c r="S1402" s="39">
        <f>IF(L1402&lt;&gt;1,"",IF(N1402=1,"",IF(IF(O1402&gt;0,INDEX('分け方の表'!$N$4:$N$53,O1402)&amp;"","")&lt;&gt;"",IF(INDEX('分け方の表'!$N$4:$N$53,O1402)="（数えない）","",INDEX('分け方の表'!$N$4:$N$53,O1402)&amp;""),IF(I1402&amp;""="1",IF((Q1402&lt;&gt;"")*(D1402&lt;0)*(IFERROR(INDEX('入力'!$E$30:$E$88,MATCH(Q1402,'入力'!$A$30:$A$88,0)),"")="貯める・増やす"),Q1402,""),IF(A1402&amp;""="0","",IF(Q1402&lt;&gt;"",Q1402,R1402))))))</f>
        <v/>
      </c>
      <c r="T1402" s="56">
        <f>IF(S1402="","",IF(IFERROR(INDEX('入力'!$E$30:$E$88,MATCH(S1402,'入力'!$A$30:$A$88,0)),"")="入るお金",D1402,-D1402))</f>
        <v/>
      </c>
      <c r="U1402" s="39">
        <f>IF(L1402="","",IF(L1402&lt;&gt;1,"見出しなど",IF(N1402=1,"重なり",IF(S1402="",IF(O1402&gt;0,"数えない（直した）",IF(I1402&amp;""="1","振替",IF(A1402&amp;""="0","計算対象外","数えない"))),IF(COUNTIFS('入力'!$A$30:$A$88,S1402)=0,"一覧にない費目",IF(O1402&gt;0,"直した",IF(S1402="未分類","未分類","OK")))))))</f>
        <v/>
      </c>
    </row>
    <row r="1403">
      <c r="A1403" s="40" t="n"/>
      <c r="B1403" s="34" t="n"/>
      <c r="C1403" s="35" t="n"/>
      <c r="D1403" s="36" t="n"/>
      <c r="E1403" s="35" t="n"/>
      <c r="F1403" s="35" t="n"/>
      <c r="G1403" s="35" t="n"/>
      <c r="H1403" s="35" t="n"/>
      <c r="I1403" s="40" t="n"/>
      <c r="J1403" s="35" t="n"/>
      <c r="L1403" s="39">
        <f>IF(B1403="","",IFERROR(YEAR(B1403)*0+D1403*0+1,0))</f>
        <v/>
      </c>
      <c r="M1403" s="55">
        <f>IF(L1403&lt;&gt;1,"",IF(O1403&gt;0,IF(INDEX('分け方の表'!$O$4:$O$53,O1403)&lt;&gt;"",DATE(YEAR(INDEX('分け方の表'!$O$4:$O$53,O1403)),MONTH(INDEX('分け方の表'!$O$4:$O$53,O1403)),1),DATE(YEAR(B1403),MONTH(B1403),1)),DATE(YEAR(B1403),MONTH(B1403),1)))</f>
        <v/>
      </c>
      <c r="N1403" s="39">
        <f>IF(L1403&lt;&gt;1,"",IF(J1403="",0,IF(COUNTIFS($J$4:J1403,J1403)&gt;1,1,0)))</f>
        <v/>
      </c>
      <c r="O1403" s="39">
        <f>IF(L1403&lt;&gt;1,"",IF(J1403="",0,IFERROR(MATCH(J1403,'分け方の表'!$M$4:$M$53,0),0)))</f>
        <v/>
      </c>
      <c r="P1403" s="39">
        <f>IF(L1403&lt;&gt;1,"",IF(SUMPRODUCT((COUNTIFS(C1403,"*"&amp;'分け方の表'!$F$4:$F$23&amp;"*")&gt;0)*('分け方の表'!$F$4:$F$23&lt;&gt;"")*'分け方の表'!$I$4:$I$23)=0,99,1+COUNTIFS('分け方の表'!$I$4:$I$23,"&gt;"&amp;SUMPRODUCT((COUNTIFS(C1403,"*"&amp;'分け方の表'!$F$4:$F$23&amp;"*")&gt;0)*('分け方の表'!$F$4:$F$23&lt;&gt;"")*'分け方の表'!$I$4:$I$23))))</f>
        <v/>
      </c>
      <c r="Q1403" s="39">
        <f>IF(L1403&lt;&gt;1,"",IF(P1403&gt;=99,"",INDEX('分け方の表'!$G$4:$G$23,P1403)&amp;""))</f>
        <v/>
      </c>
      <c r="R1403" s="39">
        <f>IF(L1403&lt;&gt;1,"",IF((F1403="収入")*(G1403="給与")*(E1403&lt;&gt;"")*(COUNTIFS('分け方の表'!$J$4:$J$13,E1403)&gt;0),INDEX('分け方の表'!$K$4:$K$13,MATCH(E1403,'分け方の表'!$J$4:$J$13,0))&amp;"",IFERROR(INDEX('分け方の表'!$C$4:$C$103,MATCH(F1403&amp;"|"&amp;G1403,'分け方の表'!$D$4:$D$103,0))&amp;"",IFERROR(INDEX('分け方の表'!$C$4:$C$103,MATCH(F1403&amp;"|（ほか全部）",'分け方の表'!$D$4:$D$103,0))&amp;"","未分類"))))</f>
        <v/>
      </c>
      <c r="S1403" s="39">
        <f>IF(L1403&lt;&gt;1,"",IF(N1403=1,"",IF(IF(O1403&gt;0,INDEX('分け方の表'!$N$4:$N$53,O1403)&amp;"","")&lt;&gt;"",IF(INDEX('分け方の表'!$N$4:$N$53,O1403)="（数えない）","",INDEX('分け方の表'!$N$4:$N$53,O1403)&amp;""),IF(I1403&amp;""="1",IF((Q1403&lt;&gt;"")*(D1403&lt;0)*(IFERROR(INDEX('入力'!$E$30:$E$88,MATCH(Q1403,'入力'!$A$30:$A$88,0)),"")="貯める・増やす"),Q1403,""),IF(A1403&amp;""="0","",IF(Q1403&lt;&gt;"",Q1403,R1403))))))</f>
        <v/>
      </c>
      <c r="T1403" s="56">
        <f>IF(S1403="","",IF(IFERROR(INDEX('入力'!$E$30:$E$88,MATCH(S1403,'入力'!$A$30:$A$88,0)),"")="入るお金",D1403,-D1403))</f>
        <v/>
      </c>
      <c r="U1403" s="39">
        <f>IF(L1403="","",IF(L1403&lt;&gt;1,"見出しなど",IF(N1403=1,"重なり",IF(S1403="",IF(O1403&gt;0,"数えない（直した）",IF(I1403&amp;""="1","振替",IF(A1403&amp;""="0","計算対象外","数えない"))),IF(COUNTIFS('入力'!$A$30:$A$88,S1403)=0,"一覧にない費目",IF(O1403&gt;0,"直した",IF(S1403="未分類","未分類","OK")))))))</f>
        <v/>
      </c>
    </row>
    <row r="1404">
      <c r="A1404" s="40" t="n"/>
      <c r="B1404" s="34" t="n"/>
      <c r="C1404" s="35" t="n"/>
      <c r="D1404" s="36" t="n"/>
      <c r="E1404" s="35" t="n"/>
      <c r="F1404" s="35" t="n"/>
      <c r="G1404" s="35" t="n"/>
      <c r="H1404" s="35" t="n"/>
      <c r="I1404" s="40" t="n"/>
      <c r="J1404" s="35" t="n"/>
      <c r="L1404" s="39">
        <f>IF(B1404="","",IFERROR(YEAR(B1404)*0+D1404*0+1,0))</f>
        <v/>
      </c>
      <c r="M1404" s="55">
        <f>IF(L1404&lt;&gt;1,"",IF(O1404&gt;0,IF(INDEX('分け方の表'!$O$4:$O$53,O1404)&lt;&gt;"",DATE(YEAR(INDEX('分け方の表'!$O$4:$O$53,O1404)),MONTH(INDEX('分け方の表'!$O$4:$O$53,O1404)),1),DATE(YEAR(B1404),MONTH(B1404),1)),DATE(YEAR(B1404),MONTH(B1404),1)))</f>
        <v/>
      </c>
      <c r="N1404" s="39">
        <f>IF(L1404&lt;&gt;1,"",IF(J1404="",0,IF(COUNTIFS($J$4:J1404,J1404)&gt;1,1,0)))</f>
        <v/>
      </c>
      <c r="O1404" s="39">
        <f>IF(L1404&lt;&gt;1,"",IF(J1404="",0,IFERROR(MATCH(J1404,'分け方の表'!$M$4:$M$53,0),0)))</f>
        <v/>
      </c>
      <c r="P1404" s="39">
        <f>IF(L1404&lt;&gt;1,"",IF(SUMPRODUCT((COUNTIFS(C1404,"*"&amp;'分け方の表'!$F$4:$F$23&amp;"*")&gt;0)*('分け方の表'!$F$4:$F$23&lt;&gt;"")*'分け方の表'!$I$4:$I$23)=0,99,1+COUNTIFS('分け方の表'!$I$4:$I$23,"&gt;"&amp;SUMPRODUCT((COUNTIFS(C1404,"*"&amp;'分け方の表'!$F$4:$F$23&amp;"*")&gt;0)*('分け方の表'!$F$4:$F$23&lt;&gt;"")*'分け方の表'!$I$4:$I$23))))</f>
        <v/>
      </c>
      <c r="Q1404" s="39">
        <f>IF(L1404&lt;&gt;1,"",IF(P1404&gt;=99,"",INDEX('分け方の表'!$G$4:$G$23,P1404)&amp;""))</f>
        <v/>
      </c>
      <c r="R1404" s="39">
        <f>IF(L1404&lt;&gt;1,"",IF((F1404="収入")*(G1404="給与")*(E1404&lt;&gt;"")*(COUNTIFS('分け方の表'!$J$4:$J$13,E1404)&gt;0),INDEX('分け方の表'!$K$4:$K$13,MATCH(E1404,'分け方の表'!$J$4:$J$13,0))&amp;"",IFERROR(INDEX('分け方の表'!$C$4:$C$103,MATCH(F1404&amp;"|"&amp;G1404,'分け方の表'!$D$4:$D$103,0))&amp;"",IFERROR(INDEX('分け方の表'!$C$4:$C$103,MATCH(F1404&amp;"|（ほか全部）",'分け方の表'!$D$4:$D$103,0))&amp;"","未分類"))))</f>
        <v/>
      </c>
      <c r="S1404" s="39">
        <f>IF(L1404&lt;&gt;1,"",IF(N1404=1,"",IF(IF(O1404&gt;0,INDEX('分け方の表'!$N$4:$N$53,O1404)&amp;"","")&lt;&gt;"",IF(INDEX('分け方の表'!$N$4:$N$53,O1404)="（数えない）","",INDEX('分け方の表'!$N$4:$N$53,O1404)&amp;""),IF(I1404&amp;""="1",IF((Q1404&lt;&gt;"")*(D1404&lt;0)*(IFERROR(INDEX('入力'!$E$30:$E$88,MATCH(Q1404,'入力'!$A$30:$A$88,0)),"")="貯める・増やす"),Q1404,""),IF(A1404&amp;""="0","",IF(Q1404&lt;&gt;"",Q1404,R1404))))))</f>
        <v/>
      </c>
      <c r="T1404" s="56">
        <f>IF(S1404="","",IF(IFERROR(INDEX('入力'!$E$30:$E$88,MATCH(S1404,'入力'!$A$30:$A$88,0)),"")="入るお金",D1404,-D1404))</f>
        <v/>
      </c>
      <c r="U1404" s="39">
        <f>IF(L1404="","",IF(L1404&lt;&gt;1,"見出しなど",IF(N1404=1,"重なり",IF(S1404="",IF(O1404&gt;0,"数えない（直した）",IF(I1404&amp;""="1","振替",IF(A1404&amp;""="0","計算対象外","数えない"))),IF(COUNTIFS('入力'!$A$30:$A$88,S1404)=0,"一覧にない費目",IF(O1404&gt;0,"直した",IF(S1404="未分類","未分類","OK")))))))</f>
        <v/>
      </c>
    </row>
    <row r="1405">
      <c r="A1405" s="40" t="n"/>
      <c r="B1405" s="34" t="n"/>
      <c r="C1405" s="35" t="n"/>
      <c r="D1405" s="36" t="n"/>
      <c r="E1405" s="35" t="n"/>
      <c r="F1405" s="35" t="n"/>
      <c r="G1405" s="35" t="n"/>
      <c r="H1405" s="35" t="n"/>
      <c r="I1405" s="40" t="n"/>
      <c r="J1405" s="35" t="n"/>
      <c r="L1405" s="39">
        <f>IF(B1405="","",IFERROR(YEAR(B1405)*0+D1405*0+1,0))</f>
        <v/>
      </c>
      <c r="M1405" s="55">
        <f>IF(L1405&lt;&gt;1,"",IF(O1405&gt;0,IF(INDEX('分け方の表'!$O$4:$O$53,O1405)&lt;&gt;"",DATE(YEAR(INDEX('分け方の表'!$O$4:$O$53,O1405)),MONTH(INDEX('分け方の表'!$O$4:$O$53,O1405)),1),DATE(YEAR(B1405),MONTH(B1405),1)),DATE(YEAR(B1405),MONTH(B1405),1)))</f>
        <v/>
      </c>
      <c r="N1405" s="39">
        <f>IF(L1405&lt;&gt;1,"",IF(J1405="",0,IF(COUNTIFS($J$4:J1405,J1405)&gt;1,1,0)))</f>
        <v/>
      </c>
      <c r="O1405" s="39">
        <f>IF(L1405&lt;&gt;1,"",IF(J1405="",0,IFERROR(MATCH(J1405,'分け方の表'!$M$4:$M$53,0),0)))</f>
        <v/>
      </c>
      <c r="P1405" s="39">
        <f>IF(L1405&lt;&gt;1,"",IF(SUMPRODUCT((COUNTIFS(C1405,"*"&amp;'分け方の表'!$F$4:$F$23&amp;"*")&gt;0)*('分け方の表'!$F$4:$F$23&lt;&gt;"")*'分け方の表'!$I$4:$I$23)=0,99,1+COUNTIFS('分け方の表'!$I$4:$I$23,"&gt;"&amp;SUMPRODUCT((COUNTIFS(C1405,"*"&amp;'分け方の表'!$F$4:$F$23&amp;"*")&gt;0)*('分け方の表'!$F$4:$F$23&lt;&gt;"")*'分け方の表'!$I$4:$I$23))))</f>
        <v/>
      </c>
      <c r="Q1405" s="39">
        <f>IF(L1405&lt;&gt;1,"",IF(P1405&gt;=99,"",INDEX('分け方の表'!$G$4:$G$23,P1405)&amp;""))</f>
        <v/>
      </c>
      <c r="R1405" s="39">
        <f>IF(L1405&lt;&gt;1,"",IF((F1405="収入")*(G1405="給与")*(E1405&lt;&gt;"")*(COUNTIFS('分け方の表'!$J$4:$J$13,E1405)&gt;0),INDEX('分け方の表'!$K$4:$K$13,MATCH(E1405,'分け方の表'!$J$4:$J$13,0))&amp;"",IFERROR(INDEX('分け方の表'!$C$4:$C$103,MATCH(F1405&amp;"|"&amp;G1405,'分け方の表'!$D$4:$D$103,0))&amp;"",IFERROR(INDEX('分け方の表'!$C$4:$C$103,MATCH(F1405&amp;"|（ほか全部）",'分け方の表'!$D$4:$D$103,0))&amp;"","未分類"))))</f>
        <v/>
      </c>
      <c r="S1405" s="39">
        <f>IF(L1405&lt;&gt;1,"",IF(N1405=1,"",IF(IF(O1405&gt;0,INDEX('分け方の表'!$N$4:$N$53,O1405)&amp;"","")&lt;&gt;"",IF(INDEX('分け方の表'!$N$4:$N$53,O1405)="（数えない）","",INDEX('分け方の表'!$N$4:$N$53,O1405)&amp;""),IF(I1405&amp;""="1",IF((Q1405&lt;&gt;"")*(D1405&lt;0)*(IFERROR(INDEX('入力'!$E$30:$E$88,MATCH(Q1405,'入力'!$A$30:$A$88,0)),"")="貯める・増やす"),Q1405,""),IF(A1405&amp;""="0","",IF(Q1405&lt;&gt;"",Q1405,R1405))))))</f>
        <v/>
      </c>
      <c r="T1405" s="56">
        <f>IF(S1405="","",IF(IFERROR(INDEX('入力'!$E$30:$E$88,MATCH(S1405,'入力'!$A$30:$A$88,0)),"")="入るお金",D1405,-D1405))</f>
        <v/>
      </c>
      <c r="U1405" s="39">
        <f>IF(L1405="","",IF(L1405&lt;&gt;1,"見出しなど",IF(N1405=1,"重なり",IF(S1405="",IF(O1405&gt;0,"数えない（直した）",IF(I1405&amp;""="1","振替",IF(A1405&amp;""="0","計算対象外","数えない"))),IF(COUNTIFS('入力'!$A$30:$A$88,S1405)=0,"一覧にない費目",IF(O1405&gt;0,"直した",IF(S1405="未分類","未分類","OK")))))))</f>
        <v/>
      </c>
    </row>
    <row r="1406">
      <c r="A1406" s="40" t="n"/>
      <c r="B1406" s="34" t="n"/>
      <c r="C1406" s="35" t="n"/>
      <c r="D1406" s="36" t="n"/>
      <c r="E1406" s="35" t="n"/>
      <c r="F1406" s="35" t="n"/>
      <c r="G1406" s="35" t="n"/>
      <c r="H1406" s="35" t="n"/>
      <c r="I1406" s="40" t="n"/>
      <c r="J1406" s="35" t="n"/>
      <c r="L1406" s="39">
        <f>IF(B1406="","",IFERROR(YEAR(B1406)*0+D1406*0+1,0))</f>
        <v/>
      </c>
      <c r="M1406" s="55">
        <f>IF(L1406&lt;&gt;1,"",IF(O1406&gt;0,IF(INDEX('分け方の表'!$O$4:$O$53,O1406)&lt;&gt;"",DATE(YEAR(INDEX('分け方の表'!$O$4:$O$53,O1406)),MONTH(INDEX('分け方の表'!$O$4:$O$53,O1406)),1),DATE(YEAR(B1406),MONTH(B1406),1)),DATE(YEAR(B1406),MONTH(B1406),1)))</f>
        <v/>
      </c>
      <c r="N1406" s="39">
        <f>IF(L1406&lt;&gt;1,"",IF(J1406="",0,IF(COUNTIFS($J$4:J1406,J1406)&gt;1,1,0)))</f>
        <v/>
      </c>
      <c r="O1406" s="39">
        <f>IF(L1406&lt;&gt;1,"",IF(J1406="",0,IFERROR(MATCH(J1406,'分け方の表'!$M$4:$M$53,0),0)))</f>
        <v/>
      </c>
      <c r="P1406" s="39">
        <f>IF(L1406&lt;&gt;1,"",IF(SUMPRODUCT((COUNTIFS(C1406,"*"&amp;'分け方の表'!$F$4:$F$23&amp;"*")&gt;0)*('分け方の表'!$F$4:$F$23&lt;&gt;"")*'分け方の表'!$I$4:$I$23)=0,99,1+COUNTIFS('分け方の表'!$I$4:$I$23,"&gt;"&amp;SUMPRODUCT((COUNTIFS(C1406,"*"&amp;'分け方の表'!$F$4:$F$23&amp;"*")&gt;0)*('分け方の表'!$F$4:$F$23&lt;&gt;"")*'分け方の表'!$I$4:$I$23))))</f>
        <v/>
      </c>
      <c r="Q1406" s="39">
        <f>IF(L1406&lt;&gt;1,"",IF(P1406&gt;=99,"",INDEX('分け方の表'!$G$4:$G$23,P1406)&amp;""))</f>
        <v/>
      </c>
      <c r="R1406" s="39">
        <f>IF(L1406&lt;&gt;1,"",IF((F1406="収入")*(G1406="給与")*(E1406&lt;&gt;"")*(COUNTIFS('分け方の表'!$J$4:$J$13,E1406)&gt;0),INDEX('分け方の表'!$K$4:$K$13,MATCH(E1406,'分け方の表'!$J$4:$J$13,0))&amp;"",IFERROR(INDEX('分け方の表'!$C$4:$C$103,MATCH(F1406&amp;"|"&amp;G1406,'分け方の表'!$D$4:$D$103,0))&amp;"",IFERROR(INDEX('分け方の表'!$C$4:$C$103,MATCH(F1406&amp;"|（ほか全部）",'分け方の表'!$D$4:$D$103,0))&amp;"","未分類"))))</f>
        <v/>
      </c>
      <c r="S1406" s="39">
        <f>IF(L1406&lt;&gt;1,"",IF(N1406=1,"",IF(IF(O1406&gt;0,INDEX('分け方の表'!$N$4:$N$53,O1406)&amp;"","")&lt;&gt;"",IF(INDEX('分け方の表'!$N$4:$N$53,O1406)="（数えない）","",INDEX('分け方の表'!$N$4:$N$53,O1406)&amp;""),IF(I1406&amp;""="1",IF((Q1406&lt;&gt;"")*(D1406&lt;0)*(IFERROR(INDEX('入力'!$E$30:$E$88,MATCH(Q1406,'入力'!$A$30:$A$88,0)),"")="貯める・増やす"),Q1406,""),IF(A1406&amp;""="0","",IF(Q1406&lt;&gt;"",Q1406,R1406))))))</f>
        <v/>
      </c>
      <c r="T1406" s="56">
        <f>IF(S1406="","",IF(IFERROR(INDEX('入力'!$E$30:$E$88,MATCH(S1406,'入力'!$A$30:$A$88,0)),"")="入るお金",D1406,-D1406))</f>
        <v/>
      </c>
      <c r="U1406" s="39">
        <f>IF(L1406="","",IF(L1406&lt;&gt;1,"見出しなど",IF(N1406=1,"重なり",IF(S1406="",IF(O1406&gt;0,"数えない（直した）",IF(I1406&amp;""="1","振替",IF(A1406&amp;""="0","計算対象外","数えない"))),IF(COUNTIFS('入力'!$A$30:$A$88,S1406)=0,"一覧にない費目",IF(O1406&gt;0,"直した",IF(S1406="未分類","未分類","OK")))))))</f>
        <v/>
      </c>
    </row>
    <row r="1407">
      <c r="A1407" s="40" t="n"/>
      <c r="B1407" s="34" t="n"/>
      <c r="C1407" s="35" t="n"/>
      <c r="D1407" s="36" t="n"/>
      <c r="E1407" s="35" t="n"/>
      <c r="F1407" s="35" t="n"/>
      <c r="G1407" s="35" t="n"/>
      <c r="H1407" s="35" t="n"/>
      <c r="I1407" s="40" t="n"/>
      <c r="J1407" s="35" t="n"/>
      <c r="L1407" s="39">
        <f>IF(B1407="","",IFERROR(YEAR(B1407)*0+D1407*0+1,0))</f>
        <v/>
      </c>
      <c r="M1407" s="55">
        <f>IF(L1407&lt;&gt;1,"",IF(O1407&gt;0,IF(INDEX('分け方の表'!$O$4:$O$53,O1407)&lt;&gt;"",DATE(YEAR(INDEX('分け方の表'!$O$4:$O$53,O1407)),MONTH(INDEX('分け方の表'!$O$4:$O$53,O1407)),1),DATE(YEAR(B1407),MONTH(B1407),1)),DATE(YEAR(B1407),MONTH(B1407),1)))</f>
        <v/>
      </c>
      <c r="N1407" s="39">
        <f>IF(L1407&lt;&gt;1,"",IF(J1407="",0,IF(COUNTIFS($J$4:J1407,J1407)&gt;1,1,0)))</f>
        <v/>
      </c>
      <c r="O1407" s="39">
        <f>IF(L1407&lt;&gt;1,"",IF(J1407="",0,IFERROR(MATCH(J1407,'分け方の表'!$M$4:$M$53,0),0)))</f>
        <v/>
      </c>
      <c r="P1407" s="39">
        <f>IF(L1407&lt;&gt;1,"",IF(SUMPRODUCT((COUNTIFS(C1407,"*"&amp;'分け方の表'!$F$4:$F$23&amp;"*")&gt;0)*('分け方の表'!$F$4:$F$23&lt;&gt;"")*'分け方の表'!$I$4:$I$23)=0,99,1+COUNTIFS('分け方の表'!$I$4:$I$23,"&gt;"&amp;SUMPRODUCT((COUNTIFS(C1407,"*"&amp;'分け方の表'!$F$4:$F$23&amp;"*")&gt;0)*('分け方の表'!$F$4:$F$23&lt;&gt;"")*'分け方の表'!$I$4:$I$23))))</f>
        <v/>
      </c>
      <c r="Q1407" s="39">
        <f>IF(L1407&lt;&gt;1,"",IF(P1407&gt;=99,"",INDEX('分け方の表'!$G$4:$G$23,P1407)&amp;""))</f>
        <v/>
      </c>
      <c r="R1407" s="39">
        <f>IF(L1407&lt;&gt;1,"",IF((F1407="収入")*(G1407="給与")*(E1407&lt;&gt;"")*(COUNTIFS('分け方の表'!$J$4:$J$13,E1407)&gt;0),INDEX('分け方の表'!$K$4:$K$13,MATCH(E1407,'分け方の表'!$J$4:$J$13,0))&amp;"",IFERROR(INDEX('分け方の表'!$C$4:$C$103,MATCH(F1407&amp;"|"&amp;G1407,'分け方の表'!$D$4:$D$103,0))&amp;"",IFERROR(INDEX('分け方の表'!$C$4:$C$103,MATCH(F1407&amp;"|（ほか全部）",'分け方の表'!$D$4:$D$103,0))&amp;"","未分類"))))</f>
        <v/>
      </c>
      <c r="S1407" s="39">
        <f>IF(L1407&lt;&gt;1,"",IF(N1407=1,"",IF(IF(O1407&gt;0,INDEX('分け方の表'!$N$4:$N$53,O1407)&amp;"","")&lt;&gt;"",IF(INDEX('分け方の表'!$N$4:$N$53,O1407)="（数えない）","",INDEX('分け方の表'!$N$4:$N$53,O1407)&amp;""),IF(I1407&amp;""="1",IF((Q1407&lt;&gt;"")*(D1407&lt;0)*(IFERROR(INDEX('入力'!$E$30:$E$88,MATCH(Q1407,'入力'!$A$30:$A$88,0)),"")="貯める・増やす"),Q1407,""),IF(A1407&amp;""="0","",IF(Q1407&lt;&gt;"",Q1407,R1407))))))</f>
        <v/>
      </c>
      <c r="T1407" s="56">
        <f>IF(S1407="","",IF(IFERROR(INDEX('入力'!$E$30:$E$88,MATCH(S1407,'入力'!$A$30:$A$88,0)),"")="入るお金",D1407,-D1407))</f>
        <v/>
      </c>
      <c r="U1407" s="39">
        <f>IF(L1407="","",IF(L1407&lt;&gt;1,"見出しなど",IF(N1407=1,"重なり",IF(S1407="",IF(O1407&gt;0,"数えない（直した）",IF(I1407&amp;""="1","振替",IF(A1407&amp;""="0","計算対象外","数えない"))),IF(COUNTIFS('入力'!$A$30:$A$88,S1407)=0,"一覧にない費目",IF(O1407&gt;0,"直した",IF(S1407="未分類","未分類","OK")))))))</f>
        <v/>
      </c>
    </row>
    <row r="1408">
      <c r="A1408" s="40" t="n"/>
      <c r="B1408" s="34" t="n"/>
      <c r="C1408" s="35" t="n"/>
      <c r="D1408" s="36" t="n"/>
      <c r="E1408" s="35" t="n"/>
      <c r="F1408" s="35" t="n"/>
      <c r="G1408" s="35" t="n"/>
      <c r="H1408" s="35" t="n"/>
      <c r="I1408" s="40" t="n"/>
      <c r="J1408" s="35" t="n"/>
      <c r="L1408" s="39">
        <f>IF(B1408="","",IFERROR(YEAR(B1408)*0+D1408*0+1,0))</f>
        <v/>
      </c>
      <c r="M1408" s="55">
        <f>IF(L1408&lt;&gt;1,"",IF(O1408&gt;0,IF(INDEX('分け方の表'!$O$4:$O$53,O1408)&lt;&gt;"",DATE(YEAR(INDEX('分け方の表'!$O$4:$O$53,O1408)),MONTH(INDEX('分け方の表'!$O$4:$O$53,O1408)),1),DATE(YEAR(B1408),MONTH(B1408),1)),DATE(YEAR(B1408),MONTH(B1408),1)))</f>
        <v/>
      </c>
      <c r="N1408" s="39">
        <f>IF(L1408&lt;&gt;1,"",IF(J1408="",0,IF(COUNTIFS($J$4:J1408,J1408)&gt;1,1,0)))</f>
        <v/>
      </c>
      <c r="O1408" s="39">
        <f>IF(L1408&lt;&gt;1,"",IF(J1408="",0,IFERROR(MATCH(J1408,'分け方の表'!$M$4:$M$53,0),0)))</f>
        <v/>
      </c>
      <c r="P1408" s="39">
        <f>IF(L1408&lt;&gt;1,"",IF(SUMPRODUCT((COUNTIFS(C1408,"*"&amp;'分け方の表'!$F$4:$F$23&amp;"*")&gt;0)*('分け方の表'!$F$4:$F$23&lt;&gt;"")*'分け方の表'!$I$4:$I$23)=0,99,1+COUNTIFS('分け方の表'!$I$4:$I$23,"&gt;"&amp;SUMPRODUCT((COUNTIFS(C1408,"*"&amp;'分け方の表'!$F$4:$F$23&amp;"*")&gt;0)*('分け方の表'!$F$4:$F$23&lt;&gt;"")*'分け方の表'!$I$4:$I$23))))</f>
        <v/>
      </c>
      <c r="Q1408" s="39">
        <f>IF(L1408&lt;&gt;1,"",IF(P1408&gt;=99,"",INDEX('分け方の表'!$G$4:$G$23,P1408)&amp;""))</f>
        <v/>
      </c>
      <c r="R1408" s="39">
        <f>IF(L1408&lt;&gt;1,"",IF((F1408="収入")*(G1408="給与")*(E1408&lt;&gt;"")*(COUNTIFS('分け方の表'!$J$4:$J$13,E1408)&gt;0),INDEX('分け方の表'!$K$4:$K$13,MATCH(E1408,'分け方の表'!$J$4:$J$13,0))&amp;"",IFERROR(INDEX('分け方の表'!$C$4:$C$103,MATCH(F1408&amp;"|"&amp;G1408,'分け方の表'!$D$4:$D$103,0))&amp;"",IFERROR(INDEX('分け方の表'!$C$4:$C$103,MATCH(F1408&amp;"|（ほか全部）",'分け方の表'!$D$4:$D$103,0))&amp;"","未分類"))))</f>
        <v/>
      </c>
      <c r="S1408" s="39">
        <f>IF(L1408&lt;&gt;1,"",IF(N1408=1,"",IF(IF(O1408&gt;0,INDEX('分け方の表'!$N$4:$N$53,O1408)&amp;"","")&lt;&gt;"",IF(INDEX('分け方の表'!$N$4:$N$53,O1408)="（数えない）","",INDEX('分け方の表'!$N$4:$N$53,O1408)&amp;""),IF(I1408&amp;""="1",IF((Q1408&lt;&gt;"")*(D1408&lt;0)*(IFERROR(INDEX('入力'!$E$30:$E$88,MATCH(Q1408,'入力'!$A$30:$A$88,0)),"")="貯める・増やす"),Q1408,""),IF(A1408&amp;""="0","",IF(Q1408&lt;&gt;"",Q1408,R1408))))))</f>
        <v/>
      </c>
      <c r="T1408" s="56">
        <f>IF(S1408="","",IF(IFERROR(INDEX('入力'!$E$30:$E$88,MATCH(S1408,'入力'!$A$30:$A$88,0)),"")="入るお金",D1408,-D1408))</f>
        <v/>
      </c>
      <c r="U1408" s="39">
        <f>IF(L1408="","",IF(L1408&lt;&gt;1,"見出しなど",IF(N1408=1,"重なり",IF(S1408="",IF(O1408&gt;0,"数えない（直した）",IF(I1408&amp;""="1","振替",IF(A1408&amp;""="0","計算対象外","数えない"))),IF(COUNTIFS('入力'!$A$30:$A$88,S1408)=0,"一覧にない費目",IF(O1408&gt;0,"直した",IF(S1408="未分類","未分類","OK")))))))</f>
        <v/>
      </c>
    </row>
    <row r="1409">
      <c r="A1409" s="40" t="n"/>
      <c r="B1409" s="34" t="n"/>
      <c r="C1409" s="35" t="n"/>
      <c r="D1409" s="36" t="n"/>
      <c r="E1409" s="35" t="n"/>
      <c r="F1409" s="35" t="n"/>
      <c r="G1409" s="35" t="n"/>
      <c r="H1409" s="35" t="n"/>
      <c r="I1409" s="40" t="n"/>
      <c r="J1409" s="35" t="n"/>
      <c r="L1409" s="39">
        <f>IF(B1409="","",IFERROR(YEAR(B1409)*0+D1409*0+1,0))</f>
        <v/>
      </c>
      <c r="M1409" s="55">
        <f>IF(L1409&lt;&gt;1,"",IF(O1409&gt;0,IF(INDEX('分け方の表'!$O$4:$O$53,O1409)&lt;&gt;"",DATE(YEAR(INDEX('分け方の表'!$O$4:$O$53,O1409)),MONTH(INDEX('分け方の表'!$O$4:$O$53,O1409)),1),DATE(YEAR(B1409),MONTH(B1409),1)),DATE(YEAR(B1409),MONTH(B1409),1)))</f>
        <v/>
      </c>
      <c r="N1409" s="39">
        <f>IF(L1409&lt;&gt;1,"",IF(J1409="",0,IF(COUNTIFS($J$4:J1409,J1409)&gt;1,1,0)))</f>
        <v/>
      </c>
      <c r="O1409" s="39">
        <f>IF(L1409&lt;&gt;1,"",IF(J1409="",0,IFERROR(MATCH(J1409,'分け方の表'!$M$4:$M$53,0),0)))</f>
        <v/>
      </c>
      <c r="P1409" s="39">
        <f>IF(L1409&lt;&gt;1,"",IF(SUMPRODUCT((COUNTIFS(C1409,"*"&amp;'分け方の表'!$F$4:$F$23&amp;"*")&gt;0)*('分け方の表'!$F$4:$F$23&lt;&gt;"")*'分け方の表'!$I$4:$I$23)=0,99,1+COUNTIFS('分け方の表'!$I$4:$I$23,"&gt;"&amp;SUMPRODUCT((COUNTIFS(C1409,"*"&amp;'分け方の表'!$F$4:$F$23&amp;"*")&gt;0)*('分け方の表'!$F$4:$F$23&lt;&gt;"")*'分け方の表'!$I$4:$I$23))))</f>
        <v/>
      </c>
      <c r="Q1409" s="39">
        <f>IF(L1409&lt;&gt;1,"",IF(P1409&gt;=99,"",INDEX('分け方の表'!$G$4:$G$23,P1409)&amp;""))</f>
        <v/>
      </c>
      <c r="R1409" s="39">
        <f>IF(L1409&lt;&gt;1,"",IF((F1409="収入")*(G1409="給与")*(E1409&lt;&gt;"")*(COUNTIFS('分け方の表'!$J$4:$J$13,E1409)&gt;0),INDEX('分け方の表'!$K$4:$K$13,MATCH(E1409,'分け方の表'!$J$4:$J$13,0))&amp;"",IFERROR(INDEX('分け方の表'!$C$4:$C$103,MATCH(F1409&amp;"|"&amp;G1409,'分け方の表'!$D$4:$D$103,0))&amp;"",IFERROR(INDEX('分け方の表'!$C$4:$C$103,MATCH(F1409&amp;"|（ほか全部）",'分け方の表'!$D$4:$D$103,0))&amp;"","未分類"))))</f>
        <v/>
      </c>
      <c r="S1409" s="39">
        <f>IF(L1409&lt;&gt;1,"",IF(N1409=1,"",IF(IF(O1409&gt;0,INDEX('分け方の表'!$N$4:$N$53,O1409)&amp;"","")&lt;&gt;"",IF(INDEX('分け方の表'!$N$4:$N$53,O1409)="（数えない）","",INDEX('分け方の表'!$N$4:$N$53,O1409)&amp;""),IF(I1409&amp;""="1",IF((Q1409&lt;&gt;"")*(D1409&lt;0)*(IFERROR(INDEX('入力'!$E$30:$E$88,MATCH(Q1409,'入力'!$A$30:$A$88,0)),"")="貯める・増やす"),Q1409,""),IF(A1409&amp;""="0","",IF(Q1409&lt;&gt;"",Q1409,R1409))))))</f>
        <v/>
      </c>
      <c r="T1409" s="56">
        <f>IF(S1409="","",IF(IFERROR(INDEX('入力'!$E$30:$E$88,MATCH(S1409,'入力'!$A$30:$A$88,0)),"")="入るお金",D1409,-D1409))</f>
        <v/>
      </c>
      <c r="U1409" s="39">
        <f>IF(L1409="","",IF(L1409&lt;&gt;1,"見出しなど",IF(N1409=1,"重なり",IF(S1409="",IF(O1409&gt;0,"数えない（直した）",IF(I1409&amp;""="1","振替",IF(A1409&amp;""="0","計算対象外","数えない"))),IF(COUNTIFS('入力'!$A$30:$A$88,S1409)=0,"一覧にない費目",IF(O1409&gt;0,"直した",IF(S1409="未分類","未分類","OK")))))))</f>
        <v/>
      </c>
    </row>
    <row r="1410">
      <c r="A1410" s="40" t="n"/>
      <c r="B1410" s="34" t="n"/>
      <c r="C1410" s="35" t="n"/>
      <c r="D1410" s="36" t="n"/>
      <c r="E1410" s="35" t="n"/>
      <c r="F1410" s="35" t="n"/>
      <c r="G1410" s="35" t="n"/>
      <c r="H1410" s="35" t="n"/>
      <c r="I1410" s="40" t="n"/>
      <c r="J1410" s="35" t="n"/>
      <c r="L1410" s="39">
        <f>IF(B1410="","",IFERROR(YEAR(B1410)*0+D1410*0+1,0))</f>
        <v/>
      </c>
      <c r="M1410" s="55">
        <f>IF(L1410&lt;&gt;1,"",IF(O1410&gt;0,IF(INDEX('分け方の表'!$O$4:$O$53,O1410)&lt;&gt;"",DATE(YEAR(INDEX('分け方の表'!$O$4:$O$53,O1410)),MONTH(INDEX('分け方の表'!$O$4:$O$53,O1410)),1),DATE(YEAR(B1410),MONTH(B1410),1)),DATE(YEAR(B1410),MONTH(B1410),1)))</f>
        <v/>
      </c>
      <c r="N1410" s="39">
        <f>IF(L1410&lt;&gt;1,"",IF(J1410="",0,IF(COUNTIFS($J$4:J1410,J1410)&gt;1,1,0)))</f>
        <v/>
      </c>
      <c r="O1410" s="39">
        <f>IF(L1410&lt;&gt;1,"",IF(J1410="",0,IFERROR(MATCH(J1410,'分け方の表'!$M$4:$M$53,0),0)))</f>
        <v/>
      </c>
      <c r="P1410" s="39">
        <f>IF(L1410&lt;&gt;1,"",IF(SUMPRODUCT((COUNTIFS(C1410,"*"&amp;'分け方の表'!$F$4:$F$23&amp;"*")&gt;0)*('分け方の表'!$F$4:$F$23&lt;&gt;"")*'分け方の表'!$I$4:$I$23)=0,99,1+COUNTIFS('分け方の表'!$I$4:$I$23,"&gt;"&amp;SUMPRODUCT((COUNTIFS(C1410,"*"&amp;'分け方の表'!$F$4:$F$23&amp;"*")&gt;0)*('分け方の表'!$F$4:$F$23&lt;&gt;"")*'分け方の表'!$I$4:$I$23))))</f>
        <v/>
      </c>
      <c r="Q1410" s="39">
        <f>IF(L1410&lt;&gt;1,"",IF(P1410&gt;=99,"",INDEX('分け方の表'!$G$4:$G$23,P1410)&amp;""))</f>
        <v/>
      </c>
      <c r="R1410" s="39">
        <f>IF(L1410&lt;&gt;1,"",IF((F1410="収入")*(G1410="給与")*(E1410&lt;&gt;"")*(COUNTIFS('分け方の表'!$J$4:$J$13,E1410)&gt;0),INDEX('分け方の表'!$K$4:$K$13,MATCH(E1410,'分け方の表'!$J$4:$J$13,0))&amp;"",IFERROR(INDEX('分け方の表'!$C$4:$C$103,MATCH(F1410&amp;"|"&amp;G1410,'分け方の表'!$D$4:$D$103,0))&amp;"",IFERROR(INDEX('分け方の表'!$C$4:$C$103,MATCH(F1410&amp;"|（ほか全部）",'分け方の表'!$D$4:$D$103,0))&amp;"","未分類"))))</f>
        <v/>
      </c>
      <c r="S1410" s="39">
        <f>IF(L1410&lt;&gt;1,"",IF(N1410=1,"",IF(IF(O1410&gt;0,INDEX('分け方の表'!$N$4:$N$53,O1410)&amp;"","")&lt;&gt;"",IF(INDEX('分け方の表'!$N$4:$N$53,O1410)="（数えない）","",INDEX('分け方の表'!$N$4:$N$53,O1410)&amp;""),IF(I1410&amp;""="1",IF((Q1410&lt;&gt;"")*(D1410&lt;0)*(IFERROR(INDEX('入力'!$E$30:$E$88,MATCH(Q1410,'入力'!$A$30:$A$88,0)),"")="貯める・増やす"),Q1410,""),IF(A1410&amp;""="0","",IF(Q1410&lt;&gt;"",Q1410,R1410))))))</f>
        <v/>
      </c>
      <c r="T1410" s="56">
        <f>IF(S1410="","",IF(IFERROR(INDEX('入力'!$E$30:$E$88,MATCH(S1410,'入力'!$A$30:$A$88,0)),"")="入るお金",D1410,-D1410))</f>
        <v/>
      </c>
      <c r="U1410" s="39">
        <f>IF(L1410="","",IF(L1410&lt;&gt;1,"見出しなど",IF(N1410=1,"重なり",IF(S1410="",IF(O1410&gt;0,"数えない（直した）",IF(I1410&amp;""="1","振替",IF(A1410&amp;""="0","計算対象外","数えない"))),IF(COUNTIFS('入力'!$A$30:$A$88,S1410)=0,"一覧にない費目",IF(O1410&gt;0,"直した",IF(S1410="未分類","未分類","OK")))))))</f>
        <v/>
      </c>
    </row>
    <row r="1411">
      <c r="A1411" s="40" t="n"/>
      <c r="B1411" s="34" t="n"/>
      <c r="C1411" s="35" t="n"/>
      <c r="D1411" s="36" t="n"/>
      <c r="E1411" s="35" t="n"/>
      <c r="F1411" s="35" t="n"/>
      <c r="G1411" s="35" t="n"/>
      <c r="H1411" s="35" t="n"/>
      <c r="I1411" s="40" t="n"/>
      <c r="J1411" s="35" t="n"/>
      <c r="L1411" s="39">
        <f>IF(B1411="","",IFERROR(YEAR(B1411)*0+D1411*0+1,0))</f>
        <v/>
      </c>
      <c r="M1411" s="55">
        <f>IF(L1411&lt;&gt;1,"",IF(O1411&gt;0,IF(INDEX('分け方の表'!$O$4:$O$53,O1411)&lt;&gt;"",DATE(YEAR(INDEX('分け方の表'!$O$4:$O$53,O1411)),MONTH(INDEX('分け方の表'!$O$4:$O$53,O1411)),1),DATE(YEAR(B1411),MONTH(B1411),1)),DATE(YEAR(B1411),MONTH(B1411),1)))</f>
        <v/>
      </c>
      <c r="N1411" s="39">
        <f>IF(L1411&lt;&gt;1,"",IF(J1411="",0,IF(COUNTIFS($J$4:J1411,J1411)&gt;1,1,0)))</f>
        <v/>
      </c>
      <c r="O1411" s="39">
        <f>IF(L1411&lt;&gt;1,"",IF(J1411="",0,IFERROR(MATCH(J1411,'分け方の表'!$M$4:$M$53,0),0)))</f>
        <v/>
      </c>
      <c r="P1411" s="39">
        <f>IF(L1411&lt;&gt;1,"",IF(SUMPRODUCT((COUNTIFS(C1411,"*"&amp;'分け方の表'!$F$4:$F$23&amp;"*")&gt;0)*('分け方の表'!$F$4:$F$23&lt;&gt;"")*'分け方の表'!$I$4:$I$23)=0,99,1+COUNTIFS('分け方の表'!$I$4:$I$23,"&gt;"&amp;SUMPRODUCT((COUNTIFS(C1411,"*"&amp;'分け方の表'!$F$4:$F$23&amp;"*")&gt;0)*('分け方の表'!$F$4:$F$23&lt;&gt;"")*'分け方の表'!$I$4:$I$23))))</f>
        <v/>
      </c>
      <c r="Q1411" s="39">
        <f>IF(L1411&lt;&gt;1,"",IF(P1411&gt;=99,"",INDEX('分け方の表'!$G$4:$G$23,P1411)&amp;""))</f>
        <v/>
      </c>
      <c r="R1411" s="39">
        <f>IF(L1411&lt;&gt;1,"",IF((F1411="収入")*(G1411="給与")*(E1411&lt;&gt;"")*(COUNTIFS('分け方の表'!$J$4:$J$13,E1411)&gt;0),INDEX('分け方の表'!$K$4:$K$13,MATCH(E1411,'分け方の表'!$J$4:$J$13,0))&amp;"",IFERROR(INDEX('分け方の表'!$C$4:$C$103,MATCH(F1411&amp;"|"&amp;G1411,'分け方の表'!$D$4:$D$103,0))&amp;"",IFERROR(INDEX('分け方の表'!$C$4:$C$103,MATCH(F1411&amp;"|（ほか全部）",'分け方の表'!$D$4:$D$103,0))&amp;"","未分類"))))</f>
        <v/>
      </c>
      <c r="S1411" s="39">
        <f>IF(L1411&lt;&gt;1,"",IF(N1411=1,"",IF(IF(O1411&gt;0,INDEX('分け方の表'!$N$4:$N$53,O1411)&amp;"","")&lt;&gt;"",IF(INDEX('分け方の表'!$N$4:$N$53,O1411)="（数えない）","",INDEX('分け方の表'!$N$4:$N$53,O1411)&amp;""),IF(I1411&amp;""="1",IF((Q1411&lt;&gt;"")*(D1411&lt;0)*(IFERROR(INDEX('入力'!$E$30:$E$88,MATCH(Q1411,'入力'!$A$30:$A$88,0)),"")="貯める・増やす"),Q1411,""),IF(A1411&amp;""="0","",IF(Q1411&lt;&gt;"",Q1411,R1411))))))</f>
        <v/>
      </c>
      <c r="T1411" s="56">
        <f>IF(S1411="","",IF(IFERROR(INDEX('入力'!$E$30:$E$88,MATCH(S1411,'入力'!$A$30:$A$88,0)),"")="入るお金",D1411,-D1411))</f>
        <v/>
      </c>
      <c r="U1411" s="39">
        <f>IF(L1411="","",IF(L1411&lt;&gt;1,"見出しなど",IF(N1411=1,"重なり",IF(S1411="",IF(O1411&gt;0,"数えない（直した）",IF(I1411&amp;""="1","振替",IF(A1411&amp;""="0","計算対象外","数えない"))),IF(COUNTIFS('入力'!$A$30:$A$88,S1411)=0,"一覧にない費目",IF(O1411&gt;0,"直した",IF(S1411="未分類","未分類","OK")))))))</f>
        <v/>
      </c>
    </row>
    <row r="1412">
      <c r="A1412" s="40" t="n"/>
      <c r="B1412" s="34" t="n"/>
      <c r="C1412" s="35" t="n"/>
      <c r="D1412" s="36" t="n"/>
      <c r="E1412" s="35" t="n"/>
      <c r="F1412" s="35" t="n"/>
      <c r="G1412" s="35" t="n"/>
      <c r="H1412" s="35" t="n"/>
      <c r="I1412" s="40" t="n"/>
      <c r="J1412" s="35" t="n"/>
      <c r="L1412" s="39">
        <f>IF(B1412="","",IFERROR(YEAR(B1412)*0+D1412*0+1,0))</f>
        <v/>
      </c>
      <c r="M1412" s="55">
        <f>IF(L1412&lt;&gt;1,"",IF(O1412&gt;0,IF(INDEX('分け方の表'!$O$4:$O$53,O1412)&lt;&gt;"",DATE(YEAR(INDEX('分け方の表'!$O$4:$O$53,O1412)),MONTH(INDEX('分け方の表'!$O$4:$O$53,O1412)),1),DATE(YEAR(B1412),MONTH(B1412),1)),DATE(YEAR(B1412),MONTH(B1412),1)))</f>
        <v/>
      </c>
      <c r="N1412" s="39">
        <f>IF(L1412&lt;&gt;1,"",IF(J1412="",0,IF(COUNTIFS($J$4:J1412,J1412)&gt;1,1,0)))</f>
        <v/>
      </c>
      <c r="O1412" s="39">
        <f>IF(L1412&lt;&gt;1,"",IF(J1412="",0,IFERROR(MATCH(J1412,'分け方の表'!$M$4:$M$53,0),0)))</f>
        <v/>
      </c>
      <c r="P1412" s="39">
        <f>IF(L1412&lt;&gt;1,"",IF(SUMPRODUCT((COUNTIFS(C1412,"*"&amp;'分け方の表'!$F$4:$F$23&amp;"*")&gt;0)*('分け方の表'!$F$4:$F$23&lt;&gt;"")*'分け方の表'!$I$4:$I$23)=0,99,1+COUNTIFS('分け方の表'!$I$4:$I$23,"&gt;"&amp;SUMPRODUCT((COUNTIFS(C1412,"*"&amp;'分け方の表'!$F$4:$F$23&amp;"*")&gt;0)*('分け方の表'!$F$4:$F$23&lt;&gt;"")*'分け方の表'!$I$4:$I$23))))</f>
        <v/>
      </c>
      <c r="Q1412" s="39">
        <f>IF(L1412&lt;&gt;1,"",IF(P1412&gt;=99,"",INDEX('分け方の表'!$G$4:$G$23,P1412)&amp;""))</f>
        <v/>
      </c>
      <c r="R1412" s="39">
        <f>IF(L1412&lt;&gt;1,"",IF((F1412="収入")*(G1412="給与")*(E1412&lt;&gt;"")*(COUNTIFS('分け方の表'!$J$4:$J$13,E1412)&gt;0),INDEX('分け方の表'!$K$4:$K$13,MATCH(E1412,'分け方の表'!$J$4:$J$13,0))&amp;"",IFERROR(INDEX('分け方の表'!$C$4:$C$103,MATCH(F1412&amp;"|"&amp;G1412,'分け方の表'!$D$4:$D$103,0))&amp;"",IFERROR(INDEX('分け方の表'!$C$4:$C$103,MATCH(F1412&amp;"|（ほか全部）",'分け方の表'!$D$4:$D$103,0))&amp;"","未分類"))))</f>
        <v/>
      </c>
      <c r="S1412" s="39">
        <f>IF(L1412&lt;&gt;1,"",IF(N1412=1,"",IF(IF(O1412&gt;0,INDEX('分け方の表'!$N$4:$N$53,O1412)&amp;"","")&lt;&gt;"",IF(INDEX('分け方の表'!$N$4:$N$53,O1412)="（数えない）","",INDEX('分け方の表'!$N$4:$N$53,O1412)&amp;""),IF(I1412&amp;""="1",IF((Q1412&lt;&gt;"")*(D1412&lt;0)*(IFERROR(INDEX('入力'!$E$30:$E$88,MATCH(Q1412,'入力'!$A$30:$A$88,0)),"")="貯める・増やす"),Q1412,""),IF(A1412&amp;""="0","",IF(Q1412&lt;&gt;"",Q1412,R1412))))))</f>
        <v/>
      </c>
      <c r="T1412" s="56">
        <f>IF(S1412="","",IF(IFERROR(INDEX('入力'!$E$30:$E$88,MATCH(S1412,'入力'!$A$30:$A$88,0)),"")="入るお金",D1412,-D1412))</f>
        <v/>
      </c>
      <c r="U1412" s="39">
        <f>IF(L1412="","",IF(L1412&lt;&gt;1,"見出しなど",IF(N1412=1,"重なり",IF(S1412="",IF(O1412&gt;0,"数えない（直した）",IF(I1412&amp;""="1","振替",IF(A1412&amp;""="0","計算対象外","数えない"))),IF(COUNTIFS('入力'!$A$30:$A$88,S1412)=0,"一覧にない費目",IF(O1412&gt;0,"直した",IF(S1412="未分類","未分類","OK")))))))</f>
        <v/>
      </c>
    </row>
    <row r="1413">
      <c r="A1413" s="40" t="n"/>
      <c r="B1413" s="34" t="n"/>
      <c r="C1413" s="35" t="n"/>
      <c r="D1413" s="36" t="n"/>
      <c r="E1413" s="35" t="n"/>
      <c r="F1413" s="35" t="n"/>
      <c r="G1413" s="35" t="n"/>
      <c r="H1413" s="35" t="n"/>
      <c r="I1413" s="40" t="n"/>
      <c r="J1413" s="35" t="n"/>
      <c r="L1413" s="39">
        <f>IF(B1413="","",IFERROR(YEAR(B1413)*0+D1413*0+1,0))</f>
        <v/>
      </c>
      <c r="M1413" s="55">
        <f>IF(L1413&lt;&gt;1,"",IF(O1413&gt;0,IF(INDEX('分け方の表'!$O$4:$O$53,O1413)&lt;&gt;"",DATE(YEAR(INDEX('分け方の表'!$O$4:$O$53,O1413)),MONTH(INDEX('分け方の表'!$O$4:$O$53,O1413)),1),DATE(YEAR(B1413),MONTH(B1413),1)),DATE(YEAR(B1413),MONTH(B1413),1)))</f>
        <v/>
      </c>
      <c r="N1413" s="39">
        <f>IF(L1413&lt;&gt;1,"",IF(J1413="",0,IF(COUNTIFS($J$4:J1413,J1413)&gt;1,1,0)))</f>
        <v/>
      </c>
      <c r="O1413" s="39">
        <f>IF(L1413&lt;&gt;1,"",IF(J1413="",0,IFERROR(MATCH(J1413,'分け方の表'!$M$4:$M$53,0),0)))</f>
        <v/>
      </c>
      <c r="P1413" s="39">
        <f>IF(L1413&lt;&gt;1,"",IF(SUMPRODUCT((COUNTIFS(C1413,"*"&amp;'分け方の表'!$F$4:$F$23&amp;"*")&gt;0)*('分け方の表'!$F$4:$F$23&lt;&gt;"")*'分け方の表'!$I$4:$I$23)=0,99,1+COUNTIFS('分け方の表'!$I$4:$I$23,"&gt;"&amp;SUMPRODUCT((COUNTIFS(C1413,"*"&amp;'分け方の表'!$F$4:$F$23&amp;"*")&gt;0)*('分け方の表'!$F$4:$F$23&lt;&gt;"")*'分け方の表'!$I$4:$I$23))))</f>
        <v/>
      </c>
      <c r="Q1413" s="39">
        <f>IF(L1413&lt;&gt;1,"",IF(P1413&gt;=99,"",INDEX('分け方の表'!$G$4:$G$23,P1413)&amp;""))</f>
        <v/>
      </c>
      <c r="R1413" s="39">
        <f>IF(L1413&lt;&gt;1,"",IF((F1413="収入")*(G1413="給与")*(E1413&lt;&gt;"")*(COUNTIFS('分け方の表'!$J$4:$J$13,E1413)&gt;0),INDEX('分け方の表'!$K$4:$K$13,MATCH(E1413,'分け方の表'!$J$4:$J$13,0))&amp;"",IFERROR(INDEX('分け方の表'!$C$4:$C$103,MATCH(F1413&amp;"|"&amp;G1413,'分け方の表'!$D$4:$D$103,0))&amp;"",IFERROR(INDEX('分け方の表'!$C$4:$C$103,MATCH(F1413&amp;"|（ほか全部）",'分け方の表'!$D$4:$D$103,0))&amp;"","未分類"))))</f>
        <v/>
      </c>
      <c r="S1413" s="39">
        <f>IF(L1413&lt;&gt;1,"",IF(N1413=1,"",IF(IF(O1413&gt;0,INDEX('分け方の表'!$N$4:$N$53,O1413)&amp;"","")&lt;&gt;"",IF(INDEX('分け方の表'!$N$4:$N$53,O1413)="（数えない）","",INDEX('分け方の表'!$N$4:$N$53,O1413)&amp;""),IF(I1413&amp;""="1",IF((Q1413&lt;&gt;"")*(D1413&lt;0)*(IFERROR(INDEX('入力'!$E$30:$E$88,MATCH(Q1413,'入力'!$A$30:$A$88,0)),"")="貯める・増やす"),Q1413,""),IF(A1413&amp;""="0","",IF(Q1413&lt;&gt;"",Q1413,R1413))))))</f>
        <v/>
      </c>
      <c r="T1413" s="56">
        <f>IF(S1413="","",IF(IFERROR(INDEX('入力'!$E$30:$E$88,MATCH(S1413,'入力'!$A$30:$A$88,0)),"")="入るお金",D1413,-D1413))</f>
        <v/>
      </c>
      <c r="U1413" s="39">
        <f>IF(L1413="","",IF(L1413&lt;&gt;1,"見出しなど",IF(N1413=1,"重なり",IF(S1413="",IF(O1413&gt;0,"数えない（直した）",IF(I1413&amp;""="1","振替",IF(A1413&amp;""="0","計算対象外","数えない"))),IF(COUNTIFS('入力'!$A$30:$A$88,S1413)=0,"一覧にない費目",IF(O1413&gt;0,"直した",IF(S1413="未分類","未分類","OK")))))))</f>
        <v/>
      </c>
    </row>
    <row r="1414">
      <c r="A1414" s="40" t="n"/>
      <c r="B1414" s="34" t="n"/>
      <c r="C1414" s="35" t="n"/>
      <c r="D1414" s="36" t="n"/>
      <c r="E1414" s="35" t="n"/>
      <c r="F1414" s="35" t="n"/>
      <c r="G1414" s="35" t="n"/>
      <c r="H1414" s="35" t="n"/>
      <c r="I1414" s="40" t="n"/>
      <c r="J1414" s="35" t="n"/>
      <c r="L1414" s="39">
        <f>IF(B1414="","",IFERROR(YEAR(B1414)*0+D1414*0+1,0))</f>
        <v/>
      </c>
      <c r="M1414" s="55">
        <f>IF(L1414&lt;&gt;1,"",IF(O1414&gt;0,IF(INDEX('分け方の表'!$O$4:$O$53,O1414)&lt;&gt;"",DATE(YEAR(INDEX('分け方の表'!$O$4:$O$53,O1414)),MONTH(INDEX('分け方の表'!$O$4:$O$53,O1414)),1),DATE(YEAR(B1414),MONTH(B1414),1)),DATE(YEAR(B1414),MONTH(B1414),1)))</f>
        <v/>
      </c>
      <c r="N1414" s="39">
        <f>IF(L1414&lt;&gt;1,"",IF(J1414="",0,IF(COUNTIFS($J$4:J1414,J1414)&gt;1,1,0)))</f>
        <v/>
      </c>
      <c r="O1414" s="39">
        <f>IF(L1414&lt;&gt;1,"",IF(J1414="",0,IFERROR(MATCH(J1414,'分け方の表'!$M$4:$M$53,0),0)))</f>
        <v/>
      </c>
      <c r="P1414" s="39">
        <f>IF(L1414&lt;&gt;1,"",IF(SUMPRODUCT((COUNTIFS(C1414,"*"&amp;'分け方の表'!$F$4:$F$23&amp;"*")&gt;0)*('分け方の表'!$F$4:$F$23&lt;&gt;"")*'分け方の表'!$I$4:$I$23)=0,99,1+COUNTIFS('分け方の表'!$I$4:$I$23,"&gt;"&amp;SUMPRODUCT((COUNTIFS(C1414,"*"&amp;'分け方の表'!$F$4:$F$23&amp;"*")&gt;0)*('分け方の表'!$F$4:$F$23&lt;&gt;"")*'分け方の表'!$I$4:$I$23))))</f>
        <v/>
      </c>
      <c r="Q1414" s="39">
        <f>IF(L1414&lt;&gt;1,"",IF(P1414&gt;=99,"",INDEX('分け方の表'!$G$4:$G$23,P1414)&amp;""))</f>
        <v/>
      </c>
      <c r="R1414" s="39">
        <f>IF(L1414&lt;&gt;1,"",IF((F1414="収入")*(G1414="給与")*(E1414&lt;&gt;"")*(COUNTIFS('分け方の表'!$J$4:$J$13,E1414)&gt;0),INDEX('分け方の表'!$K$4:$K$13,MATCH(E1414,'分け方の表'!$J$4:$J$13,0))&amp;"",IFERROR(INDEX('分け方の表'!$C$4:$C$103,MATCH(F1414&amp;"|"&amp;G1414,'分け方の表'!$D$4:$D$103,0))&amp;"",IFERROR(INDEX('分け方の表'!$C$4:$C$103,MATCH(F1414&amp;"|（ほか全部）",'分け方の表'!$D$4:$D$103,0))&amp;"","未分類"))))</f>
        <v/>
      </c>
      <c r="S1414" s="39">
        <f>IF(L1414&lt;&gt;1,"",IF(N1414=1,"",IF(IF(O1414&gt;0,INDEX('分け方の表'!$N$4:$N$53,O1414)&amp;"","")&lt;&gt;"",IF(INDEX('分け方の表'!$N$4:$N$53,O1414)="（数えない）","",INDEX('分け方の表'!$N$4:$N$53,O1414)&amp;""),IF(I1414&amp;""="1",IF((Q1414&lt;&gt;"")*(D1414&lt;0)*(IFERROR(INDEX('入力'!$E$30:$E$88,MATCH(Q1414,'入力'!$A$30:$A$88,0)),"")="貯める・増やす"),Q1414,""),IF(A1414&amp;""="0","",IF(Q1414&lt;&gt;"",Q1414,R1414))))))</f>
        <v/>
      </c>
      <c r="T1414" s="56">
        <f>IF(S1414="","",IF(IFERROR(INDEX('入力'!$E$30:$E$88,MATCH(S1414,'入力'!$A$30:$A$88,0)),"")="入るお金",D1414,-D1414))</f>
        <v/>
      </c>
      <c r="U1414" s="39">
        <f>IF(L1414="","",IF(L1414&lt;&gt;1,"見出しなど",IF(N1414=1,"重なり",IF(S1414="",IF(O1414&gt;0,"数えない（直した）",IF(I1414&amp;""="1","振替",IF(A1414&amp;""="0","計算対象外","数えない"))),IF(COUNTIFS('入力'!$A$30:$A$88,S1414)=0,"一覧にない費目",IF(O1414&gt;0,"直した",IF(S1414="未分類","未分類","OK")))))))</f>
        <v/>
      </c>
    </row>
    <row r="1415">
      <c r="A1415" s="40" t="n"/>
      <c r="B1415" s="34" t="n"/>
      <c r="C1415" s="35" t="n"/>
      <c r="D1415" s="36" t="n"/>
      <c r="E1415" s="35" t="n"/>
      <c r="F1415" s="35" t="n"/>
      <c r="G1415" s="35" t="n"/>
      <c r="H1415" s="35" t="n"/>
      <c r="I1415" s="40" t="n"/>
      <c r="J1415" s="35" t="n"/>
      <c r="L1415" s="39">
        <f>IF(B1415="","",IFERROR(YEAR(B1415)*0+D1415*0+1,0))</f>
        <v/>
      </c>
      <c r="M1415" s="55">
        <f>IF(L1415&lt;&gt;1,"",IF(O1415&gt;0,IF(INDEX('分け方の表'!$O$4:$O$53,O1415)&lt;&gt;"",DATE(YEAR(INDEX('分け方の表'!$O$4:$O$53,O1415)),MONTH(INDEX('分け方の表'!$O$4:$O$53,O1415)),1),DATE(YEAR(B1415),MONTH(B1415),1)),DATE(YEAR(B1415),MONTH(B1415),1)))</f>
        <v/>
      </c>
      <c r="N1415" s="39">
        <f>IF(L1415&lt;&gt;1,"",IF(J1415="",0,IF(COUNTIFS($J$4:J1415,J1415)&gt;1,1,0)))</f>
        <v/>
      </c>
      <c r="O1415" s="39">
        <f>IF(L1415&lt;&gt;1,"",IF(J1415="",0,IFERROR(MATCH(J1415,'分け方の表'!$M$4:$M$53,0),0)))</f>
        <v/>
      </c>
      <c r="P1415" s="39">
        <f>IF(L1415&lt;&gt;1,"",IF(SUMPRODUCT((COUNTIFS(C1415,"*"&amp;'分け方の表'!$F$4:$F$23&amp;"*")&gt;0)*('分け方の表'!$F$4:$F$23&lt;&gt;"")*'分け方の表'!$I$4:$I$23)=0,99,1+COUNTIFS('分け方の表'!$I$4:$I$23,"&gt;"&amp;SUMPRODUCT((COUNTIFS(C1415,"*"&amp;'分け方の表'!$F$4:$F$23&amp;"*")&gt;0)*('分け方の表'!$F$4:$F$23&lt;&gt;"")*'分け方の表'!$I$4:$I$23))))</f>
        <v/>
      </c>
      <c r="Q1415" s="39">
        <f>IF(L1415&lt;&gt;1,"",IF(P1415&gt;=99,"",INDEX('分け方の表'!$G$4:$G$23,P1415)&amp;""))</f>
        <v/>
      </c>
      <c r="R1415" s="39">
        <f>IF(L1415&lt;&gt;1,"",IF((F1415="収入")*(G1415="給与")*(E1415&lt;&gt;"")*(COUNTIFS('分け方の表'!$J$4:$J$13,E1415)&gt;0),INDEX('分け方の表'!$K$4:$K$13,MATCH(E1415,'分け方の表'!$J$4:$J$13,0))&amp;"",IFERROR(INDEX('分け方の表'!$C$4:$C$103,MATCH(F1415&amp;"|"&amp;G1415,'分け方の表'!$D$4:$D$103,0))&amp;"",IFERROR(INDEX('分け方の表'!$C$4:$C$103,MATCH(F1415&amp;"|（ほか全部）",'分け方の表'!$D$4:$D$103,0))&amp;"","未分類"))))</f>
        <v/>
      </c>
      <c r="S1415" s="39">
        <f>IF(L1415&lt;&gt;1,"",IF(N1415=1,"",IF(IF(O1415&gt;0,INDEX('分け方の表'!$N$4:$N$53,O1415)&amp;"","")&lt;&gt;"",IF(INDEX('分け方の表'!$N$4:$N$53,O1415)="（数えない）","",INDEX('分け方の表'!$N$4:$N$53,O1415)&amp;""),IF(I1415&amp;""="1",IF((Q1415&lt;&gt;"")*(D1415&lt;0)*(IFERROR(INDEX('入力'!$E$30:$E$88,MATCH(Q1415,'入力'!$A$30:$A$88,0)),"")="貯める・増やす"),Q1415,""),IF(A1415&amp;""="0","",IF(Q1415&lt;&gt;"",Q1415,R1415))))))</f>
        <v/>
      </c>
      <c r="T1415" s="56">
        <f>IF(S1415="","",IF(IFERROR(INDEX('入力'!$E$30:$E$88,MATCH(S1415,'入力'!$A$30:$A$88,0)),"")="入るお金",D1415,-D1415))</f>
        <v/>
      </c>
      <c r="U1415" s="39">
        <f>IF(L1415="","",IF(L1415&lt;&gt;1,"見出しなど",IF(N1415=1,"重なり",IF(S1415="",IF(O1415&gt;0,"数えない（直した）",IF(I1415&amp;""="1","振替",IF(A1415&amp;""="0","計算対象外","数えない"))),IF(COUNTIFS('入力'!$A$30:$A$88,S1415)=0,"一覧にない費目",IF(O1415&gt;0,"直した",IF(S1415="未分類","未分類","OK")))))))</f>
        <v/>
      </c>
    </row>
    <row r="1416">
      <c r="A1416" s="40" t="n"/>
      <c r="B1416" s="34" t="n"/>
      <c r="C1416" s="35" t="n"/>
      <c r="D1416" s="36" t="n"/>
      <c r="E1416" s="35" t="n"/>
      <c r="F1416" s="35" t="n"/>
      <c r="G1416" s="35" t="n"/>
      <c r="H1416" s="35" t="n"/>
      <c r="I1416" s="40" t="n"/>
      <c r="J1416" s="35" t="n"/>
      <c r="L1416" s="39">
        <f>IF(B1416="","",IFERROR(YEAR(B1416)*0+D1416*0+1,0))</f>
        <v/>
      </c>
      <c r="M1416" s="55">
        <f>IF(L1416&lt;&gt;1,"",IF(O1416&gt;0,IF(INDEX('分け方の表'!$O$4:$O$53,O1416)&lt;&gt;"",DATE(YEAR(INDEX('分け方の表'!$O$4:$O$53,O1416)),MONTH(INDEX('分け方の表'!$O$4:$O$53,O1416)),1),DATE(YEAR(B1416),MONTH(B1416),1)),DATE(YEAR(B1416),MONTH(B1416),1)))</f>
        <v/>
      </c>
      <c r="N1416" s="39">
        <f>IF(L1416&lt;&gt;1,"",IF(J1416="",0,IF(COUNTIFS($J$4:J1416,J1416)&gt;1,1,0)))</f>
        <v/>
      </c>
      <c r="O1416" s="39">
        <f>IF(L1416&lt;&gt;1,"",IF(J1416="",0,IFERROR(MATCH(J1416,'分け方の表'!$M$4:$M$53,0),0)))</f>
        <v/>
      </c>
      <c r="P1416" s="39">
        <f>IF(L1416&lt;&gt;1,"",IF(SUMPRODUCT((COUNTIFS(C1416,"*"&amp;'分け方の表'!$F$4:$F$23&amp;"*")&gt;0)*('分け方の表'!$F$4:$F$23&lt;&gt;"")*'分け方の表'!$I$4:$I$23)=0,99,1+COUNTIFS('分け方の表'!$I$4:$I$23,"&gt;"&amp;SUMPRODUCT((COUNTIFS(C1416,"*"&amp;'分け方の表'!$F$4:$F$23&amp;"*")&gt;0)*('分け方の表'!$F$4:$F$23&lt;&gt;"")*'分け方の表'!$I$4:$I$23))))</f>
        <v/>
      </c>
      <c r="Q1416" s="39">
        <f>IF(L1416&lt;&gt;1,"",IF(P1416&gt;=99,"",INDEX('分け方の表'!$G$4:$G$23,P1416)&amp;""))</f>
        <v/>
      </c>
      <c r="R1416" s="39">
        <f>IF(L1416&lt;&gt;1,"",IF((F1416="収入")*(G1416="給与")*(E1416&lt;&gt;"")*(COUNTIFS('分け方の表'!$J$4:$J$13,E1416)&gt;0),INDEX('分け方の表'!$K$4:$K$13,MATCH(E1416,'分け方の表'!$J$4:$J$13,0))&amp;"",IFERROR(INDEX('分け方の表'!$C$4:$C$103,MATCH(F1416&amp;"|"&amp;G1416,'分け方の表'!$D$4:$D$103,0))&amp;"",IFERROR(INDEX('分け方の表'!$C$4:$C$103,MATCH(F1416&amp;"|（ほか全部）",'分け方の表'!$D$4:$D$103,0))&amp;"","未分類"))))</f>
        <v/>
      </c>
      <c r="S1416" s="39">
        <f>IF(L1416&lt;&gt;1,"",IF(N1416=1,"",IF(IF(O1416&gt;0,INDEX('分け方の表'!$N$4:$N$53,O1416)&amp;"","")&lt;&gt;"",IF(INDEX('分け方の表'!$N$4:$N$53,O1416)="（数えない）","",INDEX('分け方の表'!$N$4:$N$53,O1416)&amp;""),IF(I1416&amp;""="1",IF((Q1416&lt;&gt;"")*(D1416&lt;0)*(IFERROR(INDEX('入力'!$E$30:$E$88,MATCH(Q1416,'入力'!$A$30:$A$88,0)),"")="貯める・増やす"),Q1416,""),IF(A1416&amp;""="0","",IF(Q1416&lt;&gt;"",Q1416,R1416))))))</f>
        <v/>
      </c>
      <c r="T1416" s="56">
        <f>IF(S1416="","",IF(IFERROR(INDEX('入力'!$E$30:$E$88,MATCH(S1416,'入力'!$A$30:$A$88,0)),"")="入るお金",D1416,-D1416))</f>
        <v/>
      </c>
      <c r="U1416" s="39">
        <f>IF(L1416="","",IF(L1416&lt;&gt;1,"見出しなど",IF(N1416=1,"重なり",IF(S1416="",IF(O1416&gt;0,"数えない（直した）",IF(I1416&amp;""="1","振替",IF(A1416&amp;""="0","計算対象外","数えない"))),IF(COUNTIFS('入力'!$A$30:$A$88,S1416)=0,"一覧にない費目",IF(O1416&gt;0,"直した",IF(S1416="未分類","未分類","OK")))))))</f>
        <v/>
      </c>
    </row>
    <row r="1417">
      <c r="A1417" s="40" t="n"/>
      <c r="B1417" s="34" t="n"/>
      <c r="C1417" s="35" t="n"/>
      <c r="D1417" s="36" t="n"/>
      <c r="E1417" s="35" t="n"/>
      <c r="F1417" s="35" t="n"/>
      <c r="G1417" s="35" t="n"/>
      <c r="H1417" s="35" t="n"/>
      <c r="I1417" s="40" t="n"/>
      <c r="J1417" s="35" t="n"/>
      <c r="L1417" s="39">
        <f>IF(B1417="","",IFERROR(YEAR(B1417)*0+D1417*0+1,0))</f>
        <v/>
      </c>
      <c r="M1417" s="55">
        <f>IF(L1417&lt;&gt;1,"",IF(O1417&gt;0,IF(INDEX('分け方の表'!$O$4:$O$53,O1417)&lt;&gt;"",DATE(YEAR(INDEX('分け方の表'!$O$4:$O$53,O1417)),MONTH(INDEX('分け方の表'!$O$4:$O$53,O1417)),1),DATE(YEAR(B1417),MONTH(B1417),1)),DATE(YEAR(B1417),MONTH(B1417),1)))</f>
        <v/>
      </c>
      <c r="N1417" s="39">
        <f>IF(L1417&lt;&gt;1,"",IF(J1417="",0,IF(COUNTIFS($J$4:J1417,J1417)&gt;1,1,0)))</f>
        <v/>
      </c>
      <c r="O1417" s="39">
        <f>IF(L1417&lt;&gt;1,"",IF(J1417="",0,IFERROR(MATCH(J1417,'分け方の表'!$M$4:$M$53,0),0)))</f>
        <v/>
      </c>
      <c r="P1417" s="39">
        <f>IF(L1417&lt;&gt;1,"",IF(SUMPRODUCT((COUNTIFS(C1417,"*"&amp;'分け方の表'!$F$4:$F$23&amp;"*")&gt;0)*('分け方の表'!$F$4:$F$23&lt;&gt;"")*'分け方の表'!$I$4:$I$23)=0,99,1+COUNTIFS('分け方の表'!$I$4:$I$23,"&gt;"&amp;SUMPRODUCT((COUNTIFS(C1417,"*"&amp;'分け方の表'!$F$4:$F$23&amp;"*")&gt;0)*('分け方の表'!$F$4:$F$23&lt;&gt;"")*'分け方の表'!$I$4:$I$23))))</f>
        <v/>
      </c>
      <c r="Q1417" s="39">
        <f>IF(L1417&lt;&gt;1,"",IF(P1417&gt;=99,"",INDEX('分け方の表'!$G$4:$G$23,P1417)&amp;""))</f>
        <v/>
      </c>
      <c r="R1417" s="39">
        <f>IF(L1417&lt;&gt;1,"",IF((F1417="収入")*(G1417="給与")*(E1417&lt;&gt;"")*(COUNTIFS('分け方の表'!$J$4:$J$13,E1417)&gt;0),INDEX('分け方の表'!$K$4:$K$13,MATCH(E1417,'分け方の表'!$J$4:$J$13,0))&amp;"",IFERROR(INDEX('分け方の表'!$C$4:$C$103,MATCH(F1417&amp;"|"&amp;G1417,'分け方の表'!$D$4:$D$103,0))&amp;"",IFERROR(INDEX('分け方の表'!$C$4:$C$103,MATCH(F1417&amp;"|（ほか全部）",'分け方の表'!$D$4:$D$103,0))&amp;"","未分類"))))</f>
        <v/>
      </c>
      <c r="S1417" s="39">
        <f>IF(L1417&lt;&gt;1,"",IF(N1417=1,"",IF(IF(O1417&gt;0,INDEX('分け方の表'!$N$4:$N$53,O1417)&amp;"","")&lt;&gt;"",IF(INDEX('分け方の表'!$N$4:$N$53,O1417)="（数えない）","",INDEX('分け方の表'!$N$4:$N$53,O1417)&amp;""),IF(I1417&amp;""="1",IF((Q1417&lt;&gt;"")*(D1417&lt;0)*(IFERROR(INDEX('入力'!$E$30:$E$88,MATCH(Q1417,'入力'!$A$30:$A$88,0)),"")="貯める・増やす"),Q1417,""),IF(A1417&amp;""="0","",IF(Q1417&lt;&gt;"",Q1417,R1417))))))</f>
        <v/>
      </c>
      <c r="T1417" s="56">
        <f>IF(S1417="","",IF(IFERROR(INDEX('入力'!$E$30:$E$88,MATCH(S1417,'入力'!$A$30:$A$88,0)),"")="入るお金",D1417,-D1417))</f>
        <v/>
      </c>
      <c r="U1417" s="39">
        <f>IF(L1417="","",IF(L1417&lt;&gt;1,"見出しなど",IF(N1417=1,"重なり",IF(S1417="",IF(O1417&gt;0,"数えない（直した）",IF(I1417&amp;""="1","振替",IF(A1417&amp;""="0","計算対象外","数えない"))),IF(COUNTIFS('入力'!$A$30:$A$88,S1417)=0,"一覧にない費目",IF(O1417&gt;0,"直した",IF(S1417="未分類","未分類","OK")))))))</f>
        <v/>
      </c>
    </row>
    <row r="1418">
      <c r="A1418" s="40" t="n"/>
      <c r="B1418" s="34" t="n"/>
      <c r="C1418" s="35" t="n"/>
      <c r="D1418" s="36" t="n"/>
      <c r="E1418" s="35" t="n"/>
      <c r="F1418" s="35" t="n"/>
      <c r="G1418" s="35" t="n"/>
      <c r="H1418" s="35" t="n"/>
      <c r="I1418" s="40" t="n"/>
      <c r="J1418" s="35" t="n"/>
      <c r="L1418" s="39">
        <f>IF(B1418="","",IFERROR(YEAR(B1418)*0+D1418*0+1,0))</f>
        <v/>
      </c>
      <c r="M1418" s="55">
        <f>IF(L1418&lt;&gt;1,"",IF(O1418&gt;0,IF(INDEX('分け方の表'!$O$4:$O$53,O1418)&lt;&gt;"",DATE(YEAR(INDEX('分け方の表'!$O$4:$O$53,O1418)),MONTH(INDEX('分け方の表'!$O$4:$O$53,O1418)),1),DATE(YEAR(B1418),MONTH(B1418),1)),DATE(YEAR(B1418),MONTH(B1418),1)))</f>
        <v/>
      </c>
      <c r="N1418" s="39">
        <f>IF(L1418&lt;&gt;1,"",IF(J1418="",0,IF(COUNTIFS($J$4:J1418,J1418)&gt;1,1,0)))</f>
        <v/>
      </c>
      <c r="O1418" s="39">
        <f>IF(L1418&lt;&gt;1,"",IF(J1418="",0,IFERROR(MATCH(J1418,'分け方の表'!$M$4:$M$53,0),0)))</f>
        <v/>
      </c>
      <c r="P1418" s="39">
        <f>IF(L1418&lt;&gt;1,"",IF(SUMPRODUCT((COUNTIFS(C1418,"*"&amp;'分け方の表'!$F$4:$F$23&amp;"*")&gt;0)*('分け方の表'!$F$4:$F$23&lt;&gt;"")*'分け方の表'!$I$4:$I$23)=0,99,1+COUNTIFS('分け方の表'!$I$4:$I$23,"&gt;"&amp;SUMPRODUCT((COUNTIFS(C1418,"*"&amp;'分け方の表'!$F$4:$F$23&amp;"*")&gt;0)*('分け方の表'!$F$4:$F$23&lt;&gt;"")*'分け方の表'!$I$4:$I$23))))</f>
        <v/>
      </c>
      <c r="Q1418" s="39">
        <f>IF(L1418&lt;&gt;1,"",IF(P1418&gt;=99,"",INDEX('分け方の表'!$G$4:$G$23,P1418)&amp;""))</f>
        <v/>
      </c>
      <c r="R1418" s="39">
        <f>IF(L1418&lt;&gt;1,"",IF((F1418="収入")*(G1418="給与")*(E1418&lt;&gt;"")*(COUNTIFS('分け方の表'!$J$4:$J$13,E1418)&gt;0),INDEX('分け方の表'!$K$4:$K$13,MATCH(E1418,'分け方の表'!$J$4:$J$13,0))&amp;"",IFERROR(INDEX('分け方の表'!$C$4:$C$103,MATCH(F1418&amp;"|"&amp;G1418,'分け方の表'!$D$4:$D$103,0))&amp;"",IFERROR(INDEX('分け方の表'!$C$4:$C$103,MATCH(F1418&amp;"|（ほか全部）",'分け方の表'!$D$4:$D$103,0))&amp;"","未分類"))))</f>
        <v/>
      </c>
      <c r="S1418" s="39">
        <f>IF(L1418&lt;&gt;1,"",IF(N1418=1,"",IF(IF(O1418&gt;0,INDEX('分け方の表'!$N$4:$N$53,O1418)&amp;"","")&lt;&gt;"",IF(INDEX('分け方の表'!$N$4:$N$53,O1418)="（数えない）","",INDEX('分け方の表'!$N$4:$N$53,O1418)&amp;""),IF(I1418&amp;""="1",IF((Q1418&lt;&gt;"")*(D1418&lt;0)*(IFERROR(INDEX('入力'!$E$30:$E$88,MATCH(Q1418,'入力'!$A$30:$A$88,0)),"")="貯める・増やす"),Q1418,""),IF(A1418&amp;""="0","",IF(Q1418&lt;&gt;"",Q1418,R1418))))))</f>
        <v/>
      </c>
      <c r="T1418" s="56">
        <f>IF(S1418="","",IF(IFERROR(INDEX('入力'!$E$30:$E$88,MATCH(S1418,'入力'!$A$30:$A$88,0)),"")="入るお金",D1418,-D1418))</f>
        <v/>
      </c>
      <c r="U1418" s="39">
        <f>IF(L1418="","",IF(L1418&lt;&gt;1,"見出しなど",IF(N1418=1,"重なり",IF(S1418="",IF(O1418&gt;0,"数えない（直した）",IF(I1418&amp;""="1","振替",IF(A1418&amp;""="0","計算対象外","数えない"))),IF(COUNTIFS('入力'!$A$30:$A$88,S1418)=0,"一覧にない費目",IF(O1418&gt;0,"直した",IF(S1418="未分類","未分類","OK")))))))</f>
        <v/>
      </c>
    </row>
    <row r="1419">
      <c r="A1419" s="40" t="n"/>
      <c r="B1419" s="34" t="n"/>
      <c r="C1419" s="35" t="n"/>
      <c r="D1419" s="36" t="n"/>
      <c r="E1419" s="35" t="n"/>
      <c r="F1419" s="35" t="n"/>
      <c r="G1419" s="35" t="n"/>
      <c r="H1419" s="35" t="n"/>
      <c r="I1419" s="40" t="n"/>
      <c r="J1419" s="35" t="n"/>
      <c r="L1419" s="39">
        <f>IF(B1419="","",IFERROR(YEAR(B1419)*0+D1419*0+1,0))</f>
        <v/>
      </c>
      <c r="M1419" s="55">
        <f>IF(L1419&lt;&gt;1,"",IF(O1419&gt;0,IF(INDEX('分け方の表'!$O$4:$O$53,O1419)&lt;&gt;"",DATE(YEAR(INDEX('分け方の表'!$O$4:$O$53,O1419)),MONTH(INDEX('分け方の表'!$O$4:$O$53,O1419)),1),DATE(YEAR(B1419),MONTH(B1419),1)),DATE(YEAR(B1419),MONTH(B1419),1)))</f>
        <v/>
      </c>
      <c r="N1419" s="39">
        <f>IF(L1419&lt;&gt;1,"",IF(J1419="",0,IF(COUNTIFS($J$4:J1419,J1419)&gt;1,1,0)))</f>
        <v/>
      </c>
      <c r="O1419" s="39">
        <f>IF(L1419&lt;&gt;1,"",IF(J1419="",0,IFERROR(MATCH(J1419,'分け方の表'!$M$4:$M$53,0),0)))</f>
        <v/>
      </c>
      <c r="P1419" s="39">
        <f>IF(L1419&lt;&gt;1,"",IF(SUMPRODUCT((COUNTIFS(C1419,"*"&amp;'分け方の表'!$F$4:$F$23&amp;"*")&gt;0)*('分け方の表'!$F$4:$F$23&lt;&gt;"")*'分け方の表'!$I$4:$I$23)=0,99,1+COUNTIFS('分け方の表'!$I$4:$I$23,"&gt;"&amp;SUMPRODUCT((COUNTIFS(C1419,"*"&amp;'分け方の表'!$F$4:$F$23&amp;"*")&gt;0)*('分け方の表'!$F$4:$F$23&lt;&gt;"")*'分け方の表'!$I$4:$I$23))))</f>
        <v/>
      </c>
      <c r="Q1419" s="39">
        <f>IF(L1419&lt;&gt;1,"",IF(P1419&gt;=99,"",INDEX('分け方の表'!$G$4:$G$23,P1419)&amp;""))</f>
        <v/>
      </c>
      <c r="R1419" s="39">
        <f>IF(L1419&lt;&gt;1,"",IF((F1419="収入")*(G1419="給与")*(E1419&lt;&gt;"")*(COUNTIFS('分け方の表'!$J$4:$J$13,E1419)&gt;0),INDEX('分け方の表'!$K$4:$K$13,MATCH(E1419,'分け方の表'!$J$4:$J$13,0))&amp;"",IFERROR(INDEX('分け方の表'!$C$4:$C$103,MATCH(F1419&amp;"|"&amp;G1419,'分け方の表'!$D$4:$D$103,0))&amp;"",IFERROR(INDEX('分け方の表'!$C$4:$C$103,MATCH(F1419&amp;"|（ほか全部）",'分け方の表'!$D$4:$D$103,0))&amp;"","未分類"))))</f>
        <v/>
      </c>
      <c r="S1419" s="39">
        <f>IF(L1419&lt;&gt;1,"",IF(N1419=1,"",IF(IF(O1419&gt;0,INDEX('分け方の表'!$N$4:$N$53,O1419)&amp;"","")&lt;&gt;"",IF(INDEX('分け方の表'!$N$4:$N$53,O1419)="（数えない）","",INDEX('分け方の表'!$N$4:$N$53,O1419)&amp;""),IF(I1419&amp;""="1",IF((Q1419&lt;&gt;"")*(D1419&lt;0)*(IFERROR(INDEX('入力'!$E$30:$E$88,MATCH(Q1419,'入力'!$A$30:$A$88,0)),"")="貯める・増やす"),Q1419,""),IF(A1419&amp;""="0","",IF(Q1419&lt;&gt;"",Q1419,R1419))))))</f>
        <v/>
      </c>
      <c r="T1419" s="56">
        <f>IF(S1419="","",IF(IFERROR(INDEX('入力'!$E$30:$E$88,MATCH(S1419,'入力'!$A$30:$A$88,0)),"")="入るお金",D1419,-D1419))</f>
        <v/>
      </c>
      <c r="U1419" s="39">
        <f>IF(L1419="","",IF(L1419&lt;&gt;1,"見出しなど",IF(N1419=1,"重なり",IF(S1419="",IF(O1419&gt;0,"数えない（直した）",IF(I1419&amp;""="1","振替",IF(A1419&amp;""="0","計算対象外","数えない"))),IF(COUNTIFS('入力'!$A$30:$A$88,S1419)=0,"一覧にない費目",IF(O1419&gt;0,"直した",IF(S1419="未分類","未分類","OK")))))))</f>
        <v/>
      </c>
    </row>
    <row r="1420">
      <c r="A1420" s="40" t="n"/>
      <c r="B1420" s="34" t="n"/>
      <c r="C1420" s="35" t="n"/>
      <c r="D1420" s="36" t="n"/>
      <c r="E1420" s="35" t="n"/>
      <c r="F1420" s="35" t="n"/>
      <c r="G1420" s="35" t="n"/>
      <c r="H1420" s="35" t="n"/>
      <c r="I1420" s="40" t="n"/>
      <c r="J1420" s="35" t="n"/>
      <c r="L1420" s="39">
        <f>IF(B1420="","",IFERROR(YEAR(B1420)*0+D1420*0+1,0))</f>
        <v/>
      </c>
      <c r="M1420" s="55">
        <f>IF(L1420&lt;&gt;1,"",IF(O1420&gt;0,IF(INDEX('分け方の表'!$O$4:$O$53,O1420)&lt;&gt;"",DATE(YEAR(INDEX('分け方の表'!$O$4:$O$53,O1420)),MONTH(INDEX('分け方の表'!$O$4:$O$53,O1420)),1),DATE(YEAR(B1420),MONTH(B1420),1)),DATE(YEAR(B1420),MONTH(B1420),1)))</f>
        <v/>
      </c>
      <c r="N1420" s="39">
        <f>IF(L1420&lt;&gt;1,"",IF(J1420="",0,IF(COUNTIFS($J$4:J1420,J1420)&gt;1,1,0)))</f>
        <v/>
      </c>
      <c r="O1420" s="39">
        <f>IF(L1420&lt;&gt;1,"",IF(J1420="",0,IFERROR(MATCH(J1420,'分け方の表'!$M$4:$M$53,0),0)))</f>
        <v/>
      </c>
      <c r="P1420" s="39">
        <f>IF(L1420&lt;&gt;1,"",IF(SUMPRODUCT((COUNTIFS(C1420,"*"&amp;'分け方の表'!$F$4:$F$23&amp;"*")&gt;0)*('分け方の表'!$F$4:$F$23&lt;&gt;"")*'分け方の表'!$I$4:$I$23)=0,99,1+COUNTIFS('分け方の表'!$I$4:$I$23,"&gt;"&amp;SUMPRODUCT((COUNTIFS(C1420,"*"&amp;'分け方の表'!$F$4:$F$23&amp;"*")&gt;0)*('分け方の表'!$F$4:$F$23&lt;&gt;"")*'分け方の表'!$I$4:$I$23))))</f>
        <v/>
      </c>
      <c r="Q1420" s="39">
        <f>IF(L1420&lt;&gt;1,"",IF(P1420&gt;=99,"",INDEX('分け方の表'!$G$4:$G$23,P1420)&amp;""))</f>
        <v/>
      </c>
      <c r="R1420" s="39">
        <f>IF(L1420&lt;&gt;1,"",IF((F1420="収入")*(G1420="給与")*(E1420&lt;&gt;"")*(COUNTIFS('分け方の表'!$J$4:$J$13,E1420)&gt;0),INDEX('分け方の表'!$K$4:$K$13,MATCH(E1420,'分け方の表'!$J$4:$J$13,0))&amp;"",IFERROR(INDEX('分け方の表'!$C$4:$C$103,MATCH(F1420&amp;"|"&amp;G1420,'分け方の表'!$D$4:$D$103,0))&amp;"",IFERROR(INDEX('分け方の表'!$C$4:$C$103,MATCH(F1420&amp;"|（ほか全部）",'分け方の表'!$D$4:$D$103,0))&amp;"","未分類"))))</f>
        <v/>
      </c>
      <c r="S1420" s="39">
        <f>IF(L1420&lt;&gt;1,"",IF(N1420=1,"",IF(IF(O1420&gt;0,INDEX('分け方の表'!$N$4:$N$53,O1420)&amp;"","")&lt;&gt;"",IF(INDEX('分け方の表'!$N$4:$N$53,O1420)="（数えない）","",INDEX('分け方の表'!$N$4:$N$53,O1420)&amp;""),IF(I1420&amp;""="1",IF((Q1420&lt;&gt;"")*(D1420&lt;0)*(IFERROR(INDEX('入力'!$E$30:$E$88,MATCH(Q1420,'入力'!$A$30:$A$88,0)),"")="貯める・増やす"),Q1420,""),IF(A1420&amp;""="0","",IF(Q1420&lt;&gt;"",Q1420,R1420))))))</f>
        <v/>
      </c>
      <c r="T1420" s="56">
        <f>IF(S1420="","",IF(IFERROR(INDEX('入力'!$E$30:$E$88,MATCH(S1420,'入力'!$A$30:$A$88,0)),"")="入るお金",D1420,-D1420))</f>
        <v/>
      </c>
      <c r="U1420" s="39">
        <f>IF(L1420="","",IF(L1420&lt;&gt;1,"見出しなど",IF(N1420=1,"重なり",IF(S1420="",IF(O1420&gt;0,"数えない（直した）",IF(I1420&amp;""="1","振替",IF(A1420&amp;""="0","計算対象外","数えない"))),IF(COUNTIFS('入力'!$A$30:$A$88,S1420)=0,"一覧にない費目",IF(O1420&gt;0,"直した",IF(S1420="未分類","未分類","OK")))))))</f>
        <v/>
      </c>
    </row>
    <row r="1421">
      <c r="A1421" s="40" t="n"/>
      <c r="B1421" s="34" t="n"/>
      <c r="C1421" s="35" t="n"/>
      <c r="D1421" s="36" t="n"/>
      <c r="E1421" s="35" t="n"/>
      <c r="F1421" s="35" t="n"/>
      <c r="G1421" s="35" t="n"/>
      <c r="H1421" s="35" t="n"/>
      <c r="I1421" s="40" t="n"/>
      <c r="J1421" s="35" t="n"/>
      <c r="L1421" s="39">
        <f>IF(B1421="","",IFERROR(YEAR(B1421)*0+D1421*0+1,0))</f>
        <v/>
      </c>
      <c r="M1421" s="55">
        <f>IF(L1421&lt;&gt;1,"",IF(O1421&gt;0,IF(INDEX('分け方の表'!$O$4:$O$53,O1421)&lt;&gt;"",DATE(YEAR(INDEX('分け方の表'!$O$4:$O$53,O1421)),MONTH(INDEX('分け方の表'!$O$4:$O$53,O1421)),1),DATE(YEAR(B1421),MONTH(B1421),1)),DATE(YEAR(B1421),MONTH(B1421),1)))</f>
        <v/>
      </c>
      <c r="N1421" s="39">
        <f>IF(L1421&lt;&gt;1,"",IF(J1421="",0,IF(COUNTIFS($J$4:J1421,J1421)&gt;1,1,0)))</f>
        <v/>
      </c>
      <c r="O1421" s="39">
        <f>IF(L1421&lt;&gt;1,"",IF(J1421="",0,IFERROR(MATCH(J1421,'分け方の表'!$M$4:$M$53,0),0)))</f>
        <v/>
      </c>
      <c r="P1421" s="39">
        <f>IF(L1421&lt;&gt;1,"",IF(SUMPRODUCT((COUNTIFS(C1421,"*"&amp;'分け方の表'!$F$4:$F$23&amp;"*")&gt;0)*('分け方の表'!$F$4:$F$23&lt;&gt;"")*'分け方の表'!$I$4:$I$23)=0,99,1+COUNTIFS('分け方の表'!$I$4:$I$23,"&gt;"&amp;SUMPRODUCT((COUNTIFS(C1421,"*"&amp;'分け方の表'!$F$4:$F$23&amp;"*")&gt;0)*('分け方の表'!$F$4:$F$23&lt;&gt;"")*'分け方の表'!$I$4:$I$23))))</f>
        <v/>
      </c>
      <c r="Q1421" s="39">
        <f>IF(L1421&lt;&gt;1,"",IF(P1421&gt;=99,"",INDEX('分け方の表'!$G$4:$G$23,P1421)&amp;""))</f>
        <v/>
      </c>
      <c r="R1421" s="39">
        <f>IF(L1421&lt;&gt;1,"",IF((F1421="収入")*(G1421="給与")*(E1421&lt;&gt;"")*(COUNTIFS('分け方の表'!$J$4:$J$13,E1421)&gt;0),INDEX('分け方の表'!$K$4:$K$13,MATCH(E1421,'分け方の表'!$J$4:$J$13,0))&amp;"",IFERROR(INDEX('分け方の表'!$C$4:$C$103,MATCH(F1421&amp;"|"&amp;G1421,'分け方の表'!$D$4:$D$103,0))&amp;"",IFERROR(INDEX('分け方の表'!$C$4:$C$103,MATCH(F1421&amp;"|（ほか全部）",'分け方の表'!$D$4:$D$103,0))&amp;"","未分類"))))</f>
        <v/>
      </c>
      <c r="S1421" s="39">
        <f>IF(L1421&lt;&gt;1,"",IF(N1421=1,"",IF(IF(O1421&gt;0,INDEX('分け方の表'!$N$4:$N$53,O1421)&amp;"","")&lt;&gt;"",IF(INDEX('分け方の表'!$N$4:$N$53,O1421)="（数えない）","",INDEX('分け方の表'!$N$4:$N$53,O1421)&amp;""),IF(I1421&amp;""="1",IF((Q1421&lt;&gt;"")*(D1421&lt;0)*(IFERROR(INDEX('入力'!$E$30:$E$88,MATCH(Q1421,'入力'!$A$30:$A$88,0)),"")="貯める・増やす"),Q1421,""),IF(A1421&amp;""="0","",IF(Q1421&lt;&gt;"",Q1421,R1421))))))</f>
        <v/>
      </c>
      <c r="T1421" s="56">
        <f>IF(S1421="","",IF(IFERROR(INDEX('入力'!$E$30:$E$88,MATCH(S1421,'入力'!$A$30:$A$88,0)),"")="入るお金",D1421,-D1421))</f>
        <v/>
      </c>
      <c r="U1421" s="39">
        <f>IF(L1421="","",IF(L1421&lt;&gt;1,"見出しなど",IF(N1421=1,"重なり",IF(S1421="",IF(O1421&gt;0,"数えない（直した）",IF(I1421&amp;""="1","振替",IF(A1421&amp;""="0","計算対象外","数えない"))),IF(COUNTIFS('入力'!$A$30:$A$88,S1421)=0,"一覧にない費目",IF(O1421&gt;0,"直した",IF(S1421="未分類","未分類","OK")))))))</f>
        <v/>
      </c>
    </row>
    <row r="1422">
      <c r="A1422" s="40" t="n"/>
      <c r="B1422" s="34" t="n"/>
      <c r="C1422" s="35" t="n"/>
      <c r="D1422" s="36" t="n"/>
      <c r="E1422" s="35" t="n"/>
      <c r="F1422" s="35" t="n"/>
      <c r="G1422" s="35" t="n"/>
      <c r="H1422" s="35" t="n"/>
      <c r="I1422" s="40" t="n"/>
      <c r="J1422" s="35" t="n"/>
      <c r="L1422" s="39">
        <f>IF(B1422="","",IFERROR(YEAR(B1422)*0+D1422*0+1,0))</f>
        <v/>
      </c>
      <c r="M1422" s="55">
        <f>IF(L1422&lt;&gt;1,"",IF(O1422&gt;0,IF(INDEX('分け方の表'!$O$4:$O$53,O1422)&lt;&gt;"",DATE(YEAR(INDEX('分け方の表'!$O$4:$O$53,O1422)),MONTH(INDEX('分け方の表'!$O$4:$O$53,O1422)),1),DATE(YEAR(B1422),MONTH(B1422),1)),DATE(YEAR(B1422),MONTH(B1422),1)))</f>
        <v/>
      </c>
      <c r="N1422" s="39">
        <f>IF(L1422&lt;&gt;1,"",IF(J1422="",0,IF(COUNTIFS($J$4:J1422,J1422)&gt;1,1,0)))</f>
        <v/>
      </c>
      <c r="O1422" s="39">
        <f>IF(L1422&lt;&gt;1,"",IF(J1422="",0,IFERROR(MATCH(J1422,'分け方の表'!$M$4:$M$53,0),0)))</f>
        <v/>
      </c>
      <c r="P1422" s="39">
        <f>IF(L1422&lt;&gt;1,"",IF(SUMPRODUCT((COUNTIFS(C1422,"*"&amp;'分け方の表'!$F$4:$F$23&amp;"*")&gt;0)*('分け方の表'!$F$4:$F$23&lt;&gt;"")*'分け方の表'!$I$4:$I$23)=0,99,1+COUNTIFS('分け方の表'!$I$4:$I$23,"&gt;"&amp;SUMPRODUCT((COUNTIFS(C1422,"*"&amp;'分け方の表'!$F$4:$F$23&amp;"*")&gt;0)*('分け方の表'!$F$4:$F$23&lt;&gt;"")*'分け方の表'!$I$4:$I$23))))</f>
        <v/>
      </c>
      <c r="Q1422" s="39">
        <f>IF(L1422&lt;&gt;1,"",IF(P1422&gt;=99,"",INDEX('分け方の表'!$G$4:$G$23,P1422)&amp;""))</f>
        <v/>
      </c>
      <c r="R1422" s="39">
        <f>IF(L1422&lt;&gt;1,"",IF((F1422="収入")*(G1422="給与")*(E1422&lt;&gt;"")*(COUNTIFS('分け方の表'!$J$4:$J$13,E1422)&gt;0),INDEX('分け方の表'!$K$4:$K$13,MATCH(E1422,'分け方の表'!$J$4:$J$13,0))&amp;"",IFERROR(INDEX('分け方の表'!$C$4:$C$103,MATCH(F1422&amp;"|"&amp;G1422,'分け方の表'!$D$4:$D$103,0))&amp;"",IFERROR(INDEX('分け方の表'!$C$4:$C$103,MATCH(F1422&amp;"|（ほか全部）",'分け方の表'!$D$4:$D$103,0))&amp;"","未分類"))))</f>
        <v/>
      </c>
      <c r="S1422" s="39">
        <f>IF(L1422&lt;&gt;1,"",IF(N1422=1,"",IF(IF(O1422&gt;0,INDEX('分け方の表'!$N$4:$N$53,O1422)&amp;"","")&lt;&gt;"",IF(INDEX('分け方の表'!$N$4:$N$53,O1422)="（数えない）","",INDEX('分け方の表'!$N$4:$N$53,O1422)&amp;""),IF(I1422&amp;""="1",IF((Q1422&lt;&gt;"")*(D1422&lt;0)*(IFERROR(INDEX('入力'!$E$30:$E$88,MATCH(Q1422,'入力'!$A$30:$A$88,0)),"")="貯める・増やす"),Q1422,""),IF(A1422&amp;""="0","",IF(Q1422&lt;&gt;"",Q1422,R1422))))))</f>
        <v/>
      </c>
      <c r="T1422" s="56">
        <f>IF(S1422="","",IF(IFERROR(INDEX('入力'!$E$30:$E$88,MATCH(S1422,'入力'!$A$30:$A$88,0)),"")="入るお金",D1422,-D1422))</f>
        <v/>
      </c>
      <c r="U1422" s="39">
        <f>IF(L1422="","",IF(L1422&lt;&gt;1,"見出しなど",IF(N1422=1,"重なり",IF(S1422="",IF(O1422&gt;0,"数えない（直した）",IF(I1422&amp;""="1","振替",IF(A1422&amp;""="0","計算対象外","数えない"))),IF(COUNTIFS('入力'!$A$30:$A$88,S1422)=0,"一覧にない費目",IF(O1422&gt;0,"直した",IF(S1422="未分類","未分類","OK")))))))</f>
        <v/>
      </c>
    </row>
    <row r="1423">
      <c r="A1423" s="40" t="n"/>
      <c r="B1423" s="34" t="n"/>
      <c r="C1423" s="35" t="n"/>
      <c r="D1423" s="36" t="n"/>
      <c r="E1423" s="35" t="n"/>
      <c r="F1423" s="35" t="n"/>
      <c r="G1423" s="35" t="n"/>
      <c r="H1423" s="35" t="n"/>
      <c r="I1423" s="40" t="n"/>
      <c r="J1423" s="35" t="n"/>
      <c r="L1423" s="39">
        <f>IF(B1423="","",IFERROR(YEAR(B1423)*0+D1423*0+1,0))</f>
        <v/>
      </c>
      <c r="M1423" s="55">
        <f>IF(L1423&lt;&gt;1,"",IF(O1423&gt;0,IF(INDEX('分け方の表'!$O$4:$O$53,O1423)&lt;&gt;"",DATE(YEAR(INDEX('分け方の表'!$O$4:$O$53,O1423)),MONTH(INDEX('分け方の表'!$O$4:$O$53,O1423)),1),DATE(YEAR(B1423),MONTH(B1423),1)),DATE(YEAR(B1423),MONTH(B1423),1)))</f>
        <v/>
      </c>
      <c r="N1423" s="39">
        <f>IF(L1423&lt;&gt;1,"",IF(J1423="",0,IF(COUNTIFS($J$4:J1423,J1423)&gt;1,1,0)))</f>
        <v/>
      </c>
      <c r="O1423" s="39">
        <f>IF(L1423&lt;&gt;1,"",IF(J1423="",0,IFERROR(MATCH(J1423,'分け方の表'!$M$4:$M$53,0),0)))</f>
        <v/>
      </c>
      <c r="P1423" s="39">
        <f>IF(L1423&lt;&gt;1,"",IF(SUMPRODUCT((COUNTIFS(C1423,"*"&amp;'分け方の表'!$F$4:$F$23&amp;"*")&gt;0)*('分け方の表'!$F$4:$F$23&lt;&gt;"")*'分け方の表'!$I$4:$I$23)=0,99,1+COUNTIFS('分け方の表'!$I$4:$I$23,"&gt;"&amp;SUMPRODUCT((COUNTIFS(C1423,"*"&amp;'分け方の表'!$F$4:$F$23&amp;"*")&gt;0)*('分け方の表'!$F$4:$F$23&lt;&gt;"")*'分け方の表'!$I$4:$I$23))))</f>
        <v/>
      </c>
      <c r="Q1423" s="39">
        <f>IF(L1423&lt;&gt;1,"",IF(P1423&gt;=99,"",INDEX('分け方の表'!$G$4:$G$23,P1423)&amp;""))</f>
        <v/>
      </c>
      <c r="R1423" s="39">
        <f>IF(L1423&lt;&gt;1,"",IF((F1423="収入")*(G1423="給与")*(E1423&lt;&gt;"")*(COUNTIFS('分け方の表'!$J$4:$J$13,E1423)&gt;0),INDEX('分け方の表'!$K$4:$K$13,MATCH(E1423,'分け方の表'!$J$4:$J$13,0))&amp;"",IFERROR(INDEX('分け方の表'!$C$4:$C$103,MATCH(F1423&amp;"|"&amp;G1423,'分け方の表'!$D$4:$D$103,0))&amp;"",IFERROR(INDEX('分け方の表'!$C$4:$C$103,MATCH(F1423&amp;"|（ほか全部）",'分け方の表'!$D$4:$D$103,0))&amp;"","未分類"))))</f>
        <v/>
      </c>
      <c r="S1423" s="39">
        <f>IF(L1423&lt;&gt;1,"",IF(N1423=1,"",IF(IF(O1423&gt;0,INDEX('分け方の表'!$N$4:$N$53,O1423)&amp;"","")&lt;&gt;"",IF(INDEX('分け方の表'!$N$4:$N$53,O1423)="（数えない）","",INDEX('分け方の表'!$N$4:$N$53,O1423)&amp;""),IF(I1423&amp;""="1",IF((Q1423&lt;&gt;"")*(D1423&lt;0)*(IFERROR(INDEX('入力'!$E$30:$E$88,MATCH(Q1423,'入力'!$A$30:$A$88,0)),"")="貯める・増やす"),Q1423,""),IF(A1423&amp;""="0","",IF(Q1423&lt;&gt;"",Q1423,R1423))))))</f>
        <v/>
      </c>
      <c r="T1423" s="56">
        <f>IF(S1423="","",IF(IFERROR(INDEX('入力'!$E$30:$E$88,MATCH(S1423,'入力'!$A$30:$A$88,0)),"")="入るお金",D1423,-D1423))</f>
        <v/>
      </c>
      <c r="U1423" s="39">
        <f>IF(L1423="","",IF(L1423&lt;&gt;1,"見出しなど",IF(N1423=1,"重なり",IF(S1423="",IF(O1423&gt;0,"数えない（直した）",IF(I1423&amp;""="1","振替",IF(A1423&amp;""="0","計算対象外","数えない"))),IF(COUNTIFS('入力'!$A$30:$A$88,S1423)=0,"一覧にない費目",IF(O1423&gt;0,"直した",IF(S1423="未分類","未分類","OK")))))))</f>
        <v/>
      </c>
    </row>
    <row r="1424">
      <c r="A1424" s="40" t="n"/>
      <c r="B1424" s="34" t="n"/>
      <c r="C1424" s="35" t="n"/>
      <c r="D1424" s="36" t="n"/>
      <c r="E1424" s="35" t="n"/>
      <c r="F1424" s="35" t="n"/>
      <c r="G1424" s="35" t="n"/>
      <c r="H1424" s="35" t="n"/>
      <c r="I1424" s="40" t="n"/>
      <c r="J1424" s="35" t="n"/>
      <c r="L1424" s="39">
        <f>IF(B1424="","",IFERROR(YEAR(B1424)*0+D1424*0+1,0))</f>
        <v/>
      </c>
      <c r="M1424" s="55">
        <f>IF(L1424&lt;&gt;1,"",IF(O1424&gt;0,IF(INDEX('分け方の表'!$O$4:$O$53,O1424)&lt;&gt;"",DATE(YEAR(INDEX('分け方の表'!$O$4:$O$53,O1424)),MONTH(INDEX('分け方の表'!$O$4:$O$53,O1424)),1),DATE(YEAR(B1424),MONTH(B1424),1)),DATE(YEAR(B1424),MONTH(B1424),1)))</f>
        <v/>
      </c>
      <c r="N1424" s="39">
        <f>IF(L1424&lt;&gt;1,"",IF(J1424="",0,IF(COUNTIFS($J$4:J1424,J1424)&gt;1,1,0)))</f>
        <v/>
      </c>
      <c r="O1424" s="39">
        <f>IF(L1424&lt;&gt;1,"",IF(J1424="",0,IFERROR(MATCH(J1424,'分け方の表'!$M$4:$M$53,0),0)))</f>
        <v/>
      </c>
      <c r="P1424" s="39">
        <f>IF(L1424&lt;&gt;1,"",IF(SUMPRODUCT((COUNTIFS(C1424,"*"&amp;'分け方の表'!$F$4:$F$23&amp;"*")&gt;0)*('分け方の表'!$F$4:$F$23&lt;&gt;"")*'分け方の表'!$I$4:$I$23)=0,99,1+COUNTIFS('分け方の表'!$I$4:$I$23,"&gt;"&amp;SUMPRODUCT((COUNTIFS(C1424,"*"&amp;'分け方の表'!$F$4:$F$23&amp;"*")&gt;0)*('分け方の表'!$F$4:$F$23&lt;&gt;"")*'分け方の表'!$I$4:$I$23))))</f>
        <v/>
      </c>
      <c r="Q1424" s="39">
        <f>IF(L1424&lt;&gt;1,"",IF(P1424&gt;=99,"",INDEX('分け方の表'!$G$4:$G$23,P1424)&amp;""))</f>
        <v/>
      </c>
      <c r="R1424" s="39">
        <f>IF(L1424&lt;&gt;1,"",IF((F1424="収入")*(G1424="給与")*(E1424&lt;&gt;"")*(COUNTIFS('分け方の表'!$J$4:$J$13,E1424)&gt;0),INDEX('分け方の表'!$K$4:$K$13,MATCH(E1424,'分け方の表'!$J$4:$J$13,0))&amp;"",IFERROR(INDEX('分け方の表'!$C$4:$C$103,MATCH(F1424&amp;"|"&amp;G1424,'分け方の表'!$D$4:$D$103,0))&amp;"",IFERROR(INDEX('分け方の表'!$C$4:$C$103,MATCH(F1424&amp;"|（ほか全部）",'分け方の表'!$D$4:$D$103,0))&amp;"","未分類"))))</f>
        <v/>
      </c>
      <c r="S1424" s="39">
        <f>IF(L1424&lt;&gt;1,"",IF(N1424=1,"",IF(IF(O1424&gt;0,INDEX('分け方の表'!$N$4:$N$53,O1424)&amp;"","")&lt;&gt;"",IF(INDEX('分け方の表'!$N$4:$N$53,O1424)="（数えない）","",INDEX('分け方の表'!$N$4:$N$53,O1424)&amp;""),IF(I1424&amp;""="1",IF((Q1424&lt;&gt;"")*(D1424&lt;0)*(IFERROR(INDEX('入力'!$E$30:$E$88,MATCH(Q1424,'入力'!$A$30:$A$88,0)),"")="貯める・増やす"),Q1424,""),IF(A1424&amp;""="0","",IF(Q1424&lt;&gt;"",Q1424,R1424))))))</f>
        <v/>
      </c>
      <c r="T1424" s="56">
        <f>IF(S1424="","",IF(IFERROR(INDEX('入力'!$E$30:$E$88,MATCH(S1424,'入力'!$A$30:$A$88,0)),"")="入るお金",D1424,-D1424))</f>
        <v/>
      </c>
      <c r="U1424" s="39">
        <f>IF(L1424="","",IF(L1424&lt;&gt;1,"見出しなど",IF(N1424=1,"重なり",IF(S1424="",IF(O1424&gt;0,"数えない（直した）",IF(I1424&amp;""="1","振替",IF(A1424&amp;""="0","計算対象外","数えない"))),IF(COUNTIFS('入力'!$A$30:$A$88,S1424)=0,"一覧にない費目",IF(O1424&gt;0,"直した",IF(S1424="未分類","未分類","OK")))))))</f>
        <v/>
      </c>
    </row>
    <row r="1425">
      <c r="A1425" s="40" t="n"/>
      <c r="B1425" s="34" t="n"/>
      <c r="C1425" s="35" t="n"/>
      <c r="D1425" s="36" t="n"/>
      <c r="E1425" s="35" t="n"/>
      <c r="F1425" s="35" t="n"/>
      <c r="G1425" s="35" t="n"/>
      <c r="H1425" s="35" t="n"/>
      <c r="I1425" s="40" t="n"/>
      <c r="J1425" s="35" t="n"/>
      <c r="L1425" s="39">
        <f>IF(B1425="","",IFERROR(YEAR(B1425)*0+D1425*0+1,0))</f>
        <v/>
      </c>
      <c r="M1425" s="55">
        <f>IF(L1425&lt;&gt;1,"",IF(O1425&gt;0,IF(INDEX('分け方の表'!$O$4:$O$53,O1425)&lt;&gt;"",DATE(YEAR(INDEX('分け方の表'!$O$4:$O$53,O1425)),MONTH(INDEX('分け方の表'!$O$4:$O$53,O1425)),1),DATE(YEAR(B1425),MONTH(B1425),1)),DATE(YEAR(B1425),MONTH(B1425),1)))</f>
        <v/>
      </c>
      <c r="N1425" s="39">
        <f>IF(L1425&lt;&gt;1,"",IF(J1425="",0,IF(COUNTIFS($J$4:J1425,J1425)&gt;1,1,0)))</f>
        <v/>
      </c>
      <c r="O1425" s="39">
        <f>IF(L1425&lt;&gt;1,"",IF(J1425="",0,IFERROR(MATCH(J1425,'分け方の表'!$M$4:$M$53,0),0)))</f>
        <v/>
      </c>
      <c r="P1425" s="39">
        <f>IF(L1425&lt;&gt;1,"",IF(SUMPRODUCT((COUNTIFS(C1425,"*"&amp;'分け方の表'!$F$4:$F$23&amp;"*")&gt;0)*('分け方の表'!$F$4:$F$23&lt;&gt;"")*'分け方の表'!$I$4:$I$23)=0,99,1+COUNTIFS('分け方の表'!$I$4:$I$23,"&gt;"&amp;SUMPRODUCT((COUNTIFS(C1425,"*"&amp;'分け方の表'!$F$4:$F$23&amp;"*")&gt;0)*('分け方の表'!$F$4:$F$23&lt;&gt;"")*'分け方の表'!$I$4:$I$23))))</f>
        <v/>
      </c>
      <c r="Q1425" s="39">
        <f>IF(L1425&lt;&gt;1,"",IF(P1425&gt;=99,"",INDEX('分け方の表'!$G$4:$G$23,P1425)&amp;""))</f>
        <v/>
      </c>
      <c r="R1425" s="39">
        <f>IF(L1425&lt;&gt;1,"",IF((F1425="収入")*(G1425="給与")*(E1425&lt;&gt;"")*(COUNTIFS('分け方の表'!$J$4:$J$13,E1425)&gt;0),INDEX('分け方の表'!$K$4:$K$13,MATCH(E1425,'分け方の表'!$J$4:$J$13,0))&amp;"",IFERROR(INDEX('分け方の表'!$C$4:$C$103,MATCH(F1425&amp;"|"&amp;G1425,'分け方の表'!$D$4:$D$103,0))&amp;"",IFERROR(INDEX('分け方の表'!$C$4:$C$103,MATCH(F1425&amp;"|（ほか全部）",'分け方の表'!$D$4:$D$103,0))&amp;"","未分類"))))</f>
        <v/>
      </c>
      <c r="S1425" s="39">
        <f>IF(L1425&lt;&gt;1,"",IF(N1425=1,"",IF(IF(O1425&gt;0,INDEX('分け方の表'!$N$4:$N$53,O1425)&amp;"","")&lt;&gt;"",IF(INDEX('分け方の表'!$N$4:$N$53,O1425)="（数えない）","",INDEX('分け方の表'!$N$4:$N$53,O1425)&amp;""),IF(I1425&amp;""="1",IF((Q1425&lt;&gt;"")*(D1425&lt;0)*(IFERROR(INDEX('入力'!$E$30:$E$88,MATCH(Q1425,'入力'!$A$30:$A$88,0)),"")="貯める・増やす"),Q1425,""),IF(A1425&amp;""="0","",IF(Q1425&lt;&gt;"",Q1425,R1425))))))</f>
        <v/>
      </c>
      <c r="T1425" s="56">
        <f>IF(S1425="","",IF(IFERROR(INDEX('入力'!$E$30:$E$88,MATCH(S1425,'入力'!$A$30:$A$88,0)),"")="入るお金",D1425,-D1425))</f>
        <v/>
      </c>
      <c r="U1425" s="39">
        <f>IF(L1425="","",IF(L1425&lt;&gt;1,"見出しなど",IF(N1425=1,"重なり",IF(S1425="",IF(O1425&gt;0,"数えない（直した）",IF(I1425&amp;""="1","振替",IF(A1425&amp;""="0","計算対象外","数えない"))),IF(COUNTIFS('入力'!$A$30:$A$88,S1425)=0,"一覧にない費目",IF(O1425&gt;0,"直した",IF(S1425="未分類","未分類","OK")))))))</f>
        <v/>
      </c>
    </row>
    <row r="1426">
      <c r="A1426" s="40" t="n"/>
      <c r="B1426" s="34" t="n"/>
      <c r="C1426" s="35" t="n"/>
      <c r="D1426" s="36" t="n"/>
      <c r="E1426" s="35" t="n"/>
      <c r="F1426" s="35" t="n"/>
      <c r="G1426" s="35" t="n"/>
      <c r="H1426" s="35" t="n"/>
      <c r="I1426" s="40" t="n"/>
      <c r="J1426" s="35" t="n"/>
      <c r="L1426" s="39">
        <f>IF(B1426="","",IFERROR(YEAR(B1426)*0+D1426*0+1,0))</f>
        <v/>
      </c>
      <c r="M1426" s="55">
        <f>IF(L1426&lt;&gt;1,"",IF(O1426&gt;0,IF(INDEX('分け方の表'!$O$4:$O$53,O1426)&lt;&gt;"",DATE(YEAR(INDEX('分け方の表'!$O$4:$O$53,O1426)),MONTH(INDEX('分け方の表'!$O$4:$O$53,O1426)),1),DATE(YEAR(B1426),MONTH(B1426),1)),DATE(YEAR(B1426),MONTH(B1426),1)))</f>
        <v/>
      </c>
      <c r="N1426" s="39">
        <f>IF(L1426&lt;&gt;1,"",IF(J1426="",0,IF(COUNTIFS($J$4:J1426,J1426)&gt;1,1,0)))</f>
        <v/>
      </c>
      <c r="O1426" s="39">
        <f>IF(L1426&lt;&gt;1,"",IF(J1426="",0,IFERROR(MATCH(J1426,'分け方の表'!$M$4:$M$53,0),0)))</f>
        <v/>
      </c>
      <c r="P1426" s="39">
        <f>IF(L1426&lt;&gt;1,"",IF(SUMPRODUCT((COUNTIFS(C1426,"*"&amp;'分け方の表'!$F$4:$F$23&amp;"*")&gt;0)*('分け方の表'!$F$4:$F$23&lt;&gt;"")*'分け方の表'!$I$4:$I$23)=0,99,1+COUNTIFS('分け方の表'!$I$4:$I$23,"&gt;"&amp;SUMPRODUCT((COUNTIFS(C1426,"*"&amp;'分け方の表'!$F$4:$F$23&amp;"*")&gt;0)*('分け方の表'!$F$4:$F$23&lt;&gt;"")*'分け方の表'!$I$4:$I$23))))</f>
        <v/>
      </c>
      <c r="Q1426" s="39">
        <f>IF(L1426&lt;&gt;1,"",IF(P1426&gt;=99,"",INDEX('分け方の表'!$G$4:$G$23,P1426)&amp;""))</f>
        <v/>
      </c>
      <c r="R1426" s="39">
        <f>IF(L1426&lt;&gt;1,"",IF((F1426="収入")*(G1426="給与")*(E1426&lt;&gt;"")*(COUNTIFS('分け方の表'!$J$4:$J$13,E1426)&gt;0),INDEX('分け方の表'!$K$4:$K$13,MATCH(E1426,'分け方の表'!$J$4:$J$13,0))&amp;"",IFERROR(INDEX('分け方の表'!$C$4:$C$103,MATCH(F1426&amp;"|"&amp;G1426,'分け方の表'!$D$4:$D$103,0))&amp;"",IFERROR(INDEX('分け方の表'!$C$4:$C$103,MATCH(F1426&amp;"|（ほか全部）",'分け方の表'!$D$4:$D$103,0))&amp;"","未分類"))))</f>
        <v/>
      </c>
      <c r="S1426" s="39">
        <f>IF(L1426&lt;&gt;1,"",IF(N1426=1,"",IF(IF(O1426&gt;0,INDEX('分け方の表'!$N$4:$N$53,O1426)&amp;"","")&lt;&gt;"",IF(INDEX('分け方の表'!$N$4:$N$53,O1426)="（数えない）","",INDEX('分け方の表'!$N$4:$N$53,O1426)&amp;""),IF(I1426&amp;""="1",IF((Q1426&lt;&gt;"")*(D1426&lt;0)*(IFERROR(INDEX('入力'!$E$30:$E$88,MATCH(Q1426,'入力'!$A$30:$A$88,0)),"")="貯める・増やす"),Q1426,""),IF(A1426&amp;""="0","",IF(Q1426&lt;&gt;"",Q1426,R1426))))))</f>
        <v/>
      </c>
      <c r="T1426" s="56">
        <f>IF(S1426="","",IF(IFERROR(INDEX('入力'!$E$30:$E$88,MATCH(S1426,'入力'!$A$30:$A$88,0)),"")="入るお金",D1426,-D1426))</f>
        <v/>
      </c>
      <c r="U1426" s="39">
        <f>IF(L1426="","",IF(L1426&lt;&gt;1,"見出しなど",IF(N1426=1,"重なり",IF(S1426="",IF(O1426&gt;0,"数えない（直した）",IF(I1426&amp;""="1","振替",IF(A1426&amp;""="0","計算対象外","数えない"))),IF(COUNTIFS('入力'!$A$30:$A$88,S1426)=0,"一覧にない費目",IF(O1426&gt;0,"直した",IF(S1426="未分類","未分類","OK")))))))</f>
        <v/>
      </c>
    </row>
    <row r="1427">
      <c r="A1427" s="40" t="n"/>
      <c r="B1427" s="34" t="n"/>
      <c r="C1427" s="35" t="n"/>
      <c r="D1427" s="36" t="n"/>
      <c r="E1427" s="35" t="n"/>
      <c r="F1427" s="35" t="n"/>
      <c r="G1427" s="35" t="n"/>
      <c r="H1427" s="35" t="n"/>
      <c r="I1427" s="40" t="n"/>
      <c r="J1427" s="35" t="n"/>
      <c r="L1427" s="39">
        <f>IF(B1427="","",IFERROR(YEAR(B1427)*0+D1427*0+1,0))</f>
        <v/>
      </c>
      <c r="M1427" s="55">
        <f>IF(L1427&lt;&gt;1,"",IF(O1427&gt;0,IF(INDEX('分け方の表'!$O$4:$O$53,O1427)&lt;&gt;"",DATE(YEAR(INDEX('分け方の表'!$O$4:$O$53,O1427)),MONTH(INDEX('分け方の表'!$O$4:$O$53,O1427)),1),DATE(YEAR(B1427),MONTH(B1427),1)),DATE(YEAR(B1427),MONTH(B1427),1)))</f>
        <v/>
      </c>
      <c r="N1427" s="39">
        <f>IF(L1427&lt;&gt;1,"",IF(J1427="",0,IF(COUNTIFS($J$4:J1427,J1427)&gt;1,1,0)))</f>
        <v/>
      </c>
      <c r="O1427" s="39">
        <f>IF(L1427&lt;&gt;1,"",IF(J1427="",0,IFERROR(MATCH(J1427,'分け方の表'!$M$4:$M$53,0),0)))</f>
        <v/>
      </c>
      <c r="P1427" s="39">
        <f>IF(L1427&lt;&gt;1,"",IF(SUMPRODUCT((COUNTIFS(C1427,"*"&amp;'分け方の表'!$F$4:$F$23&amp;"*")&gt;0)*('分け方の表'!$F$4:$F$23&lt;&gt;"")*'分け方の表'!$I$4:$I$23)=0,99,1+COUNTIFS('分け方の表'!$I$4:$I$23,"&gt;"&amp;SUMPRODUCT((COUNTIFS(C1427,"*"&amp;'分け方の表'!$F$4:$F$23&amp;"*")&gt;0)*('分け方の表'!$F$4:$F$23&lt;&gt;"")*'分け方の表'!$I$4:$I$23))))</f>
        <v/>
      </c>
      <c r="Q1427" s="39">
        <f>IF(L1427&lt;&gt;1,"",IF(P1427&gt;=99,"",INDEX('分け方の表'!$G$4:$G$23,P1427)&amp;""))</f>
        <v/>
      </c>
      <c r="R1427" s="39">
        <f>IF(L1427&lt;&gt;1,"",IF((F1427="収入")*(G1427="給与")*(E1427&lt;&gt;"")*(COUNTIFS('分け方の表'!$J$4:$J$13,E1427)&gt;0),INDEX('分け方の表'!$K$4:$K$13,MATCH(E1427,'分け方の表'!$J$4:$J$13,0))&amp;"",IFERROR(INDEX('分け方の表'!$C$4:$C$103,MATCH(F1427&amp;"|"&amp;G1427,'分け方の表'!$D$4:$D$103,0))&amp;"",IFERROR(INDEX('分け方の表'!$C$4:$C$103,MATCH(F1427&amp;"|（ほか全部）",'分け方の表'!$D$4:$D$103,0))&amp;"","未分類"))))</f>
        <v/>
      </c>
      <c r="S1427" s="39">
        <f>IF(L1427&lt;&gt;1,"",IF(N1427=1,"",IF(IF(O1427&gt;0,INDEX('分け方の表'!$N$4:$N$53,O1427)&amp;"","")&lt;&gt;"",IF(INDEX('分け方の表'!$N$4:$N$53,O1427)="（数えない）","",INDEX('分け方の表'!$N$4:$N$53,O1427)&amp;""),IF(I1427&amp;""="1",IF((Q1427&lt;&gt;"")*(D1427&lt;0)*(IFERROR(INDEX('入力'!$E$30:$E$88,MATCH(Q1427,'入力'!$A$30:$A$88,0)),"")="貯める・増やす"),Q1427,""),IF(A1427&amp;""="0","",IF(Q1427&lt;&gt;"",Q1427,R1427))))))</f>
        <v/>
      </c>
      <c r="T1427" s="56">
        <f>IF(S1427="","",IF(IFERROR(INDEX('入力'!$E$30:$E$88,MATCH(S1427,'入力'!$A$30:$A$88,0)),"")="入るお金",D1427,-D1427))</f>
        <v/>
      </c>
      <c r="U1427" s="39">
        <f>IF(L1427="","",IF(L1427&lt;&gt;1,"見出しなど",IF(N1427=1,"重なり",IF(S1427="",IF(O1427&gt;0,"数えない（直した）",IF(I1427&amp;""="1","振替",IF(A1427&amp;""="0","計算対象外","数えない"))),IF(COUNTIFS('入力'!$A$30:$A$88,S1427)=0,"一覧にない費目",IF(O1427&gt;0,"直した",IF(S1427="未分類","未分類","OK")))))))</f>
        <v/>
      </c>
    </row>
    <row r="1428">
      <c r="A1428" s="40" t="n"/>
      <c r="B1428" s="34" t="n"/>
      <c r="C1428" s="35" t="n"/>
      <c r="D1428" s="36" t="n"/>
      <c r="E1428" s="35" t="n"/>
      <c r="F1428" s="35" t="n"/>
      <c r="G1428" s="35" t="n"/>
      <c r="H1428" s="35" t="n"/>
      <c r="I1428" s="40" t="n"/>
      <c r="J1428" s="35" t="n"/>
      <c r="L1428" s="39">
        <f>IF(B1428="","",IFERROR(YEAR(B1428)*0+D1428*0+1,0))</f>
        <v/>
      </c>
      <c r="M1428" s="55">
        <f>IF(L1428&lt;&gt;1,"",IF(O1428&gt;0,IF(INDEX('分け方の表'!$O$4:$O$53,O1428)&lt;&gt;"",DATE(YEAR(INDEX('分け方の表'!$O$4:$O$53,O1428)),MONTH(INDEX('分け方の表'!$O$4:$O$53,O1428)),1),DATE(YEAR(B1428),MONTH(B1428),1)),DATE(YEAR(B1428),MONTH(B1428),1)))</f>
        <v/>
      </c>
      <c r="N1428" s="39">
        <f>IF(L1428&lt;&gt;1,"",IF(J1428="",0,IF(COUNTIFS($J$4:J1428,J1428)&gt;1,1,0)))</f>
        <v/>
      </c>
      <c r="O1428" s="39">
        <f>IF(L1428&lt;&gt;1,"",IF(J1428="",0,IFERROR(MATCH(J1428,'分け方の表'!$M$4:$M$53,0),0)))</f>
        <v/>
      </c>
      <c r="P1428" s="39">
        <f>IF(L1428&lt;&gt;1,"",IF(SUMPRODUCT((COUNTIFS(C1428,"*"&amp;'分け方の表'!$F$4:$F$23&amp;"*")&gt;0)*('分け方の表'!$F$4:$F$23&lt;&gt;"")*'分け方の表'!$I$4:$I$23)=0,99,1+COUNTIFS('分け方の表'!$I$4:$I$23,"&gt;"&amp;SUMPRODUCT((COUNTIFS(C1428,"*"&amp;'分け方の表'!$F$4:$F$23&amp;"*")&gt;0)*('分け方の表'!$F$4:$F$23&lt;&gt;"")*'分け方の表'!$I$4:$I$23))))</f>
        <v/>
      </c>
      <c r="Q1428" s="39">
        <f>IF(L1428&lt;&gt;1,"",IF(P1428&gt;=99,"",INDEX('分け方の表'!$G$4:$G$23,P1428)&amp;""))</f>
        <v/>
      </c>
      <c r="R1428" s="39">
        <f>IF(L1428&lt;&gt;1,"",IF((F1428="収入")*(G1428="給与")*(E1428&lt;&gt;"")*(COUNTIFS('分け方の表'!$J$4:$J$13,E1428)&gt;0),INDEX('分け方の表'!$K$4:$K$13,MATCH(E1428,'分け方の表'!$J$4:$J$13,0))&amp;"",IFERROR(INDEX('分け方の表'!$C$4:$C$103,MATCH(F1428&amp;"|"&amp;G1428,'分け方の表'!$D$4:$D$103,0))&amp;"",IFERROR(INDEX('分け方の表'!$C$4:$C$103,MATCH(F1428&amp;"|（ほか全部）",'分け方の表'!$D$4:$D$103,0))&amp;"","未分類"))))</f>
        <v/>
      </c>
      <c r="S1428" s="39">
        <f>IF(L1428&lt;&gt;1,"",IF(N1428=1,"",IF(IF(O1428&gt;0,INDEX('分け方の表'!$N$4:$N$53,O1428)&amp;"","")&lt;&gt;"",IF(INDEX('分け方の表'!$N$4:$N$53,O1428)="（数えない）","",INDEX('分け方の表'!$N$4:$N$53,O1428)&amp;""),IF(I1428&amp;""="1",IF((Q1428&lt;&gt;"")*(D1428&lt;0)*(IFERROR(INDEX('入力'!$E$30:$E$88,MATCH(Q1428,'入力'!$A$30:$A$88,0)),"")="貯める・増やす"),Q1428,""),IF(A1428&amp;""="0","",IF(Q1428&lt;&gt;"",Q1428,R1428))))))</f>
        <v/>
      </c>
      <c r="T1428" s="56">
        <f>IF(S1428="","",IF(IFERROR(INDEX('入力'!$E$30:$E$88,MATCH(S1428,'入力'!$A$30:$A$88,0)),"")="入るお金",D1428,-D1428))</f>
        <v/>
      </c>
      <c r="U1428" s="39">
        <f>IF(L1428="","",IF(L1428&lt;&gt;1,"見出しなど",IF(N1428=1,"重なり",IF(S1428="",IF(O1428&gt;0,"数えない（直した）",IF(I1428&amp;""="1","振替",IF(A1428&amp;""="0","計算対象外","数えない"))),IF(COUNTIFS('入力'!$A$30:$A$88,S1428)=0,"一覧にない費目",IF(O1428&gt;0,"直した",IF(S1428="未分類","未分類","OK")))))))</f>
        <v/>
      </c>
    </row>
    <row r="1429">
      <c r="A1429" s="40" t="n"/>
      <c r="B1429" s="34" t="n"/>
      <c r="C1429" s="35" t="n"/>
      <c r="D1429" s="36" t="n"/>
      <c r="E1429" s="35" t="n"/>
      <c r="F1429" s="35" t="n"/>
      <c r="G1429" s="35" t="n"/>
      <c r="H1429" s="35" t="n"/>
      <c r="I1429" s="40" t="n"/>
      <c r="J1429" s="35" t="n"/>
      <c r="L1429" s="39">
        <f>IF(B1429="","",IFERROR(YEAR(B1429)*0+D1429*0+1,0))</f>
        <v/>
      </c>
      <c r="M1429" s="55">
        <f>IF(L1429&lt;&gt;1,"",IF(O1429&gt;0,IF(INDEX('分け方の表'!$O$4:$O$53,O1429)&lt;&gt;"",DATE(YEAR(INDEX('分け方の表'!$O$4:$O$53,O1429)),MONTH(INDEX('分け方の表'!$O$4:$O$53,O1429)),1),DATE(YEAR(B1429),MONTH(B1429),1)),DATE(YEAR(B1429),MONTH(B1429),1)))</f>
        <v/>
      </c>
      <c r="N1429" s="39">
        <f>IF(L1429&lt;&gt;1,"",IF(J1429="",0,IF(COUNTIFS($J$4:J1429,J1429)&gt;1,1,0)))</f>
        <v/>
      </c>
      <c r="O1429" s="39">
        <f>IF(L1429&lt;&gt;1,"",IF(J1429="",0,IFERROR(MATCH(J1429,'分け方の表'!$M$4:$M$53,0),0)))</f>
        <v/>
      </c>
      <c r="P1429" s="39">
        <f>IF(L1429&lt;&gt;1,"",IF(SUMPRODUCT((COUNTIFS(C1429,"*"&amp;'分け方の表'!$F$4:$F$23&amp;"*")&gt;0)*('分け方の表'!$F$4:$F$23&lt;&gt;"")*'分け方の表'!$I$4:$I$23)=0,99,1+COUNTIFS('分け方の表'!$I$4:$I$23,"&gt;"&amp;SUMPRODUCT((COUNTIFS(C1429,"*"&amp;'分け方の表'!$F$4:$F$23&amp;"*")&gt;0)*('分け方の表'!$F$4:$F$23&lt;&gt;"")*'分け方の表'!$I$4:$I$23))))</f>
        <v/>
      </c>
      <c r="Q1429" s="39">
        <f>IF(L1429&lt;&gt;1,"",IF(P1429&gt;=99,"",INDEX('分け方の表'!$G$4:$G$23,P1429)&amp;""))</f>
        <v/>
      </c>
      <c r="R1429" s="39">
        <f>IF(L1429&lt;&gt;1,"",IF((F1429="収入")*(G1429="給与")*(E1429&lt;&gt;"")*(COUNTIFS('分け方の表'!$J$4:$J$13,E1429)&gt;0),INDEX('分け方の表'!$K$4:$K$13,MATCH(E1429,'分け方の表'!$J$4:$J$13,0))&amp;"",IFERROR(INDEX('分け方の表'!$C$4:$C$103,MATCH(F1429&amp;"|"&amp;G1429,'分け方の表'!$D$4:$D$103,0))&amp;"",IFERROR(INDEX('分け方の表'!$C$4:$C$103,MATCH(F1429&amp;"|（ほか全部）",'分け方の表'!$D$4:$D$103,0))&amp;"","未分類"))))</f>
        <v/>
      </c>
      <c r="S1429" s="39">
        <f>IF(L1429&lt;&gt;1,"",IF(N1429=1,"",IF(IF(O1429&gt;0,INDEX('分け方の表'!$N$4:$N$53,O1429)&amp;"","")&lt;&gt;"",IF(INDEX('分け方の表'!$N$4:$N$53,O1429)="（数えない）","",INDEX('分け方の表'!$N$4:$N$53,O1429)&amp;""),IF(I1429&amp;""="1",IF((Q1429&lt;&gt;"")*(D1429&lt;0)*(IFERROR(INDEX('入力'!$E$30:$E$88,MATCH(Q1429,'入力'!$A$30:$A$88,0)),"")="貯める・増やす"),Q1429,""),IF(A1429&amp;""="0","",IF(Q1429&lt;&gt;"",Q1429,R1429))))))</f>
        <v/>
      </c>
      <c r="T1429" s="56">
        <f>IF(S1429="","",IF(IFERROR(INDEX('入力'!$E$30:$E$88,MATCH(S1429,'入力'!$A$30:$A$88,0)),"")="入るお金",D1429,-D1429))</f>
        <v/>
      </c>
      <c r="U1429" s="39">
        <f>IF(L1429="","",IF(L1429&lt;&gt;1,"見出しなど",IF(N1429=1,"重なり",IF(S1429="",IF(O1429&gt;0,"数えない（直した）",IF(I1429&amp;""="1","振替",IF(A1429&amp;""="0","計算対象外","数えない"))),IF(COUNTIFS('入力'!$A$30:$A$88,S1429)=0,"一覧にない費目",IF(O1429&gt;0,"直した",IF(S1429="未分類","未分類","OK")))))))</f>
        <v/>
      </c>
    </row>
    <row r="1430">
      <c r="A1430" s="40" t="n"/>
      <c r="B1430" s="34" t="n"/>
      <c r="C1430" s="35" t="n"/>
      <c r="D1430" s="36" t="n"/>
      <c r="E1430" s="35" t="n"/>
      <c r="F1430" s="35" t="n"/>
      <c r="G1430" s="35" t="n"/>
      <c r="H1430" s="35" t="n"/>
      <c r="I1430" s="40" t="n"/>
      <c r="J1430" s="35" t="n"/>
      <c r="L1430" s="39">
        <f>IF(B1430="","",IFERROR(YEAR(B1430)*0+D1430*0+1,0))</f>
        <v/>
      </c>
      <c r="M1430" s="55">
        <f>IF(L1430&lt;&gt;1,"",IF(O1430&gt;0,IF(INDEX('分け方の表'!$O$4:$O$53,O1430)&lt;&gt;"",DATE(YEAR(INDEX('分け方の表'!$O$4:$O$53,O1430)),MONTH(INDEX('分け方の表'!$O$4:$O$53,O1430)),1),DATE(YEAR(B1430),MONTH(B1430),1)),DATE(YEAR(B1430),MONTH(B1430),1)))</f>
        <v/>
      </c>
      <c r="N1430" s="39">
        <f>IF(L1430&lt;&gt;1,"",IF(J1430="",0,IF(COUNTIFS($J$4:J1430,J1430)&gt;1,1,0)))</f>
        <v/>
      </c>
      <c r="O1430" s="39">
        <f>IF(L1430&lt;&gt;1,"",IF(J1430="",0,IFERROR(MATCH(J1430,'分け方の表'!$M$4:$M$53,0),0)))</f>
        <v/>
      </c>
      <c r="P1430" s="39">
        <f>IF(L1430&lt;&gt;1,"",IF(SUMPRODUCT((COUNTIFS(C1430,"*"&amp;'分け方の表'!$F$4:$F$23&amp;"*")&gt;0)*('分け方の表'!$F$4:$F$23&lt;&gt;"")*'分け方の表'!$I$4:$I$23)=0,99,1+COUNTIFS('分け方の表'!$I$4:$I$23,"&gt;"&amp;SUMPRODUCT((COUNTIFS(C1430,"*"&amp;'分け方の表'!$F$4:$F$23&amp;"*")&gt;0)*('分け方の表'!$F$4:$F$23&lt;&gt;"")*'分け方の表'!$I$4:$I$23))))</f>
        <v/>
      </c>
      <c r="Q1430" s="39">
        <f>IF(L1430&lt;&gt;1,"",IF(P1430&gt;=99,"",INDEX('分け方の表'!$G$4:$G$23,P1430)&amp;""))</f>
        <v/>
      </c>
      <c r="R1430" s="39">
        <f>IF(L1430&lt;&gt;1,"",IF((F1430="収入")*(G1430="給与")*(E1430&lt;&gt;"")*(COUNTIFS('分け方の表'!$J$4:$J$13,E1430)&gt;0),INDEX('分け方の表'!$K$4:$K$13,MATCH(E1430,'分け方の表'!$J$4:$J$13,0))&amp;"",IFERROR(INDEX('分け方の表'!$C$4:$C$103,MATCH(F1430&amp;"|"&amp;G1430,'分け方の表'!$D$4:$D$103,0))&amp;"",IFERROR(INDEX('分け方の表'!$C$4:$C$103,MATCH(F1430&amp;"|（ほか全部）",'分け方の表'!$D$4:$D$103,0))&amp;"","未分類"))))</f>
        <v/>
      </c>
      <c r="S1430" s="39">
        <f>IF(L1430&lt;&gt;1,"",IF(N1430=1,"",IF(IF(O1430&gt;0,INDEX('分け方の表'!$N$4:$N$53,O1430)&amp;"","")&lt;&gt;"",IF(INDEX('分け方の表'!$N$4:$N$53,O1430)="（数えない）","",INDEX('分け方の表'!$N$4:$N$53,O1430)&amp;""),IF(I1430&amp;""="1",IF((Q1430&lt;&gt;"")*(D1430&lt;0)*(IFERROR(INDEX('入力'!$E$30:$E$88,MATCH(Q1430,'入力'!$A$30:$A$88,0)),"")="貯める・増やす"),Q1430,""),IF(A1430&amp;""="0","",IF(Q1430&lt;&gt;"",Q1430,R1430))))))</f>
        <v/>
      </c>
      <c r="T1430" s="56">
        <f>IF(S1430="","",IF(IFERROR(INDEX('入力'!$E$30:$E$88,MATCH(S1430,'入力'!$A$30:$A$88,0)),"")="入るお金",D1430,-D1430))</f>
        <v/>
      </c>
      <c r="U1430" s="39">
        <f>IF(L1430="","",IF(L1430&lt;&gt;1,"見出しなど",IF(N1430=1,"重なり",IF(S1430="",IF(O1430&gt;0,"数えない（直した）",IF(I1430&amp;""="1","振替",IF(A1430&amp;""="0","計算対象外","数えない"))),IF(COUNTIFS('入力'!$A$30:$A$88,S1430)=0,"一覧にない費目",IF(O1430&gt;0,"直した",IF(S1430="未分類","未分類","OK")))))))</f>
        <v/>
      </c>
    </row>
    <row r="1431">
      <c r="A1431" s="40" t="n"/>
      <c r="B1431" s="34" t="n"/>
      <c r="C1431" s="35" t="n"/>
      <c r="D1431" s="36" t="n"/>
      <c r="E1431" s="35" t="n"/>
      <c r="F1431" s="35" t="n"/>
      <c r="G1431" s="35" t="n"/>
      <c r="H1431" s="35" t="n"/>
      <c r="I1431" s="40" t="n"/>
      <c r="J1431" s="35" t="n"/>
      <c r="L1431" s="39">
        <f>IF(B1431="","",IFERROR(YEAR(B1431)*0+D1431*0+1,0))</f>
        <v/>
      </c>
      <c r="M1431" s="55">
        <f>IF(L1431&lt;&gt;1,"",IF(O1431&gt;0,IF(INDEX('分け方の表'!$O$4:$O$53,O1431)&lt;&gt;"",DATE(YEAR(INDEX('分け方の表'!$O$4:$O$53,O1431)),MONTH(INDEX('分け方の表'!$O$4:$O$53,O1431)),1),DATE(YEAR(B1431),MONTH(B1431),1)),DATE(YEAR(B1431),MONTH(B1431),1)))</f>
        <v/>
      </c>
      <c r="N1431" s="39">
        <f>IF(L1431&lt;&gt;1,"",IF(J1431="",0,IF(COUNTIFS($J$4:J1431,J1431)&gt;1,1,0)))</f>
        <v/>
      </c>
      <c r="O1431" s="39">
        <f>IF(L1431&lt;&gt;1,"",IF(J1431="",0,IFERROR(MATCH(J1431,'分け方の表'!$M$4:$M$53,0),0)))</f>
        <v/>
      </c>
      <c r="P1431" s="39">
        <f>IF(L1431&lt;&gt;1,"",IF(SUMPRODUCT((COUNTIFS(C1431,"*"&amp;'分け方の表'!$F$4:$F$23&amp;"*")&gt;0)*('分け方の表'!$F$4:$F$23&lt;&gt;"")*'分け方の表'!$I$4:$I$23)=0,99,1+COUNTIFS('分け方の表'!$I$4:$I$23,"&gt;"&amp;SUMPRODUCT((COUNTIFS(C1431,"*"&amp;'分け方の表'!$F$4:$F$23&amp;"*")&gt;0)*('分け方の表'!$F$4:$F$23&lt;&gt;"")*'分け方の表'!$I$4:$I$23))))</f>
        <v/>
      </c>
      <c r="Q1431" s="39">
        <f>IF(L1431&lt;&gt;1,"",IF(P1431&gt;=99,"",INDEX('分け方の表'!$G$4:$G$23,P1431)&amp;""))</f>
        <v/>
      </c>
      <c r="R1431" s="39">
        <f>IF(L1431&lt;&gt;1,"",IF((F1431="収入")*(G1431="給与")*(E1431&lt;&gt;"")*(COUNTIFS('分け方の表'!$J$4:$J$13,E1431)&gt;0),INDEX('分け方の表'!$K$4:$K$13,MATCH(E1431,'分け方の表'!$J$4:$J$13,0))&amp;"",IFERROR(INDEX('分け方の表'!$C$4:$C$103,MATCH(F1431&amp;"|"&amp;G1431,'分け方の表'!$D$4:$D$103,0))&amp;"",IFERROR(INDEX('分け方の表'!$C$4:$C$103,MATCH(F1431&amp;"|（ほか全部）",'分け方の表'!$D$4:$D$103,0))&amp;"","未分類"))))</f>
        <v/>
      </c>
      <c r="S1431" s="39">
        <f>IF(L1431&lt;&gt;1,"",IF(N1431=1,"",IF(IF(O1431&gt;0,INDEX('分け方の表'!$N$4:$N$53,O1431)&amp;"","")&lt;&gt;"",IF(INDEX('分け方の表'!$N$4:$N$53,O1431)="（数えない）","",INDEX('分け方の表'!$N$4:$N$53,O1431)&amp;""),IF(I1431&amp;""="1",IF((Q1431&lt;&gt;"")*(D1431&lt;0)*(IFERROR(INDEX('入力'!$E$30:$E$88,MATCH(Q1431,'入力'!$A$30:$A$88,0)),"")="貯める・増やす"),Q1431,""),IF(A1431&amp;""="0","",IF(Q1431&lt;&gt;"",Q1431,R1431))))))</f>
        <v/>
      </c>
      <c r="T1431" s="56">
        <f>IF(S1431="","",IF(IFERROR(INDEX('入力'!$E$30:$E$88,MATCH(S1431,'入力'!$A$30:$A$88,0)),"")="入るお金",D1431,-D1431))</f>
        <v/>
      </c>
      <c r="U1431" s="39">
        <f>IF(L1431="","",IF(L1431&lt;&gt;1,"見出しなど",IF(N1431=1,"重なり",IF(S1431="",IF(O1431&gt;0,"数えない（直した）",IF(I1431&amp;""="1","振替",IF(A1431&amp;""="0","計算対象外","数えない"))),IF(COUNTIFS('入力'!$A$30:$A$88,S1431)=0,"一覧にない費目",IF(O1431&gt;0,"直した",IF(S1431="未分類","未分類","OK")))))))</f>
        <v/>
      </c>
    </row>
    <row r="1432">
      <c r="A1432" s="40" t="n"/>
      <c r="B1432" s="34" t="n"/>
      <c r="C1432" s="35" t="n"/>
      <c r="D1432" s="36" t="n"/>
      <c r="E1432" s="35" t="n"/>
      <c r="F1432" s="35" t="n"/>
      <c r="G1432" s="35" t="n"/>
      <c r="H1432" s="35" t="n"/>
      <c r="I1432" s="40" t="n"/>
      <c r="J1432" s="35" t="n"/>
      <c r="L1432" s="39">
        <f>IF(B1432="","",IFERROR(YEAR(B1432)*0+D1432*0+1,0))</f>
        <v/>
      </c>
      <c r="M1432" s="55">
        <f>IF(L1432&lt;&gt;1,"",IF(O1432&gt;0,IF(INDEX('分け方の表'!$O$4:$O$53,O1432)&lt;&gt;"",DATE(YEAR(INDEX('分け方の表'!$O$4:$O$53,O1432)),MONTH(INDEX('分け方の表'!$O$4:$O$53,O1432)),1),DATE(YEAR(B1432),MONTH(B1432),1)),DATE(YEAR(B1432),MONTH(B1432),1)))</f>
        <v/>
      </c>
      <c r="N1432" s="39">
        <f>IF(L1432&lt;&gt;1,"",IF(J1432="",0,IF(COUNTIFS($J$4:J1432,J1432)&gt;1,1,0)))</f>
        <v/>
      </c>
      <c r="O1432" s="39">
        <f>IF(L1432&lt;&gt;1,"",IF(J1432="",0,IFERROR(MATCH(J1432,'分け方の表'!$M$4:$M$53,0),0)))</f>
        <v/>
      </c>
      <c r="P1432" s="39">
        <f>IF(L1432&lt;&gt;1,"",IF(SUMPRODUCT((COUNTIFS(C1432,"*"&amp;'分け方の表'!$F$4:$F$23&amp;"*")&gt;0)*('分け方の表'!$F$4:$F$23&lt;&gt;"")*'分け方の表'!$I$4:$I$23)=0,99,1+COUNTIFS('分け方の表'!$I$4:$I$23,"&gt;"&amp;SUMPRODUCT((COUNTIFS(C1432,"*"&amp;'分け方の表'!$F$4:$F$23&amp;"*")&gt;0)*('分け方の表'!$F$4:$F$23&lt;&gt;"")*'分け方の表'!$I$4:$I$23))))</f>
        <v/>
      </c>
      <c r="Q1432" s="39">
        <f>IF(L1432&lt;&gt;1,"",IF(P1432&gt;=99,"",INDEX('分け方の表'!$G$4:$G$23,P1432)&amp;""))</f>
        <v/>
      </c>
      <c r="R1432" s="39">
        <f>IF(L1432&lt;&gt;1,"",IF((F1432="収入")*(G1432="給与")*(E1432&lt;&gt;"")*(COUNTIFS('分け方の表'!$J$4:$J$13,E1432)&gt;0),INDEX('分け方の表'!$K$4:$K$13,MATCH(E1432,'分け方の表'!$J$4:$J$13,0))&amp;"",IFERROR(INDEX('分け方の表'!$C$4:$C$103,MATCH(F1432&amp;"|"&amp;G1432,'分け方の表'!$D$4:$D$103,0))&amp;"",IFERROR(INDEX('分け方の表'!$C$4:$C$103,MATCH(F1432&amp;"|（ほか全部）",'分け方の表'!$D$4:$D$103,0))&amp;"","未分類"))))</f>
        <v/>
      </c>
      <c r="S1432" s="39">
        <f>IF(L1432&lt;&gt;1,"",IF(N1432=1,"",IF(IF(O1432&gt;0,INDEX('分け方の表'!$N$4:$N$53,O1432)&amp;"","")&lt;&gt;"",IF(INDEX('分け方の表'!$N$4:$N$53,O1432)="（数えない）","",INDEX('分け方の表'!$N$4:$N$53,O1432)&amp;""),IF(I1432&amp;""="1",IF((Q1432&lt;&gt;"")*(D1432&lt;0)*(IFERROR(INDEX('入力'!$E$30:$E$88,MATCH(Q1432,'入力'!$A$30:$A$88,0)),"")="貯める・増やす"),Q1432,""),IF(A1432&amp;""="0","",IF(Q1432&lt;&gt;"",Q1432,R1432))))))</f>
        <v/>
      </c>
      <c r="T1432" s="56">
        <f>IF(S1432="","",IF(IFERROR(INDEX('入力'!$E$30:$E$88,MATCH(S1432,'入力'!$A$30:$A$88,0)),"")="入るお金",D1432,-D1432))</f>
        <v/>
      </c>
      <c r="U1432" s="39">
        <f>IF(L1432="","",IF(L1432&lt;&gt;1,"見出しなど",IF(N1432=1,"重なり",IF(S1432="",IF(O1432&gt;0,"数えない（直した）",IF(I1432&amp;""="1","振替",IF(A1432&amp;""="0","計算対象外","数えない"))),IF(COUNTIFS('入力'!$A$30:$A$88,S1432)=0,"一覧にない費目",IF(O1432&gt;0,"直した",IF(S1432="未分類","未分類","OK")))))))</f>
        <v/>
      </c>
    </row>
    <row r="1433">
      <c r="A1433" s="40" t="n"/>
      <c r="B1433" s="34" t="n"/>
      <c r="C1433" s="35" t="n"/>
      <c r="D1433" s="36" t="n"/>
      <c r="E1433" s="35" t="n"/>
      <c r="F1433" s="35" t="n"/>
      <c r="G1433" s="35" t="n"/>
      <c r="H1433" s="35" t="n"/>
      <c r="I1433" s="40" t="n"/>
      <c r="J1433" s="35" t="n"/>
      <c r="L1433" s="39">
        <f>IF(B1433="","",IFERROR(YEAR(B1433)*0+D1433*0+1,0))</f>
        <v/>
      </c>
      <c r="M1433" s="55">
        <f>IF(L1433&lt;&gt;1,"",IF(O1433&gt;0,IF(INDEX('分け方の表'!$O$4:$O$53,O1433)&lt;&gt;"",DATE(YEAR(INDEX('分け方の表'!$O$4:$O$53,O1433)),MONTH(INDEX('分け方の表'!$O$4:$O$53,O1433)),1),DATE(YEAR(B1433),MONTH(B1433),1)),DATE(YEAR(B1433),MONTH(B1433),1)))</f>
        <v/>
      </c>
      <c r="N1433" s="39">
        <f>IF(L1433&lt;&gt;1,"",IF(J1433="",0,IF(COUNTIFS($J$4:J1433,J1433)&gt;1,1,0)))</f>
        <v/>
      </c>
      <c r="O1433" s="39">
        <f>IF(L1433&lt;&gt;1,"",IF(J1433="",0,IFERROR(MATCH(J1433,'分け方の表'!$M$4:$M$53,0),0)))</f>
        <v/>
      </c>
      <c r="P1433" s="39">
        <f>IF(L1433&lt;&gt;1,"",IF(SUMPRODUCT((COUNTIFS(C1433,"*"&amp;'分け方の表'!$F$4:$F$23&amp;"*")&gt;0)*('分け方の表'!$F$4:$F$23&lt;&gt;"")*'分け方の表'!$I$4:$I$23)=0,99,1+COUNTIFS('分け方の表'!$I$4:$I$23,"&gt;"&amp;SUMPRODUCT((COUNTIFS(C1433,"*"&amp;'分け方の表'!$F$4:$F$23&amp;"*")&gt;0)*('分け方の表'!$F$4:$F$23&lt;&gt;"")*'分け方の表'!$I$4:$I$23))))</f>
        <v/>
      </c>
      <c r="Q1433" s="39">
        <f>IF(L1433&lt;&gt;1,"",IF(P1433&gt;=99,"",INDEX('分け方の表'!$G$4:$G$23,P1433)&amp;""))</f>
        <v/>
      </c>
      <c r="R1433" s="39">
        <f>IF(L1433&lt;&gt;1,"",IF((F1433="収入")*(G1433="給与")*(E1433&lt;&gt;"")*(COUNTIFS('分け方の表'!$J$4:$J$13,E1433)&gt;0),INDEX('分け方の表'!$K$4:$K$13,MATCH(E1433,'分け方の表'!$J$4:$J$13,0))&amp;"",IFERROR(INDEX('分け方の表'!$C$4:$C$103,MATCH(F1433&amp;"|"&amp;G1433,'分け方の表'!$D$4:$D$103,0))&amp;"",IFERROR(INDEX('分け方の表'!$C$4:$C$103,MATCH(F1433&amp;"|（ほか全部）",'分け方の表'!$D$4:$D$103,0))&amp;"","未分類"))))</f>
        <v/>
      </c>
      <c r="S1433" s="39">
        <f>IF(L1433&lt;&gt;1,"",IF(N1433=1,"",IF(IF(O1433&gt;0,INDEX('分け方の表'!$N$4:$N$53,O1433)&amp;"","")&lt;&gt;"",IF(INDEX('分け方の表'!$N$4:$N$53,O1433)="（数えない）","",INDEX('分け方の表'!$N$4:$N$53,O1433)&amp;""),IF(I1433&amp;""="1",IF((Q1433&lt;&gt;"")*(D1433&lt;0)*(IFERROR(INDEX('入力'!$E$30:$E$88,MATCH(Q1433,'入力'!$A$30:$A$88,0)),"")="貯める・増やす"),Q1433,""),IF(A1433&amp;""="0","",IF(Q1433&lt;&gt;"",Q1433,R1433))))))</f>
        <v/>
      </c>
      <c r="T1433" s="56">
        <f>IF(S1433="","",IF(IFERROR(INDEX('入力'!$E$30:$E$88,MATCH(S1433,'入力'!$A$30:$A$88,0)),"")="入るお金",D1433,-D1433))</f>
        <v/>
      </c>
      <c r="U1433" s="39">
        <f>IF(L1433="","",IF(L1433&lt;&gt;1,"見出しなど",IF(N1433=1,"重なり",IF(S1433="",IF(O1433&gt;0,"数えない（直した）",IF(I1433&amp;""="1","振替",IF(A1433&amp;""="0","計算対象外","数えない"))),IF(COUNTIFS('入力'!$A$30:$A$88,S1433)=0,"一覧にない費目",IF(O1433&gt;0,"直した",IF(S1433="未分類","未分類","OK")))))))</f>
        <v/>
      </c>
    </row>
    <row r="1434">
      <c r="A1434" s="40" t="n"/>
      <c r="B1434" s="34" t="n"/>
      <c r="C1434" s="35" t="n"/>
      <c r="D1434" s="36" t="n"/>
      <c r="E1434" s="35" t="n"/>
      <c r="F1434" s="35" t="n"/>
      <c r="G1434" s="35" t="n"/>
      <c r="H1434" s="35" t="n"/>
      <c r="I1434" s="40" t="n"/>
      <c r="J1434" s="35" t="n"/>
      <c r="L1434" s="39">
        <f>IF(B1434="","",IFERROR(YEAR(B1434)*0+D1434*0+1,0))</f>
        <v/>
      </c>
      <c r="M1434" s="55">
        <f>IF(L1434&lt;&gt;1,"",IF(O1434&gt;0,IF(INDEX('分け方の表'!$O$4:$O$53,O1434)&lt;&gt;"",DATE(YEAR(INDEX('分け方の表'!$O$4:$O$53,O1434)),MONTH(INDEX('分け方の表'!$O$4:$O$53,O1434)),1),DATE(YEAR(B1434),MONTH(B1434),1)),DATE(YEAR(B1434),MONTH(B1434),1)))</f>
        <v/>
      </c>
      <c r="N1434" s="39">
        <f>IF(L1434&lt;&gt;1,"",IF(J1434="",0,IF(COUNTIFS($J$4:J1434,J1434)&gt;1,1,0)))</f>
        <v/>
      </c>
      <c r="O1434" s="39">
        <f>IF(L1434&lt;&gt;1,"",IF(J1434="",0,IFERROR(MATCH(J1434,'分け方の表'!$M$4:$M$53,0),0)))</f>
        <v/>
      </c>
      <c r="P1434" s="39">
        <f>IF(L1434&lt;&gt;1,"",IF(SUMPRODUCT((COUNTIFS(C1434,"*"&amp;'分け方の表'!$F$4:$F$23&amp;"*")&gt;0)*('分け方の表'!$F$4:$F$23&lt;&gt;"")*'分け方の表'!$I$4:$I$23)=0,99,1+COUNTIFS('分け方の表'!$I$4:$I$23,"&gt;"&amp;SUMPRODUCT((COUNTIFS(C1434,"*"&amp;'分け方の表'!$F$4:$F$23&amp;"*")&gt;0)*('分け方の表'!$F$4:$F$23&lt;&gt;"")*'分け方の表'!$I$4:$I$23))))</f>
        <v/>
      </c>
      <c r="Q1434" s="39">
        <f>IF(L1434&lt;&gt;1,"",IF(P1434&gt;=99,"",INDEX('分け方の表'!$G$4:$G$23,P1434)&amp;""))</f>
        <v/>
      </c>
      <c r="R1434" s="39">
        <f>IF(L1434&lt;&gt;1,"",IF((F1434="収入")*(G1434="給与")*(E1434&lt;&gt;"")*(COUNTIFS('分け方の表'!$J$4:$J$13,E1434)&gt;0),INDEX('分け方の表'!$K$4:$K$13,MATCH(E1434,'分け方の表'!$J$4:$J$13,0))&amp;"",IFERROR(INDEX('分け方の表'!$C$4:$C$103,MATCH(F1434&amp;"|"&amp;G1434,'分け方の表'!$D$4:$D$103,0))&amp;"",IFERROR(INDEX('分け方の表'!$C$4:$C$103,MATCH(F1434&amp;"|（ほか全部）",'分け方の表'!$D$4:$D$103,0))&amp;"","未分類"))))</f>
        <v/>
      </c>
      <c r="S1434" s="39">
        <f>IF(L1434&lt;&gt;1,"",IF(N1434=1,"",IF(IF(O1434&gt;0,INDEX('分け方の表'!$N$4:$N$53,O1434)&amp;"","")&lt;&gt;"",IF(INDEX('分け方の表'!$N$4:$N$53,O1434)="（数えない）","",INDEX('分け方の表'!$N$4:$N$53,O1434)&amp;""),IF(I1434&amp;""="1",IF((Q1434&lt;&gt;"")*(D1434&lt;0)*(IFERROR(INDEX('入力'!$E$30:$E$88,MATCH(Q1434,'入力'!$A$30:$A$88,0)),"")="貯める・増やす"),Q1434,""),IF(A1434&amp;""="0","",IF(Q1434&lt;&gt;"",Q1434,R1434))))))</f>
        <v/>
      </c>
      <c r="T1434" s="56">
        <f>IF(S1434="","",IF(IFERROR(INDEX('入力'!$E$30:$E$88,MATCH(S1434,'入力'!$A$30:$A$88,0)),"")="入るお金",D1434,-D1434))</f>
        <v/>
      </c>
      <c r="U1434" s="39">
        <f>IF(L1434="","",IF(L1434&lt;&gt;1,"見出しなど",IF(N1434=1,"重なり",IF(S1434="",IF(O1434&gt;0,"数えない（直した）",IF(I1434&amp;""="1","振替",IF(A1434&amp;""="0","計算対象外","数えない"))),IF(COUNTIFS('入力'!$A$30:$A$88,S1434)=0,"一覧にない費目",IF(O1434&gt;0,"直した",IF(S1434="未分類","未分類","OK")))))))</f>
        <v/>
      </c>
    </row>
    <row r="1435">
      <c r="A1435" s="40" t="n"/>
      <c r="B1435" s="34" t="n"/>
      <c r="C1435" s="35" t="n"/>
      <c r="D1435" s="36" t="n"/>
      <c r="E1435" s="35" t="n"/>
      <c r="F1435" s="35" t="n"/>
      <c r="G1435" s="35" t="n"/>
      <c r="H1435" s="35" t="n"/>
      <c r="I1435" s="40" t="n"/>
      <c r="J1435" s="35" t="n"/>
      <c r="L1435" s="39">
        <f>IF(B1435="","",IFERROR(YEAR(B1435)*0+D1435*0+1,0))</f>
        <v/>
      </c>
      <c r="M1435" s="55">
        <f>IF(L1435&lt;&gt;1,"",IF(O1435&gt;0,IF(INDEX('分け方の表'!$O$4:$O$53,O1435)&lt;&gt;"",DATE(YEAR(INDEX('分け方の表'!$O$4:$O$53,O1435)),MONTH(INDEX('分け方の表'!$O$4:$O$53,O1435)),1),DATE(YEAR(B1435),MONTH(B1435),1)),DATE(YEAR(B1435),MONTH(B1435),1)))</f>
        <v/>
      </c>
      <c r="N1435" s="39">
        <f>IF(L1435&lt;&gt;1,"",IF(J1435="",0,IF(COUNTIFS($J$4:J1435,J1435)&gt;1,1,0)))</f>
        <v/>
      </c>
      <c r="O1435" s="39">
        <f>IF(L1435&lt;&gt;1,"",IF(J1435="",0,IFERROR(MATCH(J1435,'分け方の表'!$M$4:$M$53,0),0)))</f>
        <v/>
      </c>
      <c r="P1435" s="39">
        <f>IF(L1435&lt;&gt;1,"",IF(SUMPRODUCT((COUNTIFS(C1435,"*"&amp;'分け方の表'!$F$4:$F$23&amp;"*")&gt;0)*('分け方の表'!$F$4:$F$23&lt;&gt;"")*'分け方の表'!$I$4:$I$23)=0,99,1+COUNTIFS('分け方の表'!$I$4:$I$23,"&gt;"&amp;SUMPRODUCT((COUNTIFS(C1435,"*"&amp;'分け方の表'!$F$4:$F$23&amp;"*")&gt;0)*('分け方の表'!$F$4:$F$23&lt;&gt;"")*'分け方の表'!$I$4:$I$23))))</f>
        <v/>
      </c>
      <c r="Q1435" s="39">
        <f>IF(L1435&lt;&gt;1,"",IF(P1435&gt;=99,"",INDEX('分け方の表'!$G$4:$G$23,P1435)&amp;""))</f>
        <v/>
      </c>
      <c r="R1435" s="39">
        <f>IF(L1435&lt;&gt;1,"",IF((F1435="収入")*(G1435="給与")*(E1435&lt;&gt;"")*(COUNTIFS('分け方の表'!$J$4:$J$13,E1435)&gt;0),INDEX('分け方の表'!$K$4:$K$13,MATCH(E1435,'分け方の表'!$J$4:$J$13,0))&amp;"",IFERROR(INDEX('分け方の表'!$C$4:$C$103,MATCH(F1435&amp;"|"&amp;G1435,'分け方の表'!$D$4:$D$103,0))&amp;"",IFERROR(INDEX('分け方の表'!$C$4:$C$103,MATCH(F1435&amp;"|（ほか全部）",'分け方の表'!$D$4:$D$103,0))&amp;"","未分類"))))</f>
        <v/>
      </c>
      <c r="S1435" s="39">
        <f>IF(L1435&lt;&gt;1,"",IF(N1435=1,"",IF(IF(O1435&gt;0,INDEX('分け方の表'!$N$4:$N$53,O1435)&amp;"","")&lt;&gt;"",IF(INDEX('分け方の表'!$N$4:$N$53,O1435)="（数えない）","",INDEX('分け方の表'!$N$4:$N$53,O1435)&amp;""),IF(I1435&amp;""="1",IF((Q1435&lt;&gt;"")*(D1435&lt;0)*(IFERROR(INDEX('入力'!$E$30:$E$88,MATCH(Q1435,'入力'!$A$30:$A$88,0)),"")="貯める・増やす"),Q1435,""),IF(A1435&amp;""="0","",IF(Q1435&lt;&gt;"",Q1435,R1435))))))</f>
        <v/>
      </c>
      <c r="T1435" s="56">
        <f>IF(S1435="","",IF(IFERROR(INDEX('入力'!$E$30:$E$88,MATCH(S1435,'入力'!$A$30:$A$88,0)),"")="入るお金",D1435,-D1435))</f>
        <v/>
      </c>
      <c r="U1435" s="39">
        <f>IF(L1435="","",IF(L1435&lt;&gt;1,"見出しなど",IF(N1435=1,"重なり",IF(S1435="",IF(O1435&gt;0,"数えない（直した）",IF(I1435&amp;""="1","振替",IF(A1435&amp;""="0","計算対象外","数えない"))),IF(COUNTIFS('入力'!$A$30:$A$88,S1435)=0,"一覧にない費目",IF(O1435&gt;0,"直した",IF(S1435="未分類","未分類","OK")))))))</f>
        <v/>
      </c>
    </row>
    <row r="1436">
      <c r="A1436" s="40" t="n"/>
      <c r="B1436" s="34" t="n"/>
      <c r="C1436" s="35" t="n"/>
      <c r="D1436" s="36" t="n"/>
      <c r="E1436" s="35" t="n"/>
      <c r="F1436" s="35" t="n"/>
      <c r="G1436" s="35" t="n"/>
      <c r="H1436" s="35" t="n"/>
      <c r="I1436" s="40" t="n"/>
      <c r="J1436" s="35" t="n"/>
      <c r="L1436" s="39">
        <f>IF(B1436="","",IFERROR(YEAR(B1436)*0+D1436*0+1,0))</f>
        <v/>
      </c>
      <c r="M1436" s="55">
        <f>IF(L1436&lt;&gt;1,"",IF(O1436&gt;0,IF(INDEX('分け方の表'!$O$4:$O$53,O1436)&lt;&gt;"",DATE(YEAR(INDEX('分け方の表'!$O$4:$O$53,O1436)),MONTH(INDEX('分け方の表'!$O$4:$O$53,O1436)),1),DATE(YEAR(B1436),MONTH(B1436),1)),DATE(YEAR(B1436),MONTH(B1436),1)))</f>
        <v/>
      </c>
      <c r="N1436" s="39">
        <f>IF(L1436&lt;&gt;1,"",IF(J1436="",0,IF(COUNTIFS($J$4:J1436,J1436)&gt;1,1,0)))</f>
        <v/>
      </c>
      <c r="O1436" s="39">
        <f>IF(L1436&lt;&gt;1,"",IF(J1436="",0,IFERROR(MATCH(J1436,'分け方の表'!$M$4:$M$53,0),0)))</f>
        <v/>
      </c>
      <c r="P1436" s="39">
        <f>IF(L1436&lt;&gt;1,"",IF(SUMPRODUCT((COUNTIFS(C1436,"*"&amp;'分け方の表'!$F$4:$F$23&amp;"*")&gt;0)*('分け方の表'!$F$4:$F$23&lt;&gt;"")*'分け方の表'!$I$4:$I$23)=0,99,1+COUNTIFS('分け方の表'!$I$4:$I$23,"&gt;"&amp;SUMPRODUCT((COUNTIFS(C1436,"*"&amp;'分け方の表'!$F$4:$F$23&amp;"*")&gt;0)*('分け方の表'!$F$4:$F$23&lt;&gt;"")*'分け方の表'!$I$4:$I$23))))</f>
        <v/>
      </c>
      <c r="Q1436" s="39">
        <f>IF(L1436&lt;&gt;1,"",IF(P1436&gt;=99,"",INDEX('分け方の表'!$G$4:$G$23,P1436)&amp;""))</f>
        <v/>
      </c>
      <c r="R1436" s="39">
        <f>IF(L1436&lt;&gt;1,"",IF((F1436="収入")*(G1436="給与")*(E1436&lt;&gt;"")*(COUNTIFS('分け方の表'!$J$4:$J$13,E1436)&gt;0),INDEX('分け方の表'!$K$4:$K$13,MATCH(E1436,'分け方の表'!$J$4:$J$13,0))&amp;"",IFERROR(INDEX('分け方の表'!$C$4:$C$103,MATCH(F1436&amp;"|"&amp;G1436,'分け方の表'!$D$4:$D$103,0))&amp;"",IFERROR(INDEX('分け方の表'!$C$4:$C$103,MATCH(F1436&amp;"|（ほか全部）",'分け方の表'!$D$4:$D$103,0))&amp;"","未分類"))))</f>
        <v/>
      </c>
      <c r="S1436" s="39">
        <f>IF(L1436&lt;&gt;1,"",IF(N1436=1,"",IF(IF(O1436&gt;0,INDEX('分け方の表'!$N$4:$N$53,O1436)&amp;"","")&lt;&gt;"",IF(INDEX('分け方の表'!$N$4:$N$53,O1436)="（数えない）","",INDEX('分け方の表'!$N$4:$N$53,O1436)&amp;""),IF(I1436&amp;""="1",IF((Q1436&lt;&gt;"")*(D1436&lt;0)*(IFERROR(INDEX('入力'!$E$30:$E$88,MATCH(Q1436,'入力'!$A$30:$A$88,0)),"")="貯める・増やす"),Q1436,""),IF(A1436&amp;""="0","",IF(Q1436&lt;&gt;"",Q1436,R1436))))))</f>
        <v/>
      </c>
      <c r="T1436" s="56">
        <f>IF(S1436="","",IF(IFERROR(INDEX('入力'!$E$30:$E$88,MATCH(S1436,'入力'!$A$30:$A$88,0)),"")="入るお金",D1436,-D1436))</f>
        <v/>
      </c>
      <c r="U1436" s="39">
        <f>IF(L1436="","",IF(L1436&lt;&gt;1,"見出しなど",IF(N1436=1,"重なり",IF(S1436="",IF(O1436&gt;0,"数えない（直した）",IF(I1436&amp;""="1","振替",IF(A1436&amp;""="0","計算対象外","数えない"))),IF(COUNTIFS('入力'!$A$30:$A$88,S1436)=0,"一覧にない費目",IF(O1436&gt;0,"直した",IF(S1436="未分類","未分類","OK")))))))</f>
        <v/>
      </c>
    </row>
    <row r="1437">
      <c r="A1437" s="40" t="n"/>
      <c r="B1437" s="34" t="n"/>
      <c r="C1437" s="35" t="n"/>
      <c r="D1437" s="36" t="n"/>
      <c r="E1437" s="35" t="n"/>
      <c r="F1437" s="35" t="n"/>
      <c r="G1437" s="35" t="n"/>
      <c r="H1437" s="35" t="n"/>
      <c r="I1437" s="40" t="n"/>
      <c r="J1437" s="35" t="n"/>
      <c r="L1437" s="39">
        <f>IF(B1437="","",IFERROR(YEAR(B1437)*0+D1437*0+1,0))</f>
        <v/>
      </c>
      <c r="M1437" s="55">
        <f>IF(L1437&lt;&gt;1,"",IF(O1437&gt;0,IF(INDEX('分け方の表'!$O$4:$O$53,O1437)&lt;&gt;"",DATE(YEAR(INDEX('分け方の表'!$O$4:$O$53,O1437)),MONTH(INDEX('分け方の表'!$O$4:$O$53,O1437)),1),DATE(YEAR(B1437),MONTH(B1437),1)),DATE(YEAR(B1437),MONTH(B1437),1)))</f>
        <v/>
      </c>
      <c r="N1437" s="39">
        <f>IF(L1437&lt;&gt;1,"",IF(J1437="",0,IF(COUNTIFS($J$4:J1437,J1437)&gt;1,1,0)))</f>
        <v/>
      </c>
      <c r="O1437" s="39">
        <f>IF(L1437&lt;&gt;1,"",IF(J1437="",0,IFERROR(MATCH(J1437,'分け方の表'!$M$4:$M$53,0),0)))</f>
        <v/>
      </c>
      <c r="P1437" s="39">
        <f>IF(L1437&lt;&gt;1,"",IF(SUMPRODUCT((COUNTIFS(C1437,"*"&amp;'分け方の表'!$F$4:$F$23&amp;"*")&gt;0)*('分け方の表'!$F$4:$F$23&lt;&gt;"")*'分け方の表'!$I$4:$I$23)=0,99,1+COUNTIFS('分け方の表'!$I$4:$I$23,"&gt;"&amp;SUMPRODUCT((COUNTIFS(C1437,"*"&amp;'分け方の表'!$F$4:$F$23&amp;"*")&gt;0)*('分け方の表'!$F$4:$F$23&lt;&gt;"")*'分け方の表'!$I$4:$I$23))))</f>
        <v/>
      </c>
      <c r="Q1437" s="39">
        <f>IF(L1437&lt;&gt;1,"",IF(P1437&gt;=99,"",INDEX('分け方の表'!$G$4:$G$23,P1437)&amp;""))</f>
        <v/>
      </c>
      <c r="R1437" s="39">
        <f>IF(L1437&lt;&gt;1,"",IF((F1437="収入")*(G1437="給与")*(E1437&lt;&gt;"")*(COUNTIFS('分け方の表'!$J$4:$J$13,E1437)&gt;0),INDEX('分け方の表'!$K$4:$K$13,MATCH(E1437,'分け方の表'!$J$4:$J$13,0))&amp;"",IFERROR(INDEX('分け方の表'!$C$4:$C$103,MATCH(F1437&amp;"|"&amp;G1437,'分け方の表'!$D$4:$D$103,0))&amp;"",IFERROR(INDEX('分け方の表'!$C$4:$C$103,MATCH(F1437&amp;"|（ほか全部）",'分け方の表'!$D$4:$D$103,0))&amp;"","未分類"))))</f>
        <v/>
      </c>
      <c r="S1437" s="39">
        <f>IF(L1437&lt;&gt;1,"",IF(N1437=1,"",IF(IF(O1437&gt;0,INDEX('分け方の表'!$N$4:$N$53,O1437)&amp;"","")&lt;&gt;"",IF(INDEX('分け方の表'!$N$4:$N$53,O1437)="（数えない）","",INDEX('分け方の表'!$N$4:$N$53,O1437)&amp;""),IF(I1437&amp;""="1",IF((Q1437&lt;&gt;"")*(D1437&lt;0)*(IFERROR(INDEX('入力'!$E$30:$E$88,MATCH(Q1437,'入力'!$A$30:$A$88,0)),"")="貯める・増やす"),Q1437,""),IF(A1437&amp;""="0","",IF(Q1437&lt;&gt;"",Q1437,R1437))))))</f>
        <v/>
      </c>
      <c r="T1437" s="56">
        <f>IF(S1437="","",IF(IFERROR(INDEX('入力'!$E$30:$E$88,MATCH(S1437,'入力'!$A$30:$A$88,0)),"")="入るお金",D1437,-D1437))</f>
        <v/>
      </c>
      <c r="U1437" s="39">
        <f>IF(L1437="","",IF(L1437&lt;&gt;1,"見出しなど",IF(N1437=1,"重なり",IF(S1437="",IF(O1437&gt;0,"数えない（直した）",IF(I1437&amp;""="1","振替",IF(A1437&amp;""="0","計算対象外","数えない"))),IF(COUNTIFS('入力'!$A$30:$A$88,S1437)=0,"一覧にない費目",IF(O1437&gt;0,"直した",IF(S1437="未分類","未分類","OK")))))))</f>
        <v/>
      </c>
    </row>
    <row r="1438">
      <c r="A1438" s="40" t="n"/>
      <c r="B1438" s="34" t="n"/>
      <c r="C1438" s="35" t="n"/>
      <c r="D1438" s="36" t="n"/>
      <c r="E1438" s="35" t="n"/>
      <c r="F1438" s="35" t="n"/>
      <c r="G1438" s="35" t="n"/>
      <c r="H1438" s="35" t="n"/>
      <c r="I1438" s="40" t="n"/>
      <c r="J1438" s="35" t="n"/>
      <c r="L1438" s="39">
        <f>IF(B1438="","",IFERROR(YEAR(B1438)*0+D1438*0+1,0))</f>
        <v/>
      </c>
      <c r="M1438" s="55">
        <f>IF(L1438&lt;&gt;1,"",IF(O1438&gt;0,IF(INDEX('分け方の表'!$O$4:$O$53,O1438)&lt;&gt;"",DATE(YEAR(INDEX('分け方の表'!$O$4:$O$53,O1438)),MONTH(INDEX('分け方の表'!$O$4:$O$53,O1438)),1),DATE(YEAR(B1438),MONTH(B1438),1)),DATE(YEAR(B1438),MONTH(B1438),1)))</f>
        <v/>
      </c>
      <c r="N1438" s="39">
        <f>IF(L1438&lt;&gt;1,"",IF(J1438="",0,IF(COUNTIFS($J$4:J1438,J1438)&gt;1,1,0)))</f>
        <v/>
      </c>
      <c r="O1438" s="39">
        <f>IF(L1438&lt;&gt;1,"",IF(J1438="",0,IFERROR(MATCH(J1438,'分け方の表'!$M$4:$M$53,0),0)))</f>
        <v/>
      </c>
      <c r="P1438" s="39">
        <f>IF(L1438&lt;&gt;1,"",IF(SUMPRODUCT((COUNTIFS(C1438,"*"&amp;'分け方の表'!$F$4:$F$23&amp;"*")&gt;0)*('分け方の表'!$F$4:$F$23&lt;&gt;"")*'分け方の表'!$I$4:$I$23)=0,99,1+COUNTIFS('分け方の表'!$I$4:$I$23,"&gt;"&amp;SUMPRODUCT((COUNTIFS(C1438,"*"&amp;'分け方の表'!$F$4:$F$23&amp;"*")&gt;0)*('分け方の表'!$F$4:$F$23&lt;&gt;"")*'分け方の表'!$I$4:$I$23))))</f>
        <v/>
      </c>
      <c r="Q1438" s="39">
        <f>IF(L1438&lt;&gt;1,"",IF(P1438&gt;=99,"",INDEX('分け方の表'!$G$4:$G$23,P1438)&amp;""))</f>
        <v/>
      </c>
      <c r="R1438" s="39">
        <f>IF(L1438&lt;&gt;1,"",IF((F1438="収入")*(G1438="給与")*(E1438&lt;&gt;"")*(COUNTIFS('分け方の表'!$J$4:$J$13,E1438)&gt;0),INDEX('分け方の表'!$K$4:$K$13,MATCH(E1438,'分け方の表'!$J$4:$J$13,0))&amp;"",IFERROR(INDEX('分け方の表'!$C$4:$C$103,MATCH(F1438&amp;"|"&amp;G1438,'分け方の表'!$D$4:$D$103,0))&amp;"",IFERROR(INDEX('分け方の表'!$C$4:$C$103,MATCH(F1438&amp;"|（ほか全部）",'分け方の表'!$D$4:$D$103,0))&amp;"","未分類"))))</f>
        <v/>
      </c>
      <c r="S1438" s="39">
        <f>IF(L1438&lt;&gt;1,"",IF(N1438=1,"",IF(IF(O1438&gt;0,INDEX('分け方の表'!$N$4:$N$53,O1438)&amp;"","")&lt;&gt;"",IF(INDEX('分け方の表'!$N$4:$N$53,O1438)="（数えない）","",INDEX('分け方の表'!$N$4:$N$53,O1438)&amp;""),IF(I1438&amp;""="1",IF((Q1438&lt;&gt;"")*(D1438&lt;0)*(IFERROR(INDEX('入力'!$E$30:$E$88,MATCH(Q1438,'入力'!$A$30:$A$88,0)),"")="貯める・増やす"),Q1438,""),IF(A1438&amp;""="0","",IF(Q1438&lt;&gt;"",Q1438,R1438))))))</f>
        <v/>
      </c>
      <c r="T1438" s="56">
        <f>IF(S1438="","",IF(IFERROR(INDEX('入力'!$E$30:$E$88,MATCH(S1438,'入力'!$A$30:$A$88,0)),"")="入るお金",D1438,-D1438))</f>
        <v/>
      </c>
      <c r="U1438" s="39">
        <f>IF(L1438="","",IF(L1438&lt;&gt;1,"見出しなど",IF(N1438=1,"重なり",IF(S1438="",IF(O1438&gt;0,"数えない（直した）",IF(I1438&amp;""="1","振替",IF(A1438&amp;""="0","計算対象外","数えない"))),IF(COUNTIFS('入力'!$A$30:$A$88,S1438)=0,"一覧にない費目",IF(O1438&gt;0,"直した",IF(S1438="未分類","未分類","OK")))))))</f>
        <v/>
      </c>
    </row>
    <row r="1439">
      <c r="A1439" s="40" t="n"/>
      <c r="B1439" s="34" t="n"/>
      <c r="C1439" s="35" t="n"/>
      <c r="D1439" s="36" t="n"/>
      <c r="E1439" s="35" t="n"/>
      <c r="F1439" s="35" t="n"/>
      <c r="G1439" s="35" t="n"/>
      <c r="H1439" s="35" t="n"/>
      <c r="I1439" s="40" t="n"/>
      <c r="J1439" s="35" t="n"/>
      <c r="L1439" s="39">
        <f>IF(B1439="","",IFERROR(YEAR(B1439)*0+D1439*0+1,0))</f>
        <v/>
      </c>
      <c r="M1439" s="55">
        <f>IF(L1439&lt;&gt;1,"",IF(O1439&gt;0,IF(INDEX('分け方の表'!$O$4:$O$53,O1439)&lt;&gt;"",DATE(YEAR(INDEX('分け方の表'!$O$4:$O$53,O1439)),MONTH(INDEX('分け方の表'!$O$4:$O$53,O1439)),1),DATE(YEAR(B1439),MONTH(B1439),1)),DATE(YEAR(B1439),MONTH(B1439),1)))</f>
        <v/>
      </c>
      <c r="N1439" s="39">
        <f>IF(L1439&lt;&gt;1,"",IF(J1439="",0,IF(COUNTIFS($J$4:J1439,J1439)&gt;1,1,0)))</f>
        <v/>
      </c>
      <c r="O1439" s="39">
        <f>IF(L1439&lt;&gt;1,"",IF(J1439="",0,IFERROR(MATCH(J1439,'分け方の表'!$M$4:$M$53,0),0)))</f>
        <v/>
      </c>
      <c r="P1439" s="39">
        <f>IF(L1439&lt;&gt;1,"",IF(SUMPRODUCT((COUNTIFS(C1439,"*"&amp;'分け方の表'!$F$4:$F$23&amp;"*")&gt;0)*('分け方の表'!$F$4:$F$23&lt;&gt;"")*'分け方の表'!$I$4:$I$23)=0,99,1+COUNTIFS('分け方の表'!$I$4:$I$23,"&gt;"&amp;SUMPRODUCT((COUNTIFS(C1439,"*"&amp;'分け方の表'!$F$4:$F$23&amp;"*")&gt;0)*('分け方の表'!$F$4:$F$23&lt;&gt;"")*'分け方の表'!$I$4:$I$23))))</f>
        <v/>
      </c>
      <c r="Q1439" s="39">
        <f>IF(L1439&lt;&gt;1,"",IF(P1439&gt;=99,"",INDEX('分け方の表'!$G$4:$G$23,P1439)&amp;""))</f>
        <v/>
      </c>
      <c r="R1439" s="39">
        <f>IF(L1439&lt;&gt;1,"",IF((F1439="収入")*(G1439="給与")*(E1439&lt;&gt;"")*(COUNTIFS('分け方の表'!$J$4:$J$13,E1439)&gt;0),INDEX('分け方の表'!$K$4:$K$13,MATCH(E1439,'分け方の表'!$J$4:$J$13,0))&amp;"",IFERROR(INDEX('分け方の表'!$C$4:$C$103,MATCH(F1439&amp;"|"&amp;G1439,'分け方の表'!$D$4:$D$103,0))&amp;"",IFERROR(INDEX('分け方の表'!$C$4:$C$103,MATCH(F1439&amp;"|（ほか全部）",'分け方の表'!$D$4:$D$103,0))&amp;"","未分類"))))</f>
        <v/>
      </c>
      <c r="S1439" s="39">
        <f>IF(L1439&lt;&gt;1,"",IF(N1439=1,"",IF(IF(O1439&gt;0,INDEX('分け方の表'!$N$4:$N$53,O1439)&amp;"","")&lt;&gt;"",IF(INDEX('分け方の表'!$N$4:$N$53,O1439)="（数えない）","",INDEX('分け方の表'!$N$4:$N$53,O1439)&amp;""),IF(I1439&amp;""="1",IF((Q1439&lt;&gt;"")*(D1439&lt;0)*(IFERROR(INDEX('入力'!$E$30:$E$88,MATCH(Q1439,'入力'!$A$30:$A$88,0)),"")="貯める・増やす"),Q1439,""),IF(A1439&amp;""="0","",IF(Q1439&lt;&gt;"",Q1439,R1439))))))</f>
        <v/>
      </c>
      <c r="T1439" s="56">
        <f>IF(S1439="","",IF(IFERROR(INDEX('入力'!$E$30:$E$88,MATCH(S1439,'入力'!$A$30:$A$88,0)),"")="入るお金",D1439,-D1439))</f>
        <v/>
      </c>
      <c r="U1439" s="39">
        <f>IF(L1439="","",IF(L1439&lt;&gt;1,"見出しなど",IF(N1439=1,"重なり",IF(S1439="",IF(O1439&gt;0,"数えない（直した）",IF(I1439&amp;""="1","振替",IF(A1439&amp;""="0","計算対象外","数えない"))),IF(COUNTIFS('入力'!$A$30:$A$88,S1439)=0,"一覧にない費目",IF(O1439&gt;0,"直した",IF(S1439="未分類","未分類","OK")))))))</f>
        <v/>
      </c>
    </row>
    <row r="1440">
      <c r="A1440" s="40" t="n"/>
      <c r="B1440" s="34" t="n"/>
      <c r="C1440" s="35" t="n"/>
      <c r="D1440" s="36" t="n"/>
      <c r="E1440" s="35" t="n"/>
      <c r="F1440" s="35" t="n"/>
      <c r="G1440" s="35" t="n"/>
      <c r="H1440" s="35" t="n"/>
      <c r="I1440" s="40" t="n"/>
      <c r="J1440" s="35" t="n"/>
      <c r="L1440" s="39">
        <f>IF(B1440="","",IFERROR(YEAR(B1440)*0+D1440*0+1,0))</f>
        <v/>
      </c>
      <c r="M1440" s="55">
        <f>IF(L1440&lt;&gt;1,"",IF(O1440&gt;0,IF(INDEX('分け方の表'!$O$4:$O$53,O1440)&lt;&gt;"",DATE(YEAR(INDEX('分け方の表'!$O$4:$O$53,O1440)),MONTH(INDEX('分け方の表'!$O$4:$O$53,O1440)),1),DATE(YEAR(B1440),MONTH(B1440),1)),DATE(YEAR(B1440),MONTH(B1440),1)))</f>
        <v/>
      </c>
      <c r="N1440" s="39">
        <f>IF(L1440&lt;&gt;1,"",IF(J1440="",0,IF(COUNTIFS($J$4:J1440,J1440)&gt;1,1,0)))</f>
        <v/>
      </c>
      <c r="O1440" s="39">
        <f>IF(L1440&lt;&gt;1,"",IF(J1440="",0,IFERROR(MATCH(J1440,'分け方の表'!$M$4:$M$53,0),0)))</f>
        <v/>
      </c>
      <c r="P1440" s="39">
        <f>IF(L1440&lt;&gt;1,"",IF(SUMPRODUCT((COUNTIFS(C1440,"*"&amp;'分け方の表'!$F$4:$F$23&amp;"*")&gt;0)*('分け方の表'!$F$4:$F$23&lt;&gt;"")*'分け方の表'!$I$4:$I$23)=0,99,1+COUNTIFS('分け方の表'!$I$4:$I$23,"&gt;"&amp;SUMPRODUCT((COUNTIFS(C1440,"*"&amp;'分け方の表'!$F$4:$F$23&amp;"*")&gt;0)*('分け方の表'!$F$4:$F$23&lt;&gt;"")*'分け方の表'!$I$4:$I$23))))</f>
        <v/>
      </c>
      <c r="Q1440" s="39">
        <f>IF(L1440&lt;&gt;1,"",IF(P1440&gt;=99,"",INDEX('分け方の表'!$G$4:$G$23,P1440)&amp;""))</f>
        <v/>
      </c>
      <c r="R1440" s="39">
        <f>IF(L1440&lt;&gt;1,"",IF((F1440="収入")*(G1440="給与")*(E1440&lt;&gt;"")*(COUNTIFS('分け方の表'!$J$4:$J$13,E1440)&gt;0),INDEX('分け方の表'!$K$4:$K$13,MATCH(E1440,'分け方の表'!$J$4:$J$13,0))&amp;"",IFERROR(INDEX('分け方の表'!$C$4:$C$103,MATCH(F1440&amp;"|"&amp;G1440,'分け方の表'!$D$4:$D$103,0))&amp;"",IFERROR(INDEX('分け方の表'!$C$4:$C$103,MATCH(F1440&amp;"|（ほか全部）",'分け方の表'!$D$4:$D$103,0))&amp;"","未分類"))))</f>
        <v/>
      </c>
      <c r="S1440" s="39">
        <f>IF(L1440&lt;&gt;1,"",IF(N1440=1,"",IF(IF(O1440&gt;0,INDEX('分け方の表'!$N$4:$N$53,O1440)&amp;"","")&lt;&gt;"",IF(INDEX('分け方の表'!$N$4:$N$53,O1440)="（数えない）","",INDEX('分け方の表'!$N$4:$N$53,O1440)&amp;""),IF(I1440&amp;""="1",IF((Q1440&lt;&gt;"")*(D1440&lt;0)*(IFERROR(INDEX('入力'!$E$30:$E$88,MATCH(Q1440,'入力'!$A$30:$A$88,0)),"")="貯める・増やす"),Q1440,""),IF(A1440&amp;""="0","",IF(Q1440&lt;&gt;"",Q1440,R1440))))))</f>
        <v/>
      </c>
      <c r="T1440" s="56">
        <f>IF(S1440="","",IF(IFERROR(INDEX('入力'!$E$30:$E$88,MATCH(S1440,'入力'!$A$30:$A$88,0)),"")="入るお金",D1440,-D1440))</f>
        <v/>
      </c>
      <c r="U1440" s="39">
        <f>IF(L1440="","",IF(L1440&lt;&gt;1,"見出しなど",IF(N1440=1,"重なり",IF(S1440="",IF(O1440&gt;0,"数えない（直した）",IF(I1440&amp;""="1","振替",IF(A1440&amp;""="0","計算対象外","数えない"))),IF(COUNTIFS('入力'!$A$30:$A$88,S1440)=0,"一覧にない費目",IF(O1440&gt;0,"直した",IF(S1440="未分類","未分類","OK")))))))</f>
        <v/>
      </c>
    </row>
    <row r="1441">
      <c r="A1441" s="40" t="n"/>
      <c r="B1441" s="34" t="n"/>
      <c r="C1441" s="35" t="n"/>
      <c r="D1441" s="36" t="n"/>
      <c r="E1441" s="35" t="n"/>
      <c r="F1441" s="35" t="n"/>
      <c r="G1441" s="35" t="n"/>
      <c r="H1441" s="35" t="n"/>
      <c r="I1441" s="40" t="n"/>
      <c r="J1441" s="35" t="n"/>
      <c r="L1441" s="39">
        <f>IF(B1441="","",IFERROR(YEAR(B1441)*0+D1441*0+1,0))</f>
        <v/>
      </c>
      <c r="M1441" s="55">
        <f>IF(L1441&lt;&gt;1,"",IF(O1441&gt;0,IF(INDEX('分け方の表'!$O$4:$O$53,O1441)&lt;&gt;"",DATE(YEAR(INDEX('分け方の表'!$O$4:$O$53,O1441)),MONTH(INDEX('分け方の表'!$O$4:$O$53,O1441)),1),DATE(YEAR(B1441),MONTH(B1441),1)),DATE(YEAR(B1441),MONTH(B1441),1)))</f>
        <v/>
      </c>
      <c r="N1441" s="39">
        <f>IF(L1441&lt;&gt;1,"",IF(J1441="",0,IF(COUNTIFS($J$4:J1441,J1441)&gt;1,1,0)))</f>
        <v/>
      </c>
      <c r="O1441" s="39">
        <f>IF(L1441&lt;&gt;1,"",IF(J1441="",0,IFERROR(MATCH(J1441,'分け方の表'!$M$4:$M$53,0),0)))</f>
        <v/>
      </c>
      <c r="P1441" s="39">
        <f>IF(L1441&lt;&gt;1,"",IF(SUMPRODUCT((COUNTIFS(C1441,"*"&amp;'分け方の表'!$F$4:$F$23&amp;"*")&gt;0)*('分け方の表'!$F$4:$F$23&lt;&gt;"")*'分け方の表'!$I$4:$I$23)=0,99,1+COUNTIFS('分け方の表'!$I$4:$I$23,"&gt;"&amp;SUMPRODUCT((COUNTIFS(C1441,"*"&amp;'分け方の表'!$F$4:$F$23&amp;"*")&gt;0)*('分け方の表'!$F$4:$F$23&lt;&gt;"")*'分け方の表'!$I$4:$I$23))))</f>
        <v/>
      </c>
      <c r="Q1441" s="39">
        <f>IF(L1441&lt;&gt;1,"",IF(P1441&gt;=99,"",INDEX('分け方の表'!$G$4:$G$23,P1441)&amp;""))</f>
        <v/>
      </c>
      <c r="R1441" s="39">
        <f>IF(L1441&lt;&gt;1,"",IF((F1441="収入")*(G1441="給与")*(E1441&lt;&gt;"")*(COUNTIFS('分け方の表'!$J$4:$J$13,E1441)&gt;0),INDEX('分け方の表'!$K$4:$K$13,MATCH(E1441,'分け方の表'!$J$4:$J$13,0))&amp;"",IFERROR(INDEX('分け方の表'!$C$4:$C$103,MATCH(F1441&amp;"|"&amp;G1441,'分け方の表'!$D$4:$D$103,0))&amp;"",IFERROR(INDEX('分け方の表'!$C$4:$C$103,MATCH(F1441&amp;"|（ほか全部）",'分け方の表'!$D$4:$D$103,0))&amp;"","未分類"))))</f>
        <v/>
      </c>
      <c r="S1441" s="39">
        <f>IF(L1441&lt;&gt;1,"",IF(N1441=1,"",IF(IF(O1441&gt;0,INDEX('分け方の表'!$N$4:$N$53,O1441)&amp;"","")&lt;&gt;"",IF(INDEX('分け方の表'!$N$4:$N$53,O1441)="（数えない）","",INDEX('分け方の表'!$N$4:$N$53,O1441)&amp;""),IF(I1441&amp;""="1",IF((Q1441&lt;&gt;"")*(D1441&lt;0)*(IFERROR(INDEX('入力'!$E$30:$E$88,MATCH(Q1441,'入力'!$A$30:$A$88,0)),"")="貯める・増やす"),Q1441,""),IF(A1441&amp;""="0","",IF(Q1441&lt;&gt;"",Q1441,R1441))))))</f>
        <v/>
      </c>
      <c r="T1441" s="56">
        <f>IF(S1441="","",IF(IFERROR(INDEX('入力'!$E$30:$E$88,MATCH(S1441,'入力'!$A$30:$A$88,0)),"")="入るお金",D1441,-D1441))</f>
        <v/>
      </c>
      <c r="U1441" s="39">
        <f>IF(L1441="","",IF(L1441&lt;&gt;1,"見出しなど",IF(N1441=1,"重なり",IF(S1441="",IF(O1441&gt;0,"数えない（直した）",IF(I1441&amp;""="1","振替",IF(A1441&amp;""="0","計算対象外","数えない"))),IF(COUNTIFS('入力'!$A$30:$A$88,S1441)=0,"一覧にない費目",IF(O1441&gt;0,"直した",IF(S1441="未分類","未分類","OK")))))))</f>
        <v/>
      </c>
    </row>
    <row r="1442">
      <c r="A1442" s="40" t="n"/>
      <c r="B1442" s="34" t="n"/>
      <c r="C1442" s="35" t="n"/>
      <c r="D1442" s="36" t="n"/>
      <c r="E1442" s="35" t="n"/>
      <c r="F1442" s="35" t="n"/>
      <c r="G1442" s="35" t="n"/>
      <c r="H1442" s="35" t="n"/>
      <c r="I1442" s="40" t="n"/>
      <c r="J1442" s="35" t="n"/>
      <c r="L1442" s="39">
        <f>IF(B1442="","",IFERROR(YEAR(B1442)*0+D1442*0+1,0))</f>
        <v/>
      </c>
      <c r="M1442" s="55">
        <f>IF(L1442&lt;&gt;1,"",IF(O1442&gt;0,IF(INDEX('分け方の表'!$O$4:$O$53,O1442)&lt;&gt;"",DATE(YEAR(INDEX('分け方の表'!$O$4:$O$53,O1442)),MONTH(INDEX('分け方の表'!$O$4:$O$53,O1442)),1),DATE(YEAR(B1442),MONTH(B1442),1)),DATE(YEAR(B1442),MONTH(B1442),1)))</f>
        <v/>
      </c>
      <c r="N1442" s="39">
        <f>IF(L1442&lt;&gt;1,"",IF(J1442="",0,IF(COUNTIFS($J$4:J1442,J1442)&gt;1,1,0)))</f>
        <v/>
      </c>
      <c r="O1442" s="39">
        <f>IF(L1442&lt;&gt;1,"",IF(J1442="",0,IFERROR(MATCH(J1442,'分け方の表'!$M$4:$M$53,0),0)))</f>
        <v/>
      </c>
      <c r="P1442" s="39">
        <f>IF(L1442&lt;&gt;1,"",IF(SUMPRODUCT((COUNTIFS(C1442,"*"&amp;'分け方の表'!$F$4:$F$23&amp;"*")&gt;0)*('分け方の表'!$F$4:$F$23&lt;&gt;"")*'分け方の表'!$I$4:$I$23)=0,99,1+COUNTIFS('分け方の表'!$I$4:$I$23,"&gt;"&amp;SUMPRODUCT((COUNTIFS(C1442,"*"&amp;'分け方の表'!$F$4:$F$23&amp;"*")&gt;0)*('分け方の表'!$F$4:$F$23&lt;&gt;"")*'分け方の表'!$I$4:$I$23))))</f>
        <v/>
      </c>
      <c r="Q1442" s="39">
        <f>IF(L1442&lt;&gt;1,"",IF(P1442&gt;=99,"",INDEX('分け方の表'!$G$4:$G$23,P1442)&amp;""))</f>
        <v/>
      </c>
      <c r="R1442" s="39">
        <f>IF(L1442&lt;&gt;1,"",IF((F1442="収入")*(G1442="給与")*(E1442&lt;&gt;"")*(COUNTIFS('分け方の表'!$J$4:$J$13,E1442)&gt;0),INDEX('分け方の表'!$K$4:$K$13,MATCH(E1442,'分け方の表'!$J$4:$J$13,0))&amp;"",IFERROR(INDEX('分け方の表'!$C$4:$C$103,MATCH(F1442&amp;"|"&amp;G1442,'分け方の表'!$D$4:$D$103,0))&amp;"",IFERROR(INDEX('分け方の表'!$C$4:$C$103,MATCH(F1442&amp;"|（ほか全部）",'分け方の表'!$D$4:$D$103,0))&amp;"","未分類"))))</f>
        <v/>
      </c>
      <c r="S1442" s="39">
        <f>IF(L1442&lt;&gt;1,"",IF(N1442=1,"",IF(IF(O1442&gt;0,INDEX('分け方の表'!$N$4:$N$53,O1442)&amp;"","")&lt;&gt;"",IF(INDEX('分け方の表'!$N$4:$N$53,O1442)="（数えない）","",INDEX('分け方の表'!$N$4:$N$53,O1442)&amp;""),IF(I1442&amp;""="1",IF((Q1442&lt;&gt;"")*(D1442&lt;0)*(IFERROR(INDEX('入力'!$E$30:$E$88,MATCH(Q1442,'入力'!$A$30:$A$88,0)),"")="貯める・増やす"),Q1442,""),IF(A1442&amp;""="0","",IF(Q1442&lt;&gt;"",Q1442,R1442))))))</f>
        <v/>
      </c>
      <c r="T1442" s="56">
        <f>IF(S1442="","",IF(IFERROR(INDEX('入力'!$E$30:$E$88,MATCH(S1442,'入力'!$A$30:$A$88,0)),"")="入るお金",D1442,-D1442))</f>
        <v/>
      </c>
      <c r="U1442" s="39">
        <f>IF(L1442="","",IF(L1442&lt;&gt;1,"見出しなど",IF(N1442=1,"重なり",IF(S1442="",IF(O1442&gt;0,"数えない（直した）",IF(I1442&amp;""="1","振替",IF(A1442&amp;""="0","計算対象外","数えない"))),IF(COUNTIFS('入力'!$A$30:$A$88,S1442)=0,"一覧にない費目",IF(O1442&gt;0,"直した",IF(S1442="未分類","未分類","OK")))))))</f>
        <v/>
      </c>
    </row>
    <row r="1443">
      <c r="A1443" s="40" t="n"/>
      <c r="B1443" s="34" t="n"/>
      <c r="C1443" s="35" t="n"/>
      <c r="D1443" s="36" t="n"/>
      <c r="E1443" s="35" t="n"/>
      <c r="F1443" s="35" t="n"/>
      <c r="G1443" s="35" t="n"/>
      <c r="H1443" s="35" t="n"/>
      <c r="I1443" s="40" t="n"/>
      <c r="J1443" s="35" t="n"/>
      <c r="L1443" s="39">
        <f>IF(B1443="","",IFERROR(YEAR(B1443)*0+D1443*0+1,0))</f>
        <v/>
      </c>
      <c r="M1443" s="55">
        <f>IF(L1443&lt;&gt;1,"",IF(O1443&gt;0,IF(INDEX('分け方の表'!$O$4:$O$53,O1443)&lt;&gt;"",DATE(YEAR(INDEX('分け方の表'!$O$4:$O$53,O1443)),MONTH(INDEX('分け方の表'!$O$4:$O$53,O1443)),1),DATE(YEAR(B1443),MONTH(B1443),1)),DATE(YEAR(B1443),MONTH(B1443),1)))</f>
        <v/>
      </c>
      <c r="N1443" s="39">
        <f>IF(L1443&lt;&gt;1,"",IF(J1443="",0,IF(COUNTIFS($J$4:J1443,J1443)&gt;1,1,0)))</f>
        <v/>
      </c>
      <c r="O1443" s="39">
        <f>IF(L1443&lt;&gt;1,"",IF(J1443="",0,IFERROR(MATCH(J1443,'分け方の表'!$M$4:$M$53,0),0)))</f>
        <v/>
      </c>
      <c r="P1443" s="39">
        <f>IF(L1443&lt;&gt;1,"",IF(SUMPRODUCT((COUNTIFS(C1443,"*"&amp;'分け方の表'!$F$4:$F$23&amp;"*")&gt;0)*('分け方の表'!$F$4:$F$23&lt;&gt;"")*'分け方の表'!$I$4:$I$23)=0,99,1+COUNTIFS('分け方の表'!$I$4:$I$23,"&gt;"&amp;SUMPRODUCT((COUNTIFS(C1443,"*"&amp;'分け方の表'!$F$4:$F$23&amp;"*")&gt;0)*('分け方の表'!$F$4:$F$23&lt;&gt;"")*'分け方の表'!$I$4:$I$23))))</f>
        <v/>
      </c>
      <c r="Q1443" s="39">
        <f>IF(L1443&lt;&gt;1,"",IF(P1443&gt;=99,"",INDEX('分け方の表'!$G$4:$G$23,P1443)&amp;""))</f>
        <v/>
      </c>
      <c r="R1443" s="39">
        <f>IF(L1443&lt;&gt;1,"",IF((F1443="収入")*(G1443="給与")*(E1443&lt;&gt;"")*(COUNTIFS('分け方の表'!$J$4:$J$13,E1443)&gt;0),INDEX('分け方の表'!$K$4:$K$13,MATCH(E1443,'分け方の表'!$J$4:$J$13,0))&amp;"",IFERROR(INDEX('分け方の表'!$C$4:$C$103,MATCH(F1443&amp;"|"&amp;G1443,'分け方の表'!$D$4:$D$103,0))&amp;"",IFERROR(INDEX('分け方の表'!$C$4:$C$103,MATCH(F1443&amp;"|（ほか全部）",'分け方の表'!$D$4:$D$103,0))&amp;"","未分類"))))</f>
        <v/>
      </c>
      <c r="S1443" s="39">
        <f>IF(L1443&lt;&gt;1,"",IF(N1443=1,"",IF(IF(O1443&gt;0,INDEX('分け方の表'!$N$4:$N$53,O1443)&amp;"","")&lt;&gt;"",IF(INDEX('分け方の表'!$N$4:$N$53,O1443)="（数えない）","",INDEX('分け方の表'!$N$4:$N$53,O1443)&amp;""),IF(I1443&amp;""="1",IF((Q1443&lt;&gt;"")*(D1443&lt;0)*(IFERROR(INDEX('入力'!$E$30:$E$88,MATCH(Q1443,'入力'!$A$30:$A$88,0)),"")="貯める・増やす"),Q1443,""),IF(A1443&amp;""="0","",IF(Q1443&lt;&gt;"",Q1443,R1443))))))</f>
        <v/>
      </c>
      <c r="T1443" s="56">
        <f>IF(S1443="","",IF(IFERROR(INDEX('入力'!$E$30:$E$88,MATCH(S1443,'入力'!$A$30:$A$88,0)),"")="入るお金",D1443,-D1443))</f>
        <v/>
      </c>
      <c r="U1443" s="39">
        <f>IF(L1443="","",IF(L1443&lt;&gt;1,"見出しなど",IF(N1443=1,"重なり",IF(S1443="",IF(O1443&gt;0,"数えない（直した）",IF(I1443&amp;""="1","振替",IF(A1443&amp;""="0","計算対象外","数えない"))),IF(COUNTIFS('入力'!$A$30:$A$88,S1443)=0,"一覧にない費目",IF(O1443&gt;0,"直した",IF(S1443="未分類","未分類","OK")))))))</f>
        <v/>
      </c>
    </row>
    <row r="1444">
      <c r="A1444" s="40" t="n"/>
      <c r="B1444" s="34" t="n"/>
      <c r="C1444" s="35" t="n"/>
      <c r="D1444" s="36" t="n"/>
      <c r="E1444" s="35" t="n"/>
      <c r="F1444" s="35" t="n"/>
      <c r="G1444" s="35" t="n"/>
      <c r="H1444" s="35" t="n"/>
      <c r="I1444" s="40" t="n"/>
      <c r="J1444" s="35" t="n"/>
      <c r="L1444" s="39">
        <f>IF(B1444="","",IFERROR(YEAR(B1444)*0+D1444*0+1,0))</f>
        <v/>
      </c>
      <c r="M1444" s="55">
        <f>IF(L1444&lt;&gt;1,"",IF(O1444&gt;0,IF(INDEX('分け方の表'!$O$4:$O$53,O1444)&lt;&gt;"",DATE(YEAR(INDEX('分け方の表'!$O$4:$O$53,O1444)),MONTH(INDEX('分け方の表'!$O$4:$O$53,O1444)),1),DATE(YEAR(B1444),MONTH(B1444),1)),DATE(YEAR(B1444),MONTH(B1444),1)))</f>
        <v/>
      </c>
      <c r="N1444" s="39">
        <f>IF(L1444&lt;&gt;1,"",IF(J1444="",0,IF(COUNTIFS($J$4:J1444,J1444)&gt;1,1,0)))</f>
        <v/>
      </c>
      <c r="O1444" s="39">
        <f>IF(L1444&lt;&gt;1,"",IF(J1444="",0,IFERROR(MATCH(J1444,'分け方の表'!$M$4:$M$53,0),0)))</f>
        <v/>
      </c>
      <c r="P1444" s="39">
        <f>IF(L1444&lt;&gt;1,"",IF(SUMPRODUCT((COUNTIFS(C1444,"*"&amp;'分け方の表'!$F$4:$F$23&amp;"*")&gt;0)*('分け方の表'!$F$4:$F$23&lt;&gt;"")*'分け方の表'!$I$4:$I$23)=0,99,1+COUNTIFS('分け方の表'!$I$4:$I$23,"&gt;"&amp;SUMPRODUCT((COUNTIFS(C1444,"*"&amp;'分け方の表'!$F$4:$F$23&amp;"*")&gt;0)*('分け方の表'!$F$4:$F$23&lt;&gt;"")*'分け方の表'!$I$4:$I$23))))</f>
        <v/>
      </c>
      <c r="Q1444" s="39">
        <f>IF(L1444&lt;&gt;1,"",IF(P1444&gt;=99,"",INDEX('分け方の表'!$G$4:$G$23,P1444)&amp;""))</f>
        <v/>
      </c>
      <c r="R1444" s="39">
        <f>IF(L1444&lt;&gt;1,"",IF((F1444="収入")*(G1444="給与")*(E1444&lt;&gt;"")*(COUNTIFS('分け方の表'!$J$4:$J$13,E1444)&gt;0),INDEX('分け方の表'!$K$4:$K$13,MATCH(E1444,'分け方の表'!$J$4:$J$13,0))&amp;"",IFERROR(INDEX('分け方の表'!$C$4:$C$103,MATCH(F1444&amp;"|"&amp;G1444,'分け方の表'!$D$4:$D$103,0))&amp;"",IFERROR(INDEX('分け方の表'!$C$4:$C$103,MATCH(F1444&amp;"|（ほか全部）",'分け方の表'!$D$4:$D$103,0))&amp;"","未分類"))))</f>
        <v/>
      </c>
      <c r="S1444" s="39">
        <f>IF(L1444&lt;&gt;1,"",IF(N1444=1,"",IF(IF(O1444&gt;0,INDEX('分け方の表'!$N$4:$N$53,O1444)&amp;"","")&lt;&gt;"",IF(INDEX('分け方の表'!$N$4:$N$53,O1444)="（数えない）","",INDEX('分け方の表'!$N$4:$N$53,O1444)&amp;""),IF(I1444&amp;""="1",IF((Q1444&lt;&gt;"")*(D1444&lt;0)*(IFERROR(INDEX('入力'!$E$30:$E$88,MATCH(Q1444,'入力'!$A$30:$A$88,0)),"")="貯める・増やす"),Q1444,""),IF(A1444&amp;""="0","",IF(Q1444&lt;&gt;"",Q1444,R1444))))))</f>
        <v/>
      </c>
      <c r="T1444" s="56">
        <f>IF(S1444="","",IF(IFERROR(INDEX('入力'!$E$30:$E$88,MATCH(S1444,'入力'!$A$30:$A$88,0)),"")="入るお金",D1444,-D1444))</f>
        <v/>
      </c>
      <c r="U1444" s="39">
        <f>IF(L1444="","",IF(L1444&lt;&gt;1,"見出しなど",IF(N1444=1,"重なり",IF(S1444="",IF(O1444&gt;0,"数えない（直した）",IF(I1444&amp;""="1","振替",IF(A1444&amp;""="0","計算対象外","数えない"))),IF(COUNTIFS('入力'!$A$30:$A$88,S1444)=0,"一覧にない費目",IF(O1444&gt;0,"直した",IF(S1444="未分類","未分類","OK")))))))</f>
        <v/>
      </c>
    </row>
    <row r="1445">
      <c r="A1445" s="40" t="n"/>
      <c r="B1445" s="34" t="n"/>
      <c r="C1445" s="35" t="n"/>
      <c r="D1445" s="36" t="n"/>
      <c r="E1445" s="35" t="n"/>
      <c r="F1445" s="35" t="n"/>
      <c r="G1445" s="35" t="n"/>
      <c r="H1445" s="35" t="n"/>
      <c r="I1445" s="40" t="n"/>
      <c r="J1445" s="35" t="n"/>
      <c r="L1445" s="39">
        <f>IF(B1445="","",IFERROR(YEAR(B1445)*0+D1445*0+1,0))</f>
        <v/>
      </c>
      <c r="M1445" s="55">
        <f>IF(L1445&lt;&gt;1,"",IF(O1445&gt;0,IF(INDEX('分け方の表'!$O$4:$O$53,O1445)&lt;&gt;"",DATE(YEAR(INDEX('分け方の表'!$O$4:$O$53,O1445)),MONTH(INDEX('分け方の表'!$O$4:$O$53,O1445)),1),DATE(YEAR(B1445),MONTH(B1445),1)),DATE(YEAR(B1445),MONTH(B1445),1)))</f>
        <v/>
      </c>
      <c r="N1445" s="39">
        <f>IF(L1445&lt;&gt;1,"",IF(J1445="",0,IF(COUNTIFS($J$4:J1445,J1445)&gt;1,1,0)))</f>
        <v/>
      </c>
      <c r="O1445" s="39">
        <f>IF(L1445&lt;&gt;1,"",IF(J1445="",0,IFERROR(MATCH(J1445,'分け方の表'!$M$4:$M$53,0),0)))</f>
        <v/>
      </c>
      <c r="P1445" s="39">
        <f>IF(L1445&lt;&gt;1,"",IF(SUMPRODUCT((COUNTIFS(C1445,"*"&amp;'分け方の表'!$F$4:$F$23&amp;"*")&gt;0)*('分け方の表'!$F$4:$F$23&lt;&gt;"")*'分け方の表'!$I$4:$I$23)=0,99,1+COUNTIFS('分け方の表'!$I$4:$I$23,"&gt;"&amp;SUMPRODUCT((COUNTIFS(C1445,"*"&amp;'分け方の表'!$F$4:$F$23&amp;"*")&gt;0)*('分け方の表'!$F$4:$F$23&lt;&gt;"")*'分け方の表'!$I$4:$I$23))))</f>
        <v/>
      </c>
      <c r="Q1445" s="39">
        <f>IF(L1445&lt;&gt;1,"",IF(P1445&gt;=99,"",INDEX('分け方の表'!$G$4:$G$23,P1445)&amp;""))</f>
        <v/>
      </c>
      <c r="R1445" s="39">
        <f>IF(L1445&lt;&gt;1,"",IF((F1445="収入")*(G1445="給与")*(E1445&lt;&gt;"")*(COUNTIFS('分け方の表'!$J$4:$J$13,E1445)&gt;0),INDEX('分け方の表'!$K$4:$K$13,MATCH(E1445,'分け方の表'!$J$4:$J$13,0))&amp;"",IFERROR(INDEX('分け方の表'!$C$4:$C$103,MATCH(F1445&amp;"|"&amp;G1445,'分け方の表'!$D$4:$D$103,0))&amp;"",IFERROR(INDEX('分け方の表'!$C$4:$C$103,MATCH(F1445&amp;"|（ほか全部）",'分け方の表'!$D$4:$D$103,0))&amp;"","未分類"))))</f>
        <v/>
      </c>
      <c r="S1445" s="39">
        <f>IF(L1445&lt;&gt;1,"",IF(N1445=1,"",IF(IF(O1445&gt;0,INDEX('分け方の表'!$N$4:$N$53,O1445)&amp;"","")&lt;&gt;"",IF(INDEX('分け方の表'!$N$4:$N$53,O1445)="（数えない）","",INDEX('分け方の表'!$N$4:$N$53,O1445)&amp;""),IF(I1445&amp;""="1",IF((Q1445&lt;&gt;"")*(D1445&lt;0)*(IFERROR(INDEX('入力'!$E$30:$E$88,MATCH(Q1445,'入力'!$A$30:$A$88,0)),"")="貯める・増やす"),Q1445,""),IF(A1445&amp;""="0","",IF(Q1445&lt;&gt;"",Q1445,R1445))))))</f>
        <v/>
      </c>
      <c r="T1445" s="56">
        <f>IF(S1445="","",IF(IFERROR(INDEX('入力'!$E$30:$E$88,MATCH(S1445,'入力'!$A$30:$A$88,0)),"")="入るお金",D1445,-D1445))</f>
        <v/>
      </c>
      <c r="U1445" s="39">
        <f>IF(L1445="","",IF(L1445&lt;&gt;1,"見出しなど",IF(N1445=1,"重なり",IF(S1445="",IF(O1445&gt;0,"数えない（直した）",IF(I1445&amp;""="1","振替",IF(A1445&amp;""="0","計算対象外","数えない"))),IF(COUNTIFS('入力'!$A$30:$A$88,S1445)=0,"一覧にない費目",IF(O1445&gt;0,"直した",IF(S1445="未分類","未分類","OK")))))))</f>
        <v/>
      </c>
    </row>
    <row r="1446">
      <c r="A1446" s="40" t="n"/>
      <c r="B1446" s="34" t="n"/>
      <c r="C1446" s="35" t="n"/>
      <c r="D1446" s="36" t="n"/>
      <c r="E1446" s="35" t="n"/>
      <c r="F1446" s="35" t="n"/>
      <c r="G1446" s="35" t="n"/>
      <c r="H1446" s="35" t="n"/>
      <c r="I1446" s="40" t="n"/>
      <c r="J1446" s="35" t="n"/>
      <c r="L1446" s="39">
        <f>IF(B1446="","",IFERROR(YEAR(B1446)*0+D1446*0+1,0))</f>
        <v/>
      </c>
      <c r="M1446" s="55">
        <f>IF(L1446&lt;&gt;1,"",IF(O1446&gt;0,IF(INDEX('分け方の表'!$O$4:$O$53,O1446)&lt;&gt;"",DATE(YEAR(INDEX('分け方の表'!$O$4:$O$53,O1446)),MONTH(INDEX('分け方の表'!$O$4:$O$53,O1446)),1),DATE(YEAR(B1446),MONTH(B1446),1)),DATE(YEAR(B1446),MONTH(B1446),1)))</f>
        <v/>
      </c>
      <c r="N1446" s="39">
        <f>IF(L1446&lt;&gt;1,"",IF(J1446="",0,IF(COUNTIFS($J$4:J1446,J1446)&gt;1,1,0)))</f>
        <v/>
      </c>
      <c r="O1446" s="39">
        <f>IF(L1446&lt;&gt;1,"",IF(J1446="",0,IFERROR(MATCH(J1446,'分け方の表'!$M$4:$M$53,0),0)))</f>
        <v/>
      </c>
      <c r="P1446" s="39">
        <f>IF(L1446&lt;&gt;1,"",IF(SUMPRODUCT((COUNTIFS(C1446,"*"&amp;'分け方の表'!$F$4:$F$23&amp;"*")&gt;0)*('分け方の表'!$F$4:$F$23&lt;&gt;"")*'分け方の表'!$I$4:$I$23)=0,99,1+COUNTIFS('分け方の表'!$I$4:$I$23,"&gt;"&amp;SUMPRODUCT((COUNTIFS(C1446,"*"&amp;'分け方の表'!$F$4:$F$23&amp;"*")&gt;0)*('分け方の表'!$F$4:$F$23&lt;&gt;"")*'分け方の表'!$I$4:$I$23))))</f>
        <v/>
      </c>
      <c r="Q1446" s="39">
        <f>IF(L1446&lt;&gt;1,"",IF(P1446&gt;=99,"",INDEX('分け方の表'!$G$4:$G$23,P1446)&amp;""))</f>
        <v/>
      </c>
      <c r="R1446" s="39">
        <f>IF(L1446&lt;&gt;1,"",IF((F1446="収入")*(G1446="給与")*(E1446&lt;&gt;"")*(COUNTIFS('分け方の表'!$J$4:$J$13,E1446)&gt;0),INDEX('分け方の表'!$K$4:$K$13,MATCH(E1446,'分け方の表'!$J$4:$J$13,0))&amp;"",IFERROR(INDEX('分け方の表'!$C$4:$C$103,MATCH(F1446&amp;"|"&amp;G1446,'分け方の表'!$D$4:$D$103,0))&amp;"",IFERROR(INDEX('分け方の表'!$C$4:$C$103,MATCH(F1446&amp;"|（ほか全部）",'分け方の表'!$D$4:$D$103,0))&amp;"","未分類"))))</f>
        <v/>
      </c>
      <c r="S1446" s="39">
        <f>IF(L1446&lt;&gt;1,"",IF(N1446=1,"",IF(IF(O1446&gt;0,INDEX('分け方の表'!$N$4:$N$53,O1446)&amp;"","")&lt;&gt;"",IF(INDEX('分け方の表'!$N$4:$N$53,O1446)="（数えない）","",INDEX('分け方の表'!$N$4:$N$53,O1446)&amp;""),IF(I1446&amp;""="1",IF((Q1446&lt;&gt;"")*(D1446&lt;0)*(IFERROR(INDEX('入力'!$E$30:$E$88,MATCH(Q1446,'入力'!$A$30:$A$88,0)),"")="貯める・増やす"),Q1446,""),IF(A1446&amp;""="0","",IF(Q1446&lt;&gt;"",Q1446,R1446))))))</f>
        <v/>
      </c>
      <c r="T1446" s="56">
        <f>IF(S1446="","",IF(IFERROR(INDEX('入力'!$E$30:$E$88,MATCH(S1446,'入力'!$A$30:$A$88,0)),"")="入るお金",D1446,-D1446))</f>
        <v/>
      </c>
      <c r="U1446" s="39">
        <f>IF(L1446="","",IF(L1446&lt;&gt;1,"見出しなど",IF(N1446=1,"重なり",IF(S1446="",IF(O1446&gt;0,"数えない（直した）",IF(I1446&amp;""="1","振替",IF(A1446&amp;""="0","計算対象外","数えない"))),IF(COUNTIFS('入力'!$A$30:$A$88,S1446)=0,"一覧にない費目",IF(O1446&gt;0,"直した",IF(S1446="未分類","未分類","OK")))))))</f>
        <v/>
      </c>
    </row>
    <row r="1447">
      <c r="A1447" s="40" t="n"/>
      <c r="B1447" s="34" t="n"/>
      <c r="C1447" s="35" t="n"/>
      <c r="D1447" s="36" t="n"/>
      <c r="E1447" s="35" t="n"/>
      <c r="F1447" s="35" t="n"/>
      <c r="G1447" s="35" t="n"/>
      <c r="H1447" s="35" t="n"/>
      <c r="I1447" s="40" t="n"/>
      <c r="J1447" s="35" t="n"/>
      <c r="L1447" s="39">
        <f>IF(B1447="","",IFERROR(YEAR(B1447)*0+D1447*0+1,0))</f>
        <v/>
      </c>
      <c r="M1447" s="55">
        <f>IF(L1447&lt;&gt;1,"",IF(O1447&gt;0,IF(INDEX('分け方の表'!$O$4:$O$53,O1447)&lt;&gt;"",DATE(YEAR(INDEX('分け方の表'!$O$4:$O$53,O1447)),MONTH(INDEX('分け方の表'!$O$4:$O$53,O1447)),1),DATE(YEAR(B1447),MONTH(B1447),1)),DATE(YEAR(B1447),MONTH(B1447),1)))</f>
        <v/>
      </c>
      <c r="N1447" s="39">
        <f>IF(L1447&lt;&gt;1,"",IF(J1447="",0,IF(COUNTIFS($J$4:J1447,J1447)&gt;1,1,0)))</f>
        <v/>
      </c>
      <c r="O1447" s="39">
        <f>IF(L1447&lt;&gt;1,"",IF(J1447="",0,IFERROR(MATCH(J1447,'分け方の表'!$M$4:$M$53,0),0)))</f>
        <v/>
      </c>
      <c r="P1447" s="39">
        <f>IF(L1447&lt;&gt;1,"",IF(SUMPRODUCT((COUNTIFS(C1447,"*"&amp;'分け方の表'!$F$4:$F$23&amp;"*")&gt;0)*('分け方の表'!$F$4:$F$23&lt;&gt;"")*'分け方の表'!$I$4:$I$23)=0,99,1+COUNTIFS('分け方の表'!$I$4:$I$23,"&gt;"&amp;SUMPRODUCT((COUNTIFS(C1447,"*"&amp;'分け方の表'!$F$4:$F$23&amp;"*")&gt;0)*('分け方の表'!$F$4:$F$23&lt;&gt;"")*'分け方の表'!$I$4:$I$23))))</f>
        <v/>
      </c>
      <c r="Q1447" s="39">
        <f>IF(L1447&lt;&gt;1,"",IF(P1447&gt;=99,"",INDEX('分け方の表'!$G$4:$G$23,P1447)&amp;""))</f>
        <v/>
      </c>
      <c r="R1447" s="39">
        <f>IF(L1447&lt;&gt;1,"",IF((F1447="収入")*(G1447="給与")*(E1447&lt;&gt;"")*(COUNTIFS('分け方の表'!$J$4:$J$13,E1447)&gt;0),INDEX('分け方の表'!$K$4:$K$13,MATCH(E1447,'分け方の表'!$J$4:$J$13,0))&amp;"",IFERROR(INDEX('分け方の表'!$C$4:$C$103,MATCH(F1447&amp;"|"&amp;G1447,'分け方の表'!$D$4:$D$103,0))&amp;"",IFERROR(INDEX('分け方の表'!$C$4:$C$103,MATCH(F1447&amp;"|（ほか全部）",'分け方の表'!$D$4:$D$103,0))&amp;"","未分類"))))</f>
        <v/>
      </c>
      <c r="S1447" s="39">
        <f>IF(L1447&lt;&gt;1,"",IF(N1447=1,"",IF(IF(O1447&gt;0,INDEX('分け方の表'!$N$4:$N$53,O1447)&amp;"","")&lt;&gt;"",IF(INDEX('分け方の表'!$N$4:$N$53,O1447)="（数えない）","",INDEX('分け方の表'!$N$4:$N$53,O1447)&amp;""),IF(I1447&amp;""="1",IF((Q1447&lt;&gt;"")*(D1447&lt;0)*(IFERROR(INDEX('入力'!$E$30:$E$88,MATCH(Q1447,'入力'!$A$30:$A$88,0)),"")="貯める・増やす"),Q1447,""),IF(A1447&amp;""="0","",IF(Q1447&lt;&gt;"",Q1447,R1447))))))</f>
        <v/>
      </c>
      <c r="T1447" s="56">
        <f>IF(S1447="","",IF(IFERROR(INDEX('入力'!$E$30:$E$88,MATCH(S1447,'入力'!$A$30:$A$88,0)),"")="入るお金",D1447,-D1447))</f>
        <v/>
      </c>
      <c r="U1447" s="39">
        <f>IF(L1447="","",IF(L1447&lt;&gt;1,"見出しなど",IF(N1447=1,"重なり",IF(S1447="",IF(O1447&gt;0,"数えない（直した）",IF(I1447&amp;""="1","振替",IF(A1447&amp;""="0","計算対象外","数えない"))),IF(COUNTIFS('入力'!$A$30:$A$88,S1447)=0,"一覧にない費目",IF(O1447&gt;0,"直した",IF(S1447="未分類","未分類","OK")))))))</f>
        <v/>
      </c>
    </row>
    <row r="1448">
      <c r="A1448" s="40" t="n"/>
      <c r="B1448" s="34" t="n"/>
      <c r="C1448" s="35" t="n"/>
      <c r="D1448" s="36" t="n"/>
      <c r="E1448" s="35" t="n"/>
      <c r="F1448" s="35" t="n"/>
      <c r="G1448" s="35" t="n"/>
      <c r="H1448" s="35" t="n"/>
      <c r="I1448" s="40" t="n"/>
      <c r="J1448" s="35" t="n"/>
      <c r="L1448" s="39">
        <f>IF(B1448="","",IFERROR(YEAR(B1448)*0+D1448*0+1,0))</f>
        <v/>
      </c>
      <c r="M1448" s="55">
        <f>IF(L1448&lt;&gt;1,"",IF(O1448&gt;0,IF(INDEX('分け方の表'!$O$4:$O$53,O1448)&lt;&gt;"",DATE(YEAR(INDEX('分け方の表'!$O$4:$O$53,O1448)),MONTH(INDEX('分け方の表'!$O$4:$O$53,O1448)),1),DATE(YEAR(B1448),MONTH(B1448),1)),DATE(YEAR(B1448),MONTH(B1448),1)))</f>
        <v/>
      </c>
      <c r="N1448" s="39">
        <f>IF(L1448&lt;&gt;1,"",IF(J1448="",0,IF(COUNTIFS($J$4:J1448,J1448)&gt;1,1,0)))</f>
        <v/>
      </c>
      <c r="O1448" s="39">
        <f>IF(L1448&lt;&gt;1,"",IF(J1448="",0,IFERROR(MATCH(J1448,'分け方の表'!$M$4:$M$53,0),0)))</f>
        <v/>
      </c>
      <c r="P1448" s="39">
        <f>IF(L1448&lt;&gt;1,"",IF(SUMPRODUCT((COUNTIFS(C1448,"*"&amp;'分け方の表'!$F$4:$F$23&amp;"*")&gt;0)*('分け方の表'!$F$4:$F$23&lt;&gt;"")*'分け方の表'!$I$4:$I$23)=0,99,1+COUNTIFS('分け方の表'!$I$4:$I$23,"&gt;"&amp;SUMPRODUCT((COUNTIFS(C1448,"*"&amp;'分け方の表'!$F$4:$F$23&amp;"*")&gt;0)*('分け方の表'!$F$4:$F$23&lt;&gt;"")*'分け方の表'!$I$4:$I$23))))</f>
        <v/>
      </c>
      <c r="Q1448" s="39">
        <f>IF(L1448&lt;&gt;1,"",IF(P1448&gt;=99,"",INDEX('分け方の表'!$G$4:$G$23,P1448)&amp;""))</f>
        <v/>
      </c>
      <c r="R1448" s="39">
        <f>IF(L1448&lt;&gt;1,"",IF((F1448="収入")*(G1448="給与")*(E1448&lt;&gt;"")*(COUNTIFS('分け方の表'!$J$4:$J$13,E1448)&gt;0),INDEX('分け方の表'!$K$4:$K$13,MATCH(E1448,'分け方の表'!$J$4:$J$13,0))&amp;"",IFERROR(INDEX('分け方の表'!$C$4:$C$103,MATCH(F1448&amp;"|"&amp;G1448,'分け方の表'!$D$4:$D$103,0))&amp;"",IFERROR(INDEX('分け方の表'!$C$4:$C$103,MATCH(F1448&amp;"|（ほか全部）",'分け方の表'!$D$4:$D$103,0))&amp;"","未分類"))))</f>
        <v/>
      </c>
      <c r="S1448" s="39">
        <f>IF(L1448&lt;&gt;1,"",IF(N1448=1,"",IF(IF(O1448&gt;0,INDEX('分け方の表'!$N$4:$N$53,O1448)&amp;"","")&lt;&gt;"",IF(INDEX('分け方の表'!$N$4:$N$53,O1448)="（数えない）","",INDEX('分け方の表'!$N$4:$N$53,O1448)&amp;""),IF(I1448&amp;""="1",IF((Q1448&lt;&gt;"")*(D1448&lt;0)*(IFERROR(INDEX('入力'!$E$30:$E$88,MATCH(Q1448,'入力'!$A$30:$A$88,0)),"")="貯める・増やす"),Q1448,""),IF(A1448&amp;""="0","",IF(Q1448&lt;&gt;"",Q1448,R1448))))))</f>
        <v/>
      </c>
      <c r="T1448" s="56">
        <f>IF(S1448="","",IF(IFERROR(INDEX('入力'!$E$30:$E$88,MATCH(S1448,'入力'!$A$30:$A$88,0)),"")="入るお金",D1448,-D1448))</f>
        <v/>
      </c>
      <c r="U1448" s="39">
        <f>IF(L1448="","",IF(L1448&lt;&gt;1,"見出しなど",IF(N1448=1,"重なり",IF(S1448="",IF(O1448&gt;0,"数えない（直した）",IF(I1448&amp;""="1","振替",IF(A1448&amp;""="0","計算対象外","数えない"))),IF(COUNTIFS('入力'!$A$30:$A$88,S1448)=0,"一覧にない費目",IF(O1448&gt;0,"直した",IF(S1448="未分類","未分類","OK")))))))</f>
        <v/>
      </c>
    </row>
    <row r="1449">
      <c r="A1449" s="40" t="n"/>
      <c r="B1449" s="34" t="n"/>
      <c r="C1449" s="35" t="n"/>
      <c r="D1449" s="36" t="n"/>
      <c r="E1449" s="35" t="n"/>
      <c r="F1449" s="35" t="n"/>
      <c r="G1449" s="35" t="n"/>
      <c r="H1449" s="35" t="n"/>
      <c r="I1449" s="40" t="n"/>
      <c r="J1449" s="35" t="n"/>
      <c r="L1449" s="39">
        <f>IF(B1449="","",IFERROR(YEAR(B1449)*0+D1449*0+1,0))</f>
        <v/>
      </c>
      <c r="M1449" s="55">
        <f>IF(L1449&lt;&gt;1,"",IF(O1449&gt;0,IF(INDEX('分け方の表'!$O$4:$O$53,O1449)&lt;&gt;"",DATE(YEAR(INDEX('分け方の表'!$O$4:$O$53,O1449)),MONTH(INDEX('分け方の表'!$O$4:$O$53,O1449)),1),DATE(YEAR(B1449),MONTH(B1449),1)),DATE(YEAR(B1449),MONTH(B1449),1)))</f>
        <v/>
      </c>
      <c r="N1449" s="39">
        <f>IF(L1449&lt;&gt;1,"",IF(J1449="",0,IF(COUNTIFS($J$4:J1449,J1449)&gt;1,1,0)))</f>
        <v/>
      </c>
      <c r="O1449" s="39">
        <f>IF(L1449&lt;&gt;1,"",IF(J1449="",0,IFERROR(MATCH(J1449,'分け方の表'!$M$4:$M$53,0),0)))</f>
        <v/>
      </c>
      <c r="P1449" s="39">
        <f>IF(L1449&lt;&gt;1,"",IF(SUMPRODUCT((COUNTIFS(C1449,"*"&amp;'分け方の表'!$F$4:$F$23&amp;"*")&gt;0)*('分け方の表'!$F$4:$F$23&lt;&gt;"")*'分け方の表'!$I$4:$I$23)=0,99,1+COUNTIFS('分け方の表'!$I$4:$I$23,"&gt;"&amp;SUMPRODUCT((COUNTIFS(C1449,"*"&amp;'分け方の表'!$F$4:$F$23&amp;"*")&gt;0)*('分け方の表'!$F$4:$F$23&lt;&gt;"")*'分け方の表'!$I$4:$I$23))))</f>
        <v/>
      </c>
      <c r="Q1449" s="39">
        <f>IF(L1449&lt;&gt;1,"",IF(P1449&gt;=99,"",INDEX('分け方の表'!$G$4:$G$23,P1449)&amp;""))</f>
        <v/>
      </c>
      <c r="R1449" s="39">
        <f>IF(L1449&lt;&gt;1,"",IF((F1449="収入")*(G1449="給与")*(E1449&lt;&gt;"")*(COUNTIFS('分け方の表'!$J$4:$J$13,E1449)&gt;0),INDEX('分け方の表'!$K$4:$K$13,MATCH(E1449,'分け方の表'!$J$4:$J$13,0))&amp;"",IFERROR(INDEX('分け方の表'!$C$4:$C$103,MATCH(F1449&amp;"|"&amp;G1449,'分け方の表'!$D$4:$D$103,0))&amp;"",IFERROR(INDEX('分け方の表'!$C$4:$C$103,MATCH(F1449&amp;"|（ほか全部）",'分け方の表'!$D$4:$D$103,0))&amp;"","未分類"))))</f>
        <v/>
      </c>
      <c r="S1449" s="39">
        <f>IF(L1449&lt;&gt;1,"",IF(N1449=1,"",IF(IF(O1449&gt;0,INDEX('分け方の表'!$N$4:$N$53,O1449)&amp;"","")&lt;&gt;"",IF(INDEX('分け方の表'!$N$4:$N$53,O1449)="（数えない）","",INDEX('分け方の表'!$N$4:$N$53,O1449)&amp;""),IF(I1449&amp;""="1",IF((Q1449&lt;&gt;"")*(D1449&lt;0)*(IFERROR(INDEX('入力'!$E$30:$E$88,MATCH(Q1449,'入力'!$A$30:$A$88,0)),"")="貯める・増やす"),Q1449,""),IF(A1449&amp;""="0","",IF(Q1449&lt;&gt;"",Q1449,R1449))))))</f>
        <v/>
      </c>
      <c r="T1449" s="56">
        <f>IF(S1449="","",IF(IFERROR(INDEX('入力'!$E$30:$E$88,MATCH(S1449,'入力'!$A$30:$A$88,0)),"")="入るお金",D1449,-D1449))</f>
        <v/>
      </c>
      <c r="U1449" s="39">
        <f>IF(L1449="","",IF(L1449&lt;&gt;1,"見出しなど",IF(N1449=1,"重なり",IF(S1449="",IF(O1449&gt;0,"数えない（直した）",IF(I1449&amp;""="1","振替",IF(A1449&amp;""="0","計算対象外","数えない"))),IF(COUNTIFS('入力'!$A$30:$A$88,S1449)=0,"一覧にない費目",IF(O1449&gt;0,"直した",IF(S1449="未分類","未分類","OK")))))))</f>
        <v/>
      </c>
    </row>
    <row r="1450">
      <c r="A1450" s="40" t="n"/>
      <c r="B1450" s="34" t="n"/>
      <c r="C1450" s="35" t="n"/>
      <c r="D1450" s="36" t="n"/>
      <c r="E1450" s="35" t="n"/>
      <c r="F1450" s="35" t="n"/>
      <c r="G1450" s="35" t="n"/>
      <c r="H1450" s="35" t="n"/>
      <c r="I1450" s="40" t="n"/>
      <c r="J1450" s="35" t="n"/>
      <c r="L1450" s="39">
        <f>IF(B1450="","",IFERROR(YEAR(B1450)*0+D1450*0+1,0))</f>
        <v/>
      </c>
      <c r="M1450" s="55">
        <f>IF(L1450&lt;&gt;1,"",IF(O1450&gt;0,IF(INDEX('分け方の表'!$O$4:$O$53,O1450)&lt;&gt;"",DATE(YEAR(INDEX('分け方の表'!$O$4:$O$53,O1450)),MONTH(INDEX('分け方の表'!$O$4:$O$53,O1450)),1),DATE(YEAR(B1450),MONTH(B1450),1)),DATE(YEAR(B1450),MONTH(B1450),1)))</f>
        <v/>
      </c>
      <c r="N1450" s="39">
        <f>IF(L1450&lt;&gt;1,"",IF(J1450="",0,IF(COUNTIFS($J$4:J1450,J1450)&gt;1,1,0)))</f>
        <v/>
      </c>
      <c r="O1450" s="39">
        <f>IF(L1450&lt;&gt;1,"",IF(J1450="",0,IFERROR(MATCH(J1450,'分け方の表'!$M$4:$M$53,0),0)))</f>
        <v/>
      </c>
      <c r="P1450" s="39">
        <f>IF(L1450&lt;&gt;1,"",IF(SUMPRODUCT((COUNTIFS(C1450,"*"&amp;'分け方の表'!$F$4:$F$23&amp;"*")&gt;0)*('分け方の表'!$F$4:$F$23&lt;&gt;"")*'分け方の表'!$I$4:$I$23)=0,99,1+COUNTIFS('分け方の表'!$I$4:$I$23,"&gt;"&amp;SUMPRODUCT((COUNTIFS(C1450,"*"&amp;'分け方の表'!$F$4:$F$23&amp;"*")&gt;0)*('分け方の表'!$F$4:$F$23&lt;&gt;"")*'分け方の表'!$I$4:$I$23))))</f>
        <v/>
      </c>
      <c r="Q1450" s="39">
        <f>IF(L1450&lt;&gt;1,"",IF(P1450&gt;=99,"",INDEX('分け方の表'!$G$4:$G$23,P1450)&amp;""))</f>
        <v/>
      </c>
      <c r="R1450" s="39">
        <f>IF(L1450&lt;&gt;1,"",IF((F1450="収入")*(G1450="給与")*(E1450&lt;&gt;"")*(COUNTIFS('分け方の表'!$J$4:$J$13,E1450)&gt;0),INDEX('分け方の表'!$K$4:$K$13,MATCH(E1450,'分け方の表'!$J$4:$J$13,0))&amp;"",IFERROR(INDEX('分け方の表'!$C$4:$C$103,MATCH(F1450&amp;"|"&amp;G1450,'分け方の表'!$D$4:$D$103,0))&amp;"",IFERROR(INDEX('分け方の表'!$C$4:$C$103,MATCH(F1450&amp;"|（ほか全部）",'分け方の表'!$D$4:$D$103,0))&amp;"","未分類"))))</f>
        <v/>
      </c>
      <c r="S1450" s="39">
        <f>IF(L1450&lt;&gt;1,"",IF(N1450=1,"",IF(IF(O1450&gt;0,INDEX('分け方の表'!$N$4:$N$53,O1450)&amp;"","")&lt;&gt;"",IF(INDEX('分け方の表'!$N$4:$N$53,O1450)="（数えない）","",INDEX('分け方の表'!$N$4:$N$53,O1450)&amp;""),IF(I1450&amp;""="1",IF((Q1450&lt;&gt;"")*(D1450&lt;0)*(IFERROR(INDEX('入力'!$E$30:$E$88,MATCH(Q1450,'入力'!$A$30:$A$88,0)),"")="貯める・増やす"),Q1450,""),IF(A1450&amp;""="0","",IF(Q1450&lt;&gt;"",Q1450,R1450))))))</f>
        <v/>
      </c>
      <c r="T1450" s="56">
        <f>IF(S1450="","",IF(IFERROR(INDEX('入力'!$E$30:$E$88,MATCH(S1450,'入力'!$A$30:$A$88,0)),"")="入るお金",D1450,-D1450))</f>
        <v/>
      </c>
      <c r="U1450" s="39">
        <f>IF(L1450="","",IF(L1450&lt;&gt;1,"見出しなど",IF(N1450=1,"重なり",IF(S1450="",IF(O1450&gt;0,"数えない（直した）",IF(I1450&amp;""="1","振替",IF(A1450&amp;""="0","計算対象外","数えない"))),IF(COUNTIFS('入力'!$A$30:$A$88,S1450)=0,"一覧にない費目",IF(O1450&gt;0,"直した",IF(S1450="未分類","未分類","OK")))))))</f>
        <v/>
      </c>
    </row>
    <row r="1451">
      <c r="A1451" s="40" t="n"/>
      <c r="B1451" s="34" t="n"/>
      <c r="C1451" s="35" t="n"/>
      <c r="D1451" s="36" t="n"/>
      <c r="E1451" s="35" t="n"/>
      <c r="F1451" s="35" t="n"/>
      <c r="G1451" s="35" t="n"/>
      <c r="H1451" s="35" t="n"/>
      <c r="I1451" s="40" t="n"/>
      <c r="J1451" s="35" t="n"/>
      <c r="L1451" s="39">
        <f>IF(B1451="","",IFERROR(YEAR(B1451)*0+D1451*0+1,0))</f>
        <v/>
      </c>
      <c r="M1451" s="55">
        <f>IF(L1451&lt;&gt;1,"",IF(O1451&gt;0,IF(INDEX('分け方の表'!$O$4:$O$53,O1451)&lt;&gt;"",DATE(YEAR(INDEX('分け方の表'!$O$4:$O$53,O1451)),MONTH(INDEX('分け方の表'!$O$4:$O$53,O1451)),1),DATE(YEAR(B1451),MONTH(B1451),1)),DATE(YEAR(B1451),MONTH(B1451),1)))</f>
        <v/>
      </c>
      <c r="N1451" s="39">
        <f>IF(L1451&lt;&gt;1,"",IF(J1451="",0,IF(COUNTIFS($J$4:J1451,J1451)&gt;1,1,0)))</f>
        <v/>
      </c>
      <c r="O1451" s="39">
        <f>IF(L1451&lt;&gt;1,"",IF(J1451="",0,IFERROR(MATCH(J1451,'分け方の表'!$M$4:$M$53,0),0)))</f>
        <v/>
      </c>
      <c r="P1451" s="39">
        <f>IF(L1451&lt;&gt;1,"",IF(SUMPRODUCT((COUNTIFS(C1451,"*"&amp;'分け方の表'!$F$4:$F$23&amp;"*")&gt;0)*('分け方の表'!$F$4:$F$23&lt;&gt;"")*'分け方の表'!$I$4:$I$23)=0,99,1+COUNTIFS('分け方の表'!$I$4:$I$23,"&gt;"&amp;SUMPRODUCT((COUNTIFS(C1451,"*"&amp;'分け方の表'!$F$4:$F$23&amp;"*")&gt;0)*('分け方の表'!$F$4:$F$23&lt;&gt;"")*'分け方の表'!$I$4:$I$23))))</f>
        <v/>
      </c>
      <c r="Q1451" s="39">
        <f>IF(L1451&lt;&gt;1,"",IF(P1451&gt;=99,"",INDEX('分け方の表'!$G$4:$G$23,P1451)&amp;""))</f>
        <v/>
      </c>
      <c r="R1451" s="39">
        <f>IF(L1451&lt;&gt;1,"",IF((F1451="収入")*(G1451="給与")*(E1451&lt;&gt;"")*(COUNTIFS('分け方の表'!$J$4:$J$13,E1451)&gt;0),INDEX('分け方の表'!$K$4:$K$13,MATCH(E1451,'分け方の表'!$J$4:$J$13,0))&amp;"",IFERROR(INDEX('分け方の表'!$C$4:$C$103,MATCH(F1451&amp;"|"&amp;G1451,'分け方の表'!$D$4:$D$103,0))&amp;"",IFERROR(INDEX('分け方の表'!$C$4:$C$103,MATCH(F1451&amp;"|（ほか全部）",'分け方の表'!$D$4:$D$103,0))&amp;"","未分類"))))</f>
        <v/>
      </c>
      <c r="S1451" s="39">
        <f>IF(L1451&lt;&gt;1,"",IF(N1451=1,"",IF(IF(O1451&gt;0,INDEX('分け方の表'!$N$4:$N$53,O1451)&amp;"","")&lt;&gt;"",IF(INDEX('分け方の表'!$N$4:$N$53,O1451)="（数えない）","",INDEX('分け方の表'!$N$4:$N$53,O1451)&amp;""),IF(I1451&amp;""="1",IF((Q1451&lt;&gt;"")*(D1451&lt;0)*(IFERROR(INDEX('入力'!$E$30:$E$88,MATCH(Q1451,'入力'!$A$30:$A$88,0)),"")="貯める・増やす"),Q1451,""),IF(A1451&amp;""="0","",IF(Q1451&lt;&gt;"",Q1451,R1451))))))</f>
        <v/>
      </c>
      <c r="T1451" s="56">
        <f>IF(S1451="","",IF(IFERROR(INDEX('入力'!$E$30:$E$88,MATCH(S1451,'入力'!$A$30:$A$88,0)),"")="入るお金",D1451,-D1451))</f>
        <v/>
      </c>
      <c r="U1451" s="39">
        <f>IF(L1451="","",IF(L1451&lt;&gt;1,"見出しなど",IF(N1451=1,"重なり",IF(S1451="",IF(O1451&gt;0,"数えない（直した）",IF(I1451&amp;""="1","振替",IF(A1451&amp;""="0","計算対象外","数えない"))),IF(COUNTIFS('入力'!$A$30:$A$88,S1451)=0,"一覧にない費目",IF(O1451&gt;0,"直した",IF(S1451="未分類","未分類","OK")))))))</f>
        <v/>
      </c>
    </row>
    <row r="1452">
      <c r="A1452" s="40" t="n"/>
      <c r="B1452" s="34" t="n"/>
      <c r="C1452" s="35" t="n"/>
      <c r="D1452" s="36" t="n"/>
      <c r="E1452" s="35" t="n"/>
      <c r="F1452" s="35" t="n"/>
      <c r="G1452" s="35" t="n"/>
      <c r="H1452" s="35" t="n"/>
      <c r="I1452" s="40" t="n"/>
      <c r="J1452" s="35" t="n"/>
      <c r="L1452" s="39">
        <f>IF(B1452="","",IFERROR(YEAR(B1452)*0+D1452*0+1,0))</f>
        <v/>
      </c>
      <c r="M1452" s="55">
        <f>IF(L1452&lt;&gt;1,"",IF(O1452&gt;0,IF(INDEX('分け方の表'!$O$4:$O$53,O1452)&lt;&gt;"",DATE(YEAR(INDEX('分け方の表'!$O$4:$O$53,O1452)),MONTH(INDEX('分け方の表'!$O$4:$O$53,O1452)),1),DATE(YEAR(B1452),MONTH(B1452),1)),DATE(YEAR(B1452),MONTH(B1452),1)))</f>
        <v/>
      </c>
      <c r="N1452" s="39">
        <f>IF(L1452&lt;&gt;1,"",IF(J1452="",0,IF(COUNTIFS($J$4:J1452,J1452)&gt;1,1,0)))</f>
        <v/>
      </c>
      <c r="O1452" s="39">
        <f>IF(L1452&lt;&gt;1,"",IF(J1452="",0,IFERROR(MATCH(J1452,'分け方の表'!$M$4:$M$53,0),0)))</f>
        <v/>
      </c>
      <c r="P1452" s="39">
        <f>IF(L1452&lt;&gt;1,"",IF(SUMPRODUCT((COUNTIFS(C1452,"*"&amp;'分け方の表'!$F$4:$F$23&amp;"*")&gt;0)*('分け方の表'!$F$4:$F$23&lt;&gt;"")*'分け方の表'!$I$4:$I$23)=0,99,1+COUNTIFS('分け方の表'!$I$4:$I$23,"&gt;"&amp;SUMPRODUCT((COUNTIFS(C1452,"*"&amp;'分け方の表'!$F$4:$F$23&amp;"*")&gt;0)*('分け方の表'!$F$4:$F$23&lt;&gt;"")*'分け方の表'!$I$4:$I$23))))</f>
        <v/>
      </c>
      <c r="Q1452" s="39">
        <f>IF(L1452&lt;&gt;1,"",IF(P1452&gt;=99,"",INDEX('分け方の表'!$G$4:$G$23,P1452)&amp;""))</f>
        <v/>
      </c>
      <c r="R1452" s="39">
        <f>IF(L1452&lt;&gt;1,"",IF((F1452="収入")*(G1452="給与")*(E1452&lt;&gt;"")*(COUNTIFS('分け方の表'!$J$4:$J$13,E1452)&gt;0),INDEX('分け方の表'!$K$4:$K$13,MATCH(E1452,'分け方の表'!$J$4:$J$13,0))&amp;"",IFERROR(INDEX('分け方の表'!$C$4:$C$103,MATCH(F1452&amp;"|"&amp;G1452,'分け方の表'!$D$4:$D$103,0))&amp;"",IFERROR(INDEX('分け方の表'!$C$4:$C$103,MATCH(F1452&amp;"|（ほか全部）",'分け方の表'!$D$4:$D$103,0))&amp;"","未分類"))))</f>
        <v/>
      </c>
      <c r="S1452" s="39">
        <f>IF(L1452&lt;&gt;1,"",IF(N1452=1,"",IF(IF(O1452&gt;0,INDEX('分け方の表'!$N$4:$N$53,O1452)&amp;"","")&lt;&gt;"",IF(INDEX('分け方の表'!$N$4:$N$53,O1452)="（数えない）","",INDEX('分け方の表'!$N$4:$N$53,O1452)&amp;""),IF(I1452&amp;""="1",IF((Q1452&lt;&gt;"")*(D1452&lt;0)*(IFERROR(INDEX('入力'!$E$30:$E$88,MATCH(Q1452,'入力'!$A$30:$A$88,0)),"")="貯める・増やす"),Q1452,""),IF(A1452&amp;""="0","",IF(Q1452&lt;&gt;"",Q1452,R1452))))))</f>
        <v/>
      </c>
      <c r="T1452" s="56">
        <f>IF(S1452="","",IF(IFERROR(INDEX('入力'!$E$30:$E$88,MATCH(S1452,'入力'!$A$30:$A$88,0)),"")="入るお金",D1452,-D1452))</f>
        <v/>
      </c>
      <c r="U1452" s="39">
        <f>IF(L1452="","",IF(L1452&lt;&gt;1,"見出しなど",IF(N1452=1,"重なり",IF(S1452="",IF(O1452&gt;0,"数えない（直した）",IF(I1452&amp;""="1","振替",IF(A1452&amp;""="0","計算対象外","数えない"))),IF(COUNTIFS('入力'!$A$30:$A$88,S1452)=0,"一覧にない費目",IF(O1452&gt;0,"直した",IF(S1452="未分類","未分類","OK")))))))</f>
        <v/>
      </c>
    </row>
    <row r="1453">
      <c r="A1453" s="40" t="n"/>
      <c r="B1453" s="34" t="n"/>
      <c r="C1453" s="35" t="n"/>
      <c r="D1453" s="36" t="n"/>
      <c r="E1453" s="35" t="n"/>
      <c r="F1453" s="35" t="n"/>
      <c r="G1453" s="35" t="n"/>
      <c r="H1453" s="35" t="n"/>
      <c r="I1453" s="40" t="n"/>
      <c r="J1453" s="35" t="n"/>
      <c r="L1453" s="39">
        <f>IF(B1453="","",IFERROR(YEAR(B1453)*0+D1453*0+1,0))</f>
        <v/>
      </c>
      <c r="M1453" s="55">
        <f>IF(L1453&lt;&gt;1,"",IF(O1453&gt;0,IF(INDEX('分け方の表'!$O$4:$O$53,O1453)&lt;&gt;"",DATE(YEAR(INDEX('分け方の表'!$O$4:$O$53,O1453)),MONTH(INDEX('分け方の表'!$O$4:$O$53,O1453)),1),DATE(YEAR(B1453),MONTH(B1453),1)),DATE(YEAR(B1453),MONTH(B1453),1)))</f>
        <v/>
      </c>
      <c r="N1453" s="39">
        <f>IF(L1453&lt;&gt;1,"",IF(J1453="",0,IF(COUNTIFS($J$4:J1453,J1453)&gt;1,1,0)))</f>
        <v/>
      </c>
      <c r="O1453" s="39">
        <f>IF(L1453&lt;&gt;1,"",IF(J1453="",0,IFERROR(MATCH(J1453,'分け方の表'!$M$4:$M$53,0),0)))</f>
        <v/>
      </c>
      <c r="P1453" s="39">
        <f>IF(L1453&lt;&gt;1,"",IF(SUMPRODUCT((COUNTIFS(C1453,"*"&amp;'分け方の表'!$F$4:$F$23&amp;"*")&gt;0)*('分け方の表'!$F$4:$F$23&lt;&gt;"")*'分け方の表'!$I$4:$I$23)=0,99,1+COUNTIFS('分け方の表'!$I$4:$I$23,"&gt;"&amp;SUMPRODUCT((COUNTIFS(C1453,"*"&amp;'分け方の表'!$F$4:$F$23&amp;"*")&gt;0)*('分け方の表'!$F$4:$F$23&lt;&gt;"")*'分け方の表'!$I$4:$I$23))))</f>
        <v/>
      </c>
      <c r="Q1453" s="39">
        <f>IF(L1453&lt;&gt;1,"",IF(P1453&gt;=99,"",INDEX('分け方の表'!$G$4:$G$23,P1453)&amp;""))</f>
        <v/>
      </c>
      <c r="R1453" s="39">
        <f>IF(L1453&lt;&gt;1,"",IF((F1453="収入")*(G1453="給与")*(E1453&lt;&gt;"")*(COUNTIFS('分け方の表'!$J$4:$J$13,E1453)&gt;0),INDEX('分け方の表'!$K$4:$K$13,MATCH(E1453,'分け方の表'!$J$4:$J$13,0))&amp;"",IFERROR(INDEX('分け方の表'!$C$4:$C$103,MATCH(F1453&amp;"|"&amp;G1453,'分け方の表'!$D$4:$D$103,0))&amp;"",IFERROR(INDEX('分け方の表'!$C$4:$C$103,MATCH(F1453&amp;"|（ほか全部）",'分け方の表'!$D$4:$D$103,0))&amp;"","未分類"))))</f>
        <v/>
      </c>
      <c r="S1453" s="39">
        <f>IF(L1453&lt;&gt;1,"",IF(N1453=1,"",IF(IF(O1453&gt;0,INDEX('分け方の表'!$N$4:$N$53,O1453)&amp;"","")&lt;&gt;"",IF(INDEX('分け方の表'!$N$4:$N$53,O1453)="（数えない）","",INDEX('分け方の表'!$N$4:$N$53,O1453)&amp;""),IF(I1453&amp;""="1",IF((Q1453&lt;&gt;"")*(D1453&lt;0)*(IFERROR(INDEX('入力'!$E$30:$E$88,MATCH(Q1453,'入力'!$A$30:$A$88,0)),"")="貯める・増やす"),Q1453,""),IF(A1453&amp;""="0","",IF(Q1453&lt;&gt;"",Q1453,R1453))))))</f>
        <v/>
      </c>
      <c r="T1453" s="56">
        <f>IF(S1453="","",IF(IFERROR(INDEX('入力'!$E$30:$E$88,MATCH(S1453,'入力'!$A$30:$A$88,0)),"")="入るお金",D1453,-D1453))</f>
        <v/>
      </c>
      <c r="U1453" s="39">
        <f>IF(L1453="","",IF(L1453&lt;&gt;1,"見出しなど",IF(N1453=1,"重なり",IF(S1453="",IF(O1453&gt;0,"数えない（直した）",IF(I1453&amp;""="1","振替",IF(A1453&amp;""="0","計算対象外","数えない"))),IF(COUNTIFS('入力'!$A$30:$A$88,S1453)=0,"一覧にない費目",IF(O1453&gt;0,"直した",IF(S1453="未分類","未分類","OK")))))))</f>
        <v/>
      </c>
    </row>
    <row r="1454">
      <c r="A1454" s="40" t="n"/>
      <c r="B1454" s="34" t="n"/>
      <c r="C1454" s="35" t="n"/>
      <c r="D1454" s="36" t="n"/>
      <c r="E1454" s="35" t="n"/>
      <c r="F1454" s="35" t="n"/>
      <c r="G1454" s="35" t="n"/>
      <c r="H1454" s="35" t="n"/>
      <c r="I1454" s="40" t="n"/>
      <c r="J1454" s="35" t="n"/>
      <c r="L1454" s="39">
        <f>IF(B1454="","",IFERROR(YEAR(B1454)*0+D1454*0+1,0))</f>
        <v/>
      </c>
      <c r="M1454" s="55">
        <f>IF(L1454&lt;&gt;1,"",IF(O1454&gt;0,IF(INDEX('分け方の表'!$O$4:$O$53,O1454)&lt;&gt;"",DATE(YEAR(INDEX('分け方の表'!$O$4:$O$53,O1454)),MONTH(INDEX('分け方の表'!$O$4:$O$53,O1454)),1),DATE(YEAR(B1454),MONTH(B1454),1)),DATE(YEAR(B1454),MONTH(B1454),1)))</f>
        <v/>
      </c>
      <c r="N1454" s="39">
        <f>IF(L1454&lt;&gt;1,"",IF(J1454="",0,IF(COUNTIFS($J$4:J1454,J1454)&gt;1,1,0)))</f>
        <v/>
      </c>
      <c r="O1454" s="39">
        <f>IF(L1454&lt;&gt;1,"",IF(J1454="",0,IFERROR(MATCH(J1454,'分け方の表'!$M$4:$M$53,0),0)))</f>
        <v/>
      </c>
      <c r="P1454" s="39">
        <f>IF(L1454&lt;&gt;1,"",IF(SUMPRODUCT((COUNTIFS(C1454,"*"&amp;'分け方の表'!$F$4:$F$23&amp;"*")&gt;0)*('分け方の表'!$F$4:$F$23&lt;&gt;"")*'分け方の表'!$I$4:$I$23)=0,99,1+COUNTIFS('分け方の表'!$I$4:$I$23,"&gt;"&amp;SUMPRODUCT((COUNTIFS(C1454,"*"&amp;'分け方の表'!$F$4:$F$23&amp;"*")&gt;0)*('分け方の表'!$F$4:$F$23&lt;&gt;"")*'分け方の表'!$I$4:$I$23))))</f>
        <v/>
      </c>
      <c r="Q1454" s="39">
        <f>IF(L1454&lt;&gt;1,"",IF(P1454&gt;=99,"",INDEX('分け方の表'!$G$4:$G$23,P1454)&amp;""))</f>
        <v/>
      </c>
      <c r="R1454" s="39">
        <f>IF(L1454&lt;&gt;1,"",IF((F1454="収入")*(G1454="給与")*(E1454&lt;&gt;"")*(COUNTIFS('分け方の表'!$J$4:$J$13,E1454)&gt;0),INDEX('分け方の表'!$K$4:$K$13,MATCH(E1454,'分け方の表'!$J$4:$J$13,0))&amp;"",IFERROR(INDEX('分け方の表'!$C$4:$C$103,MATCH(F1454&amp;"|"&amp;G1454,'分け方の表'!$D$4:$D$103,0))&amp;"",IFERROR(INDEX('分け方の表'!$C$4:$C$103,MATCH(F1454&amp;"|（ほか全部）",'分け方の表'!$D$4:$D$103,0))&amp;"","未分類"))))</f>
        <v/>
      </c>
      <c r="S1454" s="39">
        <f>IF(L1454&lt;&gt;1,"",IF(N1454=1,"",IF(IF(O1454&gt;0,INDEX('分け方の表'!$N$4:$N$53,O1454)&amp;"","")&lt;&gt;"",IF(INDEX('分け方の表'!$N$4:$N$53,O1454)="（数えない）","",INDEX('分け方の表'!$N$4:$N$53,O1454)&amp;""),IF(I1454&amp;""="1",IF((Q1454&lt;&gt;"")*(D1454&lt;0)*(IFERROR(INDEX('入力'!$E$30:$E$88,MATCH(Q1454,'入力'!$A$30:$A$88,0)),"")="貯める・増やす"),Q1454,""),IF(A1454&amp;""="0","",IF(Q1454&lt;&gt;"",Q1454,R1454))))))</f>
        <v/>
      </c>
      <c r="T1454" s="56">
        <f>IF(S1454="","",IF(IFERROR(INDEX('入力'!$E$30:$E$88,MATCH(S1454,'入力'!$A$30:$A$88,0)),"")="入るお金",D1454,-D1454))</f>
        <v/>
      </c>
      <c r="U1454" s="39">
        <f>IF(L1454="","",IF(L1454&lt;&gt;1,"見出しなど",IF(N1454=1,"重なり",IF(S1454="",IF(O1454&gt;0,"数えない（直した）",IF(I1454&amp;""="1","振替",IF(A1454&amp;""="0","計算対象外","数えない"))),IF(COUNTIFS('入力'!$A$30:$A$88,S1454)=0,"一覧にない費目",IF(O1454&gt;0,"直した",IF(S1454="未分類","未分類","OK")))))))</f>
        <v/>
      </c>
    </row>
    <row r="1455">
      <c r="A1455" s="40" t="n"/>
      <c r="B1455" s="34" t="n"/>
      <c r="C1455" s="35" t="n"/>
      <c r="D1455" s="36" t="n"/>
      <c r="E1455" s="35" t="n"/>
      <c r="F1455" s="35" t="n"/>
      <c r="G1455" s="35" t="n"/>
      <c r="H1455" s="35" t="n"/>
      <c r="I1455" s="40" t="n"/>
      <c r="J1455" s="35" t="n"/>
      <c r="L1455" s="39">
        <f>IF(B1455="","",IFERROR(YEAR(B1455)*0+D1455*0+1,0))</f>
        <v/>
      </c>
      <c r="M1455" s="55">
        <f>IF(L1455&lt;&gt;1,"",IF(O1455&gt;0,IF(INDEX('分け方の表'!$O$4:$O$53,O1455)&lt;&gt;"",DATE(YEAR(INDEX('分け方の表'!$O$4:$O$53,O1455)),MONTH(INDEX('分け方の表'!$O$4:$O$53,O1455)),1),DATE(YEAR(B1455),MONTH(B1455),1)),DATE(YEAR(B1455),MONTH(B1455),1)))</f>
        <v/>
      </c>
      <c r="N1455" s="39">
        <f>IF(L1455&lt;&gt;1,"",IF(J1455="",0,IF(COUNTIFS($J$4:J1455,J1455)&gt;1,1,0)))</f>
        <v/>
      </c>
      <c r="O1455" s="39">
        <f>IF(L1455&lt;&gt;1,"",IF(J1455="",0,IFERROR(MATCH(J1455,'分け方の表'!$M$4:$M$53,0),0)))</f>
        <v/>
      </c>
      <c r="P1455" s="39">
        <f>IF(L1455&lt;&gt;1,"",IF(SUMPRODUCT((COUNTIFS(C1455,"*"&amp;'分け方の表'!$F$4:$F$23&amp;"*")&gt;0)*('分け方の表'!$F$4:$F$23&lt;&gt;"")*'分け方の表'!$I$4:$I$23)=0,99,1+COUNTIFS('分け方の表'!$I$4:$I$23,"&gt;"&amp;SUMPRODUCT((COUNTIFS(C1455,"*"&amp;'分け方の表'!$F$4:$F$23&amp;"*")&gt;0)*('分け方の表'!$F$4:$F$23&lt;&gt;"")*'分け方の表'!$I$4:$I$23))))</f>
        <v/>
      </c>
      <c r="Q1455" s="39">
        <f>IF(L1455&lt;&gt;1,"",IF(P1455&gt;=99,"",INDEX('分け方の表'!$G$4:$G$23,P1455)&amp;""))</f>
        <v/>
      </c>
      <c r="R1455" s="39">
        <f>IF(L1455&lt;&gt;1,"",IF((F1455="収入")*(G1455="給与")*(E1455&lt;&gt;"")*(COUNTIFS('分け方の表'!$J$4:$J$13,E1455)&gt;0),INDEX('分け方の表'!$K$4:$K$13,MATCH(E1455,'分け方の表'!$J$4:$J$13,0))&amp;"",IFERROR(INDEX('分け方の表'!$C$4:$C$103,MATCH(F1455&amp;"|"&amp;G1455,'分け方の表'!$D$4:$D$103,0))&amp;"",IFERROR(INDEX('分け方の表'!$C$4:$C$103,MATCH(F1455&amp;"|（ほか全部）",'分け方の表'!$D$4:$D$103,0))&amp;"","未分類"))))</f>
        <v/>
      </c>
      <c r="S1455" s="39">
        <f>IF(L1455&lt;&gt;1,"",IF(N1455=1,"",IF(IF(O1455&gt;0,INDEX('分け方の表'!$N$4:$N$53,O1455)&amp;"","")&lt;&gt;"",IF(INDEX('分け方の表'!$N$4:$N$53,O1455)="（数えない）","",INDEX('分け方の表'!$N$4:$N$53,O1455)&amp;""),IF(I1455&amp;""="1",IF((Q1455&lt;&gt;"")*(D1455&lt;0)*(IFERROR(INDEX('入力'!$E$30:$E$88,MATCH(Q1455,'入力'!$A$30:$A$88,0)),"")="貯める・増やす"),Q1455,""),IF(A1455&amp;""="0","",IF(Q1455&lt;&gt;"",Q1455,R1455))))))</f>
        <v/>
      </c>
      <c r="T1455" s="56">
        <f>IF(S1455="","",IF(IFERROR(INDEX('入力'!$E$30:$E$88,MATCH(S1455,'入力'!$A$30:$A$88,0)),"")="入るお金",D1455,-D1455))</f>
        <v/>
      </c>
      <c r="U1455" s="39">
        <f>IF(L1455="","",IF(L1455&lt;&gt;1,"見出しなど",IF(N1455=1,"重なり",IF(S1455="",IF(O1455&gt;0,"数えない（直した）",IF(I1455&amp;""="1","振替",IF(A1455&amp;""="0","計算対象外","数えない"))),IF(COUNTIFS('入力'!$A$30:$A$88,S1455)=0,"一覧にない費目",IF(O1455&gt;0,"直した",IF(S1455="未分類","未分類","OK")))))))</f>
        <v/>
      </c>
    </row>
    <row r="1456">
      <c r="A1456" s="40" t="n"/>
      <c r="B1456" s="34" t="n"/>
      <c r="C1456" s="35" t="n"/>
      <c r="D1456" s="36" t="n"/>
      <c r="E1456" s="35" t="n"/>
      <c r="F1456" s="35" t="n"/>
      <c r="G1456" s="35" t="n"/>
      <c r="H1456" s="35" t="n"/>
      <c r="I1456" s="40" t="n"/>
      <c r="J1456" s="35" t="n"/>
      <c r="L1456" s="39">
        <f>IF(B1456="","",IFERROR(YEAR(B1456)*0+D1456*0+1,0))</f>
        <v/>
      </c>
      <c r="M1456" s="55">
        <f>IF(L1456&lt;&gt;1,"",IF(O1456&gt;0,IF(INDEX('分け方の表'!$O$4:$O$53,O1456)&lt;&gt;"",DATE(YEAR(INDEX('分け方の表'!$O$4:$O$53,O1456)),MONTH(INDEX('分け方の表'!$O$4:$O$53,O1456)),1),DATE(YEAR(B1456),MONTH(B1456),1)),DATE(YEAR(B1456),MONTH(B1456),1)))</f>
        <v/>
      </c>
      <c r="N1456" s="39">
        <f>IF(L1456&lt;&gt;1,"",IF(J1456="",0,IF(COUNTIFS($J$4:J1456,J1456)&gt;1,1,0)))</f>
        <v/>
      </c>
      <c r="O1456" s="39">
        <f>IF(L1456&lt;&gt;1,"",IF(J1456="",0,IFERROR(MATCH(J1456,'分け方の表'!$M$4:$M$53,0),0)))</f>
        <v/>
      </c>
      <c r="P1456" s="39">
        <f>IF(L1456&lt;&gt;1,"",IF(SUMPRODUCT((COUNTIFS(C1456,"*"&amp;'分け方の表'!$F$4:$F$23&amp;"*")&gt;0)*('分け方の表'!$F$4:$F$23&lt;&gt;"")*'分け方の表'!$I$4:$I$23)=0,99,1+COUNTIFS('分け方の表'!$I$4:$I$23,"&gt;"&amp;SUMPRODUCT((COUNTIFS(C1456,"*"&amp;'分け方の表'!$F$4:$F$23&amp;"*")&gt;0)*('分け方の表'!$F$4:$F$23&lt;&gt;"")*'分け方の表'!$I$4:$I$23))))</f>
        <v/>
      </c>
      <c r="Q1456" s="39">
        <f>IF(L1456&lt;&gt;1,"",IF(P1456&gt;=99,"",INDEX('分け方の表'!$G$4:$G$23,P1456)&amp;""))</f>
        <v/>
      </c>
      <c r="R1456" s="39">
        <f>IF(L1456&lt;&gt;1,"",IF((F1456="収入")*(G1456="給与")*(E1456&lt;&gt;"")*(COUNTIFS('分け方の表'!$J$4:$J$13,E1456)&gt;0),INDEX('分け方の表'!$K$4:$K$13,MATCH(E1456,'分け方の表'!$J$4:$J$13,0))&amp;"",IFERROR(INDEX('分け方の表'!$C$4:$C$103,MATCH(F1456&amp;"|"&amp;G1456,'分け方の表'!$D$4:$D$103,0))&amp;"",IFERROR(INDEX('分け方の表'!$C$4:$C$103,MATCH(F1456&amp;"|（ほか全部）",'分け方の表'!$D$4:$D$103,0))&amp;"","未分類"))))</f>
        <v/>
      </c>
      <c r="S1456" s="39">
        <f>IF(L1456&lt;&gt;1,"",IF(N1456=1,"",IF(IF(O1456&gt;0,INDEX('分け方の表'!$N$4:$N$53,O1456)&amp;"","")&lt;&gt;"",IF(INDEX('分け方の表'!$N$4:$N$53,O1456)="（数えない）","",INDEX('分け方の表'!$N$4:$N$53,O1456)&amp;""),IF(I1456&amp;""="1",IF((Q1456&lt;&gt;"")*(D1456&lt;0)*(IFERROR(INDEX('入力'!$E$30:$E$88,MATCH(Q1456,'入力'!$A$30:$A$88,0)),"")="貯める・増やす"),Q1456,""),IF(A1456&amp;""="0","",IF(Q1456&lt;&gt;"",Q1456,R1456))))))</f>
        <v/>
      </c>
      <c r="T1456" s="56">
        <f>IF(S1456="","",IF(IFERROR(INDEX('入力'!$E$30:$E$88,MATCH(S1456,'入力'!$A$30:$A$88,0)),"")="入るお金",D1456,-D1456))</f>
        <v/>
      </c>
      <c r="U1456" s="39">
        <f>IF(L1456="","",IF(L1456&lt;&gt;1,"見出しなど",IF(N1456=1,"重なり",IF(S1456="",IF(O1456&gt;0,"数えない（直した）",IF(I1456&amp;""="1","振替",IF(A1456&amp;""="0","計算対象外","数えない"))),IF(COUNTIFS('入力'!$A$30:$A$88,S1456)=0,"一覧にない費目",IF(O1456&gt;0,"直した",IF(S1456="未分類","未分類","OK")))))))</f>
        <v/>
      </c>
    </row>
    <row r="1457">
      <c r="A1457" s="40" t="n"/>
      <c r="B1457" s="34" t="n"/>
      <c r="C1457" s="35" t="n"/>
      <c r="D1457" s="36" t="n"/>
      <c r="E1457" s="35" t="n"/>
      <c r="F1457" s="35" t="n"/>
      <c r="G1457" s="35" t="n"/>
      <c r="H1457" s="35" t="n"/>
      <c r="I1457" s="40" t="n"/>
      <c r="J1457" s="35" t="n"/>
      <c r="L1457" s="39">
        <f>IF(B1457="","",IFERROR(YEAR(B1457)*0+D1457*0+1,0))</f>
        <v/>
      </c>
      <c r="M1457" s="55">
        <f>IF(L1457&lt;&gt;1,"",IF(O1457&gt;0,IF(INDEX('分け方の表'!$O$4:$O$53,O1457)&lt;&gt;"",DATE(YEAR(INDEX('分け方の表'!$O$4:$O$53,O1457)),MONTH(INDEX('分け方の表'!$O$4:$O$53,O1457)),1),DATE(YEAR(B1457),MONTH(B1457),1)),DATE(YEAR(B1457),MONTH(B1457),1)))</f>
        <v/>
      </c>
      <c r="N1457" s="39">
        <f>IF(L1457&lt;&gt;1,"",IF(J1457="",0,IF(COUNTIFS($J$4:J1457,J1457)&gt;1,1,0)))</f>
        <v/>
      </c>
      <c r="O1457" s="39">
        <f>IF(L1457&lt;&gt;1,"",IF(J1457="",0,IFERROR(MATCH(J1457,'分け方の表'!$M$4:$M$53,0),0)))</f>
        <v/>
      </c>
      <c r="P1457" s="39">
        <f>IF(L1457&lt;&gt;1,"",IF(SUMPRODUCT((COUNTIFS(C1457,"*"&amp;'分け方の表'!$F$4:$F$23&amp;"*")&gt;0)*('分け方の表'!$F$4:$F$23&lt;&gt;"")*'分け方の表'!$I$4:$I$23)=0,99,1+COUNTIFS('分け方の表'!$I$4:$I$23,"&gt;"&amp;SUMPRODUCT((COUNTIFS(C1457,"*"&amp;'分け方の表'!$F$4:$F$23&amp;"*")&gt;0)*('分け方の表'!$F$4:$F$23&lt;&gt;"")*'分け方の表'!$I$4:$I$23))))</f>
        <v/>
      </c>
      <c r="Q1457" s="39">
        <f>IF(L1457&lt;&gt;1,"",IF(P1457&gt;=99,"",INDEX('分け方の表'!$G$4:$G$23,P1457)&amp;""))</f>
        <v/>
      </c>
      <c r="R1457" s="39">
        <f>IF(L1457&lt;&gt;1,"",IF((F1457="収入")*(G1457="給与")*(E1457&lt;&gt;"")*(COUNTIFS('分け方の表'!$J$4:$J$13,E1457)&gt;0),INDEX('分け方の表'!$K$4:$K$13,MATCH(E1457,'分け方の表'!$J$4:$J$13,0))&amp;"",IFERROR(INDEX('分け方の表'!$C$4:$C$103,MATCH(F1457&amp;"|"&amp;G1457,'分け方の表'!$D$4:$D$103,0))&amp;"",IFERROR(INDEX('分け方の表'!$C$4:$C$103,MATCH(F1457&amp;"|（ほか全部）",'分け方の表'!$D$4:$D$103,0))&amp;"","未分類"))))</f>
        <v/>
      </c>
      <c r="S1457" s="39">
        <f>IF(L1457&lt;&gt;1,"",IF(N1457=1,"",IF(IF(O1457&gt;0,INDEX('分け方の表'!$N$4:$N$53,O1457)&amp;"","")&lt;&gt;"",IF(INDEX('分け方の表'!$N$4:$N$53,O1457)="（数えない）","",INDEX('分け方の表'!$N$4:$N$53,O1457)&amp;""),IF(I1457&amp;""="1",IF((Q1457&lt;&gt;"")*(D1457&lt;0)*(IFERROR(INDEX('入力'!$E$30:$E$88,MATCH(Q1457,'入力'!$A$30:$A$88,0)),"")="貯める・増やす"),Q1457,""),IF(A1457&amp;""="0","",IF(Q1457&lt;&gt;"",Q1457,R1457))))))</f>
        <v/>
      </c>
      <c r="T1457" s="56">
        <f>IF(S1457="","",IF(IFERROR(INDEX('入力'!$E$30:$E$88,MATCH(S1457,'入力'!$A$30:$A$88,0)),"")="入るお金",D1457,-D1457))</f>
        <v/>
      </c>
      <c r="U1457" s="39">
        <f>IF(L1457="","",IF(L1457&lt;&gt;1,"見出しなど",IF(N1457=1,"重なり",IF(S1457="",IF(O1457&gt;0,"数えない（直した）",IF(I1457&amp;""="1","振替",IF(A1457&amp;""="0","計算対象外","数えない"))),IF(COUNTIFS('入力'!$A$30:$A$88,S1457)=0,"一覧にない費目",IF(O1457&gt;0,"直した",IF(S1457="未分類","未分類","OK")))))))</f>
        <v/>
      </c>
    </row>
    <row r="1458">
      <c r="A1458" s="40" t="n"/>
      <c r="B1458" s="34" t="n"/>
      <c r="C1458" s="35" t="n"/>
      <c r="D1458" s="36" t="n"/>
      <c r="E1458" s="35" t="n"/>
      <c r="F1458" s="35" t="n"/>
      <c r="G1458" s="35" t="n"/>
      <c r="H1458" s="35" t="n"/>
      <c r="I1458" s="40" t="n"/>
      <c r="J1458" s="35" t="n"/>
      <c r="L1458" s="39">
        <f>IF(B1458="","",IFERROR(YEAR(B1458)*0+D1458*0+1,0))</f>
        <v/>
      </c>
      <c r="M1458" s="55">
        <f>IF(L1458&lt;&gt;1,"",IF(O1458&gt;0,IF(INDEX('分け方の表'!$O$4:$O$53,O1458)&lt;&gt;"",DATE(YEAR(INDEX('分け方の表'!$O$4:$O$53,O1458)),MONTH(INDEX('分け方の表'!$O$4:$O$53,O1458)),1),DATE(YEAR(B1458),MONTH(B1458),1)),DATE(YEAR(B1458),MONTH(B1458),1)))</f>
        <v/>
      </c>
      <c r="N1458" s="39">
        <f>IF(L1458&lt;&gt;1,"",IF(J1458="",0,IF(COUNTIFS($J$4:J1458,J1458)&gt;1,1,0)))</f>
        <v/>
      </c>
      <c r="O1458" s="39">
        <f>IF(L1458&lt;&gt;1,"",IF(J1458="",0,IFERROR(MATCH(J1458,'分け方の表'!$M$4:$M$53,0),0)))</f>
        <v/>
      </c>
      <c r="P1458" s="39">
        <f>IF(L1458&lt;&gt;1,"",IF(SUMPRODUCT((COUNTIFS(C1458,"*"&amp;'分け方の表'!$F$4:$F$23&amp;"*")&gt;0)*('分け方の表'!$F$4:$F$23&lt;&gt;"")*'分け方の表'!$I$4:$I$23)=0,99,1+COUNTIFS('分け方の表'!$I$4:$I$23,"&gt;"&amp;SUMPRODUCT((COUNTIFS(C1458,"*"&amp;'分け方の表'!$F$4:$F$23&amp;"*")&gt;0)*('分け方の表'!$F$4:$F$23&lt;&gt;"")*'分け方の表'!$I$4:$I$23))))</f>
        <v/>
      </c>
      <c r="Q1458" s="39">
        <f>IF(L1458&lt;&gt;1,"",IF(P1458&gt;=99,"",INDEX('分け方の表'!$G$4:$G$23,P1458)&amp;""))</f>
        <v/>
      </c>
      <c r="R1458" s="39">
        <f>IF(L1458&lt;&gt;1,"",IF((F1458="収入")*(G1458="給与")*(E1458&lt;&gt;"")*(COUNTIFS('分け方の表'!$J$4:$J$13,E1458)&gt;0),INDEX('分け方の表'!$K$4:$K$13,MATCH(E1458,'分け方の表'!$J$4:$J$13,0))&amp;"",IFERROR(INDEX('分け方の表'!$C$4:$C$103,MATCH(F1458&amp;"|"&amp;G1458,'分け方の表'!$D$4:$D$103,0))&amp;"",IFERROR(INDEX('分け方の表'!$C$4:$C$103,MATCH(F1458&amp;"|（ほか全部）",'分け方の表'!$D$4:$D$103,0))&amp;"","未分類"))))</f>
        <v/>
      </c>
      <c r="S1458" s="39">
        <f>IF(L1458&lt;&gt;1,"",IF(N1458=1,"",IF(IF(O1458&gt;0,INDEX('分け方の表'!$N$4:$N$53,O1458)&amp;"","")&lt;&gt;"",IF(INDEX('分け方の表'!$N$4:$N$53,O1458)="（数えない）","",INDEX('分け方の表'!$N$4:$N$53,O1458)&amp;""),IF(I1458&amp;""="1",IF((Q1458&lt;&gt;"")*(D1458&lt;0)*(IFERROR(INDEX('入力'!$E$30:$E$88,MATCH(Q1458,'入力'!$A$30:$A$88,0)),"")="貯める・増やす"),Q1458,""),IF(A1458&amp;""="0","",IF(Q1458&lt;&gt;"",Q1458,R1458))))))</f>
        <v/>
      </c>
      <c r="T1458" s="56">
        <f>IF(S1458="","",IF(IFERROR(INDEX('入力'!$E$30:$E$88,MATCH(S1458,'入力'!$A$30:$A$88,0)),"")="入るお金",D1458,-D1458))</f>
        <v/>
      </c>
      <c r="U1458" s="39">
        <f>IF(L1458="","",IF(L1458&lt;&gt;1,"見出しなど",IF(N1458=1,"重なり",IF(S1458="",IF(O1458&gt;0,"数えない（直した）",IF(I1458&amp;""="1","振替",IF(A1458&amp;""="0","計算対象外","数えない"))),IF(COUNTIFS('入力'!$A$30:$A$88,S1458)=0,"一覧にない費目",IF(O1458&gt;0,"直した",IF(S1458="未分類","未分類","OK")))))))</f>
        <v/>
      </c>
    </row>
    <row r="1459">
      <c r="A1459" s="40" t="n"/>
      <c r="B1459" s="34" t="n"/>
      <c r="C1459" s="35" t="n"/>
      <c r="D1459" s="36" t="n"/>
      <c r="E1459" s="35" t="n"/>
      <c r="F1459" s="35" t="n"/>
      <c r="G1459" s="35" t="n"/>
      <c r="H1459" s="35" t="n"/>
      <c r="I1459" s="40" t="n"/>
      <c r="J1459" s="35" t="n"/>
      <c r="L1459" s="39">
        <f>IF(B1459="","",IFERROR(YEAR(B1459)*0+D1459*0+1,0))</f>
        <v/>
      </c>
      <c r="M1459" s="55">
        <f>IF(L1459&lt;&gt;1,"",IF(O1459&gt;0,IF(INDEX('分け方の表'!$O$4:$O$53,O1459)&lt;&gt;"",DATE(YEAR(INDEX('分け方の表'!$O$4:$O$53,O1459)),MONTH(INDEX('分け方の表'!$O$4:$O$53,O1459)),1),DATE(YEAR(B1459),MONTH(B1459),1)),DATE(YEAR(B1459),MONTH(B1459),1)))</f>
        <v/>
      </c>
      <c r="N1459" s="39">
        <f>IF(L1459&lt;&gt;1,"",IF(J1459="",0,IF(COUNTIFS($J$4:J1459,J1459)&gt;1,1,0)))</f>
        <v/>
      </c>
      <c r="O1459" s="39">
        <f>IF(L1459&lt;&gt;1,"",IF(J1459="",0,IFERROR(MATCH(J1459,'分け方の表'!$M$4:$M$53,0),0)))</f>
        <v/>
      </c>
      <c r="P1459" s="39">
        <f>IF(L1459&lt;&gt;1,"",IF(SUMPRODUCT((COUNTIFS(C1459,"*"&amp;'分け方の表'!$F$4:$F$23&amp;"*")&gt;0)*('分け方の表'!$F$4:$F$23&lt;&gt;"")*'分け方の表'!$I$4:$I$23)=0,99,1+COUNTIFS('分け方の表'!$I$4:$I$23,"&gt;"&amp;SUMPRODUCT((COUNTIFS(C1459,"*"&amp;'分け方の表'!$F$4:$F$23&amp;"*")&gt;0)*('分け方の表'!$F$4:$F$23&lt;&gt;"")*'分け方の表'!$I$4:$I$23))))</f>
        <v/>
      </c>
      <c r="Q1459" s="39">
        <f>IF(L1459&lt;&gt;1,"",IF(P1459&gt;=99,"",INDEX('分け方の表'!$G$4:$G$23,P1459)&amp;""))</f>
        <v/>
      </c>
      <c r="R1459" s="39">
        <f>IF(L1459&lt;&gt;1,"",IF((F1459="収入")*(G1459="給与")*(E1459&lt;&gt;"")*(COUNTIFS('分け方の表'!$J$4:$J$13,E1459)&gt;0),INDEX('分け方の表'!$K$4:$K$13,MATCH(E1459,'分け方の表'!$J$4:$J$13,0))&amp;"",IFERROR(INDEX('分け方の表'!$C$4:$C$103,MATCH(F1459&amp;"|"&amp;G1459,'分け方の表'!$D$4:$D$103,0))&amp;"",IFERROR(INDEX('分け方の表'!$C$4:$C$103,MATCH(F1459&amp;"|（ほか全部）",'分け方の表'!$D$4:$D$103,0))&amp;"","未分類"))))</f>
        <v/>
      </c>
      <c r="S1459" s="39">
        <f>IF(L1459&lt;&gt;1,"",IF(N1459=1,"",IF(IF(O1459&gt;0,INDEX('分け方の表'!$N$4:$N$53,O1459)&amp;"","")&lt;&gt;"",IF(INDEX('分け方の表'!$N$4:$N$53,O1459)="（数えない）","",INDEX('分け方の表'!$N$4:$N$53,O1459)&amp;""),IF(I1459&amp;""="1",IF((Q1459&lt;&gt;"")*(D1459&lt;0)*(IFERROR(INDEX('入力'!$E$30:$E$88,MATCH(Q1459,'入力'!$A$30:$A$88,0)),"")="貯める・増やす"),Q1459,""),IF(A1459&amp;""="0","",IF(Q1459&lt;&gt;"",Q1459,R1459))))))</f>
        <v/>
      </c>
      <c r="T1459" s="56">
        <f>IF(S1459="","",IF(IFERROR(INDEX('入力'!$E$30:$E$88,MATCH(S1459,'入力'!$A$30:$A$88,0)),"")="入るお金",D1459,-D1459))</f>
        <v/>
      </c>
      <c r="U1459" s="39">
        <f>IF(L1459="","",IF(L1459&lt;&gt;1,"見出しなど",IF(N1459=1,"重なり",IF(S1459="",IF(O1459&gt;0,"数えない（直した）",IF(I1459&amp;""="1","振替",IF(A1459&amp;""="0","計算対象外","数えない"))),IF(COUNTIFS('入力'!$A$30:$A$88,S1459)=0,"一覧にない費目",IF(O1459&gt;0,"直した",IF(S1459="未分類","未分類","OK")))))))</f>
        <v/>
      </c>
    </row>
    <row r="1460">
      <c r="A1460" s="40" t="n"/>
      <c r="B1460" s="34" t="n"/>
      <c r="C1460" s="35" t="n"/>
      <c r="D1460" s="36" t="n"/>
      <c r="E1460" s="35" t="n"/>
      <c r="F1460" s="35" t="n"/>
      <c r="G1460" s="35" t="n"/>
      <c r="H1460" s="35" t="n"/>
      <c r="I1460" s="40" t="n"/>
      <c r="J1460" s="35" t="n"/>
      <c r="L1460" s="39">
        <f>IF(B1460="","",IFERROR(YEAR(B1460)*0+D1460*0+1,0))</f>
        <v/>
      </c>
      <c r="M1460" s="55">
        <f>IF(L1460&lt;&gt;1,"",IF(O1460&gt;0,IF(INDEX('分け方の表'!$O$4:$O$53,O1460)&lt;&gt;"",DATE(YEAR(INDEX('分け方の表'!$O$4:$O$53,O1460)),MONTH(INDEX('分け方の表'!$O$4:$O$53,O1460)),1),DATE(YEAR(B1460),MONTH(B1460),1)),DATE(YEAR(B1460),MONTH(B1460),1)))</f>
        <v/>
      </c>
      <c r="N1460" s="39">
        <f>IF(L1460&lt;&gt;1,"",IF(J1460="",0,IF(COUNTIFS($J$4:J1460,J1460)&gt;1,1,0)))</f>
        <v/>
      </c>
      <c r="O1460" s="39">
        <f>IF(L1460&lt;&gt;1,"",IF(J1460="",0,IFERROR(MATCH(J1460,'分け方の表'!$M$4:$M$53,0),0)))</f>
        <v/>
      </c>
      <c r="P1460" s="39">
        <f>IF(L1460&lt;&gt;1,"",IF(SUMPRODUCT((COUNTIFS(C1460,"*"&amp;'分け方の表'!$F$4:$F$23&amp;"*")&gt;0)*('分け方の表'!$F$4:$F$23&lt;&gt;"")*'分け方の表'!$I$4:$I$23)=0,99,1+COUNTIFS('分け方の表'!$I$4:$I$23,"&gt;"&amp;SUMPRODUCT((COUNTIFS(C1460,"*"&amp;'分け方の表'!$F$4:$F$23&amp;"*")&gt;0)*('分け方の表'!$F$4:$F$23&lt;&gt;"")*'分け方の表'!$I$4:$I$23))))</f>
        <v/>
      </c>
      <c r="Q1460" s="39">
        <f>IF(L1460&lt;&gt;1,"",IF(P1460&gt;=99,"",INDEX('分け方の表'!$G$4:$G$23,P1460)&amp;""))</f>
        <v/>
      </c>
      <c r="R1460" s="39">
        <f>IF(L1460&lt;&gt;1,"",IF((F1460="収入")*(G1460="給与")*(E1460&lt;&gt;"")*(COUNTIFS('分け方の表'!$J$4:$J$13,E1460)&gt;0),INDEX('分け方の表'!$K$4:$K$13,MATCH(E1460,'分け方の表'!$J$4:$J$13,0))&amp;"",IFERROR(INDEX('分け方の表'!$C$4:$C$103,MATCH(F1460&amp;"|"&amp;G1460,'分け方の表'!$D$4:$D$103,0))&amp;"",IFERROR(INDEX('分け方の表'!$C$4:$C$103,MATCH(F1460&amp;"|（ほか全部）",'分け方の表'!$D$4:$D$103,0))&amp;"","未分類"))))</f>
        <v/>
      </c>
      <c r="S1460" s="39">
        <f>IF(L1460&lt;&gt;1,"",IF(N1460=1,"",IF(IF(O1460&gt;0,INDEX('分け方の表'!$N$4:$N$53,O1460)&amp;"","")&lt;&gt;"",IF(INDEX('分け方の表'!$N$4:$N$53,O1460)="（数えない）","",INDEX('分け方の表'!$N$4:$N$53,O1460)&amp;""),IF(I1460&amp;""="1",IF((Q1460&lt;&gt;"")*(D1460&lt;0)*(IFERROR(INDEX('入力'!$E$30:$E$88,MATCH(Q1460,'入力'!$A$30:$A$88,0)),"")="貯める・増やす"),Q1460,""),IF(A1460&amp;""="0","",IF(Q1460&lt;&gt;"",Q1460,R1460))))))</f>
        <v/>
      </c>
      <c r="T1460" s="56">
        <f>IF(S1460="","",IF(IFERROR(INDEX('入力'!$E$30:$E$88,MATCH(S1460,'入力'!$A$30:$A$88,0)),"")="入るお金",D1460,-D1460))</f>
        <v/>
      </c>
      <c r="U1460" s="39">
        <f>IF(L1460="","",IF(L1460&lt;&gt;1,"見出しなど",IF(N1460=1,"重なり",IF(S1460="",IF(O1460&gt;0,"数えない（直した）",IF(I1460&amp;""="1","振替",IF(A1460&amp;""="0","計算対象外","数えない"))),IF(COUNTIFS('入力'!$A$30:$A$88,S1460)=0,"一覧にない費目",IF(O1460&gt;0,"直した",IF(S1460="未分類","未分類","OK")))))))</f>
        <v/>
      </c>
    </row>
    <row r="1461">
      <c r="A1461" s="40" t="n"/>
      <c r="B1461" s="34" t="n"/>
      <c r="C1461" s="35" t="n"/>
      <c r="D1461" s="36" t="n"/>
      <c r="E1461" s="35" t="n"/>
      <c r="F1461" s="35" t="n"/>
      <c r="G1461" s="35" t="n"/>
      <c r="H1461" s="35" t="n"/>
      <c r="I1461" s="40" t="n"/>
      <c r="J1461" s="35" t="n"/>
      <c r="L1461" s="39">
        <f>IF(B1461="","",IFERROR(YEAR(B1461)*0+D1461*0+1,0))</f>
        <v/>
      </c>
      <c r="M1461" s="55">
        <f>IF(L1461&lt;&gt;1,"",IF(O1461&gt;0,IF(INDEX('分け方の表'!$O$4:$O$53,O1461)&lt;&gt;"",DATE(YEAR(INDEX('分け方の表'!$O$4:$O$53,O1461)),MONTH(INDEX('分け方の表'!$O$4:$O$53,O1461)),1),DATE(YEAR(B1461),MONTH(B1461),1)),DATE(YEAR(B1461),MONTH(B1461),1)))</f>
        <v/>
      </c>
      <c r="N1461" s="39">
        <f>IF(L1461&lt;&gt;1,"",IF(J1461="",0,IF(COUNTIFS($J$4:J1461,J1461)&gt;1,1,0)))</f>
        <v/>
      </c>
      <c r="O1461" s="39">
        <f>IF(L1461&lt;&gt;1,"",IF(J1461="",0,IFERROR(MATCH(J1461,'分け方の表'!$M$4:$M$53,0),0)))</f>
        <v/>
      </c>
      <c r="P1461" s="39">
        <f>IF(L1461&lt;&gt;1,"",IF(SUMPRODUCT((COUNTIFS(C1461,"*"&amp;'分け方の表'!$F$4:$F$23&amp;"*")&gt;0)*('分け方の表'!$F$4:$F$23&lt;&gt;"")*'分け方の表'!$I$4:$I$23)=0,99,1+COUNTIFS('分け方の表'!$I$4:$I$23,"&gt;"&amp;SUMPRODUCT((COUNTIFS(C1461,"*"&amp;'分け方の表'!$F$4:$F$23&amp;"*")&gt;0)*('分け方の表'!$F$4:$F$23&lt;&gt;"")*'分け方の表'!$I$4:$I$23))))</f>
        <v/>
      </c>
      <c r="Q1461" s="39">
        <f>IF(L1461&lt;&gt;1,"",IF(P1461&gt;=99,"",INDEX('分け方の表'!$G$4:$G$23,P1461)&amp;""))</f>
        <v/>
      </c>
      <c r="R1461" s="39">
        <f>IF(L1461&lt;&gt;1,"",IF((F1461="収入")*(G1461="給与")*(E1461&lt;&gt;"")*(COUNTIFS('分け方の表'!$J$4:$J$13,E1461)&gt;0),INDEX('分け方の表'!$K$4:$K$13,MATCH(E1461,'分け方の表'!$J$4:$J$13,0))&amp;"",IFERROR(INDEX('分け方の表'!$C$4:$C$103,MATCH(F1461&amp;"|"&amp;G1461,'分け方の表'!$D$4:$D$103,0))&amp;"",IFERROR(INDEX('分け方の表'!$C$4:$C$103,MATCH(F1461&amp;"|（ほか全部）",'分け方の表'!$D$4:$D$103,0))&amp;"","未分類"))))</f>
        <v/>
      </c>
      <c r="S1461" s="39">
        <f>IF(L1461&lt;&gt;1,"",IF(N1461=1,"",IF(IF(O1461&gt;0,INDEX('分け方の表'!$N$4:$N$53,O1461)&amp;"","")&lt;&gt;"",IF(INDEX('分け方の表'!$N$4:$N$53,O1461)="（数えない）","",INDEX('分け方の表'!$N$4:$N$53,O1461)&amp;""),IF(I1461&amp;""="1",IF((Q1461&lt;&gt;"")*(D1461&lt;0)*(IFERROR(INDEX('入力'!$E$30:$E$88,MATCH(Q1461,'入力'!$A$30:$A$88,0)),"")="貯める・増やす"),Q1461,""),IF(A1461&amp;""="0","",IF(Q1461&lt;&gt;"",Q1461,R1461))))))</f>
        <v/>
      </c>
      <c r="T1461" s="56">
        <f>IF(S1461="","",IF(IFERROR(INDEX('入力'!$E$30:$E$88,MATCH(S1461,'入力'!$A$30:$A$88,0)),"")="入るお金",D1461,-D1461))</f>
        <v/>
      </c>
      <c r="U1461" s="39">
        <f>IF(L1461="","",IF(L1461&lt;&gt;1,"見出しなど",IF(N1461=1,"重なり",IF(S1461="",IF(O1461&gt;0,"数えない（直した）",IF(I1461&amp;""="1","振替",IF(A1461&amp;""="0","計算対象外","数えない"))),IF(COUNTIFS('入力'!$A$30:$A$88,S1461)=0,"一覧にない費目",IF(O1461&gt;0,"直した",IF(S1461="未分類","未分類","OK")))))))</f>
        <v/>
      </c>
    </row>
    <row r="1462">
      <c r="A1462" s="40" t="n"/>
      <c r="B1462" s="34" t="n"/>
      <c r="C1462" s="35" t="n"/>
      <c r="D1462" s="36" t="n"/>
      <c r="E1462" s="35" t="n"/>
      <c r="F1462" s="35" t="n"/>
      <c r="G1462" s="35" t="n"/>
      <c r="H1462" s="35" t="n"/>
      <c r="I1462" s="40" t="n"/>
      <c r="J1462" s="35" t="n"/>
      <c r="L1462" s="39">
        <f>IF(B1462="","",IFERROR(YEAR(B1462)*0+D1462*0+1,0))</f>
        <v/>
      </c>
      <c r="M1462" s="55">
        <f>IF(L1462&lt;&gt;1,"",IF(O1462&gt;0,IF(INDEX('分け方の表'!$O$4:$O$53,O1462)&lt;&gt;"",DATE(YEAR(INDEX('分け方の表'!$O$4:$O$53,O1462)),MONTH(INDEX('分け方の表'!$O$4:$O$53,O1462)),1),DATE(YEAR(B1462),MONTH(B1462),1)),DATE(YEAR(B1462),MONTH(B1462),1)))</f>
        <v/>
      </c>
      <c r="N1462" s="39">
        <f>IF(L1462&lt;&gt;1,"",IF(J1462="",0,IF(COUNTIFS($J$4:J1462,J1462)&gt;1,1,0)))</f>
        <v/>
      </c>
      <c r="O1462" s="39">
        <f>IF(L1462&lt;&gt;1,"",IF(J1462="",0,IFERROR(MATCH(J1462,'分け方の表'!$M$4:$M$53,0),0)))</f>
        <v/>
      </c>
      <c r="P1462" s="39">
        <f>IF(L1462&lt;&gt;1,"",IF(SUMPRODUCT((COUNTIFS(C1462,"*"&amp;'分け方の表'!$F$4:$F$23&amp;"*")&gt;0)*('分け方の表'!$F$4:$F$23&lt;&gt;"")*'分け方の表'!$I$4:$I$23)=0,99,1+COUNTIFS('分け方の表'!$I$4:$I$23,"&gt;"&amp;SUMPRODUCT((COUNTIFS(C1462,"*"&amp;'分け方の表'!$F$4:$F$23&amp;"*")&gt;0)*('分け方の表'!$F$4:$F$23&lt;&gt;"")*'分け方の表'!$I$4:$I$23))))</f>
        <v/>
      </c>
      <c r="Q1462" s="39">
        <f>IF(L1462&lt;&gt;1,"",IF(P1462&gt;=99,"",INDEX('分け方の表'!$G$4:$G$23,P1462)&amp;""))</f>
        <v/>
      </c>
      <c r="R1462" s="39">
        <f>IF(L1462&lt;&gt;1,"",IF((F1462="収入")*(G1462="給与")*(E1462&lt;&gt;"")*(COUNTIFS('分け方の表'!$J$4:$J$13,E1462)&gt;0),INDEX('分け方の表'!$K$4:$K$13,MATCH(E1462,'分け方の表'!$J$4:$J$13,0))&amp;"",IFERROR(INDEX('分け方の表'!$C$4:$C$103,MATCH(F1462&amp;"|"&amp;G1462,'分け方の表'!$D$4:$D$103,0))&amp;"",IFERROR(INDEX('分け方の表'!$C$4:$C$103,MATCH(F1462&amp;"|（ほか全部）",'分け方の表'!$D$4:$D$103,0))&amp;"","未分類"))))</f>
        <v/>
      </c>
      <c r="S1462" s="39">
        <f>IF(L1462&lt;&gt;1,"",IF(N1462=1,"",IF(IF(O1462&gt;0,INDEX('分け方の表'!$N$4:$N$53,O1462)&amp;"","")&lt;&gt;"",IF(INDEX('分け方の表'!$N$4:$N$53,O1462)="（数えない）","",INDEX('分け方の表'!$N$4:$N$53,O1462)&amp;""),IF(I1462&amp;""="1",IF((Q1462&lt;&gt;"")*(D1462&lt;0)*(IFERROR(INDEX('入力'!$E$30:$E$88,MATCH(Q1462,'入力'!$A$30:$A$88,0)),"")="貯める・増やす"),Q1462,""),IF(A1462&amp;""="0","",IF(Q1462&lt;&gt;"",Q1462,R1462))))))</f>
        <v/>
      </c>
      <c r="T1462" s="56">
        <f>IF(S1462="","",IF(IFERROR(INDEX('入力'!$E$30:$E$88,MATCH(S1462,'入力'!$A$30:$A$88,0)),"")="入るお金",D1462,-D1462))</f>
        <v/>
      </c>
      <c r="U1462" s="39">
        <f>IF(L1462="","",IF(L1462&lt;&gt;1,"見出しなど",IF(N1462=1,"重なり",IF(S1462="",IF(O1462&gt;0,"数えない（直した）",IF(I1462&amp;""="1","振替",IF(A1462&amp;""="0","計算対象外","数えない"))),IF(COUNTIFS('入力'!$A$30:$A$88,S1462)=0,"一覧にない費目",IF(O1462&gt;0,"直した",IF(S1462="未分類","未分類","OK")))))))</f>
        <v/>
      </c>
    </row>
    <row r="1463">
      <c r="A1463" s="40" t="n"/>
      <c r="B1463" s="34" t="n"/>
      <c r="C1463" s="35" t="n"/>
      <c r="D1463" s="36" t="n"/>
      <c r="E1463" s="35" t="n"/>
      <c r="F1463" s="35" t="n"/>
      <c r="G1463" s="35" t="n"/>
      <c r="H1463" s="35" t="n"/>
      <c r="I1463" s="40" t="n"/>
      <c r="J1463" s="35" t="n"/>
      <c r="L1463" s="39">
        <f>IF(B1463="","",IFERROR(YEAR(B1463)*0+D1463*0+1,0))</f>
        <v/>
      </c>
      <c r="M1463" s="55">
        <f>IF(L1463&lt;&gt;1,"",IF(O1463&gt;0,IF(INDEX('分け方の表'!$O$4:$O$53,O1463)&lt;&gt;"",DATE(YEAR(INDEX('分け方の表'!$O$4:$O$53,O1463)),MONTH(INDEX('分け方の表'!$O$4:$O$53,O1463)),1),DATE(YEAR(B1463),MONTH(B1463),1)),DATE(YEAR(B1463),MONTH(B1463),1)))</f>
        <v/>
      </c>
      <c r="N1463" s="39">
        <f>IF(L1463&lt;&gt;1,"",IF(J1463="",0,IF(COUNTIFS($J$4:J1463,J1463)&gt;1,1,0)))</f>
        <v/>
      </c>
      <c r="O1463" s="39">
        <f>IF(L1463&lt;&gt;1,"",IF(J1463="",0,IFERROR(MATCH(J1463,'分け方の表'!$M$4:$M$53,0),0)))</f>
        <v/>
      </c>
      <c r="P1463" s="39">
        <f>IF(L1463&lt;&gt;1,"",IF(SUMPRODUCT((COUNTIFS(C1463,"*"&amp;'分け方の表'!$F$4:$F$23&amp;"*")&gt;0)*('分け方の表'!$F$4:$F$23&lt;&gt;"")*'分け方の表'!$I$4:$I$23)=0,99,1+COUNTIFS('分け方の表'!$I$4:$I$23,"&gt;"&amp;SUMPRODUCT((COUNTIFS(C1463,"*"&amp;'分け方の表'!$F$4:$F$23&amp;"*")&gt;0)*('分け方の表'!$F$4:$F$23&lt;&gt;"")*'分け方の表'!$I$4:$I$23))))</f>
        <v/>
      </c>
      <c r="Q1463" s="39">
        <f>IF(L1463&lt;&gt;1,"",IF(P1463&gt;=99,"",INDEX('分け方の表'!$G$4:$G$23,P1463)&amp;""))</f>
        <v/>
      </c>
      <c r="R1463" s="39">
        <f>IF(L1463&lt;&gt;1,"",IF((F1463="収入")*(G1463="給与")*(E1463&lt;&gt;"")*(COUNTIFS('分け方の表'!$J$4:$J$13,E1463)&gt;0),INDEX('分け方の表'!$K$4:$K$13,MATCH(E1463,'分け方の表'!$J$4:$J$13,0))&amp;"",IFERROR(INDEX('分け方の表'!$C$4:$C$103,MATCH(F1463&amp;"|"&amp;G1463,'分け方の表'!$D$4:$D$103,0))&amp;"",IFERROR(INDEX('分け方の表'!$C$4:$C$103,MATCH(F1463&amp;"|（ほか全部）",'分け方の表'!$D$4:$D$103,0))&amp;"","未分類"))))</f>
        <v/>
      </c>
      <c r="S1463" s="39">
        <f>IF(L1463&lt;&gt;1,"",IF(N1463=1,"",IF(IF(O1463&gt;0,INDEX('分け方の表'!$N$4:$N$53,O1463)&amp;"","")&lt;&gt;"",IF(INDEX('分け方の表'!$N$4:$N$53,O1463)="（数えない）","",INDEX('分け方の表'!$N$4:$N$53,O1463)&amp;""),IF(I1463&amp;""="1",IF((Q1463&lt;&gt;"")*(D1463&lt;0)*(IFERROR(INDEX('入力'!$E$30:$E$88,MATCH(Q1463,'入力'!$A$30:$A$88,0)),"")="貯める・増やす"),Q1463,""),IF(A1463&amp;""="0","",IF(Q1463&lt;&gt;"",Q1463,R1463))))))</f>
        <v/>
      </c>
      <c r="T1463" s="56">
        <f>IF(S1463="","",IF(IFERROR(INDEX('入力'!$E$30:$E$88,MATCH(S1463,'入力'!$A$30:$A$88,0)),"")="入るお金",D1463,-D1463))</f>
        <v/>
      </c>
      <c r="U1463" s="39">
        <f>IF(L1463="","",IF(L1463&lt;&gt;1,"見出しなど",IF(N1463=1,"重なり",IF(S1463="",IF(O1463&gt;0,"数えない（直した）",IF(I1463&amp;""="1","振替",IF(A1463&amp;""="0","計算対象外","数えない"))),IF(COUNTIFS('入力'!$A$30:$A$88,S1463)=0,"一覧にない費目",IF(O1463&gt;0,"直した",IF(S1463="未分類","未分類","OK")))))))</f>
        <v/>
      </c>
    </row>
    <row r="1464">
      <c r="A1464" s="40" t="n"/>
      <c r="B1464" s="34" t="n"/>
      <c r="C1464" s="35" t="n"/>
      <c r="D1464" s="36" t="n"/>
      <c r="E1464" s="35" t="n"/>
      <c r="F1464" s="35" t="n"/>
      <c r="G1464" s="35" t="n"/>
      <c r="H1464" s="35" t="n"/>
      <c r="I1464" s="40" t="n"/>
      <c r="J1464" s="35" t="n"/>
      <c r="L1464" s="39">
        <f>IF(B1464="","",IFERROR(YEAR(B1464)*0+D1464*0+1,0))</f>
        <v/>
      </c>
      <c r="M1464" s="55">
        <f>IF(L1464&lt;&gt;1,"",IF(O1464&gt;0,IF(INDEX('分け方の表'!$O$4:$O$53,O1464)&lt;&gt;"",DATE(YEAR(INDEX('分け方の表'!$O$4:$O$53,O1464)),MONTH(INDEX('分け方の表'!$O$4:$O$53,O1464)),1),DATE(YEAR(B1464),MONTH(B1464),1)),DATE(YEAR(B1464),MONTH(B1464),1)))</f>
        <v/>
      </c>
      <c r="N1464" s="39">
        <f>IF(L1464&lt;&gt;1,"",IF(J1464="",0,IF(COUNTIFS($J$4:J1464,J1464)&gt;1,1,0)))</f>
        <v/>
      </c>
      <c r="O1464" s="39">
        <f>IF(L1464&lt;&gt;1,"",IF(J1464="",0,IFERROR(MATCH(J1464,'分け方の表'!$M$4:$M$53,0),0)))</f>
        <v/>
      </c>
      <c r="P1464" s="39">
        <f>IF(L1464&lt;&gt;1,"",IF(SUMPRODUCT((COUNTIFS(C1464,"*"&amp;'分け方の表'!$F$4:$F$23&amp;"*")&gt;0)*('分け方の表'!$F$4:$F$23&lt;&gt;"")*'分け方の表'!$I$4:$I$23)=0,99,1+COUNTIFS('分け方の表'!$I$4:$I$23,"&gt;"&amp;SUMPRODUCT((COUNTIFS(C1464,"*"&amp;'分け方の表'!$F$4:$F$23&amp;"*")&gt;0)*('分け方の表'!$F$4:$F$23&lt;&gt;"")*'分け方の表'!$I$4:$I$23))))</f>
        <v/>
      </c>
      <c r="Q1464" s="39">
        <f>IF(L1464&lt;&gt;1,"",IF(P1464&gt;=99,"",INDEX('分け方の表'!$G$4:$G$23,P1464)&amp;""))</f>
        <v/>
      </c>
      <c r="R1464" s="39">
        <f>IF(L1464&lt;&gt;1,"",IF((F1464="収入")*(G1464="給与")*(E1464&lt;&gt;"")*(COUNTIFS('分け方の表'!$J$4:$J$13,E1464)&gt;0),INDEX('分け方の表'!$K$4:$K$13,MATCH(E1464,'分け方の表'!$J$4:$J$13,0))&amp;"",IFERROR(INDEX('分け方の表'!$C$4:$C$103,MATCH(F1464&amp;"|"&amp;G1464,'分け方の表'!$D$4:$D$103,0))&amp;"",IFERROR(INDEX('分け方の表'!$C$4:$C$103,MATCH(F1464&amp;"|（ほか全部）",'分け方の表'!$D$4:$D$103,0))&amp;"","未分類"))))</f>
        <v/>
      </c>
      <c r="S1464" s="39">
        <f>IF(L1464&lt;&gt;1,"",IF(N1464=1,"",IF(IF(O1464&gt;0,INDEX('分け方の表'!$N$4:$N$53,O1464)&amp;"","")&lt;&gt;"",IF(INDEX('分け方の表'!$N$4:$N$53,O1464)="（数えない）","",INDEX('分け方の表'!$N$4:$N$53,O1464)&amp;""),IF(I1464&amp;""="1",IF((Q1464&lt;&gt;"")*(D1464&lt;0)*(IFERROR(INDEX('入力'!$E$30:$E$88,MATCH(Q1464,'入力'!$A$30:$A$88,0)),"")="貯める・増やす"),Q1464,""),IF(A1464&amp;""="0","",IF(Q1464&lt;&gt;"",Q1464,R1464))))))</f>
        <v/>
      </c>
      <c r="T1464" s="56">
        <f>IF(S1464="","",IF(IFERROR(INDEX('入力'!$E$30:$E$88,MATCH(S1464,'入力'!$A$30:$A$88,0)),"")="入るお金",D1464,-D1464))</f>
        <v/>
      </c>
      <c r="U1464" s="39">
        <f>IF(L1464="","",IF(L1464&lt;&gt;1,"見出しなど",IF(N1464=1,"重なり",IF(S1464="",IF(O1464&gt;0,"数えない（直した）",IF(I1464&amp;""="1","振替",IF(A1464&amp;""="0","計算対象外","数えない"))),IF(COUNTIFS('入力'!$A$30:$A$88,S1464)=0,"一覧にない費目",IF(O1464&gt;0,"直した",IF(S1464="未分類","未分類","OK")))))))</f>
        <v/>
      </c>
    </row>
    <row r="1465">
      <c r="A1465" s="40" t="n"/>
      <c r="B1465" s="34" t="n"/>
      <c r="C1465" s="35" t="n"/>
      <c r="D1465" s="36" t="n"/>
      <c r="E1465" s="35" t="n"/>
      <c r="F1465" s="35" t="n"/>
      <c r="G1465" s="35" t="n"/>
      <c r="H1465" s="35" t="n"/>
      <c r="I1465" s="40" t="n"/>
      <c r="J1465" s="35" t="n"/>
      <c r="L1465" s="39">
        <f>IF(B1465="","",IFERROR(YEAR(B1465)*0+D1465*0+1,0))</f>
        <v/>
      </c>
      <c r="M1465" s="55">
        <f>IF(L1465&lt;&gt;1,"",IF(O1465&gt;0,IF(INDEX('分け方の表'!$O$4:$O$53,O1465)&lt;&gt;"",DATE(YEAR(INDEX('分け方の表'!$O$4:$O$53,O1465)),MONTH(INDEX('分け方の表'!$O$4:$O$53,O1465)),1),DATE(YEAR(B1465),MONTH(B1465),1)),DATE(YEAR(B1465),MONTH(B1465),1)))</f>
        <v/>
      </c>
      <c r="N1465" s="39">
        <f>IF(L1465&lt;&gt;1,"",IF(J1465="",0,IF(COUNTIFS($J$4:J1465,J1465)&gt;1,1,0)))</f>
        <v/>
      </c>
      <c r="O1465" s="39">
        <f>IF(L1465&lt;&gt;1,"",IF(J1465="",0,IFERROR(MATCH(J1465,'分け方の表'!$M$4:$M$53,0),0)))</f>
        <v/>
      </c>
      <c r="P1465" s="39">
        <f>IF(L1465&lt;&gt;1,"",IF(SUMPRODUCT((COUNTIFS(C1465,"*"&amp;'分け方の表'!$F$4:$F$23&amp;"*")&gt;0)*('分け方の表'!$F$4:$F$23&lt;&gt;"")*'分け方の表'!$I$4:$I$23)=0,99,1+COUNTIFS('分け方の表'!$I$4:$I$23,"&gt;"&amp;SUMPRODUCT((COUNTIFS(C1465,"*"&amp;'分け方の表'!$F$4:$F$23&amp;"*")&gt;0)*('分け方の表'!$F$4:$F$23&lt;&gt;"")*'分け方の表'!$I$4:$I$23))))</f>
        <v/>
      </c>
      <c r="Q1465" s="39">
        <f>IF(L1465&lt;&gt;1,"",IF(P1465&gt;=99,"",INDEX('分け方の表'!$G$4:$G$23,P1465)&amp;""))</f>
        <v/>
      </c>
      <c r="R1465" s="39">
        <f>IF(L1465&lt;&gt;1,"",IF((F1465="収入")*(G1465="給与")*(E1465&lt;&gt;"")*(COUNTIFS('分け方の表'!$J$4:$J$13,E1465)&gt;0),INDEX('分け方の表'!$K$4:$K$13,MATCH(E1465,'分け方の表'!$J$4:$J$13,0))&amp;"",IFERROR(INDEX('分け方の表'!$C$4:$C$103,MATCH(F1465&amp;"|"&amp;G1465,'分け方の表'!$D$4:$D$103,0))&amp;"",IFERROR(INDEX('分け方の表'!$C$4:$C$103,MATCH(F1465&amp;"|（ほか全部）",'分け方の表'!$D$4:$D$103,0))&amp;"","未分類"))))</f>
        <v/>
      </c>
      <c r="S1465" s="39">
        <f>IF(L1465&lt;&gt;1,"",IF(N1465=1,"",IF(IF(O1465&gt;0,INDEX('分け方の表'!$N$4:$N$53,O1465)&amp;"","")&lt;&gt;"",IF(INDEX('分け方の表'!$N$4:$N$53,O1465)="（数えない）","",INDEX('分け方の表'!$N$4:$N$53,O1465)&amp;""),IF(I1465&amp;""="1",IF((Q1465&lt;&gt;"")*(D1465&lt;0)*(IFERROR(INDEX('入力'!$E$30:$E$88,MATCH(Q1465,'入力'!$A$30:$A$88,0)),"")="貯める・増やす"),Q1465,""),IF(A1465&amp;""="0","",IF(Q1465&lt;&gt;"",Q1465,R1465))))))</f>
        <v/>
      </c>
      <c r="T1465" s="56">
        <f>IF(S1465="","",IF(IFERROR(INDEX('入力'!$E$30:$E$88,MATCH(S1465,'入力'!$A$30:$A$88,0)),"")="入るお金",D1465,-D1465))</f>
        <v/>
      </c>
      <c r="U1465" s="39">
        <f>IF(L1465="","",IF(L1465&lt;&gt;1,"見出しなど",IF(N1465=1,"重なり",IF(S1465="",IF(O1465&gt;0,"数えない（直した）",IF(I1465&amp;""="1","振替",IF(A1465&amp;""="0","計算対象外","数えない"))),IF(COUNTIFS('入力'!$A$30:$A$88,S1465)=0,"一覧にない費目",IF(O1465&gt;0,"直した",IF(S1465="未分類","未分類","OK")))))))</f>
        <v/>
      </c>
    </row>
    <row r="1466">
      <c r="A1466" s="40" t="n"/>
      <c r="B1466" s="34" t="n"/>
      <c r="C1466" s="35" t="n"/>
      <c r="D1466" s="36" t="n"/>
      <c r="E1466" s="35" t="n"/>
      <c r="F1466" s="35" t="n"/>
      <c r="G1466" s="35" t="n"/>
      <c r="H1466" s="35" t="n"/>
      <c r="I1466" s="40" t="n"/>
      <c r="J1466" s="35" t="n"/>
      <c r="L1466" s="39">
        <f>IF(B1466="","",IFERROR(YEAR(B1466)*0+D1466*0+1,0))</f>
        <v/>
      </c>
      <c r="M1466" s="55">
        <f>IF(L1466&lt;&gt;1,"",IF(O1466&gt;0,IF(INDEX('分け方の表'!$O$4:$O$53,O1466)&lt;&gt;"",DATE(YEAR(INDEX('分け方の表'!$O$4:$O$53,O1466)),MONTH(INDEX('分け方の表'!$O$4:$O$53,O1466)),1),DATE(YEAR(B1466),MONTH(B1466),1)),DATE(YEAR(B1466),MONTH(B1466),1)))</f>
        <v/>
      </c>
      <c r="N1466" s="39">
        <f>IF(L1466&lt;&gt;1,"",IF(J1466="",0,IF(COUNTIFS($J$4:J1466,J1466)&gt;1,1,0)))</f>
        <v/>
      </c>
      <c r="O1466" s="39">
        <f>IF(L1466&lt;&gt;1,"",IF(J1466="",0,IFERROR(MATCH(J1466,'分け方の表'!$M$4:$M$53,0),0)))</f>
        <v/>
      </c>
      <c r="P1466" s="39">
        <f>IF(L1466&lt;&gt;1,"",IF(SUMPRODUCT((COUNTIFS(C1466,"*"&amp;'分け方の表'!$F$4:$F$23&amp;"*")&gt;0)*('分け方の表'!$F$4:$F$23&lt;&gt;"")*'分け方の表'!$I$4:$I$23)=0,99,1+COUNTIFS('分け方の表'!$I$4:$I$23,"&gt;"&amp;SUMPRODUCT((COUNTIFS(C1466,"*"&amp;'分け方の表'!$F$4:$F$23&amp;"*")&gt;0)*('分け方の表'!$F$4:$F$23&lt;&gt;"")*'分け方の表'!$I$4:$I$23))))</f>
        <v/>
      </c>
      <c r="Q1466" s="39">
        <f>IF(L1466&lt;&gt;1,"",IF(P1466&gt;=99,"",INDEX('分け方の表'!$G$4:$G$23,P1466)&amp;""))</f>
        <v/>
      </c>
      <c r="R1466" s="39">
        <f>IF(L1466&lt;&gt;1,"",IF((F1466="収入")*(G1466="給与")*(E1466&lt;&gt;"")*(COUNTIFS('分け方の表'!$J$4:$J$13,E1466)&gt;0),INDEX('分け方の表'!$K$4:$K$13,MATCH(E1466,'分け方の表'!$J$4:$J$13,0))&amp;"",IFERROR(INDEX('分け方の表'!$C$4:$C$103,MATCH(F1466&amp;"|"&amp;G1466,'分け方の表'!$D$4:$D$103,0))&amp;"",IFERROR(INDEX('分け方の表'!$C$4:$C$103,MATCH(F1466&amp;"|（ほか全部）",'分け方の表'!$D$4:$D$103,0))&amp;"","未分類"))))</f>
        <v/>
      </c>
      <c r="S1466" s="39">
        <f>IF(L1466&lt;&gt;1,"",IF(N1466=1,"",IF(IF(O1466&gt;0,INDEX('分け方の表'!$N$4:$N$53,O1466)&amp;"","")&lt;&gt;"",IF(INDEX('分け方の表'!$N$4:$N$53,O1466)="（数えない）","",INDEX('分け方の表'!$N$4:$N$53,O1466)&amp;""),IF(I1466&amp;""="1",IF((Q1466&lt;&gt;"")*(D1466&lt;0)*(IFERROR(INDEX('入力'!$E$30:$E$88,MATCH(Q1466,'入力'!$A$30:$A$88,0)),"")="貯める・増やす"),Q1466,""),IF(A1466&amp;""="0","",IF(Q1466&lt;&gt;"",Q1466,R1466))))))</f>
        <v/>
      </c>
      <c r="T1466" s="56">
        <f>IF(S1466="","",IF(IFERROR(INDEX('入力'!$E$30:$E$88,MATCH(S1466,'入力'!$A$30:$A$88,0)),"")="入るお金",D1466,-D1466))</f>
        <v/>
      </c>
      <c r="U1466" s="39">
        <f>IF(L1466="","",IF(L1466&lt;&gt;1,"見出しなど",IF(N1466=1,"重なり",IF(S1466="",IF(O1466&gt;0,"数えない（直した）",IF(I1466&amp;""="1","振替",IF(A1466&amp;""="0","計算対象外","数えない"))),IF(COUNTIFS('入力'!$A$30:$A$88,S1466)=0,"一覧にない費目",IF(O1466&gt;0,"直した",IF(S1466="未分類","未分類","OK")))))))</f>
        <v/>
      </c>
    </row>
    <row r="1467">
      <c r="A1467" s="40" t="n"/>
      <c r="B1467" s="34" t="n"/>
      <c r="C1467" s="35" t="n"/>
      <c r="D1467" s="36" t="n"/>
      <c r="E1467" s="35" t="n"/>
      <c r="F1467" s="35" t="n"/>
      <c r="G1467" s="35" t="n"/>
      <c r="H1467" s="35" t="n"/>
      <c r="I1467" s="40" t="n"/>
      <c r="J1467" s="35" t="n"/>
      <c r="L1467" s="39">
        <f>IF(B1467="","",IFERROR(YEAR(B1467)*0+D1467*0+1,0))</f>
        <v/>
      </c>
      <c r="M1467" s="55">
        <f>IF(L1467&lt;&gt;1,"",IF(O1467&gt;0,IF(INDEX('分け方の表'!$O$4:$O$53,O1467)&lt;&gt;"",DATE(YEAR(INDEX('分け方の表'!$O$4:$O$53,O1467)),MONTH(INDEX('分け方の表'!$O$4:$O$53,O1467)),1),DATE(YEAR(B1467),MONTH(B1467),1)),DATE(YEAR(B1467),MONTH(B1467),1)))</f>
        <v/>
      </c>
      <c r="N1467" s="39">
        <f>IF(L1467&lt;&gt;1,"",IF(J1467="",0,IF(COUNTIFS($J$4:J1467,J1467)&gt;1,1,0)))</f>
        <v/>
      </c>
      <c r="O1467" s="39">
        <f>IF(L1467&lt;&gt;1,"",IF(J1467="",0,IFERROR(MATCH(J1467,'分け方の表'!$M$4:$M$53,0),0)))</f>
        <v/>
      </c>
      <c r="P1467" s="39">
        <f>IF(L1467&lt;&gt;1,"",IF(SUMPRODUCT((COUNTIFS(C1467,"*"&amp;'分け方の表'!$F$4:$F$23&amp;"*")&gt;0)*('分け方の表'!$F$4:$F$23&lt;&gt;"")*'分け方の表'!$I$4:$I$23)=0,99,1+COUNTIFS('分け方の表'!$I$4:$I$23,"&gt;"&amp;SUMPRODUCT((COUNTIFS(C1467,"*"&amp;'分け方の表'!$F$4:$F$23&amp;"*")&gt;0)*('分け方の表'!$F$4:$F$23&lt;&gt;"")*'分け方の表'!$I$4:$I$23))))</f>
        <v/>
      </c>
      <c r="Q1467" s="39">
        <f>IF(L1467&lt;&gt;1,"",IF(P1467&gt;=99,"",INDEX('分け方の表'!$G$4:$G$23,P1467)&amp;""))</f>
        <v/>
      </c>
      <c r="R1467" s="39">
        <f>IF(L1467&lt;&gt;1,"",IF((F1467="収入")*(G1467="給与")*(E1467&lt;&gt;"")*(COUNTIFS('分け方の表'!$J$4:$J$13,E1467)&gt;0),INDEX('分け方の表'!$K$4:$K$13,MATCH(E1467,'分け方の表'!$J$4:$J$13,0))&amp;"",IFERROR(INDEX('分け方の表'!$C$4:$C$103,MATCH(F1467&amp;"|"&amp;G1467,'分け方の表'!$D$4:$D$103,0))&amp;"",IFERROR(INDEX('分け方の表'!$C$4:$C$103,MATCH(F1467&amp;"|（ほか全部）",'分け方の表'!$D$4:$D$103,0))&amp;"","未分類"))))</f>
        <v/>
      </c>
      <c r="S1467" s="39">
        <f>IF(L1467&lt;&gt;1,"",IF(N1467=1,"",IF(IF(O1467&gt;0,INDEX('分け方の表'!$N$4:$N$53,O1467)&amp;"","")&lt;&gt;"",IF(INDEX('分け方の表'!$N$4:$N$53,O1467)="（数えない）","",INDEX('分け方の表'!$N$4:$N$53,O1467)&amp;""),IF(I1467&amp;""="1",IF((Q1467&lt;&gt;"")*(D1467&lt;0)*(IFERROR(INDEX('入力'!$E$30:$E$88,MATCH(Q1467,'入力'!$A$30:$A$88,0)),"")="貯める・増やす"),Q1467,""),IF(A1467&amp;""="0","",IF(Q1467&lt;&gt;"",Q1467,R1467))))))</f>
        <v/>
      </c>
      <c r="T1467" s="56">
        <f>IF(S1467="","",IF(IFERROR(INDEX('入力'!$E$30:$E$88,MATCH(S1467,'入力'!$A$30:$A$88,0)),"")="入るお金",D1467,-D1467))</f>
        <v/>
      </c>
      <c r="U1467" s="39">
        <f>IF(L1467="","",IF(L1467&lt;&gt;1,"見出しなど",IF(N1467=1,"重なり",IF(S1467="",IF(O1467&gt;0,"数えない（直した）",IF(I1467&amp;""="1","振替",IF(A1467&amp;""="0","計算対象外","数えない"))),IF(COUNTIFS('入力'!$A$30:$A$88,S1467)=0,"一覧にない費目",IF(O1467&gt;0,"直した",IF(S1467="未分類","未分類","OK")))))))</f>
        <v/>
      </c>
    </row>
    <row r="1468">
      <c r="A1468" s="40" t="n"/>
      <c r="B1468" s="34" t="n"/>
      <c r="C1468" s="35" t="n"/>
      <c r="D1468" s="36" t="n"/>
      <c r="E1468" s="35" t="n"/>
      <c r="F1468" s="35" t="n"/>
      <c r="G1468" s="35" t="n"/>
      <c r="H1468" s="35" t="n"/>
      <c r="I1468" s="40" t="n"/>
      <c r="J1468" s="35" t="n"/>
      <c r="L1468" s="39">
        <f>IF(B1468="","",IFERROR(YEAR(B1468)*0+D1468*0+1,0))</f>
        <v/>
      </c>
      <c r="M1468" s="55">
        <f>IF(L1468&lt;&gt;1,"",IF(O1468&gt;0,IF(INDEX('分け方の表'!$O$4:$O$53,O1468)&lt;&gt;"",DATE(YEAR(INDEX('分け方の表'!$O$4:$O$53,O1468)),MONTH(INDEX('分け方の表'!$O$4:$O$53,O1468)),1),DATE(YEAR(B1468),MONTH(B1468),1)),DATE(YEAR(B1468),MONTH(B1468),1)))</f>
        <v/>
      </c>
      <c r="N1468" s="39">
        <f>IF(L1468&lt;&gt;1,"",IF(J1468="",0,IF(COUNTIFS($J$4:J1468,J1468)&gt;1,1,0)))</f>
        <v/>
      </c>
      <c r="O1468" s="39">
        <f>IF(L1468&lt;&gt;1,"",IF(J1468="",0,IFERROR(MATCH(J1468,'分け方の表'!$M$4:$M$53,0),0)))</f>
        <v/>
      </c>
      <c r="P1468" s="39">
        <f>IF(L1468&lt;&gt;1,"",IF(SUMPRODUCT((COUNTIFS(C1468,"*"&amp;'分け方の表'!$F$4:$F$23&amp;"*")&gt;0)*('分け方の表'!$F$4:$F$23&lt;&gt;"")*'分け方の表'!$I$4:$I$23)=0,99,1+COUNTIFS('分け方の表'!$I$4:$I$23,"&gt;"&amp;SUMPRODUCT((COUNTIFS(C1468,"*"&amp;'分け方の表'!$F$4:$F$23&amp;"*")&gt;0)*('分け方の表'!$F$4:$F$23&lt;&gt;"")*'分け方の表'!$I$4:$I$23))))</f>
        <v/>
      </c>
      <c r="Q1468" s="39">
        <f>IF(L1468&lt;&gt;1,"",IF(P1468&gt;=99,"",INDEX('分け方の表'!$G$4:$G$23,P1468)&amp;""))</f>
        <v/>
      </c>
      <c r="R1468" s="39">
        <f>IF(L1468&lt;&gt;1,"",IF((F1468="収入")*(G1468="給与")*(E1468&lt;&gt;"")*(COUNTIFS('分け方の表'!$J$4:$J$13,E1468)&gt;0),INDEX('分け方の表'!$K$4:$K$13,MATCH(E1468,'分け方の表'!$J$4:$J$13,0))&amp;"",IFERROR(INDEX('分け方の表'!$C$4:$C$103,MATCH(F1468&amp;"|"&amp;G1468,'分け方の表'!$D$4:$D$103,0))&amp;"",IFERROR(INDEX('分け方の表'!$C$4:$C$103,MATCH(F1468&amp;"|（ほか全部）",'分け方の表'!$D$4:$D$103,0))&amp;"","未分類"))))</f>
        <v/>
      </c>
      <c r="S1468" s="39">
        <f>IF(L1468&lt;&gt;1,"",IF(N1468=1,"",IF(IF(O1468&gt;0,INDEX('分け方の表'!$N$4:$N$53,O1468)&amp;"","")&lt;&gt;"",IF(INDEX('分け方の表'!$N$4:$N$53,O1468)="（数えない）","",INDEX('分け方の表'!$N$4:$N$53,O1468)&amp;""),IF(I1468&amp;""="1",IF((Q1468&lt;&gt;"")*(D1468&lt;0)*(IFERROR(INDEX('入力'!$E$30:$E$88,MATCH(Q1468,'入力'!$A$30:$A$88,0)),"")="貯める・増やす"),Q1468,""),IF(A1468&amp;""="0","",IF(Q1468&lt;&gt;"",Q1468,R1468))))))</f>
        <v/>
      </c>
      <c r="T1468" s="56">
        <f>IF(S1468="","",IF(IFERROR(INDEX('入力'!$E$30:$E$88,MATCH(S1468,'入力'!$A$30:$A$88,0)),"")="入るお金",D1468,-D1468))</f>
        <v/>
      </c>
      <c r="U1468" s="39">
        <f>IF(L1468="","",IF(L1468&lt;&gt;1,"見出しなど",IF(N1468=1,"重なり",IF(S1468="",IF(O1468&gt;0,"数えない（直した）",IF(I1468&amp;""="1","振替",IF(A1468&amp;""="0","計算対象外","数えない"))),IF(COUNTIFS('入力'!$A$30:$A$88,S1468)=0,"一覧にない費目",IF(O1468&gt;0,"直した",IF(S1468="未分類","未分類","OK")))))))</f>
        <v/>
      </c>
    </row>
    <row r="1469">
      <c r="A1469" s="40" t="n"/>
      <c r="B1469" s="34" t="n"/>
      <c r="C1469" s="35" t="n"/>
      <c r="D1469" s="36" t="n"/>
      <c r="E1469" s="35" t="n"/>
      <c r="F1469" s="35" t="n"/>
      <c r="G1469" s="35" t="n"/>
      <c r="H1469" s="35" t="n"/>
      <c r="I1469" s="40" t="n"/>
      <c r="J1469" s="35" t="n"/>
      <c r="L1469" s="39">
        <f>IF(B1469="","",IFERROR(YEAR(B1469)*0+D1469*0+1,0))</f>
        <v/>
      </c>
      <c r="M1469" s="55">
        <f>IF(L1469&lt;&gt;1,"",IF(O1469&gt;0,IF(INDEX('分け方の表'!$O$4:$O$53,O1469)&lt;&gt;"",DATE(YEAR(INDEX('分け方の表'!$O$4:$O$53,O1469)),MONTH(INDEX('分け方の表'!$O$4:$O$53,O1469)),1),DATE(YEAR(B1469),MONTH(B1469),1)),DATE(YEAR(B1469),MONTH(B1469),1)))</f>
        <v/>
      </c>
      <c r="N1469" s="39">
        <f>IF(L1469&lt;&gt;1,"",IF(J1469="",0,IF(COUNTIFS($J$4:J1469,J1469)&gt;1,1,0)))</f>
        <v/>
      </c>
      <c r="O1469" s="39">
        <f>IF(L1469&lt;&gt;1,"",IF(J1469="",0,IFERROR(MATCH(J1469,'分け方の表'!$M$4:$M$53,0),0)))</f>
        <v/>
      </c>
      <c r="P1469" s="39">
        <f>IF(L1469&lt;&gt;1,"",IF(SUMPRODUCT((COUNTIFS(C1469,"*"&amp;'分け方の表'!$F$4:$F$23&amp;"*")&gt;0)*('分け方の表'!$F$4:$F$23&lt;&gt;"")*'分け方の表'!$I$4:$I$23)=0,99,1+COUNTIFS('分け方の表'!$I$4:$I$23,"&gt;"&amp;SUMPRODUCT((COUNTIFS(C1469,"*"&amp;'分け方の表'!$F$4:$F$23&amp;"*")&gt;0)*('分け方の表'!$F$4:$F$23&lt;&gt;"")*'分け方の表'!$I$4:$I$23))))</f>
        <v/>
      </c>
      <c r="Q1469" s="39">
        <f>IF(L1469&lt;&gt;1,"",IF(P1469&gt;=99,"",INDEX('分け方の表'!$G$4:$G$23,P1469)&amp;""))</f>
        <v/>
      </c>
      <c r="R1469" s="39">
        <f>IF(L1469&lt;&gt;1,"",IF((F1469="収入")*(G1469="給与")*(E1469&lt;&gt;"")*(COUNTIFS('分け方の表'!$J$4:$J$13,E1469)&gt;0),INDEX('分け方の表'!$K$4:$K$13,MATCH(E1469,'分け方の表'!$J$4:$J$13,0))&amp;"",IFERROR(INDEX('分け方の表'!$C$4:$C$103,MATCH(F1469&amp;"|"&amp;G1469,'分け方の表'!$D$4:$D$103,0))&amp;"",IFERROR(INDEX('分け方の表'!$C$4:$C$103,MATCH(F1469&amp;"|（ほか全部）",'分け方の表'!$D$4:$D$103,0))&amp;"","未分類"))))</f>
        <v/>
      </c>
      <c r="S1469" s="39">
        <f>IF(L1469&lt;&gt;1,"",IF(N1469=1,"",IF(IF(O1469&gt;0,INDEX('分け方の表'!$N$4:$N$53,O1469)&amp;"","")&lt;&gt;"",IF(INDEX('分け方の表'!$N$4:$N$53,O1469)="（数えない）","",INDEX('分け方の表'!$N$4:$N$53,O1469)&amp;""),IF(I1469&amp;""="1",IF((Q1469&lt;&gt;"")*(D1469&lt;0)*(IFERROR(INDEX('入力'!$E$30:$E$88,MATCH(Q1469,'入力'!$A$30:$A$88,0)),"")="貯める・増やす"),Q1469,""),IF(A1469&amp;""="0","",IF(Q1469&lt;&gt;"",Q1469,R1469))))))</f>
        <v/>
      </c>
      <c r="T1469" s="56">
        <f>IF(S1469="","",IF(IFERROR(INDEX('入力'!$E$30:$E$88,MATCH(S1469,'入力'!$A$30:$A$88,0)),"")="入るお金",D1469,-D1469))</f>
        <v/>
      </c>
      <c r="U1469" s="39">
        <f>IF(L1469="","",IF(L1469&lt;&gt;1,"見出しなど",IF(N1469=1,"重なり",IF(S1469="",IF(O1469&gt;0,"数えない（直した）",IF(I1469&amp;""="1","振替",IF(A1469&amp;""="0","計算対象外","数えない"))),IF(COUNTIFS('入力'!$A$30:$A$88,S1469)=0,"一覧にない費目",IF(O1469&gt;0,"直した",IF(S1469="未分類","未分類","OK")))))))</f>
        <v/>
      </c>
    </row>
    <row r="1470">
      <c r="A1470" s="40" t="n"/>
      <c r="B1470" s="34" t="n"/>
      <c r="C1470" s="35" t="n"/>
      <c r="D1470" s="36" t="n"/>
      <c r="E1470" s="35" t="n"/>
      <c r="F1470" s="35" t="n"/>
      <c r="G1470" s="35" t="n"/>
      <c r="H1470" s="35" t="n"/>
      <c r="I1470" s="40" t="n"/>
      <c r="J1470" s="35" t="n"/>
      <c r="L1470" s="39">
        <f>IF(B1470="","",IFERROR(YEAR(B1470)*0+D1470*0+1,0))</f>
        <v/>
      </c>
      <c r="M1470" s="55">
        <f>IF(L1470&lt;&gt;1,"",IF(O1470&gt;0,IF(INDEX('分け方の表'!$O$4:$O$53,O1470)&lt;&gt;"",DATE(YEAR(INDEX('分け方の表'!$O$4:$O$53,O1470)),MONTH(INDEX('分け方の表'!$O$4:$O$53,O1470)),1),DATE(YEAR(B1470),MONTH(B1470),1)),DATE(YEAR(B1470),MONTH(B1470),1)))</f>
        <v/>
      </c>
      <c r="N1470" s="39">
        <f>IF(L1470&lt;&gt;1,"",IF(J1470="",0,IF(COUNTIFS($J$4:J1470,J1470)&gt;1,1,0)))</f>
        <v/>
      </c>
      <c r="O1470" s="39">
        <f>IF(L1470&lt;&gt;1,"",IF(J1470="",0,IFERROR(MATCH(J1470,'分け方の表'!$M$4:$M$53,0),0)))</f>
        <v/>
      </c>
      <c r="P1470" s="39">
        <f>IF(L1470&lt;&gt;1,"",IF(SUMPRODUCT((COUNTIFS(C1470,"*"&amp;'分け方の表'!$F$4:$F$23&amp;"*")&gt;0)*('分け方の表'!$F$4:$F$23&lt;&gt;"")*'分け方の表'!$I$4:$I$23)=0,99,1+COUNTIFS('分け方の表'!$I$4:$I$23,"&gt;"&amp;SUMPRODUCT((COUNTIFS(C1470,"*"&amp;'分け方の表'!$F$4:$F$23&amp;"*")&gt;0)*('分け方の表'!$F$4:$F$23&lt;&gt;"")*'分け方の表'!$I$4:$I$23))))</f>
        <v/>
      </c>
      <c r="Q1470" s="39">
        <f>IF(L1470&lt;&gt;1,"",IF(P1470&gt;=99,"",INDEX('分け方の表'!$G$4:$G$23,P1470)&amp;""))</f>
        <v/>
      </c>
      <c r="R1470" s="39">
        <f>IF(L1470&lt;&gt;1,"",IF((F1470="収入")*(G1470="給与")*(E1470&lt;&gt;"")*(COUNTIFS('分け方の表'!$J$4:$J$13,E1470)&gt;0),INDEX('分け方の表'!$K$4:$K$13,MATCH(E1470,'分け方の表'!$J$4:$J$13,0))&amp;"",IFERROR(INDEX('分け方の表'!$C$4:$C$103,MATCH(F1470&amp;"|"&amp;G1470,'分け方の表'!$D$4:$D$103,0))&amp;"",IFERROR(INDEX('分け方の表'!$C$4:$C$103,MATCH(F1470&amp;"|（ほか全部）",'分け方の表'!$D$4:$D$103,0))&amp;"","未分類"))))</f>
        <v/>
      </c>
      <c r="S1470" s="39">
        <f>IF(L1470&lt;&gt;1,"",IF(N1470=1,"",IF(IF(O1470&gt;0,INDEX('分け方の表'!$N$4:$N$53,O1470)&amp;"","")&lt;&gt;"",IF(INDEX('分け方の表'!$N$4:$N$53,O1470)="（数えない）","",INDEX('分け方の表'!$N$4:$N$53,O1470)&amp;""),IF(I1470&amp;""="1",IF((Q1470&lt;&gt;"")*(D1470&lt;0)*(IFERROR(INDEX('入力'!$E$30:$E$88,MATCH(Q1470,'入力'!$A$30:$A$88,0)),"")="貯める・増やす"),Q1470,""),IF(A1470&amp;""="0","",IF(Q1470&lt;&gt;"",Q1470,R1470))))))</f>
        <v/>
      </c>
      <c r="T1470" s="56">
        <f>IF(S1470="","",IF(IFERROR(INDEX('入力'!$E$30:$E$88,MATCH(S1470,'入力'!$A$30:$A$88,0)),"")="入るお金",D1470,-D1470))</f>
        <v/>
      </c>
      <c r="U1470" s="39">
        <f>IF(L1470="","",IF(L1470&lt;&gt;1,"見出しなど",IF(N1470=1,"重なり",IF(S1470="",IF(O1470&gt;0,"数えない（直した）",IF(I1470&amp;""="1","振替",IF(A1470&amp;""="0","計算対象外","数えない"))),IF(COUNTIFS('入力'!$A$30:$A$88,S1470)=0,"一覧にない費目",IF(O1470&gt;0,"直した",IF(S1470="未分類","未分類","OK")))))))</f>
        <v/>
      </c>
    </row>
    <row r="1471">
      <c r="A1471" s="40" t="n"/>
      <c r="B1471" s="34" t="n"/>
      <c r="C1471" s="35" t="n"/>
      <c r="D1471" s="36" t="n"/>
      <c r="E1471" s="35" t="n"/>
      <c r="F1471" s="35" t="n"/>
      <c r="G1471" s="35" t="n"/>
      <c r="H1471" s="35" t="n"/>
      <c r="I1471" s="40" t="n"/>
      <c r="J1471" s="35" t="n"/>
      <c r="L1471" s="39">
        <f>IF(B1471="","",IFERROR(YEAR(B1471)*0+D1471*0+1,0))</f>
        <v/>
      </c>
      <c r="M1471" s="55">
        <f>IF(L1471&lt;&gt;1,"",IF(O1471&gt;0,IF(INDEX('分け方の表'!$O$4:$O$53,O1471)&lt;&gt;"",DATE(YEAR(INDEX('分け方の表'!$O$4:$O$53,O1471)),MONTH(INDEX('分け方の表'!$O$4:$O$53,O1471)),1),DATE(YEAR(B1471),MONTH(B1471),1)),DATE(YEAR(B1471),MONTH(B1471),1)))</f>
        <v/>
      </c>
      <c r="N1471" s="39">
        <f>IF(L1471&lt;&gt;1,"",IF(J1471="",0,IF(COUNTIFS($J$4:J1471,J1471)&gt;1,1,0)))</f>
        <v/>
      </c>
      <c r="O1471" s="39">
        <f>IF(L1471&lt;&gt;1,"",IF(J1471="",0,IFERROR(MATCH(J1471,'分け方の表'!$M$4:$M$53,0),0)))</f>
        <v/>
      </c>
      <c r="P1471" s="39">
        <f>IF(L1471&lt;&gt;1,"",IF(SUMPRODUCT((COUNTIFS(C1471,"*"&amp;'分け方の表'!$F$4:$F$23&amp;"*")&gt;0)*('分け方の表'!$F$4:$F$23&lt;&gt;"")*'分け方の表'!$I$4:$I$23)=0,99,1+COUNTIFS('分け方の表'!$I$4:$I$23,"&gt;"&amp;SUMPRODUCT((COUNTIFS(C1471,"*"&amp;'分け方の表'!$F$4:$F$23&amp;"*")&gt;0)*('分け方の表'!$F$4:$F$23&lt;&gt;"")*'分け方の表'!$I$4:$I$23))))</f>
        <v/>
      </c>
      <c r="Q1471" s="39">
        <f>IF(L1471&lt;&gt;1,"",IF(P1471&gt;=99,"",INDEX('分け方の表'!$G$4:$G$23,P1471)&amp;""))</f>
        <v/>
      </c>
      <c r="R1471" s="39">
        <f>IF(L1471&lt;&gt;1,"",IF((F1471="収入")*(G1471="給与")*(E1471&lt;&gt;"")*(COUNTIFS('分け方の表'!$J$4:$J$13,E1471)&gt;0),INDEX('分け方の表'!$K$4:$K$13,MATCH(E1471,'分け方の表'!$J$4:$J$13,0))&amp;"",IFERROR(INDEX('分け方の表'!$C$4:$C$103,MATCH(F1471&amp;"|"&amp;G1471,'分け方の表'!$D$4:$D$103,0))&amp;"",IFERROR(INDEX('分け方の表'!$C$4:$C$103,MATCH(F1471&amp;"|（ほか全部）",'分け方の表'!$D$4:$D$103,0))&amp;"","未分類"))))</f>
        <v/>
      </c>
      <c r="S1471" s="39">
        <f>IF(L1471&lt;&gt;1,"",IF(N1471=1,"",IF(IF(O1471&gt;0,INDEX('分け方の表'!$N$4:$N$53,O1471)&amp;"","")&lt;&gt;"",IF(INDEX('分け方の表'!$N$4:$N$53,O1471)="（数えない）","",INDEX('分け方の表'!$N$4:$N$53,O1471)&amp;""),IF(I1471&amp;""="1",IF((Q1471&lt;&gt;"")*(D1471&lt;0)*(IFERROR(INDEX('入力'!$E$30:$E$88,MATCH(Q1471,'入力'!$A$30:$A$88,0)),"")="貯める・増やす"),Q1471,""),IF(A1471&amp;""="0","",IF(Q1471&lt;&gt;"",Q1471,R1471))))))</f>
        <v/>
      </c>
      <c r="T1471" s="56">
        <f>IF(S1471="","",IF(IFERROR(INDEX('入力'!$E$30:$E$88,MATCH(S1471,'入力'!$A$30:$A$88,0)),"")="入るお金",D1471,-D1471))</f>
        <v/>
      </c>
      <c r="U1471" s="39">
        <f>IF(L1471="","",IF(L1471&lt;&gt;1,"見出しなど",IF(N1471=1,"重なり",IF(S1471="",IF(O1471&gt;0,"数えない（直した）",IF(I1471&amp;""="1","振替",IF(A1471&amp;""="0","計算対象外","数えない"))),IF(COUNTIFS('入力'!$A$30:$A$88,S1471)=0,"一覧にない費目",IF(O1471&gt;0,"直した",IF(S1471="未分類","未分類","OK")))))))</f>
        <v/>
      </c>
    </row>
    <row r="1472">
      <c r="A1472" s="40" t="n"/>
      <c r="B1472" s="34" t="n"/>
      <c r="C1472" s="35" t="n"/>
      <c r="D1472" s="36" t="n"/>
      <c r="E1472" s="35" t="n"/>
      <c r="F1472" s="35" t="n"/>
      <c r="G1472" s="35" t="n"/>
      <c r="H1472" s="35" t="n"/>
      <c r="I1472" s="40" t="n"/>
      <c r="J1472" s="35" t="n"/>
      <c r="L1472" s="39">
        <f>IF(B1472="","",IFERROR(YEAR(B1472)*0+D1472*0+1,0))</f>
        <v/>
      </c>
      <c r="M1472" s="55">
        <f>IF(L1472&lt;&gt;1,"",IF(O1472&gt;0,IF(INDEX('分け方の表'!$O$4:$O$53,O1472)&lt;&gt;"",DATE(YEAR(INDEX('分け方の表'!$O$4:$O$53,O1472)),MONTH(INDEX('分け方の表'!$O$4:$O$53,O1472)),1),DATE(YEAR(B1472),MONTH(B1472),1)),DATE(YEAR(B1472),MONTH(B1472),1)))</f>
        <v/>
      </c>
      <c r="N1472" s="39">
        <f>IF(L1472&lt;&gt;1,"",IF(J1472="",0,IF(COUNTIFS($J$4:J1472,J1472)&gt;1,1,0)))</f>
        <v/>
      </c>
      <c r="O1472" s="39">
        <f>IF(L1472&lt;&gt;1,"",IF(J1472="",0,IFERROR(MATCH(J1472,'分け方の表'!$M$4:$M$53,0),0)))</f>
        <v/>
      </c>
      <c r="P1472" s="39">
        <f>IF(L1472&lt;&gt;1,"",IF(SUMPRODUCT((COUNTIFS(C1472,"*"&amp;'分け方の表'!$F$4:$F$23&amp;"*")&gt;0)*('分け方の表'!$F$4:$F$23&lt;&gt;"")*'分け方の表'!$I$4:$I$23)=0,99,1+COUNTIFS('分け方の表'!$I$4:$I$23,"&gt;"&amp;SUMPRODUCT((COUNTIFS(C1472,"*"&amp;'分け方の表'!$F$4:$F$23&amp;"*")&gt;0)*('分け方の表'!$F$4:$F$23&lt;&gt;"")*'分け方の表'!$I$4:$I$23))))</f>
        <v/>
      </c>
      <c r="Q1472" s="39">
        <f>IF(L1472&lt;&gt;1,"",IF(P1472&gt;=99,"",INDEX('分け方の表'!$G$4:$G$23,P1472)&amp;""))</f>
        <v/>
      </c>
      <c r="R1472" s="39">
        <f>IF(L1472&lt;&gt;1,"",IF((F1472="収入")*(G1472="給与")*(E1472&lt;&gt;"")*(COUNTIFS('分け方の表'!$J$4:$J$13,E1472)&gt;0),INDEX('分け方の表'!$K$4:$K$13,MATCH(E1472,'分け方の表'!$J$4:$J$13,0))&amp;"",IFERROR(INDEX('分け方の表'!$C$4:$C$103,MATCH(F1472&amp;"|"&amp;G1472,'分け方の表'!$D$4:$D$103,0))&amp;"",IFERROR(INDEX('分け方の表'!$C$4:$C$103,MATCH(F1472&amp;"|（ほか全部）",'分け方の表'!$D$4:$D$103,0))&amp;"","未分類"))))</f>
        <v/>
      </c>
      <c r="S1472" s="39">
        <f>IF(L1472&lt;&gt;1,"",IF(N1472=1,"",IF(IF(O1472&gt;0,INDEX('分け方の表'!$N$4:$N$53,O1472)&amp;"","")&lt;&gt;"",IF(INDEX('分け方の表'!$N$4:$N$53,O1472)="（数えない）","",INDEX('分け方の表'!$N$4:$N$53,O1472)&amp;""),IF(I1472&amp;""="1",IF((Q1472&lt;&gt;"")*(D1472&lt;0)*(IFERROR(INDEX('入力'!$E$30:$E$88,MATCH(Q1472,'入力'!$A$30:$A$88,0)),"")="貯める・増やす"),Q1472,""),IF(A1472&amp;""="0","",IF(Q1472&lt;&gt;"",Q1472,R1472))))))</f>
        <v/>
      </c>
      <c r="T1472" s="56">
        <f>IF(S1472="","",IF(IFERROR(INDEX('入力'!$E$30:$E$88,MATCH(S1472,'入力'!$A$30:$A$88,0)),"")="入るお金",D1472,-D1472))</f>
        <v/>
      </c>
      <c r="U1472" s="39">
        <f>IF(L1472="","",IF(L1472&lt;&gt;1,"見出しなど",IF(N1472=1,"重なり",IF(S1472="",IF(O1472&gt;0,"数えない（直した）",IF(I1472&amp;""="1","振替",IF(A1472&amp;""="0","計算対象外","数えない"))),IF(COUNTIFS('入力'!$A$30:$A$88,S1472)=0,"一覧にない費目",IF(O1472&gt;0,"直した",IF(S1472="未分類","未分類","OK")))))))</f>
        <v/>
      </c>
    </row>
    <row r="1473">
      <c r="A1473" s="40" t="n"/>
      <c r="B1473" s="34" t="n"/>
      <c r="C1473" s="35" t="n"/>
      <c r="D1473" s="36" t="n"/>
      <c r="E1473" s="35" t="n"/>
      <c r="F1473" s="35" t="n"/>
      <c r="G1473" s="35" t="n"/>
      <c r="H1473" s="35" t="n"/>
      <c r="I1473" s="40" t="n"/>
      <c r="J1473" s="35" t="n"/>
      <c r="L1473" s="39">
        <f>IF(B1473="","",IFERROR(YEAR(B1473)*0+D1473*0+1,0))</f>
        <v/>
      </c>
      <c r="M1473" s="55">
        <f>IF(L1473&lt;&gt;1,"",IF(O1473&gt;0,IF(INDEX('分け方の表'!$O$4:$O$53,O1473)&lt;&gt;"",DATE(YEAR(INDEX('分け方の表'!$O$4:$O$53,O1473)),MONTH(INDEX('分け方の表'!$O$4:$O$53,O1473)),1),DATE(YEAR(B1473),MONTH(B1473),1)),DATE(YEAR(B1473),MONTH(B1473),1)))</f>
        <v/>
      </c>
      <c r="N1473" s="39">
        <f>IF(L1473&lt;&gt;1,"",IF(J1473="",0,IF(COUNTIFS($J$4:J1473,J1473)&gt;1,1,0)))</f>
        <v/>
      </c>
      <c r="O1473" s="39">
        <f>IF(L1473&lt;&gt;1,"",IF(J1473="",0,IFERROR(MATCH(J1473,'分け方の表'!$M$4:$M$53,0),0)))</f>
        <v/>
      </c>
      <c r="P1473" s="39">
        <f>IF(L1473&lt;&gt;1,"",IF(SUMPRODUCT((COUNTIFS(C1473,"*"&amp;'分け方の表'!$F$4:$F$23&amp;"*")&gt;0)*('分け方の表'!$F$4:$F$23&lt;&gt;"")*'分け方の表'!$I$4:$I$23)=0,99,1+COUNTIFS('分け方の表'!$I$4:$I$23,"&gt;"&amp;SUMPRODUCT((COUNTIFS(C1473,"*"&amp;'分け方の表'!$F$4:$F$23&amp;"*")&gt;0)*('分け方の表'!$F$4:$F$23&lt;&gt;"")*'分け方の表'!$I$4:$I$23))))</f>
        <v/>
      </c>
      <c r="Q1473" s="39">
        <f>IF(L1473&lt;&gt;1,"",IF(P1473&gt;=99,"",INDEX('分け方の表'!$G$4:$G$23,P1473)&amp;""))</f>
        <v/>
      </c>
      <c r="R1473" s="39">
        <f>IF(L1473&lt;&gt;1,"",IF((F1473="収入")*(G1473="給与")*(E1473&lt;&gt;"")*(COUNTIFS('分け方の表'!$J$4:$J$13,E1473)&gt;0),INDEX('分け方の表'!$K$4:$K$13,MATCH(E1473,'分け方の表'!$J$4:$J$13,0))&amp;"",IFERROR(INDEX('分け方の表'!$C$4:$C$103,MATCH(F1473&amp;"|"&amp;G1473,'分け方の表'!$D$4:$D$103,0))&amp;"",IFERROR(INDEX('分け方の表'!$C$4:$C$103,MATCH(F1473&amp;"|（ほか全部）",'分け方の表'!$D$4:$D$103,0))&amp;"","未分類"))))</f>
        <v/>
      </c>
      <c r="S1473" s="39">
        <f>IF(L1473&lt;&gt;1,"",IF(N1473=1,"",IF(IF(O1473&gt;0,INDEX('分け方の表'!$N$4:$N$53,O1473)&amp;"","")&lt;&gt;"",IF(INDEX('分け方の表'!$N$4:$N$53,O1473)="（数えない）","",INDEX('分け方の表'!$N$4:$N$53,O1473)&amp;""),IF(I1473&amp;""="1",IF((Q1473&lt;&gt;"")*(D1473&lt;0)*(IFERROR(INDEX('入力'!$E$30:$E$88,MATCH(Q1473,'入力'!$A$30:$A$88,0)),"")="貯める・増やす"),Q1473,""),IF(A1473&amp;""="0","",IF(Q1473&lt;&gt;"",Q1473,R1473))))))</f>
        <v/>
      </c>
      <c r="T1473" s="56">
        <f>IF(S1473="","",IF(IFERROR(INDEX('入力'!$E$30:$E$88,MATCH(S1473,'入力'!$A$30:$A$88,0)),"")="入るお金",D1473,-D1473))</f>
        <v/>
      </c>
      <c r="U1473" s="39">
        <f>IF(L1473="","",IF(L1473&lt;&gt;1,"見出しなど",IF(N1473=1,"重なり",IF(S1473="",IF(O1473&gt;0,"数えない（直した）",IF(I1473&amp;""="1","振替",IF(A1473&amp;""="0","計算対象外","数えない"))),IF(COUNTIFS('入力'!$A$30:$A$88,S1473)=0,"一覧にない費目",IF(O1473&gt;0,"直した",IF(S1473="未分類","未分類","OK")))))))</f>
        <v/>
      </c>
    </row>
    <row r="1474">
      <c r="A1474" s="40" t="n"/>
      <c r="B1474" s="34" t="n"/>
      <c r="C1474" s="35" t="n"/>
      <c r="D1474" s="36" t="n"/>
      <c r="E1474" s="35" t="n"/>
      <c r="F1474" s="35" t="n"/>
      <c r="G1474" s="35" t="n"/>
      <c r="H1474" s="35" t="n"/>
      <c r="I1474" s="40" t="n"/>
      <c r="J1474" s="35" t="n"/>
      <c r="L1474" s="39">
        <f>IF(B1474="","",IFERROR(YEAR(B1474)*0+D1474*0+1,0))</f>
        <v/>
      </c>
      <c r="M1474" s="55">
        <f>IF(L1474&lt;&gt;1,"",IF(O1474&gt;0,IF(INDEX('分け方の表'!$O$4:$O$53,O1474)&lt;&gt;"",DATE(YEAR(INDEX('分け方の表'!$O$4:$O$53,O1474)),MONTH(INDEX('分け方の表'!$O$4:$O$53,O1474)),1),DATE(YEAR(B1474),MONTH(B1474),1)),DATE(YEAR(B1474),MONTH(B1474),1)))</f>
        <v/>
      </c>
      <c r="N1474" s="39">
        <f>IF(L1474&lt;&gt;1,"",IF(J1474="",0,IF(COUNTIFS($J$4:J1474,J1474)&gt;1,1,0)))</f>
        <v/>
      </c>
      <c r="O1474" s="39">
        <f>IF(L1474&lt;&gt;1,"",IF(J1474="",0,IFERROR(MATCH(J1474,'分け方の表'!$M$4:$M$53,0),0)))</f>
        <v/>
      </c>
      <c r="P1474" s="39">
        <f>IF(L1474&lt;&gt;1,"",IF(SUMPRODUCT((COUNTIFS(C1474,"*"&amp;'分け方の表'!$F$4:$F$23&amp;"*")&gt;0)*('分け方の表'!$F$4:$F$23&lt;&gt;"")*'分け方の表'!$I$4:$I$23)=0,99,1+COUNTIFS('分け方の表'!$I$4:$I$23,"&gt;"&amp;SUMPRODUCT((COUNTIFS(C1474,"*"&amp;'分け方の表'!$F$4:$F$23&amp;"*")&gt;0)*('分け方の表'!$F$4:$F$23&lt;&gt;"")*'分け方の表'!$I$4:$I$23))))</f>
        <v/>
      </c>
      <c r="Q1474" s="39">
        <f>IF(L1474&lt;&gt;1,"",IF(P1474&gt;=99,"",INDEX('分け方の表'!$G$4:$G$23,P1474)&amp;""))</f>
        <v/>
      </c>
      <c r="R1474" s="39">
        <f>IF(L1474&lt;&gt;1,"",IF((F1474="収入")*(G1474="給与")*(E1474&lt;&gt;"")*(COUNTIFS('分け方の表'!$J$4:$J$13,E1474)&gt;0),INDEX('分け方の表'!$K$4:$K$13,MATCH(E1474,'分け方の表'!$J$4:$J$13,0))&amp;"",IFERROR(INDEX('分け方の表'!$C$4:$C$103,MATCH(F1474&amp;"|"&amp;G1474,'分け方の表'!$D$4:$D$103,0))&amp;"",IFERROR(INDEX('分け方の表'!$C$4:$C$103,MATCH(F1474&amp;"|（ほか全部）",'分け方の表'!$D$4:$D$103,0))&amp;"","未分類"))))</f>
        <v/>
      </c>
      <c r="S1474" s="39">
        <f>IF(L1474&lt;&gt;1,"",IF(N1474=1,"",IF(IF(O1474&gt;0,INDEX('分け方の表'!$N$4:$N$53,O1474)&amp;"","")&lt;&gt;"",IF(INDEX('分け方の表'!$N$4:$N$53,O1474)="（数えない）","",INDEX('分け方の表'!$N$4:$N$53,O1474)&amp;""),IF(I1474&amp;""="1",IF((Q1474&lt;&gt;"")*(D1474&lt;0)*(IFERROR(INDEX('入力'!$E$30:$E$88,MATCH(Q1474,'入力'!$A$30:$A$88,0)),"")="貯める・増やす"),Q1474,""),IF(A1474&amp;""="0","",IF(Q1474&lt;&gt;"",Q1474,R1474))))))</f>
        <v/>
      </c>
      <c r="T1474" s="56">
        <f>IF(S1474="","",IF(IFERROR(INDEX('入力'!$E$30:$E$88,MATCH(S1474,'入力'!$A$30:$A$88,0)),"")="入るお金",D1474,-D1474))</f>
        <v/>
      </c>
      <c r="U1474" s="39">
        <f>IF(L1474="","",IF(L1474&lt;&gt;1,"見出しなど",IF(N1474=1,"重なり",IF(S1474="",IF(O1474&gt;0,"数えない（直した）",IF(I1474&amp;""="1","振替",IF(A1474&amp;""="0","計算対象外","数えない"))),IF(COUNTIFS('入力'!$A$30:$A$88,S1474)=0,"一覧にない費目",IF(O1474&gt;0,"直した",IF(S1474="未分類","未分類","OK")))))))</f>
        <v/>
      </c>
    </row>
    <row r="1475">
      <c r="A1475" s="40" t="n"/>
      <c r="B1475" s="34" t="n"/>
      <c r="C1475" s="35" t="n"/>
      <c r="D1475" s="36" t="n"/>
      <c r="E1475" s="35" t="n"/>
      <c r="F1475" s="35" t="n"/>
      <c r="G1475" s="35" t="n"/>
      <c r="H1475" s="35" t="n"/>
      <c r="I1475" s="40" t="n"/>
      <c r="J1475" s="35" t="n"/>
      <c r="L1475" s="39">
        <f>IF(B1475="","",IFERROR(YEAR(B1475)*0+D1475*0+1,0))</f>
        <v/>
      </c>
      <c r="M1475" s="55">
        <f>IF(L1475&lt;&gt;1,"",IF(O1475&gt;0,IF(INDEX('分け方の表'!$O$4:$O$53,O1475)&lt;&gt;"",DATE(YEAR(INDEX('分け方の表'!$O$4:$O$53,O1475)),MONTH(INDEX('分け方の表'!$O$4:$O$53,O1475)),1),DATE(YEAR(B1475),MONTH(B1475),1)),DATE(YEAR(B1475),MONTH(B1475),1)))</f>
        <v/>
      </c>
      <c r="N1475" s="39">
        <f>IF(L1475&lt;&gt;1,"",IF(J1475="",0,IF(COUNTIFS($J$4:J1475,J1475)&gt;1,1,0)))</f>
        <v/>
      </c>
      <c r="O1475" s="39">
        <f>IF(L1475&lt;&gt;1,"",IF(J1475="",0,IFERROR(MATCH(J1475,'分け方の表'!$M$4:$M$53,0),0)))</f>
        <v/>
      </c>
      <c r="P1475" s="39">
        <f>IF(L1475&lt;&gt;1,"",IF(SUMPRODUCT((COUNTIFS(C1475,"*"&amp;'分け方の表'!$F$4:$F$23&amp;"*")&gt;0)*('分け方の表'!$F$4:$F$23&lt;&gt;"")*'分け方の表'!$I$4:$I$23)=0,99,1+COUNTIFS('分け方の表'!$I$4:$I$23,"&gt;"&amp;SUMPRODUCT((COUNTIFS(C1475,"*"&amp;'分け方の表'!$F$4:$F$23&amp;"*")&gt;0)*('分け方の表'!$F$4:$F$23&lt;&gt;"")*'分け方の表'!$I$4:$I$23))))</f>
        <v/>
      </c>
      <c r="Q1475" s="39">
        <f>IF(L1475&lt;&gt;1,"",IF(P1475&gt;=99,"",INDEX('分け方の表'!$G$4:$G$23,P1475)&amp;""))</f>
        <v/>
      </c>
      <c r="R1475" s="39">
        <f>IF(L1475&lt;&gt;1,"",IF((F1475="収入")*(G1475="給与")*(E1475&lt;&gt;"")*(COUNTIFS('分け方の表'!$J$4:$J$13,E1475)&gt;0),INDEX('分け方の表'!$K$4:$K$13,MATCH(E1475,'分け方の表'!$J$4:$J$13,0))&amp;"",IFERROR(INDEX('分け方の表'!$C$4:$C$103,MATCH(F1475&amp;"|"&amp;G1475,'分け方の表'!$D$4:$D$103,0))&amp;"",IFERROR(INDEX('分け方の表'!$C$4:$C$103,MATCH(F1475&amp;"|（ほか全部）",'分け方の表'!$D$4:$D$103,0))&amp;"","未分類"))))</f>
        <v/>
      </c>
      <c r="S1475" s="39">
        <f>IF(L1475&lt;&gt;1,"",IF(N1475=1,"",IF(IF(O1475&gt;0,INDEX('分け方の表'!$N$4:$N$53,O1475)&amp;"","")&lt;&gt;"",IF(INDEX('分け方の表'!$N$4:$N$53,O1475)="（数えない）","",INDEX('分け方の表'!$N$4:$N$53,O1475)&amp;""),IF(I1475&amp;""="1",IF((Q1475&lt;&gt;"")*(D1475&lt;0)*(IFERROR(INDEX('入力'!$E$30:$E$88,MATCH(Q1475,'入力'!$A$30:$A$88,0)),"")="貯める・増やす"),Q1475,""),IF(A1475&amp;""="0","",IF(Q1475&lt;&gt;"",Q1475,R1475))))))</f>
        <v/>
      </c>
      <c r="T1475" s="56">
        <f>IF(S1475="","",IF(IFERROR(INDEX('入力'!$E$30:$E$88,MATCH(S1475,'入力'!$A$30:$A$88,0)),"")="入るお金",D1475,-D1475))</f>
        <v/>
      </c>
      <c r="U1475" s="39">
        <f>IF(L1475="","",IF(L1475&lt;&gt;1,"見出しなど",IF(N1475=1,"重なり",IF(S1475="",IF(O1475&gt;0,"数えない（直した）",IF(I1475&amp;""="1","振替",IF(A1475&amp;""="0","計算対象外","数えない"))),IF(COUNTIFS('入力'!$A$30:$A$88,S1475)=0,"一覧にない費目",IF(O1475&gt;0,"直した",IF(S1475="未分類","未分類","OK")))))))</f>
        <v/>
      </c>
    </row>
    <row r="1476">
      <c r="A1476" s="40" t="n"/>
      <c r="B1476" s="34" t="n"/>
      <c r="C1476" s="35" t="n"/>
      <c r="D1476" s="36" t="n"/>
      <c r="E1476" s="35" t="n"/>
      <c r="F1476" s="35" t="n"/>
      <c r="G1476" s="35" t="n"/>
      <c r="H1476" s="35" t="n"/>
      <c r="I1476" s="40" t="n"/>
      <c r="J1476" s="35" t="n"/>
      <c r="L1476" s="39">
        <f>IF(B1476="","",IFERROR(YEAR(B1476)*0+D1476*0+1,0))</f>
        <v/>
      </c>
      <c r="M1476" s="55">
        <f>IF(L1476&lt;&gt;1,"",IF(O1476&gt;0,IF(INDEX('分け方の表'!$O$4:$O$53,O1476)&lt;&gt;"",DATE(YEAR(INDEX('分け方の表'!$O$4:$O$53,O1476)),MONTH(INDEX('分け方の表'!$O$4:$O$53,O1476)),1),DATE(YEAR(B1476),MONTH(B1476),1)),DATE(YEAR(B1476),MONTH(B1476),1)))</f>
        <v/>
      </c>
      <c r="N1476" s="39">
        <f>IF(L1476&lt;&gt;1,"",IF(J1476="",0,IF(COUNTIFS($J$4:J1476,J1476)&gt;1,1,0)))</f>
        <v/>
      </c>
      <c r="O1476" s="39">
        <f>IF(L1476&lt;&gt;1,"",IF(J1476="",0,IFERROR(MATCH(J1476,'分け方の表'!$M$4:$M$53,0),0)))</f>
        <v/>
      </c>
      <c r="P1476" s="39">
        <f>IF(L1476&lt;&gt;1,"",IF(SUMPRODUCT((COUNTIFS(C1476,"*"&amp;'分け方の表'!$F$4:$F$23&amp;"*")&gt;0)*('分け方の表'!$F$4:$F$23&lt;&gt;"")*'分け方の表'!$I$4:$I$23)=0,99,1+COUNTIFS('分け方の表'!$I$4:$I$23,"&gt;"&amp;SUMPRODUCT((COUNTIFS(C1476,"*"&amp;'分け方の表'!$F$4:$F$23&amp;"*")&gt;0)*('分け方の表'!$F$4:$F$23&lt;&gt;"")*'分け方の表'!$I$4:$I$23))))</f>
        <v/>
      </c>
      <c r="Q1476" s="39">
        <f>IF(L1476&lt;&gt;1,"",IF(P1476&gt;=99,"",INDEX('分け方の表'!$G$4:$G$23,P1476)&amp;""))</f>
        <v/>
      </c>
      <c r="R1476" s="39">
        <f>IF(L1476&lt;&gt;1,"",IF((F1476="収入")*(G1476="給与")*(E1476&lt;&gt;"")*(COUNTIFS('分け方の表'!$J$4:$J$13,E1476)&gt;0),INDEX('分け方の表'!$K$4:$K$13,MATCH(E1476,'分け方の表'!$J$4:$J$13,0))&amp;"",IFERROR(INDEX('分け方の表'!$C$4:$C$103,MATCH(F1476&amp;"|"&amp;G1476,'分け方の表'!$D$4:$D$103,0))&amp;"",IFERROR(INDEX('分け方の表'!$C$4:$C$103,MATCH(F1476&amp;"|（ほか全部）",'分け方の表'!$D$4:$D$103,0))&amp;"","未分類"))))</f>
        <v/>
      </c>
      <c r="S1476" s="39">
        <f>IF(L1476&lt;&gt;1,"",IF(N1476=1,"",IF(IF(O1476&gt;0,INDEX('分け方の表'!$N$4:$N$53,O1476)&amp;"","")&lt;&gt;"",IF(INDEX('分け方の表'!$N$4:$N$53,O1476)="（数えない）","",INDEX('分け方の表'!$N$4:$N$53,O1476)&amp;""),IF(I1476&amp;""="1",IF((Q1476&lt;&gt;"")*(D1476&lt;0)*(IFERROR(INDEX('入力'!$E$30:$E$88,MATCH(Q1476,'入力'!$A$30:$A$88,0)),"")="貯める・増やす"),Q1476,""),IF(A1476&amp;""="0","",IF(Q1476&lt;&gt;"",Q1476,R1476))))))</f>
        <v/>
      </c>
      <c r="T1476" s="56">
        <f>IF(S1476="","",IF(IFERROR(INDEX('入力'!$E$30:$E$88,MATCH(S1476,'入力'!$A$30:$A$88,0)),"")="入るお金",D1476,-D1476))</f>
        <v/>
      </c>
      <c r="U1476" s="39">
        <f>IF(L1476="","",IF(L1476&lt;&gt;1,"見出しなど",IF(N1476=1,"重なり",IF(S1476="",IF(O1476&gt;0,"数えない（直した）",IF(I1476&amp;""="1","振替",IF(A1476&amp;""="0","計算対象外","数えない"))),IF(COUNTIFS('入力'!$A$30:$A$88,S1476)=0,"一覧にない費目",IF(O1476&gt;0,"直した",IF(S1476="未分類","未分類","OK")))))))</f>
        <v/>
      </c>
    </row>
    <row r="1477">
      <c r="A1477" s="40" t="n"/>
      <c r="B1477" s="34" t="n"/>
      <c r="C1477" s="35" t="n"/>
      <c r="D1477" s="36" t="n"/>
      <c r="E1477" s="35" t="n"/>
      <c r="F1477" s="35" t="n"/>
      <c r="G1477" s="35" t="n"/>
      <c r="H1477" s="35" t="n"/>
      <c r="I1477" s="40" t="n"/>
      <c r="J1477" s="35" t="n"/>
      <c r="L1477" s="39">
        <f>IF(B1477="","",IFERROR(YEAR(B1477)*0+D1477*0+1,0))</f>
        <v/>
      </c>
      <c r="M1477" s="55">
        <f>IF(L1477&lt;&gt;1,"",IF(O1477&gt;0,IF(INDEX('分け方の表'!$O$4:$O$53,O1477)&lt;&gt;"",DATE(YEAR(INDEX('分け方の表'!$O$4:$O$53,O1477)),MONTH(INDEX('分け方の表'!$O$4:$O$53,O1477)),1),DATE(YEAR(B1477),MONTH(B1477),1)),DATE(YEAR(B1477),MONTH(B1477),1)))</f>
        <v/>
      </c>
      <c r="N1477" s="39">
        <f>IF(L1477&lt;&gt;1,"",IF(J1477="",0,IF(COUNTIFS($J$4:J1477,J1477)&gt;1,1,0)))</f>
        <v/>
      </c>
      <c r="O1477" s="39">
        <f>IF(L1477&lt;&gt;1,"",IF(J1477="",0,IFERROR(MATCH(J1477,'分け方の表'!$M$4:$M$53,0),0)))</f>
        <v/>
      </c>
      <c r="P1477" s="39">
        <f>IF(L1477&lt;&gt;1,"",IF(SUMPRODUCT((COUNTIFS(C1477,"*"&amp;'分け方の表'!$F$4:$F$23&amp;"*")&gt;0)*('分け方の表'!$F$4:$F$23&lt;&gt;"")*'分け方の表'!$I$4:$I$23)=0,99,1+COUNTIFS('分け方の表'!$I$4:$I$23,"&gt;"&amp;SUMPRODUCT((COUNTIFS(C1477,"*"&amp;'分け方の表'!$F$4:$F$23&amp;"*")&gt;0)*('分け方の表'!$F$4:$F$23&lt;&gt;"")*'分け方の表'!$I$4:$I$23))))</f>
        <v/>
      </c>
      <c r="Q1477" s="39">
        <f>IF(L1477&lt;&gt;1,"",IF(P1477&gt;=99,"",INDEX('分け方の表'!$G$4:$G$23,P1477)&amp;""))</f>
        <v/>
      </c>
      <c r="R1477" s="39">
        <f>IF(L1477&lt;&gt;1,"",IF((F1477="収入")*(G1477="給与")*(E1477&lt;&gt;"")*(COUNTIFS('分け方の表'!$J$4:$J$13,E1477)&gt;0),INDEX('分け方の表'!$K$4:$K$13,MATCH(E1477,'分け方の表'!$J$4:$J$13,0))&amp;"",IFERROR(INDEX('分け方の表'!$C$4:$C$103,MATCH(F1477&amp;"|"&amp;G1477,'分け方の表'!$D$4:$D$103,0))&amp;"",IFERROR(INDEX('分け方の表'!$C$4:$C$103,MATCH(F1477&amp;"|（ほか全部）",'分け方の表'!$D$4:$D$103,0))&amp;"","未分類"))))</f>
        <v/>
      </c>
      <c r="S1477" s="39">
        <f>IF(L1477&lt;&gt;1,"",IF(N1477=1,"",IF(IF(O1477&gt;0,INDEX('分け方の表'!$N$4:$N$53,O1477)&amp;"","")&lt;&gt;"",IF(INDEX('分け方の表'!$N$4:$N$53,O1477)="（数えない）","",INDEX('分け方の表'!$N$4:$N$53,O1477)&amp;""),IF(I1477&amp;""="1",IF((Q1477&lt;&gt;"")*(D1477&lt;0)*(IFERROR(INDEX('入力'!$E$30:$E$88,MATCH(Q1477,'入力'!$A$30:$A$88,0)),"")="貯める・増やす"),Q1477,""),IF(A1477&amp;""="0","",IF(Q1477&lt;&gt;"",Q1477,R1477))))))</f>
        <v/>
      </c>
      <c r="T1477" s="56">
        <f>IF(S1477="","",IF(IFERROR(INDEX('入力'!$E$30:$E$88,MATCH(S1477,'入力'!$A$30:$A$88,0)),"")="入るお金",D1477,-D1477))</f>
        <v/>
      </c>
      <c r="U1477" s="39">
        <f>IF(L1477="","",IF(L1477&lt;&gt;1,"見出しなど",IF(N1477=1,"重なり",IF(S1477="",IF(O1477&gt;0,"数えない（直した）",IF(I1477&amp;""="1","振替",IF(A1477&amp;""="0","計算対象外","数えない"))),IF(COUNTIFS('入力'!$A$30:$A$88,S1477)=0,"一覧にない費目",IF(O1477&gt;0,"直した",IF(S1477="未分類","未分類","OK")))))))</f>
        <v/>
      </c>
    </row>
    <row r="1478">
      <c r="A1478" s="40" t="n"/>
      <c r="B1478" s="34" t="n"/>
      <c r="C1478" s="35" t="n"/>
      <c r="D1478" s="36" t="n"/>
      <c r="E1478" s="35" t="n"/>
      <c r="F1478" s="35" t="n"/>
      <c r="G1478" s="35" t="n"/>
      <c r="H1478" s="35" t="n"/>
      <c r="I1478" s="40" t="n"/>
      <c r="J1478" s="35" t="n"/>
      <c r="L1478" s="39">
        <f>IF(B1478="","",IFERROR(YEAR(B1478)*0+D1478*0+1,0))</f>
        <v/>
      </c>
      <c r="M1478" s="55">
        <f>IF(L1478&lt;&gt;1,"",IF(O1478&gt;0,IF(INDEX('分け方の表'!$O$4:$O$53,O1478)&lt;&gt;"",DATE(YEAR(INDEX('分け方の表'!$O$4:$O$53,O1478)),MONTH(INDEX('分け方の表'!$O$4:$O$53,O1478)),1),DATE(YEAR(B1478),MONTH(B1478),1)),DATE(YEAR(B1478),MONTH(B1478),1)))</f>
        <v/>
      </c>
      <c r="N1478" s="39">
        <f>IF(L1478&lt;&gt;1,"",IF(J1478="",0,IF(COUNTIFS($J$4:J1478,J1478)&gt;1,1,0)))</f>
        <v/>
      </c>
      <c r="O1478" s="39">
        <f>IF(L1478&lt;&gt;1,"",IF(J1478="",0,IFERROR(MATCH(J1478,'分け方の表'!$M$4:$M$53,0),0)))</f>
        <v/>
      </c>
      <c r="P1478" s="39">
        <f>IF(L1478&lt;&gt;1,"",IF(SUMPRODUCT((COUNTIFS(C1478,"*"&amp;'分け方の表'!$F$4:$F$23&amp;"*")&gt;0)*('分け方の表'!$F$4:$F$23&lt;&gt;"")*'分け方の表'!$I$4:$I$23)=0,99,1+COUNTIFS('分け方の表'!$I$4:$I$23,"&gt;"&amp;SUMPRODUCT((COUNTIFS(C1478,"*"&amp;'分け方の表'!$F$4:$F$23&amp;"*")&gt;0)*('分け方の表'!$F$4:$F$23&lt;&gt;"")*'分け方の表'!$I$4:$I$23))))</f>
        <v/>
      </c>
      <c r="Q1478" s="39">
        <f>IF(L1478&lt;&gt;1,"",IF(P1478&gt;=99,"",INDEX('分け方の表'!$G$4:$G$23,P1478)&amp;""))</f>
        <v/>
      </c>
      <c r="R1478" s="39">
        <f>IF(L1478&lt;&gt;1,"",IF((F1478="収入")*(G1478="給与")*(E1478&lt;&gt;"")*(COUNTIFS('分け方の表'!$J$4:$J$13,E1478)&gt;0),INDEX('分け方の表'!$K$4:$K$13,MATCH(E1478,'分け方の表'!$J$4:$J$13,0))&amp;"",IFERROR(INDEX('分け方の表'!$C$4:$C$103,MATCH(F1478&amp;"|"&amp;G1478,'分け方の表'!$D$4:$D$103,0))&amp;"",IFERROR(INDEX('分け方の表'!$C$4:$C$103,MATCH(F1478&amp;"|（ほか全部）",'分け方の表'!$D$4:$D$103,0))&amp;"","未分類"))))</f>
        <v/>
      </c>
      <c r="S1478" s="39">
        <f>IF(L1478&lt;&gt;1,"",IF(N1478=1,"",IF(IF(O1478&gt;0,INDEX('分け方の表'!$N$4:$N$53,O1478)&amp;"","")&lt;&gt;"",IF(INDEX('分け方の表'!$N$4:$N$53,O1478)="（数えない）","",INDEX('分け方の表'!$N$4:$N$53,O1478)&amp;""),IF(I1478&amp;""="1",IF((Q1478&lt;&gt;"")*(D1478&lt;0)*(IFERROR(INDEX('入力'!$E$30:$E$88,MATCH(Q1478,'入力'!$A$30:$A$88,0)),"")="貯める・増やす"),Q1478,""),IF(A1478&amp;""="0","",IF(Q1478&lt;&gt;"",Q1478,R1478))))))</f>
        <v/>
      </c>
      <c r="T1478" s="56">
        <f>IF(S1478="","",IF(IFERROR(INDEX('入力'!$E$30:$E$88,MATCH(S1478,'入力'!$A$30:$A$88,0)),"")="入るお金",D1478,-D1478))</f>
        <v/>
      </c>
      <c r="U1478" s="39">
        <f>IF(L1478="","",IF(L1478&lt;&gt;1,"見出しなど",IF(N1478=1,"重なり",IF(S1478="",IF(O1478&gt;0,"数えない（直した）",IF(I1478&amp;""="1","振替",IF(A1478&amp;""="0","計算対象外","数えない"))),IF(COUNTIFS('入力'!$A$30:$A$88,S1478)=0,"一覧にない費目",IF(O1478&gt;0,"直した",IF(S1478="未分類","未分類","OK")))))))</f>
        <v/>
      </c>
    </row>
    <row r="1479">
      <c r="A1479" s="40" t="n"/>
      <c r="B1479" s="34" t="n"/>
      <c r="C1479" s="35" t="n"/>
      <c r="D1479" s="36" t="n"/>
      <c r="E1479" s="35" t="n"/>
      <c r="F1479" s="35" t="n"/>
      <c r="G1479" s="35" t="n"/>
      <c r="H1479" s="35" t="n"/>
      <c r="I1479" s="40" t="n"/>
      <c r="J1479" s="35" t="n"/>
      <c r="L1479" s="39">
        <f>IF(B1479="","",IFERROR(YEAR(B1479)*0+D1479*0+1,0))</f>
        <v/>
      </c>
      <c r="M1479" s="55">
        <f>IF(L1479&lt;&gt;1,"",IF(O1479&gt;0,IF(INDEX('分け方の表'!$O$4:$O$53,O1479)&lt;&gt;"",DATE(YEAR(INDEX('分け方の表'!$O$4:$O$53,O1479)),MONTH(INDEX('分け方の表'!$O$4:$O$53,O1479)),1),DATE(YEAR(B1479),MONTH(B1479),1)),DATE(YEAR(B1479),MONTH(B1479),1)))</f>
        <v/>
      </c>
      <c r="N1479" s="39">
        <f>IF(L1479&lt;&gt;1,"",IF(J1479="",0,IF(COUNTIFS($J$4:J1479,J1479)&gt;1,1,0)))</f>
        <v/>
      </c>
      <c r="O1479" s="39">
        <f>IF(L1479&lt;&gt;1,"",IF(J1479="",0,IFERROR(MATCH(J1479,'分け方の表'!$M$4:$M$53,0),0)))</f>
        <v/>
      </c>
      <c r="P1479" s="39">
        <f>IF(L1479&lt;&gt;1,"",IF(SUMPRODUCT((COUNTIFS(C1479,"*"&amp;'分け方の表'!$F$4:$F$23&amp;"*")&gt;0)*('分け方の表'!$F$4:$F$23&lt;&gt;"")*'分け方の表'!$I$4:$I$23)=0,99,1+COUNTIFS('分け方の表'!$I$4:$I$23,"&gt;"&amp;SUMPRODUCT((COUNTIFS(C1479,"*"&amp;'分け方の表'!$F$4:$F$23&amp;"*")&gt;0)*('分け方の表'!$F$4:$F$23&lt;&gt;"")*'分け方の表'!$I$4:$I$23))))</f>
        <v/>
      </c>
      <c r="Q1479" s="39">
        <f>IF(L1479&lt;&gt;1,"",IF(P1479&gt;=99,"",INDEX('分け方の表'!$G$4:$G$23,P1479)&amp;""))</f>
        <v/>
      </c>
      <c r="R1479" s="39">
        <f>IF(L1479&lt;&gt;1,"",IF((F1479="収入")*(G1479="給与")*(E1479&lt;&gt;"")*(COUNTIFS('分け方の表'!$J$4:$J$13,E1479)&gt;0),INDEX('分け方の表'!$K$4:$K$13,MATCH(E1479,'分け方の表'!$J$4:$J$13,0))&amp;"",IFERROR(INDEX('分け方の表'!$C$4:$C$103,MATCH(F1479&amp;"|"&amp;G1479,'分け方の表'!$D$4:$D$103,0))&amp;"",IFERROR(INDEX('分け方の表'!$C$4:$C$103,MATCH(F1479&amp;"|（ほか全部）",'分け方の表'!$D$4:$D$103,0))&amp;"","未分類"))))</f>
        <v/>
      </c>
      <c r="S1479" s="39">
        <f>IF(L1479&lt;&gt;1,"",IF(N1479=1,"",IF(IF(O1479&gt;0,INDEX('分け方の表'!$N$4:$N$53,O1479)&amp;"","")&lt;&gt;"",IF(INDEX('分け方の表'!$N$4:$N$53,O1479)="（数えない）","",INDEX('分け方の表'!$N$4:$N$53,O1479)&amp;""),IF(I1479&amp;""="1",IF((Q1479&lt;&gt;"")*(D1479&lt;0)*(IFERROR(INDEX('入力'!$E$30:$E$88,MATCH(Q1479,'入力'!$A$30:$A$88,0)),"")="貯める・増やす"),Q1479,""),IF(A1479&amp;""="0","",IF(Q1479&lt;&gt;"",Q1479,R1479))))))</f>
        <v/>
      </c>
      <c r="T1479" s="56">
        <f>IF(S1479="","",IF(IFERROR(INDEX('入力'!$E$30:$E$88,MATCH(S1479,'入力'!$A$30:$A$88,0)),"")="入るお金",D1479,-D1479))</f>
        <v/>
      </c>
      <c r="U1479" s="39">
        <f>IF(L1479="","",IF(L1479&lt;&gt;1,"見出しなど",IF(N1479=1,"重なり",IF(S1479="",IF(O1479&gt;0,"数えない（直した）",IF(I1479&amp;""="1","振替",IF(A1479&amp;""="0","計算対象外","数えない"))),IF(COUNTIFS('入力'!$A$30:$A$88,S1479)=0,"一覧にない費目",IF(O1479&gt;0,"直した",IF(S1479="未分類","未分類","OK")))))))</f>
        <v/>
      </c>
    </row>
    <row r="1480">
      <c r="A1480" s="40" t="n"/>
      <c r="B1480" s="34" t="n"/>
      <c r="C1480" s="35" t="n"/>
      <c r="D1480" s="36" t="n"/>
      <c r="E1480" s="35" t="n"/>
      <c r="F1480" s="35" t="n"/>
      <c r="G1480" s="35" t="n"/>
      <c r="H1480" s="35" t="n"/>
      <c r="I1480" s="40" t="n"/>
      <c r="J1480" s="35" t="n"/>
      <c r="L1480" s="39">
        <f>IF(B1480="","",IFERROR(YEAR(B1480)*0+D1480*0+1,0))</f>
        <v/>
      </c>
      <c r="M1480" s="55">
        <f>IF(L1480&lt;&gt;1,"",IF(O1480&gt;0,IF(INDEX('分け方の表'!$O$4:$O$53,O1480)&lt;&gt;"",DATE(YEAR(INDEX('分け方の表'!$O$4:$O$53,O1480)),MONTH(INDEX('分け方の表'!$O$4:$O$53,O1480)),1),DATE(YEAR(B1480),MONTH(B1480),1)),DATE(YEAR(B1480),MONTH(B1480),1)))</f>
        <v/>
      </c>
      <c r="N1480" s="39">
        <f>IF(L1480&lt;&gt;1,"",IF(J1480="",0,IF(COUNTIFS($J$4:J1480,J1480)&gt;1,1,0)))</f>
        <v/>
      </c>
      <c r="O1480" s="39">
        <f>IF(L1480&lt;&gt;1,"",IF(J1480="",0,IFERROR(MATCH(J1480,'分け方の表'!$M$4:$M$53,0),0)))</f>
        <v/>
      </c>
      <c r="P1480" s="39">
        <f>IF(L1480&lt;&gt;1,"",IF(SUMPRODUCT((COUNTIFS(C1480,"*"&amp;'分け方の表'!$F$4:$F$23&amp;"*")&gt;0)*('分け方の表'!$F$4:$F$23&lt;&gt;"")*'分け方の表'!$I$4:$I$23)=0,99,1+COUNTIFS('分け方の表'!$I$4:$I$23,"&gt;"&amp;SUMPRODUCT((COUNTIFS(C1480,"*"&amp;'分け方の表'!$F$4:$F$23&amp;"*")&gt;0)*('分け方の表'!$F$4:$F$23&lt;&gt;"")*'分け方の表'!$I$4:$I$23))))</f>
        <v/>
      </c>
      <c r="Q1480" s="39">
        <f>IF(L1480&lt;&gt;1,"",IF(P1480&gt;=99,"",INDEX('分け方の表'!$G$4:$G$23,P1480)&amp;""))</f>
        <v/>
      </c>
      <c r="R1480" s="39">
        <f>IF(L1480&lt;&gt;1,"",IF((F1480="収入")*(G1480="給与")*(E1480&lt;&gt;"")*(COUNTIFS('分け方の表'!$J$4:$J$13,E1480)&gt;0),INDEX('分け方の表'!$K$4:$K$13,MATCH(E1480,'分け方の表'!$J$4:$J$13,0))&amp;"",IFERROR(INDEX('分け方の表'!$C$4:$C$103,MATCH(F1480&amp;"|"&amp;G1480,'分け方の表'!$D$4:$D$103,0))&amp;"",IFERROR(INDEX('分け方の表'!$C$4:$C$103,MATCH(F1480&amp;"|（ほか全部）",'分け方の表'!$D$4:$D$103,0))&amp;"","未分類"))))</f>
        <v/>
      </c>
      <c r="S1480" s="39">
        <f>IF(L1480&lt;&gt;1,"",IF(N1480=1,"",IF(IF(O1480&gt;0,INDEX('分け方の表'!$N$4:$N$53,O1480)&amp;"","")&lt;&gt;"",IF(INDEX('分け方の表'!$N$4:$N$53,O1480)="（数えない）","",INDEX('分け方の表'!$N$4:$N$53,O1480)&amp;""),IF(I1480&amp;""="1",IF((Q1480&lt;&gt;"")*(D1480&lt;0)*(IFERROR(INDEX('入力'!$E$30:$E$88,MATCH(Q1480,'入力'!$A$30:$A$88,0)),"")="貯める・増やす"),Q1480,""),IF(A1480&amp;""="0","",IF(Q1480&lt;&gt;"",Q1480,R1480))))))</f>
        <v/>
      </c>
      <c r="T1480" s="56">
        <f>IF(S1480="","",IF(IFERROR(INDEX('入力'!$E$30:$E$88,MATCH(S1480,'入力'!$A$30:$A$88,0)),"")="入るお金",D1480,-D1480))</f>
        <v/>
      </c>
      <c r="U1480" s="39">
        <f>IF(L1480="","",IF(L1480&lt;&gt;1,"見出しなど",IF(N1480=1,"重なり",IF(S1480="",IF(O1480&gt;0,"数えない（直した）",IF(I1480&amp;""="1","振替",IF(A1480&amp;""="0","計算対象外","数えない"))),IF(COUNTIFS('入力'!$A$30:$A$88,S1480)=0,"一覧にない費目",IF(O1480&gt;0,"直した",IF(S1480="未分類","未分類","OK")))))))</f>
        <v/>
      </c>
    </row>
    <row r="1481">
      <c r="A1481" s="40" t="n"/>
      <c r="B1481" s="34" t="n"/>
      <c r="C1481" s="35" t="n"/>
      <c r="D1481" s="36" t="n"/>
      <c r="E1481" s="35" t="n"/>
      <c r="F1481" s="35" t="n"/>
      <c r="G1481" s="35" t="n"/>
      <c r="H1481" s="35" t="n"/>
      <c r="I1481" s="40" t="n"/>
      <c r="J1481" s="35" t="n"/>
      <c r="L1481" s="39">
        <f>IF(B1481="","",IFERROR(YEAR(B1481)*0+D1481*0+1,0))</f>
        <v/>
      </c>
      <c r="M1481" s="55">
        <f>IF(L1481&lt;&gt;1,"",IF(O1481&gt;0,IF(INDEX('分け方の表'!$O$4:$O$53,O1481)&lt;&gt;"",DATE(YEAR(INDEX('分け方の表'!$O$4:$O$53,O1481)),MONTH(INDEX('分け方の表'!$O$4:$O$53,O1481)),1),DATE(YEAR(B1481),MONTH(B1481),1)),DATE(YEAR(B1481),MONTH(B1481),1)))</f>
        <v/>
      </c>
      <c r="N1481" s="39">
        <f>IF(L1481&lt;&gt;1,"",IF(J1481="",0,IF(COUNTIFS($J$4:J1481,J1481)&gt;1,1,0)))</f>
        <v/>
      </c>
      <c r="O1481" s="39">
        <f>IF(L1481&lt;&gt;1,"",IF(J1481="",0,IFERROR(MATCH(J1481,'分け方の表'!$M$4:$M$53,0),0)))</f>
        <v/>
      </c>
      <c r="P1481" s="39">
        <f>IF(L1481&lt;&gt;1,"",IF(SUMPRODUCT((COUNTIFS(C1481,"*"&amp;'分け方の表'!$F$4:$F$23&amp;"*")&gt;0)*('分け方の表'!$F$4:$F$23&lt;&gt;"")*'分け方の表'!$I$4:$I$23)=0,99,1+COUNTIFS('分け方の表'!$I$4:$I$23,"&gt;"&amp;SUMPRODUCT((COUNTIFS(C1481,"*"&amp;'分け方の表'!$F$4:$F$23&amp;"*")&gt;0)*('分け方の表'!$F$4:$F$23&lt;&gt;"")*'分け方の表'!$I$4:$I$23))))</f>
        <v/>
      </c>
      <c r="Q1481" s="39">
        <f>IF(L1481&lt;&gt;1,"",IF(P1481&gt;=99,"",INDEX('分け方の表'!$G$4:$G$23,P1481)&amp;""))</f>
        <v/>
      </c>
      <c r="R1481" s="39">
        <f>IF(L1481&lt;&gt;1,"",IF((F1481="収入")*(G1481="給与")*(E1481&lt;&gt;"")*(COUNTIFS('分け方の表'!$J$4:$J$13,E1481)&gt;0),INDEX('分け方の表'!$K$4:$K$13,MATCH(E1481,'分け方の表'!$J$4:$J$13,0))&amp;"",IFERROR(INDEX('分け方の表'!$C$4:$C$103,MATCH(F1481&amp;"|"&amp;G1481,'分け方の表'!$D$4:$D$103,0))&amp;"",IFERROR(INDEX('分け方の表'!$C$4:$C$103,MATCH(F1481&amp;"|（ほか全部）",'分け方の表'!$D$4:$D$103,0))&amp;"","未分類"))))</f>
        <v/>
      </c>
      <c r="S1481" s="39">
        <f>IF(L1481&lt;&gt;1,"",IF(N1481=1,"",IF(IF(O1481&gt;0,INDEX('分け方の表'!$N$4:$N$53,O1481)&amp;"","")&lt;&gt;"",IF(INDEX('分け方の表'!$N$4:$N$53,O1481)="（数えない）","",INDEX('分け方の表'!$N$4:$N$53,O1481)&amp;""),IF(I1481&amp;""="1",IF((Q1481&lt;&gt;"")*(D1481&lt;0)*(IFERROR(INDEX('入力'!$E$30:$E$88,MATCH(Q1481,'入力'!$A$30:$A$88,0)),"")="貯める・増やす"),Q1481,""),IF(A1481&amp;""="0","",IF(Q1481&lt;&gt;"",Q1481,R1481))))))</f>
        <v/>
      </c>
      <c r="T1481" s="56">
        <f>IF(S1481="","",IF(IFERROR(INDEX('入力'!$E$30:$E$88,MATCH(S1481,'入力'!$A$30:$A$88,0)),"")="入るお金",D1481,-D1481))</f>
        <v/>
      </c>
      <c r="U1481" s="39">
        <f>IF(L1481="","",IF(L1481&lt;&gt;1,"見出しなど",IF(N1481=1,"重なり",IF(S1481="",IF(O1481&gt;0,"数えない（直した）",IF(I1481&amp;""="1","振替",IF(A1481&amp;""="0","計算対象外","数えない"))),IF(COUNTIFS('入力'!$A$30:$A$88,S1481)=0,"一覧にない費目",IF(O1481&gt;0,"直した",IF(S1481="未分類","未分類","OK")))))))</f>
        <v/>
      </c>
    </row>
    <row r="1482">
      <c r="A1482" s="40" t="n"/>
      <c r="B1482" s="34" t="n"/>
      <c r="C1482" s="35" t="n"/>
      <c r="D1482" s="36" t="n"/>
      <c r="E1482" s="35" t="n"/>
      <c r="F1482" s="35" t="n"/>
      <c r="G1482" s="35" t="n"/>
      <c r="H1482" s="35" t="n"/>
      <c r="I1482" s="40" t="n"/>
      <c r="J1482" s="35" t="n"/>
      <c r="L1482" s="39">
        <f>IF(B1482="","",IFERROR(YEAR(B1482)*0+D1482*0+1,0))</f>
        <v/>
      </c>
      <c r="M1482" s="55">
        <f>IF(L1482&lt;&gt;1,"",IF(O1482&gt;0,IF(INDEX('分け方の表'!$O$4:$O$53,O1482)&lt;&gt;"",DATE(YEAR(INDEX('分け方の表'!$O$4:$O$53,O1482)),MONTH(INDEX('分け方の表'!$O$4:$O$53,O1482)),1),DATE(YEAR(B1482),MONTH(B1482),1)),DATE(YEAR(B1482),MONTH(B1482),1)))</f>
        <v/>
      </c>
      <c r="N1482" s="39">
        <f>IF(L1482&lt;&gt;1,"",IF(J1482="",0,IF(COUNTIFS($J$4:J1482,J1482)&gt;1,1,0)))</f>
        <v/>
      </c>
      <c r="O1482" s="39">
        <f>IF(L1482&lt;&gt;1,"",IF(J1482="",0,IFERROR(MATCH(J1482,'分け方の表'!$M$4:$M$53,0),0)))</f>
        <v/>
      </c>
      <c r="P1482" s="39">
        <f>IF(L1482&lt;&gt;1,"",IF(SUMPRODUCT((COUNTIFS(C1482,"*"&amp;'分け方の表'!$F$4:$F$23&amp;"*")&gt;0)*('分け方の表'!$F$4:$F$23&lt;&gt;"")*'分け方の表'!$I$4:$I$23)=0,99,1+COUNTIFS('分け方の表'!$I$4:$I$23,"&gt;"&amp;SUMPRODUCT((COUNTIFS(C1482,"*"&amp;'分け方の表'!$F$4:$F$23&amp;"*")&gt;0)*('分け方の表'!$F$4:$F$23&lt;&gt;"")*'分け方の表'!$I$4:$I$23))))</f>
        <v/>
      </c>
      <c r="Q1482" s="39">
        <f>IF(L1482&lt;&gt;1,"",IF(P1482&gt;=99,"",INDEX('分け方の表'!$G$4:$G$23,P1482)&amp;""))</f>
        <v/>
      </c>
      <c r="R1482" s="39">
        <f>IF(L1482&lt;&gt;1,"",IF((F1482="収入")*(G1482="給与")*(E1482&lt;&gt;"")*(COUNTIFS('分け方の表'!$J$4:$J$13,E1482)&gt;0),INDEX('分け方の表'!$K$4:$K$13,MATCH(E1482,'分け方の表'!$J$4:$J$13,0))&amp;"",IFERROR(INDEX('分け方の表'!$C$4:$C$103,MATCH(F1482&amp;"|"&amp;G1482,'分け方の表'!$D$4:$D$103,0))&amp;"",IFERROR(INDEX('分け方の表'!$C$4:$C$103,MATCH(F1482&amp;"|（ほか全部）",'分け方の表'!$D$4:$D$103,0))&amp;"","未分類"))))</f>
        <v/>
      </c>
      <c r="S1482" s="39">
        <f>IF(L1482&lt;&gt;1,"",IF(N1482=1,"",IF(IF(O1482&gt;0,INDEX('分け方の表'!$N$4:$N$53,O1482)&amp;"","")&lt;&gt;"",IF(INDEX('分け方の表'!$N$4:$N$53,O1482)="（数えない）","",INDEX('分け方の表'!$N$4:$N$53,O1482)&amp;""),IF(I1482&amp;""="1",IF((Q1482&lt;&gt;"")*(D1482&lt;0)*(IFERROR(INDEX('入力'!$E$30:$E$88,MATCH(Q1482,'入力'!$A$30:$A$88,0)),"")="貯める・増やす"),Q1482,""),IF(A1482&amp;""="0","",IF(Q1482&lt;&gt;"",Q1482,R1482))))))</f>
        <v/>
      </c>
      <c r="T1482" s="56">
        <f>IF(S1482="","",IF(IFERROR(INDEX('入力'!$E$30:$E$88,MATCH(S1482,'入力'!$A$30:$A$88,0)),"")="入るお金",D1482,-D1482))</f>
        <v/>
      </c>
      <c r="U1482" s="39">
        <f>IF(L1482="","",IF(L1482&lt;&gt;1,"見出しなど",IF(N1482=1,"重なり",IF(S1482="",IF(O1482&gt;0,"数えない（直した）",IF(I1482&amp;""="1","振替",IF(A1482&amp;""="0","計算対象外","数えない"))),IF(COUNTIFS('入力'!$A$30:$A$88,S1482)=0,"一覧にない費目",IF(O1482&gt;0,"直した",IF(S1482="未分類","未分類","OK")))))))</f>
        <v/>
      </c>
    </row>
    <row r="1483">
      <c r="A1483" s="40" t="n"/>
      <c r="B1483" s="34" t="n"/>
      <c r="C1483" s="35" t="n"/>
      <c r="D1483" s="36" t="n"/>
      <c r="E1483" s="35" t="n"/>
      <c r="F1483" s="35" t="n"/>
      <c r="G1483" s="35" t="n"/>
      <c r="H1483" s="35" t="n"/>
      <c r="I1483" s="40" t="n"/>
      <c r="J1483" s="35" t="n"/>
      <c r="L1483" s="39">
        <f>IF(B1483="","",IFERROR(YEAR(B1483)*0+D1483*0+1,0))</f>
        <v/>
      </c>
      <c r="M1483" s="55">
        <f>IF(L1483&lt;&gt;1,"",IF(O1483&gt;0,IF(INDEX('分け方の表'!$O$4:$O$53,O1483)&lt;&gt;"",DATE(YEAR(INDEX('分け方の表'!$O$4:$O$53,O1483)),MONTH(INDEX('分け方の表'!$O$4:$O$53,O1483)),1),DATE(YEAR(B1483),MONTH(B1483),1)),DATE(YEAR(B1483),MONTH(B1483),1)))</f>
        <v/>
      </c>
      <c r="N1483" s="39">
        <f>IF(L1483&lt;&gt;1,"",IF(J1483="",0,IF(COUNTIFS($J$4:J1483,J1483)&gt;1,1,0)))</f>
        <v/>
      </c>
      <c r="O1483" s="39">
        <f>IF(L1483&lt;&gt;1,"",IF(J1483="",0,IFERROR(MATCH(J1483,'分け方の表'!$M$4:$M$53,0),0)))</f>
        <v/>
      </c>
      <c r="P1483" s="39">
        <f>IF(L1483&lt;&gt;1,"",IF(SUMPRODUCT((COUNTIFS(C1483,"*"&amp;'分け方の表'!$F$4:$F$23&amp;"*")&gt;0)*('分け方の表'!$F$4:$F$23&lt;&gt;"")*'分け方の表'!$I$4:$I$23)=0,99,1+COUNTIFS('分け方の表'!$I$4:$I$23,"&gt;"&amp;SUMPRODUCT((COUNTIFS(C1483,"*"&amp;'分け方の表'!$F$4:$F$23&amp;"*")&gt;0)*('分け方の表'!$F$4:$F$23&lt;&gt;"")*'分け方の表'!$I$4:$I$23))))</f>
        <v/>
      </c>
      <c r="Q1483" s="39">
        <f>IF(L1483&lt;&gt;1,"",IF(P1483&gt;=99,"",INDEX('分け方の表'!$G$4:$G$23,P1483)&amp;""))</f>
        <v/>
      </c>
      <c r="R1483" s="39">
        <f>IF(L1483&lt;&gt;1,"",IF((F1483="収入")*(G1483="給与")*(E1483&lt;&gt;"")*(COUNTIFS('分け方の表'!$J$4:$J$13,E1483)&gt;0),INDEX('分け方の表'!$K$4:$K$13,MATCH(E1483,'分け方の表'!$J$4:$J$13,0))&amp;"",IFERROR(INDEX('分け方の表'!$C$4:$C$103,MATCH(F1483&amp;"|"&amp;G1483,'分け方の表'!$D$4:$D$103,0))&amp;"",IFERROR(INDEX('分け方の表'!$C$4:$C$103,MATCH(F1483&amp;"|（ほか全部）",'分け方の表'!$D$4:$D$103,0))&amp;"","未分類"))))</f>
        <v/>
      </c>
      <c r="S1483" s="39">
        <f>IF(L1483&lt;&gt;1,"",IF(N1483=1,"",IF(IF(O1483&gt;0,INDEX('分け方の表'!$N$4:$N$53,O1483)&amp;"","")&lt;&gt;"",IF(INDEX('分け方の表'!$N$4:$N$53,O1483)="（数えない）","",INDEX('分け方の表'!$N$4:$N$53,O1483)&amp;""),IF(I1483&amp;""="1",IF((Q1483&lt;&gt;"")*(D1483&lt;0)*(IFERROR(INDEX('入力'!$E$30:$E$88,MATCH(Q1483,'入力'!$A$30:$A$88,0)),"")="貯める・増やす"),Q1483,""),IF(A1483&amp;""="0","",IF(Q1483&lt;&gt;"",Q1483,R1483))))))</f>
        <v/>
      </c>
      <c r="T1483" s="56">
        <f>IF(S1483="","",IF(IFERROR(INDEX('入力'!$E$30:$E$88,MATCH(S1483,'入力'!$A$30:$A$88,0)),"")="入るお金",D1483,-D1483))</f>
        <v/>
      </c>
      <c r="U1483" s="39">
        <f>IF(L1483="","",IF(L1483&lt;&gt;1,"見出しなど",IF(N1483=1,"重なり",IF(S1483="",IF(O1483&gt;0,"数えない（直した）",IF(I1483&amp;""="1","振替",IF(A1483&amp;""="0","計算対象外","数えない"))),IF(COUNTIFS('入力'!$A$30:$A$88,S1483)=0,"一覧にない費目",IF(O1483&gt;0,"直した",IF(S1483="未分類","未分類","OK")))))))</f>
        <v/>
      </c>
    </row>
    <row r="1484">
      <c r="A1484" s="40" t="n"/>
      <c r="B1484" s="34" t="n"/>
      <c r="C1484" s="35" t="n"/>
      <c r="D1484" s="36" t="n"/>
      <c r="E1484" s="35" t="n"/>
      <c r="F1484" s="35" t="n"/>
      <c r="G1484" s="35" t="n"/>
      <c r="H1484" s="35" t="n"/>
      <c r="I1484" s="40" t="n"/>
      <c r="J1484" s="35" t="n"/>
      <c r="L1484" s="39">
        <f>IF(B1484="","",IFERROR(YEAR(B1484)*0+D1484*0+1,0))</f>
        <v/>
      </c>
      <c r="M1484" s="55">
        <f>IF(L1484&lt;&gt;1,"",IF(O1484&gt;0,IF(INDEX('分け方の表'!$O$4:$O$53,O1484)&lt;&gt;"",DATE(YEAR(INDEX('分け方の表'!$O$4:$O$53,O1484)),MONTH(INDEX('分け方の表'!$O$4:$O$53,O1484)),1),DATE(YEAR(B1484),MONTH(B1484),1)),DATE(YEAR(B1484),MONTH(B1484),1)))</f>
        <v/>
      </c>
      <c r="N1484" s="39">
        <f>IF(L1484&lt;&gt;1,"",IF(J1484="",0,IF(COUNTIFS($J$4:J1484,J1484)&gt;1,1,0)))</f>
        <v/>
      </c>
      <c r="O1484" s="39">
        <f>IF(L1484&lt;&gt;1,"",IF(J1484="",0,IFERROR(MATCH(J1484,'分け方の表'!$M$4:$M$53,0),0)))</f>
        <v/>
      </c>
      <c r="P1484" s="39">
        <f>IF(L1484&lt;&gt;1,"",IF(SUMPRODUCT((COUNTIFS(C1484,"*"&amp;'分け方の表'!$F$4:$F$23&amp;"*")&gt;0)*('分け方の表'!$F$4:$F$23&lt;&gt;"")*'分け方の表'!$I$4:$I$23)=0,99,1+COUNTIFS('分け方の表'!$I$4:$I$23,"&gt;"&amp;SUMPRODUCT((COUNTIFS(C1484,"*"&amp;'分け方の表'!$F$4:$F$23&amp;"*")&gt;0)*('分け方の表'!$F$4:$F$23&lt;&gt;"")*'分け方の表'!$I$4:$I$23))))</f>
        <v/>
      </c>
      <c r="Q1484" s="39">
        <f>IF(L1484&lt;&gt;1,"",IF(P1484&gt;=99,"",INDEX('分け方の表'!$G$4:$G$23,P1484)&amp;""))</f>
        <v/>
      </c>
      <c r="R1484" s="39">
        <f>IF(L1484&lt;&gt;1,"",IF((F1484="収入")*(G1484="給与")*(E1484&lt;&gt;"")*(COUNTIFS('分け方の表'!$J$4:$J$13,E1484)&gt;0),INDEX('分け方の表'!$K$4:$K$13,MATCH(E1484,'分け方の表'!$J$4:$J$13,0))&amp;"",IFERROR(INDEX('分け方の表'!$C$4:$C$103,MATCH(F1484&amp;"|"&amp;G1484,'分け方の表'!$D$4:$D$103,0))&amp;"",IFERROR(INDEX('分け方の表'!$C$4:$C$103,MATCH(F1484&amp;"|（ほか全部）",'分け方の表'!$D$4:$D$103,0))&amp;"","未分類"))))</f>
        <v/>
      </c>
      <c r="S1484" s="39">
        <f>IF(L1484&lt;&gt;1,"",IF(N1484=1,"",IF(IF(O1484&gt;0,INDEX('分け方の表'!$N$4:$N$53,O1484)&amp;"","")&lt;&gt;"",IF(INDEX('分け方の表'!$N$4:$N$53,O1484)="（数えない）","",INDEX('分け方の表'!$N$4:$N$53,O1484)&amp;""),IF(I1484&amp;""="1",IF((Q1484&lt;&gt;"")*(D1484&lt;0)*(IFERROR(INDEX('入力'!$E$30:$E$88,MATCH(Q1484,'入力'!$A$30:$A$88,0)),"")="貯める・増やす"),Q1484,""),IF(A1484&amp;""="0","",IF(Q1484&lt;&gt;"",Q1484,R1484))))))</f>
        <v/>
      </c>
      <c r="T1484" s="56">
        <f>IF(S1484="","",IF(IFERROR(INDEX('入力'!$E$30:$E$88,MATCH(S1484,'入力'!$A$30:$A$88,0)),"")="入るお金",D1484,-D1484))</f>
        <v/>
      </c>
      <c r="U1484" s="39">
        <f>IF(L1484="","",IF(L1484&lt;&gt;1,"見出しなど",IF(N1484=1,"重なり",IF(S1484="",IF(O1484&gt;0,"数えない（直した）",IF(I1484&amp;""="1","振替",IF(A1484&amp;""="0","計算対象外","数えない"))),IF(COUNTIFS('入力'!$A$30:$A$88,S1484)=0,"一覧にない費目",IF(O1484&gt;0,"直した",IF(S1484="未分類","未分類","OK")))))))</f>
        <v/>
      </c>
    </row>
    <row r="1485">
      <c r="A1485" s="40" t="n"/>
      <c r="B1485" s="34" t="n"/>
      <c r="C1485" s="35" t="n"/>
      <c r="D1485" s="36" t="n"/>
      <c r="E1485" s="35" t="n"/>
      <c r="F1485" s="35" t="n"/>
      <c r="G1485" s="35" t="n"/>
      <c r="H1485" s="35" t="n"/>
      <c r="I1485" s="40" t="n"/>
      <c r="J1485" s="35" t="n"/>
      <c r="L1485" s="39">
        <f>IF(B1485="","",IFERROR(YEAR(B1485)*0+D1485*0+1,0))</f>
        <v/>
      </c>
      <c r="M1485" s="55">
        <f>IF(L1485&lt;&gt;1,"",IF(O1485&gt;0,IF(INDEX('分け方の表'!$O$4:$O$53,O1485)&lt;&gt;"",DATE(YEAR(INDEX('分け方の表'!$O$4:$O$53,O1485)),MONTH(INDEX('分け方の表'!$O$4:$O$53,O1485)),1),DATE(YEAR(B1485),MONTH(B1485),1)),DATE(YEAR(B1485),MONTH(B1485),1)))</f>
        <v/>
      </c>
      <c r="N1485" s="39">
        <f>IF(L1485&lt;&gt;1,"",IF(J1485="",0,IF(COUNTIFS($J$4:J1485,J1485)&gt;1,1,0)))</f>
        <v/>
      </c>
      <c r="O1485" s="39">
        <f>IF(L1485&lt;&gt;1,"",IF(J1485="",0,IFERROR(MATCH(J1485,'分け方の表'!$M$4:$M$53,0),0)))</f>
        <v/>
      </c>
      <c r="P1485" s="39">
        <f>IF(L1485&lt;&gt;1,"",IF(SUMPRODUCT((COUNTIFS(C1485,"*"&amp;'分け方の表'!$F$4:$F$23&amp;"*")&gt;0)*('分け方の表'!$F$4:$F$23&lt;&gt;"")*'分け方の表'!$I$4:$I$23)=0,99,1+COUNTIFS('分け方の表'!$I$4:$I$23,"&gt;"&amp;SUMPRODUCT((COUNTIFS(C1485,"*"&amp;'分け方の表'!$F$4:$F$23&amp;"*")&gt;0)*('分け方の表'!$F$4:$F$23&lt;&gt;"")*'分け方の表'!$I$4:$I$23))))</f>
        <v/>
      </c>
      <c r="Q1485" s="39">
        <f>IF(L1485&lt;&gt;1,"",IF(P1485&gt;=99,"",INDEX('分け方の表'!$G$4:$G$23,P1485)&amp;""))</f>
        <v/>
      </c>
      <c r="R1485" s="39">
        <f>IF(L1485&lt;&gt;1,"",IF((F1485="収入")*(G1485="給与")*(E1485&lt;&gt;"")*(COUNTIFS('分け方の表'!$J$4:$J$13,E1485)&gt;0),INDEX('分け方の表'!$K$4:$K$13,MATCH(E1485,'分け方の表'!$J$4:$J$13,0))&amp;"",IFERROR(INDEX('分け方の表'!$C$4:$C$103,MATCH(F1485&amp;"|"&amp;G1485,'分け方の表'!$D$4:$D$103,0))&amp;"",IFERROR(INDEX('分け方の表'!$C$4:$C$103,MATCH(F1485&amp;"|（ほか全部）",'分け方の表'!$D$4:$D$103,0))&amp;"","未分類"))))</f>
        <v/>
      </c>
      <c r="S1485" s="39">
        <f>IF(L1485&lt;&gt;1,"",IF(N1485=1,"",IF(IF(O1485&gt;0,INDEX('分け方の表'!$N$4:$N$53,O1485)&amp;"","")&lt;&gt;"",IF(INDEX('分け方の表'!$N$4:$N$53,O1485)="（数えない）","",INDEX('分け方の表'!$N$4:$N$53,O1485)&amp;""),IF(I1485&amp;""="1",IF((Q1485&lt;&gt;"")*(D1485&lt;0)*(IFERROR(INDEX('入力'!$E$30:$E$88,MATCH(Q1485,'入力'!$A$30:$A$88,0)),"")="貯める・増やす"),Q1485,""),IF(A1485&amp;""="0","",IF(Q1485&lt;&gt;"",Q1485,R1485))))))</f>
        <v/>
      </c>
      <c r="T1485" s="56">
        <f>IF(S1485="","",IF(IFERROR(INDEX('入力'!$E$30:$E$88,MATCH(S1485,'入力'!$A$30:$A$88,0)),"")="入るお金",D1485,-D1485))</f>
        <v/>
      </c>
      <c r="U1485" s="39">
        <f>IF(L1485="","",IF(L1485&lt;&gt;1,"見出しなど",IF(N1485=1,"重なり",IF(S1485="",IF(O1485&gt;0,"数えない（直した）",IF(I1485&amp;""="1","振替",IF(A1485&amp;""="0","計算対象外","数えない"))),IF(COUNTIFS('入力'!$A$30:$A$88,S1485)=0,"一覧にない費目",IF(O1485&gt;0,"直した",IF(S1485="未分類","未分類","OK")))))))</f>
        <v/>
      </c>
    </row>
    <row r="1486">
      <c r="A1486" s="40" t="n"/>
      <c r="B1486" s="34" t="n"/>
      <c r="C1486" s="35" t="n"/>
      <c r="D1486" s="36" t="n"/>
      <c r="E1486" s="35" t="n"/>
      <c r="F1486" s="35" t="n"/>
      <c r="G1486" s="35" t="n"/>
      <c r="H1486" s="35" t="n"/>
      <c r="I1486" s="40" t="n"/>
      <c r="J1486" s="35" t="n"/>
      <c r="L1486" s="39">
        <f>IF(B1486="","",IFERROR(YEAR(B1486)*0+D1486*0+1,0))</f>
        <v/>
      </c>
      <c r="M1486" s="55">
        <f>IF(L1486&lt;&gt;1,"",IF(O1486&gt;0,IF(INDEX('分け方の表'!$O$4:$O$53,O1486)&lt;&gt;"",DATE(YEAR(INDEX('分け方の表'!$O$4:$O$53,O1486)),MONTH(INDEX('分け方の表'!$O$4:$O$53,O1486)),1),DATE(YEAR(B1486),MONTH(B1486),1)),DATE(YEAR(B1486),MONTH(B1486),1)))</f>
        <v/>
      </c>
      <c r="N1486" s="39">
        <f>IF(L1486&lt;&gt;1,"",IF(J1486="",0,IF(COUNTIFS($J$4:J1486,J1486)&gt;1,1,0)))</f>
        <v/>
      </c>
      <c r="O1486" s="39">
        <f>IF(L1486&lt;&gt;1,"",IF(J1486="",0,IFERROR(MATCH(J1486,'分け方の表'!$M$4:$M$53,0),0)))</f>
        <v/>
      </c>
      <c r="P1486" s="39">
        <f>IF(L1486&lt;&gt;1,"",IF(SUMPRODUCT((COUNTIFS(C1486,"*"&amp;'分け方の表'!$F$4:$F$23&amp;"*")&gt;0)*('分け方の表'!$F$4:$F$23&lt;&gt;"")*'分け方の表'!$I$4:$I$23)=0,99,1+COUNTIFS('分け方の表'!$I$4:$I$23,"&gt;"&amp;SUMPRODUCT((COUNTIFS(C1486,"*"&amp;'分け方の表'!$F$4:$F$23&amp;"*")&gt;0)*('分け方の表'!$F$4:$F$23&lt;&gt;"")*'分け方の表'!$I$4:$I$23))))</f>
        <v/>
      </c>
      <c r="Q1486" s="39">
        <f>IF(L1486&lt;&gt;1,"",IF(P1486&gt;=99,"",INDEX('分け方の表'!$G$4:$G$23,P1486)&amp;""))</f>
        <v/>
      </c>
      <c r="R1486" s="39">
        <f>IF(L1486&lt;&gt;1,"",IF((F1486="収入")*(G1486="給与")*(E1486&lt;&gt;"")*(COUNTIFS('分け方の表'!$J$4:$J$13,E1486)&gt;0),INDEX('分け方の表'!$K$4:$K$13,MATCH(E1486,'分け方の表'!$J$4:$J$13,0))&amp;"",IFERROR(INDEX('分け方の表'!$C$4:$C$103,MATCH(F1486&amp;"|"&amp;G1486,'分け方の表'!$D$4:$D$103,0))&amp;"",IFERROR(INDEX('分け方の表'!$C$4:$C$103,MATCH(F1486&amp;"|（ほか全部）",'分け方の表'!$D$4:$D$103,0))&amp;"","未分類"))))</f>
        <v/>
      </c>
      <c r="S1486" s="39">
        <f>IF(L1486&lt;&gt;1,"",IF(N1486=1,"",IF(IF(O1486&gt;0,INDEX('分け方の表'!$N$4:$N$53,O1486)&amp;"","")&lt;&gt;"",IF(INDEX('分け方の表'!$N$4:$N$53,O1486)="（数えない）","",INDEX('分け方の表'!$N$4:$N$53,O1486)&amp;""),IF(I1486&amp;""="1",IF((Q1486&lt;&gt;"")*(D1486&lt;0)*(IFERROR(INDEX('入力'!$E$30:$E$88,MATCH(Q1486,'入力'!$A$30:$A$88,0)),"")="貯める・増やす"),Q1486,""),IF(A1486&amp;""="0","",IF(Q1486&lt;&gt;"",Q1486,R1486))))))</f>
        <v/>
      </c>
      <c r="T1486" s="56">
        <f>IF(S1486="","",IF(IFERROR(INDEX('入力'!$E$30:$E$88,MATCH(S1486,'入力'!$A$30:$A$88,0)),"")="入るお金",D1486,-D1486))</f>
        <v/>
      </c>
      <c r="U1486" s="39">
        <f>IF(L1486="","",IF(L1486&lt;&gt;1,"見出しなど",IF(N1486=1,"重なり",IF(S1486="",IF(O1486&gt;0,"数えない（直した）",IF(I1486&amp;""="1","振替",IF(A1486&amp;""="0","計算対象外","数えない"))),IF(COUNTIFS('入力'!$A$30:$A$88,S1486)=0,"一覧にない費目",IF(O1486&gt;0,"直した",IF(S1486="未分類","未分類","OK")))))))</f>
        <v/>
      </c>
    </row>
    <row r="1487">
      <c r="A1487" s="40" t="n"/>
      <c r="B1487" s="34" t="n"/>
      <c r="C1487" s="35" t="n"/>
      <c r="D1487" s="36" t="n"/>
      <c r="E1487" s="35" t="n"/>
      <c r="F1487" s="35" t="n"/>
      <c r="G1487" s="35" t="n"/>
      <c r="H1487" s="35" t="n"/>
      <c r="I1487" s="40" t="n"/>
      <c r="J1487" s="35" t="n"/>
      <c r="L1487" s="39">
        <f>IF(B1487="","",IFERROR(YEAR(B1487)*0+D1487*0+1,0))</f>
        <v/>
      </c>
      <c r="M1487" s="55">
        <f>IF(L1487&lt;&gt;1,"",IF(O1487&gt;0,IF(INDEX('分け方の表'!$O$4:$O$53,O1487)&lt;&gt;"",DATE(YEAR(INDEX('分け方の表'!$O$4:$O$53,O1487)),MONTH(INDEX('分け方の表'!$O$4:$O$53,O1487)),1),DATE(YEAR(B1487),MONTH(B1487),1)),DATE(YEAR(B1487),MONTH(B1487),1)))</f>
        <v/>
      </c>
      <c r="N1487" s="39">
        <f>IF(L1487&lt;&gt;1,"",IF(J1487="",0,IF(COUNTIFS($J$4:J1487,J1487)&gt;1,1,0)))</f>
        <v/>
      </c>
      <c r="O1487" s="39">
        <f>IF(L1487&lt;&gt;1,"",IF(J1487="",0,IFERROR(MATCH(J1487,'分け方の表'!$M$4:$M$53,0),0)))</f>
        <v/>
      </c>
      <c r="P1487" s="39">
        <f>IF(L1487&lt;&gt;1,"",IF(SUMPRODUCT((COUNTIFS(C1487,"*"&amp;'分け方の表'!$F$4:$F$23&amp;"*")&gt;0)*('分け方の表'!$F$4:$F$23&lt;&gt;"")*'分け方の表'!$I$4:$I$23)=0,99,1+COUNTIFS('分け方の表'!$I$4:$I$23,"&gt;"&amp;SUMPRODUCT((COUNTIFS(C1487,"*"&amp;'分け方の表'!$F$4:$F$23&amp;"*")&gt;0)*('分け方の表'!$F$4:$F$23&lt;&gt;"")*'分け方の表'!$I$4:$I$23))))</f>
        <v/>
      </c>
      <c r="Q1487" s="39">
        <f>IF(L1487&lt;&gt;1,"",IF(P1487&gt;=99,"",INDEX('分け方の表'!$G$4:$G$23,P1487)&amp;""))</f>
        <v/>
      </c>
      <c r="R1487" s="39">
        <f>IF(L1487&lt;&gt;1,"",IF((F1487="収入")*(G1487="給与")*(E1487&lt;&gt;"")*(COUNTIFS('分け方の表'!$J$4:$J$13,E1487)&gt;0),INDEX('分け方の表'!$K$4:$K$13,MATCH(E1487,'分け方の表'!$J$4:$J$13,0))&amp;"",IFERROR(INDEX('分け方の表'!$C$4:$C$103,MATCH(F1487&amp;"|"&amp;G1487,'分け方の表'!$D$4:$D$103,0))&amp;"",IFERROR(INDEX('分け方の表'!$C$4:$C$103,MATCH(F1487&amp;"|（ほか全部）",'分け方の表'!$D$4:$D$103,0))&amp;"","未分類"))))</f>
        <v/>
      </c>
      <c r="S1487" s="39">
        <f>IF(L1487&lt;&gt;1,"",IF(N1487=1,"",IF(IF(O1487&gt;0,INDEX('分け方の表'!$N$4:$N$53,O1487)&amp;"","")&lt;&gt;"",IF(INDEX('分け方の表'!$N$4:$N$53,O1487)="（数えない）","",INDEX('分け方の表'!$N$4:$N$53,O1487)&amp;""),IF(I1487&amp;""="1",IF((Q1487&lt;&gt;"")*(D1487&lt;0)*(IFERROR(INDEX('入力'!$E$30:$E$88,MATCH(Q1487,'入力'!$A$30:$A$88,0)),"")="貯める・増やす"),Q1487,""),IF(A1487&amp;""="0","",IF(Q1487&lt;&gt;"",Q1487,R1487))))))</f>
        <v/>
      </c>
      <c r="T1487" s="56">
        <f>IF(S1487="","",IF(IFERROR(INDEX('入力'!$E$30:$E$88,MATCH(S1487,'入力'!$A$30:$A$88,0)),"")="入るお金",D1487,-D1487))</f>
        <v/>
      </c>
      <c r="U1487" s="39">
        <f>IF(L1487="","",IF(L1487&lt;&gt;1,"見出しなど",IF(N1487=1,"重なり",IF(S1487="",IF(O1487&gt;0,"数えない（直した）",IF(I1487&amp;""="1","振替",IF(A1487&amp;""="0","計算対象外","数えない"))),IF(COUNTIFS('入力'!$A$30:$A$88,S1487)=0,"一覧にない費目",IF(O1487&gt;0,"直した",IF(S1487="未分類","未分類","OK")))))))</f>
        <v/>
      </c>
    </row>
    <row r="1488">
      <c r="A1488" s="40" t="n"/>
      <c r="B1488" s="34" t="n"/>
      <c r="C1488" s="35" t="n"/>
      <c r="D1488" s="36" t="n"/>
      <c r="E1488" s="35" t="n"/>
      <c r="F1488" s="35" t="n"/>
      <c r="G1488" s="35" t="n"/>
      <c r="H1488" s="35" t="n"/>
      <c r="I1488" s="40" t="n"/>
      <c r="J1488" s="35" t="n"/>
      <c r="L1488" s="39">
        <f>IF(B1488="","",IFERROR(YEAR(B1488)*0+D1488*0+1,0))</f>
        <v/>
      </c>
      <c r="M1488" s="55">
        <f>IF(L1488&lt;&gt;1,"",IF(O1488&gt;0,IF(INDEX('分け方の表'!$O$4:$O$53,O1488)&lt;&gt;"",DATE(YEAR(INDEX('分け方の表'!$O$4:$O$53,O1488)),MONTH(INDEX('分け方の表'!$O$4:$O$53,O1488)),1),DATE(YEAR(B1488),MONTH(B1488),1)),DATE(YEAR(B1488),MONTH(B1488),1)))</f>
        <v/>
      </c>
      <c r="N1488" s="39">
        <f>IF(L1488&lt;&gt;1,"",IF(J1488="",0,IF(COUNTIFS($J$4:J1488,J1488)&gt;1,1,0)))</f>
        <v/>
      </c>
      <c r="O1488" s="39">
        <f>IF(L1488&lt;&gt;1,"",IF(J1488="",0,IFERROR(MATCH(J1488,'分け方の表'!$M$4:$M$53,0),0)))</f>
        <v/>
      </c>
      <c r="P1488" s="39">
        <f>IF(L1488&lt;&gt;1,"",IF(SUMPRODUCT((COUNTIFS(C1488,"*"&amp;'分け方の表'!$F$4:$F$23&amp;"*")&gt;0)*('分け方の表'!$F$4:$F$23&lt;&gt;"")*'分け方の表'!$I$4:$I$23)=0,99,1+COUNTIFS('分け方の表'!$I$4:$I$23,"&gt;"&amp;SUMPRODUCT((COUNTIFS(C1488,"*"&amp;'分け方の表'!$F$4:$F$23&amp;"*")&gt;0)*('分け方の表'!$F$4:$F$23&lt;&gt;"")*'分け方の表'!$I$4:$I$23))))</f>
        <v/>
      </c>
      <c r="Q1488" s="39">
        <f>IF(L1488&lt;&gt;1,"",IF(P1488&gt;=99,"",INDEX('分け方の表'!$G$4:$G$23,P1488)&amp;""))</f>
        <v/>
      </c>
      <c r="R1488" s="39">
        <f>IF(L1488&lt;&gt;1,"",IF((F1488="収入")*(G1488="給与")*(E1488&lt;&gt;"")*(COUNTIFS('分け方の表'!$J$4:$J$13,E1488)&gt;0),INDEX('分け方の表'!$K$4:$K$13,MATCH(E1488,'分け方の表'!$J$4:$J$13,0))&amp;"",IFERROR(INDEX('分け方の表'!$C$4:$C$103,MATCH(F1488&amp;"|"&amp;G1488,'分け方の表'!$D$4:$D$103,0))&amp;"",IFERROR(INDEX('分け方の表'!$C$4:$C$103,MATCH(F1488&amp;"|（ほか全部）",'分け方の表'!$D$4:$D$103,0))&amp;"","未分類"))))</f>
        <v/>
      </c>
      <c r="S1488" s="39">
        <f>IF(L1488&lt;&gt;1,"",IF(N1488=1,"",IF(IF(O1488&gt;0,INDEX('分け方の表'!$N$4:$N$53,O1488)&amp;"","")&lt;&gt;"",IF(INDEX('分け方の表'!$N$4:$N$53,O1488)="（数えない）","",INDEX('分け方の表'!$N$4:$N$53,O1488)&amp;""),IF(I1488&amp;""="1",IF((Q1488&lt;&gt;"")*(D1488&lt;0)*(IFERROR(INDEX('入力'!$E$30:$E$88,MATCH(Q1488,'入力'!$A$30:$A$88,0)),"")="貯める・増やす"),Q1488,""),IF(A1488&amp;""="0","",IF(Q1488&lt;&gt;"",Q1488,R1488))))))</f>
        <v/>
      </c>
      <c r="T1488" s="56">
        <f>IF(S1488="","",IF(IFERROR(INDEX('入力'!$E$30:$E$88,MATCH(S1488,'入力'!$A$30:$A$88,0)),"")="入るお金",D1488,-D1488))</f>
        <v/>
      </c>
      <c r="U1488" s="39">
        <f>IF(L1488="","",IF(L1488&lt;&gt;1,"見出しなど",IF(N1488=1,"重なり",IF(S1488="",IF(O1488&gt;0,"数えない（直した）",IF(I1488&amp;""="1","振替",IF(A1488&amp;""="0","計算対象外","数えない"))),IF(COUNTIFS('入力'!$A$30:$A$88,S1488)=0,"一覧にない費目",IF(O1488&gt;0,"直した",IF(S1488="未分類","未分類","OK")))))))</f>
        <v/>
      </c>
    </row>
    <row r="1489">
      <c r="A1489" s="40" t="n"/>
      <c r="B1489" s="34" t="n"/>
      <c r="C1489" s="35" t="n"/>
      <c r="D1489" s="36" t="n"/>
      <c r="E1489" s="35" t="n"/>
      <c r="F1489" s="35" t="n"/>
      <c r="G1489" s="35" t="n"/>
      <c r="H1489" s="35" t="n"/>
      <c r="I1489" s="40" t="n"/>
      <c r="J1489" s="35" t="n"/>
      <c r="L1489" s="39">
        <f>IF(B1489="","",IFERROR(YEAR(B1489)*0+D1489*0+1,0))</f>
        <v/>
      </c>
      <c r="M1489" s="55">
        <f>IF(L1489&lt;&gt;1,"",IF(O1489&gt;0,IF(INDEX('分け方の表'!$O$4:$O$53,O1489)&lt;&gt;"",DATE(YEAR(INDEX('分け方の表'!$O$4:$O$53,O1489)),MONTH(INDEX('分け方の表'!$O$4:$O$53,O1489)),1),DATE(YEAR(B1489),MONTH(B1489),1)),DATE(YEAR(B1489),MONTH(B1489),1)))</f>
        <v/>
      </c>
      <c r="N1489" s="39">
        <f>IF(L1489&lt;&gt;1,"",IF(J1489="",0,IF(COUNTIFS($J$4:J1489,J1489)&gt;1,1,0)))</f>
        <v/>
      </c>
      <c r="O1489" s="39">
        <f>IF(L1489&lt;&gt;1,"",IF(J1489="",0,IFERROR(MATCH(J1489,'分け方の表'!$M$4:$M$53,0),0)))</f>
        <v/>
      </c>
      <c r="P1489" s="39">
        <f>IF(L1489&lt;&gt;1,"",IF(SUMPRODUCT((COUNTIFS(C1489,"*"&amp;'分け方の表'!$F$4:$F$23&amp;"*")&gt;0)*('分け方の表'!$F$4:$F$23&lt;&gt;"")*'分け方の表'!$I$4:$I$23)=0,99,1+COUNTIFS('分け方の表'!$I$4:$I$23,"&gt;"&amp;SUMPRODUCT((COUNTIFS(C1489,"*"&amp;'分け方の表'!$F$4:$F$23&amp;"*")&gt;0)*('分け方の表'!$F$4:$F$23&lt;&gt;"")*'分け方の表'!$I$4:$I$23))))</f>
        <v/>
      </c>
      <c r="Q1489" s="39">
        <f>IF(L1489&lt;&gt;1,"",IF(P1489&gt;=99,"",INDEX('分け方の表'!$G$4:$G$23,P1489)&amp;""))</f>
        <v/>
      </c>
      <c r="R1489" s="39">
        <f>IF(L1489&lt;&gt;1,"",IF((F1489="収入")*(G1489="給与")*(E1489&lt;&gt;"")*(COUNTIFS('分け方の表'!$J$4:$J$13,E1489)&gt;0),INDEX('分け方の表'!$K$4:$K$13,MATCH(E1489,'分け方の表'!$J$4:$J$13,0))&amp;"",IFERROR(INDEX('分け方の表'!$C$4:$C$103,MATCH(F1489&amp;"|"&amp;G1489,'分け方の表'!$D$4:$D$103,0))&amp;"",IFERROR(INDEX('分け方の表'!$C$4:$C$103,MATCH(F1489&amp;"|（ほか全部）",'分け方の表'!$D$4:$D$103,0))&amp;"","未分類"))))</f>
        <v/>
      </c>
      <c r="S1489" s="39">
        <f>IF(L1489&lt;&gt;1,"",IF(N1489=1,"",IF(IF(O1489&gt;0,INDEX('分け方の表'!$N$4:$N$53,O1489)&amp;"","")&lt;&gt;"",IF(INDEX('分け方の表'!$N$4:$N$53,O1489)="（数えない）","",INDEX('分け方の表'!$N$4:$N$53,O1489)&amp;""),IF(I1489&amp;""="1",IF((Q1489&lt;&gt;"")*(D1489&lt;0)*(IFERROR(INDEX('入力'!$E$30:$E$88,MATCH(Q1489,'入力'!$A$30:$A$88,0)),"")="貯める・増やす"),Q1489,""),IF(A1489&amp;""="0","",IF(Q1489&lt;&gt;"",Q1489,R1489))))))</f>
        <v/>
      </c>
      <c r="T1489" s="56">
        <f>IF(S1489="","",IF(IFERROR(INDEX('入力'!$E$30:$E$88,MATCH(S1489,'入力'!$A$30:$A$88,0)),"")="入るお金",D1489,-D1489))</f>
        <v/>
      </c>
      <c r="U1489" s="39">
        <f>IF(L1489="","",IF(L1489&lt;&gt;1,"見出しなど",IF(N1489=1,"重なり",IF(S1489="",IF(O1489&gt;0,"数えない（直した）",IF(I1489&amp;""="1","振替",IF(A1489&amp;""="0","計算対象外","数えない"))),IF(COUNTIFS('入力'!$A$30:$A$88,S1489)=0,"一覧にない費目",IF(O1489&gt;0,"直した",IF(S1489="未分類","未分類","OK")))))))</f>
        <v/>
      </c>
    </row>
    <row r="1490">
      <c r="A1490" s="40" t="n"/>
      <c r="B1490" s="34" t="n"/>
      <c r="C1490" s="35" t="n"/>
      <c r="D1490" s="36" t="n"/>
      <c r="E1490" s="35" t="n"/>
      <c r="F1490" s="35" t="n"/>
      <c r="G1490" s="35" t="n"/>
      <c r="H1490" s="35" t="n"/>
      <c r="I1490" s="40" t="n"/>
      <c r="J1490" s="35" t="n"/>
      <c r="L1490" s="39">
        <f>IF(B1490="","",IFERROR(YEAR(B1490)*0+D1490*0+1,0))</f>
        <v/>
      </c>
      <c r="M1490" s="55">
        <f>IF(L1490&lt;&gt;1,"",IF(O1490&gt;0,IF(INDEX('分け方の表'!$O$4:$O$53,O1490)&lt;&gt;"",DATE(YEAR(INDEX('分け方の表'!$O$4:$O$53,O1490)),MONTH(INDEX('分け方の表'!$O$4:$O$53,O1490)),1),DATE(YEAR(B1490),MONTH(B1490),1)),DATE(YEAR(B1490),MONTH(B1490),1)))</f>
        <v/>
      </c>
      <c r="N1490" s="39">
        <f>IF(L1490&lt;&gt;1,"",IF(J1490="",0,IF(COUNTIFS($J$4:J1490,J1490)&gt;1,1,0)))</f>
        <v/>
      </c>
      <c r="O1490" s="39">
        <f>IF(L1490&lt;&gt;1,"",IF(J1490="",0,IFERROR(MATCH(J1490,'分け方の表'!$M$4:$M$53,0),0)))</f>
        <v/>
      </c>
      <c r="P1490" s="39">
        <f>IF(L1490&lt;&gt;1,"",IF(SUMPRODUCT((COUNTIFS(C1490,"*"&amp;'分け方の表'!$F$4:$F$23&amp;"*")&gt;0)*('分け方の表'!$F$4:$F$23&lt;&gt;"")*'分け方の表'!$I$4:$I$23)=0,99,1+COUNTIFS('分け方の表'!$I$4:$I$23,"&gt;"&amp;SUMPRODUCT((COUNTIFS(C1490,"*"&amp;'分け方の表'!$F$4:$F$23&amp;"*")&gt;0)*('分け方の表'!$F$4:$F$23&lt;&gt;"")*'分け方の表'!$I$4:$I$23))))</f>
        <v/>
      </c>
      <c r="Q1490" s="39">
        <f>IF(L1490&lt;&gt;1,"",IF(P1490&gt;=99,"",INDEX('分け方の表'!$G$4:$G$23,P1490)&amp;""))</f>
        <v/>
      </c>
      <c r="R1490" s="39">
        <f>IF(L1490&lt;&gt;1,"",IF((F1490="収入")*(G1490="給与")*(E1490&lt;&gt;"")*(COUNTIFS('分け方の表'!$J$4:$J$13,E1490)&gt;0),INDEX('分け方の表'!$K$4:$K$13,MATCH(E1490,'分け方の表'!$J$4:$J$13,0))&amp;"",IFERROR(INDEX('分け方の表'!$C$4:$C$103,MATCH(F1490&amp;"|"&amp;G1490,'分け方の表'!$D$4:$D$103,0))&amp;"",IFERROR(INDEX('分け方の表'!$C$4:$C$103,MATCH(F1490&amp;"|（ほか全部）",'分け方の表'!$D$4:$D$103,0))&amp;"","未分類"))))</f>
        <v/>
      </c>
      <c r="S1490" s="39">
        <f>IF(L1490&lt;&gt;1,"",IF(N1490=1,"",IF(IF(O1490&gt;0,INDEX('分け方の表'!$N$4:$N$53,O1490)&amp;"","")&lt;&gt;"",IF(INDEX('分け方の表'!$N$4:$N$53,O1490)="（数えない）","",INDEX('分け方の表'!$N$4:$N$53,O1490)&amp;""),IF(I1490&amp;""="1",IF((Q1490&lt;&gt;"")*(D1490&lt;0)*(IFERROR(INDEX('入力'!$E$30:$E$88,MATCH(Q1490,'入力'!$A$30:$A$88,0)),"")="貯める・増やす"),Q1490,""),IF(A1490&amp;""="0","",IF(Q1490&lt;&gt;"",Q1490,R1490))))))</f>
        <v/>
      </c>
      <c r="T1490" s="56">
        <f>IF(S1490="","",IF(IFERROR(INDEX('入力'!$E$30:$E$88,MATCH(S1490,'入力'!$A$30:$A$88,0)),"")="入るお金",D1490,-D1490))</f>
        <v/>
      </c>
      <c r="U1490" s="39">
        <f>IF(L1490="","",IF(L1490&lt;&gt;1,"見出しなど",IF(N1490=1,"重なり",IF(S1490="",IF(O1490&gt;0,"数えない（直した）",IF(I1490&amp;""="1","振替",IF(A1490&amp;""="0","計算対象外","数えない"))),IF(COUNTIFS('入力'!$A$30:$A$88,S1490)=0,"一覧にない費目",IF(O1490&gt;0,"直した",IF(S1490="未分類","未分類","OK")))))))</f>
        <v/>
      </c>
    </row>
    <row r="1491">
      <c r="A1491" s="40" t="n"/>
      <c r="B1491" s="34" t="n"/>
      <c r="C1491" s="35" t="n"/>
      <c r="D1491" s="36" t="n"/>
      <c r="E1491" s="35" t="n"/>
      <c r="F1491" s="35" t="n"/>
      <c r="G1491" s="35" t="n"/>
      <c r="H1491" s="35" t="n"/>
      <c r="I1491" s="40" t="n"/>
      <c r="J1491" s="35" t="n"/>
      <c r="L1491" s="39">
        <f>IF(B1491="","",IFERROR(YEAR(B1491)*0+D1491*0+1,0))</f>
        <v/>
      </c>
      <c r="M1491" s="55">
        <f>IF(L1491&lt;&gt;1,"",IF(O1491&gt;0,IF(INDEX('分け方の表'!$O$4:$O$53,O1491)&lt;&gt;"",DATE(YEAR(INDEX('分け方の表'!$O$4:$O$53,O1491)),MONTH(INDEX('分け方の表'!$O$4:$O$53,O1491)),1),DATE(YEAR(B1491),MONTH(B1491),1)),DATE(YEAR(B1491),MONTH(B1491),1)))</f>
        <v/>
      </c>
      <c r="N1491" s="39">
        <f>IF(L1491&lt;&gt;1,"",IF(J1491="",0,IF(COUNTIFS($J$4:J1491,J1491)&gt;1,1,0)))</f>
        <v/>
      </c>
      <c r="O1491" s="39">
        <f>IF(L1491&lt;&gt;1,"",IF(J1491="",0,IFERROR(MATCH(J1491,'分け方の表'!$M$4:$M$53,0),0)))</f>
        <v/>
      </c>
      <c r="P1491" s="39">
        <f>IF(L1491&lt;&gt;1,"",IF(SUMPRODUCT((COUNTIFS(C1491,"*"&amp;'分け方の表'!$F$4:$F$23&amp;"*")&gt;0)*('分け方の表'!$F$4:$F$23&lt;&gt;"")*'分け方の表'!$I$4:$I$23)=0,99,1+COUNTIFS('分け方の表'!$I$4:$I$23,"&gt;"&amp;SUMPRODUCT((COUNTIFS(C1491,"*"&amp;'分け方の表'!$F$4:$F$23&amp;"*")&gt;0)*('分け方の表'!$F$4:$F$23&lt;&gt;"")*'分け方の表'!$I$4:$I$23))))</f>
        <v/>
      </c>
      <c r="Q1491" s="39">
        <f>IF(L1491&lt;&gt;1,"",IF(P1491&gt;=99,"",INDEX('分け方の表'!$G$4:$G$23,P1491)&amp;""))</f>
        <v/>
      </c>
      <c r="R1491" s="39">
        <f>IF(L1491&lt;&gt;1,"",IF((F1491="収入")*(G1491="給与")*(E1491&lt;&gt;"")*(COUNTIFS('分け方の表'!$J$4:$J$13,E1491)&gt;0),INDEX('分け方の表'!$K$4:$K$13,MATCH(E1491,'分け方の表'!$J$4:$J$13,0))&amp;"",IFERROR(INDEX('分け方の表'!$C$4:$C$103,MATCH(F1491&amp;"|"&amp;G1491,'分け方の表'!$D$4:$D$103,0))&amp;"",IFERROR(INDEX('分け方の表'!$C$4:$C$103,MATCH(F1491&amp;"|（ほか全部）",'分け方の表'!$D$4:$D$103,0))&amp;"","未分類"))))</f>
        <v/>
      </c>
      <c r="S1491" s="39">
        <f>IF(L1491&lt;&gt;1,"",IF(N1491=1,"",IF(IF(O1491&gt;0,INDEX('分け方の表'!$N$4:$N$53,O1491)&amp;"","")&lt;&gt;"",IF(INDEX('分け方の表'!$N$4:$N$53,O1491)="（数えない）","",INDEX('分け方の表'!$N$4:$N$53,O1491)&amp;""),IF(I1491&amp;""="1",IF((Q1491&lt;&gt;"")*(D1491&lt;0)*(IFERROR(INDEX('入力'!$E$30:$E$88,MATCH(Q1491,'入力'!$A$30:$A$88,0)),"")="貯める・増やす"),Q1491,""),IF(A1491&amp;""="0","",IF(Q1491&lt;&gt;"",Q1491,R1491))))))</f>
        <v/>
      </c>
      <c r="T1491" s="56">
        <f>IF(S1491="","",IF(IFERROR(INDEX('入力'!$E$30:$E$88,MATCH(S1491,'入力'!$A$30:$A$88,0)),"")="入るお金",D1491,-D1491))</f>
        <v/>
      </c>
      <c r="U1491" s="39">
        <f>IF(L1491="","",IF(L1491&lt;&gt;1,"見出しなど",IF(N1491=1,"重なり",IF(S1491="",IF(O1491&gt;0,"数えない（直した）",IF(I1491&amp;""="1","振替",IF(A1491&amp;""="0","計算対象外","数えない"))),IF(COUNTIFS('入力'!$A$30:$A$88,S1491)=0,"一覧にない費目",IF(O1491&gt;0,"直した",IF(S1491="未分類","未分類","OK")))))))</f>
        <v/>
      </c>
    </row>
    <row r="1492">
      <c r="A1492" s="40" t="n"/>
      <c r="B1492" s="34" t="n"/>
      <c r="C1492" s="35" t="n"/>
      <c r="D1492" s="36" t="n"/>
      <c r="E1492" s="35" t="n"/>
      <c r="F1492" s="35" t="n"/>
      <c r="G1492" s="35" t="n"/>
      <c r="H1492" s="35" t="n"/>
      <c r="I1492" s="40" t="n"/>
      <c r="J1492" s="35" t="n"/>
      <c r="L1492" s="39">
        <f>IF(B1492="","",IFERROR(YEAR(B1492)*0+D1492*0+1,0))</f>
        <v/>
      </c>
      <c r="M1492" s="55">
        <f>IF(L1492&lt;&gt;1,"",IF(O1492&gt;0,IF(INDEX('分け方の表'!$O$4:$O$53,O1492)&lt;&gt;"",DATE(YEAR(INDEX('分け方の表'!$O$4:$O$53,O1492)),MONTH(INDEX('分け方の表'!$O$4:$O$53,O1492)),1),DATE(YEAR(B1492),MONTH(B1492),1)),DATE(YEAR(B1492),MONTH(B1492),1)))</f>
        <v/>
      </c>
      <c r="N1492" s="39">
        <f>IF(L1492&lt;&gt;1,"",IF(J1492="",0,IF(COUNTIFS($J$4:J1492,J1492)&gt;1,1,0)))</f>
        <v/>
      </c>
      <c r="O1492" s="39">
        <f>IF(L1492&lt;&gt;1,"",IF(J1492="",0,IFERROR(MATCH(J1492,'分け方の表'!$M$4:$M$53,0),0)))</f>
        <v/>
      </c>
      <c r="P1492" s="39">
        <f>IF(L1492&lt;&gt;1,"",IF(SUMPRODUCT((COUNTIFS(C1492,"*"&amp;'分け方の表'!$F$4:$F$23&amp;"*")&gt;0)*('分け方の表'!$F$4:$F$23&lt;&gt;"")*'分け方の表'!$I$4:$I$23)=0,99,1+COUNTIFS('分け方の表'!$I$4:$I$23,"&gt;"&amp;SUMPRODUCT((COUNTIFS(C1492,"*"&amp;'分け方の表'!$F$4:$F$23&amp;"*")&gt;0)*('分け方の表'!$F$4:$F$23&lt;&gt;"")*'分け方の表'!$I$4:$I$23))))</f>
        <v/>
      </c>
      <c r="Q1492" s="39">
        <f>IF(L1492&lt;&gt;1,"",IF(P1492&gt;=99,"",INDEX('分け方の表'!$G$4:$G$23,P1492)&amp;""))</f>
        <v/>
      </c>
      <c r="R1492" s="39">
        <f>IF(L1492&lt;&gt;1,"",IF((F1492="収入")*(G1492="給与")*(E1492&lt;&gt;"")*(COUNTIFS('分け方の表'!$J$4:$J$13,E1492)&gt;0),INDEX('分け方の表'!$K$4:$K$13,MATCH(E1492,'分け方の表'!$J$4:$J$13,0))&amp;"",IFERROR(INDEX('分け方の表'!$C$4:$C$103,MATCH(F1492&amp;"|"&amp;G1492,'分け方の表'!$D$4:$D$103,0))&amp;"",IFERROR(INDEX('分け方の表'!$C$4:$C$103,MATCH(F1492&amp;"|（ほか全部）",'分け方の表'!$D$4:$D$103,0))&amp;"","未分類"))))</f>
        <v/>
      </c>
      <c r="S1492" s="39">
        <f>IF(L1492&lt;&gt;1,"",IF(N1492=1,"",IF(IF(O1492&gt;0,INDEX('分け方の表'!$N$4:$N$53,O1492)&amp;"","")&lt;&gt;"",IF(INDEX('分け方の表'!$N$4:$N$53,O1492)="（数えない）","",INDEX('分け方の表'!$N$4:$N$53,O1492)&amp;""),IF(I1492&amp;""="1",IF((Q1492&lt;&gt;"")*(D1492&lt;0)*(IFERROR(INDEX('入力'!$E$30:$E$88,MATCH(Q1492,'入力'!$A$30:$A$88,0)),"")="貯める・増やす"),Q1492,""),IF(A1492&amp;""="0","",IF(Q1492&lt;&gt;"",Q1492,R1492))))))</f>
        <v/>
      </c>
      <c r="T1492" s="56">
        <f>IF(S1492="","",IF(IFERROR(INDEX('入力'!$E$30:$E$88,MATCH(S1492,'入力'!$A$30:$A$88,0)),"")="入るお金",D1492,-D1492))</f>
        <v/>
      </c>
      <c r="U1492" s="39">
        <f>IF(L1492="","",IF(L1492&lt;&gt;1,"見出しなど",IF(N1492=1,"重なり",IF(S1492="",IF(O1492&gt;0,"数えない（直した）",IF(I1492&amp;""="1","振替",IF(A1492&amp;""="0","計算対象外","数えない"))),IF(COUNTIFS('入力'!$A$30:$A$88,S1492)=0,"一覧にない費目",IF(O1492&gt;0,"直した",IF(S1492="未分類","未分類","OK")))))))</f>
        <v/>
      </c>
    </row>
    <row r="1493">
      <c r="A1493" s="40" t="n"/>
      <c r="B1493" s="34" t="n"/>
      <c r="C1493" s="35" t="n"/>
      <c r="D1493" s="36" t="n"/>
      <c r="E1493" s="35" t="n"/>
      <c r="F1493" s="35" t="n"/>
      <c r="G1493" s="35" t="n"/>
      <c r="H1493" s="35" t="n"/>
      <c r="I1493" s="40" t="n"/>
      <c r="J1493" s="35" t="n"/>
      <c r="L1493" s="39">
        <f>IF(B1493="","",IFERROR(YEAR(B1493)*0+D1493*0+1,0))</f>
        <v/>
      </c>
      <c r="M1493" s="55">
        <f>IF(L1493&lt;&gt;1,"",IF(O1493&gt;0,IF(INDEX('分け方の表'!$O$4:$O$53,O1493)&lt;&gt;"",DATE(YEAR(INDEX('分け方の表'!$O$4:$O$53,O1493)),MONTH(INDEX('分け方の表'!$O$4:$O$53,O1493)),1),DATE(YEAR(B1493),MONTH(B1493),1)),DATE(YEAR(B1493),MONTH(B1493),1)))</f>
        <v/>
      </c>
      <c r="N1493" s="39">
        <f>IF(L1493&lt;&gt;1,"",IF(J1493="",0,IF(COUNTIFS($J$4:J1493,J1493)&gt;1,1,0)))</f>
        <v/>
      </c>
      <c r="O1493" s="39">
        <f>IF(L1493&lt;&gt;1,"",IF(J1493="",0,IFERROR(MATCH(J1493,'分け方の表'!$M$4:$M$53,0),0)))</f>
        <v/>
      </c>
      <c r="P1493" s="39">
        <f>IF(L1493&lt;&gt;1,"",IF(SUMPRODUCT((COUNTIFS(C1493,"*"&amp;'分け方の表'!$F$4:$F$23&amp;"*")&gt;0)*('分け方の表'!$F$4:$F$23&lt;&gt;"")*'分け方の表'!$I$4:$I$23)=0,99,1+COUNTIFS('分け方の表'!$I$4:$I$23,"&gt;"&amp;SUMPRODUCT((COUNTIFS(C1493,"*"&amp;'分け方の表'!$F$4:$F$23&amp;"*")&gt;0)*('分け方の表'!$F$4:$F$23&lt;&gt;"")*'分け方の表'!$I$4:$I$23))))</f>
        <v/>
      </c>
      <c r="Q1493" s="39">
        <f>IF(L1493&lt;&gt;1,"",IF(P1493&gt;=99,"",INDEX('分け方の表'!$G$4:$G$23,P1493)&amp;""))</f>
        <v/>
      </c>
      <c r="R1493" s="39">
        <f>IF(L1493&lt;&gt;1,"",IF((F1493="収入")*(G1493="給与")*(E1493&lt;&gt;"")*(COUNTIFS('分け方の表'!$J$4:$J$13,E1493)&gt;0),INDEX('分け方の表'!$K$4:$K$13,MATCH(E1493,'分け方の表'!$J$4:$J$13,0))&amp;"",IFERROR(INDEX('分け方の表'!$C$4:$C$103,MATCH(F1493&amp;"|"&amp;G1493,'分け方の表'!$D$4:$D$103,0))&amp;"",IFERROR(INDEX('分け方の表'!$C$4:$C$103,MATCH(F1493&amp;"|（ほか全部）",'分け方の表'!$D$4:$D$103,0))&amp;"","未分類"))))</f>
        <v/>
      </c>
      <c r="S1493" s="39">
        <f>IF(L1493&lt;&gt;1,"",IF(N1493=1,"",IF(IF(O1493&gt;0,INDEX('分け方の表'!$N$4:$N$53,O1493)&amp;"","")&lt;&gt;"",IF(INDEX('分け方の表'!$N$4:$N$53,O1493)="（数えない）","",INDEX('分け方の表'!$N$4:$N$53,O1493)&amp;""),IF(I1493&amp;""="1",IF((Q1493&lt;&gt;"")*(D1493&lt;0)*(IFERROR(INDEX('入力'!$E$30:$E$88,MATCH(Q1493,'入力'!$A$30:$A$88,0)),"")="貯める・増やす"),Q1493,""),IF(A1493&amp;""="0","",IF(Q1493&lt;&gt;"",Q1493,R1493))))))</f>
        <v/>
      </c>
      <c r="T1493" s="56">
        <f>IF(S1493="","",IF(IFERROR(INDEX('入力'!$E$30:$E$88,MATCH(S1493,'入力'!$A$30:$A$88,0)),"")="入るお金",D1493,-D1493))</f>
        <v/>
      </c>
      <c r="U1493" s="39">
        <f>IF(L1493="","",IF(L1493&lt;&gt;1,"見出しなど",IF(N1493=1,"重なり",IF(S1493="",IF(O1493&gt;0,"数えない（直した）",IF(I1493&amp;""="1","振替",IF(A1493&amp;""="0","計算対象外","数えない"))),IF(COUNTIFS('入力'!$A$30:$A$88,S1493)=0,"一覧にない費目",IF(O1493&gt;0,"直した",IF(S1493="未分類","未分類","OK")))))))</f>
        <v/>
      </c>
    </row>
    <row r="1494">
      <c r="A1494" s="40" t="n"/>
      <c r="B1494" s="34" t="n"/>
      <c r="C1494" s="35" t="n"/>
      <c r="D1494" s="36" t="n"/>
      <c r="E1494" s="35" t="n"/>
      <c r="F1494" s="35" t="n"/>
      <c r="G1494" s="35" t="n"/>
      <c r="H1494" s="35" t="n"/>
      <c r="I1494" s="40" t="n"/>
      <c r="J1494" s="35" t="n"/>
      <c r="L1494" s="39">
        <f>IF(B1494="","",IFERROR(YEAR(B1494)*0+D1494*0+1,0))</f>
        <v/>
      </c>
      <c r="M1494" s="55">
        <f>IF(L1494&lt;&gt;1,"",IF(O1494&gt;0,IF(INDEX('分け方の表'!$O$4:$O$53,O1494)&lt;&gt;"",DATE(YEAR(INDEX('分け方の表'!$O$4:$O$53,O1494)),MONTH(INDEX('分け方の表'!$O$4:$O$53,O1494)),1),DATE(YEAR(B1494),MONTH(B1494),1)),DATE(YEAR(B1494),MONTH(B1494),1)))</f>
        <v/>
      </c>
      <c r="N1494" s="39">
        <f>IF(L1494&lt;&gt;1,"",IF(J1494="",0,IF(COUNTIFS($J$4:J1494,J1494)&gt;1,1,0)))</f>
        <v/>
      </c>
      <c r="O1494" s="39">
        <f>IF(L1494&lt;&gt;1,"",IF(J1494="",0,IFERROR(MATCH(J1494,'分け方の表'!$M$4:$M$53,0),0)))</f>
        <v/>
      </c>
      <c r="P1494" s="39">
        <f>IF(L1494&lt;&gt;1,"",IF(SUMPRODUCT((COUNTIFS(C1494,"*"&amp;'分け方の表'!$F$4:$F$23&amp;"*")&gt;0)*('分け方の表'!$F$4:$F$23&lt;&gt;"")*'分け方の表'!$I$4:$I$23)=0,99,1+COUNTIFS('分け方の表'!$I$4:$I$23,"&gt;"&amp;SUMPRODUCT((COUNTIFS(C1494,"*"&amp;'分け方の表'!$F$4:$F$23&amp;"*")&gt;0)*('分け方の表'!$F$4:$F$23&lt;&gt;"")*'分け方の表'!$I$4:$I$23))))</f>
        <v/>
      </c>
      <c r="Q1494" s="39">
        <f>IF(L1494&lt;&gt;1,"",IF(P1494&gt;=99,"",INDEX('分け方の表'!$G$4:$G$23,P1494)&amp;""))</f>
        <v/>
      </c>
      <c r="R1494" s="39">
        <f>IF(L1494&lt;&gt;1,"",IF((F1494="収入")*(G1494="給与")*(E1494&lt;&gt;"")*(COUNTIFS('分け方の表'!$J$4:$J$13,E1494)&gt;0),INDEX('分け方の表'!$K$4:$K$13,MATCH(E1494,'分け方の表'!$J$4:$J$13,0))&amp;"",IFERROR(INDEX('分け方の表'!$C$4:$C$103,MATCH(F1494&amp;"|"&amp;G1494,'分け方の表'!$D$4:$D$103,0))&amp;"",IFERROR(INDEX('分け方の表'!$C$4:$C$103,MATCH(F1494&amp;"|（ほか全部）",'分け方の表'!$D$4:$D$103,0))&amp;"","未分類"))))</f>
        <v/>
      </c>
      <c r="S1494" s="39">
        <f>IF(L1494&lt;&gt;1,"",IF(N1494=1,"",IF(IF(O1494&gt;0,INDEX('分け方の表'!$N$4:$N$53,O1494)&amp;"","")&lt;&gt;"",IF(INDEX('分け方の表'!$N$4:$N$53,O1494)="（数えない）","",INDEX('分け方の表'!$N$4:$N$53,O1494)&amp;""),IF(I1494&amp;""="1",IF((Q1494&lt;&gt;"")*(D1494&lt;0)*(IFERROR(INDEX('入力'!$E$30:$E$88,MATCH(Q1494,'入力'!$A$30:$A$88,0)),"")="貯める・増やす"),Q1494,""),IF(A1494&amp;""="0","",IF(Q1494&lt;&gt;"",Q1494,R1494))))))</f>
        <v/>
      </c>
      <c r="T1494" s="56">
        <f>IF(S1494="","",IF(IFERROR(INDEX('入力'!$E$30:$E$88,MATCH(S1494,'入力'!$A$30:$A$88,0)),"")="入るお金",D1494,-D1494))</f>
        <v/>
      </c>
      <c r="U1494" s="39">
        <f>IF(L1494="","",IF(L1494&lt;&gt;1,"見出しなど",IF(N1494=1,"重なり",IF(S1494="",IF(O1494&gt;0,"数えない（直した）",IF(I1494&amp;""="1","振替",IF(A1494&amp;""="0","計算対象外","数えない"))),IF(COUNTIFS('入力'!$A$30:$A$88,S1494)=0,"一覧にない費目",IF(O1494&gt;0,"直した",IF(S1494="未分類","未分類","OK")))))))</f>
        <v/>
      </c>
    </row>
    <row r="1495">
      <c r="A1495" s="40" t="n"/>
      <c r="B1495" s="34" t="n"/>
      <c r="C1495" s="35" t="n"/>
      <c r="D1495" s="36" t="n"/>
      <c r="E1495" s="35" t="n"/>
      <c r="F1495" s="35" t="n"/>
      <c r="G1495" s="35" t="n"/>
      <c r="H1495" s="35" t="n"/>
      <c r="I1495" s="40" t="n"/>
      <c r="J1495" s="35" t="n"/>
      <c r="L1495" s="39">
        <f>IF(B1495="","",IFERROR(YEAR(B1495)*0+D1495*0+1,0))</f>
        <v/>
      </c>
      <c r="M1495" s="55">
        <f>IF(L1495&lt;&gt;1,"",IF(O1495&gt;0,IF(INDEX('分け方の表'!$O$4:$O$53,O1495)&lt;&gt;"",DATE(YEAR(INDEX('分け方の表'!$O$4:$O$53,O1495)),MONTH(INDEX('分け方の表'!$O$4:$O$53,O1495)),1),DATE(YEAR(B1495),MONTH(B1495),1)),DATE(YEAR(B1495),MONTH(B1495),1)))</f>
        <v/>
      </c>
      <c r="N1495" s="39">
        <f>IF(L1495&lt;&gt;1,"",IF(J1495="",0,IF(COUNTIFS($J$4:J1495,J1495)&gt;1,1,0)))</f>
        <v/>
      </c>
      <c r="O1495" s="39">
        <f>IF(L1495&lt;&gt;1,"",IF(J1495="",0,IFERROR(MATCH(J1495,'分け方の表'!$M$4:$M$53,0),0)))</f>
        <v/>
      </c>
      <c r="P1495" s="39">
        <f>IF(L1495&lt;&gt;1,"",IF(SUMPRODUCT((COUNTIFS(C1495,"*"&amp;'分け方の表'!$F$4:$F$23&amp;"*")&gt;0)*('分け方の表'!$F$4:$F$23&lt;&gt;"")*'分け方の表'!$I$4:$I$23)=0,99,1+COUNTIFS('分け方の表'!$I$4:$I$23,"&gt;"&amp;SUMPRODUCT((COUNTIFS(C1495,"*"&amp;'分け方の表'!$F$4:$F$23&amp;"*")&gt;0)*('分け方の表'!$F$4:$F$23&lt;&gt;"")*'分け方の表'!$I$4:$I$23))))</f>
        <v/>
      </c>
      <c r="Q1495" s="39">
        <f>IF(L1495&lt;&gt;1,"",IF(P1495&gt;=99,"",INDEX('分け方の表'!$G$4:$G$23,P1495)&amp;""))</f>
        <v/>
      </c>
      <c r="R1495" s="39">
        <f>IF(L1495&lt;&gt;1,"",IF((F1495="収入")*(G1495="給与")*(E1495&lt;&gt;"")*(COUNTIFS('分け方の表'!$J$4:$J$13,E1495)&gt;0),INDEX('分け方の表'!$K$4:$K$13,MATCH(E1495,'分け方の表'!$J$4:$J$13,0))&amp;"",IFERROR(INDEX('分け方の表'!$C$4:$C$103,MATCH(F1495&amp;"|"&amp;G1495,'分け方の表'!$D$4:$D$103,0))&amp;"",IFERROR(INDEX('分け方の表'!$C$4:$C$103,MATCH(F1495&amp;"|（ほか全部）",'分け方の表'!$D$4:$D$103,0))&amp;"","未分類"))))</f>
        <v/>
      </c>
      <c r="S1495" s="39">
        <f>IF(L1495&lt;&gt;1,"",IF(N1495=1,"",IF(IF(O1495&gt;0,INDEX('分け方の表'!$N$4:$N$53,O1495)&amp;"","")&lt;&gt;"",IF(INDEX('分け方の表'!$N$4:$N$53,O1495)="（数えない）","",INDEX('分け方の表'!$N$4:$N$53,O1495)&amp;""),IF(I1495&amp;""="1",IF((Q1495&lt;&gt;"")*(D1495&lt;0)*(IFERROR(INDEX('入力'!$E$30:$E$88,MATCH(Q1495,'入力'!$A$30:$A$88,0)),"")="貯める・増やす"),Q1495,""),IF(A1495&amp;""="0","",IF(Q1495&lt;&gt;"",Q1495,R1495))))))</f>
        <v/>
      </c>
      <c r="T1495" s="56">
        <f>IF(S1495="","",IF(IFERROR(INDEX('入力'!$E$30:$E$88,MATCH(S1495,'入力'!$A$30:$A$88,0)),"")="入るお金",D1495,-D1495))</f>
        <v/>
      </c>
      <c r="U1495" s="39">
        <f>IF(L1495="","",IF(L1495&lt;&gt;1,"見出しなど",IF(N1495=1,"重なり",IF(S1495="",IF(O1495&gt;0,"数えない（直した）",IF(I1495&amp;""="1","振替",IF(A1495&amp;""="0","計算対象外","数えない"))),IF(COUNTIFS('入力'!$A$30:$A$88,S1495)=0,"一覧にない費目",IF(O1495&gt;0,"直した",IF(S1495="未分類","未分類","OK")))))))</f>
        <v/>
      </c>
    </row>
    <row r="1496">
      <c r="A1496" s="40" t="n"/>
      <c r="B1496" s="34" t="n"/>
      <c r="C1496" s="35" t="n"/>
      <c r="D1496" s="36" t="n"/>
      <c r="E1496" s="35" t="n"/>
      <c r="F1496" s="35" t="n"/>
      <c r="G1496" s="35" t="n"/>
      <c r="H1496" s="35" t="n"/>
      <c r="I1496" s="40" t="n"/>
      <c r="J1496" s="35" t="n"/>
      <c r="L1496" s="39">
        <f>IF(B1496="","",IFERROR(YEAR(B1496)*0+D1496*0+1,0))</f>
        <v/>
      </c>
      <c r="M1496" s="55">
        <f>IF(L1496&lt;&gt;1,"",IF(O1496&gt;0,IF(INDEX('分け方の表'!$O$4:$O$53,O1496)&lt;&gt;"",DATE(YEAR(INDEX('分け方の表'!$O$4:$O$53,O1496)),MONTH(INDEX('分け方の表'!$O$4:$O$53,O1496)),1),DATE(YEAR(B1496),MONTH(B1496),1)),DATE(YEAR(B1496),MONTH(B1496),1)))</f>
        <v/>
      </c>
      <c r="N1496" s="39">
        <f>IF(L1496&lt;&gt;1,"",IF(J1496="",0,IF(COUNTIFS($J$4:J1496,J1496)&gt;1,1,0)))</f>
        <v/>
      </c>
      <c r="O1496" s="39">
        <f>IF(L1496&lt;&gt;1,"",IF(J1496="",0,IFERROR(MATCH(J1496,'分け方の表'!$M$4:$M$53,0),0)))</f>
        <v/>
      </c>
      <c r="P1496" s="39">
        <f>IF(L1496&lt;&gt;1,"",IF(SUMPRODUCT((COUNTIFS(C1496,"*"&amp;'分け方の表'!$F$4:$F$23&amp;"*")&gt;0)*('分け方の表'!$F$4:$F$23&lt;&gt;"")*'分け方の表'!$I$4:$I$23)=0,99,1+COUNTIFS('分け方の表'!$I$4:$I$23,"&gt;"&amp;SUMPRODUCT((COUNTIFS(C1496,"*"&amp;'分け方の表'!$F$4:$F$23&amp;"*")&gt;0)*('分け方の表'!$F$4:$F$23&lt;&gt;"")*'分け方の表'!$I$4:$I$23))))</f>
        <v/>
      </c>
      <c r="Q1496" s="39">
        <f>IF(L1496&lt;&gt;1,"",IF(P1496&gt;=99,"",INDEX('分け方の表'!$G$4:$G$23,P1496)&amp;""))</f>
        <v/>
      </c>
      <c r="R1496" s="39">
        <f>IF(L1496&lt;&gt;1,"",IF((F1496="収入")*(G1496="給与")*(E1496&lt;&gt;"")*(COUNTIFS('分け方の表'!$J$4:$J$13,E1496)&gt;0),INDEX('分け方の表'!$K$4:$K$13,MATCH(E1496,'分け方の表'!$J$4:$J$13,0))&amp;"",IFERROR(INDEX('分け方の表'!$C$4:$C$103,MATCH(F1496&amp;"|"&amp;G1496,'分け方の表'!$D$4:$D$103,0))&amp;"",IFERROR(INDEX('分け方の表'!$C$4:$C$103,MATCH(F1496&amp;"|（ほか全部）",'分け方の表'!$D$4:$D$103,0))&amp;"","未分類"))))</f>
        <v/>
      </c>
      <c r="S1496" s="39">
        <f>IF(L1496&lt;&gt;1,"",IF(N1496=1,"",IF(IF(O1496&gt;0,INDEX('分け方の表'!$N$4:$N$53,O1496)&amp;"","")&lt;&gt;"",IF(INDEX('分け方の表'!$N$4:$N$53,O1496)="（数えない）","",INDEX('分け方の表'!$N$4:$N$53,O1496)&amp;""),IF(I1496&amp;""="1",IF((Q1496&lt;&gt;"")*(D1496&lt;0)*(IFERROR(INDEX('入力'!$E$30:$E$88,MATCH(Q1496,'入力'!$A$30:$A$88,0)),"")="貯める・増やす"),Q1496,""),IF(A1496&amp;""="0","",IF(Q1496&lt;&gt;"",Q1496,R1496))))))</f>
        <v/>
      </c>
      <c r="T1496" s="56">
        <f>IF(S1496="","",IF(IFERROR(INDEX('入力'!$E$30:$E$88,MATCH(S1496,'入力'!$A$30:$A$88,0)),"")="入るお金",D1496,-D1496))</f>
        <v/>
      </c>
      <c r="U1496" s="39">
        <f>IF(L1496="","",IF(L1496&lt;&gt;1,"見出しなど",IF(N1496=1,"重なり",IF(S1496="",IF(O1496&gt;0,"数えない（直した）",IF(I1496&amp;""="1","振替",IF(A1496&amp;""="0","計算対象外","数えない"))),IF(COUNTIFS('入力'!$A$30:$A$88,S1496)=0,"一覧にない費目",IF(O1496&gt;0,"直した",IF(S1496="未分類","未分類","OK")))))))</f>
        <v/>
      </c>
    </row>
    <row r="1497">
      <c r="A1497" s="40" t="n"/>
      <c r="B1497" s="34" t="n"/>
      <c r="C1497" s="35" t="n"/>
      <c r="D1497" s="36" t="n"/>
      <c r="E1497" s="35" t="n"/>
      <c r="F1497" s="35" t="n"/>
      <c r="G1497" s="35" t="n"/>
      <c r="H1497" s="35" t="n"/>
      <c r="I1497" s="40" t="n"/>
      <c r="J1497" s="35" t="n"/>
      <c r="L1497" s="39">
        <f>IF(B1497="","",IFERROR(YEAR(B1497)*0+D1497*0+1,0))</f>
        <v/>
      </c>
      <c r="M1497" s="55">
        <f>IF(L1497&lt;&gt;1,"",IF(O1497&gt;0,IF(INDEX('分け方の表'!$O$4:$O$53,O1497)&lt;&gt;"",DATE(YEAR(INDEX('分け方の表'!$O$4:$O$53,O1497)),MONTH(INDEX('分け方の表'!$O$4:$O$53,O1497)),1),DATE(YEAR(B1497),MONTH(B1497),1)),DATE(YEAR(B1497),MONTH(B1497),1)))</f>
        <v/>
      </c>
      <c r="N1497" s="39">
        <f>IF(L1497&lt;&gt;1,"",IF(J1497="",0,IF(COUNTIFS($J$4:J1497,J1497)&gt;1,1,0)))</f>
        <v/>
      </c>
      <c r="O1497" s="39">
        <f>IF(L1497&lt;&gt;1,"",IF(J1497="",0,IFERROR(MATCH(J1497,'分け方の表'!$M$4:$M$53,0),0)))</f>
        <v/>
      </c>
      <c r="P1497" s="39">
        <f>IF(L1497&lt;&gt;1,"",IF(SUMPRODUCT((COUNTIFS(C1497,"*"&amp;'分け方の表'!$F$4:$F$23&amp;"*")&gt;0)*('分け方の表'!$F$4:$F$23&lt;&gt;"")*'分け方の表'!$I$4:$I$23)=0,99,1+COUNTIFS('分け方の表'!$I$4:$I$23,"&gt;"&amp;SUMPRODUCT((COUNTIFS(C1497,"*"&amp;'分け方の表'!$F$4:$F$23&amp;"*")&gt;0)*('分け方の表'!$F$4:$F$23&lt;&gt;"")*'分け方の表'!$I$4:$I$23))))</f>
        <v/>
      </c>
      <c r="Q1497" s="39">
        <f>IF(L1497&lt;&gt;1,"",IF(P1497&gt;=99,"",INDEX('分け方の表'!$G$4:$G$23,P1497)&amp;""))</f>
        <v/>
      </c>
      <c r="R1497" s="39">
        <f>IF(L1497&lt;&gt;1,"",IF((F1497="収入")*(G1497="給与")*(E1497&lt;&gt;"")*(COUNTIFS('分け方の表'!$J$4:$J$13,E1497)&gt;0),INDEX('分け方の表'!$K$4:$K$13,MATCH(E1497,'分け方の表'!$J$4:$J$13,0))&amp;"",IFERROR(INDEX('分け方の表'!$C$4:$C$103,MATCH(F1497&amp;"|"&amp;G1497,'分け方の表'!$D$4:$D$103,0))&amp;"",IFERROR(INDEX('分け方の表'!$C$4:$C$103,MATCH(F1497&amp;"|（ほか全部）",'分け方の表'!$D$4:$D$103,0))&amp;"","未分類"))))</f>
        <v/>
      </c>
      <c r="S1497" s="39">
        <f>IF(L1497&lt;&gt;1,"",IF(N1497=1,"",IF(IF(O1497&gt;0,INDEX('分け方の表'!$N$4:$N$53,O1497)&amp;"","")&lt;&gt;"",IF(INDEX('分け方の表'!$N$4:$N$53,O1497)="（数えない）","",INDEX('分け方の表'!$N$4:$N$53,O1497)&amp;""),IF(I1497&amp;""="1",IF((Q1497&lt;&gt;"")*(D1497&lt;0)*(IFERROR(INDEX('入力'!$E$30:$E$88,MATCH(Q1497,'入力'!$A$30:$A$88,0)),"")="貯める・増やす"),Q1497,""),IF(A1497&amp;""="0","",IF(Q1497&lt;&gt;"",Q1497,R1497))))))</f>
        <v/>
      </c>
      <c r="T1497" s="56">
        <f>IF(S1497="","",IF(IFERROR(INDEX('入力'!$E$30:$E$88,MATCH(S1497,'入力'!$A$30:$A$88,0)),"")="入るお金",D1497,-D1497))</f>
        <v/>
      </c>
      <c r="U1497" s="39">
        <f>IF(L1497="","",IF(L1497&lt;&gt;1,"見出しなど",IF(N1497=1,"重なり",IF(S1497="",IF(O1497&gt;0,"数えない（直した）",IF(I1497&amp;""="1","振替",IF(A1497&amp;""="0","計算対象外","数えない"))),IF(COUNTIFS('入力'!$A$30:$A$88,S1497)=0,"一覧にない費目",IF(O1497&gt;0,"直した",IF(S1497="未分類","未分類","OK")))))))</f>
        <v/>
      </c>
    </row>
    <row r="1498">
      <c r="A1498" s="40" t="n"/>
      <c r="B1498" s="34" t="n"/>
      <c r="C1498" s="35" t="n"/>
      <c r="D1498" s="36" t="n"/>
      <c r="E1498" s="35" t="n"/>
      <c r="F1498" s="35" t="n"/>
      <c r="G1498" s="35" t="n"/>
      <c r="H1498" s="35" t="n"/>
      <c r="I1498" s="40" t="n"/>
      <c r="J1498" s="35" t="n"/>
      <c r="L1498" s="39">
        <f>IF(B1498="","",IFERROR(YEAR(B1498)*0+D1498*0+1,0))</f>
        <v/>
      </c>
      <c r="M1498" s="55">
        <f>IF(L1498&lt;&gt;1,"",IF(O1498&gt;0,IF(INDEX('分け方の表'!$O$4:$O$53,O1498)&lt;&gt;"",DATE(YEAR(INDEX('分け方の表'!$O$4:$O$53,O1498)),MONTH(INDEX('分け方の表'!$O$4:$O$53,O1498)),1),DATE(YEAR(B1498),MONTH(B1498),1)),DATE(YEAR(B1498),MONTH(B1498),1)))</f>
        <v/>
      </c>
      <c r="N1498" s="39">
        <f>IF(L1498&lt;&gt;1,"",IF(J1498="",0,IF(COUNTIFS($J$4:J1498,J1498)&gt;1,1,0)))</f>
        <v/>
      </c>
      <c r="O1498" s="39">
        <f>IF(L1498&lt;&gt;1,"",IF(J1498="",0,IFERROR(MATCH(J1498,'分け方の表'!$M$4:$M$53,0),0)))</f>
        <v/>
      </c>
      <c r="P1498" s="39">
        <f>IF(L1498&lt;&gt;1,"",IF(SUMPRODUCT((COUNTIFS(C1498,"*"&amp;'分け方の表'!$F$4:$F$23&amp;"*")&gt;0)*('分け方の表'!$F$4:$F$23&lt;&gt;"")*'分け方の表'!$I$4:$I$23)=0,99,1+COUNTIFS('分け方の表'!$I$4:$I$23,"&gt;"&amp;SUMPRODUCT((COUNTIFS(C1498,"*"&amp;'分け方の表'!$F$4:$F$23&amp;"*")&gt;0)*('分け方の表'!$F$4:$F$23&lt;&gt;"")*'分け方の表'!$I$4:$I$23))))</f>
        <v/>
      </c>
      <c r="Q1498" s="39">
        <f>IF(L1498&lt;&gt;1,"",IF(P1498&gt;=99,"",INDEX('分け方の表'!$G$4:$G$23,P1498)&amp;""))</f>
        <v/>
      </c>
      <c r="R1498" s="39">
        <f>IF(L1498&lt;&gt;1,"",IF((F1498="収入")*(G1498="給与")*(E1498&lt;&gt;"")*(COUNTIFS('分け方の表'!$J$4:$J$13,E1498)&gt;0),INDEX('分け方の表'!$K$4:$K$13,MATCH(E1498,'分け方の表'!$J$4:$J$13,0))&amp;"",IFERROR(INDEX('分け方の表'!$C$4:$C$103,MATCH(F1498&amp;"|"&amp;G1498,'分け方の表'!$D$4:$D$103,0))&amp;"",IFERROR(INDEX('分け方の表'!$C$4:$C$103,MATCH(F1498&amp;"|（ほか全部）",'分け方の表'!$D$4:$D$103,0))&amp;"","未分類"))))</f>
        <v/>
      </c>
      <c r="S1498" s="39">
        <f>IF(L1498&lt;&gt;1,"",IF(N1498=1,"",IF(IF(O1498&gt;0,INDEX('分け方の表'!$N$4:$N$53,O1498)&amp;"","")&lt;&gt;"",IF(INDEX('分け方の表'!$N$4:$N$53,O1498)="（数えない）","",INDEX('分け方の表'!$N$4:$N$53,O1498)&amp;""),IF(I1498&amp;""="1",IF((Q1498&lt;&gt;"")*(D1498&lt;0)*(IFERROR(INDEX('入力'!$E$30:$E$88,MATCH(Q1498,'入力'!$A$30:$A$88,0)),"")="貯める・増やす"),Q1498,""),IF(A1498&amp;""="0","",IF(Q1498&lt;&gt;"",Q1498,R1498))))))</f>
        <v/>
      </c>
      <c r="T1498" s="56">
        <f>IF(S1498="","",IF(IFERROR(INDEX('入力'!$E$30:$E$88,MATCH(S1498,'入力'!$A$30:$A$88,0)),"")="入るお金",D1498,-D1498))</f>
        <v/>
      </c>
      <c r="U1498" s="39">
        <f>IF(L1498="","",IF(L1498&lt;&gt;1,"見出しなど",IF(N1498=1,"重なり",IF(S1498="",IF(O1498&gt;0,"数えない（直した）",IF(I1498&amp;""="1","振替",IF(A1498&amp;""="0","計算対象外","数えない"))),IF(COUNTIFS('入力'!$A$30:$A$88,S1498)=0,"一覧にない費目",IF(O1498&gt;0,"直した",IF(S1498="未分類","未分類","OK")))))))</f>
        <v/>
      </c>
    </row>
    <row r="1499">
      <c r="A1499" s="40" t="n"/>
      <c r="B1499" s="34" t="n"/>
      <c r="C1499" s="35" t="n"/>
      <c r="D1499" s="36" t="n"/>
      <c r="E1499" s="35" t="n"/>
      <c r="F1499" s="35" t="n"/>
      <c r="G1499" s="35" t="n"/>
      <c r="H1499" s="35" t="n"/>
      <c r="I1499" s="40" t="n"/>
      <c r="J1499" s="35" t="n"/>
      <c r="L1499" s="39">
        <f>IF(B1499="","",IFERROR(YEAR(B1499)*0+D1499*0+1,0))</f>
        <v/>
      </c>
      <c r="M1499" s="55">
        <f>IF(L1499&lt;&gt;1,"",IF(O1499&gt;0,IF(INDEX('分け方の表'!$O$4:$O$53,O1499)&lt;&gt;"",DATE(YEAR(INDEX('分け方の表'!$O$4:$O$53,O1499)),MONTH(INDEX('分け方の表'!$O$4:$O$53,O1499)),1),DATE(YEAR(B1499),MONTH(B1499),1)),DATE(YEAR(B1499),MONTH(B1499),1)))</f>
        <v/>
      </c>
      <c r="N1499" s="39">
        <f>IF(L1499&lt;&gt;1,"",IF(J1499="",0,IF(COUNTIFS($J$4:J1499,J1499)&gt;1,1,0)))</f>
        <v/>
      </c>
      <c r="O1499" s="39">
        <f>IF(L1499&lt;&gt;1,"",IF(J1499="",0,IFERROR(MATCH(J1499,'分け方の表'!$M$4:$M$53,0),0)))</f>
        <v/>
      </c>
      <c r="P1499" s="39">
        <f>IF(L1499&lt;&gt;1,"",IF(SUMPRODUCT((COUNTIFS(C1499,"*"&amp;'分け方の表'!$F$4:$F$23&amp;"*")&gt;0)*('分け方の表'!$F$4:$F$23&lt;&gt;"")*'分け方の表'!$I$4:$I$23)=0,99,1+COUNTIFS('分け方の表'!$I$4:$I$23,"&gt;"&amp;SUMPRODUCT((COUNTIFS(C1499,"*"&amp;'分け方の表'!$F$4:$F$23&amp;"*")&gt;0)*('分け方の表'!$F$4:$F$23&lt;&gt;"")*'分け方の表'!$I$4:$I$23))))</f>
        <v/>
      </c>
      <c r="Q1499" s="39">
        <f>IF(L1499&lt;&gt;1,"",IF(P1499&gt;=99,"",INDEX('分け方の表'!$G$4:$G$23,P1499)&amp;""))</f>
        <v/>
      </c>
      <c r="R1499" s="39">
        <f>IF(L1499&lt;&gt;1,"",IF((F1499="収入")*(G1499="給与")*(E1499&lt;&gt;"")*(COUNTIFS('分け方の表'!$J$4:$J$13,E1499)&gt;0),INDEX('分け方の表'!$K$4:$K$13,MATCH(E1499,'分け方の表'!$J$4:$J$13,0))&amp;"",IFERROR(INDEX('分け方の表'!$C$4:$C$103,MATCH(F1499&amp;"|"&amp;G1499,'分け方の表'!$D$4:$D$103,0))&amp;"",IFERROR(INDEX('分け方の表'!$C$4:$C$103,MATCH(F1499&amp;"|（ほか全部）",'分け方の表'!$D$4:$D$103,0))&amp;"","未分類"))))</f>
        <v/>
      </c>
      <c r="S1499" s="39">
        <f>IF(L1499&lt;&gt;1,"",IF(N1499=1,"",IF(IF(O1499&gt;0,INDEX('分け方の表'!$N$4:$N$53,O1499)&amp;"","")&lt;&gt;"",IF(INDEX('分け方の表'!$N$4:$N$53,O1499)="（数えない）","",INDEX('分け方の表'!$N$4:$N$53,O1499)&amp;""),IF(I1499&amp;""="1",IF((Q1499&lt;&gt;"")*(D1499&lt;0)*(IFERROR(INDEX('入力'!$E$30:$E$88,MATCH(Q1499,'入力'!$A$30:$A$88,0)),"")="貯める・増やす"),Q1499,""),IF(A1499&amp;""="0","",IF(Q1499&lt;&gt;"",Q1499,R1499))))))</f>
        <v/>
      </c>
      <c r="T1499" s="56">
        <f>IF(S1499="","",IF(IFERROR(INDEX('入力'!$E$30:$E$88,MATCH(S1499,'入力'!$A$30:$A$88,0)),"")="入るお金",D1499,-D1499))</f>
        <v/>
      </c>
      <c r="U1499" s="39">
        <f>IF(L1499="","",IF(L1499&lt;&gt;1,"見出しなど",IF(N1499=1,"重なり",IF(S1499="",IF(O1499&gt;0,"数えない（直した）",IF(I1499&amp;""="1","振替",IF(A1499&amp;""="0","計算対象外","数えない"))),IF(COUNTIFS('入力'!$A$30:$A$88,S1499)=0,"一覧にない費目",IF(O1499&gt;0,"直した",IF(S1499="未分類","未分類","OK")))))))</f>
        <v/>
      </c>
    </row>
    <row r="1500">
      <c r="A1500" s="40" t="n"/>
      <c r="B1500" s="34" t="n"/>
      <c r="C1500" s="35" t="n"/>
      <c r="D1500" s="36" t="n"/>
      <c r="E1500" s="35" t="n"/>
      <c r="F1500" s="35" t="n"/>
      <c r="G1500" s="35" t="n"/>
      <c r="H1500" s="35" t="n"/>
      <c r="I1500" s="40" t="n"/>
      <c r="J1500" s="35" t="n"/>
      <c r="L1500" s="39">
        <f>IF(B1500="","",IFERROR(YEAR(B1500)*0+D1500*0+1,0))</f>
        <v/>
      </c>
      <c r="M1500" s="55">
        <f>IF(L1500&lt;&gt;1,"",IF(O1500&gt;0,IF(INDEX('分け方の表'!$O$4:$O$53,O1500)&lt;&gt;"",DATE(YEAR(INDEX('分け方の表'!$O$4:$O$53,O1500)),MONTH(INDEX('分け方の表'!$O$4:$O$53,O1500)),1),DATE(YEAR(B1500),MONTH(B1500),1)),DATE(YEAR(B1500),MONTH(B1500),1)))</f>
        <v/>
      </c>
      <c r="N1500" s="39">
        <f>IF(L1500&lt;&gt;1,"",IF(J1500="",0,IF(COUNTIFS($J$4:J1500,J1500)&gt;1,1,0)))</f>
        <v/>
      </c>
      <c r="O1500" s="39">
        <f>IF(L1500&lt;&gt;1,"",IF(J1500="",0,IFERROR(MATCH(J1500,'分け方の表'!$M$4:$M$53,0),0)))</f>
        <v/>
      </c>
      <c r="P1500" s="39">
        <f>IF(L1500&lt;&gt;1,"",IF(SUMPRODUCT((COUNTIFS(C1500,"*"&amp;'分け方の表'!$F$4:$F$23&amp;"*")&gt;0)*('分け方の表'!$F$4:$F$23&lt;&gt;"")*'分け方の表'!$I$4:$I$23)=0,99,1+COUNTIFS('分け方の表'!$I$4:$I$23,"&gt;"&amp;SUMPRODUCT((COUNTIFS(C1500,"*"&amp;'分け方の表'!$F$4:$F$23&amp;"*")&gt;0)*('分け方の表'!$F$4:$F$23&lt;&gt;"")*'分け方の表'!$I$4:$I$23))))</f>
        <v/>
      </c>
      <c r="Q1500" s="39">
        <f>IF(L1500&lt;&gt;1,"",IF(P1500&gt;=99,"",INDEX('分け方の表'!$G$4:$G$23,P1500)&amp;""))</f>
        <v/>
      </c>
      <c r="R1500" s="39">
        <f>IF(L1500&lt;&gt;1,"",IF((F1500="収入")*(G1500="給与")*(E1500&lt;&gt;"")*(COUNTIFS('分け方の表'!$J$4:$J$13,E1500)&gt;0),INDEX('分け方の表'!$K$4:$K$13,MATCH(E1500,'分け方の表'!$J$4:$J$13,0))&amp;"",IFERROR(INDEX('分け方の表'!$C$4:$C$103,MATCH(F1500&amp;"|"&amp;G1500,'分け方の表'!$D$4:$D$103,0))&amp;"",IFERROR(INDEX('分け方の表'!$C$4:$C$103,MATCH(F1500&amp;"|（ほか全部）",'分け方の表'!$D$4:$D$103,0))&amp;"","未分類"))))</f>
        <v/>
      </c>
      <c r="S1500" s="39">
        <f>IF(L1500&lt;&gt;1,"",IF(N1500=1,"",IF(IF(O1500&gt;0,INDEX('分け方の表'!$N$4:$N$53,O1500)&amp;"","")&lt;&gt;"",IF(INDEX('分け方の表'!$N$4:$N$53,O1500)="（数えない）","",INDEX('分け方の表'!$N$4:$N$53,O1500)&amp;""),IF(I1500&amp;""="1",IF((Q1500&lt;&gt;"")*(D1500&lt;0)*(IFERROR(INDEX('入力'!$E$30:$E$88,MATCH(Q1500,'入力'!$A$30:$A$88,0)),"")="貯める・増やす"),Q1500,""),IF(A1500&amp;""="0","",IF(Q1500&lt;&gt;"",Q1500,R1500))))))</f>
        <v/>
      </c>
      <c r="T1500" s="56">
        <f>IF(S1500="","",IF(IFERROR(INDEX('入力'!$E$30:$E$88,MATCH(S1500,'入力'!$A$30:$A$88,0)),"")="入るお金",D1500,-D1500))</f>
        <v/>
      </c>
      <c r="U1500" s="39">
        <f>IF(L1500="","",IF(L1500&lt;&gt;1,"見出しなど",IF(N1500=1,"重なり",IF(S1500="",IF(O1500&gt;0,"数えない（直した）",IF(I1500&amp;""="1","振替",IF(A1500&amp;""="0","計算対象外","数えない"))),IF(COUNTIFS('入力'!$A$30:$A$88,S1500)=0,"一覧にない費目",IF(O1500&gt;0,"直した",IF(S1500="未分類","未分類","OK")))))))</f>
        <v/>
      </c>
    </row>
    <row r="1501">
      <c r="A1501" s="40" t="n"/>
      <c r="B1501" s="34" t="n"/>
      <c r="C1501" s="35" t="n"/>
      <c r="D1501" s="36" t="n"/>
      <c r="E1501" s="35" t="n"/>
      <c r="F1501" s="35" t="n"/>
      <c r="G1501" s="35" t="n"/>
      <c r="H1501" s="35" t="n"/>
      <c r="I1501" s="40" t="n"/>
      <c r="J1501" s="35" t="n"/>
      <c r="L1501" s="39">
        <f>IF(B1501="","",IFERROR(YEAR(B1501)*0+D1501*0+1,0))</f>
        <v/>
      </c>
      <c r="M1501" s="55">
        <f>IF(L1501&lt;&gt;1,"",IF(O1501&gt;0,IF(INDEX('分け方の表'!$O$4:$O$53,O1501)&lt;&gt;"",DATE(YEAR(INDEX('分け方の表'!$O$4:$O$53,O1501)),MONTH(INDEX('分け方の表'!$O$4:$O$53,O1501)),1),DATE(YEAR(B1501),MONTH(B1501),1)),DATE(YEAR(B1501),MONTH(B1501),1)))</f>
        <v/>
      </c>
      <c r="N1501" s="39">
        <f>IF(L1501&lt;&gt;1,"",IF(J1501="",0,IF(COUNTIFS($J$4:J1501,J1501)&gt;1,1,0)))</f>
        <v/>
      </c>
      <c r="O1501" s="39">
        <f>IF(L1501&lt;&gt;1,"",IF(J1501="",0,IFERROR(MATCH(J1501,'分け方の表'!$M$4:$M$53,0),0)))</f>
        <v/>
      </c>
      <c r="P1501" s="39">
        <f>IF(L1501&lt;&gt;1,"",IF(SUMPRODUCT((COUNTIFS(C1501,"*"&amp;'分け方の表'!$F$4:$F$23&amp;"*")&gt;0)*('分け方の表'!$F$4:$F$23&lt;&gt;"")*'分け方の表'!$I$4:$I$23)=0,99,1+COUNTIFS('分け方の表'!$I$4:$I$23,"&gt;"&amp;SUMPRODUCT((COUNTIFS(C1501,"*"&amp;'分け方の表'!$F$4:$F$23&amp;"*")&gt;0)*('分け方の表'!$F$4:$F$23&lt;&gt;"")*'分け方の表'!$I$4:$I$23))))</f>
        <v/>
      </c>
      <c r="Q1501" s="39">
        <f>IF(L1501&lt;&gt;1,"",IF(P1501&gt;=99,"",INDEX('分け方の表'!$G$4:$G$23,P1501)&amp;""))</f>
        <v/>
      </c>
      <c r="R1501" s="39">
        <f>IF(L1501&lt;&gt;1,"",IF((F1501="収入")*(G1501="給与")*(E1501&lt;&gt;"")*(COUNTIFS('分け方の表'!$J$4:$J$13,E1501)&gt;0),INDEX('分け方の表'!$K$4:$K$13,MATCH(E1501,'分け方の表'!$J$4:$J$13,0))&amp;"",IFERROR(INDEX('分け方の表'!$C$4:$C$103,MATCH(F1501&amp;"|"&amp;G1501,'分け方の表'!$D$4:$D$103,0))&amp;"",IFERROR(INDEX('分け方の表'!$C$4:$C$103,MATCH(F1501&amp;"|（ほか全部）",'分け方の表'!$D$4:$D$103,0))&amp;"","未分類"))))</f>
        <v/>
      </c>
      <c r="S1501" s="39">
        <f>IF(L1501&lt;&gt;1,"",IF(N1501=1,"",IF(IF(O1501&gt;0,INDEX('分け方の表'!$N$4:$N$53,O1501)&amp;"","")&lt;&gt;"",IF(INDEX('分け方の表'!$N$4:$N$53,O1501)="（数えない）","",INDEX('分け方の表'!$N$4:$N$53,O1501)&amp;""),IF(I1501&amp;""="1",IF((Q1501&lt;&gt;"")*(D1501&lt;0)*(IFERROR(INDEX('入力'!$E$30:$E$88,MATCH(Q1501,'入力'!$A$30:$A$88,0)),"")="貯める・増やす"),Q1501,""),IF(A1501&amp;""="0","",IF(Q1501&lt;&gt;"",Q1501,R1501))))))</f>
        <v/>
      </c>
      <c r="T1501" s="56">
        <f>IF(S1501="","",IF(IFERROR(INDEX('入力'!$E$30:$E$88,MATCH(S1501,'入力'!$A$30:$A$88,0)),"")="入るお金",D1501,-D1501))</f>
        <v/>
      </c>
      <c r="U1501" s="39">
        <f>IF(L1501="","",IF(L1501&lt;&gt;1,"見出しなど",IF(N1501=1,"重なり",IF(S1501="",IF(O1501&gt;0,"数えない（直した）",IF(I1501&amp;""="1","振替",IF(A1501&amp;""="0","計算対象外","数えない"))),IF(COUNTIFS('入力'!$A$30:$A$88,S1501)=0,"一覧にない費目",IF(O1501&gt;0,"直した",IF(S1501="未分類","未分類","OK")))))))</f>
        <v/>
      </c>
    </row>
    <row r="1502">
      <c r="A1502" s="40" t="n"/>
      <c r="B1502" s="34" t="n"/>
      <c r="C1502" s="35" t="n"/>
      <c r="D1502" s="36" t="n"/>
      <c r="E1502" s="35" t="n"/>
      <c r="F1502" s="35" t="n"/>
      <c r="G1502" s="35" t="n"/>
      <c r="H1502" s="35" t="n"/>
      <c r="I1502" s="40" t="n"/>
      <c r="J1502" s="35" t="n"/>
      <c r="L1502" s="39">
        <f>IF(B1502="","",IFERROR(YEAR(B1502)*0+D1502*0+1,0))</f>
        <v/>
      </c>
      <c r="M1502" s="55">
        <f>IF(L1502&lt;&gt;1,"",IF(O1502&gt;0,IF(INDEX('分け方の表'!$O$4:$O$53,O1502)&lt;&gt;"",DATE(YEAR(INDEX('分け方の表'!$O$4:$O$53,O1502)),MONTH(INDEX('分け方の表'!$O$4:$O$53,O1502)),1),DATE(YEAR(B1502),MONTH(B1502),1)),DATE(YEAR(B1502),MONTH(B1502),1)))</f>
        <v/>
      </c>
      <c r="N1502" s="39">
        <f>IF(L1502&lt;&gt;1,"",IF(J1502="",0,IF(COUNTIFS($J$4:J1502,J1502)&gt;1,1,0)))</f>
        <v/>
      </c>
      <c r="O1502" s="39">
        <f>IF(L1502&lt;&gt;1,"",IF(J1502="",0,IFERROR(MATCH(J1502,'分け方の表'!$M$4:$M$53,0),0)))</f>
        <v/>
      </c>
      <c r="P1502" s="39">
        <f>IF(L1502&lt;&gt;1,"",IF(SUMPRODUCT((COUNTIFS(C1502,"*"&amp;'分け方の表'!$F$4:$F$23&amp;"*")&gt;0)*('分け方の表'!$F$4:$F$23&lt;&gt;"")*'分け方の表'!$I$4:$I$23)=0,99,1+COUNTIFS('分け方の表'!$I$4:$I$23,"&gt;"&amp;SUMPRODUCT((COUNTIFS(C1502,"*"&amp;'分け方の表'!$F$4:$F$23&amp;"*")&gt;0)*('分け方の表'!$F$4:$F$23&lt;&gt;"")*'分け方の表'!$I$4:$I$23))))</f>
        <v/>
      </c>
      <c r="Q1502" s="39">
        <f>IF(L1502&lt;&gt;1,"",IF(P1502&gt;=99,"",INDEX('分け方の表'!$G$4:$G$23,P1502)&amp;""))</f>
        <v/>
      </c>
      <c r="R1502" s="39">
        <f>IF(L1502&lt;&gt;1,"",IF((F1502="収入")*(G1502="給与")*(E1502&lt;&gt;"")*(COUNTIFS('分け方の表'!$J$4:$J$13,E1502)&gt;0),INDEX('分け方の表'!$K$4:$K$13,MATCH(E1502,'分け方の表'!$J$4:$J$13,0))&amp;"",IFERROR(INDEX('分け方の表'!$C$4:$C$103,MATCH(F1502&amp;"|"&amp;G1502,'分け方の表'!$D$4:$D$103,0))&amp;"",IFERROR(INDEX('分け方の表'!$C$4:$C$103,MATCH(F1502&amp;"|（ほか全部）",'分け方の表'!$D$4:$D$103,0))&amp;"","未分類"))))</f>
        <v/>
      </c>
      <c r="S1502" s="39">
        <f>IF(L1502&lt;&gt;1,"",IF(N1502=1,"",IF(IF(O1502&gt;0,INDEX('分け方の表'!$N$4:$N$53,O1502)&amp;"","")&lt;&gt;"",IF(INDEX('分け方の表'!$N$4:$N$53,O1502)="（数えない）","",INDEX('分け方の表'!$N$4:$N$53,O1502)&amp;""),IF(I1502&amp;""="1",IF((Q1502&lt;&gt;"")*(D1502&lt;0)*(IFERROR(INDEX('入力'!$E$30:$E$88,MATCH(Q1502,'入力'!$A$30:$A$88,0)),"")="貯める・増やす"),Q1502,""),IF(A1502&amp;""="0","",IF(Q1502&lt;&gt;"",Q1502,R1502))))))</f>
        <v/>
      </c>
      <c r="T1502" s="56">
        <f>IF(S1502="","",IF(IFERROR(INDEX('入力'!$E$30:$E$88,MATCH(S1502,'入力'!$A$30:$A$88,0)),"")="入るお金",D1502,-D1502))</f>
        <v/>
      </c>
      <c r="U1502" s="39">
        <f>IF(L1502="","",IF(L1502&lt;&gt;1,"見出しなど",IF(N1502=1,"重なり",IF(S1502="",IF(O1502&gt;0,"数えない（直した）",IF(I1502&amp;""="1","振替",IF(A1502&amp;""="0","計算対象外","数えない"))),IF(COUNTIFS('入力'!$A$30:$A$88,S1502)=0,"一覧にない費目",IF(O1502&gt;0,"直した",IF(S1502="未分類","未分類","OK")))))))</f>
        <v/>
      </c>
    </row>
    <row r="1503">
      <c r="A1503" s="40" t="n"/>
      <c r="B1503" s="34" t="n"/>
      <c r="C1503" s="35" t="n"/>
      <c r="D1503" s="36" t="n"/>
      <c r="E1503" s="35" t="n"/>
      <c r="F1503" s="35" t="n"/>
      <c r="G1503" s="35" t="n"/>
      <c r="H1503" s="35" t="n"/>
      <c r="I1503" s="40" t="n"/>
      <c r="J1503" s="35" t="n"/>
      <c r="L1503" s="39">
        <f>IF(B1503="","",IFERROR(YEAR(B1503)*0+D1503*0+1,0))</f>
        <v/>
      </c>
      <c r="M1503" s="55">
        <f>IF(L1503&lt;&gt;1,"",IF(O1503&gt;0,IF(INDEX('分け方の表'!$O$4:$O$53,O1503)&lt;&gt;"",DATE(YEAR(INDEX('分け方の表'!$O$4:$O$53,O1503)),MONTH(INDEX('分け方の表'!$O$4:$O$53,O1503)),1),DATE(YEAR(B1503),MONTH(B1503),1)),DATE(YEAR(B1503),MONTH(B1503),1)))</f>
        <v/>
      </c>
      <c r="N1503" s="39">
        <f>IF(L1503&lt;&gt;1,"",IF(J1503="",0,IF(COUNTIFS($J$4:J1503,J1503)&gt;1,1,0)))</f>
        <v/>
      </c>
      <c r="O1503" s="39">
        <f>IF(L1503&lt;&gt;1,"",IF(J1503="",0,IFERROR(MATCH(J1503,'分け方の表'!$M$4:$M$53,0),0)))</f>
        <v/>
      </c>
      <c r="P1503" s="39">
        <f>IF(L1503&lt;&gt;1,"",IF(SUMPRODUCT((COUNTIFS(C1503,"*"&amp;'分け方の表'!$F$4:$F$23&amp;"*")&gt;0)*('分け方の表'!$F$4:$F$23&lt;&gt;"")*'分け方の表'!$I$4:$I$23)=0,99,1+COUNTIFS('分け方の表'!$I$4:$I$23,"&gt;"&amp;SUMPRODUCT((COUNTIFS(C1503,"*"&amp;'分け方の表'!$F$4:$F$23&amp;"*")&gt;0)*('分け方の表'!$F$4:$F$23&lt;&gt;"")*'分け方の表'!$I$4:$I$23))))</f>
        <v/>
      </c>
      <c r="Q1503" s="39">
        <f>IF(L1503&lt;&gt;1,"",IF(P1503&gt;=99,"",INDEX('分け方の表'!$G$4:$G$23,P1503)&amp;""))</f>
        <v/>
      </c>
      <c r="R1503" s="39">
        <f>IF(L1503&lt;&gt;1,"",IF((F1503="収入")*(G1503="給与")*(E1503&lt;&gt;"")*(COUNTIFS('分け方の表'!$J$4:$J$13,E1503)&gt;0),INDEX('分け方の表'!$K$4:$K$13,MATCH(E1503,'分け方の表'!$J$4:$J$13,0))&amp;"",IFERROR(INDEX('分け方の表'!$C$4:$C$103,MATCH(F1503&amp;"|"&amp;G1503,'分け方の表'!$D$4:$D$103,0))&amp;"",IFERROR(INDEX('分け方の表'!$C$4:$C$103,MATCH(F1503&amp;"|（ほか全部）",'分け方の表'!$D$4:$D$103,0))&amp;"","未分類"))))</f>
        <v/>
      </c>
      <c r="S1503" s="39">
        <f>IF(L1503&lt;&gt;1,"",IF(N1503=1,"",IF(IF(O1503&gt;0,INDEX('分け方の表'!$N$4:$N$53,O1503)&amp;"","")&lt;&gt;"",IF(INDEX('分け方の表'!$N$4:$N$53,O1503)="（数えない）","",INDEX('分け方の表'!$N$4:$N$53,O1503)&amp;""),IF(I1503&amp;""="1",IF((Q1503&lt;&gt;"")*(D1503&lt;0)*(IFERROR(INDEX('入力'!$E$30:$E$88,MATCH(Q1503,'入力'!$A$30:$A$88,0)),"")="貯める・増やす"),Q1503,""),IF(A1503&amp;""="0","",IF(Q1503&lt;&gt;"",Q1503,R1503))))))</f>
        <v/>
      </c>
      <c r="T1503" s="56">
        <f>IF(S1503="","",IF(IFERROR(INDEX('入力'!$E$30:$E$88,MATCH(S1503,'入力'!$A$30:$A$88,0)),"")="入るお金",D1503,-D1503))</f>
        <v/>
      </c>
      <c r="U1503" s="39">
        <f>IF(L1503="","",IF(L1503&lt;&gt;1,"見出しなど",IF(N1503=1,"重なり",IF(S1503="",IF(O1503&gt;0,"数えない（直した）",IF(I1503&amp;""="1","振替",IF(A1503&amp;""="0","計算対象外","数えない"))),IF(COUNTIFS('入力'!$A$30:$A$88,S1503)=0,"一覧にない費目",IF(O1503&gt;0,"直した",IF(S1503="未分類","未分類","OK")))))))</f>
        <v/>
      </c>
    </row>
    <row r="1504">
      <c r="A1504" s="40" t="n"/>
      <c r="B1504" s="34" t="n"/>
      <c r="C1504" s="35" t="n"/>
      <c r="D1504" s="36" t="n"/>
      <c r="E1504" s="35" t="n"/>
      <c r="F1504" s="35" t="n"/>
      <c r="G1504" s="35" t="n"/>
      <c r="H1504" s="35" t="n"/>
      <c r="I1504" s="40" t="n"/>
      <c r="J1504" s="35" t="n"/>
      <c r="L1504" s="39">
        <f>IF(B1504="","",IFERROR(YEAR(B1504)*0+D1504*0+1,0))</f>
        <v/>
      </c>
      <c r="M1504" s="55">
        <f>IF(L1504&lt;&gt;1,"",IF(O1504&gt;0,IF(INDEX('分け方の表'!$O$4:$O$53,O1504)&lt;&gt;"",DATE(YEAR(INDEX('分け方の表'!$O$4:$O$53,O1504)),MONTH(INDEX('分け方の表'!$O$4:$O$53,O1504)),1),DATE(YEAR(B1504),MONTH(B1504),1)),DATE(YEAR(B1504),MONTH(B1504),1)))</f>
        <v/>
      </c>
      <c r="N1504" s="39">
        <f>IF(L1504&lt;&gt;1,"",IF(J1504="",0,IF(COUNTIFS($J$4:J1504,J1504)&gt;1,1,0)))</f>
        <v/>
      </c>
      <c r="O1504" s="39">
        <f>IF(L1504&lt;&gt;1,"",IF(J1504="",0,IFERROR(MATCH(J1504,'分け方の表'!$M$4:$M$53,0),0)))</f>
        <v/>
      </c>
      <c r="P1504" s="39">
        <f>IF(L1504&lt;&gt;1,"",IF(SUMPRODUCT((COUNTIFS(C1504,"*"&amp;'分け方の表'!$F$4:$F$23&amp;"*")&gt;0)*('分け方の表'!$F$4:$F$23&lt;&gt;"")*'分け方の表'!$I$4:$I$23)=0,99,1+COUNTIFS('分け方の表'!$I$4:$I$23,"&gt;"&amp;SUMPRODUCT((COUNTIFS(C1504,"*"&amp;'分け方の表'!$F$4:$F$23&amp;"*")&gt;0)*('分け方の表'!$F$4:$F$23&lt;&gt;"")*'分け方の表'!$I$4:$I$23))))</f>
        <v/>
      </c>
      <c r="Q1504" s="39">
        <f>IF(L1504&lt;&gt;1,"",IF(P1504&gt;=99,"",INDEX('分け方の表'!$G$4:$G$23,P1504)&amp;""))</f>
        <v/>
      </c>
      <c r="R1504" s="39">
        <f>IF(L1504&lt;&gt;1,"",IF((F1504="収入")*(G1504="給与")*(E1504&lt;&gt;"")*(COUNTIFS('分け方の表'!$J$4:$J$13,E1504)&gt;0),INDEX('分け方の表'!$K$4:$K$13,MATCH(E1504,'分け方の表'!$J$4:$J$13,0))&amp;"",IFERROR(INDEX('分け方の表'!$C$4:$C$103,MATCH(F1504&amp;"|"&amp;G1504,'分け方の表'!$D$4:$D$103,0))&amp;"",IFERROR(INDEX('分け方の表'!$C$4:$C$103,MATCH(F1504&amp;"|（ほか全部）",'分け方の表'!$D$4:$D$103,0))&amp;"","未分類"))))</f>
        <v/>
      </c>
      <c r="S1504" s="39">
        <f>IF(L1504&lt;&gt;1,"",IF(N1504=1,"",IF(IF(O1504&gt;0,INDEX('分け方の表'!$N$4:$N$53,O1504)&amp;"","")&lt;&gt;"",IF(INDEX('分け方の表'!$N$4:$N$53,O1504)="（数えない）","",INDEX('分け方の表'!$N$4:$N$53,O1504)&amp;""),IF(I1504&amp;""="1",IF((Q1504&lt;&gt;"")*(D1504&lt;0)*(IFERROR(INDEX('入力'!$E$30:$E$88,MATCH(Q1504,'入力'!$A$30:$A$88,0)),"")="貯める・増やす"),Q1504,""),IF(A1504&amp;""="0","",IF(Q1504&lt;&gt;"",Q1504,R1504))))))</f>
        <v/>
      </c>
      <c r="T1504" s="56">
        <f>IF(S1504="","",IF(IFERROR(INDEX('入力'!$E$30:$E$88,MATCH(S1504,'入力'!$A$30:$A$88,0)),"")="入るお金",D1504,-D1504))</f>
        <v/>
      </c>
      <c r="U1504" s="39">
        <f>IF(L1504="","",IF(L1504&lt;&gt;1,"見出しなど",IF(N1504=1,"重なり",IF(S1504="",IF(O1504&gt;0,"数えない（直した）",IF(I1504&amp;""="1","振替",IF(A1504&amp;""="0","計算対象外","数えない"))),IF(COUNTIFS('入力'!$A$30:$A$88,S1504)=0,"一覧にない費目",IF(O1504&gt;0,"直した",IF(S1504="未分類","未分類","OK")))))))</f>
        <v/>
      </c>
    </row>
    <row r="1505">
      <c r="A1505" s="40" t="n"/>
      <c r="B1505" s="34" t="n"/>
      <c r="C1505" s="35" t="n"/>
      <c r="D1505" s="36" t="n"/>
      <c r="E1505" s="35" t="n"/>
      <c r="F1505" s="35" t="n"/>
      <c r="G1505" s="35" t="n"/>
      <c r="H1505" s="35" t="n"/>
      <c r="I1505" s="40" t="n"/>
      <c r="J1505" s="35" t="n"/>
      <c r="L1505" s="39">
        <f>IF(B1505="","",IFERROR(YEAR(B1505)*0+D1505*0+1,0))</f>
        <v/>
      </c>
      <c r="M1505" s="55">
        <f>IF(L1505&lt;&gt;1,"",IF(O1505&gt;0,IF(INDEX('分け方の表'!$O$4:$O$53,O1505)&lt;&gt;"",DATE(YEAR(INDEX('分け方の表'!$O$4:$O$53,O1505)),MONTH(INDEX('分け方の表'!$O$4:$O$53,O1505)),1),DATE(YEAR(B1505),MONTH(B1505),1)),DATE(YEAR(B1505),MONTH(B1505),1)))</f>
        <v/>
      </c>
      <c r="N1505" s="39">
        <f>IF(L1505&lt;&gt;1,"",IF(J1505="",0,IF(COUNTIFS($J$4:J1505,J1505)&gt;1,1,0)))</f>
        <v/>
      </c>
      <c r="O1505" s="39">
        <f>IF(L1505&lt;&gt;1,"",IF(J1505="",0,IFERROR(MATCH(J1505,'分け方の表'!$M$4:$M$53,0),0)))</f>
        <v/>
      </c>
      <c r="P1505" s="39">
        <f>IF(L1505&lt;&gt;1,"",IF(SUMPRODUCT((COUNTIFS(C1505,"*"&amp;'分け方の表'!$F$4:$F$23&amp;"*")&gt;0)*('分け方の表'!$F$4:$F$23&lt;&gt;"")*'分け方の表'!$I$4:$I$23)=0,99,1+COUNTIFS('分け方の表'!$I$4:$I$23,"&gt;"&amp;SUMPRODUCT((COUNTIFS(C1505,"*"&amp;'分け方の表'!$F$4:$F$23&amp;"*")&gt;0)*('分け方の表'!$F$4:$F$23&lt;&gt;"")*'分け方の表'!$I$4:$I$23))))</f>
        <v/>
      </c>
      <c r="Q1505" s="39">
        <f>IF(L1505&lt;&gt;1,"",IF(P1505&gt;=99,"",INDEX('分け方の表'!$G$4:$G$23,P1505)&amp;""))</f>
        <v/>
      </c>
      <c r="R1505" s="39">
        <f>IF(L1505&lt;&gt;1,"",IF((F1505="収入")*(G1505="給与")*(E1505&lt;&gt;"")*(COUNTIFS('分け方の表'!$J$4:$J$13,E1505)&gt;0),INDEX('分け方の表'!$K$4:$K$13,MATCH(E1505,'分け方の表'!$J$4:$J$13,0))&amp;"",IFERROR(INDEX('分け方の表'!$C$4:$C$103,MATCH(F1505&amp;"|"&amp;G1505,'分け方の表'!$D$4:$D$103,0))&amp;"",IFERROR(INDEX('分け方の表'!$C$4:$C$103,MATCH(F1505&amp;"|（ほか全部）",'分け方の表'!$D$4:$D$103,0))&amp;"","未分類"))))</f>
        <v/>
      </c>
      <c r="S1505" s="39">
        <f>IF(L1505&lt;&gt;1,"",IF(N1505=1,"",IF(IF(O1505&gt;0,INDEX('分け方の表'!$N$4:$N$53,O1505)&amp;"","")&lt;&gt;"",IF(INDEX('分け方の表'!$N$4:$N$53,O1505)="（数えない）","",INDEX('分け方の表'!$N$4:$N$53,O1505)&amp;""),IF(I1505&amp;""="1",IF((Q1505&lt;&gt;"")*(D1505&lt;0)*(IFERROR(INDEX('入力'!$E$30:$E$88,MATCH(Q1505,'入力'!$A$30:$A$88,0)),"")="貯める・増やす"),Q1505,""),IF(A1505&amp;""="0","",IF(Q1505&lt;&gt;"",Q1505,R1505))))))</f>
        <v/>
      </c>
      <c r="T1505" s="56">
        <f>IF(S1505="","",IF(IFERROR(INDEX('入力'!$E$30:$E$88,MATCH(S1505,'入力'!$A$30:$A$88,0)),"")="入るお金",D1505,-D1505))</f>
        <v/>
      </c>
      <c r="U1505" s="39">
        <f>IF(L1505="","",IF(L1505&lt;&gt;1,"見出しなど",IF(N1505=1,"重なり",IF(S1505="",IF(O1505&gt;0,"数えない（直した）",IF(I1505&amp;""="1","振替",IF(A1505&amp;""="0","計算対象外","数えない"))),IF(COUNTIFS('入力'!$A$30:$A$88,S1505)=0,"一覧にない費目",IF(O1505&gt;0,"直した",IF(S1505="未分類","未分類","OK")))))))</f>
        <v/>
      </c>
    </row>
    <row r="1506">
      <c r="A1506" s="40" t="n"/>
      <c r="B1506" s="34" t="n"/>
      <c r="C1506" s="35" t="n"/>
      <c r="D1506" s="36" t="n"/>
      <c r="E1506" s="35" t="n"/>
      <c r="F1506" s="35" t="n"/>
      <c r="G1506" s="35" t="n"/>
      <c r="H1506" s="35" t="n"/>
      <c r="I1506" s="40" t="n"/>
      <c r="J1506" s="35" t="n"/>
      <c r="L1506" s="39">
        <f>IF(B1506="","",IFERROR(YEAR(B1506)*0+D1506*0+1,0))</f>
        <v/>
      </c>
      <c r="M1506" s="55">
        <f>IF(L1506&lt;&gt;1,"",IF(O1506&gt;0,IF(INDEX('分け方の表'!$O$4:$O$53,O1506)&lt;&gt;"",DATE(YEAR(INDEX('分け方の表'!$O$4:$O$53,O1506)),MONTH(INDEX('分け方の表'!$O$4:$O$53,O1506)),1),DATE(YEAR(B1506),MONTH(B1506),1)),DATE(YEAR(B1506),MONTH(B1506),1)))</f>
        <v/>
      </c>
      <c r="N1506" s="39">
        <f>IF(L1506&lt;&gt;1,"",IF(J1506="",0,IF(COUNTIFS($J$4:J1506,J1506)&gt;1,1,0)))</f>
        <v/>
      </c>
      <c r="O1506" s="39">
        <f>IF(L1506&lt;&gt;1,"",IF(J1506="",0,IFERROR(MATCH(J1506,'分け方の表'!$M$4:$M$53,0),0)))</f>
        <v/>
      </c>
      <c r="P1506" s="39">
        <f>IF(L1506&lt;&gt;1,"",IF(SUMPRODUCT((COUNTIFS(C1506,"*"&amp;'分け方の表'!$F$4:$F$23&amp;"*")&gt;0)*('分け方の表'!$F$4:$F$23&lt;&gt;"")*'分け方の表'!$I$4:$I$23)=0,99,1+COUNTIFS('分け方の表'!$I$4:$I$23,"&gt;"&amp;SUMPRODUCT((COUNTIFS(C1506,"*"&amp;'分け方の表'!$F$4:$F$23&amp;"*")&gt;0)*('分け方の表'!$F$4:$F$23&lt;&gt;"")*'分け方の表'!$I$4:$I$23))))</f>
        <v/>
      </c>
      <c r="Q1506" s="39">
        <f>IF(L1506&lt;&gt;1,"",IF(P1506&gt;=99,"",INDEX('分け方の表'!$G$4:$G$23,P1506)&amp;""))</f>
        <v/>
      </c>
      <c r="R1506" s="39">
        <f>IF(L1506&lt;&gt;1,"",IF((F1506="収入")*(G1506="給与")*(E1506&lt;&gt;"")*(COUNTIFS('分け方の表'!$J$4:$J$13,E1506)&gt;0),INDEX('分け方の表'!$K$4:$K$13,MATCH(E1506,'分け方の表'!$J$4:$J$13,0))&amp;"",IFERROR(INDEX('分け方の表'!$C$4:$C$103,MATCH(F1506&amp;"|"&amp;G1506,'分け方の表'!$D$4:$D$103,0))&amp;"",IFERROR(INDEX('分け方の表'!$C$4:$C$103,MATCH(F1506&amp;"|（ほか全部）",'分け方の表'!$D$4:$D$103,0))&amp;"","未分類"))))</f>
        <v/>
      </c>
      <c r="S1506" s="39">
        <f>IF(L1506&lt;&gt;1,"",IF(N1506=1,"",IF(IF(O1506&gt;0,INDEX('分け方の表'!$N$4:$N$53,O1506)&amp;"","")&lt;&gt;"",IF(INDEX('分け方の表'!$N$4:$N$53,O1506)="（数えない）","",INDEX('分け方の表'!$N$4:$N$53,O1506)&amp;""),IF(I1506&amp;""="1",IF((Q1506&lt;&gt;"")*(D1506&lt;0)*(IFERROR(INDEX('入力'!$E$30:$E$88,MATCH(Q1506,'入力'!$A$30:$A$88,0)),"")="貯める・増やす"),Q1506,""),IF(A1506&amp;""="0","",IF(Q1506&lt;&gt;"",Q1506,R1506))))))</f>
        <v/>
      </c>
      <c r="T1506" s="56">
        <f>IF(S1506="","",IF(IFERROR(INDEX('入力'!$E$30:$E$88,MATCH(S1506,'入力'!$A$30:$A$88,0)),"")="入るお金",D1506,-D1506))</f>
        <v/>
      </c>
      <c r="U1506" s="39">
        <f>IF(L1506="","",IF(L1506&lt;&gt;1,"見出しなど",IF(N1506=1,"重なり",IF(S1506="",IF(O1506&gt;0,"数えない（直した）",IF(I1506&amp;""="1","振替",IF(A1506&amp;""="0","計算対象外","数えない"))),IF(COUNTIFS('入力'!$A$30:$A$88,S1506)=0,"一覧にない費目",IF(O1506&gt;0,"直した",IF(S1506="未分類","未分類","OK")))))))</f>
        <v/>
      </c>
    </row>
    <row r="1507">
      <c r="A1507" s="40" t="n"/>
      <c r="B1507" s="34" t="n"/>
      <c r="C1507" s="35" t="n"/>
      <c r="D1507" s="36" t="n"/>
      <c r="E1507" s="35" t="n"/>
      <c r="F1507" s="35" t="n"/>
      <c r="G1507" s="35" t="n"/>
      <c r="H1507" s="35" t="n"/>
      <c r="I1507" s="40" t="n"/>
      <c r="J1507" s="35" t="n"/>
      <c r="L1507" s="39">
        <f>IF(B1507="","",IFERROR(YEAR(B1507)*0+D1507*0+1,0))</f>
        <v/>
      </c>
      <c r="M1507" s="55">
        <f>IF(L1507&lt;&gt;1,"",IF(O1507&gt;0,IF(INDEX('分け方の表'!$O$4:$O$53,O1507)&lt;&gt;"",DATE(YEAR(INDEX('分け方の表'!$O$4:$O$53,O1507)),MONTH(INDEX('分け方の表'!$O$4:$O$53,O1507)),1),DATE(YEAR(B1507),MONTH(B1507),1)),DATE(YEAR(B1507),MONTH(B1507),1)))</f>
        <v/>
      </c>
      <c r="N1507" s="39">
        <f>IF(L1507&lt;&gt;1,"",IF(J1507="",0,IF(COUNTIFS($J$4:J1507,J1507)&gt;1,1,0)))</f>
        <v/>
      </c>
      <c r="O1507" s="39">
        <f>IF(L1507&lt;&gt;1,"",IF(J1507="",0,IFERROR(MATCH(J1507,'分け方の表'!$M$4:$M$53,0),0)))</f>
        <v/>
      </c>
      <c r="P1507" s="39">
        <f>IF(L1507&lt;&gt;1,"",IF(SUMPRODUCT((COUNTIFS(C1507,"*"&amp;'分け方の表'!$F$4:$F$23&amp;"*")&gt;0)*('分け方の表'!$F$4:$F$23&lt;&gt;"")*'分け方の表'!$I$4:$I$23)=0,99,1+COUNTIFS('分け方の表'!$I$4:$I$23,"&gt;"&amp;SUMPRODUCT((COUNTIFS(C1507,"*"&amp;'分け方の表'!$F$4:$F$23&amp;"*")&gt;0)*('分け方の表'!$F$4:$F$23&lt;&gt;"")*'分け方の表'!$I$4:$I$23))))</f>
        <v/>
      </c>
      <c r="Q1507" s="39">
        <f>IF(L1507&lt;&gt;1,"",IF(P1507&gt;=99,"",INDEX('分け方の表'!$G$4:$G$23,P1507)&amp;""))</f>
        <v/>
      </c>
      <c r="R1507" s="39">
        <f>IF(L1507&lt;&gt;1,"",IF((F1507="収入")*(G1507="給与")*(E1507&lt;&gt;"")*(COUNTIFS('分け方の表'!$J$4:$J$13,E1507)&gt;0),INDEX('分け方の表'!$K$4:$K$13,MATCH(E1507,'分け方の表'!$J$4:$J$13,0))&amp;"",IFERROR(INDEX('分け方の表'!$C$4:$C$103,MATCH(F1507&amp;"|"&amp;G1507,'分け方の表'!$D$4:$D$103,0))&amp;"",IFERROR(INDEX('分け方の表'!$C$4:$C$103,MATCH(F1507&amp;"|（ほか全部）",'分け方の表'!$D$4:$D$103,0))&amp;"","未分類"))))</f>
        <v/>
      </c>
      <c r="S1507" s="39">
        <f>IF(L1507&lt;&gt;1,"",IF(N1507=1,"",IF(IF(O1507&gt;0,INDEX('分け方の表'!$N$4:$N$53,O1507)&amp;"","")&lt;&gt;"",IF(INDEX('分け方の表'!$N$4:$N$53,O1507)="（数えない）","",INDEX('分け方の表'!$N$4:$N$53,O1507)&amp;""),IF(I1507&amp;""="1",IF((Q1507&lt;&gt;"")*(D1507&lt;0)*(IFERROR(INDEX('入力'!$E$30:$E$88,MATCH(Q1507,'入力'!$A$30:$A$88,0)),"")="貯める・増やす"),Q1507,""),IF(A1507&amp;""="0","",IF(Q1507&lt;&gt;"",Q1507,R1507))))))</f>
        <v/>
      </c>
      <c r="T1507" s="56">
        <f>IF(S1507="","",IF(IFERROR(INDEX('入力'!$E$30:$E$88,MATCH(S1507,'入力'!$A$30:$A$88,0)),"")="入るお金",D1507,-D1507))</f>
        <v/>
      </c>
      <c r="U1507" s="39">
        <f>IF(L1507="","",IF(L1507&lt;&gt;1,"見出しなど",IF(N1507=1,"重なり",IF(S1507="",IF(O1507&gt;0,"数えない（直した）",IF(I1507&amp;""="1","振替",IF(A1507&amp;""="0","計算対象外","数えない"))),IF(COUNTIFS('入力'!$A$30:$A$88,S1507)=0,"一覧にない費目",IF(O1507&gt;0,"直した",IF(S1507="未分類","未分類","OK")))))))</f>
        <v/>
      </c>
    </row>
    <row r="1508">
      <c r="A1508" s="40" t="n"/>
      <c r="B1508" s="34" t="n"/>
      <c r="C1508" s="35" t="n"/>
      <c r="D1508" s="36" t="n"/>
      <c r="E1508" s="35" t="n"/>
      <c r="F1508" s="35" t="n"/>
      <c r="G1508" s="35" t="n"/>
      <c r="H1508" s="35" t="n"/>
      <c r="I1508" s="40" t="n"/>
      <c r="J1508" s="35" t="n"/>
      <c r="L1508" s="39">
        <f>IF(B1508="","",IFERROR(YEAR(B1508)*0+D1508*0+1,0))</f>
        <v/>
      </c>
      <c r="M1508" s="55">
        <f>IF(L1508&lt;&gt;1,"",IF(O1508&gt;0,IF(INDEX('分け方の表'!$O$4:$O$53,O1508)&lt;&gt;"",DATE(YEAR(INDEX('分け方の表'!$O$4:$O$53,O1508)),MONTH(INDEX('分け方の表'!$O$4:$O$53,O1508)),1),DATE(YEAR(B1508),MONTH(B1508),1)),DATE(YEAR(B1508),MONTH(B1508),1)))</f>
        <v/>
      </c>
      <c r="N1508" s="39">
        <f>IF(L1508&lt;&gt;1,"",IF(J1508="",0,IF(COUNTIFS($J$4:J1508,J1508)&gt;1,1,0)))</f>
        <v/>
      </c>
      <c r="O1508" s="39">
        <f>IF(L1508&lt;&gt;1,"",IF(J1508="",0,IFERROR(MATCH(J1508,'分け方の表'!$M$4:$M$53,0),0)))</f>
        <v/>
      </c>
      <c r="P1508" s="39">
        <f>IF(L1508&lt;&gt;1,"",IF(SUMPRODUCT((COUNTIFS(C1508,"*"&amp;'分け方の表'!$F$4:$F$23&amp;"*")&gt;0)*('分け方の表'!$F$4:$F$23&lt;&gt;"")*'分け方の表'!$I$4:$I$23)=0,99,1+COUNTIFS('分け方の表'!$I$4:$I$23,"&gt;"&amp;SUMPRODUCT((COUNTIFS(C1508,"*"&amp;'分け方の表'!$F$4:$F$23&amp;"*")&gt;0)*('分け方の表'!$F$4:$F$23&lt;&gt;"")*'分け方の表'!$I$4:$I$23))))</f>
        <v/>
      </c>
      <c r="Q1508" s="39">
        <f>IF(L1508&lt;&gt;1,"",IF(P1508&gt;=99,"",INDEX('分け方の表'!$G$4:$G$23,P1508)&amp;""))</f>
        <v/>
      </c>
      <c r="R1508" s="39">
        <f>IF(L1508&lt;&gt;1,"",IF((F1508="収入")*(G1508="給与")*(E1508&lt;&gt;"")*(COUNTIFS('分け方の表'!$J$4:$J$13,E1508)&gt;0),INDEX('分け方の表'!$K$4:$K$13,MATCH(E1508,'分け方の表'!$J$4:$J$13,0))&amp;"",IFERROR(INDEX('分け方の表'!$C$4:$C$103,MATCH(F1508&amp;"|"&amp;G1508,'分け方の表'!$D$4:$D$103,0))&amp;"",IFERROR(INDEX('分け方の表'!$C$4:$C$103,MATCH(F1508&amp;"|（ほか全部）",'分け方の表'!$D$4:$D$103,0))&amp;"","未分類"))))</f>
        <v/>
      </c>
      <c r="S1508" s="39">
        <f>IF(L1508&lt;&gt;1,"",IF(N1508=1,"",IF(IF(O1508&gt;0,INDEX('分け方の表'!$N$4:$N$53,O1508)&amp;"","")&lt;&gt;"",IF(INDEX('分け方の表'!$N$4:$N$53,O1508)="（数えない）","",INDEX('分け方の表'!$N$4:$N$53,O1508)&amp;""),IF(I1508&amp;""="1",IF((Q1508&lt;&gt;"")*(D1508&lt;0)*(IFERROR(INDEX('入力'!$E$30:$E$88,MATCH(Q1508,'入力'!$A$30:$A$88,0)),"")="貯める・増やす"),Q1508,""),IF(A1508&amp;""="0","",IF(Q1508&lt;&gt;"",Q1508,R1508))))))</f>
        <v/>
      </c>
      <c r="T1508" s="56">
        <f>IF(S1508="","",IF(IFERROR(INDEX('入力'!$E$30:$E$88,MATCH(S1508,'入力'!$A$30:$A$88,0)),"")="入るお金",D1508,-D1508))</f>
        <v/>
      </c>
      <c r="U1508" s="39">
        <f>IF(L1508="","",IF(L1508&lt;&gt;1,"見出しなど",IF(N1508=1,"重なり",IF(S1508="",IF(O1508&gt;0,"数えない（直した）",IF(I1508&amp;""="1","振替",IF(A1508&amp;""="0","計算対象外","数えない"))),IF(COUNTIFS('入力'!$A$30:$A$88,S1508)=0,"一覧にない費目",IF(O1508&gt;0,"直した",IF(S1508="未分類","未分類","OK")))))))</f>
        <v/>
      </c>
    </row>
    <row r="1509">
      <c r="A1509" s="40" t="n"/>
      <c r="B1509" s="34" t="n"/>
      <c r="C1509" s="35" t="n"/>
      <c r="D1509" s="36" t="n"/>
      <c r="E1509" s="35" t="n"/>
      <c r="F1509" s="35" t="n"/>
      <c r="G1509" s="35" t="n"/>
      <c r="H1509" s="35" t="n"/>
      <c r="I1509" s="40" t="n"/>
      <c r="J1509" s="35" t="n"/>
      <c r="L1509" s="39">
        <f>IF(B1509="","",IFERROR(YEAR(B1509)*0+D1509*0+1,0))</f>
        <v/>
      </c>
      <c r="M1509" s="55">
        <f>IF(L1509&lt;&gt;1,"",IF(O1509&gt;0,IF(INDEX('分け方の表'!$O$4:$O$53,O1509)&lt;&gt;"",DATE(YEAR(INDEX('分け方の表'!$O$4:$O$53,O1509)),MONTH(INDEX('分け方の表'!$O$4:$O$53,O1509)),1),DATE(YEAR(B1509),MONTH(B1509),1)),DATE(YEAR(B1509),MONTH(B1509),1)))</f>
        <v/>
      </c>
      <c r="N1509" s="39">
        <f>IF(L1509&lt;&gt;1,"",IF(J1509="",0,IF(COUNTIFS($J$4:J1509,J1509)&gt;1,1,0)))</f>
        <v/>
      </c>
      <c r="O1509" s="39">
        <f>IF(L1509&lt;&gt;1,"",IF(J1509="",0,IFERROR(MATCH(J1509,'分け方の表'!$M$4:$M$53,0),0)))</f>
        <v/>
      </c>
      <c r="P1509" s="39">
        <f>IF(L1509&lt;&gt;1,"",IF(SUMPRODUCT((COUNTIFS(C1509,"*"&amp;'分け方の表'!$F$4:$F$23&amp;"*")&gt;0)*('分け方の表'!$F$4:$F$23&lt;&gt;"")*'分け方の表'!$I$4:$I$23)=0,99,1+COUNTIFS('分け方の表'!$I$4:$I$23,"&gt;"&amp;SUMPRODUCT((COUNTIFS(C1509,"*"&amp;'分け方の表'!$F$4:$F$23&amp;"*")&gt;0)*('分け方の表'!$F$4:$F$23&lt;&gt;"")*'分け方の表'!$I$4:$I$23))))</f>
        <v/>
      </c>
      <c r="Q1509" s="39">
        <f>IF(L1509&lt;&gt;1,"",IF(P1509&gt;=99,"",INDEX('分け方の表'!$G$4:$G$23,P1509)&amp;""))</f>
        <v/>
      </c>
      <c r="R1509" s="39">
        <f>IF(L1509&lt;&gt;1,"",IF((F1509="収入")*(G1509="給与")*(E1509&lt;&gt;"")*(COUNTIFS('分け方の表'!$J$4:$J$13,E1509)&gt;0),INDEX('分け方の表'!$K$4:$K$13,MATCH(E1509,'分け方の表'!$J$4:$J$13,0))&amp;"",IFERROR(INDEX('分け方の表'!$C$4:$C$103,MATCH(F1509&amp;"|"&amp;G1509,'分け方の表'!$D$4:$D$103,0))&amp;"",IFERROR(INDEX('分け方の表'!$C$4:$C$103,MATCH(F1509&amp;"|（ほか全部）",'分け方の表'!$D$4:$D$103,0))&amp;"","未分類"))))</f>
        <v/>
      </c>
      <c r="S1509" s="39">
        <f>IF(L1509&lt;&gt;1,"",IF(N1509=1,"",IF(IF(O1509&gt;0,INDEX('分け方の表'!$N$4:$N$53,O1509)&amp;"","")&lt;&gt;"",IF(INDEX('分け方の表'!$N$4:$N$53,O1509)="（数えない）","",INDEX('分け方の表'!$N$4:$N$53,O1509)&amp;""),IF(I1509&amp;""="1",IF((Q1509&lt;&gt;"")*(D1509&lt;0)*(IFERROR(INDEX('入力'!$E$30:$E$88,MATCH(Q1509,'入力'!$A$30:$A$88,0)),"")="貯める・増やす"),Q1509,""),IF(A1509&amp;""="0","",IF(Q1509&lt;&gt;"",Q1509,R1509))))))</f>
        <v/>
      </c>
      <c r="T1509" s="56">
        <f>IF(S1509="","",IF(IFERROR(INDEX('入力'!$E$30:$E$88,MATCH(S1509,'入力'!$A$30:$A$88,0)),"")="入るお金",D1509,-D1509))</f>
        <v/>
      </c>
      <c r="U1509" s="39">
        <f>IF(L1509="","",IF(L1509&lt;&gt;1,"見出しなど",IF(N1509=1,"重なり",IF(S1509="",IF(O1509&gt;0,"数えない（直した）",IF(I1509&amp;""="1","振替",IF(A1509&amp;""="0","計算対象外","数えない"))),IF(COUNTIFS('入力'!$A$30:$A$88,S1509)=0,"一覧にない費目",IF(O1509&gt;0,"直した",IF(S1509="未分類","未分類","OK")))))))</f>
        <v/>
      </c>
    </row>
    <row r="1510">
      <c r="A1510" s="40" t="n"/>
      <c r="B1510" s="34" t="n"/>
      <c r="C1510" s="35" t="n"/>
      <c r="D1510" s="36" t="n"/>
      <c r="E1510" s="35" t="n"/>
      <c r="F1510" s="35" t="n"/>
      <c r="G1510" s="35" t="n"/>
      <c r="H1510" s="35" t="n"/>
      <c r="I1510" s="40" t="n"/>
      <c r="J1510" s="35" t="n"/>
      <c r="L1510" s="39">
        <f>IF(B1510="","",IFERROR(YEAR(B1510)*0+D1510*0+1,0))</f>
        <v/>
      </c>
      <c r="M1510" s="55">
        <f>IF(L1510&lt;&gt;1,"",IF(O1510&gt;0,IF(INDEX('分け方の表'!$O$4:$O$53,O1510)&lt;&gt;"",DATE(YEAR(INDEX('分け方の表'!$O$4:$O$53,O1510)),MONTH(INDEX('分け方の表'!$O$4:$O$53,O1510)),1),DATE(YEAR(B1510),MONTH(B1510),1)),DATE(YEAR(B1510),MONTH(B1510),1)))</f>
        <v/>
      </c>
      <c r="N1510" s="39">
        <f>IF(L1510&lt;&gt;1,"",IF(J1510="",0,IF(COUNTIFS($J$4:J1510,J1510)&gt;1,1,0)))</f>
        <v/>
      </c>
      <c r="O1510" s="39">
        <f>IF(L1510&lt;&gt;1,"",IF(J1510="",0,IFERROR(MATCH(J1510,'分け方の表'!$M$4:$M$53,0),0)))</f>
        <v/>
      </c>
      <c r="P1510" s="39">
        <f>IF(L1510&lt;&gt;1,"",IF(SUMPRODUCT((COUNTIFS(C1510,"*"&amp;'分け方の表'!$F$4:$F$23&amp;"*")&gt;0)*('分け方の表'!$F$4:$F$23&lt;&gt;"")*'分け方の表'!$I$4:$I$23)=0,99,1+COUNTIFS('分け方の表'!$I$4:$I$23,"&gt;"&amp;SUMPRODUCT((COUNTIFS(C1510,"*"&amp;'分け方の表'!$F$4:$F$23&amp;"*")&gt;0)*('分け方の表'!$F$4:$F$23&lt;&gt;"")*'分け方の表'!$I$4:$I$23))))</f>
        <v/>
      </c>
      <c r="Q1510" s="39">
        <f>IF(L1510&lt;&gt;1,"",IF(P1510&gt;=99,"",INDEX('分け方の表'!$G$4:$G$23,P1510)&amp;""))</f>
        <v/>
      </c>
      <c r="R1510" s="39">
        <f>IF(L1510&lt;&gt;1,"",IF((F1510="収入")*(G1510="給与")*(E1510&lt;&gt;"")*(COUNTIFS('分け方の表'!$J$4:$J$13,E1510)&gt;0),INDEX('分け方の表'!$K$4:$K$13,MATCH(E1510,'分け方の表'!$J$4:$J$13,0))&amp;"",IFERROR(INDEX('分け方の表'!$C$4:$C$103,MATCH(F1510&amp;"|"&amp;G1510,'分け方の表'!$D$4:$D$103,0))&amp;"",IFERROR(INDEX('分け方の表'!$C$4:$C$103,MATCH(F1510&amp;"|（ほか全部）",'分け方の表'!$D$4:$D$103,0))&amp;"","未分類"))))</f>
        <v/>
      </c>
      <c r="S1510" s="39">
        <f>IF(L1510&lt;&gt;1,"",IF(N1510=1,"",IF(IF(O1510&gt;0,INDEX('分け方の表'!$N$4:$N$53,O1510)&amp;"","")&lt;&gt;"",IF(INDEX('分け方の表'!$N$4:$N$53,O1510)="（数えない）","",INDEX('分け方の表'!$N$4:$N$53,O1510)&amp;""),IF(I1510&amp;""="1",IF((Q1510&lt;&gt;"")*(D1510&lt;0)*(IFERROR(INDEX('入力'!$E$30:$E$88,MATCH(Q1510,'入力'!$A$30:$A$88,0)),"")="貯める・増やす"),Q1510,""),IF(A1510&amp;""="0","",IF(Q1510&lt;&gt;"",Q1510,R1510))))))</f>
        <v/>
      </c>
      <c r="T1510" s="56">
        <f>IF(S1510="","",IF(IFERROR(INDEX('入力'!$E$30:$E$88,MATCH(S1510,'入力'!$A$30:$A$88,0)),"")="入るお金",D1510,-D1510))</f>
        <v/>
      </c>
      <c r="U1510" s="39">
        <f>IF(L1510="","",IF(L1510&lt;&gt;1,"見出しなど",IF(N1510=1,"重なり",IF(S1510="",IF(O1510&gt;0,"数えない（直した）",IF(I1510&amp;""="1","振替",IF(A1510&amp;""="0","計算対象外","数えない"))),IF(COUNTIFS('入力'!$A$30:$A$88,S1510)=0,"一覧にない費目",IF(O1510&gt;0,"直した",IF(S1510="未分類","未分類","OK")))))))</f>
        <v/>
      </c>
    </row>
    <row r="1511">
      <c r="A1511" s="40" t="n"/>
      <c r="B1511" s="34" t="n"/>
      <c r="C1511" s="35" t="n"/>
      <c r="D1511" s="36" t="n"/>
      <c r="E1511" s="35" t="n"/>
      <c r="F1511" s="35" t="n"/>
      <c r="G1511" s="35" t="n"/>
      <c r="H1511" s="35" t="n"/>
      <c r="I1511" s="40" t="n"/>
      <c r="J1511" s="35" t="n"/>
      <c r="L1511" s="39">
        <f>IF(B1511="","",IFERROR(YEAR(B1511)*0+D1511*0+1,0))</f>
        <v/>
      </c>
      <c r="M1511" s="55">
        <f>IF(L1511&lt;&gt;1,"",IF(O1511&gt;0,IF(INDEX('分け方の表'!$O$4:$O$53,O1511)&lt;&gt;"",DATE(YEAR(INDEX('分け方の表'!$O$4:$O$53,O1511)),MONTH(INDEX('分け方の表'!$O$4:$O$53,O1511)),1),DATE(YEAR(B1511),MONTH(B1511),1)),DATE(YEAR(B1511),MONTH(B1511),1)))</f>
        <v/>
      </c>
      <c r="N1511" s="39">
        <f>IF(L1511&lt;&gt;1,"",IF(J1511="",0,IF(COUNTIFS($J$4:J1511,J1511)&gt;1,1,0)))</f>
        <v/>
      </c>
      <c r="O1511" s="39">
        <f>IF(L1511&lt;&gt;1,"",IF(J1511="",0,IFERROR(MATCH(J1511,'分け方の表'!$M$4:$M$53,0),0)))</f>
        <v/>
      </c>
      <c r="P1511" s="39">
        <f>IF(L1511&lt;&gt;1,"",IF(SUMPRODUCT((COUNTIFS(C1511,"*"&amp;'分け方の表'!$F$4:$F$23&amp;"*")&gt;0)*('分け方の表'!$F$4:$F$23&lt;&gt;"")*'分け方の表'!$I$4:$I$23)=0,99,1+COUNTIFS('分け方の表'!$I$4:$I$23,"&gt;"&amp;SUMPRODUCT((COUNTIFS(C1511,"*"&amp;'分け方の表'!$F$4:$F$23&amp;"*")&gt;0)*('分け方の表'!$F$4:$F$23&lt;&gt;"")*'分け方の表'!$I$4:$I$23))))</f>
        <v/>
      </c>
      <c r="Q1511" s="39">
        <f>IF(L1511&lt;&gt;1,"",IF(P1511&gt;=99,"",INDEX('分け方の表'!$G$4:$G$23,P1511)&amp;""))</f>
        <v/>
      </c>
      <c r="R1511" s="39">
        <f>IF(L1511&lt;&gt;1,"",IF((F1511="収入")*(G1511="給与")*(E1511&lt;&gt;"")*(COUNTIFS('分け方の表'!$J$4:$J$13,E1511)&gt;0),INDEX('分け方の表'!$K$4:$K$13,MATCH(E1511,'分け方の表'!$J$4:$J$13,0))&amp;"",IFERROR(INDEX('分け方の表'!$C$4:$C$103,MATCH(F1511&amp;"|"&amp;G1511,'分け方の表'!$D$4:$D$103,0))&amp;"",IFERROR(INDEX('分け方の表'!$C$4:$C$103,MATCH(F1511&amp;"|（ほか全部）",'分け方の表'!$D$4:$D$103,0))&amp;"","未分類"))))</f>
        <v/>
      </c>
      <c r="S1511" s="39">
        <f>IF(L1511&lt;&gt;1,"",IF(N1511=1,"",IF(IF(O1511&gt;0,INDEX('分け方の表'!$N$4:$N$53,O1511)&amp;"","")&lt;&gt;"",IF(INDEX('分け方の表'!$N$4:$N$53,O1511)="（数えない）","",INDEX('分け方の表'!$N$4:$N$53,O1511)&amp;""),IF(I1511&amp;""="1",IF((Q1511&lt;&gt;"")*(D1511&lt;0)*(IFERROR(INDEX('入力'!$E$30:$E$88,MATCH(Q1511,'入力'!$A$30:$A$88,0)),"")="貯める・増やす"),Q1511,""),IF(A1511&amp;""="0","",IF(Q1511&lt;&gt;"",Q1511,R1511))))))</f>
        <v/>
      </c>
      <c r="T1511" s="56">
        <f>IF(S1511="","",IF(IFERROR(INDEX('入力'!$E$30:$E$88,MATCH(S1511,'入力'!$A$30:$A$88,0)),"")="入るお金",D1511,-D1511))</f>
        <v/>
      </c>
      <c r="U1511" s="39">
        <f>IF(L1511="","",IF(L1511&lt;&gt;1,"見出しなど",IF(N1511=1,"重なり",IF(S1511="",IF(O1511&gt;0,"数えない（直した）",IF(I1511&amp;""="1","振替",IF(A1511&amp;""="0","計算対象外","数えない"))),IF(COUNTIFS('入力'!$A$30:$A$88,S1511)=0,"一覧にない費目",IF(O1511&gt;0,"直した",IF(S1511="未分類","未分類","OK")))))))</f>
        <v/>
      </c>
    </row>
    <row r="1512">
      <c r="A1512" s="40" t="n"/>
      <c r="B1512" s="34" t="n"/>
      <c r="C1512" s="35" t="n"/>
      <c r="D1512" s="36" t="n"/>
      <c r="E1512" s="35" t="n"/>
      <c r="F1512" s="35" t="n"/>
      <c r="G1512" s="35" t="n"/>
      <c r="H1512" s="35" t="n"/>
      <c r="I1512" s="40" t="n"/>
      <c r="J1512" s="35" t="n"/>
      <c r="L1512" s="39">
        <f>IF(B1512="","",IFERROR(YEAR(B1512)*0+D1512*0+1,0))</f>
        <v/>
      </c>
      <c r="M1512" s="55">
        <f>IF(L1512&lt;&gt;1,"",IF(O1512&gt;0,IF(INDEX('分け方の表'!$O$4:$O$53,O1512)&lt;&gt;"",DATE(YEAR(INDEX('分け方の表'!$O$4:$O$53,O1512)),MONTH(INDEX('分け方の表'!$O$4:$O$53,O1512)),1),DATE(YEAR(B1512),MONTH(B1512),1)),DATE(YEAR(B1512),MONTH(B1512),1)))</f>
        <v/>
      </c>
      <c r="N1512" s="39">
        <f>IF(L1512&lt;&gt;1,"",IF(J1512="",0,IF(COUNTIFS($J$4:J1512,J1512)&gt;1,1,0)))</f>
        <v/>
      </c>
      <c r="O1512" s="39">
        <f>IF(L1512&lt;&gt;1,"",IF(J1512="",0,IFERROR(MATCH(J1512,'分け方の表'!$M$4:$M$53,0),0)))</f>
        <v/>
      </c>
      <c r="P1512" s="39">
        <f>IF(L1512&lt;&gt;1,"",IF(SUMPRODUCT((COUNTIFS(C1512,"*"&amp;'分け方の表'!$F$4:$F$23&amp;"*")&gt;0)*('分け方の表'!$F$4:$F$23&lt;&gt;"")*'分け方の表'!$I$4:$I$23)=0,99,1+COUNTIFS('分け方の表'!$I$4:$I$23,"&gt;"&amp;SUMPRODUCT((COUNTIFS(C1512,"*"&amp;'分け方の表'!$F$4:$F$23&amp;"*")&gt;0)*('分け方の表'!$F$4:$F$23&lt;&gt;"")*'分け方の表'!$I$4:$I$23))))</f>
        <v/>
      </c>
      <c r="Q1512" s="39">
        <f>IF(L1512&lt;&gt;1,"",IF(P1512&gt;=99,"",INDEX('分け方の表'!$G$4:$G$23,P1512)&amp;""))</f>
        <v/>
      </c>
      <c r="R1512" s="39">
        <f>IF(L1512&lt;&gt;1,"",IF((F1512="収入")*(G1512="給与")*(E1512&lt;&gt;"")*(COUNTIFS('分け方の表'!$J$4:$J$13,E1512)&gt;0),INDEX('分け方の表'!$K$4:$K$13,MATCH(E1512,'分け方の表'!$J$4:$J$13,0))&amp;"",IFERROR(INDEX('分け方の表'!$C$4:$C$103,MATCH(F1512&amp;"|"&amp;G1512,'分け方の表'!$D$4:$D$103,0))&amp;"",IFERROR(INDEX('分け方の表'!$C$4:$C$103,MATCH(F1512&amp;"|（ほか全部）",'分け方の表'!$D$4:$D$103,0))&amp;"","未分類"))))</f>
        <v/>
      </c>
      <c r="S1512" s="39">
        <f>IF(L1512&lt;&gt;1,"",IF(N1512=1,"",IF(IF(O1512&gt;0,INDEX('分け方の表'!$N$4:$N$53,O1512)&amp;"","")&lt;&gt;"",IF(INDEX('分け方の表'!$N$4:$N$53,O1512)="（数えない）","",INDEX('分け方の表'!$N$4:$N$53,O1512)&amp;""),IF(I1512&amp;""="1",IF((Q1512&lt;&gt;"")*(D1512&lt;0)*(IFERROR(INDEX('入力'!$E$30:$E$88,MATCH(Q1512,'入力'!$A$30:$A$88,0)),"")="貯める・増やす"),Q1512,""),IF(A1512&amp;""="0","",IF(Q1512&lt;&gt;"",Q1512,R1512))))))</f>
        <v/>
      </c>
      <c r="T1512" s="56">
        <f>IF(S1512="","",IF(IFERROR(INDEX('入力'!$E$30:$E$88,MATCH(S1512,'入力'!$A$30:$A$88,0)),"")="入るお金",D1512,-D1512))</f>
        <v/>
      </c>
      <c r="U1512" s="39">
        <f>IF(L1512="","",IF(L1512&lt;&gt;1,"見出しなど",IF(N1512=1,"重なり",IF(S1512="",IF(O1512&gt;0,"数えない（直した）",IF(I1512&amp;""="1","振替",IF(A1512&amp;""="0","計算対象外","数えない"))),IF(COUNTIFS('入力'!$A$30:$A$88,S1512)=0,"一覧にない費目",IF(O1512&gt;0,"直した",IF(S1512="未分類","未分類","OK")))))))</f>
        <v/>
      </c>
    </row>
    <row r="1513">
      <c r="A1513" s="40" t="n"/>
      <c r="B1513" s="34" t="n"/>
      <c r="C1513" s="35" t="n"/>
      <c r="D1513" s="36" t="n"/>
      <c r="E1513" s="35" t="n"/>
      <c r="F1513" s="35" t="n"/>
      <c r="G1513" s="35" t="n"/>
      <c r="H1513" s="35" t="n"/>
      <c r="I1513" s="40" t="n"/>
      <c r="J1513" s="35" t="n"/>
      <c r="L1513" s="39">
        <f>IF(B1513="","",IFERROR(YEAR(B1513)*0+D1513*0+1,0))</f>
        <v/>
      </c>
      <c r="M1513" s="55">
        <f>IF(L1513&lt;&gt;1,"",IF(O1513&gt;0,IF(INDEX('分け方の表'!$O$4:$O$53,O1513)&lt;&gt;"",DATE(YEAR(INDEX('分け方の表'!$O$4:$O$53,O1513)),MONTH(INDEX('分け方の表'!$O$4:$O$53,O1513)),1),DATE(YEAR(B1513),MONTH(B1513),1)),DATE(YEAR(B1513),MONTH(B1513),1)))</f>
        <v/>
      </c>
      <c r="N1513" s="39">
        <f>IF(L1513&lt;&gt;1,"",IF(J1513="",0,IF(COUNTIFS($J$4:J1513,J1513)&gt;1,1,0)))</f>
        <v/>
      </c>
      <c r="O1513" s="39">
        <f>IF(L1513&lt;&gt;1,"",IF(J1513="",0,IFERROR(MATCH(J1513,'分け方の表'!$M$4:$M$53,0),0)))</f>
        <v/>
      </c>
      <c r="P1513" s="39">
        <f>IF(L1513&lt;&gt;1,"",IF(SUMPRODUCT((COUNTIFS(C1513,"*"&amp;'分け方の表'!$F$4:$F$23&amp;"*")&gt;0)*('分け方の表'!$F$4:$F$23&lt;&gt;"")*'分け方の表'!$I$4:$I$23)=0,99,1+COUNTIFS('分け方の表'!$I$4:$I$23,"&gt;"&amp;SUMPRODUCT((COUNTIFS(C1513,"*"&amp;'分け方の表'!$F$4:$F$23&amp;"*")&gt;0)*('分け方の表'!$F$4:$F$23&lt;&gt;"")*'分け方の表'!$I$4:$I$23))))</f>
        <v/>
      </c>
      <c r="Q1513" s="39">
        <f>IF(L1513&lt;&gt;1,"",IF(P1513&gt;=99,"",INDEX('分け方の表'!$G$4:$G$23,P1513)&amp;""))</f>
        <v/>
      </c>
      <c r="R1513" s="39">
        <f>IF(L1513&lt;&gt;1,"",IF((F1513="収入")*(G1513="給与")*(E1513&lt;&gt;"")*(COUNTIFS('分け方の表'!$J$4:$J$13,E1513)&gt;0),INDEX('分け方の表'!$K$4:$K$13,MATCH(E1513,'分け方の表'!$J$4:$J$13,0))&amp;"",IFERROR(INDEX('分け方の表'!$C$4:$C$103,MATCH(F1513&amp;"|"&amp;G1513,'分け方の表'!$D$4:$D$103,0))&amp;"",IFERROR(INDEX('分け方の表'!$C$4:$C$103,MATCH(F1513&amp;"|（ほか全部）",'分け方の表'!$D$4:$D$103,0))&amp;"","未分類"))))</f>
        <v/>
      </c>
      <c r="S1513" s="39">
        <f>IF(L1513&lt;&gt;1,"",IF(N1513=1,"",IF(IF(O1513&gt;0,INDEX('分け方の表'!$N$4:$N$53,O1513)&amp;"","")&lt;&gt;"",IF(INDEX('分け方の表'!$N$4:$N$53,O1513)="（数えない）","",INDEX('分け方の表'!$N$4:$N$53,O1513)&amp;""),IF(I1513&amp;""="1",IF((Q1513&lt;&gt;"")*(D1513&lt;0)*(IFERROR(INDEX('入力'!$E$30:$E$88,MATCH(Q1513,'入力'!$A$30:$A$88,0)),"")="貯める・増やす"),Q1513,""),IF(A1513&amp;""="0","",IF(Q1513&lt;&gt;"",Q1513,R1513))))))</f>
        <v/>
      </c>
      <c r="T1513" s="56">
        <f>IF(S1513="","",IF(IFERROR(INDEX('入力'!$E$30:$E$88,MATCH(S1513,'入力'!$A$30:$A$88,0)),"")="入るお金",D1513,-D1513))</f>
        <v/>
      </c>
      <c r="U1513" s="39">
        <f>IF(L1513="","",IF(L1513&lt;&gt;1,"見出しなど",IF(N1513=1,"重なり",IF(S1513="",IF(O1513&gt;0,"数えない（直した）",IF(I1513&amp;""="1","振替",IF(A1513&amp;""="0","計算対象外","数えない"))),IF(COUNTIFS('入力'!$A$30:$A$88,S1513)=0,"一覧にない費目",IF(O1513&gt;0,"直した",IF(S1513="未分類","未分類","OK")))))))</f>
        <v/>
      </c>
    </row>
    <row r="1514">
      <c r="A1514" s="40" t="n"/>
      <c r="B1514" s="34" t="n"/>
      <c r="C1514" s="35" t="n"/>
      <c r="D1514" s="36" t="n"/>
      <c r="E1514" s="35" t="n"/>
      <c r="F1514" s="35" t="n"/>
      <c r="G1514" s="35" t="n"/>
      <c r="H1514" s="35" t="n"/>
      <c r="I1514" s="40" t="n"/>
      <c r="J1514" s="35" t="n"/>
      <c r="L1514" s="39">
        <f>IF(B1514="","",IFERROR(YEAR(B1514)*0+D1514*0+1,0))</f>
        <v/>
      </c>
      <c r="M1514" s="55">
        <f>IF(L1514&lt;&gt;1,"",IF(O1514&gt;0,IF(INDEX('分け方の表'!$O$4:$O$53,O1514)&lt;&gt;"",DATE(YEAR(INDEX('分け方の表'!$O$4:$O$53,O1514)),MONTH(INDEX('分け方の表'!$O$4:$O$53,O1514)),1),DATE(YEAR(B1514),MONTH(B1514),1)),DATE(YEAR(B1514),MONTH(B1514),1)))</f>
        <v/>
      </c>
      <c r="N1514" s="39">
        <f>IF(L1514&lt;&gt;1,"",IF(J1514="",0,IF(COUNTIFS($J$4:J1514,J1514)&gt;1,1,0)))</f>
        <v/>
      </c>
      <c r="O1514" s="39">
        <f>IF(L1514&lt;&gt;1,"",IF(J1514="",0,IFERROR(MATCH(J1514,'分け方の表'!$M$4:$M$53,0),0)))</f>
        <v/>
      </c>
      <c r="P1514" s="39">
        <f>IF(L1514&lt;&gt;1,"",IF(SUMPRODUCT((COUNTIFS(C1514,"*"&amp;'分け方の表'!$F$4:$F$23&amp;"*")&gt;0)*('分け方の表'!$F$4:$F$23&lt;&gt;"")*'分け方の表'!$I$4:$I$23)=0,99,1+COUNTIFS('分け方の表'!$I$4:$I$23,"&gt;"&amp;SUMPRODUCT((COUNTIFS(C1514,"*"&amp;'分け方の表'!$F$4:$F$23&amp;"*")&gt;0)*('分け方の表'!$F$4:$F$23&lt;&gt;"")*'分け方の表'!$I$4:$I$23))))</f>
        <v/>
      </c>
      <c r="Q1514" s="39">
        <f>IF(L1514&lt;&gt;1,"",IF(P1514&gt;=99,"",INDEX('分け方の表'!$G$4:$G$23,P1514)&amp;""))</f>
        <v/>
      </c>
      <c r="R1514" s="39">
        <f>IF(L1514&lt;&gt;1,"",IF((F1514="収入")*(G1514="給与")*(E1514&lt;&gt;"")*(COUNTIFS('分け方の表'!$J$4:$J$13,E1514)&gt;0),INDEX('分け方の表'!$K$4:$K$13,MATCH(E1514,'分け方の表'!$J$4:$J$13,0))&amp;"",IFERROR(INDEX('分け方の表'!$C$4:$C$103,MATCH(F1514&amp;"|"&amp;G1514,'分け方の表'!$D$4:$D$103,0))&amp;"",IFERROR(INDEX('分け方の表'!$C$4:$C$103,MATCH(F1514&amp;"|（ほか全部）",'分け方の表'!$D$4:$D$103,0))&amp;"","未分類"))))</f>
        <v/>
      </c>
      <c r="S1514" s="39">
        <f>IF(L1514&lt;&gt;1,"",IF(N1514=1,"",IF(IF(O1514&gt;0,INDEX('分け方の表'!$N$4:$N$53,O1514)&amp;"","")&lt;&gt;"",IF(INDEX('分け方の表'!$N$4:$N$53,O1514)="（数えない）","",INDEX('分け方の表'!$N$4:$N$53,O1514)&amp;""),IF(I1514&amp;""="1",IF((Q1514&lt;&gt;"")*(D1514&lt;0)*(IFERROR(INDEX('入力'!$E$30:$E$88,MATCH(Q1514,'入力'!$A$30:$A$88,0)),"")="貯める・増やす"),Q1514,""),IF(A1514&amp;""="0","",IF(Q1514&lt;&gt;"",Q1514,R1514))))))</f>
        <v/>
      </c>
      <c r="T1514" s="56">
        <f>IF(S1514="","",IF(IFERROR(INDEX('入力'!$E$30:$E$88,MATCH(S1514,'入力'!$A$30:$A$88,0)),"")="入るお金",D1514,-D1514))</f>
        <v/>
      </c>
      <c r="U1514" s="39">
        <f>IF(L1514="","",IF(L1514&lt;&gt;1,"見出しなど",IF(N1514=1,"重なり",IF(S1514="",IF(O1514&gt;0,"数えない（直した）",IF(I1514&amp;""="1","振替",IF(A1514&amp;""="0","計算対象外","数えない"))),IF(COUNTIFS('入力'!$A$30:$A$88,S1514)=0,"一覧にない費目",IF(O1514&gt;0,"直した",IF(S1514="未分類","未分類","OK")))))))</f>
        <v/>
      </c>
    </row>
    <row r="1515">
      <c r="A1515" s="40" t="n"/>
      <c r="B1515" s="34" t="n"/>
      <c r="C1515" s="35" t="n"/>
      <c r="D1515" s="36" t="n"/>
      <c r="E1515" s="35" t="n"/>
      <c r="F1515" s="35" t="n"/>
      <c r="G1515" s="35" t="n"/>
      <c r="H1515" s="35" t="n"/>
      <c r="I1515" s="40" t="n"/>
      <c r="J1515" s="35" t="n"/>
      <c r="L1515" s="39">
        <f>IF(B1515="","",IFERROR(YEAR(B1515)*0+D1515*0+1,0))</f>
        <v/>
      </c>
      <c r="M1515" s="55">
        <f>IF(L1515&lt;&gt;1,"",IF(O1515&gt;0,IF(INDEX('分け方の表'!$O$4:$O$53,O1515)&lt;&gt;"",DATE(YEAR(INDEX('分け方の表'!$O$4:$O$53,O1515)),MONTH(INDEX('分け方の表'!$O$4:$O$53,O1515)),1),DATE(YEAR(B1515),MONTH(B1515),1)),DATE(YEAR(B1515),MONTH(B1515),1)))</f>
        <v/>
      </c>
      <c r="N1515" s="39">
        <f>IF(L1515&lt;&gt;1,"",IF(J1515="",0,IF(COUNTIFS($J$4:J1515,J1515)&gt;1,1,0)))</f>
        <v/>
      </c>
      <c r="O1515" s="39">
        <f>IF(L1515&lt;&gt;1,"",IF(J1515="",0,IFERROR(MATCH(J1515,'分け方の表'!$M$4:$M$53,0),0)))</f>
        <v/>
      </c>
      <c r="P1515" s="39">
        <f>IF(L1515&lt;&gt;1,"",IF(SUMPRODUCT((COUNTIFS(C1515,"*"&amp;'分け方の表'!$F$4:$F$23&amp;"*")&gt;0)*('分け方の表'!$F$4:$F$23&lt;&gt;"")*'分け方の表'!$I$4:$I$23)=0,99,1+COUNTIFS('分け方の表'!$I$4:$I$23,"&gt;"&amp;SUMPRODUCT((COUNTIFS(C1515,"*"&amp;'分け方の表'!$F$4:$F$23&amp;"*")&gt;0)*('分け方の表'!$F$4:$F$23&lt;&gt;"")*'分け方の表'!$I$4:$I$23))))</f>
        <v/>
      </c>
      <c r="Q1515" s="39">
        <f>IF(L1515&lt;&gt;1,"",IF(P1515&gt;=99,"",INDEX('分け方の表'!$G$4:$G$23,P1515)&amp;""))</f>
        <v/>
      </c>
      <c r="R1515" s="39">
        <f>IF(L1515&lt;&gt;1,"",IF((F1515="収入")*(G1515="給与")*(E1515&lt;&gt;"")*(COUNTIFS('分け方の表'!$J$4:$J$13,E1515)&gt;0),INDEX('分け方の表'!$K$4:$K$13,MATCH(E1515,'分け方の表'!$J$4:$J$13,0))&amp;"",IFERROR(INDEX('分け方の表'!$C$4:$C$103,MATCH(F1515&amp;"|"&amp;G1515,'分け方の表'!$D$4:$D$103,0))&amp;"",IFERROR(INDEX('分け方の表'!$C$4:$C$103,MATCH(F1515&amp;"|（ほか全部）",'分け方の表'!$D$4:$D$103,0))&amp;"","未分類"))))</f>
        <v/>
      </c>
      <c r="S1515" s="39">
        <f>IF(L1515&lt;&gt;1,"",IF(N1515=1,"",IF(IF(O1515&gt;0,INDEX('分け方の表'!$N$4:$N$53,O1515)&amp;"","")&lt;&gt;"",IF(INDEX('分け方の表'!$N$4:$N$53,O1515)="（数えない）","",INDEX('分け方の表'!$N$4:$N$53,O1515)&amp;""),IF(I1515&amp;""="1",IF((Q1515&lt;&gt;"")*(D1515&lt;0)*(IFERROR(INDEX('入力'!$E$30:$E$88,MATCH(Q1515,'入力'!$A$30:$A$88,0)),"")="貯める・増やす"),Q1515,""),IF(A1515&amp;""="0","",IF(Q1515&lt;&gt;"",Q1515,R1515))))))</f>
        <v/>
      </c>
      <c r="T1515" s="56">
        <f>IF(S1515="","",IF(IFERROR(INDEX('入力'!$E$30:$E$88,MATCH(S1515,'入力'!$A$30:$A$88,0)),"")="入るお金",D1515,-D1515))</f>
        <v/>
      </c>
      <c r="U1515" s="39">
        <f>IF(L1515="","",IF(L1515&lt;&gt;1,"見出しなど",IF(N1515=1,"重なり",IF(S1515="",IF(O1515&gt;0,"数えない（直した）",IF(I1515&amp;""="1","振替",IF(A1515&amp;""="0","計算対象外","数えない"))),IF(COUNTIFS('入力'!$A$30:$A$88,S1515)=0,"一覧にない費目",IF(O1515&gt;0,"直した",IF(S1515="未分類","未分類","OK")))))))</f>
        <v/>
      </c>
    </row>
    <row r="1516">
      <c r="A1516" s="40" t="n"/>
      <c r="B1516" s="34" t="n"/>
      <c r="C1516" s="35" t="n"/>
      <c r="D1516" s="36" t="n"/>
      <c r="E1516" s="35" t="n"/>
      <c r="F1516" s="35" t="n"/>
      <c r="G1516" s="35" t="n"/>
      <c r="H1516" s="35" t="n"/>
      <c r="I1516" s="40" t="n"/>
      <c r="J1516" s="35" t="n"/>
      <c r="L1516" s="39">
        <f>IF(B1516="","",IFERROR(YEAR(B1516)*0+D1516*0+1,0))</f>
        <v/>
      </c>
      <c r="M1516" s="55">
        <f>IF(L1516&lt;&gt;1,"",IF(O1516&gt;0,IF(INDEX('分け方の表'!$O$4:$O$53,O1516)&lt;&gt;"",DATE(YEAR(INDEX('分け方の表'!$O$4:$O$53,O1516)),MONTH(INDEX('分け方の表'!$O$4:$O$53,O1516)),1),DATE(YEAR(B1516),MONTH(B1516),1)),DATE(YEAR(B1516),MONTH(B1516),1)))</f>
        <v/>
      </c>
      <c r="N1516" s="39">
        <f>IF(L1516&lt;&gt;1,"",IF(J1516="",0,IF(COUNTIFS($J$4:J1516,J1516)&gt;1,1,0)))</f>
        <v/>
      </c>
      <c r="O1516" s="39">
        <f>IF(L1516&lt;&gt;1,"",IF(J1516="",0,IFERROR(MATCH(J1516,'分け方の表'!$M$4:$M$53,0),0)))</f>
        <v/>
      </c>
      <c r="P1516" s="39">
        <f>IF(L1516&lt;&gt;1,"",IF(SUMPRODUCT((COUNTIFS(C1516,"*"&amp;'分け方の表'!$F$4:$F$23&amp;"*")&gt;0)*('分け方の表'!$F$4:$F$23&lt;&gt;"")*'分け方の表'!$I$4:$I$23)=0,99,1+COUNTIFS('分け方の表'!$I$4:$I$23,"&gt;"&amp;SUMPRODUCT((COUNTIFS(C1516,"*"&amp;'分け方の表'!$F$4:$F$23&amp;"*")&gt;0)*('分け方の表'!$F$4:$F$23&lt;&gt;"")*'分け方の表'!$I$4:$I$23))))</f>
        <v/>
      </c>
      <c r="Q1516" s="39">
        <f>IF(L1516&lt;&gt;1,"",IF(P1516&gt;=99,"",INDEX('分け方の表'!$G$4:$G$23,P1516)&amp;""))</f>
        <v/>
      </c>
      <c r="R1516" s="39">
        <f>IF(L1516&lt;&gt;1,"",IF((F1516="収入")*(G1516="給与")*(E1516&lt;&gt;"")*(COUNTIFS('分け方の表'!$J$4:$J$13,E1516)&gt;0),INDEX('分け方の表'!$K$4:$K$13,MATCH(E1516,'分け方の表'!$J$4:$J$13,0))&amp;"",IFERROR(INDEX('分け方の表'!$C$4:$C$103,MATCH(F1516&amp;"|"&amp;G1516,'分け方の表'!$D$4:$D$103,0))&amp;"",IFERROR(INDEX('分け方の表'!$C$4:$C$103,MATCH(F1516&amp;"|（ほか全部）",'分け方の表'!$D$4:$D$103,0))&amp;"","未分類"))))</f>
        <v/>
      </c>
      <c r="S1516" s="39">
        <f>IF(L1516&lt;&gt;1,"",IF(N1516=1,"",IF(IF(O1516&gt;0,INDEX('分け方の表'!$N$4:$N$53,O1516)&amp;"","")&lt;&gt;"",IF(INDEX('分け方の表'!$N$4:$N$53,O1516)="（数えない）","",INDEX('分け方の表'!$N$4:$N$53,O1516)&amp;""),IF(I1516&amp;""="1",IF((Q1516&lt;&gt;"")*(D1516&lt;0)*(IFERROR(INDEX('入力'!$E$30:$E$88,MATCH(Q1516,'入力'!$A$30:$A$88,0)),"")="貯める・増やす"),Q1516,""),IF(A1516&amp;""="0","",IF(Q1516&lt;&gt;"",Q1516,R1516))))))</f>
        <v/>
      </c>
      <c r="T1516" s="56">
        <f>IF(S1516="","",IF(IFERROR(INDEX('入力'!$E$30:$E$88,MATCH(S1516,'入力'!$A$30:$A$88,0)),"")="入るお金",D1516,-D1516))</f>
        <v/>
      </c>
      <c r="U1516" s="39">
        <f>IF(L1516="","",IF(L1516&lt;&gt;1,"見出しなど",IF(N1516=1,"重なり",IF(S1516="",IF(O1516&gt;0,"数えない（直した）",IF(I1516&amp;""="1","振替",IF(A1516&amp;""="0","計算対象外","数えない"))),IF(COUNTIFS('入力'!$A$30:$A$88,S1516)=0,"一覧にない費目",IF(O1516&gt;0,"直した",IF(S1516="未分類","未分類","OK")))))))</f>
        <v/>
      </c>
    </row>
    <row r="1517">
      <c r="A1517" s="40" t="n"/>
      <c r="B1517" s="34" t="n"/>
      <c r="C1517" s="35" t="n"/>
      <c r="D1517" s="36" t="n"/>
      <c r="E1517" s="35" t="n"/>
      <c r="F1517" s="35" t="n"/>
      <c r="G1517" s="35" t="n"/>
      <c r="H1517" s="35" t="n"/>
      <c r="I1517" s="40" t="n"/>
      <c r="J1517" s="35" t="n"/>
      <c r="L1517" s="39">
        <f>IF(B1517="","",IFERROR(YEAR(B1517)*0+D1517*0+1,0))</f>
        <v/>
      </c>
      <c r="M1517" s="55">
        <f>IF(L1517&lt;&gt;1,"",IF(O1517&gt;0,IF(INDEX('分け方の表'!$O$4:$O$53,O1517)&lt;&gt;"",DATE(YEAR(INDEX('分け方の表'!$O$4:$O$53,O1517)),MONTH(INDEX('分け方の表'!$O$4:$O$53,O1517)),1),DATE(YEAR(B1517),MONTH(B1517),1)),DATE(YEAR(B1517),MONTH(B1517),1)))</f>
        <v/>
      </c>
      <c r="N1517" s="39">
        <f>IF(L1517&lt;&gt;1,"",IF(J1517="",0,IF(COUNTIFS($J$4:J1517,J1517)&gt;1,1,0)))</f>
        <v/>
      </c>
      <c r="O1517" s="39">
        <f>IF(L1517&lt;&gt;1,"",IF(J1517="",0,IFERROR(MATCH(J1517,'分け方の表'!$M$4:$M$53,0),0)))</f>
        <v/>
      </c>
      <c r="P1517" s="39">
        <f>IF(L1517&lt;&gt;1,"",IF(SUMPRODUCT((COUNTIFS(C1517,"*"&amp;'分け方の表'!$F$4:$F$23&amp;"*")&gt;0)*('分け方の表'!$F$4:$F$23&lt;&gt;"")*'分け方の表'!$I$4:$I$23)=0,99,1+COUNTIFS('分け方の表'!$I$4:$I$23,"&gt;"&amp;SUMPRODUCT((COUNTIFS(C1517,"*"&amp;'分け方の表'!$F$4:$F$23&amp;"*")&gt;0)*('分け方の表'!$F$4:$F$23&lt;&gt;"")*'分け方の表'!$I$4:$I$23))))</f>
        <v/>
      </c>
      <c r="Q1517" s="39">
        <f>IF(L1517&lt;&gt;1,"",IF(P1517&gt;=99,"",INDEX('分け方の表'!$G$4:$G$23,P1517)&amp;""))</f>
        <v/>
      </c>
      <c r="R1517" s="39">
        <f>IF(L1517&lt;&gt;1,"",IF((F1517="収入")*(G1517="給与")*(E1517&lt;&gt;"")*(COUNTIFS('分け方の表'!$J$4:$J$13,E1517)&gt;0),INDEX('分け方の表'!$K$4:$K$13,MATCH(E1517,'分け方の表'!$J$4:$J$13,0))&amp;"",IFERROR(INDEX('分け方の表'!$C$4:$C$103,MATCH(F1517&amp;"|"&amp;G1517,'分け方の表'!$D$4:$D$103,0))&amp;"",IFERROR(INDEX('分け方の表'!$C$4:$C$103,MATCH(F1517&amp;"|（ほか全部）",'分け方の表'!$D$4:$D$103,0))&amp;"","未分類"))))</f>
        <v/>
      </c>
      <c r="S1517" s="39">
        <f>IF(L1517&lt;&gt;1,"",IF(N1517=1,"",IF(IF(O1517&gt;0,INDEX('分け方の表'!$N$4:$N$53,O1517)&amp;"","")&lt;&gt;"",IF(INDEX('分け方の表'!$N$4:$N$53,O1517)="（数えない）","",INDEX('分け方の表'!$N$4:$N$53,O1517)&amp;""),IF(I1517&amp;""="1",IF((Q1517&lt;&gt;"")*(D1517&lt;0)*(IFERROR(INDEX('入力'!$E$30:$E$88,MATCH(Q1517,'入力'!$A$30:$A$88,0)),"")="貯める・増やす"),Q1517,""),IF(A1517&amp;""="0","",IF(Q1517&lt;&gt;"",Q1517,R1517))))))</f>
        <v/>
      </c>
      <c r="T1517" s="56">
        <f>IF(S1517="","",IF(IFERROR(INDEX('入力'!$E$30:$E$88,MATCH(S1517,'入力'!$A$30:$A$88,0)),"")="入るお金",D1517,-D1517))</f>
        <v/>
      </c>
      <c r="U1517" s="39">
        <f>IF(L1517="","",IF(L1517&lt;&gt;1,"見出しなど",IF(N1517=1,"重なり",IF(S1517="",IF(O1517&gt;0,"数えない（直した）",IF(I1517&amp;""="1","振替",IF(A1517&amp;""="0","計算対象外","数えない"))),IF(COUNTIFS('入力'!$A$30:$A$88,S1517)=0,"一覧にない費目",IF(O1517&gt;0,"直した",IF(S1517="未分類","未分類","OK")))))))</f>
        <v/>
      </c>
    </row>
    <row r="1518">
      <c r="A1518" s="40" t="n"/>
      <c r="B1518" s="34" t="n"/>
      <c r="C1518" s="35" t="n"/>
      <c r="D1518" s="36" t="n"/>
      <c r="E1518" s="35" t="n"/>
      <c r="F1518" s="35" t="n"/>
      <c r="G1518" s="35" t="n"/>
      <c r="H1518" s="35" t="n"/>
      <c r="I1518" s="40" t="n"/>
      <c r="J1518" s="35" t="n"/>
      <c r="L1518" s="39">
        <f>IF(B1518="","",IFERROR(YEAR(B1518)*0+D1518*0+1,0))</f>
        <v/>
      </c>
      <c r="M1518" s="55">
        <f>IF(L1518&lt;&gt;1,"",IF(O1518&gt;0,IF(INDEX('分け方の表'!$O$4:$O$53,O1518)&lt;&gt;"",DATE(YEAR(INDEX('分け方の表'!$O$4:$O$53,O1518)),MONTH(INDEX('分け方の表'!$O$4:$O$53,O1518)),1),DATE(YEAR(B1518),MONTH(B1518),1)),DATE(YEAR(B1518),MONTH(B1518),1)))</f>
        <v/>
      </c>
      <c r="N1518" s="39">
        <f>IF(L1518&lt;&gt;1,"",IF(J1518="",0,IF(COUNTIFS($J$4:J1518,J1518)&gt;1,1,0)))</f>
        <v/>
      </c>
      <c r="O1518" s="39">
        <f>IF(L1518&lt;&gt;1,"",IF(J1518="",0,IFERROR(MATCH(J1518,'分け方の表'!$M$4:$M$53,0),0)))</f>
        <v/>
      </c>
      <c r="P1518" s="39">
        <f>IF(L1518&lt;&gt;1,"",IF(SUMPRODUCT((COUNTIFS(C1518,"*"&amp;'分け方の表'!$F$4:$F$23&amp;"*")&gt;0)*('分け方の表'!$F$4:$F$23&lt;&gt;"")*'分け方の表'!$I$4:$I$23)=0,99,1+COUNTIFS('分け方の表'!$I$4:$I$23,"&gt;"&amp;SUMPRODUCT((COUNTIFS(C1518,"*"&amp;'分け方の表'!$F$4:$F$23&amp;"*")&gt;0)*('分け方の表'!$F$4:$F$23&lt;&gt;"")*'分け方の表'!$I$4:$I$23))))</f>
        <v/>
      </c>
      <c r="Q1518" s="39">
        <f>IF(L1518&lt;&gt;1,"",IF(P1518&gt;=99,"",INDEX('分け方の表'!$G$4:$G$23,P1518)&amp;""))</f>
        <v/>
      </c>
      <c r="R1518" s="39">
        <f>IF(L1518&lt;&gt;1,"",IF((F1518="収入")*(G1518="給与")*(E1518&lt;&gt;"")*(COUNTIFS('分け方の表'!$J$4:$J$13,E1518)&gt;0),INDEX('分け方の表'!$K$4:$K$13,MATCH(E1518,'分け方の表'!$J$4:$J$13,0))&amp;"",IFERROR(INDEX('分け方の表'!$C$4:$C$103,MATCH(F1518&amp;"|"&amp;G1518,'分け方の表'!$D$4:$D$103,0))&amp;"",IFERROR(INDEX('分け方の表'!$C$4:$C$103,MATCH(F1518&amp;"|（ほか全部）",'分け方の表'!$D$4:$D$103,0))&amp;"","未分類"))))</f>
        <v/>
      </c>
      <c r="S1518" s="39">
        <f>IF(L1518&lt;&gt;1,"",IF(N1518=1,"",IF(IF(O1518&gt;0,INDEX('分け方の表'!$N$4:$N$53,O1518)&amp;"","")&lt;&gt;"",IF(INDEX('分け方の表'!$N$4:$N$53,O1518)="（数えない）","",INDEX('分け方の表'!$N$4:$N$53,O1518)&amp;""),IF(I1518&amp;""="1",IF((Q1518&lt;&gt;"")*(D1518&lt;0)*(IFERROR(INDEX('入力'!$E$30:$E$88,MATCH(Q1518,'入力'!$A$30:$A$88,0)),"")="貯める・増やす"),Q1518,""),IF(A1518&amp;""="0","",IF(Q1518&lt;&gt;"",Q1518,R1518))))))</f>
        <v/>
      </c>
      <c r="T1518" s="56">
        <f>IF(S1518="","",IF(IFERROR(INDEX('入力'!$E$30:$E$88,MATCH(S1518,'入力'!$A$30:$A$88,0)),"")="入るお金",D1518,-D1518))</f>
        <v/>
      </c>
      <c r="U1518" s="39">
        <f>IF(L1518="","",IF(L1518&lt;&gt;1,"見出しなど",IF(N1518=1,"重なり",IF(S1518="",IF(O1518&gt;0,"数えない（直した）",IF(I1518&amp;""="1","振替",IF(A1518&amp;""="0","計算対象外","数えない"))),IF(COUNTIFS('入力'!$A$30:$A$88,S1518)=0,"一覧にない費目",IF(O1518&gt;0,"直した",IF(S1518="未分類","未分類","OK")))))))</f>
        <v/>
      </c>
    </row>
    <row r="1519">
      <c r="A1519" s="40" t="n"/>
      <c r="B1519" s="34" t="n"/>
      <c r="C1519" s="35" t="n"/>
      <c r="D1519" s="36" t="n"/>
      <c r="E1519" s="35" t="n"/>
      <c r="F1519" s="35" t="n"/>
      <c r="G1519" s="35" t="n"/>
      <c r="H1519" s="35" t="n"/>
      <c r="I1519" s="40" t="n"/>
      <c r="J1519" s="35" t="n"/>
      <c r="L1519" s="39">
        <f>IF(B1519="","",IFERROR(YEAR(B1519)*0+D1519*0+1,0))</f>
        <v/>
      </c>
      <c r="M1519" s="55">
        <f>IF(L1519&lt;&gt;1,"",IF(O1519&gt;0,IF(INDEX('分け方の表'!$O$4:$O$53,O1519)&lt;&gt;"",DATE(YEAR(INDEX('分け方の表'!$O$4:$O$53,O1519)),MONTH(INDEX('分け方の表'!$O$4:$O$53,O1519)),1),DATE(YEAR(B1519),MONTH(B1519),1)),DATE(YEAR(B1519),MONTH(B1519),1)))</f>
        <v/>
      </c>
      <c r="N1519" s="39">
        <f>IF(L1519&lt;&gt;1,"",IF(J1519="",0,IF(COUNTIFS($J$4:J1519,J1519)&gt;1,1,0)))</f>
        <v/>
      </c>
      <c r="O1519" s="39">
        <f>IF(L1519&lt;&gt;1,"",IF(J1519="",0,IFERROR(MATCH(J1519,'分け方の表'!$M$4:$M$53,0),0)))</f>
        <v/>
      </c>
      <c r="P1519" s="39">
        <f>IF(L1519&lt;&gt;1,"",IF(SUMPRODUCT((COUNTIFS(C1519,"*"&amp;'分け方の表'!$F$4:$F$23&amp;"*")&gt;0)*('分け方の表'!$F$4:$F$23&lt;&gt;"")*'分け方の表'!$I$4:$I$23)=0,99,1+COUNTIFS('分け方の表'!$I$4:$I$23,"&gt;"&amp;SUMPRODUCT((COUNTIFS(C1519,"*"&amp;'分け方の表'!$F$4:$F$23&amp;"*")&gt;0)*('分け方の表'!$F$4:$F$23&lt;&gt;"")*'分け方の表'!$I$4:$I$23))))</f>
        <v/>
      </c>
      <c r="Q1519" s="39">
        <f>IF(L1519&lt;&gt;1,"",IF(P1519&gt;=99,"",INDEX('分け方の表'!$G$4:$G$23,P1519)&amp;""))</f>
        <v/>
      </c>
      <c r="R1519" s="39">
        <f>IF(L1519&lt;&gt;1,"",IF((F1519="収入")*(G1519="給与")*(E1519&lt;&gt;"")*(COUNTIFS('分け方の表'!$J$4:$J$13,E1519)&gt;0),INDEX('分け方の表'!$K$4:$K$13,MATCH(E1519,'分け方の表'!$J$4:$J$13,0))&amp;"",IFERROR(INDEX('分け方の表'!$C$4:$C$103,MATCH(F1519&amp;"|"&amp;G1519,'分け方の表'!$D$4:$D$103,0))&amp;"",IFERROR(INDEX('分け方の表'!$C$4:$C$103,MATCH(F1519&amp;"|（ほか全部）",'分け方の表'!$D$4:$D$103,0))&amp;"","未分類"))))</f>
        <v/>
      </c>
      <c r="S1519" s="39">
        <f>IF(L1519&lt;&gt;1,"",IF(N1519=1,"",IF(IF(O1519&gt;0,INDEX('分け方の表'!$N$4:$N$53,O1519)&amp;"","")&lt;&gt;"",IF(INDEX('分け方の表'!$N$4:$N$53,O1519)="（数えない）","",INDEX('分け方の表'!$N$4:$N$53,O1519)&amp;""),IF(I1519&amp;""="1",IF((Q1519&lt;&gt;"")*(D1519&lt;0)*(IFERROR(INDEX('入力'!$E$30:$E$88,MATCH(Q1519,'入力'!$A$30:$A$88,0)),"")="貯める・増やす"),Q1519,""),IF(A1519&amp;""="0","",IF(Q1519&lt;&gt;"",Q1519,R1519))))))</f>
        <v/>
      </c>
      <c r="T1519" s="56">
        <f>IF(S1519="","",IF(IFERROR(INDEX('入力'!$E$30:$E$88,MATCH(S1519,'入力'!$A$30:$A$88,0)),"")="入るお金",D1519,-D1519))</f>
        <v/>
      </c>
      <c r="U1519" s="39">
        <f>IF(L1519="","",IF(L1519&lt;&gt;1,"見出しなど",IF(N1519=1,"重なり",IF(S1519="",IF(O1519&gt;0,"数えない（直した）",IF(I1519&amp;""="1","振替",IF(A1519&amp;""="0","計算対象外","数えない"))),IF(COUNTIFS('入力'!$A$30:$A$88,S1519)=0,"一覧にない費目",IF(O1519&gt;0,"直した",IF(S1519="未分類","未分類","OK")))))))</f>
        <v/>
      </c>
    </row>
    <row r="1520">
      <c r="A1520" s="40" t="n"/>
      <c r="B1520" s="34" t="n"/>
      <c r="C1520" s="35" t="n"/>
      <c r="D1520" s="36" t="n"/>
      <c r="E1520" s="35" t="n"/>
      <c r="F1520" s="35" t="n"/>
      <c r="G1520" s="35" t="n"/>
      <c r="H1520" s="35" t="n"/>
      <c r="I1520" s="40" t="n"/>
      <c r="J1520" s="35" t="n"/>
      <c r="L1520" s="39">
        <f>IF(B1520="","",IFERROR(YEAR(B1520)*0+D1520*0+1,0))</f>
        <v/>
      </c>
      <c r="M1520" s="55">
        <f>IF(L1520&lt;&gt;1,"",IF(O1520&gt;0,IF(INDEX('分け方の表'!$O$4:$O$53,O1520)&lt;&gt;"",DATE(YEAR(INDEX('分け方の表'!$O$4:$O$53,O1520)),MONTH(INDEX('分け方の表'!$O$4:$O$53,O1520)),1),DATE(YEAR(B1520),MONTH(B1520),1)),DATE(YEAR(B1520),MONTH(B1520),1)))</f>
        <v/>
      </c>
      <c r="N1520" s="39">
        <f>IF(L1520&lt;&gt;1,"",IF(J1520="",0,IF(COUNTIFS($J$4:J1520,J1520)&gt;1,1,0)))</f>
        <v/>
      </c>
      <c r="O1520" s="39">
        <f>IF(L1520&lt;&gt;1,"",IF(J1520="",0,IFERROR(MATCH(J1520,'分け方の表'!$M$4:$M$53,0),0)))</f>
        <v/>
      </c>
      <c r="P1520" s="39">
        <f>IF(L1520&lt;&gt;1,"",IF(SUMPRODUCT((COUNTIFS(C1520,"*"&amp;'分け方の表'!$F$4:$F$23&amp;"*")&gt;0)*('分け方の表'!$F$4:$F$23&lt;&gt;"")*'分け方の表'!$I$4:$I$23)=0,99,1+COUNTIFS('分け方の表'!$I$4:$I$23,"&gt;"&amp;SUMPRODUCT((COUNTIFS(C1520,"*"&amp;'分け方の表'!$F$4:$F$23&amp;"*")&gt;0)*('分け方の表'!$F$4:$F$23&lt;&gt;"")*'分け方の表'!$I$4:$I$23))))</f>
        <v/>
      </c>
      <c r="Q1520" s="39">
        <f>IF(L1520&lt;&gt;1,"",IF(P1520&gt;=99,"",INDEX('分け方の表'!$G$4:$G$23,P1520)&amp;""))</f>
        <v/>
      </c>
      <c r="R1520" s="39">
        <f>IF(L1520&lt;&gt;1,"",IF((F1520="収入")*(G1520="給与")*(E1520&lt;&gt;"")*(COUNTIFS('分け方の表'!$J$4:$J$13,E1520)&gt;0),INDEX('分け方の表'!$K$4:$K$13,MATCH(E1520,'分け方の表'!$J$4:$J$13,0))&amp;"",IFERROR(INDEX('分け方の表'!$C$4:$C$103,MATCH(F1520&amp;"|"&amp;G1520,'分け方の表'!$D$4:$D$103,0))&amp;"",IFERROR(INDEX('分け方の表'!$C$4:$C$103,MATCH(F1520&amp;"|（ほか全部）",'分け方の表'!$D$4:$D$103,0))&amp;"","未分類"))))</f>
        <v/>
      </c>
      <c r="S1520" s="39">
        <f>IF(L1520&lt;&gt;1,"",IF(N1520=1,"",IF(IF(O1520&gt;0,INDEX('分け方の表'!$N$4:$N$53,O1520)&amp;"","")&lt;&gt;"",IF(INDEX('分け方の表'!$N$4:$N$53,O1520)="（数えない）","",INDEX('分け方の表'!$N$4:$N$53,O1520)&amp;""),IF(I1520&amp;""="1",IF((Q1520&lt;&gt;"")*(D1520&lt;0)*(IFERROR(INDEX('入力'!$E$30:$E$88,MATCH(Q1520,'入力'!$A$30:$A$88,0)),"")="貯める・増やす"),Q1520,""),IF(A1520&amp;""="0","",IF(Q1520&lt;&gt;"",Q1520,R1520))))))</f>
        <v/>
      </c>
      <c r="T1520" s="56">
        <f>IF(S1520="","",IF(IFERROR(INDEX('入力'!$E$30:$E$88,MATCH(S1520,'入力'!$A$30:$A$88,0)),"")="入るお金",D1520,-D1520))</f>
        <v/>
      </c>
      <c r="U1520" s="39">
        <f>IF(L1520="","",IF(L1520&lt;&gt;1,"見出しなど",IF(N1520=1,"重なり",IF(S1520="",IF(O1520&gt;0,"数えない（直した）",IF(I1520&amp;""="1","振替",IF(A1520&amp;""="0","計算対象外","数えない"))),IF(COUNTIFS('入力'!$A$30:$A$88,S1520)=0,"一覧にない費目",IF(O1520&gt;0,"直した",IF(S1520="未分類","未分類","OK")))))))</f>
        <v/>
      </c>
    </row>
    <row r="1521">
      <c r="A1521" s="40" t="n"/>
      <c r="B1521" s="34" t="n"/>
      <c r="C1521" s="35" t="n"/>
      <c r="D1521" s="36" t="n"/>
      <c r="E1521" s="35" t="n"/>
      <c r="F1521" s="35" t="n"/>
      <c r="G1521" s="35" t="n"/>
      <c r="H1521" s="35" t="n"/>
      <c r="I1521" s="40" t="n"/>
      <c r="J1521" s="35" t="n"/>
      <c r="L1521" s="39">
        <f>IF(B1521="","",IFERROR(YEAR(B1521)*0+D1521*0+1,0))</f>
        <v/>
      </c>
      <c r="M1521" s="55">
        <f>IF(L1521&lt;&gt;1,"",IF(O1521&gt;0,IF(INDEX('分け方の表'!$O$4:$O$53,O1521)&lt;&gt;"",DATE(YEAR(INDEX('分け方の表'!$O$4:$O$53,O1521)),MONTH(INDEX('分け方の表'!$O$4:$O$53,O1521)),1),DATE(YEAR(B1521),MONTH(B1521),1)),DATE(YEAR(B1521),MONTH(B1521),1)))</f>
        <v/>
      </c>
      <c r="N1521" s="39">
        <f>IF(L1521&lt;&gt;1,"",IF(J1521="",0,IF(COUNTIFS($J$4:J1521,J1521)&gt;1,1,0)))</f>
        <v/>
      </c>
      <c r="O1521" s="39">
        <f>IF(L1521&lt;&gt;1,"",IF(J1521="",0,IFERROR(MATCH(J1521,'分け方の表'!$M$4:$M$53,0),0)))</f>
        <v/>
      </c>
      <c r="P1521" s="39">
        <f>IF(L1521&lt;&gt;1,"",IF(SUMPRODUCT((COUNTIFS(C1521,"*"&amp;'分け方の表'!$F$4:$F$23&amp;"*")&gt;0)*('分け方の表'!$F$4:$F$23&lt;&gt;"")*'分け方の表'!$I$4:$I$23)=0,99,1+COUNTIFS('分け方の表'!$I$4:$I$23,"&gt;"&amp;SUMPRODUCT((COUNTIFS(C1521,"*"&amp;'分け方の表'!$F$4:$F$23&amp;"*")&gt;0)*('分け方の表'!$F$4:$F$23&lt;&gt;"")*'分け方の表'!$I$4:$I$23))))</f>
        <v/>
      </c>
      <c r="Q1521" s="39">
        <f>IF(L1521&lt;&gt;1,"",IF(P1521&gt;=99,"",INDEX('分け方の表'!$G$4:$G$23,P1521)&amp;""))</f>
        <v/>
      </c>
      <c r="R1521" s="39">
        <f>IF(L1521&lt;&gt;1,"",IF((F1521="収入")*(G1521="給与")*(E1521&lt;&gt;"")*(COUNTIFS('分け方の表'!$J$4:$J$13,E1521)&gt;0),INDEX('分け方の表'!$K$4:$K$13,MATCH(E1521,'分け方の表'!$J$4:$J$13,0))&amp;"",IFERROR(INDEX('分け方の表'!$C$4:$C$103,MATCH(F1521&amp;"|"&amp;G1521,'分け方の表'!$D$4:$D$103,0))&amp;"",IFERROR(INDEX('分け方の表'!$C$4:$C$103,MATCH(F1521&amp;"|（ほか全部）",'分け方の表'!$D$4:$D$103,0))&amp;"","未分類"))))</f>
        <v/>
      </c>
      <c r="S1521" s="39">
        <f>IF(L1521&lt;&gt;1,"",IF(N1521=1,"",IF(IF(O1521&gt;0,INDEX('分け方の表'!$N$4:$N$53,O1521)&amp;"","")&lt;&gt;"",IF(INDEX('分け方の表'!$N$4:$N$53,O1521)="（数えない）","",INDEX('分け方の表'!$N$4:$N$53,O1521)&amp;""),IF(I1521&amp;""="1",IF((Q1521&lt;&gt;"")*(D1521&lt;0)*(IFERROR(INDEX('入力'!$E$30:$E$88,MATCH(Q1521,'入力'!$A$30:$A$88,0)),"")="貯める・増やす"),Q1521,""),IF(A1521&amp;""="0","",IF(Q1521&lt;&gt;"",Q1521,R1521))))))</f>
        <v/>
      </c>
      <c r="T1521" s="56">
        <f>IF(S1521="","",IF(IFERROR(INDEX('入力'!$E$30:$E$88,MATCH(S1521,'入力'!$A$30:$A$88,0)),"")="入るお金",D1521,-D1521))</f>
        <v/>
      </c>
      <c r="U1521" s="39">
        <f>IF(L1521="","",IF(L1521&lt;&gt;1,"見出しなど",IF(N1521=1,"重なり",IF(S1521="",IF(O1521&gt;0,"数えない（直した）",IF(I1521&amp;""="1","振替",IF(A1521&amp;""="0","計算対象外","数えない"))),IF(COUNTIFS('入力'!$A$30:$A$88,S1521)=0,"一覧にない費目",IF(O1521&gt;0,"直した",IF(S1521="未分類","未分類","OK")))))))</f>
        <v/>
      </c>
    </row>
    <row r="1522">
      <c r="A1522" s="40" t="n"/>
      <c r="B1522" s="34" t="n"/>
      <c r="C1522" s="35" t="n"/>
      <c r="D1522" s="36" t="n"/>
      <c r="E1522" s="35" t="n"/>
      <c r="F1522" s="35" t="n"/>
      <c r="G1522" s="35" t="n"/>
      <c r="H1522" s="35" t="n"/>
      <c r="I1522" s="40" t="n"/>
      <c r="J1522" s="35" t="n"/>
      <c r="L1522" s="39">
        <f>IF(B1522="","",IFERROR(YEAR(B1522)*0+D1522*0+1,0))</f>
        <v/>
      </c>
      <c r="M1522" s="55">
        <f>IF(L1522&lt;&gt;1,"",IF(O1522&gt;0,IF(INDEX('分け方の表'!$O$4:$O$53,O1522)&lt;&gt;"",DATE(YEAR(INDEX('分け方の表'!$O$4:$O$53,O1522)),MONTH(INDEX('分け方の表'!$O$4:$O$53,O1522)),1),DATE(YEAR(B1522),MONTH(B1522),1)),DATE(YEAR(B1522),MONTH(B1522),1)))</f>
        <v/>
      </c>
      <c r="N1522" s="39">
        <f>IF(L1522&lt;&gt;1,"",IF(J1522="",0,IF(COUNTIFS($J$4:J1522,J1522)&gt;1,1,0)))</f>
        <v/>
      </c>
      <c r="O1522" s="39">
        <f>IF(L1522&lt;&gt;1,"",IF(J1522="",0,IFERROR(MATCH(J1522,'分け方の表'!$M$4:$M$53,0),0)))</f>
        <v/>
      </c>
      <c r="P1522" s="39">
        <f>IF(L1522&lt;&gt;1,"",IF(SUMPRODUCT((COUNTIFS(C1522,"*"&amp;'分け方の表'!$F$4:$F$23&amp;"*")&gt;0)*('分け方の表'!$F$4:$F$23&lt;&gt;"")*'分け方の表'!$I$4:$I$23)=0,99,1+COUNTIFS('分け方の表'!$I$4:$I$23,"&gt;"&amp;SUMPRODUCT((COUNTIFS(C1522,"*"&amp;'分け方の表'!$F$4:$F$23&amp;"*")&gt;0)*('分け方の表'!$F$4:$F$23&lt;&gt;"")*'分け方の表'!$I$4:$I$23))))</f>
        <v/>
      </c>
      <c r="Q1522" s="39">
        <f>IF(L1522&lt;&gt;1,"",IF(P1522&gt;=99,"",INDEX('分け方の表'!$G$4:$G$23,P1522)&amp;""))</f>
        <v/>
      </c>
      <c r="R1522" s="39">
        <f>IF(L1522&lt;&gt;1,"",IF((F1522="収入")*(G1522="給与")*(E1522&lt;&gt;"")*(COUNTIFS('分け方の表'!$J$4:$J$13,E1522)&gt;0),INDEX('分け方の表'!$K$4:$K$13,MATCH(E1522,'分け方の表'!$J$4:$J$13,0))&amp;"",IFERROR(INDEX('分け方の表'!$C$4:$C$103,MATCH(F1522&amp;"|"&amp;G1522,'分け方の表'!$D$4:$D$103,0))&amp;"",IFERROR(INDEX('分け方の表'!$C$4:$C$103,MATCH(F1522&amp;"|（ほか全部）",'分け方の表'!$D$4:$D$103,0))&amp;"","未分類"))))</f>
        <v/>
      </c>
      <c r="S1522" s="39">
        <f>IF(L1522&lt;&gt;1,"",IF(N1522=1,"",IF(IF(O1522&gt;0,INDEX('分け方の表'!$N$4:$N$53,O1522)&amp;"","")&lt;&gt;"",IF(INDEX('分け方の表'!$N$4:$N$53,O1522)="（数えない）","",INDEX('分け方の表'!$N$4:$N$53,O1522)&amp;""),IF(I1522&amp;""="1",IF((Q1522&lt;&gt;"")*(D1522&lt;0)*(IFERROR(INDEX('入力'!$E$30:$E$88,MATCH(Q1522,'入力'!$A$30:$A$88,0)),"")="貯める・増やす"),Q1522,""),IF(A1522&amp;""="0","",IF(Q1522&lt;&gt;"",Q1522,R1522))))))</f>
        <v/>
      </c>
      <c r="T1522" s="56">
        <f>IF(S1522="","",IF(IFERROR(INDEX('入力'!$E$30:$E$88,MATCH(S1522,'入力'!$A$30:$A$88,0)),"")="入るお金",D1522,-D1522))</f>
        <v/>
      </c>
      <c r="U1522" s="39">
        <f>IF(L1522="","",IF(L1522&lt;&gt;1,"見出しなど",IF(N1522=1,"重なり",IF(S1522="",IF(O1522&gt;0,"数えない（直した）",IF(I1522&amp;""="1","振替",IF(A1522&amp;""="0","計算対象外","数えない"))),IF(COUNTIFS('入力'!$A$30:$A$88,S1522)=0,"一覧にない費目",IF(O1522&gt;0,"直した",IF(S1522="未分類","未分類","OK")))))))</f>
        <v/>
      </c>
    </row>
    <row r="1523">
      <c r="A1523" s="40" t="n"/>
      <c r="B1523" s="34" t="n"/>
      <c r="C1523" s="35" t="n"/>
      <c r="D1523" s="36" t="n"/>
      <c r="E1523" s="35" t="n"/>
      <c r="F1523" s="35" t="n"/>
      <c r="G1523" s="35" t="n"/>
      <c r="H1523" s="35" t="n"/>
      <c r="I1523" s="40" t="n"/>
      <c r="J1523" s="35" t="n"/>
      <c r="L1523" s="39">
        <f>IF(B1523="","",IFERROR(YEAR(B1523)*0+D1523*0+1,0))</f>
        <v/>
      </c>
      <c r="M1523" s="55">
        <f>IF(L1523&lt;&gt;1,"",IF(O1523&gt;0,IF(INDEX('分け方の表'!$O$4:$O$53,O1523)&lt;&gt;"",DATE(YEAR(INDEX('分け方の表'!$O$4:$O$53,O1523)),MONTH(INDEX('分け方の表'!$O$4:$O$53,O1523)),1),DATE(YEAR(B1523),MONTH(B1523),1)),DATE(YEAR(B1523),MONTH(B1523),1)))</f>
        <v/>
      </c>
      <c r="N1523" s="39">
        <f>IF(L1523&lt;&gt;1,"",IF(J1523="",0,IF(COUNTIFS($J$4:J1523,J1523)&gt;1,1,0)))</f>
        <v/>
      </c>
      <c r="O1523" s="39">
        <f>IF(L1523&lt;&gt;1,"",IF(J1523="",0,IFERROR(MATCH(J1523,'分け方の表'!$M$4:$M$53,0),0)))</f>
        <v/>
      </c>
      <c r="P1523" s="39">
        <f>IF(L1523&lt;&gt;1,"",IF(SUMPRODUCT((COUNTIFS(C1523,"*"&amp;'分け方の表'!$F$4:$F$23&amp;"*")&gt;0)*('分け方の表'!$F$4:$F$23&lt;&gt;"")*'分け方の表'!$I$4:$I$23)=0,99,1+COUNTIFS('分け方の表'!$I$4:$I$23,"&gt;"&amp;SUMPRODUCT((COUNTIFS(C1523,"*"&amp;'分け方の表'!$F$4:$F$23&amp;"*")&gt;0)*('分け方の表'!$F$4:$F$23&lt;&gt;"")*'分け方の表'!$I$4:$I$23))))</f>
        <v/>
      </c>
      <c r="Q1523" s="39">
        <f>IF(L1523&lt;&gt;1,"",IF(P1523&gt;=99,"",INDEX('分け方の表'!$G$4:$G$23,P1523)&amp;""))</f>
        <v/>
      </c>
      <c r="R1523" s="39">
        <f>IF(L1523&lt;&gt;1,"",IF((F1523="収入")*(G1523="給与")*(E1523&lt;&gt;"")*(COUNTIFS('分け方の表'!$J$4:$J$13,E1523)&gt;0),INDEX('分け方の表'!$K$4:$K$13,MATCH(E1523,'分け方の表'!$J$4:$J$13,0))&amp;"",IFERROR(INDEX('分け方の表'!$C$4:$C$103,MATCH(F1523&amp;"|"&amp;G1523,'分け方の表'!$D$4:$D$103,0))&amp;"",IFERROR(INDEX('分け方の表'!$C$4:$C$103,MATCH(F1523&amp;"|（ほか全部）",'分け方の表'!$D$4:$D$103,0))&amp;"","未分類"))))</f>
        <v/>
      </c>
      <c r="S1523" s="39">
        <f>IF(L1523&lt;&gt;1,"",IF(N1523=1,"",IF(IF(O1523&gt;0,INDEX('分け方の表'!$N$4:$N$53,O1523)&amp;"","")&lt;&gt;"",IF(INDEX('分け方の表'!$N$4:$N$53,O1523)="（数えない）","",INDEX('分け方の表'!$N$4:$N$53,O1523)&amp;""),IF(I1523&amp;""="1",IF((Q1523&lt;&gt;"")*(D1523&lt;0)*(IFERROR(INDEX('入力'!$E$30:$E$88,MATCH(Q1523,'入力'!$A$30:$A$88,0)),"")="貯める・増やす"),Q1523,""),IF(A1523&amp;""="0","",IF(Q1523&lt;&gt;"",Q1523,R1523))))))</f>
        <v/>
      </c>
      <c r="T1523" s="56">
        <f>IF(S1523="","",IF(IFERROR(INDEX('入力'!$E$30:$E$88,MATCH(S1523,'入力'!$A$30:$A$88,0)),"")="入るお金",D1523,-D1523))</f>
        <v/>
      </c>
      <c r="U1523" s="39">
        <f>IF(L1523="","",IF(L1523&lt;&gt;1,"見出しなど",IF(N1523=1,"重なり",IF(S1523="",IF(O1523&gt;0,"数えない（直した）",IF(I1523&amp;""="1","振替",IF(A1523&amp;""="0","計算対象外","数えない"))),IF(COUNTIFS('入力'!$A$30:$A$88,S1523)=0,"一覧にない費目",IF(O1523&gt;0,"直した",IF(S1523="未分類","未分類","OK")))))))</f>
        <v/>
      </c>
    </row>
    <row r="1524">
      <c r="A1524" s="40" t="n"/>
      <c r="B1524" s="34" t="n"/>
      <c r="C1524" s="35" t="n"/>
      <c r="D1524" s="36" t="n"/>
      <c r="E1524" s="35" t="n"/>
      <c r="F1524" s="35" t="n"/>
      <c r="G1524" s="35" t="n"/>
      <c r="H1524" s="35" t="n"/>
      <c r="I1524" s="40" t="n"/>
      <c r="J1524" s="35" t="n"/>
      <c r="L1524" s="39">
        <f>IF(B1524="","",IFERROR(YEAR(B1524)*0+D1524*0+1,0))</f>
        <v/>
      </c>
      <c r="M1524" s="55">
        <f>IF(L1524&lt;&gt;1,"",IF(O1524&gt;0,IF(INDEX('分け方の表'!$O$4:$O$53,O1524)&lt;&gt;"",DATE(YEAR(INDEX('分け方の表'!$O$4:$O$53,O1524)),MONTH(INDEX('分け方の表'!$O$4:$O$53,O1524)),1),DATE(YEAR(B1524),MONTH(B1524),1)),DATE(YEAR(B1524),MONTH(B1524),1)))</f>
        <v/>
      </c>
      <c r="N1524" s="39">
        <f>IF(L1524&lt;&gt;1,"",IF(J1524="",0,IF(COUNTIFS($J$4:J1524,J1524)&gt;1,1,0)))</f>
        <v/>
      </c>
      <c r="O1524" s="39">
        <f>IF(L1524&lt;&gt;1,"",IF(J1524="",0,IFERROR(MATCH(J1524,'分け方の表'!$M$4:$M$53,0),0)))</f>
        <v/>
      </c>
      <c r="P1524" s="39">
        <f>IF(L1524&lt;&gt;1,"",IF(SUMPRODUCT((COUNTIFS(C1524,"*"&amp;'分け方の表'!$F$4:$F$23&amp;"*")&gt;0)*('分け方の表'!$F$4:$F$23&lt;&gt;"")*'分け方の表'!$I$4:$I$23)=0,99,1+COUNTIFS('分け方の表'!$I$4:$I$23,"&gt;"&amp;SUMPRODUCT((COUNTIFS(C1524,"*"&amp;'分け方の表'!$F$4:$F$23&amp;"*")&gt;0)*('分け方の表'!$F$4:$F$23&lt;&gt;"")*'分け方の表'!$I$4:$I$23))))</f>
        <v/>
      </c>
      <c r="Q1524" s="39">
        <f>IF(L1524&lt;&gt;1,"",IF(P1524&gt;=99,"",INDEX('分け方の表'!$G$4:$G$23,P1524)&amp;""))</f>
        <v/>
      </c>
      <c r="R1524" s="39">
        <f>IF(L1524&lt;&gt;1,"",IF((F1524="収入")*(G1524="給与")*(E1524&lt;&gt;"")*(COUNTIFS('分け方の表'!$J$4:$J$13,E1524)&gt;0),INDEX('分け方の表'!$K$4:$K$13,MATCH(E1524,'分け方の表'!$J$4:$J$13,0))&amp;"",IFERROR(INDEX('分け方の表'!$C$4:$C$103,MATCH(F1524&amp;"|"&amp;G1524,'分け方の表'!$D$4:$D$103,0))&amp;"",IFERROR(INDEX('分け方の表'!$C$4:$C$103,MATCH(F1524&amp;"|（ほか全部）",'分け方の表'!$D$4:$D$103,0))&amp;"","未分類"))))</f>
        <v/>
      </c>
      <c r="S1524" s="39">
        <f>IF(L1524&lt;&gt;1,"",IF(N1524=1,"",IF(IF(O1524&gt;0,INDEX('分け方の表'!$N$4:$N$53,O1524)&amp;"","")&lt;&gt;"",IF(INDEX('分け方の表'!$N$4:$N$53,O1524)="（数えない）","",INDEX('分け方の表'!$N$4:$N$53,O1524)&amp;""),IF(I1524&amp;""="1",IF((Q1524&lt;&gt;"")*(D1524&lt;0)*(IFERROR(INDEX('入力'!$E$30:$E$88,MATCH(Q1524,'入力'!$A$30:$A$88,0)),"")="貯める・増やす"),Q1524,""),IF(A1524&amp;""="0","",IF(Q1524&lt;&gt;"",Q1524,R1524))))))</f>
        <v/>
      </c>
      <c r="T1524" s="56">
        <f>IF(S1524="","",IF(IFERROR(INDEX('入力'!$E$30:$E$88,MATCH(S1524,'入力'!$A$30:$A$88,0)),"")="入るお金",D1524,-D1524))</f>
        <v/>
      </c>
      <c r="U1524" s="39">
        <f>IF(L1524="","",IF(L1524&lt;&gt;1,"見出しなど",IF(N1524=1,"重なり",IF(S1524="",IF(O1524&gt;0,"数えない（直した）",IF(I1524&amp;""="1","振替",IF(A1524&amp;""="0","計算対象外","数えない"))),IF(COUNTIFS('入力'!$A$30:$A$88,S1524)=0,"一覧にない費目",IF(O1524&gt;0,"直した",IF(S1524="未分類","未分類","OK")))))))</f>
        <v/>
      </c>
    </row>
    <row r="1525">
      <c r="A1525" s="40" t="n"/>
      <c r="B1525" s="34" t="n"/>
      <c r="C1525" s="35" t="n"/>
      <c r="D1525" s="36" t="n"/>
      <c r="E1525" s="35" t="n"/>
      <c r="F1525" s="35" t="n"/>
      <c r="G1525" s="35" t="n"/>
      <c r="H1525" s="35" t="n"/>
      <c r="I1525" s="40" t="n"/>
      <c r="J1525" s="35" t="n"/>
      <c r="L1525" s="39">
        <f>IF(B1525="","",IFERROR(YEAR(B1525)*0+D1525*0+1,0))</f>
        <v/>
      </c>
      <c r="M1525" s="55">
        <f>IF(L1525&lt;&gt;1,"",IF(O1525&gt;0,IF(INDEX('分け方の表'!$O$4:$O$53,O1525)&lt;&gt;"",DATE(YEAR(INDEX('分け方の表'!$O$4:$O$53,O1525)),MONTH(INDEX('分け方の表'!$O$4:$O$53,O1525)),1),DATE(YEAR(B1525),MONTH(B1525),1)),DATE(YEAR(B1525),MONTH(B1525),1)))</f>
        <v/>
      </c>
      <c r="N1525" s="39">
        <f>IF(L1525&lt;&gt;1,"",IF(J1525="",0,IF(COUNTIFS($J$4:J1525,J1525)&gt;1,1,0)))</f>
        <v/>
      </c>
      <c r="O1525" s="39">
        <f>IF(L1525&lt;&gt;1,"",IF(J1525="",0,IFERROR(MATCH(J1525,'分け方の表'!$M$4:$M$53,0),0)))</f>
        <v/>
      </c>
      <c r="P1525" s="39">
        <f>IF(L1525&lt;&gt;1,"",IF(SUMPRODUCT((COUNTIFS(C1525,"*"&amp;'分け方の表'!$F$4:$F$23&amp;"*")&gt;0)*('分け方の表'!$F$4:$F$23&lt;&gt;"")*'分け方の表'!$I$4:$I$23)=0,99,1+COUNTIFS('分け方の表'!$I$4:$I$23,"&gt;"&amp;SUMPRODUCT((COUNTIFS(C1525,"*"&amp;'分け方の表'!$F$4:$F$23&amp;"*")&gt;0)*('分け方の表'!$F$4:$F$23&lt;&gt;"")*'分け方の表'!$I$4:$I$23))))</f>
        <v/>
      </c>
      <c r="Q1525" s="39">
        <f>IF(L1525&lt;&gt;1,"",IF(P1525&gt;=99,"",INDEX('分け方の表'!$G$4:$G$23,P1525)&amp;""))</f>
        <v/>
      </c>
      <c r="R1525" s="39">
        <f>IF(L1525&lt;&gt;1,"",IF((F1525="収入")*(G1525="給与")*(E1525&lt;&gt;"")*(COUNTIFS('分け方の表'!$J$4:$J$13,E1525)&gt;0),INDEX('分け方の表'!$K$4:$K$13,MATCH(E1525,'分け方の表'!$J$4:$J$13,0))&amp;"",IFERROR(INDEX('分け方の表'!$C$4:$C$103,MATCH(F1525&amp;"|"&amp;G1525,'分け方の表'!$D$4:$D$103,0))&amp;"",IFERROR(INDEX('分け方の表'!$C$4:$C$103,MATCH(F1525&amp;"|（ほか全部）",'分け方の表'!$D$4:$D$103,0))&amp;"","未分類"))))</f>
        <v/>
      </c>
      <c r="S1525" s="39">
        <f>IF(L1525&lt;&gt;1,"",IF(N1525=1,"",IF(IF(O1525&gt;0,INDEX('分け方の表'!$N$4:$N$53,O1525)&amp;"","")&lt;&gt;"",IF(INDEX('分け方の表'!$N$4:$N$53,O1525)="（数えない）","",INDEX('分け方の表'!$N$4:$N$53,O1525)&amp;""),IF(I1525&amp;""="1",IF((Q1525&lt;&gt;"")*(D1525&lt;0)*(IFERROR(INDEX('入力'!$E$30:$E$88,MATCH(Q1525,'入力'!$A$30:$A$88,0)),"")="貯める・増やす"),Q1525,""),IF(A1525&amp;""="0","",IF(Q1525&lt;&gt;"",Q1525,R1525))))))</f>
        <v/>
      </c>
      <c r="T1525" s="56">
        <f>IF(S1525="","",IF(IFERROR(INDEX('入力'!$E$30:$E$88,MATCH(S1525,'入力'!$A$30:$A$88,0)),"")="入るお金",D1525,-D1525))</f>
        <v/>
      </c>
      <c r="U1525" s="39">
        <f>IF(L1525="","",IF(L1525&lt;&gt;1,"見出しなど",IF(N1525=1,"重なり",IF(S1525="",IF(O1525&gt;0,"数えない（直した）",IF(I1525&amp;""="1","振替",IF(A1525&amp;""="0","計算対象外","数えない"))),IF(COUNTIFS('入力'!$A$30:$A$88,S1525)=0,"一覧にない費目",IF(O1525&gt;0,"直した",IF(S1525="未分類","未分類","OK")))))))</f>
        <v/>
      </c>
    </row>
    <row r="1526">
      <c r="A1526" s="40" t="n"/>
      <c r="B1526" s="34" t="n"/>
      <c r="C1526" s="35" t="n"/>
      <c r="D1526" s="36" t="n"/>
      <c r="E1526" s="35" t="n"/>
      <c r="F1526" s="35" t="n"/>
      <c r="G1526" s="35" t="n"/>
      <c r="H1526" s="35" t="n"/>
      <c r="I1526" s="40" t="n"/>
      <c r="J1526" s="35" t="n"/>
      <c r="L1526" s="39">
        <f>IF(B1526="","",IFERROR(YEAR(B1526)*0+D1526*0+1,0))</f>
        <v/>
      </c>
      <c r="M1526" s="55">
        <f>IF(L1526&lt;&gt;1,"",IF(O1526&gt;0,IF(INDEX('分け方の表'!$O$4:$O$53,O1526)&lt;&gt;"",DATE(YEAR(INDEX('分け方の表'!$O$4:$O$53,O1526)),MONTH(INDEX('分け方の表'!$O$4:$O$53,O1526)),1),DATE(YEAR(B1526),MONTH(B1526),1)),DATE(YEAR(B1526),MONTH(B1526),1)))</f>
        <v/>
      </c>
      <c r="N1526" s="39">
        <f>IF(L1526&lt;&gt;1,"",IF(J1526="",0,IF(COUNTIFS($J$4:J1526,J1526)&gt;1,1,0)))</f>
        <v/>
      </c>
      <c r="O1526" s="39">
        <f>IF(L1526&lt;&gt;1,"",IF(J1526="",0,IFERROR(MATCH(J1526,'分け方の表'!$M$4:$M$53,0),0)))</f>
        <v/>
      </c>
      <c r="P1526" s="39">
        <f>IF(L1526&lt;&gt;1,"",IF(SUMPRODUCT((COUNTIFS(C1526,"*"&amp;'分け方の表'!$F$4:$F$23&amp;"*")&gt;0)*('分け方の表'!$F$4:$F$23&lt;&gt;"")*'分け方の表'!$I$4:$I$23)=0,99,1+COUNTIFS('分け方の表'!$I$4:$I$23,"&gt;"&amp;SUMPRODUCT((COUNTIFS(C1526,"*"&amp;'分け方の表'!$F$4:$F$23&amp;"*")&gt;0)*('分け方の表'!$F$4:$F$23&lt;&gt;"")*'分け方の表'!$I$4:$I$23))))</f>
        <v/>
      </c>
      <c r="Q1526" s="39">
        <f>IF(L1526&lt;&gt;1,"",IF(P1526&gt;=99,"",INDEX('分け方の表'!$G$4:$G$23,P1526)&amp;""))</f>
        <v/>
      </c>
      <c r="R1526" s="39">
        <f>IF(L1526&lt;&gt;1,"",IF((F1526="収入")*(G1526="給与")*(E1526&lt;&gt;"")*(COUNTIFS('分け方の表'!$J$4:$J$13,E1526)&gt;0),INDEX('分け方の表'!$K$4:$K$13,MATCH(E1526,'分け方の表'!$J$4:$J$13,0))&amp;"",IFERROR(INDEX('分け方の表'!$C$4:$C$103,MATCH(F1526&amp;"|"&amp;G1526,'分け方の表'!$D$4:$D$103,0))&amp;"",IFERROR(INDEX('分け方の表'!$C$4:$C$103,MATCH(F1526&amp;"|（ほか全部）",'分け方の表'!$D$4:$D$103,0))&amp;"","未分類"))))</f>
        <v/>
      </c>
      <c r="S1526" s="39">
        <f>IF(L1526&lt;&gt;1,"",IF(N1526=1,"",IF(IF(O1526&gt;0,INDEX('分け方の表'!$N$4:$N$53,O1526)&amp;"","")&lt;&gt;"",IF(INDEX('分け方の表'!$N$4:$N$53,O1526)="（数えない）","",INDEX('分け方の表'!$N$4:$N$53,O1526)&amp;""),IF(I1526&amp;""="1",IF((Q1526&lt;&gt;"")*(D1526&lt;0)*(IFERROR(INDEX('入力'!$E$30:$E$88,MATCH(Q1526,'入力'!$A$30:$A$88,0)),"")="貯める・増やす"),Q1526,""),IF(A1526&amp;""="0","",IF(Q1526&lt;&gt;"",Q1526,R1526))))))</f>
        <v/>
      </c>
      <c r="T1526" s="56">
        <f>IF(S1526="","",IF(IFERROR(INDEX('入力'!$E$30:$E$88,MATCH(S1526,'入力'!$A$30:$A$88,0)),"")="入るお金",D1526,-D1526))</f>
        <v/>
      </c>
      <c r="U1526" s="39">
        <f>IF(L1526="","",IF(L1526&lt;&gt;1,"見出しなど",IF(N1526=1,"重なり",IF(S1526="",IF(O1526&gt;0,"数えない（直した）",IF(I1526&amp;""="1","振替",IF(A1526&amp;""="0","計算対象外","数えない"))),IF(COUNTIFS('入力'!$A$30:$A$88,S1526)=0,"一覧にない費目",IF(O1526&gt;0,"直した",IF(S1526="未分類","未分類","OK")))))))</f>
        <v/>
      </c>
    </row>
    <row r="1527">
      <c r="A1527" s="40" t="n"/>
      <c r="B1527" s="34" t="n"/>
      <c r="C1527" s="35" t="n"/>
      <c r="D1527" s="36" t="n"/>
      <c r="E1527" s="35" t="n"/>
      <c r="F1527" s="35" t="n"/>
      <c r="G1527" s="35" t="n"/>
      <c r="H1527" s="35" t="n"/>
      <c r="I1527" s="40" t="n"/>
      <c r="J1527" s="35" t="n"/>
      <c r="L1527" s="39">
        <f>IF(B1527="","",IFERROR(YEAR(B1527)*0+D1527*0+1,0))</f>
        <v/>
      </c>
      <c r="M1527" s="55">
        <f>IF(L1527&lt;&gt;1,"",IF(O1527&gt;0,IF(INDEX('分け方の表'!$O$4:$O$53,O1527)&lt;&gt;"",DATE(YEAR(INDEX('分け方の表'!$O$4:$O$53,O1527)),MONTH(INDEX('分け方の表'!$O$4:$O$53,O1527)),1),DATE(YEAR(B1527),MONTH(B1527),1)),DATE(YEAR(B1527),MONTH(B1527),1)))</f>
        <v/>
      </c>
      <c r="N1527" s="39">
        <f>IF(L1527&lt;&gt;1,"",IF(J1527="",0,IF(COUNTIFS($J$4:J1527,J1527)&gt;1,1,0)))</f>
        <v/>
      </c>
      <c r="O1527" s="39">
        <f>IF(L1527&lt;&gt;1,"",IF(J1527="",0,IFERROR(MATCH(J1527,'分け方の表'!$M$4:$M$53,0),0)))</f>
        <v/>
      </c>
      <c r="P1527" s="39">
        <f>IF(L1527&lt;&gt;1,"",IF(SUMPRODUCT((COUNTIFS(C1527,"*"&amp;'分け方の表'!$F$4:$F$23&amp;"*")&gt;0)*('分け方の表'!$F$4:$F$23&lt;&gt;"")*'分け方の表'!$I$4:$I$23)=0,99,1+COUNTIFS('分け方の表'!$I$4:$I$23,"&gt;"&amp;SUMPRODUCT((COUNTIFS(C1527,"*"&amp;'分け方の表'!$F$4:$F$23&amp;"*")&gt;0)*('分け方の表'!$F$4:$F$23&lt;&gt;"")*'分け方の表'!$I$4:$I$23))))</f>
        <v/>
      </c>
      <c r="Q1527" s="39">
        <f>IF(L1527&lt;&gt;1,"",IF(P1527&gt;=99,"",INDEX('分け方の表'!$G$4:$G$23,P1527)&amp;""))</f>
        <v/>
      </c>
      <c r="R1527" s="39">
        <f>IF(L1527&lt;&gt;1,"",IF((F1527="収入")*(G1527="給与")*(E1527&lt;&gt;"")*(COUNTIFS('分け方の表'!$J$4:$J$13,E1527)&gt;0),INDEX('分け方の表'!$K$4:$K$13,MATCH(E1527,'分け方の表'!$J$4:$J$13,0))&amp;"",IFERROR(INDEX('分け方の表'!$C$4:$C$103,MATCH(F1527&amp;"|"&amp;G1527,'分け方の表'!$D$4:$D$103,0))&amp;"",IFERROR(INDEX('分け方の表'!$C$4:$C$103,MATCH(F1527&amp;"|（ほか全部）",'分け方の表'!$D$4:$D$103,0))&amp;"","未分類"))))</f>
        <v/>
      </c>
      <c r="S1527" s="39">
        <f>IF(L1527&lt;&gt;1,"",IF(N1527=1,"",IF(IF(O1527&gt;0,INDEX('分け方の表'!$N$4:$N$53,O1527)&amp;"","")&lt;&gt;"",IF(INDEX('分け方の表'!$N$4:$N$53,O1527)="（数えない）","",INDEX('分け方の表'!$N$4:$N$53,O1527)&amp;""),IF(I1527&amp;""="1",IF((Q1527&lt;&gt;"")*(D1527&lt;0)*(IFERROR(INDEX('入力'!$E$30:$E$88,MATCH(Q1527,'入力'!$A$30:$A$88,0)),"")="貯める・増やす"),Q1527,""),IF(A1527&amp;""="0","",IF(Q1527&lt;&gt;"",Q1527,R1527))))))</f>
        <v/>
      </c>
      <c r="T1527" s="56">
        <f>IF(S1527="","",IF(IFERROR(INDEX('入力'!$E$30:$E$88,MATCH(S1527,'入力'!$A$30:$A$88,0)),"")="入るお金",D1527,-D1527))</f>
        <v/>
      </c>
      <c r="U1527" s="39">
        <f>IF(L1527="","",IF(L1527&lt;&gt;1,"見出しなど",IF(N1527=1,"重なり",IF(S1527="",IF(O1527&gt;0,"数えない（直した）",IF(I1527&amp;""="1","振替",IF(A1527&amp;""="0","計算対象外","数えない"))),IF(COUNTIFS('入力'!$A$30:$A$88,S1527)=0,"一覧にない費目",IF(O1527&gt;0,"直した",IF(S1527="未分類","未分類","OK")))))))</f>
        <v/>
      </c>
    </row>
    <row r="1528">
      <c r="A1528" s="40" t="n"/>
      <c r="B1528" s="34" t="n"/>
      <c r="C1528" s="35" t="n"/>
      <c r="D1528" s="36" t="n"/>
      <c r="E1528" s="35" t="n"/>
      <c r="F1528" s="35" t="n"/>
      <c r="G1528" s="35" t="n"/>
      <c r="H1528" s="35" t="n"/>
      <c r="I1528" s="40" t="n"/>
      <c r="J1528" s="35" t="n"/>
      <c r="L1528" s="39">
        <f>IF(B1528="","",IFERROR(YEAR(B1528)*0+D1528*0+1,0))</f>
        <v/>
      </c>
      <c r="M1528" s="55">
        <f>IF(L1528&lt;&gt;1,"",IF(O1528&gt;0,IF(INDEX('分け方の表'!$O$4:$O$53,O1528)&lt;&gt;"",DATE(YEAR(INDEX('分け方の表'!$O$4:$O$53,O1528)),MONTH(INDEX('分け方の表'!$O$4:$O$53,O1528)),1),DATE(YEAR(B1528),MONTH(B1528),1)),DATE(YEAR(B1528),MONTH(B1528),1)))</f>
        <v/>
      </c>
      <c r="N1528" s="39">
        <f>IF(L1528&lt;&gt;1,"",IF(J1528="",0,IF(COUNTIFS($J$4:J1528,J1528)&gt;1,1,0)))</f>
        <v/>
      </c>
      <c r="O1528" s="39">
        <f>IF(L1528&lt;&gt;1,"",IF(J1528="",0,IFERROR(MATCH(J1528,'分け方の表'!$M$4:$M$53,0),0)))</f>
        <v/>
      </c>
      <c r="P1528" s="39">
        <f>IF(L1528&lt;&gt;1,"",IF(SUMPRODUCT((COUNTIFS(C1528,"*"&amp;'分け方の表'!$F$4:$F$23&amp;"*")&gt;0)*('分け方の表'!$F$4:$F$23&lt;&gt;"")*'分け方の表'!$I$4:$I$23)=0,99,1+COUNTIFS('分け方の表'!$I$4:$I$23,"&gt;"&amp;SUMPRODUCT((COUNTIFS(C1528,"*"&amp;'分け方の表'!$F$4:$F$23&amp;"*")&gt;0)*('分け方の表'!$F$4:$F$23&lt;&gt;"")*'分け方の表'!$I$4:$I$23))))</f>
        <v/>
      </c>
      <c r="Q1528" s="39">
        <f>IF(L1528&lt;&gt;1,"",IF(P1528&gt;=99,"",INDEX('分け方の表'!$G$4:$G$23,P1528)&amp;""))</f>
        <v/>
      </c>
      <c r="R1528" s="39">
        <f>IF(L1528&lt;&gt;1,"",IF((F1528="収入")*(G1528="給与")*(E1528&lt;&gt;"")*(COUNTIFS('分け方の表'!$J$4:$J$13,E1528)&gt;0),INDEX('分け方の表'!$K$4:$K$13,MATCH(E1528,'分け方の表'!$J$4:$J$13,0))&amp;"",IFERROR(INDEX('分け方の表'!$C$4:$C$103,MATCH(F1528&amp;"|"&amp;G1528,'分け方の表'!$D$4:$D$103,0))&amp;"",IFERROR(INDEX('分け方の表'!$C$4:$C$103,MATCH(F1528&amp;"|（ほか全部）",'分け方の表'!$D$4:$D$103,0))&amp;"","未分類"))))</f>
        <v/>
      </c>
      <c r="S1528" s="39">
        <f>IF(L1528&lt;&gt;1,"",IF(N1528=1,"",IF(IF(O1528&gt;0,INDEX('分け方の表'!$N$4:$N$53,O1528)&amp;"","")&lt;&gt;"",IF(INDEX('分け方の表'!$N$4:$N$53,O1528)="（数えない）","",INDEX('分け方の表'!$N$4:$N$53,O1528)&amp;""),IF(I1528&amp;""="1",IF((Q1528&lt;&gt;"")*(D1528&lt;0)*(IFERROR(INDEX('入力'!$E$30:$E$88,MATCH(Q1528,'入力'!$A$30:$A$88,0)),"")="貯める・増やす"),Q1528,""),IF(A1528&amp;""="0","",IF(Q1528&lt;&gt;"",Q1528,R1528))))))</f>
        <v/>
      </c>
      <c r="T1528" s="56">
        <f>IF(S1528="","",IF(IFERROR(INDEX('入力'!$E$30:$E$88,MATCH(S1528,'入力'!$A$30:$A$88,0)),"")="入るお金",D1528,-D1528))</f>
        <v/>
      </c>
      <c r="U1528" s="39">
        <f>IF(L1528="","",IF(L1528&lt;&gt;1,"見出しなど",IF(N1528=1,"重なり",IF(S1528="",IF(O1528&gt;0,"数えない（直した）",IF(I1528&amp;""="1","振替",IF(A1528&amp;""="0","計算対象外","数えない"))),IF(COUNTIFS('入力'!$A$30:$A$88,S1528)=0,"一覧にない費目",IF(O1528&gt;0,"直した",IF(S1528="未分類","未分類","OK")))))))</f>
        <v/>
      </c>
    </row>
    <row r="1529">
      <c r="A1529" s="40" t="n"/>
      <c r="B1529" s="34" t="n"/>
      <c r="C1529" s="35" t="n"/>
      <c r="D1529" s="36" t="n"/>
      <c r="E1529" s="35" t="n"/>
      <c r="F1529" s="35" t="n"/>
      <c r="G1529" s="35" t="n"/>
      <c r="H1529" s="35" t="n"/>
      <c r="I1529" s="40" t="n"/>
      <c r="J1529" s="35" t="n"/>
      <c r="L1529" s="39">
        <f>IF(B1529="","",IFERROR(YEAR(B1529)*0+D1529*0+1,0))</f>
        <v/>
      </c>
      <c r="M1529" s="55">
        <f>IF(L1529&lt;&gt;1,"",IF(O1529&gt;0,IF(INDEX('分け方の表'!$O$4:$O$53,O1529)&lt;&gt;"",DATE(YEAR(INDEX('分け方の表'!$O$4:$O$53,O1529)),MONTH(INDEX('分け方の表'!$O$4:$O$53,O1529)),1),DATE(YEAR(B1529),MONTH(B1529),1)),DATE(YEAR(B1529),MONTH(B1529),1)))</f>
        <v/>
      </c>
      <c r="N1529" s="39">
        <f>IF(L1529&lt;&gt;1,"",IF(J1529="",0,IF(COUNTIFS($J$4:J1529,J1529)&gt;1,1,0)))</f>
        <v/>
      </c>
      <c r="O1529" s="39">
        <f>IF(L1529&lt;&gt;1,"",IF(J1529="",0,IFERROR(MATCH(J1529,'分け方の表'!$M$4:$M$53,0),0)))</f>
        <v/>
      </c>
      <c r="P1529" s="39">
        <f>IF(L1529&lt;&gt;1,"",IF(SUMPRODUCT((COUNTIFS(C1529,"*"&amp;'分け方の表'!$F$4:$F$23&amp;"*")&gt;0)*('分け方の表'!$F$4:$F$23&lt;&gt;"")*'分け方の表'!$I$4:$I$23)=0,99,1+COUNTIFS('分け方の表'!$I$4:$I$23,"&gt;"&amp;SUMPRODUCT((COUNTIFS(C1529,"*"&amp;'分け方の表'!$F$4:$F$23&amp;"*")&gt;0)*('分け方の表'!$F$4:$F$23&lt;&gt;"")*'分け方の表'!$I$4:$I$23))))</f>
        <v/>
      </c>
      <c r="Q1529" s="39">
        <f>IF(L1529&lt;&gt;1,"",IF(P1529&gt;=99,"",INDEX('分け方の表'!$G$4:$G$23,P1529)&amp;""))</f>
        <v/>
      </c>
      <c r="R1529" s="39">
        <f>IF(L1529&lt;&gt;1,"",IF((F1529="収入")*(G1529="給与")*(E1529&lt;&gt;"")*(COUNTIFS('分け方の表'!$J$4:$J$13,E1529)&gt;0),INDEX('分け方の表'!$K$4:$K$13,MATCH(E1529,'分け方の表'!$J$4:$J$13,0))&amp;"",IFERROR(INDEX('分け方の表'!$C$4:$C$103,MATCH(F1529&amp;"|"&amp;G1529,'分け方の表'!$D$4:$D$103,0))&amp;"",IFERROR(INDEX('分け方の表'!$C$4:$C$103,MATCH(F1529&amp;"|（ほか全部）",'分け方の表'!$D$4:$D$103,0))&amp;"","未分類"))))</f>
        <v/>
      </c>
      <c r="S1529" s="39">
        <f>IF(L1529&lt;&gt;1,"",IF(N1529=1,"",IF(IF(O1529&gt;0,INDEX('分け方の表'!$N$4:$N$53,O1529)&amp;"","")&lt;&gt;"",IF(INDEX('分け方の表'!$N$4:$N$53,O1529)="（数えない）","",INDEX('分け方の表'!$N$4:$N$53,O1529)&amp;""),IF(I1529&amp;""="1",IF((Q1529&lt;&gt;"")*(D1529&lt;0)*(IFERROR(INDEX('入力'!$E$30:$E$88,MATCH(Q1529,'入力'!$A$30:$A$88,0)),"")="貯める・増やす"),Q1529,""),IF(A1529&amp;""="0","",IF(Q1529&lt;&gt;"",Q1529,R1529))))))</f>
        <v/>
      </c>
      <c r="T1529" s="56">
        <f>IF(S1529="","",IF(IFERROR(INDEX('入力'!$E$30:$E$88,MATCH(S1529,'入力'!$A$30:$A$88,0)),"")="入るお金",D1529,-D1529))</f>
        <v/>
      </c>
      <c r="U1529" s="39">
        <f>IF(L1529="","",IF(L1529&lt;&gt;1,"見出しなど",IF(N1529=1,"重なり",IF(S1529="",IF(O1529&gt;0,"数えない（直した）",IF(I1529&amp;""="1","振替",IF(A1529&amp;""="0","計算対象外","数えない"))),IF(COUNTIFS('入力'!$A$30:$A$88,S1529)=0,"一覧にない費目",IF(O1529&gt;0,"直した",IF(S1529="未分類","未分類","OK")))))))</f>
        <v/>
      </c>
    </row>
    <row r="1530">
      <c r="A1530" s="40" t="n"/>
      <c r="B1530" s="34" t="n"/>
      <c r="C1530" s="35" t="n"/>
      <c r="D1530" s="36" t="n"/>
      <c r="E1530" s="35" t="n"/>
      <c r="F1530" s="35" t="n"/>
      <c r="G1530" s="35" t="n"/>
      <c r="H1530" s="35" t="n"/>
      <c r="I1530" s="40" t="n"/>
      <c r="J1530" s="35" t="n"/>
      <c r="L1530" s="39">
        <f>IF(B1530="","",IFERROR(YEAR(B1530)*0+D1530*0+1,0))</f>
        <v/>
      </c>
      <c r="M1530" s="55">
        <f>IF(L1530&lt;&gt;1,"",IF(O1530&gt;0,IF(INDEX('分け方の表'!$O$4:$O$53,O1530)&lt;&gt;"",DATE(YEAR(INDEX('分け方の表'!$O$4:$O$53,O1530)),MONTH(INDEX('分け方の表'!$O$4:$O$53,O1530)),1),DATE(YEAR(B1530),MONTH(B1530),1)),DATE(YEAR(B1530),MONTH(B1530),1)))</f>
        <v/>
      </c>
      <c r="N1530" s="39">
        <f>IF(L1530&lt;&gt;1,"",IF(J1530="",0,IF(COUNTIFS($J$4:J1530,J1530)&gt;1,1,0)))</f>
        <v/>
      </c>
      <c r="O1530" s="39">
        <f>IF(L1530&lt;&gt;1,"",IF(J1530="",0,IFERROR(MATCH(J1530,'分け方の表'!$M$4:$M$53,0),0)))</f>
        <v/>
      </c>
      <c r="P1530" s="39">
        <f>IF(L1530&lt;&gt;1,"",IF(SUMPRODUCT((COUNTIFS(C1530,"*"&amp;'分け方の表'!$F$4:$F$23&amp;"*")&gt;0)*('分け方の表'!$F$4:$F$23&lt;&gt;"")*'分け方の表'!$I$4:$I$23)=0,99,1+COUNTIFS('分け方の表'!$I$4:$I$23,"&gt;"&amp;SUMPRODUCT((COUNTIFS(C1530,"*"&amp;'分け方の表'!$F$4:$F$23&amp;"*")&gt;0)*('分け方の表'!$F$4:$F$23&lt;&gt;"")*'分け方の表'!$I$4:$I$23))))</f>
        <v/>
      </c>
      <c r="Q1530" s="39">
        <f>IF(L1530&lt;&gt;1,"",IF(P1530&gt;=99,"",INDEX('分け方の表'!$G$4:$G$23,P1530)&amp;""))</f>
        <v/>
      </c>
      <c r="R1530" s="39">
        <f>IF(L1530&lt;&gt;1,"",IF((F1530="収入")*(G1530="給与")*(E1530&lt;&gt;"")*(COUNTIFS('分け方の表'!$J$4:$J$13,E1530)&gt;0),INDEX('分け方の表'!$K$4:$K$13,MATCH(E1530,'分け方の表'!$J$4:$J$13,0))&amp;"",IFERROR(INDEX('分け方の表'!$C$4:$C$103,MATCH(F1530&amp;"|"&amp;G1530,'分け方の表'!$D$4:$D$103,0))&amp;"",IFERROR(INDEX('分け方の表'!$C$4:$C$103,MATCH(F1530&amp;"|（ほか全部）",'分け方の表'!$D$4:$D$103,0))&amp;"","未分類"))))</f>
        <v/>
      </c>
      <c r="S1530" s="39">
        <f>IF(L1530&lt;&gt;1,"",IF(N1530=1,"",IF(IF(O1530&gt;0,INDEX('分け方の表'!$N$4:$N$53,O1530)&amp;"","")&lt;&gt;"",IF(INDEX('分け方の表'!$N$4:$N$53,O1530)="（数えない）","",INDEX('分け方の表'!$N$4:$N$53,O1530)&amp;""),IF(I1530&amp;""="1",IF((Q1530&lt;&gt;"")*(D1530&lt;0)*(IFERROR(INDEX('入力'!$E$30:$E$88,MATCH(Q1530,'入力'!$A$30:$A$88,0)),"")="貯める・増やす"),Q1530,""),IF(A1530&amp;""="0","",IF(Q1530&lt;&gt;"",Q1530,R1530))))))</f>
        <v/>
      </c>
      <c r="T1530" s="56">
        <f>IF(S1530="","",IF(IFERROR(INDEX('入力'!$E$30:$E$88,MATCH(S1530,'入力'!$A$30:$A$88,0)),"")="入るお金",D1530,-D1530))</f>
        <v/>
      </c>
      <c r="U1530" s="39">
        <f>IF(L1530="","",IF(L1530&lt;&gt;1,"見出しなど",IF(N1530=1,"重なり",IF(S1530="",IF(O1530&gt;0,"数えない（直した）",IF(I1530&amp;""="1","振替",IF(A1530&amp;""="0","計算対象外","数えない"))),IF(COUNTIFS('入力'!$A$30:$A$88,S1530)=0,"一覧にない費目",IF(O1530&gt;0,"直した",IF(S1530="未分類","未分類","OK")))))))</f>
        <v/>
      </c>
    </row>
    <row r="1531">
      <c r="A1531" s="40" t="n"/>
      <c r="B1531" s="34" t="n"/>
      <c r="C1531" s="35" t="n"/>
      <c r="D1531" s="36" t="n"/>
      <c r="E1531" s="35" t="n"/>
      <c r="F1531" s="35" t="n"/>
      <c r="G1531" s="35" t="n"/>
      <c r="H1531" s="35" t="n"/>
      <c r="I1531" s="40" t="n"/>
      <c r="J1531" s="35" t="n"/>
      <c r="L1531" s="39">
        <f>IF(B1531="","",IFERROR(YEAR(B1531)*0+D1531*0+1,0))</f>
        <v/>
      </c>
      <c r="M1531" s="55">
        <f>IF(L1531&lt;&gt;1,"",IF(O1531&gt;0,IF(INDEX('分け方の表'!$O$4:$O$53,O1531)&lt;&gt;"",DATE(YEAR(INDEX('分け方の表'!$O$4:$O$53,O1531)),MONTH(INDEX('分け方の表'!$O$4:$O$53,O1531)),1),DATE(YEAR(B1531),MONTH(B1531),1)),DATE(YEAR(B1531),MONTH(B1531),1)))</f>
        <v/>
      </c>
      <c r="N1531" s="39">
        <f>IF(L1531&lt;&gt;1,"",IF(J1531="",0,IF(COUNTIFS($J$4:J1531,J1531)&gt;1,1,0)))</f>
        <v/>
      </c>
      <c r="O1531" s="39">
        <f>IF(L1531&lt;&gt;1,"",IF(J1531="",0,IFERROR(MATCH(J1531,'分け方の表'!$M$4:$M$53,0),0)))</f>
        <v/>
      </c>
      <c r="P1531" s="39">
        <f>IF(L1531&lt;&gt;1,"",IF(SUMPRODUCT((COUNTIFS(C1531,"*"&amp;'分け方の表'!$F$4:$F$23&amp;"*")&gt;0)*('分け方の表'!$F$4:$F$23&lt;&gt;"")*'分け方の表'!$I$4:$I$23)=0,99,1+COUNTIFS('分け方の表'!$I$4:$I$23,"&gt;"&amp;SUMPRODUCT((COUNTIFS(C1531,"*"&amp;'分け方の表'!$F$4:$F$23&amp;"*")&gt;0)*('分け方の表'!$F$4:$F$23&lt;&gt;"")*'分け方の表'!$I$4:$I$23))))</f>
        <v/>
      </c>
      <c r="Q1531" s="39">
        <f>IF(L1531&lt;&gt;1,"",IF(P1531&gt;=99,"",INDEX('分け方の表'!$G$4:$G$23,P1531)&amp;""))</f>
        <v/>
      </c>
      <c r="R1531" s="39">
        <f>IF(L1531&lt;&gt;1,"",IF((F1531="収入")*(G1531="給与")*(E1531&lt;&gt;"")*(COUNTIFS('分け方の表'!$J$4:$J$13,E1531)&gt;0),INDEX('分け方の表'!$K$4:$K$13,MATCH(E1531,'分け方の表'!$J$4:$J$13,0))&amp;"",IFERROR(INDEX('分け方の表'!$C$4:$C$103,MATCH(F1531&amp;"|"&amp;G1531,'分け方の表'!$D$4:$D$103,0))&amp;"",IFERROR(INDEX('分け方の表'!$C$4:$C$103,MATCH(F1531&amp;"|（ほか全部）",'分け方の表'!$D$4:$D$103,0))&amp;"","未分類"))))</f>
        <v/>
      </c>
      <c r="S1531" s="39">
        <f>IF(L1531&lt;&gt;1,"",IF(N1531=1,"",IF(IF(O1531&gt;0,INDEX('分け方の表'!$N$4:$N$53,O1531)&amp;"","")&lt;&gt;"",IF(INDEX('分け方の表'!$N$4:$N$53,O1531)="（数えない）","",INDEX('分け方の表'!$N$4:$N$53,O1531)&amp;""),IF(I1531&amp;""="1",IF((Q1531&lt;&gt;"")*(D1531&lt;0)*(IFERROR(INDEX('入力'!$E$30:$E$88,MATCH(Q1531,'入力'!$A$30:$A$88,0)),"")="貯める・増やす"),Q1531,""),IF(A1531&amp;""="0","",IF(Q1531&lt;&gt;"",Q1531,R1531))))))</f>
        <v/>
      </c>
      <c r="T1531" s="56">
        <f>IF(S1531="","",IF(IFERROR(INDEX('入力'!$E$30:$E$88,MATCH(S1531,'入力'!$A$30:$A$88,0)),"")="入るお金",D1531,-D1531))</f>
        <v/>
      </c>
      <c r="U1531" s="39">
        <f>IF(L1531="","",IF(L1531&lt;&gt;1,"見出しなど",IF(N1531=1,"重なり",IF(S1531="",IF(O1531&gt;0,"数えない（直した）",IF(I1531&amp;""="1","振替",IF(A1531&amp;""="0","計算対象外","数えない"))),IF(COUNTIFS('入力'!$A$30:$A$88,S1531)=0,"一覧にない費目",IF(O1531&gt;0,"直した",IF(S1531="未分類","未分類","OK")))))))</f>
        <v/>
      </c>
    </row>
    <row r="1532">
      <c r="A1532" s="40" t="n"/>
      <c r="B1532" s="34" t="n"/>
      <c r="C1532" s="35" t="n"/>
      <c r="D1532" s="36" t="n"/>
      <c r="E1532" s="35" t="n"/>
      <c r="F1532" s="35" t="n"/>
      <c r="G1532" s="35" t="n"/>
      <c r="H1532" s="35" t="n"/>
      <c r="I1532" s="40" t="n"/>
      <c r="J1532" s="35" t="n"/>
      <c r="L1532" s="39">
        <f>IF(B1532="","",IFERROR(YEAR(B1532)*0+D1532*0+1,0))</f>
        <v/>
      </c>
      <c r="M1532" s="55">
        <f>IF(L1532&lt;&gt;1,"",IF(O1532&gt;0,IF(INDEX('分け方の表'!$O$4:$O$53,O1532)&lt;&gt;"",DATE(YEAR(INDEX('分け方の表'!$O$4:$O$53,O1532)),MONTH(INDEX('分け方の表'!$O$4:$O$53,O1532)),1),DATE(YEAR(B1532),MONTH(B1532),1)),DATE(YEAR(B1532),MONTH(B1532),1)))</f>
        <v/>
      </c>
      <c r="N1532" s="39">
        <f>IF(L1532&lt;&gt;1,"",IF(J1532="",0,IF(COUNTIFS($J$4:J1532,J1532)&gt;1,1,0)))</f>
        <v/>
      </c>
      <c r="O1532" s="39">
        <f>IF(L1532&lt;&gt;1,"",IF(J1532="",0,IFERROR(MATCH(J1532,'分け方の表'!$M$4:$M$53,0),0)))</f>
        <v/>
      </c>
      <c r="P1532" s="39">
        <f>IF(L1532&lt;&gt;1,"",IF(SUMPRODUCT((COUNTIFS(C1532,"*"&amp;'分け方の表'!$F$4:$F$23&amp;"*")&gt;0)*('分け方の表'!$F$4:$F$23&lt;&gt;"")*'分け方の表'!$I$4:$I$23)=0,99,1+COUNTIFS('分け方の表'!$I$4:$I$23,"&gt;"&amp;SUMPRODUCT((COUNTIFS(C1532,"*"&amp;'分け方の表'!$F$4:$F$23&amp;"*")&gt;0)*('分け方の表'!$F$4:$F$23&lt;&gt;"")*'分け方の表'!$I$4:$I$23))))</f>
        <v/>
      </c>
      <c r="Q1532" s="39">
        <f>IF(L1532&lt;&gt;1,"",IF(P1532&gt;=99,"",INDEX('分け方の表'!$G$4:$G$23,P1532)&amp;""))</f>
        <v/>
      </c>
      <c r="R1532" s="39">
        <f>IF(L1532&lt;&gt;1,"",IF((F1532="収入")*(G1532="給与")*(E1532&lt;&gt;"")*(COUNTIFS('分け方の表'!$J$4:$J$13,E1532)&gt;0),INDEX('分け方の表'!$K$4:$K$13,MATCH(E1532,'分け方の表'!$J$4:$J$13,0))&amp;"",IFERROR(INDEX('分け方の表'!$C$4:$C$103,MATCH(F1532&amp;"|"&amp;G1532,'分け方の表'!$D$4:$D$103,0))&amp;"",IFERROR(INDEX('分け方の表'!$C$4:$C$103,MATCH(F1532&amp;"|（ほか全部）",'分け方の表'!$D$4:$D$103,0))&amp;"","未分類"))))</f>
        <v/>
      </c>
      <c r="S1532" s="39">
        <f>IF(L1532&lt;&gt;1,"",IF(N1532=1,"",IF(IF(O1532&gt;0,INDEX('分け方の表'!$N$4:$N$53,O1532)&amp;"","")&lt;&gt;"",IF(INDEX('分け方の表'!$N$4:$N$53,O1532)="（数えない）","",INDEX('分け方の表'!$N$4:$N$53,O1532)&amp;""),IF(I1532&amp;""="1",IF((Q1532&lt;&gt;"")*(D1532&lt;0)*(IFERROR(INDEX('入力'!$E$30:$E$88,MATCH(Q1532,'入力'!$A$30:$A$88,0)),"")="貯める・増やす"),Q1532,""),IF(A1532&amp;""="0","",IF(Q1532&lt;&gt;"",Q1532,R1532))))))</f>
        <v/>
      </c>
      <c r="T1532" s="56">
        <f>IF(S1532="","",IF(IFERROR(INDEX('入力'!$E$30:$E$88,MATCH(S1532,'入力'!$A$30:$A$88,0)),"")="入るお金",D1532,-D1532))</f>
        <v/>
      </c>
      <c r="U1532" s="39">
        <f>IF(L1532="","",IF(L1532&lt;&gt;1,"見出しなど",IF(N1532=1,"重なり",IF(S1532="",IF(O1532&gt;0,"数えない（直した）",IF(I1532&amp;""="1","振替",IF(A1532&amp;""="0","計算対象外","数えない"))),IF(COUNTIFS('入力'!$A$30:$A$88,S1532)=0,"一覧にない費目",IF(O1532&gt;0,"直した",IF(S1532="未分類","未分類","OK")))))))</f>
        <v/>
      </c>
    </row>
    <row r="1533">
      <c r="A1533" s="40" t="n"/>
      <c r="B1533" s="34" t="n"/>
      <c r="C1533" s="35" t="n"/>
      <c r="D1533" s="36" t="n"/>
      <c r="E1533" s="35" t="n"/>
      <c r="F1533" s="35" t="n"/>
      <c r="G1533" s="35" t="n"/>
      <c r="H1533" s="35" t="n"/>
      <c r="I1533" s="40" t="n"/>
      <c r="J1533" s="35" t="n"/>
      <c r="L1533" s="39">
        <f>IF(B1533="","",IFERROR(YEAR(B1533)*0+D1533*0+1,0))</f>
        <v/>
      </c>
      <c r="M1533" s="55">
        <f>IF(L1533&lt;&gt;1,"",IF(O1533&gt;0,IF(INDEX('分け方の表'!$O$4:$O$53,O1533)&lt;&gt;"",DATE(YEAR(INDEX('分け方の表'!$O$4:$O$53,O1533)),MONTH(INDEX('分け方の表'!$O$4:$O$53,O1533)),1),DATE(YEAR(B1533),MONTH(B1533),1)),DATE(YEAR(B1533),MONTH(B1533),1)))</f>
        <v/>
      </c>
      <c r="N1533" s="39">
        <f>IF(L1533&lt;&gt;1,"",IF(J1533="",0,IF(COUNTIFS($J$4:J1533,J1533)&gt;1,1,0)))</f>
        <v/>
      </c>
      <c r="O1533" s="39">
        <f>IF(L1533&lt;&gt;1,"",IF(J1533="",0,IFERROR(MATCH(J1533,'分け方の表'!$M$4:$M$53,0),0)))</f>
        <v/>
      </c>
      <c r="P1533" s="39">
        <f>IF(L1533&lt;&gt;1,"",IF(SUMPRODUCT((COUNTIFS(C1533,"*"&amp;'分け方の表'!$F$4:$F$23&amp;"*")&gt;0)*('分け方の表'!$F$4:$F$23&lt;&gt;"")*'分け方の表'!$I$4:$I$23)=0,99,1+COUNTIFS('分け方の表'!$I$4:$I$23,"&gt;"&amp;SUMPRODUCT((COUNTIFS(C1533,"*"&amp;'分け方の表'!$F$4:$F$23&amp;"*")&gt;0)*('分け方の表'!$F$4:$F$23&lt;&gt;"")*'分け方の表'!$I$4:$I$23))))</f>
        <v/>
      </c>
      <c r="Q1533" s="39">
        <f>IF(L1533&lt;&gt;1,"",IF(P1533&gt;=99,"",INDEX('分け方の表'!$G$4:$G$23,P1533)&amp;""))</f>
        <v/>
      </c>
      <c r="R1533" s="39">
        <f>IF(L1533&lt;&gt;1,"",IF((F1533="収入")*(G1533="給与")*(E1533&lt;&gt;"")*(COUNTIFS('分け方の表'!$J$4:$J$13,E1533)&gt;0),INDEX('分け方の表'!$K$4:$K$13,MATCH(E1533,'分け方の表'!$J$4:$J$13,0))&amp;"",IFERROR(INDEX('分け方の表'!$C$4:$C$103,MATCH(F1533&amp;"|"&amp;G1533,'分け方の表'!$D$4:$D$103,0))&amp;"",IFERROR(INDEX('分け方の表'!$C$4:$C$103,MATCH(F1533&amp;"|（ほか全部）",'分け方の表'!$D$4:$D$103,0))&amp;"","未分類"))))</f>
        <v/>
      </c>
      <c r="S1533" s="39">
        <f>IF(L1533&lt;&gt;1,"",IF(N1533=1,"",IF(IF(O1533&gt;0,INDEX('分け方の表'!$N$4:$N$53,O1533)&amp;"","")&lt;&gt;"",IF(INDEX('分け方の表'!$N$4:$N$53,O1533)="（数えない）","",INDEX('分け方の表'!$N$4:$N$53,O1533)&amp;""),IF(I1533&amp;""="1",IF((Q1533&lt;&gt;"")*(D1533&lt;0)*(IFERROR(INDEX('入力'!$E$30:$E$88,MATCH(Q1533,'入力'!$A$30:$A$88,0)),"")="貯める・増やす"),Q1533,""),IF(A1533&amp;""="0","",IF(Q1533&lt;&gt;"",Q1533,R1533))))))</f>
        <v/>
      </c>
      <c r="T1533" s="56">
        <f>IF(S1533="","",IF(IFERROR(INDEX('入力'!$E$30:$E$88,MATCH(S1533,'入力'!$A$30:$A$88,0)),"")="入るお金",D1533,-D1533))</f>
        <v/>
      </c>
      <c r="U1533" s="39">
        <f>IF(L1533="","",IF(L1533&lt;&gt;1,"見出しなど",IF(N1533=1,"重なり",IF(S1533="",IF(O1533&gt;0,"数えない（直した）",IF(I1533&amp;""="1","振替",IF(A1533&amp;""="0","計算対象外","数えない"))),IF(COUNTIFS('入力'!$A$30:$A$88,S1533)=0,"一覧にない費目",IF(O1533&gt;0,"直した",IF(S1533="未分類","未分類","OK")))))))</f>
        <v/>
      </c>
    </row>
    <row r="1534">
      <c r="A1534" s="40" t="n"/>
      <c r="B1534" s="34" t="n"/>
      <c r="C1534" s="35" t="n"/>
      <c r="D1534" s="36" t="n"/>
      <c r="E1534" s="35" t="n"/>
      <c r="F1534" s="35" t="n"/>
      <c r="G1534" s="35" t="n"/>
      <c r="H1534" s="35" t="n"/>
      <c r="I1534" s="40" t="n"/>
      <c r="J1534" s="35" t="n"/>
      <c r="L1534" s="39">
        <f>IF(B1534="","",IFERROR(YEAR(B1534)*0+D1534*0+1,0))</f>
        <v/>
      </c>
      <c r="M1534" s="55">
        <f>IF(L1534&lt;&gt;1,"",IF(O1534&gt;0,IF(INDEX('分け方の表'!$O$4:$O$53,O1534)&lt;&gt;"",DATE(YEAR(INDEX('分け方の表'!$O$4:$O$53,O1534)),MONTH(INDEX('分け方の表'!$O$4:$O$53,O1534)),1),DATE(YEAR(B1534),MONTH(B1534),1)),DATE(YEAR(B1534),MONTH(B1534),1)))</f>
        <v/>
      </c>
      <c r="N1534" s="39">
        <f>IF(L1534&lt;&gt;1,"",IF(J1534="",0,IF(COUNTIFS($J$4:J1534,J1534)&gt;1,1,0)))</f>
        <v/>
      </c>
      <c r="O1534" s="39">
        <f>IF(L1534&lt;&gt;1,"",IF(J1534="",0,IFERROR(MATCH(J1534,'分け方の表'!$M$4:$M$53,0),0)))</f>
        <v/>
      </c>
      <c r="P1534" s="39">
        <f>IF(L1534&lt;&gt;1,"",IF(SUMPRODUCT((COUNTIFS(C1534,"*"&amp;'分け方の表'!$F$4:$F$23&amp;"*")&gt;0)*('分け方の表'!$F$4:$F$23&lt;&gt;"")*'分け方の表'!$I$4:$I$23)=0,99,1+COUNTIFS('分け方の表'!$I$4:$I$23,"&gt;"&amp;SUMPRODUCT((COUNTIFS(C1534,"*"&amp;'分け方の表'!$F$4:$F$23&amp;"*")&gt;0)*('分け方の表'!$F$4:$F$23&lt;&gt;"")*'分け方の表'!$I$4:$I$23))))</f>
        <v/>
      </c>
      <c r="Q1534" s="39">
        <f>IF(L1534&lt;&gt;1,"",IF(P1534&gt;=99,"",INDEX('分け方の表'!$G$4:$G$23,P1534)&amp;""))</f>
        <v/>
      </c>
      <c r="R1534" s="39">
        <f>IF(L1534&lt;&gt;1,"",IF((F1534="収入")*(G1534="給与")*(E1534&lt;&gt;"")*(COUNTIFS('分け方の表'!$J$4:$J$13,E1534)&gt;0),INDEX('分け方の表'!$K$4:$K$13,MATCH(E1534,'分け方の表'!$J$4:$J$13,0))&amp;"",IFERROR(INDEX('分け方の表'!$C$4:$C$103,MATCH(F1534&amp;"|"&amp;G1534,'分け方の表'!$D$4:$D$103,0))&amp;"",IFERROR(INDEX('分け方の表'!$C$4:$C$103,MATCH(F1534&amp;"|（ほか全部）",'分け方の表'!$D$4:$D$103,0))&amp;"","未分類"))))</f>
        <v/>
      </c>
      <c r="S1534" s="39">
        <f>IF(L1534&lt;&gt;1,"",IF(N1534=1,"",IF(IF(O1534&gt;0,INDEX('分け方の表'!$N$4:$N$53,O1534)&amp;"","")&lt;&gt;"",IF(INDEX('分け方の表'!$N$4:$N$53,O1534)="（数えない）","",INDEX('分け方の表'!$N$4:$N$53,O1534)&amp;""),IF(I1534&amp;""="1",IF((Q1534&lt;&gt;"")*(D1534&lt;0)*(IFERROR(INDEX('入力'!$E$30:$E$88,MATCH(Q1534,'入力'!$A$30:$A$88,0)),"")="貯める・増やす"),Q1534,""),IF(A1534&amp;""="0","",IF(Q1534&lt;&gt;"",Q1534,R1534))))))</f>
        <v/>
      </c>
      <c r="T1534" s="56">
        <f>IF(S1534="","",IF(IFERROR(INDEX('入力'!$E$30:$E$88,MATCH(S1534,'入力'!$A$30:$A$88,0)),"")="入るお金",D1534,-D1534))</f>
        <v/>
      </c>
      <c r="U1534" s="39">
        <f>IF(L1534="","",IF(L1534&lt;&gt;1,"見出しなど",IF(N1534=1,"重なり",IF(S1534="",IF(O1534&gt;0,"数えない（直した）",IF(I1534&amp;""="1","振替",IF(A1534&amp;""="0","計算対象外","数えない"))),IF(COUNTIFS('入力'!$A$30:$A$88,S1534)=0,"一覧にない費目",IF(O1534&gt;0,"直した",IF(S1534="未分類","未分類","OK")))))))</f>
        <v/>
      </c>
    </row>
    <row r="1535">
      <c r="A1535" s="40" t="n"/>
      <c r="B1535" s="34" t="n"/>
      <c r="C1535" s="35" t="n"/>
      <c r="D1535" s="36" t="n"/>
      <c r="E1535" s="35" t="n"/>
      <c r="F1535" s="35" t="n"/>
      <c r="G1535" s="35" t="n"/>
      <c r="H1535" s="35" t="n"/>
      <c r="I1535" s="40" t="n"/>
      <c r="J1535" s="35" t="n"/>
      <c r="L1535" s="39">
        <f>IF(B1535="","",IFERROR(YEAR(B1535)*0+D1535*0+1,0))</f>
        <v/>
      </c>
      <c r="M1535" s="55">
        <f>IF(L1535&lt;&gt;1,"",IF(O1535&gt;0,IF(INDEX('分け方の表'!$O$4:$O$53,O1535)&lt;&gt;"",DATE(YEAR(INDEX('分け方の表'!$O$4:$O$53,O1535)),MONTH(INDEX('分け方の表'!$O$4:$O$53,O1535)),1),DATE(YEAR(B1535),MONTH(B1535),1)),DATE(YEAR(B1535),MONTH(B1535),1)))</f>
        <v/>
      </c>
      <c r="N1535" s="39">
        <f>IF(L1535&lt;&gt;1,"",IF(J1535="",0,IF(COUNTIFS($J$4:J1535,J1535)&gt;1,1,0)))</f>
        <v/>
      </c>
      <c r="O1535" s="39">
        <f>IF(L1535&lt;&gt;1,"",IF(J1535="",0,IFERROR(MATCH(J1535,'分け方の表'!$M$4:$M$53,0),0)))</f>
        <v/>
      </c>
      <c r="P1535" s="39">
        <f>IF(L1535&lt;&gt;1,"",IF(SUMPRODUCT((COUNTIFS(C1535,"*"&amp;'分け方の表'!$F$4:$F$23&amp;"*")&gt;0)*('分け方の表'!$F$4:$F$23&lt;&gt;"")*'分け方の表'!$I$4:$I$23)=0,99,1+COUNTIFS('分け方の表'!$I$4:$I$23,"&gt;"&amp;SUMPRODUCT((COUNTIFS(C1535,"*"&amp;'分け方の表'!$F$4:$F$23&amp;"*")&gt;0)*('分け方の表'!$F$4:$F$23&lt;&gt;"")*'分け方の表'!$I$4:$I$23))))</f>
        <v/>
      </c>
      <c r="Q1535" s="39">
        <f>IF(L1535&lt;&gt;1,"",IF(P1535&gt;=99,"",INDEX('分け方の表'!$G$4:$G$23,P1535)&amp;""))</f>
        <v/>
      </c>
      <c r="R1535" s="39">
        <f>IF(L1535&lt;&gt;1,"",IF((F1535="収入")*(G1535="給与")*(E1535&lt;&gt;"")*(COUNTIFS('分け方の表'!$J$4:$J$13,E1535)&gt;0),INDEX('分け方の表'!$K$4:$K$13,MATCH(E1535,'分け方の表'!$J$4:$J$13,0))&amp;"",IFERROR(INDEX('分け方の表'!$C$4:$C$103,MATCH(F1535&amp;"|"&amp;G1535,'分け方の表'!$D$4:$D$103,0))&amp;"",IFERROR(INDEX('分け方の表'!$C$4:$C$103,MATCH(F1535&amp;"|（ほか全部）",'分け方の表'!$D$4:$D$103,0))&amp;"","未分類"))))</f>
        <v/>
      </c>
      <c r="S1535" s="39">
        <f>IF(L1535&lt;&gt;1,"",IF(N1535=1,"",IF(IF(O1535&gt;0,INDEX('分け方の表'!$N$4:$N$53,O1535)&amp;"","")&lt;&gt;"",IF(INDEX('分け方の表'!$N$4:$N$53,O1535)="（数えない）","",INDEX('分け方の表'!$N$4:$N$53,O1535)&amp;""),IF(I1535&amp;""="1",IF((Q1535&lt;&gt;"")*(D1535&lt;0)*(IFERROR(INDEX('入力'!$E$30:$E$88,MATCH(Q1535,'入力'!$A$30:$A$88,0)),"")="貯める・増やす"),Q1535,""),IF(A1535&amp;""="0","",IF(Q1535&lt;&gt;"",Q1535,R1535))))))</f>
        <v/>
      </c>
      <c r="T1535" s="56">
        <f>IF(S1535="","",IF(IFERROR(INDEX('入力'!$E$30:$E$88,MATCH(S1535,'入力'!$A$30:$A$88,0)),"")="入るお金",D1535,-D1535))</f>
        <v/>
      </c>
      <c r="U1535" s="39">
        <f>IF(L1535="","",IF(L1535&lt;&gt;1,"見出しなど",IF(N1535=1,"重なり",IF(S1535="",IF(O1535&gt;0,"数えない（直した）",IF(I1535&amp;""="1","振替",IF(A1535&amp;""="0","計算対象外","数えない"))),IF(COUNTIFS('入力'!$A$30:$A$88,S1535)=0,"一覧にない費目",IF(O1535&gt;0,"直した",IF(S1535="未分類","未分類","OK")))))))</f>
        <v/>
      </c>
    </row>
    <row r="1536">
      <c r="A1536" s="40" t="n"/>
      <c r="B1536" s="34" t="n"/>
      <c r="C1536" s="35" t="n"/>
      <c r="D1536" s="36" t="n"/>
      <c r="E1536" s="35" t="n"/>
      <c r="F1536" s="35" t="n"/>
      <c r="G1536" s="35" t="n"/>
      <c r="H1536" s="35" t="n"/>
      <c r="I1536" s="40" t="n"/>
      <c r="J1536" s="35" t="n"/>
      <c r="L1536" s="39">
        <f>IF(B1536="","",IFERROR(YEAR(B1536)*0+D1536*0+1,0))</f>
        <v/>
      </c>
      <c r="M1536" s="55">
        <f>IF(L1536&lt;&gt;1,"",IF(O1536&gt;0,IF(INDEX('分け方の表'!$O$4:$O$53,O1536)&lt;&gt;"",DATE(YEAR(INDEX('分け方の表'!$O$4:$O$53,O1536)),MONTH(INDEX('分け方の表'!$O$4:$O$53,O1536)),1),DATE(YEAR(B1536),MONTH(B1536),1)),DATE(YEAR(B1536),MONTH(B1536),1)))</f>
        <v/>
      </c>
      <c r="N1536" s="39">
        <f>IF(L1536&lt;&gt;1,"",IF(J1536="",0,IF(COUNTIFS($J$4:J1536,J1536)&gt;1,1,0)))</f>
        <v/>
      </c>
      <c r="O1536" s="39">
        <f>IF(L1536&lt;&gt;1,"",IF(J1536="",0,IFERROR(MATCH(J1536,'分け方の表'!$M$4:$M$53,0),0)))</f>
        <v/>
      </c>
      <c r="P1536" s="39">
        <f>IF(L1536&lt;&gt;1,"",IF(SUMPRODUCT((COUNTIFS(C1536,"*"&amp;'分け方の表'!$F$4:$F$23&amp;"*")&gt;0)*('分け方の表'!$F$4:$F$23&lt;&gt;"")*'分け方の表'!$I$4:$I$23)=0,99,1+COUNTIFS('分け方の表'!$I$4:$I$23,"&gt;"&amp;SUMPRODUCT((COUNTIFS(C1536,"*"&amp;'分け方の表'!$F$4:$F$23&amp;"*")&gt;0)*('分け方の表'!$F$4:$F$23&lt;&gt;"")*'分け方の表'!$I$4:$I$23))))</f>
        <v/>
      </c>
      <c r="Q1536" s="39">
        <f>IF(L1536&lt;&gt;1,"",IF(P1536&gt;=99,"",INDEX('分け方の表'!$G$4:$G$23,P1536)&amp;""))</f>
        <v/>
      </c>
      <c r="R1536" s="39">
        <f>IF(L1536&lt;&gt;1,"",IF((F1536="収入")*(G1536="給与")*(E1536&lt;&gt;"")*(COUNTIFS('分け方の表'!$J$4:$J$13,E1536)&gt;0),INDEX('分け方の表'!$K$4:$K$13,MATCH(E1536,'分け方の表'!$J$4:$J$13,0))&amp;"",IFERROR(INDEX('分け方の表'!$C$4:$C$103,MATCH(F1536&amp;"|"&amp;G1536,'分け方の表'!$D$4:$D$103,0))&amp;"",IFERROR(INDEX('分け方の表'!$C$4:$C$103,MATCH(F1536&amp;"|（ほか全部）",'分け方の表'!$D$4:$D$103,0))&amp;"","未分類"))))</f>
        <v/>
      </c>
      <c r="S1536" s="39">
        <f>IF(L1536&lt;&gt;1,"",IF(N1536=1,"",IF(IF(O1536&gt;0,INDEX('分け方の表'!$N$4:$N$53,O1536)&amp;"","")&lt;&gt;"",IF(INDEX('分け方の表'!$N$4:$N$53,O1536)="（数えない）","",INDEX('分け方の表'!$N$4:$N$53,O1536)&amp;""),IF(I1536&amp;""="1",IF((Q1536&lt;&gt;"")*(D1536&lt;0)*(IFERROR(INDEX('入力'!$E$30:$E$88,MATCH(Q1536,'入力'!$A$30:$A$88,0)),"")="貯める・増やす"),Q1536,""),IF(A1536&amp;""="0","",IF(Q1536&lt;&gt;"",Q1536,R1536))))))</f>
        <v/>
      </c>
      <c r="T1536" s="56">
        <f>IF(S1536="","",IF(IFERROR(INDEX('入力'!$E$30:$E$88,MATCH(S1536,'入力'!$A$30:$A$88,0)),"")="入るお金",D1536,-D1536))</f>
        <v/>
      </c>
      <c r="U1536" s="39">
        <f>IF(L1536="","",IF(L1536&lt;&gt;1,"見出しなど",IF(N1536=1,"重なり",IF(S1536="",IF(O1536&gt;0,"数えない（直した）",IF(I1536&amp;""="1","振替",IF(A1536&amp;""="0","計算対象外","数えない"))),IF(COUNTIFS('入力'!$A$30:$A$88,S1536)=0,"一覧にない費目",IF(O1536&gt;0,"直した",IF(S1536="未分類","未分類","OK")))))))</f>
        <v/>
      </c>
    </row>
    <row r="1537">
      <c r="A1537" s="40" t="n"/>
      <c r="B1537" s="34" t="n"/>
      <c r="C1537" s="35" t="n"/>
      <c r="D1537" s="36" t="n"/>
      <c r="E1537" s="35" t="n"/>
      <c r="F1537" s="35" t="n"/>
      <c r="G1537" s="35" t="n"/>
      <c r="H1537" s="35" t="n"/>
      <c r="I1537" s="40" t="n"/>
      <c r="J1537" s="35" t="n"/>
      <c r="L1537" s="39">
        <f>IF(B1537="","",IFERROR(YEAR(B1537)*0+D1537*0+1,0))</f>
        <v/>
      </c>
      <c r="M1537" s="55">
        <f>IF(L1537&lt;&gt;1,"",IF(O1537&gt;0,IF(INDEX('分け方の表'!$O$4:$O$53,O1537)&lt;&gt;"",DATE(YEAR(INDEX('分け方の表'!$O$4:$O$53,O1537)),MONTH(INDEX('分け方の表'!$O$4:$O$53,O1537)),1),DATE(YEAR(B1537),MONTH(B1537),1)),DATE(YEAR(B1537),MONTH(B1537),1)))</f>
        <v/>
      </c>
      <c r="N1537" s="39">
        <f>IF(L1537&lt;&gt;1,"",IF(J1537="",0,IF(COUNTIFS($J$4:J1537,J1537)&gt;1,1,0)))</f>
        <v/>
      </c>
      <c r="O1537" s="39">
        <f>IF(L1537&lt;&gt;1,"",IF(J1537="",0,IFERROR(MATCH(J1537,'分け方の表'!$M$4:$M$53,0),0)))</f>
        <v/>
      </c>
      <c r="P1537" s="39">
        <f>IF(L1537&lt;&gt;1,"",IF(SUMPRODUCT((COUNTIFS(C1537,"*"&amp;'分け方の表'!$F$4:$F$23&amp;"*")&gt;0)*('分け方の表'!$F$4:$F$23&lt;&gt;"")*'分け方の表'!$I$4:$I$23)=0,99,1+COUNTIFS('分け方の表'!$I$4:$I$23,"&gt;"&amp;SUMPRODUCT((COUNTIFS(C1537,"*"&amp;'分け方の表'!$F$4:$F$23&amp;"*")&gt;0)*('分け方の表'!$F$4:$F$23&lt;&gt;"")*'分け方の表'!$I$4:$I$23))))</f>
        <v/>
      </c>
      <c r="Q1537" s="39">
        <f>IF(L1537&lt;&gt;1,"",IF(P1537&gt;=99,"",INDEX('分け方の表'!$G$4:$G$23,P1537)&amp;""))</f>
        <v/>
      </c>
      <c r="R1537" s="39">
        <f>IF(L1537&lt;&gt;1,"",IF((F1537="収入")*(G1537="給与")*(E1537&lt;&gt;"")*(COUNTIFS('分け方の表'!$J$4:$J$13,E1537)&gt;0),INDEX('分け方の表'!$K$4:$K$13,MATCH(E1537,'分け方の表'!$J$4:$J$13,0))&amp;"",IFERROR(INDEX('分け方の表'!$C$4:$C$103,MATCH(F1537&amp;"|"&amp;G1537,'分け方の表'!$D$4:$D$103,0))&amp;"",IFERROR(INDEX('分け方の表'!$C$4:$C$103,MATCH(F1537&amp;"|（ほか全部）",'分け方の表'!$D$4:$D$103,0))&amp;"","未分類"))))</f>
        <v/>
      </c>
      <c r="S1537" s="39">
        <f>IF(L1537&lt;&gt;1,"",IF(N1537=1,"",IF(IF(O1537&gt;0,INDEX('分け方の表'!$N$4:$N$53,O1537)&amp;"","")&lt;&gt;"",IF(INDEX('分け方の表'!$N$4:$N$53,O1537)="（数えない）","",INDEX('分け方の表'!$N$4:$N$53,O1537)&amp;""),IF(I1537&amp;""="1",IF((Q1537&lt;&gt;"")*(D1537&lt;0)*(IFERROR(INDEX('入力'!$E$30:$E$88,MATCH(Q1537,'入力'!$A$30:$A$88,0)),"")="貯める・増やす"),Q1537,""),IF(A1537&amp;""="0","",IF(Q1537&lt;&gt;"",Q1537,R1537))))))</f>
        <v/>
      </c>
      <c r="T1537" s="56">
        <f>IF(S1537="","",IF(IFERROR(INDEX('入力'!$E$30:$E$88,MATCH(S1537,'入力'!$A$30:$A$88,0)),"")="入るお金",D1537,-D1537))</f>
        <v/>
      </c>
      <c r="U1537" s="39">
        <f>IF(L1537="","",IF(L1537&lt;&gt;1,"見出しなど",IF(N1537=1,"重なり",IF(S1537="",IF(O1537&gt;0,"数えない（直した）",IF(I1537&amp;""="1","振替",IF(A1537&amp;""="0","計算対象外","数えない"))),IF(COUNTIFS('入力'!$A$30:$A$88,S1537)=0,"一覧にない費目",IF(O1537&gt;0,"直した",IF(S1537="未分類","未分類","OK")))))))</f>
        <v/>
      </c>
    </row>
    <row r="1538">
      <c r="A1538" s="40" t="n"/>
      <c r="B1538" s="34" t="n"/>
      <c r="C1538" s="35" t="n"/>
      <c r="D1538" s="36" t="n"/>
      <c r="E1538" s="35" t="n"/>
      <c r="F1538" s="35" t="n"/>
      <c r="G1538" s="35" t="n"/>
      <c r="H1538" s="35" t="n"/>
      <c r="I1538" s="40" t="n"/>
      <c r="J1538" s="35" t="n"/>
      <c r="L1538" s="39">
        <f>IF(B1538="","",IFERROR(YEAR(B1538)*0+D1538*0+1,0))</f>
        <v/>
      </c>
      <c r="M1538" s="55">
        <f>IF(L1538&lt;&gt;1,"",IF(O1538&gt;0,IF(INDEX('分け方の表'!$O$4:$O$53,O1538)&lt;&gt;"",DATE(YEAR(INDEX('分け方の表'!$O$4:$O$53,O1538)),MONTH(INDEX('分け方の表'!$O$4:$O$53,O1538)),1),DATE(YEAR(B1538),MONTH(B1538),1)),DATE(YEAR(B1538),MONTH(B1538),1)))</f>
        <v/>
      </c>
      <c r="N1538" s="39">
        <f>IF(L1538&lt;&gt;1,"",IF(J1538="",0,IF(COUNTIFS($J$4:J1538,J1538)&gt;1,1,0)))</f>
        <v/>
      </c>
      <c r="O1538" s="39">
        <f>IF(L1538&lt;&gt;1,"",IF(J1538="",0,IFERROR(MATCH(J1538,'分け方の表'!$M$4:$M$53,0),0)))</f>
        <v/>
      </c>
      <c r="P1538" s="39">
        <f>IF(L1538&lt;&gt;1,"",IF(SUMPRODUCT((COUNTIFS(C1538,"*"&amp;'分け方の表'!$F$4:$F$23&amp;"*")&gt;0)*('分け方の表'!$F$4:$F$23&lt;&gt;"")*'分け方の表'!$I$4:$I$23)=0,99,1+COUNTIFS('分け方の表'!$I$4:$I$23,"&gt;"&amp;SUMPRODUCT((COUNTIFS(C1538,"*"&amp;'分け方の表'!$F$4:$F$23&amp;"*")&gt;0)*('分け方の表'!$F$4:$F$23&lt;&gt;"")*'分け方の表'!$I$4:$I$23))))</f>
        <v/>
      </c>
      <c r="Q1538" s="39">
        <f>IF(L1538&lt;&gt;1,"",IF(P1538&gt;=99,"",INDEX('分け方の表'!$G$4:$G$23,P1538)&amp;""))</f>
        <v/>
      </c>
      <c r="R1538" s="39">
        <f>IF(L1538&lt;&gt;1,"",IF((F1538="収入")*(G1538="給与")*(E1538&lt;&gt;"")*(COUNTIFS('分け方の表'!$J$4:$J$13,E1538)&gt;0),INDEX('分け方の表'!$K$4:$K$13,MATCH(E1538,'分け方の表'!$J$4:$J$13,0))&amp;"",IFERROR(INDEX('分け方の表'!$C$4:$C$103,MATCH(F1538&amp;"|"&amp;G1538,'分け方の表'!$D$4:$D$103,0))&amp;"",IFERROR(INDEX('分け方の表'!$C$4:$C$103,MATCH(F1538&amp;"|（ほか全部）",'分け方の表'!$D$4:$D$103,0))&amp;"","未分類"))))</f>
        <v/>
      </c>
      <c r="S1538" s="39">
        <f>IF(L1538&lt;&gt;1,"",IF(N1538=1,"",IF(IF(O1538&gt;0,INDEX('分け方の表'!$N$4:$N$53,O1538)&amp;"","")&lt;&gt;"",IF(INDEX('分け方の表'!$N$4:$N$53,O1538)="（数えない）","",INDEX('分け方の表'!$N$4:$N$53,O1538)&amp;""),IF(I1538&amp;""="1",IF((Q1538&lt;&gt;"")*(D1538&lt;0)*(IFERROR(INDEX('入力'!$E$30:$E$88,MATCH(Q1538,'入力'!$A$30:$A$88,0)),"")="貯める・増やす"),Q1538,""),IF(A1538&amp;""="0","",IF(Q1538&lt;&gt;"",Q1538,R1538))))))</f>
        <v/>
      </c>
      <c r="T1538" s="56">
        <f>IF(S1538="","",IF(IFERROR(INDEX('入力'!$E$30:$E$88,MATCH(S1538,'入力'!$A$30:$A$88,0)),"")="入るお金",D1538,-D1538))</f>
        <v/>
      </c>
      <c r="U1538" s="39">
        <f>IF(L1538="","",IF(L1538&lt;&gt;1,"見出しなど",IF(N1538=1,"重なり",IF(S1538="",IF(O1538&gt;0,"数えない（直した）",IF(I1538&amp;""="1","振替",IF(A1538&amp;""="0","計算対象外","数えない"))),IF(COUNTIFS('入力'!$A$30:$A$88,S1538)=0,"一覧にない費目",IF(O1538&gt;0,"直した",IF(S1538="未分類","未分類","OK")))))))</f>
        <v/>
      </c>
    </row>
    <row r="1539">
      <c r="A1539" s="40" t="n"/>
      <c r="B1539" s="34" t="n"/>
      <c r="C1539" s="35" t="n"/>
      <c r="D1539" s="36" t="n"/>
      <c r="E1539" s="35" t="n"/>
      <c r="F1539" s="35" t="n"/>
      <c r="G1539" s="35" t="n"/>
      <c r="H1539" s="35" t="n"/>
      <c r="I1539" s="40" t="n"/>
      <c r="J1539" s="35" t="n"/>
      <c r="L1539" s="39">
        <f>IF(B1539="","",IFERROR(YEAR(B1539)*0+D1539*0+1,0))</f>
        <v/>
      </c>
      <c r="M1539" s="55">
        <f>IF(L1539&lt;&gt;1,"",IF(O1539&gt;0,IF(INDEX('分け方の表'!$O$4:$O$53,O1539)&lt;&gt;"",DATE(YEAR(INDEX('分け方の表'!$O$4:$O$53,O1539)),MONTH(INDEX('分け方の表'!$O$4:$O$53,O1539)),1),DATE(YEAR(B1539),MONTH(B1539),1)),DATE(YEAR(B1539),MONTH(B1539),1)))</f>
        <v/>
      </c>
      <c r="N1539" s="39">
        <f>IF(L1539&lt;&gt;1,"",IF(J1539="",0,IF(COUNTIFS($J$4:J1539,J1539)&gt;1,1,0)))</f>
        <v/>
      </c>
      <c r="O1539" s="39">
        <f>IF(L1539&lt;&gt;1,"",IF(J1539="",0,IFERROR(MATCH(J1539,'分け方の表'!$M$4:$M$53,0),0)))</f>
        <v/>
      </c>
      <c r="P1539" s="39">
        <f>IF(L1539&lt;&gt;1,"",IF(SUMPRODUCT((COUNTIFS(C1539,"*"&amp;'分け方の表'!$F$4:$F$23&amp;"*")&gt;0)*('分け方の表'!$F$4:$F$23&lt;&gt;"")*'分け方の表'!$I$4:$I$23)=0,99,1+COUNTIFS('分け方の表'!$I$4:$I$23,"&gt;"&amp;SUMPRODUCT((COUNTIFS(C1539,"*"&amp;'分け方の表'!$F$4:$F$23&amp;"*")&gt;0)*('分け方の表'!$F$4:$F$23&lt;&gt;"")*'分け方の表'!$I$4:$I$23))))</f>
        <v/>
      </c>
      <c r="Q1539" s="39">
        <f>IF(L1539&lt;&gt;1,"",IF(P1539&gt;=99,"",INDEX('分け方の表'!$G$4:$G$23,P1539)&amp;""))</f>
        <v/>
      </c>
      <c r="R1539" s="39">
        <f>IF(L1539&lt;&gt;1,"",IF((F1539="収入")*(G1539="給与")*(E1539&lt;&gt;"")*(COUNTIFS('分け方の表'!$J$4:$J$13,E1539)&gt;0),INDEX('分け方の表'!$K$4:$K$13,MATCH(E1539,'分け方の表'!$J$4:$J$13,0))&amp;"",IFERROR(INDEX('分け方の表'!$C$4:$C$103,MATCH(F1539&amp;"|"&amp;G1539,'分け方の表'!$D$4:$D$103,0))&amp;"",IFERROR(INDEX('分け方の表'!$C$4:$C$103,MATCH(F1539&amp;"|（ほか全部）",'分け方の表'!$D$4:$D$103,0))&amp;"","未分類"))))</f>
        <v/>
      </c>
      <c r="S1539" s="39">
        <f>IF(L1539&lt;&gt;1,"",IF(N1539=1,"",IF(IF(O1539&gt;0,INDEX('分け方の表'!$N$4:$N$53,O1539)&amp;"","")&lt;&gt;"",IF(INDEX('分け方の表'!$N$4:$N$53,O1539)="（数えない）","",INDEX('分け方の表'!$N$4:$N$53,O1539)&amp;""),IF(I1539&amp;""="1",IF((Q1539&lt;&gt;"")*(D1539&lt;0)*(IFERROR(INDEX('入力'!$E$30:$E$88,MATCH(Q1539,'入力'!$A$30:$A$88,0)),"")="貯める・増やす"),Q1539,""),IF(A1539&amp;""="0","",IF(Q1539&lt;&gt;"",Q1539,R1539))))))</f>
        <v/>
      </c>
      <c r="T1539" s="56">
        <f>IF(S1539="","",IF(IFERROR(INDEX('入力'!$E$30:$E$88,MATCH(S1539,'入力'!$A$30:$A$88,0)),"")="入るお金",D1539,-D1539))</f>
        <v/>
      </c>
      <c r="U1539" s="39">
        <f>IF(L1539="","",IF(L1539&lt;&gt;1,"見出しなど",IF(N1539=1,"重なり",IF(S1539="",IF(O1539&gt;0,"数えない（直した）",IF(I1539&amp;""="1","振替",IF(A1539&amp;""="0","計算対象外","数えない"))),IF(COUNTIFS('入力'!$A$30:$A$88,S1539)=0,"一覧にない費目",IF(O1539&gt;0,"直した",IF(S1539="未分類","未分類","OK")))))))</f>
        <v/>
      </c>
    </row>
    <row r="1540">
      <c r="A1540" s="40" t="n"/>
      <c r="B1540" s="34" t="n"/>
      <c r="C1540" s="35" t="n"/>
      <c r="D1540" s="36" t="n"/>
      <c r="E1540" s="35" t="n"/>
      <c r="F1540" s="35" t="n"/>
      <c r="G1540" s="35" t="n"/>
      <c r="H1540" s="35" t="n"/>
      <c r="I1540" s="40" t="n"/>
      <c r="J1540" s="35" t="n"/>
      <c r="L1540" s="39">
        <f>IF(B1540="","",IFERROR(YEAR(B1540)*0+D1540*0+1,0))</f>
        <v/>
      </c>
      <c r="M1540" s="55">
        <f>IF(L1540&lt;&gt;1,"",IF(O1540&gt;0,IF(INDEX('分け方の表'!$O$4:$O$53,O1540)&lt;&gt;"",DATE(YEAR(INDEX('分け方の表'!$O$4:$O$53,O1540)),MONTH(INDEX('分け方の表'!$O$4:$O$53,O1540)),1),DATE(YEAR(B1540),MONTH(B1540),1)),DATE(YEAR(B1540),MONTH(B1540),1)))</f>
        <v/>
      </c>
      <c r="N1540" s="39">
        <f>IF(L1540&lt;&gt;1,"",IF(J1540="",0,IF(COUNTIFS($J$4:J1540,J1540)&gt;1,1,0)))</f>
        <v/>
      </c>
      <c r="O1540" s="39">
        <f>IF(L1540&lt;&gt;1,"",IF(J1540="",0,IFERROR(MATCH(J1540,'分け方の表'!$M$4:$M$53,0),0)))</f>
        <v/>
      </c>
      <c r="P1540" s="39">
        <f>IF(L1540&lt;&gt;1,"",IF(SUMPRODUCT((COUNTIFS(C1540,"*"&amp;'分け方の表'!$F$4:$F$23&amp;"*")&gt;0)*('分け方の表'!$F$4:$F$23&lt;&gt;"")*'分け方の表'!$I$4:$I$23)=0,99,1+COUNTIFS('分け方の表'!$I$4:$I$23,"&gt;"&amp;SUMPRODUCT((COUNTIFS(C1540,"*"&amp;'分け方の表'!$F$4:$F$23&amp;"*")&gt;0)*('分け方の表'!$F$4:$F$23&lt;&gt;"")*'分け方の表'!$I$4:$I$23))))</f>
        <v/>
      </c>
      <c r="Q1540" s="39">
        <f>IF(L1540&lt;&gt;1,"",IF(P1540&gt;=99,"",INDEX('分け方の表'!$G$4:$G$23,P1540)&amp;""))</f>
        <v/>
      </c>
      <c r="R1540" s="39">
        <f>IF(L1540&lt;&gt;1,"",IF((F1540="収入")*(G1540="給与")*(E1540&lt;&gt;"")*(COUNTIFS('分け方の表'!$J$4:$J$13,E1540)&gt;0),INDEX('分け方の表'!$K$4:$K$13,MATCH(E1540,'分け方の表'!$J$4:$J$13,0))&amp;"",IFERROR(INDEX('分け方の表'!$C$4:$C$103,MATCH(F1540&amp;"|"&amp;G1540,'分け方の表'!$D$4:$D$103,0))&amp;"",IFERROR(INDEX('分け方の表'!$C$4:$C$103,MATCH(F1540&amp;"|（ほか全部）",'分け方の表'!$D$4:$D$103,0))&amp;"","未分類"))))</f>
        <v/>
      </c>
      <c r="S1540" s="39">
        <f>IF(L1540&lt;&gt;1,"",IF(N1540=1,"",IF(IF(O1540&gt;0,INDEX('分け方の表'!$N$4:$N$53,O1540)&amp;"","")&lt;&gt;"",IF(INDEX('分け方の表'!$N$4:$N$53,O1540)="（数えない）","",INDEX('分け方の表'!$N$4:$N$53,O1540)&amp;""),IF(I1540&amp;""="1",IF((Q1540&lt;&gt;"")*(D1540&lt;0)*(IFERROR(INDEX('入力'!$E$30:$E$88,MATCH(Q1540,'入力'!$A$30:$A$88,0)),"")="貯める・増やす"),Q1540,""),IF(A1540&amp;""="0","",IF(Q1540&lt;&gt;"",Q1540,R1540))))))</f>
        <v/>
      </c>
      <c r="T1540" s="56">
        <f>IF(S1540="","",IF(IFERROR(INDEX('入力'!$E$30:$E$88,MATCH(S1540,'入力'!$A$30:$A$88,0)),"")="入るお金",D1540,-D1540))</f>
        <v/>
      </c>
      <c r="U1540" s="39">
        <f>IF(L1540="","",IF(L1540&lt;&gt;1,"見出しなど",IF(N1540=1,"重なり",IF(S1540="",IF(O1540&gt;0,"数えない（直した）",IF(I1540&amp;""="1","振替",IF(A1540&amp;""="0","計算対象外","数えない"))),IF(COUNTIFS('入力'!$A$30:$A$88,S1540)=0,"一覧にない費目",IF(O1540&gt;0,"直した",IF(S1540="未分類","未分類","OK")))))))</f>
        <v/>
      </c>
    </row>
    <row r="1541">
      <c r="A1541" s="40" t="n"/>
      <c r="B1541" s="34" t="n"/>
      <c r="C1541" s="35" t="n"/>
      <c r="D1541" s="36" t="n"/>
      <c r="E1541" s="35" t="n"/>
      <c r="F1541" s="35" t="n"/>
      <c r="G1541" s="35" t="n"/>
      <c r="H1541" s="35" t="n"/>
      <c r="I1541" s="40" t="n"/>
      <c r="J1541" s="35" t="n"/>
      <c r="L1541" s="39">
        <f>IF(B1541="","",IFERROR(YEAR(B1541)*0+D1541*0+1,0))</f>
        <v/>
      </c>
      <c r="M1541" s="55">
        <f>IF(L1541&lt;&gt;1,"",IF(O1541&gt;0,IF(INDEX('分け方の表'!$O$4:$O$53,O1541)&lt;&gt;"",DATE(YEAR(INDEX('分け方の表'!$O$4:$O$53,O1541)),MONTH(INDEX('分け方の表'!$O$4:$O$53,O1541)),1),DATE(YEAR(B1541),MONTH(B1541),1)),DATE(YEAR(B1541),MONTH(B1541),1)))</f>
        <v/>
      </c>
      <c r="N1541" s="39">
        <f>IF(L1541&lt;&gt;1,"",IF(J1541="",0,IF(COUNTIFS($J$4:J1541,J1541)&gt;1,1,0)))</f>
        <v/>
      </c>
      <c r="O1541" s="39">
        <f>IF(L1541&lt;&gt;1,"",IF(J1541="",0,IFERROR(MATCH(J1541,'分け方の表'!$M$4:$M$53,0),0)))</f>
        <v/>
      </c>
      <c r="P1541" s="39">
        <f>IF(L1541&lt;&gt;1,"",IF(SUMPRODUCT((COUNTIFS(C1541,"*"&amp;'分け方の表'!$F$4:$F$23&amp;"*")&gt;0)*('分け方の表'!$F$4:$F$23&lt;&gt;"")*'分け方の表'!$I$4:$I$23)=0,99,1+COUNTIFS('分け方の表'!$I$4:$I$23,"&gt;"&amp;SUMPRODUCT((COUNTIFS(C1541,"*"&amp;'分け方の表'!$F$4:$F$23&amp;"*")&gt;0)*('分け方の表'!$F$4:$F$23&lt;&gt;"")*'分け方の表'!$I$4:$I$23))))</f>
        <v/>
      </c>
      <c r="Q1541" s="39">
        <f>IF(L1541&lt;&gt;1,"",IF(P1541&gt;=99,"",INDEX('分け方の表'!$G$4:$G$23,P1541)&amp;""))</f>
        <v/>
      </c>
      <c r="R1541" s="39">
        <f>IF(L1541&lt;&gt;1,"",IF((F1541="収入")*(G1541="給与")*(E1541&lt;&gt;"")*(COUNTIFS('分け方の表'!$J$4:$J$13,E1541)&gt;0),INDEX('分け方の表'!$K$4:$K$13,MATCH(E1541,'分け方の表'!$J$4:$J$13,0))&amp;"",IFERROR(INDEX('分け方の表'!$C$4:$C$103,MATCH(F1541&amp;"|"&amp;G1541,'分け方の表'!$D$4:$D$103,0))&amp;"",IFERROR(INDEX('分け方の表'!$C$4:$C$103,MATCH(F1541&amp;"|（ほか全部）",'分け方の表'!$D$4:$D$103,0))&amp;"","未分類"))))</f>
        <v/>
      </c>
      <c r="S1541" s="39">
        <f>IF(L1541&lt;&gt;1,"",IF(N1541=1,"",IF(IF(O1541&gt;0,INDEX('分け方の表'!$N$4:$N$53,O1541)&amp;"","")&lt;&gt;"",IF(INDEX('分け方の表'!$N$4:$N$53,O1541)="（数えない）","",INDEX('分け方の表'!$N$4:$N$53,O1541)&amp;""),IF(I1541&amp;""="1",IF((Q1541&lt;&gt;"")*(D1541&lt;0)*(IFERROR(INDEX('入力'!$E$30:$E$88,MATCH(Q1541,'入力'!$A$30:$A$88,0)),"")="貯める・増やす"),Q1541,""),IF(A1541&amp;""="0","",IF(Q1541&lt;&gt;"",Q1541,R1541))))))</f>
        <v/>
      </c>
      <c r="T1541" s="56">
        <f>IF(S1541="","",IF(IFERROR(INDEX('入力'!$E$30:$E$88,MATCH(S1541,'入力'!$A$30:$A$88,0)),"")="入るお金",D1541,-D1541))</f>
        <v/>
      </c>
      <c r="U1541" s="39">
        <f>IF(L1541="","",IF(L1541&lt;&gt;1,"見出しなど",IF(N1541=1,"重なり",IF(S1541="",IF(O1541&gt;0,"数えない（直した）",IF(I1541&amp;""="1","振替",IF(A1541&amp;""="0","計算対象外","数えない"))),IF(COUNTIFS('入力'!$A$30:$A$88,S1541)=0,"一覧にない費目",IF(O1541&gt;0,"直した",IF(S1541="未分類","未分類","OK")))))))</f>
        <v/>
      </c>
    </row>
    <row r="1542">
      <c r="A1542" s="40" t="n"/>
      <c r="B1542" s="34" t="n"/>
      <c r="C1542" s="35" t="n"/>
      <c r="D1542" s="36" t="n"/>
      <c r="E1542" s="35" t="n"/>
      <c r="F1542" s="35" t="n"/>
      <c r="G1542" s="35" t="n"/>
      <c r="H1542" s="35" t="n"/>
      <c r="I1542" s="40" t="n"/>
      <c r="J1542" s="35" t="n"/>
      <c r="L1542" s="39">
        <f>IF(B1542="","",IFERROR(YEAR(B1542)*0+D1542*0+1,0))</f>
        <v/>
      </c>
      <c r="M1542" s="55">
        <f>IF(L1542&lt;&gt;1,"",IF(O1542&gt;0,IF(INDEX('分け方の表'!$O$4:$O$53,O1542)&lt;&gt;"",DATE(YEAR(INDEX('分け方の表'!$O$4:$O$53,O1542)),MONTH(INDEX('分け方の表'!$O$4:$O$53,O1542)),1),DATE(YEAR(B1542),MONTH(B1542),1)),DATE(YEAR(B1542),MONTH(B1542),1)))</f>
        <v/>
      </c>
      <c r="N1542" s="39">
        <f>IF(L1542&lt;&gt;1,"",IF(J1542="",0,IF(COUNTIFS($J$4:J1542,J1542)&gt;1,1,0)))</f>
        <v/>
      </c>
      <c r="O1542" s="39">
        <f>IF(L1542&lt;&gt;1,"",IF(J1542="",0,IFERROR(MATCH(J1542,'分け方の表'!$M$4:$M$53,0),0)))</f>
        <v/>
      </c>
      <c r="P1542" s="39">
        <f>IF(L1542&lt;&gt;1,"",IF(SUMPRODUCT((COUNTIFS(C1542,"*"&amp;'分け方の表'!$F$4:$F$23&amp;"*")&gt;0)*('分け方の表'!$F$4:$F$23&lt;&gt;"")*'分け方の表'!$I$4:$I$23)=0,99,1+COUNTIFS('分け方の表'!$I$4:$I$23,"&gt;"&amp;SUMPRODUCT((COUNTIFS(C1542,"*"&amp;'分け方の表'!$F$4:$F$23&amp;"*")&gt;0)*('分け方の表'!$F$4:$F$23&lt;&gt;"")*'分け方の表'!$I$4:$I$23))))</f>
        <v/>
      </c>
      <c r="Q1542" s="39">
        <f>IF(L1542&lt;&gt;1,"",IF(P1542&gt;=99,"",INDEX('分け方の表'!$G$4:$G$23,P1542)&amp;""))</f>
        <v/>
      </c>
      <c r="R1542" s="39">
        <f>IF(L1542&lt;&gt;1,"",IF((F1542="収入")*(G1542="給与")*(E1542&lt;&gt;"")*(COUNTIFS('分け方の表'!$J$4:$J$13,E1542)&gt;0),INDEX('分け方の表'!$K$4:$K$13,MATCH(E1542,'分け方の表'!$J$4:$J$13,0))&amp;"",IFERROR(INDEX('分け方の表'!$C$4:$C$103,MATCH(F1542&amp;"|"&amp;G1542,'分け方の表'!$D$4:$D$103,0))&amp;"",IFERROR(INDEX('分け方の表'!$C$4:$C$103,MATCH(F1542&amp;"|（ほか全部）",'分け方の表'!$D$4:$D$103,0))&amp;"","未分類"))))</f>
        <v/>
      </c>
      <c r="S1542" s="39">
        <f>IF(L1542&lt;&gt;1,"",IF(N1542=1,"",IF(IF(O1542&gt;0,INDEX('分け方の表'!$N$4:$N$53,O1542)&amp;"","")&lt;&gt;"",IF(INDEX('分け方の表'!$N$4:$N$53,O1542)="（数えない）","",INDEX('分け方の表'!$N$4:$N$53,O1542)&amp;""),IF(I1542&amp;""="1",IF((Q1542&lt;&gt;"")*(D1542&lt;0)*(IFERROR(INDEX('入力'!$E$30:$E$88,MATCH(Q1542,'入力'!$A$30:$A$88,0)),"")="貯める・増やす"),Q1542,""),IF(A1542&amp;""="0","",IF(Q1542&lt;&gt;"",Q1542,R1542))))))</f>
        <v/>
      </c>
      <c r="T1542" s="56">
        <f>IF(S1542="","",IF(IFERROR(INDEX('入力'!$E$30:$E$88,MATCH(S1542,'入力'!$A$30:$A$88,0)),"")="入るお金",D1542,-D1542))</f>
        <v/>
      </c>
      <c r="U1542" s="39">
        <f>IF(L1542="","",IF(L1542&lt;&gt;1,"見出しなど",IF(N1542=1,"重なり",IF(S1542="",IF(O1542&gt;0,"数えない（直した）",IF(I1542&amp;""="1","振替",IF(A1542&amp;""="0","計算対象外","数えない"))),IF(COUNTIFS('入力'!$A$30:$A$88,S1542)=0,"一覧にない費目",IF(O1542&gt;0,"直した",IF(S1542="未分類","未分類","OK")))))))</f>
        <v/>
      </c>
    </row>
    <row r="1543">
      <c r="A1543" s="40" t="n"/>
      <c r="B1543" s="34" t="n"/>
      <c r="C1543" s="35" t="n"/>
      <c r="D1543" s="36" t="n"/>
      <c r="E1543" s="35" t="n"/>
      <c r="F1543" s="35" t="n"/>
      <c r="G1543" s="35" t="n"/>
      <c r="H1543" s="35" t="n"/>
      <c r="I1543" s="40" t="n"/>
      <c r="J1543" s="35" t="n"/>
      <c r="L1543" s="39">
        <f>IF(B1543="","",IFERROR(YEAR(B1543)*0+D1543*0+1,0))</f>
        <v/>
      </c>
      <c r="M1543" s="55">
        <f>IF(L1543&lt;&gt;1,"",IF(O1543&gt;0,IF(INDEX('分け方の表'!$O$4:$O$53,O1543)&lt;&gt;"",DATE(YEAR(INDEX('分け方の表'!$O$4:$O$53,O1543)),MONTH(INDEX('分け方の表'!$O$4:$O$53,O1543)),1),DATE(YEAR(B1543),MONTH(B1543),1)),DATE(YEAR(B1543),MONTH(B1543),1)))</f>
        <v/>
      </c>
      <c r="N1543" s="39">
        <f>IF(L1543&lt;&gt;1,"",IF(J1543="",0,IF(COUNTIFS($J$4:J1543,J1543)&gt;1,1,0)))</f>
        <v/>
      </c>
      <c r="O1543" s="39">
        <f>IF(L1543&lt;&gt;1,"",IF(J1543="",0,IFERROR(MATCH(J1543,'分け方の表'!$M$4:$M$53,0),0)))</f>
        <v/>
      </c>
      <c r="P1543" s="39">
        <f>IF(L1543&lt;&gt;1,"",IF(SUMPRODUCT((COUNTIFS(C1543,"*"&amp;'分け方の表'!$F$4:$F$23&amp;"*")&gt;0)*('分け方の表'!$F$4:$F$23&lt;&gt;"")*'分け方の表'!$I$4:$I$23)=0,99,1+COUNTIFS('分け方の表'!$I$4:$I$23,"&gt;"&amp;SUMPRODUCT((COUNTIFS(C1543,"*"&amp;'分け方の表'!$F$4:$F$23&amp;"*")&gt;0)*('分け方の表'!$F$4:$F$23&lt;&gt;"")*'分け方の表'!$I$4:$I$23))))</f>
        <v/>
      </c>
      <c r="Q1543" s="39">
        <f>IF(L1543&lt;&gt;1,"",IF(P1543&gt;=99,"",INDEX('分け方の表'!$G$4:$G$23,P1543)&amp;""))</f>
        <v/>
      </c>
      <c r="R1543" s="39">
        <f>IF(L1543&lt;&gt;1,"",IF((F1543="収入")*(G1543="給与")*(E1543&lt;&gt;"")*(COUNTIFS('分け方の表'!$J$4:$J$13,E1543)&gt;0),INDEX('分け方の表'!$K$4:$K$13,MATCH(E1543,'分け方の表'!$J$4:$J$13,0))&amp;"",IFERROR(INDEX('分け方の表'!$C$4:$C$103,MATCH(F1543&amp;"|"&amp;G1543,'分け方の表'!$D$4:$D$103,0))&amp;"",IFERROR(INDEX('分け方の表'!$C$4:$C$103,MATCH(F1543&amp;"|（ほか全部）",'分け方の表'!$D$4:$D$103,0))&amp;"","未分類"))))</f>
        <v/>
      </c>
      <c r="S1543" s="39">
        <f>IF(L1543&lt;&gt;1,"",IF(N1543=1,"",IF(IF(O1543&gt;0,INDEX('分け方の表'!$N$4:$N$53,O1543)&amp;"","")&lt;&gt;"",IF(INDEX('分け方の表'!$N$4:$N$53,O1543)="（数えない）","",INDEX('分け方の表'!$N$4:$N$53,O1543)&amp;""),IF(I1543&amp;""="1",IF((Q1543&lt;&gt;"")*(D1543&lt;0)*(IFERROR(INDEX('入力'!$E$30:$E$88,MATCH(Q1543,'入力'!$A$30:$A$88,0)),"")="貯める・増やす"),Q1543,""),IF(A1543&amp;""="0","",IF(Q1543&lt;&gt;"",Q1543,R1543))))))</f>
        <v/>
      </c>
      <c r="T1543" s="56">
        <f>IF(S1543="","",IF(IFERROR(INDEX('入力'!$E$30:$E$88,MATCH(S1543,'入力'!$A$30:$A$88,0)),"")="入るお金",D1543,-D1543))</f>
        <v/>
      </c>
      <c r="U1543" s="39">
        <f>IF(L1543="","",IF(L1543&lt;&gt;1,"見出しなど",IF(N1543=1,"重なり",IF(S1543="",IF(O1543&gt;0,"数えない（直した）",IF(I1543&amp;""="1","振替",IF(A1543&amp;""="0","計算対象外","数えない"))),IF(COUNTIFS('入力'!$A$30:$A$88,S1543)=0,"一覧にない費目",IF(O1543&gt;0,"直した",IF(S1543="未分類","未分類","OK")))))))</f>
        <v/>
      </c>
    </row>
    <row r="1544">
      <c r="A1544" s="40" t="n"/>
      <c r="B1544" s="34" t="n"/>
      <c r="C1544" s="35" t="n"/>
      <c r="D1544" s="36" t="n"/>
      <c r="E1544" s="35" t="n"/>
      <c r="F1544" s="35" t="n"/>
      <c r="G1544" s="35" t="n"/>
      <c r="H1544" s="35" t="n"/>
      <c r="I1544" s="40" t="n"/>
      <c r="J1544" s="35" t="n"/>
      <c r="L1544" s="39">
        <f>IF(B1544="","",IFERROR(YEAR(B1544)*0+D1544*0+1,0))</f>
        <v/>
      </c>
      <c r="M1544" s="55">
        <f>IF(L1544&lt;&gt;1,"",IF(O1544&gt;0,IF(INDEX('分け方の表'!$O$4:$O$53,O1544)&lt;&gt;"",DATE(YEAR(INDEX('分け方の表'!$O$4:$O$53,O1544)),MONTH(INDEX('分け方の表'!$O$4:$O$53,O1544)),1),DATE(YEAR(B1544),MONTH(B1544),1)),DATE(YEAR(B1544),MONTH(B1544),1)))</f>
        <v/>
      </c>
      <c r="N1544" s="39">
        <f>IF(L1544&lt;&gt;1,"",IF(J1544="",0,IF(COUNTIFS($J$4:J1544,J1544)&gt;1,1,0)))</f>
        <v/>
      </c>
      <c r="O1544" s="39">
        <f>IF(L1544&lt;&gt;1,"",IF(J1544="",0,IFERROR(MATCH(J1544,'分け方の表'!$M$4:$M$53,0),0)))</f>
        <v/>
      </c>
      <c r="P1544" s="39">
        <f>IF(L1544&lt;&gt;1,"",IF(SUMPRODUCT((COUNTIFS(C1544,"*"&amp;'分け方の表'!$F$4:$F$23&amp;"*")&gt;0)*('分け方の表'!$F$4:$F$23&lt;&gt;"")*'分け方の表'!$I$4:$I$23)=0,99,1+COUNTIFS('分け方の表'!$I$4:$I$23,"&gt;"&amp;SUMPRODUCT((COUNTIFS(C1544,"*"&amp;'分け方の表'!$F$4:$F$23&amp;"*")&gt;0)*('分け方の表'!$F$4:$F$23&lt;&gt;"")*'分け方の表'!$I$4:$I$23))))</f>
        <v/>
      </c>
      <c r="Q1544" s="39">
        <f>IF(L1544&lt;&gt;1,"",IF(P1544&gt;=99,"",INDEX('分け方の表'!$G$4:$G$23,P1544)&amp;""))</f>
        <v/>
      </c>
      <c r="R1544" s="39">
        <f>IF(L1544&lt;&gt;1,"",IF((F1544="収入")*(G1544="給与")*(E1544&lt;&gt;"")*(COUNTIFS('分け方の表'!$J$4:$J$13,E1544)&gt;0),INDEX('分け方の表'!$K$4:$K$13,MATCH(E1544,'分け方の表'!$J$4:$J$13,0))&amp;"",IFERROR(INDEX('分け方の表'!$C$4:$C$103,MATCH(F1544&amp;"|"&amp;G1544,'分け方の表'!$D$4:$D$103,0))&amp;"",IFERROR(INDEX('分け方の表'!$C$4:$C$103,MATCH(F1544&amp;"|（ほか全部）",'分け方の表'!$D$4:$D$103,0))&amp;"","未分類"))))</f>
        <v/>
      </c>
      <c r="S1544" s="39">
        <f>IF(L1544&lt;&gt;1,"",IF(N1544=1,"",IF(IF(O1544&gt;0,INDEX('分け方の表'!$N$4:$N$53,O1544)&amp;"","")&lt;&gt;"",IF(INDEX('分け方の表'!$N$4:$N$53,O1544)="（数えない）","",INDEX('分け方の表'!$N$4:$N$53,O1544)&amp;""),IF(I1544&amp;""="1",IF((Q1544&lt;&gt;"")*(D1544&lt;0)*(IFERROR(INDEX('入力'!$E$30:$E$88,MATCH(Q1544,'入力'!$A$30:$A$88,0)),"")="貯める・増やす"),Q1544,""),IF(A1544&amp;""="0","",IF(Q1544&lt;&gt;"",Q1544,R1544))))))</f>
        <v/>
      </c>
      <c r="T1544" s="56">
        <f>IF(S1544="","",IF(IFERROR(INDEX('入力'!$E$30:$E$88,MATCH(S1544,'入力'!$A$30:$A$88,0)),"")="入るお金",D1544,-D1544))</f>
        <v/>
      </c>
      <c r="U1544" s="39">
        <f>IF(L1544="","",IF(L1544&lt;&gt;1,"見出しなど",IF(N1544=1,"重なり",IF(S1544="",IF(O1544&gt;0,"数えない（直した）",IF(I1544&amp;""="1","振替",IF(A1544&amp;""="0","計算対象外","数えない"))),IF(COUNTIFS('入力'!$A$30:$A$88,S1544)=0,"一覧にない費目",IF(O1544&gt;0,"直した",IF(S1544="未分類","未分類","OK")))))))</f>
        <v/>
      </c>
    </row>
    <row r="1545">
      <c r="A1545" s="40" t="n"/>
      <c r="B1545" s="34" t="n"/>
      <c r="C1545" s="35" t="n"/>
      <c r="D1545" s="36" t="n"/>
      <c r="E1545" s="35" t="n"/>
      <c r="F1545" s="35" t="n"/>
      <c r="G1545" s="35" t="n"/>
      <c r="H1545" s="35" t="n"/>
      <c r="I1545" s="40" t="n"/>
      <c r="J1545" s="35" t="n"/>
      <c r="L1545" s="39">
        <f>IF(B1545="","",IFERROR(YEAR(B1545)*0+D1545*0+1,0))</f>
        <v/>
      </c>
      <c r="M1545" s="55">
        <f>IF(L1545&lt;&gt;1,"",IF(O1545&gt;0,IF(INDEX('分け方の表'!$O$4:$O$53,O1545)&lt;&gt;"",DATE(YEAR(INDEX('分け方の表'!$O$4:$O$53,O1545)),MONTH(INDEX('分け方の表'!$O$4:$O$53,O1545)),1),DATE(YEAR(B1545),MONTH(B1545),1)),DATE(YEAR(B1545),MONTH(B1545),1)))</f>
        <v/>
      </c>
      <c r="N1545" s="39">
        <f>IF(L1545&lt;&gt;1,"",IF(J1545="",0,IF(COUNTIFS($J$4:J1545,J1545)&gt;1,1,0)))</f>
        <v/>
      </c>
      <c r="O1545" s="39">
        <f>IF(L1545&lt;&gt;1,"",IF(J1545="",0,IFERROR(MATCH(J1545,'分け方の表'!$M$4:$M$53,0),0)))</f>
        <v/>
      </c>
      <c r="P1545" s="39">
        <f>IF(L1545&lt;&gt;1,"",IF(SUMPRODUCT((COUNTIFS(C1545,"*"&amp;'分け方の表'!$F$4:$F$23&amp;"*")&gt;0)*('分け方の表'!$F$4:$F$23&lt;&gt;"")*'分け方の表'!$I$4:$I$23)=0,99,1+COUNTIFS('分け方の表'!$I$4:$I$23,"&gt;"&amp;SUMPRODUCT((COUNTIFS(C1545,"*"&amp;'分け方の表'!$F$4:$F$23&amp;"*")&gt;0)*('分け方の表'!$F$4:$F$23&lt;&gt;"")*'分け方の表'!$I$4:$I$23))))</f>
        <v/>
      </c>
      <c r="Q1545" s="39">
        <f>IF(L1545&lt;&gt;1,"",IF(P1545&gt;=99,"",INDEX('分け方の表'!$G$4:$G$23,P1545)&amp;""))</f>
        <v/>
      </c>
      <c r="R1545" s="39">
        <f>IF(L1545&lt;&gt;1,"",IF((F1545="収入")*(G1545="給与")*(E1545&lt;&gt;"")*(COUNTIFS('分け方の表'!$J$4:$J$13,E1545)&gt;0),INDEX('分け方の表'!$K$4:$K$13,MATCH(E1545,'分け方の表'!$J$4:$J$13,0))&amp;"",IFERROR(INDEX('分け方の表'!$C$4:$C$103,MATCH(F1545&amp;"|"&amp;G1545,'分け方の表'!$D$4:$D$103,0))&amp;"",IFERROR(INDEX('分け方の表'!$C$4:$C$103,MATCH(F1545&amp;"|（ほか全部）",'分け方の表'!$D$4:$D$103,0))&amp;"","未分類"))))</f>
        <v/>
      </c>
      <c r="S1545" s="39">
        <f>IF(L1545&lt;&gt;1,"",IF(N1545=1,"",IF(IF(O1545&gt;0,INDEX('分け方の表'!$N$4:$N$53,O1545)&amp;"","")&lt;&gt;"",IF(INDEX('分け方の表'!$N$4:$N$53,O1545)="（数えない）","",INDEX('分け方の表'!$N$4:$N$53,O1545)&amp;""),IF(I1545&amp;""="1",IF((Q1545&lt;&gt;"")*(D1545&lt;0)*(IFERROR(INDEX('入力'!$E$30:$E$88,MATCH(Q1545,'入力'!$A$30:$A$88,0)),"")="貯める・増やす"),Q1545,""),IF(A1545&amp;""="0","",IF(Q1545&lt;&gt;"",Q1545,R1545))))))</f>
        <v/>
      </c>
      <c r="T1545" s="56">
        <f>IF(S1545="","",IF(IFERROR(INDEX('入力'!$E$30:$E$88,MATCH(S1545,'入力'!$A$30:$A$88,0)),"")="入るお金",D1545,-D1545))</f>
        <v/>
      </c>
      <c r="U1545" s="39">
        <f>IF(L1545="","",IF(L1545&lt;&gt;1,"見出しなど",IF(N1545=1,"重なり",IF(S1545="",IF(O1545&gt;0,"数えない（直した）",IF(I1545&amp;""="1","振替",IF(A1545&amp;""="0","計算対象外","数えない"))),IF(COUNTIFS('入力'!$A$30:$A$88,S1545)=0,"一覧にない費目",IF(O1545&gt;0,"直した",IF(S1545="未分類","未分類","OK")))))))</f>
        <v/>
      </c>
    </row>
    <row r="1546">
      <c r="A1546" s="40" t="n"/>
      <c r="B1546" s="34" t="n"/>
      <c r="C1546" s="35" t="n"/>
      <c r="D1546" s="36" t="n"/>
      <c r="E1546" s="35" t="n"/>
      <c r="F1546" s="35" t="n"/>
      <c r="G1546" s="35" t="n"/>
      <c r="H1546" s="35" t="n"/>
      <c r="I1546" s="40" t="n"/>
      <c r="J1546" s="35" t="n"/>
      <c r="L1546" s="39">
        <f>IF(B1546="","",IFERROR(YEAR(B1546)*0+D1546*0+1,0))</f>
        <v/>
      </c>
      <c r="M1546" s="55">
        <f>IF(L1546&lt;&gt;1,"",IF(O1546&gt;0,IF(INDEX('分け方の表'!$O$4:$O$53,O1546)&lt;&gt;"",DATE(YEAR(INDEX('分け方の表'!$O$4:$O$53,O1546)),MONTH(INDEX('分け方の表'!$O$4:$O$53,O1546)),1),DATE(YEAR(B1546),MONTH(B1546),1)),DATE(YEAR(B1546),MONTH(B1546),1)))</f>
        <v/>
      </c>
      <c r="N1546" s="39">
        <f>IF(L1546&lt;&gt;1,"",IF(J1546="",0,IF(COUNTIFS($J$4:J1546,J1546)&gt;1,1,0)))</f>
        <v/>
      </c>
      <c r="O1546" s="39">
        <f>IF(L1546&lt;&gt;1,"",IF(J1546="",0,IFERROR(MATCH(J1546,'分け方の表'!$M$4:$M$53,0),0)))</f>
        <v/>
      </c>
      <c r="P1546" s="39">
        <f>IF(L1546&lt;&gt;1,"",IF(SUMPRODUCT((COUNTIFS(C1546,"*"&amp;'分け方の表'!$F$4:$F$23&amp;"*")&gt;0)*('分け方の表'!$F$4:$F$23&lt;&gt;"")*'分け方の表'!$I$4:$I$23)=0,99,1+COUNTIFS('分け方の表'!$I$4:$I$23,"&gt;"&amp;SUMPRODUCT((COUNTIFS(C1546,"*"&amp;'分け方の表'!$F$4:$F$23&amp;"*")&gt;0)*('分け方の表'!$F$4:$F$23&lt;&gt;"")*'分け方の表'!$I$4:$I$23))))</f>
        <v/>
      </c>
      <c r="Q1546" s="39">
        <f>IF(L1546&lt;&gt;1,"",IF(P1546&gt;=99,"",INDEX('分け方の表'!$G$4:$G$23,P1546)&amp;""))</f>
        <v/>
      </c>
      <c r="R1546" s="39">
        <f>IF(L1546&lt;&gt;1,"",IF((F1546="収入")*(G1546="給与")*(E1546&lt;&gt;"")*(COUNTIFS('分け方の表'!$J$4:$J$13,E1546)&gt;0),INDEX('分け方の表'!$K$4:$K$13,MATCH(E1546,'分け方の表'!$J$4:$J$13,0))&amp;"",IFERROR(INDEX('分け方の表'!$C$4:$C$103,MATCH(F1546&amp;"|"&amp;G1546,'分け方の表'!$D$4:$D$103,0))&amp;"",IFERROR(INDEX('分け方の表'!$C$4:$C$103,MATCH(F1546&amp;"|（ほか全部）",'分け方の表'!$D$4:$D$103,0))&amp;"","未分類"))))</f>
        <v/>
      </c>
      <c r="S1546" s="39">
        <f>IF(L1546&lt;&gt;1,"",IF(N1546=1,"",IF(IF(O1546&gt;0,INDEX('分け方の表'!$N$4:$N$53,O1546)&amp;"","")&lt;&gt;"",IF(INDEX('分け方の表'!$N$4:$N$53,O1546)="（数えない）","",INDEX('分け方の表'!$N$4:$N$53,O1546)&amp;""),IF(I1546&amp;""="1",IF((Q1546&lt;&gt;"")*(D1546&lt;0)*(IFERROR(INDEX('入力'!$E$30:$E$88,MATCH(Q1546,'入力'!$A$30:$A$88,0)),"")="貯める・増やす"),Q1546,""),IF(A1546&amp;""="0","",IF(Q1546&lt;&gt;"",Q1546,R1546))))))</f>
        <v/>
      </c>
      <c r="T1546" s="56">
        <f>IF(S1546="","",IF(IFERROR(INDEX('入力'!$E$30:$E$88,MATCH(S1546,'入力'!$A$30:$A$88,0)),"")="入るお金",D1546,-D1546))</f>
        <v/>
      </c>
      <c r="U1546" s="39">
        <f>IF(L1546="","",IF(L1546&lt;&gt;1,"見出しなど",IF(N1546=1,"重なり",IF(S1546="",IF(O1546&gt;0,"数えない（直した）",IF(I1546&amp;""="1","振替",IF(A1546&amp;""="0","計算対象外","数えない"))),IF(COUNTIFS('入力'!$A$30:$A$88,S1546)=0,"一覧にない費目",IF(O1546&gt;0,"直した",IF(S1546="未分類","未分類","OK")))))))</f>
        <v/>
      </c>
    </row>
    <row r="1547">
      <c r="A1547" s="40" t="n"/>
      <c r="B1547" s="34" t="n"/>
      <c r="C1547" s="35" t="n"/>
      <c r="D1547" s="36" t="n"/>
      <c r="E1547" s="35" t="n"/>
      <c r="F1547" s="35" t="n"/>
      <c r="G1547" s="35" t="n"/>
      <c r="H1547" s="35" t="n"/>
      <c r="I1547" s="40" t="n"/>
      <c r="J1547" s="35" t="n"/>
      <c r="L1547" s="39">
        <f>IF(B1547="","",IFERROR(YEAR(B1547)*0+D1547*0+1,0))</f>
        <v/>
      </c>
      <c r="M1547" s="55">
        <f>IF(L1547&lt;&gt;1,"",IF(O1547&gt;0,IF(INDEX('分け方の表'!$O$4:$O$53,O1547)&lt;&gt;"",DATE(YEAR(INDEX('分け方の表'!$O$4:$O$53,O1547)),MONTH(INDEX('分け方の表'!$O$4:$O$53,O1547)),1),DATE(YEAR(B1547),MONTH(B1547),1)),DATE(YEAR(B1547),MONTH(B1547),1)))</f>
        <v/>
      </c>
      <c r="N1547" s="39">
        <f>IF(L1547&lt;&gt;1,"",IF(J1547="",0,IF(COUNTIFS($J$4:J1547,J1547)&gt;1,1,0)))</f>
        <v/>
      </c>
      <c r="O1547" s="39">
        <f>IF(L1547&lt;&gt;1,"",IF(J1547="",0,IFERROR(MATCH(J1547,'分け方の表'!$M$4:$M$53,0),0)))</f>
        <v/>
      </c>
      <c r="P1547" s="39">
        <f>IF(L1547&lt;&gt;1,"",IF(SUMPRODUCT((COUNTIFS(C1547,"*"&amp;'分け方の表'!$F$4:$F$23&amp;"*")&gt;0)*('分け方の表'!$F$4:$F$23&lt;&gt;"")*'分け方の表'!$I$4:$I$23)=0,99,1+COUNTIFS('分け方の表'!$I$4:$I$23,"&gt;"&amp;SUMPRODUCT((COUNTIFS(C1547,"*"&amp;'分け方の表'!$F$4:$F$23&amp;"*")&gt;0)*('分け方の表'!$F$4:$F$23&lt;&gt;"")*'分け方の表'!$I$4:$I$23))))</f>
        <v/>
      </c>
      <c r="Q1547" s="39">
        <f>IF(L1547&lt;&gt;1,"",IF(P1547&gt;=99,"",INDEX('分け方の表'!$G$4:$G$23,P1547)&amp;""))</f>
        <v/>
      </c>
      <c r="R1547" s="39">
        <f>IF(L1547&lt;&gt;1,"",IF((F1547="収入")*(G1547="給与")*(E1547&lt;&gt;"")*(COUNTIFS('分け方の表'!$J$4:$J$13,E1547)&gt;0),INDEX('分け方の表'!$K$4:$K$13,MATCH(E1547,'分け方の表'!$J$4:$J$13,0))&amp;"",IFERROR(INDEX('分け方の表'!$C$4:$C$103,MATCH(F1547&amp;"|"&amp;G1547,'分け方の表'!$D$4:$D$103,0))&amp;"",IFERROR(INDEX('分け方の表'!$C$4:$C$103,MATCH(F1547&amp;"|（ほか全部）",'分け方の表'!$D$4:$D$103,0))&amp;"","未分類"))))</f>
        <v/>
      </c>
      <c r="S1547" s="39">
        <f>IF(L1547&lt;&gt;1,"",IF(N1547=1,"",IF(IF(O1547&gt;0,INDEX('分け方の表'!$N$4:$N$53,O1547)&amp;"","")&lt;&gt;"",IF(INDEX('分け方の表'!$N$4:$N$53,O1547)="（数えない）","",INDEX('分け方の表'!$N$4:$N$53,O1547)&amp;""),IF(I1547&amp;""="1",IF((Q1547&lt;&gt;"")*(D1547&lt;0)*(IFERROR(INDEX('入力'!$E$30:$E$88,MATCH(Q1547,'入力'!$A$30:$A$88,0)),"")="貯める・増やす"),Q1547,""),IF(A1547&amp;""="0","",IF(Q1547&lt;&gt;"",Q1547,R1547))))))</f>
        <v/>
      </c>
      <c r="T1547" s="56">
        <f>IF(S1547="","",IF(IFERROR(INDEX('入力'!$E$30:$E$88,MATCH(S1547,'入力'!$A$30:$A$88,0)),"")="入るお金",D1547,-D1547))</f>
        <v/>
      </c>
      <c r="U1547" s="39">
        <f>IF(L1547="","",IF(L1547&lt;&gt;1,"見出しなど",IF(N1547=1,"重なり",IF(S1547="",IF(O1547&gt;0,"数えない（直した）",IF(I1547&amp;""="1","振替",IF(A1547&amp;""="0","計算対象外","数えない"))),IF(COUNTIFS('入力'!$A$30:$A$88,S1547)=0,"一覧にない費目",IF(O1547&gt;0,"直した",IF(S1547="未分類","未分類","OK")))))))</f>
        <v/>
      </c>
    </row>
    <row r="1548">
      <c r="A1548" s="40" t="n"/>
      <c r="B1548" s="34" t="n"/>
      <c r="C1548" s="35" t="n"/>
      <c r="D1548" s="36" t="n"/>
      <c r="E1548" s="35" t="n"/>
      <c r="F1548" s="35" t="n"/>
      <c r="G1548" s="35" t="n"/>
      <c r="H1548" s="35" t="n"/>
      <c r="I1548" s="40" t="n"/>
      <c r="J1548" s="35" t="n"/>
      <c r="L1548" s="39">
        <f>IF(B1548="","",IFERROR(YEAR(B1548)*0+D1548*0+1,0))</f>
        <v/>
      </c>
      <c r="M1548" s="55">
        <f>IF(L1548&lt;&gt;1,"",IF(O1548&gt;0,IF(INDEX('分け方の表'!$O$4:$O$53,O1548)&lt;&gt;"",DATE(YEAR(INDEX('分け方の表'!$O$4:$O$53,O1548)),MONTH(INDEX('分け方の表'!$O$4:$O$53,O1548)),1),DATE(YEAR(B1548),MONTH(B1548),1)),DATE(YEAR(B1548),MONTH(B1548),1)))</f>
        <v/>
      </c>
      <c r="N1548" s="39">
        <f>IF(L1548&lt;&gt;1,"",IF(J1548="",0,IF(COUNTIFS($J$4:J1548,J1548)&gt;1,1,0)))</f>
        <v/>
      </c>
      <c r="O1548" s="39">
        <f>IF(L1548&lt;&gt;1,"",IF(J1548="",0,IFERROR(MATCH(J1548,'分け方の表'!$M$4:$M$53,0),0)))</f>
        <v/>
      </c>
      <c r="P1548" s="39">
        <f>IF(L1548&lt;&gt;1,"",IF(SUMPRODUCT((COUNTIFS(C1548,"*"&amp;'分け方の表'!$F$4:$F$23&amp;"*")&gt;0)*('分け方の表'!$F$4:$F$23&lt;&gt;"")*'分け方の表'!$I$4:$I$23)=0,99,1+COUNTIFS('分け方の表'!$I$4:$I$23,"&gt;"&amp;SUMPRODUCT((COUNTIFS(C1548,"*"&amp;'分け方の表'!$F$4:$F$23&amp;"*")&gt;0)*('分け方の表'!$F$4:$F$23&lt;&gt;"")*'分け方の表'!$I$4:$I$23))))</f>
        <v/>
      </c>
      <c r="Q1548" s="39">
        <f>IF(L1548&lt;&gt;1,"",IF(P1548&gt;=99,"",INDEX('分け方の表'!$G$4:$G$23,P1548)&amp;""))</f>
        <v/>
      </c>
      <c r="R1548" s="39">
        <f>IF(L1548&lt;&gt;1,"",IF((F1548="収入")*(G1548="給与")*(E1548&lt;&gt;"")*(COUNTIFS('分け方の表'!$J$4:$J$13,E1548)&gt;0),INDEX('分け方の表'!$K$4:$K$13,MATCH(E1548,'分け方の表'!$J$4:$J$13,0))&amp;"",IFERROR(INDEX('分け方の表'!$C$4:$C$103,MATCH(F1548&amp;"|"&amp;G1548,'分け方の表'!$D$4:$D$103,0))&amp;"",IFERROR(INDEX('分け方の表'!$C$4:$C$103,MATCH(F1548&amp;"|（ほか全部）",'分け方の表'!$D$4:$D$103,0))&amp;"","未分類"))))</f>
        <v/>
      </c>
      <c r="S1548" s="39">
        <f>IF(L1548&lt;&gt;1,"",IF(N1548=1,"",IF(IF(O1548&gt;0,INDEX('分け方の表'!$N$4:$N$53,O1548)&amp;"","")&lt;&gt;"",IF(INDEX('分け方の表'!$N$4:$N$53,O1548)="（数えない）","",INDEX('分け方の表'!$N$4:$N$53,O1548)&amp;""),IF(I1548&amp;""="1",IF((Q1548&lt;&gt;"")*(D1548&lt;0)*(IFERROR(INDEX('入力'!$E$30:$E$88,MATCH(Q1548,'入力'!$A$30:$A$88,0)),"")="貯める・増やす"),Q1548,""),IF(A1548&amp;""="0","",IF(Q1548&lt;&gt;"",Q1548,R1548))))))</f>
        <v/>
      </c>
      <c r="T1548" s="56">
        <f>IF(S1548="","",IF(IFERROR(INDEX('入力'!$E$30:$E$88,MATCH(S1548,'入力'!$A$30:$A$88,0)),"")="入るお金",D1548,-D1548))</f>
        <v/>
      </c>
      <c r="U1548" s="39">
        <f>IF(L1548="","",IF(L1548&lt;&gt;1,"見出しなど",IF(N1548=1,"重なり",IF(S1548="",IF(O1548&gt;0,"数えない（直した）",IF(I1548&amp;""="1","振替",IF(A1548&amp;""="0","計算対象外","数えない"))),IF(COUNTIFS('入力'!$A$30:$A$88,S1548)=0,"一覧にない費目",IF(O1548&gt;0,"直した",IF(S1548="未分類","未分類","OK")))))))</f>
        <v/>
      </c>
    </row>
    <row r="1549">
      <c r="A1549" s="40" t="n"/>
      <c r="B1549" s="34" t="n"/>
      <c r="C1549" s="35" t="n"/>
      <c r="D1549" s="36" t="n"/>
      <c r="E1549" s="35" t="n"/>
      <c r="F1549" s="35" t="n"/>
      <c r="G1549" s="35" t="n"/>
      <c r="H1549" s="35" t="n"/>
      <c r="I1549" s="40" t="n"/>
      <c r="J1549" s="35" t="n"/>
      <c r="L1549" s="39">
        <f>IF(B1549="","",IFERROR(YEAR(B1549)*0+D1549*0+1,0))</f>
        <v/>
      </c>
      <c r="M1549" s="55">
        <f>IF(L1549&lt;&gt;1,"",IF(O1549&gt;0,IF(INDEX('分け方の表'!$O$4:$O$53,O1549)&lt;&gt;"",DATE(YEAR(INDEX('分け方の表'!$O$4:$O$53,O1549)),MONTH(INDEX('分け方の表'!$O$4:$O$53,O1549)),1),DATE(YEAR(B1549),MONTH(B1549),1)),DATE(YEAR(B1549),MONTH(B1549),1)))</f>
        <v/>
      </c>
      <c r="N1549" s="39">
        <f>IF(L1549&lt;&gt;1,"",IF(J1549="",0,IF(COUNTIFS($J$4:J1549,J1549)&gt;1,1,0)))</f>
        <v/>
      </c>
      <c r="O1549" s="39">
        <f>IF(L1549&lt;&gt;1,"",IF(J1549="",0,IFERROR(MATCH(J1549,'分け方の表'!$M$4:$M$53,0),0)))</f>
        <v/>
      </c>
      <c r="P1549" s="39">
        <f>IF(L1549&lt;&gt;1,"",IF(SUMPRODUCT((COUNTIFS(C1549,"*"&amp;'分け方の表'!$F$4:$F$23&amp;"*")&gt;0)*('分け方の表'!$F$4:$F$23&lt;&gt;"")*'分け方の表'!$I$4:$I$23)=0,99,1+COUNTIFS('分け方の表'!$I$4:$I$23,"&gt;"&amp;SUMPRODUCT((COUNTIFS(C1549,"*"&amp;'分け方の表'!$F$4:$F$23&amp;"*")&gt;0)*('分け方の表'!$F$4:$F$23&lt;&gt;"")*'分け方の表'!$I$4:$I$23))))</f>
        <v/>
      </c>
      <c r="Q1549" s="39">
        <f>IF(L1549&lt;&gt;1,"",IF(P1549&gt;=99,"",INDEX('分け方の表'!$G$4:$G$23,P1549)&amp;""))</f>
        <v/>
      </c>
      <c r="R1549" s="39">
        <f>IF(L1549&lt;&gt;1,"",IF((F1549="収入")*(G1549="給与")*(E1549&lt;&gt;"")*(COUNTIFS('分け方の表'!$J$4:$J$13,E1549)&gt;0),INDEX('分け方の表'!$K$4:$K$13,MATCH(E1549,'分け方の表'!$J$4:$J$13,0))&amp;"",IFERROR(INDEX('分け方の表'!$C$4:$C$103,MATCH(F1549&amp;"|"&amp;G1549,'分け方の表'!$D$4:$D$103,0))&amp;"",IFERROR(INDEX('分け方の表'!$C$4:$C$103,MATCH(F1549&amp;"|（ほか全部）",'分け方の表'!$D$4:$D$103,0))&amp;"","未分類"))))</f>
        <v/>
      </c>
      <c r="S1549" s="39">
        <f>IF(L1549&lt;&gt;1,"",IF(N1549=1,"",IF(IF(O1549&gt;0,INDEX('分け方の表'!$N$4:$N$53,O1549)&amp;"","")&lt;&gt;"",IF(INDEX('分け方の表'!$N$4:$N$53,O1549)="（数えない）","",INDEX('分け方の表'!$N$4:$N$53,O1549)&amp;""),IF(I1549&amp;""="1",IF((Q1549&lt;&gt;"")*(D1549&lt;0)*(IFERROR(INDEX('入力'!$E$30:$E$88,MATCH(Q1549,'入力'!$A$30:$A$88,0)),"")="貯める・増やす"),Q1549,""),IF(A1549&amp;""="0","",IF(Q1549&lt;&gt;"",Q1549,R1549))))))</f>
        <v/>
      </c>
      <c r="T1549" s="56">
        <f>IF(S1549="","",IF(IFERROR(INDEX('入力'!$E$30:$E$88,MATCH(S1549,'入力'!$A$30:$A$88,0)),"")="入るお金",D1549,-D1549))</f>
        <v/>
      </c>
      <c r="U1549" s="39">
        <f>IF(L1549="","",IF(L1549&lt;&gt;1,"見出しなど",IF(N1549=1,"重なり",IF(S1549="",IF(O1549&gt;0,"数えない（直した）",IF(I1549&amp;""="1","振替",IF(A1549&amp;""="0","計算対象外","数えない"))),IF(COUNTIFS('入力'!$A$30:$A$88,S1549)=0,"一覧にない費目",IF(O1549&gt;0,"直した",IF(S1549="未分類","未分類","OK")))))))</f>
        <v/>
      </c>
    </row>
    <row r="1550">
      <c r="A1550" s="40" t="n"/>
      <c r="B1550" s="34" t="n"/>
      <c r="C1550" s="35" t="n"/>
      <c r="D1550" s="36" t="n"/>
      <c r="E1550" s="35" t="n"/>
      <c r="F1550" s="35" t="n"/>
      <c r="G1550" s="35" t="n"/>
      <c r="H1550" s="35" t="n"/>
      <c r="I1550" s="40" t="n"/>
      <c r="J1550" s="35" t="n"/>
      <c r="L1550" s="39">
        <f>IF(B1550="","",IFERROR(YEAR(B1550)*0+D1550*0+1,0))</f>
        <v/>
      </c>
      <c r="M1550" s="55">
        <f>IF(L1550&lt;&gt;1,"",IF(O1550&gt;0,IF(INDEX('分け方の表'!$O$4:$O$53,O1550)&lt;&gt;"",DATE(YEAR(INDEX('分け方の表'!$O$4:$O$53,O1550)),MONTH(INDEX('分け方の表'!$O$4:$O$53,O1550)),1),DATE(YEAR(B1550),MONTH(B1550),1)),DATE(YEAR(B1550),MONTH(B1550),1)))</f>
        <v/>
      </c>
      <c r="N1550" s="39">
        <f>IF(L1550&lt;&gt;1,"",IF(J1550="",0,IF(COUNTIFS($J$4:J1550,J1550)&gt;1,1,0)))</f>
        <v/>
      </c>
      <c r="O1550" s="39">
        <f>IF(L1550&lt;&gt;1,"",IF(J1550="",0,IFERROR(MATCH(J1550,'分け方の表'!$M$4:$M$53,0),0)))</f>
        <v/>
      </c>
      <c r="P1550" s="39">
        <f>IF(L1550&lt;&gt;1,"",IF(SUMPRODUCT((COUNTIFS(C1550,"*"&amp;'分け方の表'!$F$4:$F$23&amp;"*")&gt;0)*('分け方の表'!$F$4:$F$23&lt;&gt;"")*'分け方の表'!$I$4:$I$23)=0,99,1+COUNTIFS('分け方の表'!$I$4:$I$23,"&gt;"&amp;SUMPRODUCT((COUNTIFS(C1550,"*"&amp;'分け方の表'!$F$4:$F$23&amp;"*")&gt;0)*('分け方の表'!$F$4:$F$23&lt;&gt;"")*'分け方の表'!$I$4:$I$23))))</f>
        <v/>
      </c>
      <c r="Q1550" s="39">
        <f>IF(L1550&lt;&gt;1,"",IF(P1550&gt;=99,"",INDEX('分け方の表'!$G$4:$G$23,P1550)&amp;""))</f>
        <v/>
      </c>
      <c r="R1550" s="39">
        <f>IF(L1550&lt;&gt;1,"",IF((F1550="収入")*(G1550="給与")*(E1550&lt;&gt;"")*(COUNTIFS('分け方の表'!$J$4:$J$13,E1550)&gt;0),INDEX('分け方の表'!$K$4:$K$13,MATCH(E1550,'分け方の表'!$J$4:$J$13,0))&amp;"",IFERROR(INDEX('分け方の表'!$C$4:$C$103,MATCH(F1550&amp;"|"&amp;G1550,'分け方の表'!$D$4:$D$103,0))&amp;"",IFERROR(INDEX('分け方の表'!$C$4:$C$103,MATCH(F1550&amp;"|（ほか全部）",'分け方の表'!$D$4:$D$103,0))&amp;"","未分類"))))</f>
        <v/>
      </c>
      <c r="S1550" s="39">
        <f>IF(L1550&lt;&gt;1,"",IF(N1550=1,"",IF(IF(O1550&gt;0,INDEX('分け方の表'!$N$4:$N$53,O1550)&amp;"","")&lt;&gt;"",IF(INDEX('分け方の表'!$N$4:$N$53,O1550)="（数えない）","",INDEX('分け方の表'!$N$4:$N$53,O1550)&amp;""),IF(I1550&amp;""="1",IF((Q1550&lt;&gt;"")*(D1550&lt;0)*(IFERROR(INDEX('入力'!$E$30:$E$88,MATCH(Q1550,'入力'!$A$30:$A$88,0)),"")="貯める・増やす"),Q1550,""),IF(A1550&amp;""="0","",IF(Q1550&lt;&gt;"",Q1550,R1550))))))</f>
        <v/>
      </c>
      <c r="T1550" s="56">
        <f>IF(S1550="","",IF(IFERROR(INDEX('入力'!$E$30:$E$88,MATCH(S1550,'入力'!$A$30:$A$88,0)),"")="入るお金",D1550,-D1550))</f>
        <v/>
      </c>
      <c r="U1550" s="39">
        <f>IF(L1550="","",IF(L1550&lt;&gt;1,"見出しなど",IF(N1550=1,"重なり",IF(S1550="",IF(O1550&gt;0,"数えない（直した）",IF(I1550&amp;""="1","振替",IF(A1550&amp;""="0","計算対象外","数えない"))),IF(COUNTIFS('入力'!$A$30:$A$88,S1550)=0,"一覧にない費目",IF(O1550&gt;0,"直した",IF(S1550="未分類","未分類","OK")))))))</f>
        <v/>
      </c>
    </row>
    <row r="1551">
      <c r="A1551" s="40" t="n"/>
      <c r="B1551" s="34" t="n"/>
      <c r="C1551" s="35" t="n"/>
      <c r="D1551" s="36" t="n"/>
      <c r="E1551" s="35" t="n"/>
      <c r="F1551" s="35" t="n"/>
      <c r="G1551" s="35" t="n"/>
      <c r="H1551" s="35" t="n"/>
      <c r="I1551" s="40" t="n"/>
      <c r="J1551" s="35" t="n"/>
      <c r="L1551" s="39">
        <f>IF(B1551="","",IFERROR(YEAR(B1551)*0+D1551*0+1,0))</f>
        <v/>
      </c>
      <c r="M1551" s="55">
        <f>IF(L1551&lt;&gt;1,"",IF(O1551&gt;0,IF(INDEX('分け方の表'!$O$4:$O$53,O1551)&lt;&gt;"",DATE(YEAR(INDEX('分け方の表'!$O$4:$O$53,O1551)),MONTH(INDEX('分け方の表'!$O$4:$O$53,O1551)),1),DATE(YEAR(B1551),MONTH(B1551),1)),DATE(YEAR(B1551),MONTH(B1551),1)))</f>
        <v/>
      </c>
      <c r="N1551" s="39">
        <f>IF(L1551&lt;&gt;1,"",IF(J1551="",0,IF(COUNTIFS($J$4:J1551,J1551)&gt;1,1,0)))</f>
        <v/>
      </c>
      <c r="O1551" s="39">
        <f>IF(L1551&lt;&gt;1,"",IF(J1551="",0,IFERROR(MATCH(J1551,'分け方の表'!$M$4:$M$53,0),0)))</f>
        <v/>
      </c>
      <c r="P1551" s="39">
        <f>IF(L1551&lt;&gt;1,"",IF(SUMPRODUCT((COUNTIFS(C1551,"*"&amp;'分け方の表'!$F$4:$F$23&amp;"*")&gt;0)*('分け方の表'!$F$4:$F$23&lt;&gt;"")*'分け方の表'!$I$4:$I$23)=0,99,1+COUNTIFS('分け方の表'!$I$4:$I$23,"&gt;"&amp;SUMPRODUCT((COUNTIFS(C1551,"*"&amp;'分け方の表'!$F$4:$F$23&amp;"*")&gt;0)*('分け方の表'!$F$4:$F$23&lt;&gt;"")*'分け方の表'!$I$4:$I$23))))</f>
        <v/>
      </c>
      <c r="Q1551" s="39">
        <f>IF(L1551&lt;&gt;1,"",IF(P1551&gt;=99,"",INDEX('分け方の表'!$G$4:$G$23,P1551)&amp;""))</f>
        <v/>
      </c>
      <c r="R1551" s="39">
        <f>IF(L1551&lt;&gt;1,"",IF((F1551="収入")*(G1551="給与")*(E1551&lt;&gt;"")*(COUNTIFS('分け方の表'!$J$4:$J$13,E1551)&gt;0),INDEX('分け方の表'!$K$4:$K$13,MATCH(E1551,'分け方の表'!$J$4:$J$13,0))&amp;"",IFERROR(INDEX('分け方の表'!$C$4:$C$103,MATCH(F1551&amp;"|"&amp;G1551,'分け方の表'!$D$4:$D$103,0))&amp;"",IFERROR(INDEX('分け方の表'!$C$4:$C$103,MATCH(F1551&amp;"|（ほか全部）",'分け方の表'!$D$4:$D$103,0))&amp;"","未分類"))))</f>
        <v/>
      </c>
      <c r="S1551" s="39">
        <f>IF(L1551&lt;&gt;1,"",IF(N1551=1,"",IF(IF(O1551&gt;0,INDEX('分け方の表'!$N$4:$N$53,O1551)&amp;"","")&lt;&gt;"",IF(INDEX('分け方の表'!$N$4:$N$53,O1551)="（数えない）","",INDEX('分け方の表'!$N$4:$N$53,O1551)&amp;""),IF(I1551&amp;""="1",IF((Q1551&lt;&gt;"")*(D1551&lt;0)*(IFERROR(INDEX('入力'!$E$30:$E$88,MATCH(Q1551,'入力'!$A$30:$A$88,0)),"")="貯める・増やす"),Q1551,""),IF(A1551&amp;""="0","",IF(Q1551&lt;&gt;"",Q1551,R1551))))))</f>
        <v/>
      </c>
      <c r="T1551" s="56">
        <f>IF(S1551="","",IF(IFERROR(INDEX('入力'!$E$30:$E$88,MATCH(S1551,'入力'!$A$30:$A$88,0)),"")="入るお金",D1551,-D1551))</f>
        <v/>
      </c>
      <c r="U1551" s="39">
        <f>IF(L1551="","",IF(L1551&lt;&gt;1,"見出しなど",IF(N1551=1,"重なり",IF(S1551="",IF(O1551&gt;0,"数えない（直した）",IF(I1551&amp;""="1","振替",IF(A1551&amp;""="0","計算対象外","数えない"))),IF(COUNTIFS('入力'!$A$30:$A$88,S1551)=0,"一覧にない費目",IF(O1551&gt;0,"直した",IF(S1551="未分類","未分類","OK")))))))</f>
        <v/>
      </c>
    </row>
    <row r="1552">
      <c r="A1552" s="40" t="n"/>
      <c r="B1552" s="34" t="n"/>
      <c r="C1552" s="35" t="n"/>
      <c r="D1552" s="36" t="n"/>
      <c r="E1552" s="35" t="n"/>
      <c r="F1552" s="35" t="n"/>
      <c r="G1552" s="35" t="n"/>
      <c r="H1552" s="35" t="n"/>
      <c r="I1552" s="40" t="n"/>
      <c r="J1552" s="35" t="n"/>
      <c r="L1552" s="39">
        <f>IF(B1552="","",IFERROR(YEAR(B1552)*0+D1552*0+1,0))</f>
        <v/>
      </c>
      <c r="M1552" s="55">
        <f>IF(L1552&lt;&gt;1,"",IF(O1552&gt;0,IF(INDEX('分け方の表'!$O$4:$O$53,O1552)&lt;&gt;"",DATE(YEAR(INDEX('分け方の表'!$O$4:$O$53,O1552)),MONTH(INDEX('分け方の表'!$O$4:$O$53,O1552)),1),DATE(YEAR(B1552),MONTH(B1552),1)),DATE(YEAR(B1552),MONTH(B1552),1)))</f>
        <v/>
      </c>
      <c r="N1552" s="39">
        <f>IF(L1552&lt;&gt;1,"",IF(J1552="",0,IF(COUNTIFS($J$4:J1552,J1552)&gt;1,1,0)))</f>
        <v/>
      </c>
      <c r="O1552" s="39">
        <f>IF(L1552&lt;&gt;1,"",IF(J1552="",0,IFERROR(MATCH(J1552,'分け方の表'!$M$4:$M$53,0),0)))</f>
        <v/>
      </c>
      <c r="P1552" s="39">
        <f>IF(L1552&lt;&gt;1,"",IF(SUMPRODUCT((COUNTIFS(C1552,"*"&amp;'分け方の表'!$F$4:$F$23&amp;"*")&gt;0)*('分け方の表'!$F$4:$F$23&lt;&gt;"")*'分け方の表'!$I$4:$I$23)=0,99,1+COUNTIFS('分け方の表'!$I$4:$I$23,"&gt;"&amp;SUMPRODUCT((COUNTIFS(C1552,"*"&amp;'分け方の表'!$F$4:$F$23&amp;"*")&gt;0)*('分け方の表'!$F$4:$F$23&lt;&gt;"")*'分け方の表'!$I$4:$I$23))))</f>
        <v/>
      </c>
      <c r="Q1552" s="39">
        <f>IF(L1552&lt;&gt;1,"",IF(P1552&gt;=99,"",INDEX('分け方の表'!$G$4:$G$23,P1552)&amp;""))</f>
        <v/>
      </c>
      <c r="R1552" s="39">
        <f>IF(L1552&lt;&gt;1,"",IF((F1552="収入")*(G1552="給与")*(E1552&lt;&gt;"")*(COUNTIFS('分け方の表'!$J$4:$J$13,E1552)&gt;0),INDEX('分け方の表'!$K$4:$K$13,MATCH(E1552,'分け方の表'!$J$4:$J$13,0))&amp;"",IFERROR(INDEX('分け方の表'!$C$4:$C$103,MATCH(F1552&amp;"|"&amp;G1552,'分け方の表'!$D$4:$D$103,0))&amp;"",IFERROR(INDEX('分け方の表'!$C$4:$C$103,MATCH(F1552&amp;"|（ほか全部）",'分け方の表'!$D$4:$D$103,0))&amp;"","未分類"))))</f>
        <v/>
      </c>
      <c r="S1552" s="39">
        <f>IF(L1552&lt;&gt;1,"",IF(N1552=1,"",IF(IF(O1552&gt;0,INDEX('分け方の表'!$N$4:$N$53,O1552)&amp;"","")&lt;&gt;"",IF(INDEX('分け方の表'!$N$4:$N$53,O1552)="（数えない）","",INDEX('分け方の表'!$N$4:$N$53,O1552)&amp;""),IF(I1552&amp;""="1",IF((Q1552&lt;&gt;"")*(D1552&lt;0)*(IFERROR(INDEX('入力'!$E$30:$E$88,MATCH(Q1552,'入力'!$A$30:$A$88,0)),"")="貯める・増やす"),Q1552,""),IF(A1552&amp;""="0","",IF(Q1552&lt;&gt;"",Q1552,R1552))))))</f>
        <v/>
      </c>
      <c r="T1552" s="56">
        <f>IF(S1552="","",IF(IFERROR(INDEX('入力'!$E$30:$E$88,MATCH(S1552,'入力'!$A$30:$A$88,0)),"")="入るお金",D1552,-D1552))</f>
        <v/>
      </c>
      <c r="U1552" s="39">
        <f>IF(L1552="","",IF(L1552&lt;&gt;1,"見出しなど",IF(N1552=1,"重なり",IF(S1552="",IF(O1552&gt;0,"数えない（直した）",IF(I1552&amp;""="1","振替",IF(A1552&amp;""="0","計算対象外","数えない"))),IF(COUNTIFS('入力'!$A$30:$A$88,S1552)=0,"一覧にない費目",IF(O1552&gt;0,"直した",IF(S1552="未分類","未分類","OK")))))))</f>
        <v/>
      </c>
    </row>
    <row r="1553">
      <c r="A1553" s="40" t="n"/>
      <c r="B1553" s="34" t="n"/>
      <c r="C1553" s="35" t="n"/>
      <c r="D1553" s="36" t="n"/>
      <c r="E1553" s="35" t="n"/>
      <c r="F1553" s="35" t="n"/>
      <c r="G1553" s="35" t="n"/>
      <c r="H1553" s="35" t="n"/>
      <c r="I1553" s="40" t="n"/>
      <c r="J1553" s="35" t="n"/>
      <c r="L1553" s="39">
        <f>IF(B1553="","",IFERROR(YEAR(B1553)*0+D1553*0+1,0))</f>
        <v/>
      </c>
      <c r="M1553" s="55">
        <f>IF(L1553&lt;&gt;1,"",IF(O1553&gt;0,IF(INDEX('分け方の表'!$O$4:$O$53,O1553)&lt;&gt;"",DATE(YEAR(INDEX('分け方の表'!$O$4:$O$53,O1553)),MONTH(INDEX('分け方の表'!$O$4:$O$53,O1553)),1),DATE(YEAR(B1553),MONTH(B1553),1)),DATE(YEAR(B1553),MONTH(B1553),1)))</f>
        <v/>
      </c>
      <c r="N1553" s="39">
        <f>IF(L1553&lt;&gt;1,"",IF(J1553="",0,IF(COUNTIFS($J$4:J1553,J1553)&gt;1,1,0)))</f>
        <v/>
      </c>
      <c r="O1553" s="39">
        <f>IF(L1553&lt;&gt;1,"",IF(J1553="",0,IFERROR(MATCH(J1553,'分け方の表'!$M$4:$M$53,0),0)))</f>
        <v/>
      </c>
      <c r="P1553" s="39">
        <f>IF(L1553&lt;&gt;1,"",IF(SUMPRODUCT((COUNTIFS(C1553,"*"&amp;'分け方の表'!$F$4:$F$23&amp;"*")&gt;0)*('分け方の表'!$F$4:$F$23&lt;&gt;"")*'分け方の表'!$I$4:$I$23)=0,99,1+COUNTIFS('分け方の表'!$I$4:$I$23,"&gt;"&amp;SUMPRODUCT((COUNTIFS(C1553,"*"&amp;'分け方の表'!$F$4:$F$23&amp;"*")&gt;0)*('分け方の表'!$F$4:$F$23&lt;&gt;"")*'分け方の表'!$I$4:$I$23))))</f>
        <v/>
      </c>
      <c r="Q1553" s="39">
        <f>IF(L1553&lt;&gt;1,"",IF(P1553&gt;=99,"",INDEX('分け方の表'!$G$4:$G$23,P1553)&amp;""))</f>
        <v/>
      </c>
      <c r="R1553" s="39">
        <f>IF(L1553&lt;&gt;1,"",IF((F1553="収入")*(G1553="給与")*(E1553&lt;&gt;"")*(COUNTIFS('分け方の表'!$J$4:$J$13,E1553)&gt;0),INDEX('分け方の表'!$K$4:$K$13,MATCH(E1553,'分け方の表'!$J$4:$J$13,0))&amp;"",IFERROR(INDEX('分け方の表'!$C$4:$C$103,MATCH(F1553&amp;"|"&amp;G1553,'分け方の表'!$D$4:$D$103,0))&amp;"",IFERROR(INDEX('分け方の表'!$C$4:$C$103,MATCH(F1553&amp;"|（ほか全部）",'分け方の表'!$D$4:$D$103,0))&amp;"","未分類"))))</f>
        <v/>
      </c>
      <c r="S1553" s="39">
        <f>IF(L1553&lt;&gt;1,"",IF(N1553=1,"",IF(IF(O1553&gt;0,INDEX('分け方の表'!$N$4:$N$53,O1553)&amp;"","")&lt;&gt;"",IF(INDEX('分け方の表'!$N$4:$N$53,O1553)="（数えない）","",INDEX('分け方の表'!$N$4:$N$53,O1553)&amp;""),IF(I1553&amp;""="1",IF((Q1553&lt;&gt;"")*(D1553&lt;0)*(IFERROR(INDEX('入力'!$E$30:$E$88,MATCH(Q1553,'入力'!$A$30:$A$88,0)),"")="貯める・増やす"),Q1553,""),IF(A1553&amp;""="0","",IF(Q1553&lt;&gt;"",Q1553,R1553))))))</f>
        <v/>
      </c>
      <c r="T1553" s="56">
        <f>IF(S1553="","",IF(IFERROR(INDEX('入力'!$E$30:$E$88,MATCH(S1553,'入力'!$A$30:$A$88,0)),"")="入るお金",D1553,-D1553))</f>
        <v/>
      </c>
      <c r="U1553" s="39">
        <f>IF(L1553="","",IF(L1553&lt;&gt;1,"見出しなど",IF(N1553=1,"重なり",IF(S1553="",IF(O1553&gt;0,"数えない（直した）",IF(I1553&amp;""="1","振替",IF(A1553&amp;""="0","計算対象外","数えない"))),IF(COUNTIFS('入力'!$A$30:$A$88,S1553)=0,"一覧にない費目",IF(O1553&gt;0,"直した",IF(S1553="未分類","未分類","OK")))))))</f>
        <v/>
      </c>
    </row>
    <row r="1554">
      <c r="A1554" s="40" t="n"/>
      <c r="B1554" s="34" t="n"/>
      <c r="C1554" s="35" t="n"/>
      <c r="D1554" s="36" t="n"/>
      <c r="E1554" s="35" t="n"/>
      <c r="F1554" s="35" t="n"/>
      <c r="G1554" s="35" t="n"/>
      <c r="H1554" s="35" t="n"/>
      <c r="I1554" s="40" t="n"/>
      <c r="J1554" s="35" t="n"/>
      <c r="L1554" s="39">
        <f>IF(B1554="","",IFERROR(YEAR(B1554)*0+D1554*0+1,0))</f>
        <v/>
      </c>
      <c r="M1554" s="55">
        <f>IF(L1554&lt;&gt;1,"",IF(O1554&gt;0,IF(INDEX('分け方の表'!$O$4:$O$53,O1554)&lt;&gt;"",DATE(YEAR(INDEX('分け方の表'!$O$4:$O$53,O1554)),MONTH(INDEX('分け方の表'!$O$4:$O$53,O1554)),1),DATE(YEAR(B1554),MONTH(B1554),1)),DATE(YEAR(B1554),MONTH(B1554),1)))</f>
        <v/>
      </c>
      <c r="N1554" s="39">
        <f>IF(L1554&lt;&gt;1,"",IF(J1554="",0,IF(COUNTIFS($J$4:J1554,J1554)&gt;1,1,0)))</f>
        <v/>
      </c>
      <c r="O1554" s="39">
        <f>IF(L1554&lt;&gt;1,"",IF(J1554="",0,IFERROR(MATCH(J1554,'分け方の表'!$M$4:$M$53,0),0)))</f>
        <v/>
      </c>
      <c r="P1554" s="39">
        <f>IF(L1554&lt;&gt;1,"",IF(SUMPRODUCT((COUNTIFS(C1554,"*"&amp;'分け方の表'!$F$4:$F$23&amp;"*")&gt;0)*('分け方の表'!$F$4:$F$23&lt;&gt;"")*'分け方の表'!$I$4:$I$23)=0,99,1+COUNTIFS('分け方の表'!$I$4:$I$23,"&gt;"&amp;SUMPRODUCT((COUNTIFS(C1554,"*"&amp;'分け方の表'!$F$4:$F$23&amp;"*")&gt;0)*('分け方の表'!$F$4:$F$23&lt;&gt;"")*'分け方の表'!$I$4:$I$23))))</f>
        <v/>
      </c>
      <c r="Q1554" s="39">
        <f>IF(L1554&lt;&gt;1,"",IF(P1554&gt;=99,"",INDEX('分け方の表'!$G$4:$G$23,P1554)&amp;""))</f>
        <v/>
      </c>
      <c r="R1554" s="39">
        <f>IF(L1554&lt;&gt;1,"",IF((F1554="収入")*(G1554="給与")*(E1554&lt;&gt;"")*(COUNTIFS('分け方の表'!$J$4:$J$13,E1554)&gt;0),INDEX('分け方の表'!$K$4:$K$13,MATCH(E1554,'分け方の表'!$J$4:$J$13,0))&amp;"",IFERROR(INDEX('分け方の表'!$C$4:$C$103,MATCH(F1554&amp;"|"&amp;G1554,'分け方の表'!$D$4:$D$103,0))&amp;"",IFERROR(INDEX('分け方の表'!$C$4:$C$103,MATCH(F1554&amp;"|（ほか全部）",'分け方の表'!$D$4:$D$103,0))&amp;"","未分類"))))</f>
        <v/>
      </c>
      <c r="S1554" s="39">
        <f>IF(L1554&lt;&gt;1,"",IF(N1554=1,"",IF(IF(O1554&gt;0,INDEX('分け方の表'!$N$4:$N$53,O1554)&amp;"","")&lt;&gt;"",IF(INDEX('分け方の表'!$N$4:$N$53,O1554)="（数えない）","",INDEX('分け方の表'!$N$4:$N$53,O1554)&amp;""),IF(I1554&amp;""="1",IF((Q1554&lt;&gt;"")*(D1554&lt;0)*(IFERROR(INDEX('入力'!$E$30:$E$88,MATCH(Q1554,'入力'!$A$30:$A$88,0)),"")="貯める・増やす"),Q1554,""),IF(A1554&amp;""="0","",IF(Q1554&lt;&gt;"",Q1554,R1554))))))</f>
        <v/>
      </c>
      <c r="T1554" s="56">
        <f>IF(S1554="","",IF(IFERROR(INDEX('入力'!$E$30:$E$88,MATCH(S1554,'入力'!$A$30:$A$88,0)),"")="入るお金",D1554,-D1554))</f>
        <v/>
      </c>
      <c r="U1554" s="39">
        <f>IF(L1554="","",IF(L1554&lt;&gt;1,"見出しなど",IF(N1554=1,"重なり",IF(S1554="",IF(O1554&gt;0,"数えない（直した）",IF(I1554&amp;""="1","振替",IF(A1554&amp;""="0","計算対象外","数えない"))),IF(COUNTIFS('入力'!$A$30:$A$88,S1554)=0,"一覧にない費目",IF(O1554&gt;0,"直した",IF(S1554="未分類","未分類","OK")))))))</f>
        <v/>
      </c>
    </row>
    <row r="1555">
      <c r="A1555" s="40" t="n"/>
      <c r="B1555" s="34" t="n"/>
      <c r="C1555" s="35" t="n"/>
      <c r="D1555" s="36" t="n"/>
      <c r="E1555" s="35" t="n"/>
      <c r="F1555" s="35" t="n"/>
      <c r="G1555" s="35" t="n"/>
      <c r="H1555" s="35" t="n"/>
      <c r="I1555" s="40" t="n"/>
      <c r="J1555" s="35" t="n"/>
      <c r="L1555" s="39">
        <f>IF(B1555="","",IFERROR(YEAR(B1555)*0+D1555*0+1,0))</f>
        <v/>
      </c>
      <c r="M1555" s="55">
        <f>IF(L1555&lt;&gt;1,"",IF(O1555&gt;0,IF(INDEX('分け方の表'!$O$4:$O$53,O1555)&lt;&gt;"",DATE(YEAR(INDEX('分け方の表'!$O$4:$O$53,O1555)),MONTH(INDEX('分け方の表'!$O$4:$O$53,O1555)),1),DATE(YEAR(B1555),MONTH(B1555),1)),DATE(YEAR(B1555),MONTH(B1555),1)))</f>
        <v/>
      </c>
      <c r="N1555" s="39">
        <f>IF(L1555&lt;&gt;1,"",IF(J1555="",0,IF(COUNTIFS($J$4:J1555,J1555)&gt;1,1,0)))</f>
        <v/>
      </c>
      <c r="O1555" s="39">
        <f>IF(L1555&lt;&gt;1,"",IF(J1555="",0,IFERROR(MATCH(J1555,'分け方の表'!$M$4:$M$53,0),0)))</f>
        <v/>
      </c>
      <c r="P1555" s="39">
        <f>IF(L1555&lt;&gt;1,"",IF(SUMPRODUCT((COUNTIFS(C1555,"*"&amp;'分け方の表'!$F$4:$F$23&amp;"*")&gt;0)*('分け方の表'!$F$4:$F$23&lt;&gt;"")*'分け方の表'!$I$4:$I$23)=0,99,1+COUNTIFS('分け方の表'!$I$4:$I$23,"&gt;"&amp;SUMPRODUCT((COUNTIFS(C1555,"*"&amp;'分け方の表'!$F$4:$F$23&amp;"*")&gt;0)*('分け方の表'!$F$4:$F$23&lt;&gt;"")*'分け方の表'!$I$4:$I$23))))</f>
        <v/>
      </c>
      <c r="Q1555" s="39">
        <f>IF(L1555&lt;&gt;1,"",IF(P1555&gt;=99,"",INDEX('分け方の表'!$G$4:$G$23,P1555)&amp;""))</f>
        <v/>
      </c>
      <c r="R1555" s="39">
        <f>IF(L1555&lt;&gt;1,"",IF((F1555="収入")*(G1555="給与")*(E1555&lt;&gt;"")*(COUNTIFS('分け方の表'!$J$4:$J$13,E1555)&gt;0),INDEX('分け方の表'!$K$4:$K$13,MATCH(E1555,'分け方の表'!$J$4:$J$13,0))&amp;"",IFERROR(INDEX('分け方の表'!$C$4:$C$103,MATCH(F1555&amp;"|"&amp;G1555,'分け方の表'!$D$4:$D$103,0))&amp;"",IFERROR(INDEX('分け方の表'!$C$4:$C$103,MATCH(F1555&amp;"|（ほか全部）",'分け方の表'!$D$4:$D$103,0))&amp;"","未分類"))))</f>
        <v/>
      </c>
      <c r="S1555" s="39">
        <f>IF(L1555&lt;&gt;1,"",IF(N1555=1,"",IF(IF(O1555&gt;0,INDEX('分け方の表'!$N$4:$N$53,O1555)&amp;"","")&lt;&gt;"",IF(INDEX('分け方の表'!$N$4:$N$53,O1555)="（数えない）","",INDEX('分け方の表'!$N$4:$N$53,O1555)&amp;""),IF(I1555&amp;""="1",IF((Q1555&lt;&gt;"")*(D1555&lt;0)*(IFERROR(INDEX('入力'!$E$30:$E$88,MATCH(Q1555,'入力'!$A$30:$A$88,0)),"")="貯める・増やす"),Q1555,""),IF(A1555&amp;""="0","",IF(Q1555&lt;&gt;"",Q1555,R1555))))))</f>
        <v/>
      </c>
      <c r="T1555" s="56">
        <f>IF(S1555="","",IF(IFERROR(INDEX('入力'!$E$30:$E$88,MATCH(S1555,'入力'!$A$30:$A$88,0)),"")="入るお金",D1555,-D1555))</f>
        <v/>
      </c>
      <c r="U1555" s="39">
        <f>IF(L1555="","",IF(L1555&lt;&gt;1,"見出しなど",IF(N1555=1,"重なり",IF(S1555="",IF(O1555&gt;0,"数えない（直した）",IF(I1555&amp;""="1","振替",IF(A1555&amp;""="0","計算対象外","数えない"))),IF(COUNTIFS('入力'!$A$30:$A$88,S1555)=0,"一覧にない費目",IF(O1555&gt;0,"直した",IF(S1555="未分類","未分類","OK")))))))</f>
        <v/>
      </c>
    </row>
    <row r="1556">
      <c r="A1556" s="40" t="n"/>
      <c r="B1556" s="34" t="n"/>
      <c r="C1556" s="35" t="n"/>
      <c r="D1556" s="36" t="n"/>
      <c r="E1556" s="35" t="n"/>
      <c r="F1556" s="35" t="n"/>
      <c r="G1556" s="35" t="n"/>
      <c r="H1556" s="35" t="n"/>
      <c r="I1556" s="40" t="n"/>
      <c r="J1556" s="35" t="n"/>
      <c r="L1556" s="39">
        <f>IF(B1556="","",IFERROR(YEAR(B1556)*0+D1556*0+1,0))</f>
        <v/>
      </c>
      <c r="M1556" s="55">
        <f>IF(L1556&lt;&gt;1,"",IF(O1556&gt;0,IF(INDEX('分け方の表'!$O$4:$O$53,O1556)&lt;&gt;"",DATE(YEAR(INDEX('分け方の表'!$O$4:$O$53,O1556)),MONTH(INDEX('分け方の表'!$O$4:$O$53,O1556)),1),DATE(YEAR(B1556),MONTH(B1556),1)),DATE(YEAR(B1556),MONTH(B1556),1)))</f>
        <v/>
      </c>
      <c r="N1556" s="39">
        <f>IF(L1556&lt;&gt;1,"",IF(J1556="",0,IF(COUNTIFS($J$4:J1556,J1556)&gt;1,1,0)))</f>
        <v/>
      </c>
      <c r="O1556" s="39">
        <f>IF(L1556&lt;&gt;1,"",IF(J1556="",0,IFERROR(MATCH(J1556,'分け方の表'!$M$4:$M$53,0),0)))</f>
        <v/>
      </c>
      <c r="P1556" s="39">
        <f>IF(L1556&lt;&gt;1,"",IF(SUMPRODUCT((COUNTIFS(C1556,"*"&amp;'分け方の表'!$F$4:$F$23&amp;"*")&gt;0)*('分け方の表'!$F$4:$F$23&lt;&gt;"")*'分け方の表'!$I$4:$I$23)=0,99,1+COUNTIFS('分け方の表'!$I$4:$I$23,"&gt;"&amp;SUMPRODUCT((COUNTIFS(C1556,"*"&amp;'分け方の表'!$F$4:$F$23&amp;"*")&gt;0)*('分け方の表'!$F$4:$F$23&lt;&gt;"")*'分け方の表'!$I$4:$I$23))))</f>
        <v/>
      </c>
      <c r="Q1556" s="39">
        <f>IF(L1556&lt;&gt;1,"",IF(P1556&gt;=99,"",INDEX('分け方の表'!$G$4:$G$23,P1556)&amp;""))</f>
        <v/>
      </c>
      <c r="R1556" s="39">
        <f>IF(L1556&lt;&gt;1,"",IF((F1556="収入")*(G1556="給与")*(E1556&lt;&gt;"")*(COUNTIFS('分け方の表'!$J$4:$J$13,E1556)&gt;0),INDEX('分け方の表'!$K$4:$K$13,MATCH(E1556,'分け方の表'!$J$4:$J$13,0))&amp;"",IFERROR(INDEX('分け方の表'!$C$4:$C$103,MATCH(F1556&amp;"|"&amp;G1556,'分け方の表'!$D$4:$D$103,0))&amp;"",IFERROR(INDEX('分け方の表'!$C$4:$C$103,MATCH(F1556&amp;"|（ほか全部）",'分け方の表'!$D$4:$D$103,0))&amp;"","未分類"))))</f>
        <v/>
      </c>
      <c r="S1556" s="39">
        <f>IF(L1556&lt;&gt;1,"",IF(N1556=1,"",IF(IF(O1556&gt;0,INDEX('分け方の表'!$N$4:$N$53,O1556)&amp;"","")&lt;&gt;"",IF(INDEX('分け方の表'!$N$4:$N$53,O1556)="（数えない）","",INDEX('分け方の表'!$N$4:$N$53,O1556)&amp;""),IF(I1556&amp;""="1",IF((Q1556&lt;&gt;"")*(D1556&lt;0)*(IFERROR(INDEX('入力'!$E$30:$E$88,MATCH(Q1556,'入力'!$A$30:$A$88,0)),"")="貯める・増やす"),Q1556,""),IF(A1556&amp;""="0","",IF(Q1556&lt;&gt;"",Q1556,R1556))))))</f>
        <v/>
      </c>
      <c r="T1556" s="56">
        <f>IF(S1556="","",IF(IFERROR(INDEX('入力'!$E$30:$E$88,MATCH(S1556,'入力'!$A$30:$A$88,0)),"")="入るお金",D1556,-D1556))</f>
        <v/>
      </c>
      <c r="U1556" s="39">
        <f>IF(L1556="","",IF(L1556&lt;&gt;1,"見出しなど",IF(N1556=1,"重なり",IF(S1556="",IF(O1556&gt;0,"数えない（直した）",IF(I1556&amp;""="1","振替",IF(A1556&amp;""="0","計算対象外","数えない"))),IF(COUNTIFS('入力'!$A$30:$A$88,S1556)=0,"一覧にない費目",IF(O1556&gt;0,"直した",IF(S1556="未分類","未分類","OK")))))))</f>
        <v/>
      </c>
    </row>
    <row r="1557">
      <c r="A1557" s="40" t="n"/>
      <c r="B1557" s="34" t="n"/>
      <c r="C1557" s="35" t="n"/>
      <c r="D1557" s="36" t="n"/>
      <c r="E1557" s="35" t="n"/>
      <c r="F1557" s="35" t="n"/>
      <c r="G1557" s="35" t="n"/>
      <c r="H1557" s="35" t="n"/>
      <c r="I1557" s="40" t="n"/>
      <c r="J1557" s="35" t="n"/>
      <c r="L1557" s="39">
        <f>IF(B1557="","",IFERROR(YEAR(B1557)*0+D1557*0+1,0))</f>
        <v/>
      </c>
      <c r="M1557" s="55">
        <f>IF(L1557&lt;&gt;1,"",IF(O1557&gt;0,IF(INDEX('分け方の表'!$O$4:$O$53,O1557)&lt;&gt;"",DATE(YEAR(INDEX('分け方の表'!$O$4:$O$53,O1557)),MONTH(INDEX('分け方の表'!$O$4:$O$53,O1557)),1),DATE(YEAR(B1557),MONTH(B1557),1)),DATE(YEAR(B1557),MONTH(B1557),1)))</f>
        <v/>
      </c>
      <c r="N1557" s="39">
        <f>IF(L1557&lt;&gt;1,"",IF(J1557="",0,IF(COUNTIFS($J$4:J1557,J1557)&gt;1,1,0)))</f>
        <v/>
      </c>
      <c r="O1557" s="39">
        <f>IF(L1557&lt;&gt;1,"",IF(J1557="",0,IFERROR(MATCH(J1557,'分け方の表'!$M$4:$M$53,0),0)))</f>
        <v/>
      </c>
      <c r="P1557" s="39">
        <f>IF(L1557&lt;&gt;1,"",IF(SUMPRODUCT((COUNTIFS(C1557,"*"&amp;'分け方の表'!$F$4:$F$23&amp;"*")&gt;0)*('分け方の表'!$F$4:$F$23&lt;&gt;"")*'分け方の表'!$I$4:$I$23)=0,99,1+COUNTIFS('分け方の表'!$I$4:$I$23,"&gt;"&amp;SUMPRODUCT((COUNTIFS(C1557,"*"&amp;'分け方の表'!$F$4:$F$23&amp;"*")&gt;0)*('分け方の表'!$F$4:$F$23&lt;&gt;"")*'分け方の表'!$I$4:$I$23))))</f>
        <v/>
      </c>
      <c r="Q1557" s="39">
        <f>IF(L1557&lt;&gt;1,"",IF(P1557&gt;=99,"",INDEX('分け方の表'!$G$4:$G$23,P1557)&amp;""))</f>
        <v/>
      </c>
      <c r="R1557" s="39">
        <f>IF(L1557&lt;&gt;1,"",IF((F1557="収入")*(G1557="給与")*(E1557&lt;&gt;"")*(COUNTIFS('分け方の表'!$J$4:$J$13,E1557)&gt;0),INDEX('分け方の表'!$K$4:$K$13,MATCH(E1557,'分け方の表'!$J$4:$J$13,0))&amp;"",IFERROR(INDEX('分け方の表'!$C$4:$C$103,MATCH(F1557&amp;"|"&amp;G1557,'分け方の表'!$D$4:$D$103,0))&amp;"",IFERROR(INDEX('分け方の表'!$C$4:$C$103,MATCH(F1557&amp;"|（ほか全部）",'分け方の表'!$D$4:$D$103,0))&amp;"","未分類"))))</f>
        <v/>
      </c>
      <c r="S1557" s="39">
        <f>IF(L1557&lt;&gt;1,"",IF(N1557=1,"",IF(IF(O1557&gt;0,INDEX('分け方の表'!$N$4:$N$53,O1557)&amp;"","")&lt;&gt;"",IF(INDEX('分け方の表'!$N$4:$N$53,O1557)="（数えない）","",INDEX('分け方の表'!$N$4:$N$53,O1557)&amp;""),IF(I1557&amp;""="1",IF((Q1557&lt;&gt;"")*(D1557&lt;0)*(IFERROR(INDEX('入力'!$E$30:$E$88,MATCH(Q1557,'入力'!$A$30:$A$88,0)),"")="貯める・増やす"),Q1557,""),IF(A1557&amp;""="0","",IF(Q1557&lt;&gt;"",Q1557,R1557))))))</f>
        <v/>
      </c>
      <c r="T1557" s="56">
        <f>IF(S1557="","",IF(IFERROR(INDEX('入力'!$E$30:$E$88,MATCH(S1557,'入力'!$A$30:$A$88,0)),"")="入るお金",D1557,-D1557))</f>
        <v/>
      </c>
      <c r="U1557" s="39">
        <f>IF(L1557="","",IF(L1557&lt;&gt;1,"見出しなど",IF(N1557=1,"重なり",IF(S1557="",IF(O1557&gt;0,"数えない（直した）",IF(I1557&amp;""="1","振替",IF(A1557&amp;""="0","計算対象外","数えない"))),IF(COUNTIFS('入力'!$A$30:$A$88,S1557)=0,"一覧にない費目",IF(O1557&gt;0,"直した",IF(S1557="未分類","未分類","OK")))))))</f>
        <v/>
      </c>
    </row>
    <row r="1558">
      <c r="A1558" s="40" t="n"/>
      <c r="B1558" s="34" t="n"/>
      <c r="C1558" s="35" t="n"/>
      <c r="D1558" s="36" t="n"/>
      <c r="E1558" s="35" t="n"/>
      <c r="F1558" s="35" t="n"/>
      <c r="G1558" s="35" t="n"/>
      <c r="H1558" s="35" t="n"/>
      <c r="I1558" s="40" t="n"/>
      <c r="J1558" s="35" t="n"/>
      <c r="L1558" s="39">
        <f>IF(B1558="","",IFERROR(YEAR(B1558)*0+D1558*0+1,0))</f>
        <v/>
      </c>
      <c r="M1558" s="55">
        <f>IF(L1558&lt;&gt;1,"",IF(O1558&gt;0,IF(INDEX('分け方の表'!$O$4:$O$53,O1558)&lt;&gt;"",DATE(YEAR(INDEX('分け方の表'!$O$4:$O$53,O1558)),MONTH(INDEX('分け方の表'!$O$4:$O$53,O1558)),1),DATE(YEAR(B1558),MONTH(B1558),1)),DATE(YEAR(B1558),MONTH(B1558),1)))</f>
        <v/>
      </c>
      <c r="N1558" s="39">
        <f>IF(L1558&lt;&gt;1,"",IF(J1558="",0,IF(COUNTIFS($J$4:J1558,J1558)&gt;1,1,0)))</f>
        <v/>
      </c>
      <c r="O1558" s="39">
        <f>IF(L1558&lt;&gt;1,"",IF(J1558="",0,IFERROR(MATCH(J1558,'分け方の表'!$M$4:$M$53,0),0)))</f>
        <v/>
      </c>
      <c r="P1558" s="39">
        <f>IF(L1558&lt;&gt;1,"",IF(SUMPRODUCT((COUNTIFS(C1558,"*"&amp;'分け方の表'!$F$4:$F$23&amp;"*")&gt;0)*('分け方の表'!$F$4:$F$23&lt;&gt;"")*'分け方の表'!$I$4:$I$23)=0,99,1+COUNTIFS('分け方の表'!$I$4:$I$23,"&gt;"&amp;SUMPRODUCT((COUNTIFS(C1558,"*"&amp;'分け方の表'!$F$4:$F$23&amp;"*")&gt;0)*('分け方の表'!$F$4:$F$23&lt;&gt;"")*'分け方の表'!$I$4:$I$23))))</f>
        <v/>
      </c>
      <c r="Q1558" s="39">
        <f>IF(L1558&lt;&gt;1,"",IF(P1558&gt;=99,"",INDEX('分け方の表'!$G$4:$G$23,P1558)&amp;""))</f>
        <v/>
      </c>
      <c r="R1558" s="39">
        <f>IF(L1558&lt;&gt;1,"",IF((F1558="収入")*(G1558="給与")*(E1558&lt;&gt;"")*(COUNTIFS('分け方の表'!$J$4:$J$13,E1558)&gt;0),INDEX('分け方の表'!$K$4:$K$13,MATCH(E1558,'分け方の表'!$J$4:$J$13,0))&amp;"",IFERROR(INDEX('分け方の表'!$C$4:$C$103,MATCH(F1558&amp;"|"&amp;G1558,'分け方の表'!$D$4:$D$103,0))&amp;"",IFERROR(INDEX('分け方の表'!$C$4:$C$103,MATCH(F1558&amp;"|（ほか全部）",'分け方の表'!$D$4:$D$103,0))&amp;"","未分類"))))</f>
        <v/>
      </c>
      <c r="S1558" s="39">
        <f>IF(L1558&lt;&gt;1,"",IF(N1558=1,"",IF(IF(O1558&gt;0,INDEX('分け方の表'!$N$4:$N$53,O1558)&amp;"","")&lt;&gt;"",IF(INDEX('分け方の表'!$N$4:$N$53,O1558)="（数えない）","",INDEX('分け方の表'!$N$4:$N$53,O1558)&amp;""),IF(I1558&amp;""="1",IF((Q1558&lt;&gt;"")*(D1558&lt;0)*(IFERROR(INDEX('入力'!$E$30:$E$88,MATCH(Q1558,'入力'!$A$30:$A$88,0)),"")="貯める・増やす"),Q1558,""),IF(A1558&amp;""="0","",IF(Q1558&lt;&gt;"",Q1558,R1558))))))</f>
        <v/>
      </c>
      <c r="T1558" s="56">
        <f>IF(S1558="","",IF(IFERROR(INDEX('入力'!$E$30:$E$88,MATCH(S1558,'入力'!$A$30:$A$88,0)),"")="入るお金",D1558,-D1558))</f>
        <v/>
      </c>
      <c r="U1558" s="39">
        <f>IF(L1558="","",IF(L1558&lt;&gt;1,"見出しなど",IF(N1558=1,"重なり",IF(S1558="",IF(O1558&gt;0,"数えない（直した）",IF(I1558&amp;""="1","振替",IF(A1558&amp;""="0","計算対象外","数えない"))),IF(COUNTIFS('入力'!$A$30:$A$88,S1558)=0,"一覧にない費目",IF(O1558&gt;0,"直した",IF(S1558="未分類","未分類","OK")))))))</f>
        <v/>
      </c>
    </row>
    <row r="1559">
      <c r="A1559" s="40" t="n"/>
      <c r="B1559" s="34" t="n"/>
      <c r="C1559" s="35" t="n"/>
      <c r="D1559" s="36" t="n"/>
      <c r="E1559" s="35" t="n"/>
      <c r="F1559" s="35" t="n"/>
      <c r="G1559" s="35" t="n"/>
      <c r="H1559" s="35" t="n"/>
      <c r="I1559" s="40" t="n"/>
      <c r="J1559" s="35" t="n"/>
      <c r="L1559" s="39">
        <f>IF(B1559="","",IFERROR(YEAR(B1559)*0+D1559*0+1,0))</f>
        <v/>
      </c>
      <c r="M1559" s="55">
        <f>IF(L1559&lt;&gt;1,"",IF(O1559&gt;0,IF(INDEX('分け方の表'!$O$4:$O$53,O1559)&lt;&gt;"",DATE(YEAR(INDEX('分け方の表'!$O$4:$O$53,O1559)),MONTH(INDEX('分け方の表'!$O$4:$O$53,O1559)),1),DATE(YEAR(B1559),MONTH(B1559),1)),DATE(YEAR(B1559),MONTH(B1559),1)))</f>
        <v/>
      </c>
      <c r="N1559" s="39">
        <f>IF(L1559&lt;&gt;1,"",IF(J1559="",0,IF(COUNTIFS($J$4:J1559,J1559)&gt;1,1,0)))</f>
        <v/>
      </c>
      <c r="O1559" s="39">
        <f>IF(L1559&lt;&gt;1,"",IF(J1559="",0,IFERROR(MATCH(J1559,'分け方の表'!$M$4:$M$53,0),0)))</f>
        <v/>
      </c>
      <c r="P1559" s="39">
        <f>IF(L1559&lt;&gt;1,"",IF(SUMPRODUCT((COUNTIFS(C1559,"*"&amp;'分け方の表'!$F$4:$F$23&amp;"*")&gt;0)*('分け方の表'!$F$4:$F$23&lt;&gt;"")*'分け方の表'!$I$4:$I$23)=0,99,1+COUNTIFS('分け方の表'!$I$4:$I$23,"&gt;"&amp;SUMPRODUCT((COUNTIFS(C1559,"*"&amp;'分け方の表'!$F$4:$F$23&amp;"*")&gt;0)*('分け方の表'!$F$4:$F$23&lt;&gt;"")*'分け方の表'!$I$4:$I$23))))</f>
        <v/>
      </c>
      <c r="Q1559" s="39">
        <f>IF(L1559&lt;&gt;1,"",IF(P1559&gt;=99,"",INDEX('分け方の表'!$G$4:$G$23,P1559)&amp;""))</f>
        <v/>
      </c>
      <c r="R1559" s="39">
        <f>IF(L1559&lt;&gt;1,"",IF((F1559="収入")*(G1559="給与")*(E1559&lt;&gt;"")*(COUNTIFS('分け方の表'!$J$4:$J$13,E1559)&gt;0),INDEX('分け方の表'!$K$4:$K$13,MATCH(E1559,'分け方の表'!$J$4:$J$13,0))&amp;"",IFERROR(INDEX('分け方の表'!$C$4:$C$103,MATCH(F1559&amp;"|"&amp;G1559,'分け方の表'!$D$4:$D$103,0))&amp;"",IFERROR(INDEX('分け方の表'!$C$4:$C$103,MATCH(F1559&amp;"|（ほか全部）",'分け方の表'!$D$4:$D$103,0))&amp;"","未分類"))))</f>
        <v/>
      </c>
      <c r="S1559" s="39">
        <f>IF(L1559&lt;&gt;1,"",IF(N1559=1,"",IF(IF(O1559&gt;0,INDEX('分け方の表'!$N$4:$N$53,O1559)&amp;"","")&lt;&gt;"",IF(INDEX('分け方の表'!$N$4:$N$53,O1559)="（数えない）","",INDEX('分け方の表'!$N$4:$N$53,O1559)&amp;""),IF(I1559&amp;""="1",IF((Q1559&lt;&gt;"")*(D1559&lt;0)*(IFERROR(INDEX('入力'!$E$30:$E$88,MATCH(Q1559,'入力'!$A$30:$A$88,0)),"")="貯める・増やす"),Q1559,""),IF(A1559&amp;""="0","",IF(Q1559&lt;&gt;"",Q1559,R1559))))))</f>
        <v/>
      </c>
      <c r="T1559" s="56">
        <f>IF(S1559="","",IF(IFERROR(INDEX('入力'!$E$30:$E$88,MATCH(S1559,'入力'!$A$30:$A$88,0)),"")="入るお金",D1559,-D1559))</f>
        <v/>
      </c>
      <c r="U1559" s="39">
        <f>IF(L1559="","",IF(L1559&lt;&gt;1,"見出しなど",IF(N1559=1,"重なり",IF(S1559="",IF(O1559&gt;0,"数えない（直した）",IF(I1559&amp;""="1","振替",IF(A1559&amp;""="0","計算対象外","数えない"))),IF(COUNTIFS('入力'!$A$30:$A$88,S1559)=0,"一覧にない費目",IF(O1559&gt;0,"直した",IF(S1559="未分類","未分類","OK")))))))</f>
        <v/>
      </c>
    </row>
    <row r="1560">
      <c r="A1560" s="40" t="n"/>
      <c r="B1560" s="34" t="n"/>
      <c r="C1560" s="35" t="n"/>
      <c r="D1560" s="36" t="n"/>
      <c r="E1560" s="35" t="n"/>
      <c r="F1560" s="35" t="n"/>
      <c r="G1560" s="35" t="n"/>
      <c r="H1560" s="35" t="n"/>
      <c r="I1560" s="40" t="n"/>
      <c r="J1560" s="35" t="n"/>
      <c r="L1560" s="39">
        <f>IF(B1560="","",IFERROR(YEAR(B1560)*0+D1560*0+1,0))</f>
        <v/>
      </c>
      <c r="M1560" s="55">
        <f>IF(L1560&lt;&gt;1,"",IF(O1560&gt;0,IF(INDEX('分け方の表'!$O$4:$O$53,O1560)&lt;&gt;"",DATE(YEAR(INDEX('分け方の表'!$O$4:$O$53,O1560)),MONTH(INDEX('分け方の表'!$O$4:$O$53,O1560)),1),DATE(YEAR(B1560),MONTH(B1560),1)),DATE(YEAR(B1560),MONTH(B1560),1)))</f>
        <v/>
      </c>
      <c r="N1560" s="39">
        <f>IF(L1560&lt;&gt;1,"",IF(J1560="",0,IF(COUNTIFS($J$4:J1560,J1560)&gt;1,1,0)))</f>
        <v/>
      </c>
      <c r="O1560" s="39">
        <f>IF(L1560&lt;&gt;1,"",IF(J1560="",0,IFERROR(MATCH(J1560,'分け方の表'!$M$4:$M$53,0),0)))</f>
        <v/>
      </c>
      <c r="P1560" s="39">
        <f>IF(L1560&lt;&gt;1,"",IF(SUMPRODUCT((COUNTIFS(C1560,"*"&amp;'分け方の表'!$F$4:$F$23&amp;"*")&gt;0)*('分け方の表'!$F$4:$F$23&lt;&gt;"")*'分け方の表'!$I$4:$I$23)=0,99,1+COUNTIFS('分け方の表'!$I$4:$I$23,"&gt;"&amp;SUMPRODUCT((COUNTIFS(C1560,"*"&amp;'分け方の表'!$F$4:$F$23&amp;"*")&gt;0)*('分け方の表'!$F$4:$F$23&lt;&gt;"")*'分け方の表'!$I$4:$I$23))))</f>
        <v/>
      </c>
      <c r="Q1560" s="39">
        <f>IF(L1560&lt;&gt;1,"",IF(P1560&gt;=99,"",INDEX('分け方の表'!$G$4:$G$23,P1560)&amp;""))</f>
        <v/>
      </c>
      <c r="R1560" s="39">
        <f>IF(L1560&lt;&gt;1,"",IF((F1560="収入")*(G1560="給与")*(E1560&lt;&gt;"")*(COUNTIFS('分け方の表'!$J$4:$J$13,E1560)&gt;0),INDEX('分け方の表'!$K$4:$K$13,MATCH(E1560,'分け方の表'!$J$4:$J$13,0))&amp;"",IFERROR(INDEX('分け方の表'!$C$4:$C$103,MATCH(F1560&amp;"|"&amp;G1560,'分け方の表'!$D$4:$D$103,0))&amp;"",IFERROR(INDEX('分け方の表'!$C$4:$C$103,MATCH(F1560&amp;"|（ほか全部）",'分け方の表'!$D$4:$D$103,0))&amp;"","未分類"))))</f>
        <v/>
      </c>
      <c r="S1560" s="39">
        <f>IF(L1560&lt;&gt;1,"",IF(N1560=1,"",IF(IF(O1560&gt;0,INDEX('分け方の表'!$N$4:$N$53,O1560)&amp;"","")&lt;&gt;"",IF(INDEX('分け方の表'!$N$4:$N$53,O1560)="（数えない）","",INDEX('分け方の表'!$N$4:$N$53,O1560)&amp;""),IF(I1560&amp;""="1",IF((Q1560&lt;&gt;"")*(D1560&lt;0)*(IFERROR(INDEX('入力'!$E$30:$E$88,MATCH(Q1560,'入力'!$A$30:$A$88,0)),"")="貯める・増やす"),Q1560,""),IF(A1560&amp;""="0","",IF(Q1560&lt;&gt;"",Q1560,R1560))))))</f>
        <v/>
      </c>
      <c r="T1560" s="56">
        <f>IF(S1560="","",IF(IFERROR(INDEX('入力'!$E$30:$E$88,MATCH(S1560,'入力'!$A$30:$A$88,0)),"")="入るお金",D1560,-D1560))</f>
        <v/>
      </c>
      <c r="U1560" s="39">
        <f>IF(L1560="","",IF(L1560&lt;&gt;1,"見出しなど",IF(N1560=1,"重なり",IF(S1560="",IF(O1560&gt;0,"数えない（直した）",IF(I1560&amp;""="1","振替",IF(A1560&amp;""="0","計算対象外","数えない"))),IF(COUNTIFS('入力'!$A$30:$A$88,S1560)=0,"一覧にない費目",IF(O1560&gt;0,"直した",IF(S1560="未分類","未分類","OK")))))))</f>
        <v/>
      </c>
    </row>
    <row r="1561">
      <c r="A1561" s="40" t="n"/>
      <c r="B1561" s="34" t="n"/>
      <c r="C1561" s="35" t="n"/>
      <c r="D1561" s="36" t="n"/>
      <c r="E1561" s="35" t="n"/>
      <c r="F1561" s="35" t="n"/>
      <c r="G1561" s="35" t="n"/>
      <c r="H1561" s="35" t="n"/>
      <c r="I1561" s="40" t="n"/>
      <c r="J1561" s="35" t="n"/>
      <c r="L1561" s="39">
        <f>IF(B1561="","",IFERROR(YEAR(B1561)*0+D1561*0+1,0))</f>
        <v/>
      </c>
      <c r="M1561" s="55">
        <f>IF(L1561&lt;&gt;1,"",IF(O1561&gt;0,IF(INDEX('分け方の表'!$O$4:$O$53,O1561)&lt;&gt;"",DATE(YEAR(INDEX('分け方の表'!$O$4:$O$53,O1561)),MONTH(INDEX('分け方の表'!$O$4:$O$53,O1561)),1),DATE(YEAR(B1561),MONTH(B1561),1)),DATE(YEAR(B1561),MONTH(B1561),1)))</f>
        <v/>
      </c>
      <c r="N1561" s="39">
        <f>IF(L1561&lt;&gt;1,"",IF(J1561="",0,IF(COUNTIFS($J$4:J1561,J1561)&gt;1,1,0)))</f>
        <v/>
      </c>
      <c r="O1561" s="39">
        <f>IF(L1561&lt;&gt;1,"",IF(J1561="",0,IFERROR(MATCH(J1561,'分け方の表'!$M$4:$M$53,0),0)))</f>
        <v/>
      </c>
      <c r="P1561" s="39">
        <f>IF(L1561&lt;&gt;1,"",IF(SUMPRODUCT((COUNTIFS(C1561,"*"&amp;'分け方の表'!$F$4:$F$23&amp;"*")&gt;0)*('分け方の表'!$F$4:$F$23&lt;&gt;"")*'分け方の表'!$I$4:$I$23)=0,99,1+COUNTIFS('分け方の表'!$I$4:$I$23,"&gt;"&amp;SUMPRODUCT((COUNTIFS(C1561,"*"&amp;'分け方の表'!$F$4:$F$23&amp;"*")&gt;0)*('分け方の表'!$F$4:$F$23&lt;&gt;"")*'分け方の表'!$I$4:$I$23))))</f>
        <v/>
      </c>
      <c r="Q1561" s="39">
        <f>IF(L1561&lt;&gt;1,"",IF(P1561&gt;=99,"",INDEX('分け方の表'!$G$4:$G$23,P1561)&amp;""))</f>
        <v/>
      </c>
      <c r="R1561" s="39">
        <f>IF(L1561&lt;&gt;1,"",IF((F1561="収入")*(G1561="給与")*(E1561&lt;&gt;"")*(COUNTIFS('分け方の表'!$J$4:$J$13,E1561)&gt;0),INDEX('分け方の表'!$K$4:$K$13,MATCH(E1561,'分け方の表'!$J$4:$J$13,0))&amp;"",IFERROR(INDEX('分け方の表'!$C$4:$C$103,MATCH(F1561&amp;"|"&amp;G1561,'分け方の表'!$D$4:$D$103,0))&amp;"",IFERROR(INDEX('分け方の表'!$C$4:$C$103,MATCH(F1561&amp;"|（ほか全部）",'分け方の表'!$D$4:$D$103,0))&amp;"","未分類"))))</f>
        <v/>
      </c>
      <c r="S1561" s="39">
        <f>IF(L1561&lt;&gt;1,"",IF(N1561=1,"",IF(IF(O1561&gt;0,INDEX('分け方の表'!$N$4:$N$53,O1561)&amp;"","")&lt;&gt;"",IF(INDEX('分け方の表'!$N$4:$N$53,O1561)="（数えない）","",INDEX('分け方の表'!$N$4:$N$53,O1561)&amp;""),IF(I1561&amp;""="1",IF((Q1561&lt;&gt;"")*(D1561&lt;0)*(IFERROR(INDEX('入力'!$E$30:$E$88,MATCH(Q1561,'入力'!$A$30:$A$88,0)),"")="貯める・増やす"),Q1561,""),IF(A1561&amp;""="0","",IF(Q1561&lt;&gt;"",Q1561,R1561))))))</f>
        <v/>
      </c>
      <c r="T1561" s="56">
        <f>IF(S1561="","",IF(IFERROR(INDEX('入力'!$E$30:$E$88,MATCH(S1561,'入力'!$A$30:$A$88,0)),"")="入るお金",D1561,-D1561))</f>
        <v/>
      </c>
      <c r="U1561" s="39">
        <f>IF(L1561="","",IF(L1561&lt;&gt;1,"見出しなど",IF(N1561=1,"重なり",IF(S1561="",IF(O1561&gt;0,"数えない（直した）",IF(I1561&amp;""="1","振替",IF(A1561&amp;""="0","計算対象外","数えない"))),IF(COUNTIFS('入力'!$A$30:$A$88,S1561)=0,"一覧にない費目",IF(O1561&gt;0,"直した",IF(S1561="未分類","未分類","OK")))))))</f>
        <v/>
      </c>
    </row>
    <row r="1562">
      <c r="A1562" s="40" t="n"/>
      <c r="B1562" s="34" t="n"/>
      <c r="C1562" s="35" t="n"/>
      <c r="D1562" s="36" t="n"/>
      <c r="E1562" s="35" t="n"/>
      <c r="F1562" s="35" t="n"/>
      <c r="G1562" s="35" t="n"/>
      <c r="H1562" s="35" t="n"/>
      <c r="I1562" s="40" t="n"/>
      <c r="J1562" s="35" t="n"/>
      <c r="L1562" s="39">
        <f>IF(B1562="","",IFERROR(YEAR(B1562)*0+D1562*0+1,0))</f>
        <v/>
      </c>
      <c r="M1562" s="55">
        <f>IF(L1562&lt;&gt;1,"",IF(O1562&gt;0,IF(INDEX('分け方の表'!$O$4:$O$53,O1562)&lt;&gt;"",DATE(YEAR(INDEX('分け方の表'!$O$4:$O$53,O1562)),MONTH(INDEX('分け方の表'!$O$4:$O$53,O1562)),1),DATE(YEAR(B1562),MONTH(B1562),1)),DATE(YEAR(B1562),MONTH(B1562),1)))</f>
        <v/>
      </c>
      <c r="N1562" s="39">
        <f>IF(L1562&lt;&gt;1,"",IF(J1562="",0,IF(COUNTIFS($J$4:J1562,J1562)&gt;1,1,0)))</f>
        <v/>
      </c>
      <c r="O1562" s="39">
        <f>IF(L1562&lt;&gt;1,"",IF(J1562="",0,IFERROR(MATCH(J1562,'分け方の表'!$M$4:$M$53,0),0)))</f>
        <v/>
      </c>
      <c r="P1562" s="39">
        <f>IF(L1562&lt;&gt;1,"",IF(SUMPRODUCT((COUNTIFS(C1562,"*"&amp;'分け方の表'!$F$4:$F$23&amp;"*")&gt;0)*('分け方の表'!$F$4:$F$23&lt;&gt;"")*'分け方の表'!$I$4:$I$23)=0,99,1+COUNTIFS('分け方の表'!$I$4:$I$23,"&gt;"&amp;SUMPRODUCT((COUNTIFS(C1562,"*"&amp;'分け方の表'!$F$4:$F$23&amp;"*")&gt;0)*('分け方の表'!$F$4:$F$23&lt;&gt;"")*'分け方の表'!$I$4:$I$23))))</f>
        <v/>
      </c>
      <c r="Q1562" s="39">
        <f>IF(L1562&lt;&gt;1,"",IF(P1562&gt;=99,"",INDEX('分け方の表'!$G$4:$G$23,P1562)&amp;""))</f>
        <v/>
      </c>
      <c r="R1562" s="39">
        <f>IF(L1562&lt;&gt;1,"",IF((F1562="収入")*(G1562="給与")*(E1562&lt;&gt;"")*(COUNTIFS('分け方の表'!$J$4:$J$13,E1562)&gt;0),INDEX('分け方の表'!$K$4:$K$13,MATCH(E1562,'分け方の表'!$J$4:$J$13,0))&amp;"",IFERROR(INDEX('分け方の表'!$C$4:$C$103,MATCH(F1562&amp;"|"&amp;G1562,'分け方の表'!$D$4:$D$103,0))&amp;"",IFERROR(INDEX('分け方の表'!$C$4:$C$103,MATCH(F1562&amp;"|（ほか全部）",'分け方の表'!$D$4:$D$103,0))&amp;"","未分類"))))</f>
        <v/>
      </c>
      <c r="S1562" s="39">
        <f>IF(L1562&lt;&gt;1,"",IF(N1562=1,"",IF(IF(O1562&gt;0,INDEX('分け方の表'!$N$4:$N$53,O1562)&amp;"","")&lt;&gt;"",IF(INDEX('分け方の表'!$N$4:$N$53,O1562)="（数えない）","",INDEX('分け方の表'!$N$4:$N$53,O1562)&amp;""),IF(I1562&amp;""="1",IF((Q1562&lt;&gt;"")*(D1562&lt;0)*(IFERROR(INDEX('入力'!$E$30:$E$88,MATCH(Q1562,'入力'!$A$30:$A$88,0)),"")="貯める・増やす"),Q1562,""),IF(A1562&amp;""="0","",IF(Q1562&lt;&gt;"",Q1562,R1562))))))</f>
        <v/>
      </c>
      <c r="T1562" s="56">
        <f>IF(S1562="","",IF(IFERROR(INDEX('入力'!$E$30:$E$88,MATCH(S1562,'入力'!$A$30:$A$88,0)),"")="入るお金",D1562,-D1562))</f>
        <v/>
      </c>
      <c r="U1562" s="39">
        <f>IF(L1562="","",IF(L1562&lt;&gt;1,"見出しなど",IF(N1562=1,"重なり",IF(S1562="",IF(O1562&gt;0,"数えない（直した）",IF(I1562&amp;""="1","振替",IF(A1562&amp;""="0","計算対象外","数えない"))),IF(COUNTIFS('入力'!$A$30:$A$88,S1562)=0,"一覧にない費目",IF(O1562&gt;0,"直した",IF(S1562="未分類","未分類","OK")))))))</f>
        <v/>
      </c>
    </row>
    <row r="1563">
      <c r="A1563" s="40" t="n"/>
      <c r="B1563" s="34" t="n"/>
      <c r="C1563" s="35" t="n"/>
      <c r="D1563" s="36" t="n"/>
      <c r="E1563" s="35" t="n"/>
      <c r="F1563" s="35" t="n"/>
      <c r="G1563" s="35" t="n"/>
      <c r="H1563" s="35" t="n"/>
      <c r="I1563" s="40" t="n"/>
      <c r="J1563" s="35" t="n"/>
      <c r="L1563" s="39">
        <f>IF(B1563="","",IFERROR(YEAR(B1563)*0+D1563*0+1,0))</f>
        <v/>
      </c>
      <c r="M1563" s="55">
        <f>IF(L1563&lt;&gt;1,"",IF(O1563&gt;0,IF(INDEX('分け方の表'!$O$4:$O$53,O1563)&lt;&gt;"",DATE(YEAR(INDEX('分け方の表'!$O$4:$O$53,O1563)),MONTH(INDEX('分け方の表'!$O$4:$O$53,O1563)),1),DATE(YEAR(B1563),MONTH(B1563),1)),DATE(YEAR(B1563),MONTH(B1563),1)))</f>
        <v/>
      </c>
      <c r="N1563" s="39">
        <f>IF(L1563&lt;&gt;1,"",IF(J1563="",0,IF(COUNTIFS($J$4:J1563,J1563)&gt;1,1,0)))</f>
        <v/>
      </c>
      <c r="O1563" s="39">
        <f>IF(L1563&lt;&gt;1,"",IF(J1563="",0,IFERROR(MATCH(J1563,'分け方の表'!$M$4:$M$53,0),0)))</f>
        <v/>
      </c>
      <c r="P1563" s="39">
        <f>IF(L1563&lt;&gt;1,"",IF(SUMPRODUCT((COUNTIFS(C1563,"*"&amp;'分け方の表'!$F$4:$F$23&amp;"*")&gt;0)*('分け方の表'!$F$4:$F$23&lt;&gt;"")*'分け方の表'!$I$4:$I$23)=0,99,1+COUNTIFS('分け方の表'!$I$4:$I$23,"&gt;"&amp;SUMPRODUCT((COUNTIFS(C1563,"*"&amp;'分け方の表'!$F$4:$F$23&amp;"*")&gt;0)*('分け方の表'!$F$4:$F$23&lt;&gt;"")*'分け方の表'!$I$4:$I$23))))</f>
        <v/>
      </c>
      <c r="Q1563" s="39">
        <f>IF(L1563&lt;&gt;1,"",IF(P1563&gt;=99,"",INDEX('分け方の表'!$G$4:$G$23,P1563)&amp;""))</f>
        <v/>
      </c>
      <c r="R1563" s="39">
        <f>IF(L1563&lt;&gt;1,"",IF((F1563="収入")*(G1563="給与")*(E1563&lt;&gt;"")*(COUNTIFS('分け方の表'!$J$4:$J$13,E1563)&gt;0),INDEX('分け方の表'!$K$4:$K$13,MATCH(E1563,'分け方の表'!$J$4:$J$13,0))&amp;"",IFERROR(INDEX('分け方の表'!$C$4:$C$103,MATCH(F1563&amp;"|"&amp;G1563,'分け方の表'!$D$4:$D$103,0))&amp;"",IFERROR(INDEX('分け方の表'!$C$4:$C$103,MATCH(F1563&amp;"|（ほか全部）",'分け方の表'!$D$4:$D$103,0))&amp;"","未分類"))))</f>
        <v/>
      </c>
      <c r="S1563" s="39">
        <f>IF(L1563&lt;&gt;1,"",IF(N1563=1,"",IF(IF(O1563&gt;0,INDEX('分け方の表'!$N$4:$N$53,O1563)&amp;"","")&lt;&gt;"",IF(INDEX('分け方の表'!$N$4:$N$53,O1563)="（数えない）","",INDEX('分け方の表'!$N$4:$N$53,O1563)&amp;""),IF(I1563&amp;""="1",IF((Q1563&lt;&gt;"")*(D1563&lt;0)*(IFERROR(INDEX('入力'!$E$30:$E$88,MATCH(Q1563,'入力'!$A$30:$A$88,0)),"")="貯める・増やす"),Q1563,""),IF(A1563&amp;""="0","",IF(Q1563&lt;&gt;"",Q1563,R1563))))))</f>
        <v/>
      </c>
      <c r="T1563" s="56">
        <f>IF(S1563="","",IF(IFERROR(INDEX('入力'!$E$30:$E$88,MATCH(S1563,'入力'!$A$30:$A$88,0)),"")="入るお金",D1563,-D1563))</f>
        <v/>
      </c>
      <c r="U1563" s="39">
        <f>IF(L1563="","",IF(L1563&lt;&gt;1,"見出しなど",IF(N1563=1,"重なり",IF(S1563="",IF(O1563&gt;0,"数えない（直した）",IF(I1563&amp;""="1","振替",IF(A1563&amp;""="0","計算対象外","数えない"))),IF(COUNTIFS('入力'!$A$30:$A$88,S1563)=0,"一覧にない費目",IF(O1563&gt;0,"直した",IF(S1563="未分類","未分類","OK")))))))</f>
        <v/>
      </c>
    </row>
    <row r="1564">
      <c r="A1564" s="40" t="n"/>
      <c r="B1564" s="34" t="n"/>
      <c r="C1564" s="35" t="n"/>
      <c r="D1564" s="36" t="n"/>
      <c r="E1564" s="35" t="n"/>
      <c r="F1564" s="35" t="n"/>
      <c r="G1564" s="35" t="n"/>
      <c r="H1564" s="35" t="n"/>
      <c r="I1564" s="40" t="n"/>
      <c r="J1564" s="35" t="n"/>
      <c r="L1564" s="39">
        <f>IF(B1564="","",IFERROR(YEAR(B1564)*0+D1564*0+1,0))</f>
        <v/>
      </c>
      <c r="M1564" s="55">
        <f>IF(L1564&lt;&gt;1,"",IF(O1564&gt;0,IF(INDEX('分け方の表'!$O$4:$O$53,O1564)&lt;&gt;"",DATE(YEAR(INDEX('分け方の表'!$O$4:$O$53,O1564)),MONTH(INDEX('分け方の表'!$O$4:$O$53,O1564)),1),DATE(YEAR(B1564),MONTH(B1564),1)),DATE(YEAR(B1564),MONTH(B1564),1)))</f>
        <v/>
      </c>
      <c r="N1564" s="39">
        <f>IF(L1564&lt;&gt;1,"",IF(J1564="",0,IF(COUNTIFS($J$4:J1564,J1564)&gt;1,1,0)))</f>
        <v/>
      </c>
      <c r="O1564" s="39">
        <f>IF(L1564&lt;&gt;1,"",IF(J1564="",0,IFERROR(MATCH(J1564,'分け方の表'!$M$4:$M$53,0),0)))</f>
        <v/>
      </c>
      <c r="P1564" s="39">
        <f>IF(L1564&lt;&gt;1,"",IF(SUMPRODUCT((COUNTIFS(C1564,"*"&amp;'分け方の表'!$F$4:$F$23&amp;"*")&gt;0)*('分け方の表'!$F$4:$F$23&lt;&gt;"")*'分け方の表'!$I$4:$I$23)=0,99,1+COUNTIFS('分け方の表'!$I$4:$I$23,"&gt;"&amp;SUMPRODUCT((COUNTIFS(C1564,"*"&amp;'分け方の表'!$F$4:$F$23&amp;"*")&gt;0)*('分け方の表'!$F$4:$F$23&lt;&gt;"")*'分け方の表'!$I$4:$I$23))))</f>
        <v/>
      </c>
      <c r="Q1564" s="39">
        <f>IF(L1564&lt;&gt;1,"",IF(P1564&gt;=99,"",INDEX('分け方の表'!$G$4:$G$23,P1564)&amp;""))</f>
        <v/>
      </c>
      <c r="R1564" s="39">
        <f>IF(L1564&lt;&gt;1,"",IF((F1564="収入")*(G1564="給与")*(E1564&lt;&gt;"")*(COUNTIFS('分け方の表'!$J$4:$J$13,E1564)&gt;0),INDEX('分け方の表'!$K$4:$K$13,MATCH(E1564,'分け方の表'!$J$4:$J$13,0))&amp;"",IFERROR(INDEX('分け方の表'!$C$4:$C$103,MATCH(F1564&amp;"|"&amp;G1564,'分け方の表'!$D$4:$D$103,0))&amp;"",IFERROR(INDEX('分け方の表'!$C$4:$C$103,MATCH(F1564&amp;"|（ほか全部）",'分け方の表'!$D$4:$D$103,0))&amp;"","未分類"))))</f>
        <v/>
      </c>
      <c r="S1564" s="39">
        <f>IF(L1564&lt;&gt;1,"",IF(N1564=1,"",IF(IF(O1564&gt;0,INDEX('分け方の表'!$N$4:$N$53,O1564)&amp;"","")&lt;&gt;"",IF(INDEX('分け方の表'!$N$4:$N$53,O1564)="（数えない）","",INDEX('分け方の表'!$N$4:$N$53,O1564)&amp;""),IF(I1564&amp;""="1",IF((Q1564&lt;&gt;"")*(D1564&lt;0)*(IFERROR(INDEX('入力'!$E$30:$E$88,MATCH(Q1564,'入力'!$A$30:$A$88,0)),"")="貯める・増やす"),Q1564,""),IF(A1564&amp;""="0","",IF(Q1564&lt;&gt;"",Q1564,R1564))))))</f>
        <v/>
      </c>
      <c r="T1564" s="56">
        <f>IF(S1564="","",IF(IFERROR(INDEX('入力'!$E$30:$E$88,MATCH(S1564,'入力'!$A$30:$A$88,0)),"")="入るお金",D1564,-D1564))</f>
        <v/>
      </c>
      <c r="U1564" s="39">
        <f>IF(L1564="","",IF(L1564&lt;&gt;1,"見出しなど",IF(N1564=1,"重なり",IF(S1564="",IF(O1564&gt;0,"数えない（直した）",IF(I1564&amp;""="1","振替",IF(A1564&amp;""="0","計算対象外","数えない"))),IF(COUNTIFS('入力'!$A$30:$A$88,S1564)=0,"一覧にない費目",IF(O1564&gt;0,"直した",IF(S1564="未分類","未分類","OK")))))))</f>
        <v/>
      </c>
    </row>
    <row r="1565">
      <c r="A1565" s="40" t="n"/>
      <c r="B1565" s="34" t="n"/>
      <c r="C1565" s="35" t="n"/>
      <c r="D1565" s="36" t="n"/>
      <c r="E1565" s="35" t="n"/>
      <c r="F1565" s="35" t="n"/>
      <c r="G1565" s="35" t="n"/>
      <c r="H1565" s="35" t="n"/>
      <c r="I1565" s="40" t="n"/>
      <c r="J1565" s="35" t="n"/>
      <c r="L1565" s="39">
        <f>IF(B1565="","",IFERROR(YEAR(B1565)*0+D1565*0+1,0))</f>
        <v/>
      </c>
      <c r="M1565" s="55">
        <f>IF(L1565&lt;&gt;1,"",IF(O1565&gt;0,IF(INDEX('分け方の表'!$O$4:$O$53,O1565)&lt;&gt;"",DATE(YEAR(INDEX('分け方の表'!$O$4:$O$53,O1565)),MONTH(INDEX('分け方の表'!$O$4:$O$53,O1565)),1),DATE(YEAR(B1565),MONTH(B1565),1)),DATE(YEAR(B1565),MONTH(B1565),1)))</f>
        <v/>
      </c>
      <c r="N1565" s="39">
        <f>IF(L1565&lt;&gt;1,"",IF(J1565="",0,IF(COUNTIFS($J$4:J1565,J1565)&gt;1,1,0)))</f>
        <v/>
      </c>
      <c r="O1565" s="39">
        <f>IF(L1565&lt;&gt;1,"",IF(J1565="",0,IFERROR(MATCH(J1565,'分け方の表'!$M$4:$M$53,0),0)))</f>
        <v/>
      </c>
      <c r="P1565" s="39">
        <f>IF(L1565&lt;&gt;1,"",IF(SUMPRODUCT((COUNTIFS(C1565,"*"&amp;'分け方の表'!$F$4:$F$23&amp;"*")&gt;0)*('分け方の表'!$F$4:$F$23&lt;&gt;"")*'分け方の表'!$I$4:$I$23)=0,99,1+COUNTIFS('分け方の表'!$I$4:$I$23,"&gt;"&amp;SUMPRODUCT((COUNTIFS(C1565,"*"&amp;'分け方の表'!$F$4:$F$23&amp;"*")&gt;0)*('分け方の表'!$F$4:$F$23&lt;&gt;"")*'分け方の表'!$I$4:$I$23))))</f>
        <v/>
      </c>
      <c r="Q1565" s="39">
        <f>IF(L1565&lt;&gt;1,"",IF(P1565&gt;=99,"",INDEX('分け方の表'!$G$4:$G$23,P1565)&amp;""))</f>
        <v/>
      </c>
      <c r="R1565" s="39">
        <f>IF(L1565&lt;&gt;1,"",IF((F1565="収入")*(G1565="給与")*(E1565&lt;&gt;"")*(COUNTIFS('分け方の表'!$J$4:$J$13,E1565)&gt;0),INDEX('分け方の表'!$K$4:$K$13,MATCH(E1565,'分け方の表'!$J$4:$J$13,0))&amp;"",IFERROR(INDEX('分け方の表'!$C$4:$C$103,MATCH(F1565&amp;"|"&amp;G1565,'分け方の表'!$D$4:$D$103,0))&amp;"",IFERROR(INDEX('分け方の表'!$C$4:$C$103,MATCH(F1565&amp;"|（ほか全部）",'分け方の表'!$D$4:$D$103,0))&amp;"","未分類"))))</f>
        <v/>
      </c>
      <c r="S1565" s="39">
        <f>IF(L1565&lt;&gt;1,"",IF(N1565=1,"",IF(IF(O1565&gt;0,INDEX('分け方の表'!$N$4:$N$53,O1565)&amp;"","")&lt;&gt;"",IF(INDEX('分け方の表'!$N$4:$N$53,O1565)="（数えない）","",INDEX('分け方の表'!$N$4:$N$53,O1565)&amp;""),IF(I1565&amp;""="1",IF((Q1565&lt;&gt;"")*(D1565&lt;0)*(IFERROR(INDEX('入力'!$E$30:$E$88,MATCH(Q1565,'入力'!$A$30:$A$88,0)),"")="貯める・増やす"),Q1565,""),IF(A1565&amp;""="0","",IF(Q1565&lt;&gt;"",Q1565,R1565))))))</f>
        <v/>
      </c>
      <c r="T1565" s="56">
        <f>IF(S1565="","",IF(IFERROR(INDEX('入力'!$E$30:$E$88,MATCH(S1565,'入力'!$A$30:$A$88,0)),"")="入るお金",D1565,-D1565))</f>
        <v/>
      </c>
      <c r="U1565" s="39">
        <f>IF(L1565="","",IF(L1565&lt;&gt;1,"見出しなど",IF(N1565=1,"重なり",IF(S1565="",IF(O1565&gt;0,"数えない（直した）",IF(I1565&amp;""="1","振替",IF(A1565&amp;""="0","計算対象外","数えない"))),IF(COUNTIFS('入力'!$A$30:$A$88,S1565)=0,"一覧にない費目",IF(O1565&gt;0,"直した",IF(S1565="未分類","未分類","OK")))))))</f>
        <v/>
      </c>
    </row>
    <row r="1566">
      <c r="A1566" s="40" t="n"/>
      <c r="B1566" s="34" t="n"/>
      <c r="C1566" s="35" t="n"/>
      <c r="D1566" s="36" t="n"/>
      <c r="E1566" s="35" t="n"/>
      <c r="F1566" s="35" t="n"/>
      <c r="G1566" s="35" t="n"/>
      <c r="H1566" s="35" t="n"/>
      <c r="I1566" s="40" t="n"/>
      <c r="J1566" s="35" t="n"/>
      <c r="L1566" s="39">
        <f>IF(B1566="","",IFERROR(YEAR(B1566)*0+D1566*0+1,0))</f>
        <v/>
      </c>
      <c r="M1566" s="55">
        <f>IF(L1566&lt;&gt;1,"",IF(O1566&gt;0,IF(INDEX('分け方の表'!$O$4:$O$53,O1566)&lt;&gt;"",DATE(YEAR(INDEX('分け方の表'!$O$4:$O$53,O1566)),MONTH(INDEX('分け方の表'!$O$4:$O$53,O1566)),1),DATE(YEAR(B1566),MONTH(B1566),1)),DATE(YEAR(B1566),MONTH(B1566),1)))</f>
        <v/>
      </c>
      <c r="N1566" s="39">
        <f>IF(L1566&lt;&gt;1,"",IF(J1566="",0,IF(COUNTIFS($J$4:J1566,J1566)&gt;1,1,0)))</f>
        <v/>
      </c>
      <c r="O1566" s="39">
        <f>IF(L1566&lt;&gt;1,"",IF(J1566="",0,IFERROR(MATCH(J1566,'分け方の表'!$M$4:$M$53,0),0)))</f>
        <v/>
      </c>
      <c r="P1566" s="39">
        <f>IF(L1566&lt;&gt;1,"",IF(SUMPRODUCT((COUNTIFS(C1566,"*"&amp;'分け方の表'!$F$4:$F$23&amp;"*")&gt;0)*('分け方の表'!$F$4:$F$23&lt;&gt;"")*'分け方の表'!$I$4:$I$23)=0,99,1+COUNTIFS('分け方の表'!$I$4:$I$23,"&gt;"&amp;SUMPRODUCT((COUNTIFS(C1566,"*"&amp;'分け方の表'!$F$4:$F$23&amp;"*")&gt;0)*('分け方の表'!$F$4:$F$23&lt;&gt;"")*'分け方の表'!$I$4:$I$23))))</f>
        <v/>
      </c>
      <c r="Q1566" s="39">
        <f>IF(L1566&lt;&gt;1,"",IF(P1566&gt;=99,"",INDEX('分け方の表'!$G$4:$G$23,P1566)&amp;""))</f>
        <v/>
      </c>
      <c r="R1566" s="39">
        <f>IF(L1566&lt;&gt;1,"",IF((F1566="収入")*(G1566="給与")*(E1566&lt;&gt;"")*(COUNTIFS('分け方の表'!$J$4:$J$13,E1566)&gt;0),INDEX('分け方の表'!$K$4:$K$13,MATCH(E1566,'分け方の表'!$J$4:$J$13,0))&amp;"",IFERROR(INDEX('分け方の表'!$C$4:$C$103,MATCH(F1566&amp;"|"&amp;G1566,'分け方の表'!$D$4:$D$103,0))&amp;"",IFERROR(INDEX('分け方の表'!$C$4:$C$103,MATCH(F1566&amp;"|（ほか全部）",'分け方の表'!$D$4:$D$103,0))&amp;"","未分類"))))</f>
        <v/>
      </c>
      <c r="S1566" s="39">
        <f>IF(L1566&lt;&gt;1,"",IF(N1566=1,"",IF(IF(O1566&gt;0,INDEX('分け方の表'!$N$4:$N$53,O1566)&amp;"","")&lt;&gt;"",IF(INDEX('分け方の表'!$N$4:$N$53,O1566)="（数えない）","",INDEX('分け方の表'!$N$4:$N$53,O1566)&amp;""),IF(I1566&amp;""="1",IF((Q1566&lt;&gt;"")*(D1566&lt;0)*(IFERROR(INDEX('入力'!$E$30:$E$88,MATCH(Q1566,'入力'!$A$30:$A$88,0)),"")="貯める・増やす"),Q1566,""),IF(A1566&amp;""="0","",IF(Q1566&lt;&gt;"",Q1566,R1566))))))</f>
        <v/>
      </c>
      <c r="T1566" s="56">
        <f>IF(S1566="","",IF(IFERROR(INDEX('入力'!$E$30:$E$88,MATCH(S1566,'入力'!$A$30:$A$88,0)),"")="入るお金",D1566,-D1566))</f>
        <v/>
      </c>
      <c r="U1566" s="39">
        <f>IF(L1566="","",IF(L1566&lt;&gt;1,"見出しなど",IF(N1566=1,"重なり",IF(S1566="",IF(O1566&gt;0,"数えない（直した）",IF(I1566&amp;""="1","振替",IF(A1566&amp;""="0","計算対象外","数えない"))),IF(COUNTIFS('入力'!$A$30:$A$88,S1566)=0,"一覧にない費目",IF(O1566&gt;0,"直した",IF(S1566="未分類","未分類","OK")))))))</f>
        <v/>
      </c>
    </row>
    <row r="1567">
      <c r="A1567" s="40" t="n"/>
      <c r="B1567" s="34" t="n"/>
      <c r="C1567" s="35" t="n"/>
      <c r="D1567" s="36" t="n"/>
      <c r="E1567" s="35" t="n"/>
      <c r="F1567" s="35" t="n"/>
      <c r="G1567" s="35" t="n"/>
      <c r="H1567" s="35" t="n"/>
      <c r="I1567" s="40" t="n"/>
      <c r="J1567" s="35" t="n"/>
      <c r="L1567" s="39">
        <f>IF(B1567="","",IFERROR(YEAR(B1567)*0+D1567*0+1,0))</f>
        <v/>
      </c>
      <c r="M1567" s="55">
        <f>IF(L1567&lt;&gt;1,"",IF(O1567&gt;0,IF(INDEX('分け方の表'!$O$4:$O$53,O1567)&lt;&gt;"",DATE(YEAR(INDEX('分け方の表'!$O$4:$O$53,O1567)),MONTH(INDEX('分け方の表'!$O$4:$O$53,O1567)),1),DATE(YEAR(B1567),MONTH(B1567),1)),DATE(YEAR(B1567),MONTH(B1567),1)))</f>
        <v/>
      </c>
      <c r="N1567" s="39">
        <f>IF(L1567&lt;&gt;1,"",IF(J1567="",0,IF(COUNTIFS($J$4:J1567,J1567)&gt;1,1,0)))</f>
        <v/>
      </c>
      <c r="O1567" s="39">
        <f>IF(L1567&lt;&gt;1,"",IF(J1567="",0,IFERROR(MATCH(J1567,'分け方の表'!$M$4:$M$53,0),0)))</f>
        <v/>
      </c>
      <c r="P1567" s="39">
        <f>IF(L1567&lt;&gt;1,"",IF(SUMPRODUCT((COUNTIFS(C1567,"*"&amp;'分け方の表'!$F$4:$F$23&amp;"*")&gt;0)*('分け方の表'!$F$4:$F$23&lt;&gt;"")*'分け方の表'!$I$4:$I$23)=0,99,1+COUNTIFS('分け方の表'!$I$4:$I$23,"&gt;"&amp;SUMPRODUCT((COUNTIFS(C1567,"*"&amp;'分け方の表'!$F$4:$F$23&amp;"*")&gt;0)*('分け方の表'!$F$4:$F$23&lt;&gt;"")*'分け方の表'!$I$4:$I$23))))</f>
        <v/>
      </c>
      <c r="Q1567" s="39">
        <f>IF(L1567&lt;&gt;1,"",IF(P1567&gt;=99,"",INDEX('分け方の表'!$G$4:$G$23,P1567)&amp;""))</f>
        <v/>
      </c>
      <c r="R1567" s="39">
        <f>IF(L1567&lt;&gt;1,"",IF((F1567="収入")*(G1567="給与")*(E1567&lt;&gt;"")*(COUNTIFS('分け方の表'!$J$4:$J$13,E1567)&gt;0),INDEX('分け方の表'!$K$4:$K$13,MATCH(E1567,'分け方の表'!$J$4:$J$13,0))&amp;"",IFERROR(INDEX('分け方の表'!$C$4:$C$103,MATCH(F1567&amp;"|"&amp;G1567,'分け方の表'!$D$4:$D$103,0))&amp;"",IFERROR(INDEX('分け方の表'!$C$4:$C$103,MATCH(F1567&amp;"|（ほか全部）",'分け方の表'!$D$4:$D$103,0))&amp;"","未分類"))))</f>
        <v/>
      </c>
      <c r="S1567" s="39">
        <f>IF(L1567&lt;&gt;1,"",IF(N1567=1,"",IF(IF(O1567&gt;0,INDEX('分け方の表'!$N$4:$N$53,O1567)&amp;"","")&lt;&gt;"",IF(INDEX('分け方の表'!$N$4:$N$53,O1567)="（数えない）","",INDEX('分け方の表'!$N$4:$N$53,O1567)&amp;""),IF(I1567&amp;""="1",IF((Q1567&lt;&gt;"")*(D1567&lt;0)*(IFERROR(INDEX('入力'!$E$30:$E$88,MATCH(Q1567,'入力'!$A$30:$A$88,0)),"")="貯める・増やす"),Q1567,""),IF(A1567&amp;""="0","",IF(Q1567&lt;&gt;"",Q1567,R1567))))))</f>
        <v/>
      </c>
      <c r="T1567" s="56">
        <f>IF(S1567="","",IF(IFERROR(INDEX('入力'!$E$30:$E$88,MATCH(S1567,'入力'!$A$30:$A$88,0)),"")="入るお金",D1567,-D1567))</f>
        <v/>
      </c>
      <c r="U1567" s="39">
        <f>IF(L1567="","",IF(L1567&lt;&gt;1,"見出しなど",IF(N1567=1,"重なり",IF(S1567="",IF(O1567&gt;0,"数えない（直した）",IF(I1567&amp;""="1","振替",IF(A1567&amp;""="0","計算対象外","数えない"))),IF(COUNTIFS('入力'!$A$30:$A$88,S1567)=0,"一覧にない費目",IF(O1567&gt;0,"直した",IF(S1567="未分類","未分類","OK")))))))</f>
        <v/>
      </c>
    </row>
    <row r="1568">
      <c r="A1568" s="40" t="n"/>
      <c r="B1568" s="34" t="n"/>
      <c r="C1568" s="35" t="n"/>
      <c r="D1568" s="36" t="n"/>
      <c r="E1568" s="35" t="n"/>
      <c r="F1568" s="35" t="n"/>
      <c r="G1568" s="35" t="n"/>
      <c r="H1568" s="35" t="n"/>
      <c r="I1568" s="40" t="n"/>
      <c r="J1568" s="35" t="n"/>
      <c r="L1568" s="39">
        <f>IF(B1568="","",IFERROR(YEAR(B1568)*0+D1568*0+1,0))</f>
        <v/>
      </c>
      <c r="M1568" s="55">
        <f>IF(L1568&lt;&gt;1,"",IF(O1568&gt;0,IF(INDEX('分け方の表'!$O$4:$O$53,O1568)&lt;&gt;"",DATE(YEAR(INDEX('分け方の表'!$O$4:$O$53,O1568)),MONTH(INDEX('分け方の表'!$O$4:$O$53,O1568)),1),DATE(YEAR(B1568),MONTH(B1568),1)),DATE(YEAR(B1568),MONTH(B1568),1)))</f>
        <v/>
      </c>
      <c r="N1568" s="39">
        <f>IF(L1568&lt;&gt;1,"",IF(J1568="",0,IF(COUNTIFS($J$4:J1568,J1568)&gt;1,1,0)))</f>
        <v/>
      </c>
      <c r="O1568" s="39">
        <f>IF(L1568&lt;&gt;1,"",IF(J1568="",0,IFERROR(MATCH(J1568,'分け方の表'!$M$4:$M$53,0),0)))</f>
        <v/>
      </c>
      <c r="P1568" s="39">
        <f>IF(L1568&lt;&gt;1,"",IF(SUMPRODUCT((COUNTIFS(C1568,"*"&amp;'分け方の表'!$F$4:$F$23&amp;"*")&gt;0)*('分け方の表'!$F$4:$F$23&lt;&gt;"")*'分け方の表'!$I$4:$I$23)=0,99,1+COUNTIFS('分け方の表'!$I$4:$I$23,"&gt;"&amp;SUMPRODUCT((COUNTIFS(C1568,"*"&amp;'分け方の表'!$F$4:$F$23&amp;"*")&gt;0)*('分け方の表'!$F$4:$F$23&lt;&gt;"")*'分け方の表'!$I$4:$I$23))))</f>
        <v/>
      </c>
      <c r="Q1568" s="39">
        <f>IF(L1568&lt;&gt;1,"",IF(P1568&gt;=99,"",INDEX('分け方の表'!$G$4:$G$23,P1568)&amp;""))</f>
        <v/>
      </c>
      <c r="R1568" s="39">
        <f>IF(L1568&lt;&gt;1,"",IF((F1568="収入")*(G1568="給与")*(E1568&lt;&gt;"")*(COUNTIFS('分け方の表'!$J$4:$J$13,E1568)&gt;0),INDEX('分け方の表'!$K$4:$K$13,MATCH(E1568,'分け方の表'!$J$4:$J$13,0))&amp;"",IFERROR(INDEX('分け方の表'!$C$4:$C$103,MATCH(F1568&amp;"|"&amp;G1568,'分け方の表'!$D$4:$D$103,0))&amp;"",IFERROR(INDEX('分け方の表'!$C$4:$C$103,MATCH(F1568&amp;"|（ほか全部）",'分け方の表'!$D$4:$D$103,0))&amp;"","未分類"))))</f>
        <v/>
      </c>
      <c r="S1568" s="39">
        <f>IF(L1568&lt;&gt;1,"",IF(N1568=1,"",IF(IF(O1568&gt;0,INDEX('分け方の表'!$N$4:$N$53,O1568)&amp;"","")&lt;&gt;"",IF(INDEX('分け方の表'!$N$4:$N$53,O1568)="（数えない）","",INDEX('分け方の表'!$N$4:$N$53,O1568)&amp;""),IF(I1568&amp;""="1",IF((Q1568&lt;&gt;"")*(D1568&lt;0)*(IFERROR(INDEX('入力'!$E$30:$E$88,MATCH(Q1568,'入力'!$A$30:$A$88,0)),"")="貯める・増やす"),Q1568,""),IF(A1568&amp;""="0","",IF(Q1568&lt;&gt;"",Q1568,R1568))))))</f>
        <v/>
      </c>
      <c r="T1568" s="56">
        <f>IF(S1568="","",IF(IFERROR(INDEX('入力'!$E$30:$E$88,MATCH(S1568,'入力'!$A$30:$A$88,0)),"")="入るお金",D1568,-D1568))</f>
        <v/>
      </c>
      <c r="U1568" s="39">
        <f>IF(L1568="","",IF(L1568&lt;&gt;1,"見出しなど",IF(N1568=1,"重なり",IF(S1568="",IF(O1568&gt;0,"数えない（直した）",IF(I1568&amp;""="1","振替",IF(A1568&amp;""="0","計算対象外","数えない"))),IF(COUNTIFS('入力'!$A$30:$A$88,S1568)=0,"一覧にない費目",IF(O1568&gt;0,"直した",IF(S1568="未分類","未分類","OK")))))))</f>
        <v/>
      </c>
    </row>
    <row r="1569">
      <c r="A1569" s="40" t="n"/>
      <c r="B1569" s="34" t="n"/>
      <c r="C1569" s="35" t="n"/>
      <c r="D1569" s="36" t="n"/>
      <c r="E1569" s="35" t="n"/>
      <c r="F1569" s="35" t="n"/>
      <c r="G1569" s="35" t="n"/>
      <c r="H1569" s="35" t="n"/>
      <c r="I1569" s="40" t="n"/>
      <c r="J1569" s="35" t="n"/>
      <c r="L1569" s="39">
        <f>IF(B1569="","",IFERROR(YEAR(B1569)*0+D1569*0+1,0))</f>
        <v/>
      </c>
      <c r="M1569" s="55">
        <f>IF(L1569&lt;&gt;1,"",IF(O1569&gt;0,IF(INDEX('分け方の表'!$O$4:$O$53,O1569)&lt;&gt;"",DATE(YEAR(INDEX('分け方の表'!$O$4:$O$53,O1569)),MONTH(INDEX('分け方の表'!$O$4:$O$53,O1569)),1),DATE(YEAR(B1569),MONTH(B1569),1)),DATE(YEAR(B1569),MONTH(B1569),1)))</f>
        <v/>
      </c>
      <c r="N1569" s="39">
        <f>IF(L1569&lt;&gt;1,"",IF(J1569="",0,IF(COUNTIFS($J$4:J1569,J1569)&gt;1,1,0)))</f>
        <v/>
      </c>
      <c r="O1569" s="39">
        <f>IF(L1569&lt;&gt;1,"",IF(J1569="",0,IFERROR(MATCH(J1569,'分け方の表'!$M$4:$M$53,0),0)))</f>
        <v/>
      </c>
      <c r="P1569" s="39">
        <f>IF(L1569&lt;&gt;1,"",IF(SUMPRODUCT((COUNTIFS(C1569,"*"&amp;'分け方の表'!$F$4:$F$23&amp;"*")&gt;0)*('分け方の表'!$F$4:$F$23&lt;&gt;"")*'分け方の表'!$I$4:$I$23)=0,99,1+COUNTIFS('分け方の表'!$I$4:$I$23,"&gt;"&amp;SUMPRODUCT((COUNTIFS(C1569,"*"&amp;'分け方の表'!$F$4:$F$23&amp;"*")&gt;0)*('分け方の表'!$F$4:$F$23&lt;&gt;"")*'分け方の表'!$I$4:$I$23))))</f>
        <v/>
      </c>
      <c r="Q1569" s="39">
        <f>IF(L1569&lt;&gt;1,"",IF(P1569&gt;=99,"",INDEX('分け方の表'!$G$4:$G$23,P1569)&amp;""))</f>
        <v/>
      </c>
      <c r="R1569" s="39">
        <f>IF(L1569&lt;&gt;1,"",IF((F1569="収入")*(G1569="給与")*(E1569&lt;&gt;"")*(COUNTIFS('分け方の表'!$J$4:$J$13,E1569)&gt;0),INDEX('分け方の表'!$K$4:$K$13,MATCH(E1569,'分け方の表'!$J$4:$J$13,0))&amp;"",IFERROR(INDEX('分け方の表'!$C$4:$C$103,MATCH(F1569&amp;"|"&amp;G1569,'分け方の表'!$D$4:$D$103,0))&amp;"",IFERROR(INDEX('分け方の表'!$C$4:$C$103,MATCH(F1569&amp;"|（ほか全部）",'分け方の表'!$D$4:$D$103,0))&amp;"","未分類"))))</f>
        <v/>
      </c>
      <c r="S1569" s="39">
        <f>IF(L1569&lt;&gt;1,"",IF(N1569=1,"",IF(IF(O1569&gt;0,INDEX('分け方の表'!$N$4:$N$53,O1569)&amp;"","")&lt;&gt;"",IF(INDEX('分け方の表'!$N$4:$N$53,O1569)="（数えない）","",INDEX('分け方の表'!$N$4:$N$53,O1569)&amp;""),IF(I1569&amp;""="1",IF((Q1569&lt;&gt;"")*(D1569&lt;0)*(IFERROR(INDEX('入力'!$E$30:$E$88,MATCH(Q1569,'入力'!$A$30:$A$88,0)),"")="貯める・増やす"),Q1569,""),IF(A1569&amp;""="0","",IF(Q1569&lt;&gt;"",Q1569,R1569))))))</f>
        <v/>
      </c>
      <c r="T1569" s="56">
        <f>IF(S1569="","",IF(IFERROR(INDEX('入力'!$E$30:$E$88,MATCH(S1569,'入力'!$A$30:$A$88,0)),"")="入るお金",D1569,-D1569))</f>
        <v/>
      </c>
      <c r="U1569" s="39">
        <f>IF(L1569="","",IF(L1569&lt;&gt;1,"見出しなど",IF(N1569=1,"重なり",IF(S1569="",IF(O1569&gt;0,"数えない（直した）",IF(I1569&amp;""="1","振替",IF(A1569&amp;""="0","計算対象外","数えない"))),IF(COUNTIFS('入力'!$A$30:$A$88,S1569)=0,"一覧にない費目",IF(O1569&gt;0,"直した",IF(S1569="未分類","未分類","OK")))))))</f>
        <v/>
      </c>
    </row>
    <row r="1570">
      <c r="A1570" s="40" t="n"/>
      <c r="B1570" s="34" t="n"/>
      <c r="C1570" s="35" t="n"/>
      <c r="D1570" s="36" t="n"/>
      <c r="E1570" s="35" t="n"/>
      <c r="F1570" s="35" t="n"/>
      <c r="G1570" s="35" t="n"/>
      <c r="H1570" s="35" t="n"/>
      <c r="I1570" s="40" t="n"/>
      <c r="J1570" s="35" t="n"/>
      <c r="L1570" s="39">
        <f>IF(B1570="","",IFERROR(YEAR(B1570)*0+D1570*0+1,0))</f>
        <v/>
      </c>
      <c r="M1570" s="55">
        <f>IF(L1570&lt;&gt;1,"",IF(O1570&gt;0,IF(INDEX('分け方の表'!$O$4:$O$53,O1570)&lt;&gt;"",DATE(YEAR(INDEX('分け方の表'!$O$4:$O$53,O1570)),MONTH(INDEX('分け方の表'!$O$4:$O$53,O1570)),1),DATE(YEAR(B1570),MONTH(B1570),1)),DATE(YEAR(B1570),MONTH(B1570),1)))</f>
        <v/>
      </c>
      <c r="N1570" s="39">
        <f>IF(L1570&lt;&gt;1,"",IF(J1570="",0,IF(COUNTIFS($J$4:J1570,J1570)&gt;1,1,0)))</f>
        <v/>
      </c>
      <c r="O1570" s="39">
        <f>IF(L1570&lt;&gt;1,"",IF(J1570="",0,IFERROR(MATCH(J1570,'分け方の表'!$M$4:$M$53,0),0)))</f>
        <v/>
      </c>
      <c r="P1570" s="39">
        <f>IF(L1570&lt;&gt;1,"",IF(SUMPRODUCT((COUNTIFS(C1570,"*"&amp;'分け方の表'!$F$4:$F$23&amp;"*")&gt;0)*('分け方の表'!$F$4:$F$23&lt;&gt;"")*'分け方の表'!$I$4:$I$23)=0,99,1+COUNTIFS('分け方の表'!$I$4:$I$23,"&gt;"&amp;SUMPRODUCT((COUNTIFS(C1570,"*"&amp;'分け方の表'!$F$4:$F$23&amp;"*")&gt;0)*('分け方の表'!$F$4:$F$23&lt;&gt;"")*'分け方の表'!$I$4:$I$23))))</f>
        <v/>
      </c>
      <c r="Q1570" s="39">
        <f>IF(L1570&lt;&gt;1,"",IF(P1570&gt;=99,"",INDEX('分け方の表'!$G$4:$G$23,P1570)&amp;""))</f>
        <v/>
      </c>
      <c r="R1570" s="39">
        <f>IF(L1570&lt;&gt;1,"",IF((F1570="収入")*(G1570="給与")*(E1570&lt;&gt;"")*(COUNTIFS('分け方の表'!$J$4:$J$13,E1570)&gt;0),INDEX('分け方の表'!$K$4:$K$13,MATCH(E1570,'分け方の表'!$J$4:$J$13,0))&amp;"",IFERROR(INDEX('分け方の表'!$C$4:$C$103,MATCH(F1570&amp;"|"&amp;G1570,'分け方の表'!$D$4:$D$103,0))&amp;"",IFERROR(INDEX('分け方の表'!$C$4:$C$103,MATCH(F1570&amp;"|（ほか全部）",'分け方の表'!$D$4:$D$103,0))&amp;"","未分類"))))</f>
        <v/>
      </c>
      <c r="S1570" s="39">
        <f>IF(L1570&lt;&gt;1,"",IF(N1570=1,"",IF(IF(O1570&gt;0,INDEX('分け方の表'!$N$4:$N$53,O1570)&amp;"","")&lt;&gt;"",IF(INDEX('分け方の表'!$N$4:$N$53,O1570)="（数えない）","",INDEX('分け方の表'!$N$4:$N$53,O1570)&amp;""),IF(I1570&amp;""="1",IF((Q1570&lt;&gt;"")*(D1570&lt;0)*(IFERROR(INDEX('入力'!$E$30:$E$88,MATCH(Q1570,'入力'!$A$30:$A$88,0)),"")="貯める・増やす"),Q1570,""),IF(A1570&amp;""="0","",IF(Q1570&lt;&gt;"",Q1570,R1570))))))</f>
        <v/>
      </c>
      <c r="T1570" s="56">
        <f>IF(S1570="","",IF(IFERROR(INDEX('入力'!$E$30:$E$88,MATCH(S1570,'入力'!$A$30:$A$88,0)),"")="入るお金",D1570,-D1570))</f>
        <v/>
      </c>
      <c r="U1570" s="39">
        <f>IF(L1570="","",IF(L1570&lt;&gt;1,"見出しなど",IF(N1570=1,"重なり",IF(S1570="",IF(O1570&gt;0,"数えない（直した）",IF(I1570&amp;""="1","振替",IF(A1570&amp;""="0","計算対象外","数えない"))),IF(COUNTIFS('入力'!$A$30:$A$88,S1570)=0,"一覧にない費目",IF(O1570&gt;0,"直した",IF(S1570="未分類","未分類","OK")))))))</f>
        <v/>
      </c>
    </row>
    <row r="1571">
      <c r="A1571" s="40" t="n"/>
      <c r="B1571" s="34" t="n"/>
      <c r="C1571" s="35" t="n"/>
      <c r="D1571" s="36" t="n"/>
      <c r="E1571" s="35" t="n"/>
      <c r="F1571" s="35" t="n"/>
      <c r="G1571" s="35" t="n"/>
      <c r="H1571" s="35" t="n"/>
      <c r="I1571" s="40" t="n"/>
      <c r="J1571" s="35" t="n"/>
      <c r="L1571" s="39">
        <f>IF(B1571="","",IFERROR(YEAR(B1571)*0+D1571*0+1,0))</f>
        <v/>
      </c>
      <c r="M1571" s="55">
        <f>IF(L1571&lt;&gt;1,"",IF(O1571&gt;0,IF(INDEX('分け方の表'!$O$4:$O$53,O1571)&lt;&gt;"",DATE(YEAR(INDEX('分け方の表'!$O$4:$O$53,O1571)),MONTH(INDEX('分け方の表'!$O$4:$O$53,O1571)),1),DATE(YEAR(B1571),MONTH(B1571),1)),DATE(YEAR(B1571),MONTH(B1571),1)))</f>
        <v/>
      </c>
      <c r="N1571" s="39">
        <f>IF(L1571&lt;&gt;1,"",IF(J1571="",0,IF(COUNTIFS($J$4:J1571,J1571)&gt;1,1,0)))</f>
        <v/>
      </c>
      <c r="O1571" s="39">
        <f>IF(L1571&lt;&gt;1,"",IF(J1571="",0,IFERROR(MATCH(J1571,'分け方の表'!$M$4:$M$53,0),0)))</f>
        <v/>
      </c>
      <c r="P1571" s="39">
        <f>IF(L1571&lt;&gt;1,"",IF(SUMPRODUCT((COUNTIFS(C1571,"*"&amp;'分け方の表'!$F$4:$F$23&amp;"*")&gt;0)*('分け方の表'!$F$4:$F$23&lt;&gt;"")*'分け方の表'!$I$4:$I$23)=0,99,1+COUNTIFS('分け方の表'!$I$4:$I$23,"&gt;"&amp;SUMPRODUCT((COUNTIFS(C1571,"*"&amp;'分け方の表'!$F$4:$F$23&amp;"*")&gt;0)*('分け方の表'!$F$4:$F$23&lt;&gt;"")*'分け方の表'!$I$4:$I$23))))</f>
        <v/>
      </c>
      <c r="Q1571" s="39">
        <f>IF(L1571&lt;&gt;1,"",IF(P1571&gt;=99,"",INDEX('分け方の表'!$G$4:$G$23,P1571)&amp;""))</f>
        <v/>
      </c>
      <c r="R1571" s="39">
        <f>IF(L1571&lt;&gt;1,"",IF((F1571="収入")*(G1571="給与")*(E1571&lt;&gt;"")*(COUNTIFS('分け方の表'!$J$4:$J$13,E1571)&gt;0),INDEX('分け方の表'!$K$4:$K$13,MATCH(E1571,'分け方の表'!$J$4:$J$13,0))&amp;"",IFERROR(INDEX('分け方の表'!$C$4:$C$103,MATCH(F1571&amp;"|"&amp;G1571,'分け方の表'!$D$4:$D$103,0))&amp;"",IFERROR(INDEX('分け方の表'!$C$4:$C$103,MATCH(F1571&amp;"|（ほか全部）",'分け方の表'!$D$4:$D$103,0))&amp;"","未分類"))))</f>
        <v/>
      </c>
      <c r="S1571" s="39">
        <f>IF(L1571&lt;&gt;1,"",IF(N1571=1,"",IF(IF(O1571&gt;0,INDEX('分け方の表'!$N$4:$N$53,O1571)&amp;"","")&lt;&gt;"",IF(INDEX('分け方の表'!$N$4:$N$53,O1571)="（数えない）","",INDEX('分け方の表'!$N$4:$N$53,O1571)&amp;""),IF(I1571&amp;""="1",IF((Q1571&lt;&gt;"")*(D1571&lt;0)*(IFERROR(INDEX('入力'!$E$30:$E$88,MATCH(Q1571,'入力'!$A$30:$A$88,0)),"")="貯める・増やす"),Q1571,""),IF(A1571&amp;""="0","",IF(Q1571&lt;&gt;"",Q1571,R1571))))))</f>
        <v/>
      </c>
      <c r="T1571" s="56">
        <f>IF(S1571="","",IF(IFERROR(INDEX('入力'!$E$30:$E$88,MATCH(S1571,'入力'!$A$30:$A$88,0)),"")="入るお金",D1571,-D1571))</f>
        <v/>
      </c>
      <c r="U1571" s="39">
        <f>IF(L1571="","",IF(L1571&lt;&gt;1,"見出しなど",IF(N1571=1,"重なり",IF(S1571="",IF(O1571&gt;0,"数えない（直した）",IF(I1571&amp;""="1","振替",IF(A1571&amp;""="0","計算対象外","数えない"))),IF(COUNTIFS('入力'!$A$30:$A$88,S1571)=0,"一覧にない費目",IF(O1571&gt;0,"直した",IF(S1571="未分類","未分類","OK")))))))</f>
        <v/>
      </c>
    </row>
    <row r="1572">
      <c r="A1572" s="40" t="n"/>
      <c r="B1572" s="34" t="n"/>
      <c r="C1572" s="35" t="n"/>
      <c r="D1572" s="36" t="n"/>
      <c r="E1572" s="35" t="n"/>
      <c r="F1572" s="35" t="n"/>
      <c r="G1572" s="35" t="n"/>
      <c r="H1572" s="35" t="n"/>
      <c r="I1572" s="40" t="n"/>
      <c r="J1572" s="35" t="n"/>
      <c r="L1572" s="39">
        <f>IF(B1572="","",IFERROR(YEAR(B1572)*0+D1572*0+1,0))</f>
        <v/>
      </c>
      <c r="M1572" s="55">
        <f>IF(L1572&lt;&gt;1,"",IF(O1572&gt;0,IF(INDEX('分け方の表'!$O$4:$O$53,O1572)&lt;&gt;"",DATE(YEAR(INDEX('分け方の表'!$O$4:$O$53,O1572)),MONTH(INDEX('分け方の表'!$O$4:$O$53,O1572)),1),DATE(YEAR(B1572),MONTH(B1572),1)),DATE(YEAR(B1572),MONTH(B1572),1)))</f>
        <v/>
      </c>
      <c r="N1572" s="39">
        <f>IF(L1572&lt;&gt;1,"",IF(J1572="",0,IF(COUNTIFS($J$4:J1572,J1572)&gt;1,1,0)))</f>
        <v/>
      </c>
      <c r="O1572" s="39">
        <f>IF(L1572&lt;&gt;1,"",IF(J1572="",0,IFERROR(MATCH(J1572,'分け方の表'!$M$4:$M$53,0),0)))</f>
        <v/>
      </c>
      <c r="P1572" s="39">
        <f>IF(L1572&lt;&gt;1,"",IF(SUMPRODUCT((COUNTIFS(C1572,"*"&amp;'分け方の表'!$F$4:$F$23&amp;"*")&gt;0)*('分け方の表'!$F$4:$F$23&lt;&gt;"")*'分け方の表'!$I$4:$I$23)=0,99,1+COUNTIFS('分け方の表'!$I$4:$I$23,"&gt;"&amp;SUMPRODUCT((COUNTIFS(C1572,"*"&amp;'分け方の表'!$F$4:$F$23&amp;"*")&gt;0)*('分け方の表'!$F$4:$F$23&lt;&gt;"")*'分け方の表'!$I$4:$I$23))))</f>
        <v/>
      </c>
      <c r="Q1572" s="39">
        <f>IF(L1572&lt;&gt;1,"",IF(P1572&gt;=99,"",INDEX('分け方の表'!$G$4:$G$23,P1572)&amp;""))</f>
        <v/>
      </c>
      <c r="R1572" s="39">
        <f>IF(L1572&lt;&gt;1,"",IF((F1572="収入")*(G1572="給与")*(E1572&lt;&gt;"")*(COUNTIFS('分け方の表'!$J$4:$J$13,E1572)&gt;0),INDEX('分け方の表'!$K$4:$K$13,MATCH(E1572,'分け方の表'!$J$4:$J$13,0))&amp;"",IFERROR(INDEX('分け方の表'!$C$4:$C$103,MATCH(F1572&amp;"|"&amp;G1572,'分け方の表'!$D$4:$D$103,0))&amp;"",IFERROR(INDEX('分け方の表'!$C$4:$C$103,MATCH(F1572&amp;"|（ほか全部）",'分け方の表'!$D$4:$D$103,0))&amp;"","未分類"))))</f>
        <v/>
      </c>
      <c r="S1572" s="39">
        <f>IF(L1572&lt;&gt;1,"",IF(N1572=1,"",IF(IF(O1572&gt;0,INDEX('分け方の表'!$N$4:$N$53,O1572)&amp;"","")&lt;&gt;"",IF(INDEX('分け方の表'!$N$4:$N$53,O1572)="（数えない）","",INDEX('分け方の表'!$N$4:$N$53,O1572)&amp;""),IF(I1572&amp;""="1",IF((Q1572&lt;&gt;"")*(D1572&lt;0)*(IFERROR(INDEX('入力'!$E$30:$E$88,MATCH(Q1572,'入力'!$A$30:$A$88,0)),"")="貯める・増やす"),Q1572,""),IF(A1572&amp;""="0","",IF(Q1572&lt;&gt;"",Q1572,R1572))))))</f>
        <v/>
      </c>
      <c r="T1572" s="56">
        <f>IF(S1572="","",IF(IFERROR(INDEX('入力'!$E$30:$E$88,MATCH(S1572,'入力'!$A$30:$A$88,0)),"")="入るお金",D1572,-D1572))</f>
        <v/>
      </c>
      <c r="U1572" s="39">
        <f>IF(L1572="","",IF(L1572&lt;&gt;1,"見出しなど",IF(N1572=1,"重なり",IF(S1572="",IF(O1572&gt;0,"数えない（直した）",IF(I1572&amp;""="1","振替",IF(A1572&amp;""="0","計算対象外","数えない"))),IF(COUNTIFS('入力'!$A$30:$A$88,S1572)=0,"一覧にない費目",IF(O1572&gt;0,"直した",IF(S1572="未分類","未分類","OK")))))))</f>
        <v/>
      </c>
    </row>
    <row r="1573">
      <c r="A1573" s="40" t="n"/>
      <c r="B1573" s="34" t="n"/>
      <c r="C1573" s="35" t="n"/>
      <c r="D1573" s="36" t="n"/>
      <c r="E1573" s="35" t="n"/>
      <c r="F1573" s="35" t="n"/>
      <c r="G1573" s="35" t="n"/>
      <c r="H1573" s="35" t="n"/>
      <c r="I1573" s="40" t="n"/>
      <c r="J1573" s="35" t="n"/>
      <c r="L1573" s="39">
        <f>IF(B1573="","",IFERROR(YEAR(B1573)*0+D1573*0+1,0))</f>
        <v/>
      </c>
      <c r="M1573" s="55">
        <f>IF(L1573&lt;&gt;1,"",IF(O1573&gt;0,IF(INDEX('分け方の表'!$O$4:$O$53,O1573)&lt;&gt;"",DATE(YEAR(INDEX('分け方の表'!$O$4:$O$53,O1573)),MONTH(INDEX('分け方の表'!$O$4:$O$53,O1573)),1),DATE(YEAR(B1573),MONTH(B1573),1)),DATE(YEAR(B1573),MONTH(B1573),1)))</f>
        <v/>
      </c>
      <c r="N1573" s="39">
        <f>IF(L1573&lt;&gt;1,"",IF(J1573="",0,IF(COUNTIFS($J$4:J1573,J1573)&gt;1,1,0)))</f>
        <v/>
      </c>
      <c r="O1573" s="39">
        <f>IF(L1573&lt;&gt;1,"",IF(J1573="",0,IFERROR(MATCH(J1573,'分け方の表'!$M$4:$M$53,0),0)))</f>
        <v/>
      </c>
      <c r="P1573" s="39">
        <f>IF(L1573&lt;&gt;1,"",IF(SUMPRODUCT((COUNTIFS(C1573,"*"&amp;'分け方の表'!$F$4:$F$23&amp;"*")&gt;0)*('分け方の表'!$F$4:$F$23&lt;&gt;"")*'分け方の表'!$I$4:$I$23)=0,99,1+COUNTIFS('分け方の表'!$I$4:$I$23,"&gt;"&amp;SUMPRODUCT((COUNTIFS(C1573,"*"&amp;'分け方の表'!$F$4:$F$23&amp;"*")&gt;0)*('分け方の表'!$F$4:$F$23&lt;&gt;"")*'分け方の表'!$I$4:$I$23))))</f>
        <v/>
      </c>
      <c r="Q1573" s="39">
        <f>IF(L1573&lt;&gt;1,"",IF(P1573&gt;=99,"",INDEX('分け方の表'!$G$4:$G$23,P1573)&amp;""))</f>
        <v/>
      </c>
      <c r="R1573" s="39">
        <f>IF(L1573&lt;&gt;1,"",IF((F1573="収入")*(G1573="給与")*(E1573&lt;&gt;"")*(COUNTIFS('分け方の表'!$J$4:$J$13,E1573)&gt;0),INDEX('分け方の表'!$K$4:$K$13,MATCH(E1573,'分け方の表'!$J$4:$J$13,0))&amp;"",IFERROR(INDEX('分け方の表'!$C$4:$C$103,MATCH(F1573&amp;"|"&amp;G1573,'分け方の表'!$D$4:$D$103,0))&amp;"",IFERROR(INDEX('分け方の表'!$C$4:$C$103,MATCH(F1573&amp;"|（ほか全部）",'分け方の表'!$D$4:$D$103,0))&amp;"","未分類"))))</f>
        <v/>
      </c>
      <c r="S1573" s="39">
        <f>IF(L1573&lt;&gt;1,"",IF(N1573=1,"",IF(IF(O1573&gt;0,INDEX('分け方の表'!$N$4:$N$53,O1573)&amp;"","")&lt;&gt;"",IF(INDEX('分け方の表'!$N$4:$N$53,O1573)="（数えない）","",INDEX('分け方の表'!$N$4:$N$53,O1573)&amp;""),IF(I1573&amp;""="1",IF((Q1573&lt;&gt;"")*(D1573&lt;0)*(IFERROR(INDEX('入力'!$E$30:$E$88,MATCH(Q1573,'入力'!$A$30:$A$88,0)),"")="貯める・増やす"),Q1573,""),IF(A1573&amp;""="0","",IF(Q1573&lt;&gt;"",Q1573,R1573))))))</f>
        <v/>
      </c>
      <c r="T1573" s="56">
        <f>IF(S1573="","",IF(IFERROR(INDEX('入力'!$E$30:$E$88,MATCH(S1573,'入力'!$A$30:$A$88,0)),"")="入るお金",D1573,-D1573))</f>
        <v/>
      </c>
      <c r="U1573" s="39">
        <f>IF(L1573="","",IF(L1573&lt;&gt;1,"見出しなど",IF(N1573=1,"重なり",IF(S1573="",IF(O1573&gt;0,"数えない（直した）",IF(I1573&amp;""="1","振替",IF(A1573&amp;""="0","計算対象外","数えない"))),IF(COUNTIFS('入力'!$A$30:$A$88,S1573)=0,"一覧にない費目",IF(O1573&gt;0,"直した",IF(S1573="未分類","未分類","OK")))))))</f>
        <v/>
      </c>
    </row>
    <row r="1574">
      <c r="A1574" s="40" t="n"/>
      <c r="B1574" s="34" t="n"/>
      <c r="C1574" s="35" t="n"/>
      <c r="D1574" s="36" t="n"/>
      <c r="E1574" s="35" t="n"/>
      <c r="F1574" s="35" t="n"/>
      <c r="G1574" s="35" t="n"/>
      <c r="H1574" s="35" t="n"/>
      <c r="I1574" s="40" t="n"/>
      <c r="J1574" s="35" t="n"/>
      <c r="L1574" s="39">
        <f>IF(B1574="","",IFERROR(YEAR(B1574)*0+D1574*0+1,0))</f>
        <v/>
      </c>
      <c r="M1574" s="55">
        <f>IF(L1574&lt;&gt;1,"",IF(O1574&gt;0,IF(INDEX('分け方の表'!$O$4:$O$53,O1574)&lt;&gt;"",DATE(YEAR(INDEX('分け方の表'!$O$4:$O$53,O1574)),MONTH(INDEX('分け方の表'!$O$4:$O$53,O1574)),1),DATE(YEAR(B1574),MONTH(B1574),1)),DATE(YEAR(B1574),MONTH(B1574),1)))</f>
        <v/>
      </c>
      <c r="N1574" s="39">
        <f>IF(L1574&lt;&gt;1,"",IF(J1574="",0,IF(COUNTIFS($J$4:J1574,J1574)&gt;1,1,0)))</f>
        <v/>
      </c>
      <c r="O1574" s="39">
        <f>IF(L1574&lt;&gt;1,"",IF(J1574="",0,IFERROR(MATCH(J1574,'分け方の表'!$M$4:$M$53,0),0)))</f>
        <v/>
      </c>
      <c r="P1574" s="39">
        <f>IF(L1574&lt;&gt;1,"",IF(SUMPRODUCT((COUNTIFS(C1574,"*"&amp;'分け方の表'!$F$4:$F$23&amp;"*")&gt;0)*('分け方の表'!$F$4:$F$23&lt;&gt;"")*'分け方の表'!$I$4:$I$23)=0,99,1+COUNTIFS('分け方の表'!$I$4:$I$23,"&gt;"&amp;SUMPRODUCT((COUNTIFS(C1574,"*"&amp;'分け方の表'!$F$4:$F$23&amp;"*")&gt;0)*('分け方の表'!$F$4:$F$23&lt;&gt;"")*'分け方の表'!$I$4:$I$23))))</f>
        <v/>
      </c>
      <c r="Q1574" s="39">
        <f>IF(L1574&lt;&gt;1,"",IF(P1574&gt;=99,"",INDEX('分け方の表'!$G$4:$G$23,P1574)&amp;""))</f>
        <v/>
      </c>
      <c r="R1574" s="39">
        <f>IF(L1574&lt;&gt;1,"",IF((F1574="収入")*(G1574="給与")*(E1574&lt;&gt;"")*(COUNTIFS('分け方の表'!$J$4:$J$13,E1574)&gt;0),INDEX('分け方の表'!$K$4:$K$13,MATCH(E1574,'分け方の表'!$J$4:$J$13,0))&amp;"",IFERROR(INDEX('分け方の表'!$C$4:$C$103,MATCH(F1574&amp;"|"&amp;G1574,'分け方の表'!$D$4:$D$103,0))&amp;"",IFERROR(INDEX('分け方の表'!$C$4:$C$103,MATCH(F1574&amp;"|（ほか全部）",'分け方の表'!$D$4:$D$103,0))&amp;"","未分類"))))</f>
        <v/>
      </c>
      <c r="S1574" s="39">
        <f>IF(L1574&lt;&gt;1,"",IF(N1574=1,"",IF(IF(O1574&gt;0,INDEX('分け方の表'!$N$4:$N$53,O1574)&amp;"","")&lt;&gt;"",IF(INDEX('分け方の表'!$N$4:$N$53,O1574)="（数えない）","",INDEX('分け方の表'!$N$4:$N$53,O1574)&amp;""),IF(I1574&amp;""="1",IF((Q1574&lt;&gt;"")*(D1574&lt;0)*(IFERROR(INDEX('入力'!$E$30:$E$88,MATCH(Q1574,'入力'!$A$30:$A$88,0)),"")="貯める・増やす"),Q1574,""),IF(A1574&amp;""="0","",IF(Q1574&lt;&gt;"",Q1574,R1574))))))</f>
        <v/>
      </c>
      <c r="T1574" s="56">
        <f>IF(S1574="","",IF(IFERROR(INDEX('入力'!$E$30:$E$88,MATCH(S1574,'入力'!$A$30:$A$88,0)),"")="入るお金",D1574,-D1574))</f>
        <v/>
      </c>
      <c r="U1574" s="39">
        <f>IF(L1574="","",IF(L1574&lt;&gt;1,"見出しなど",IF(N1574=1,"重なり",IF(S1574="",IF(O1574&gt;0,"数えない（直した）",IF(I1574&amp;""="1","振替",IF(A1574&amp;""="0","計算対象外","数えない"))),IF(COUNTIFS('入力'!$A$30:$A$88,S1574)=0,"一覧にない費目",IF(O1574&gt;0,"直した",IF(S1574="未分類","未分類","OK")))))))</f>
        <v/>
      </c>
    </row>
    <row r="1575">
      <c r="A1575" s="40" t="n"/>
      <c r="B1575" s="34" t="n"/>
      <c r="C1575" s="35" t="n"/>
      <c r="D1575" s="36" t="n"/>
      <c r="E1575" s="35" t="n"/>
      <c r="F1575" s="35" t="n"/>
      <c r="G1575" s="35" t="n"/>
      <c r="H1575" s="35" t="n"/>
      <c r="I1575" s="40" t="n"/>
      <c r="J1575" s="35" t="n"/>
      <c r="L1575" s="39">
        <f>IF(B1575="","",IFERROR(YEAR(B1575)*0+D1575*0+1,0))</f>
        <v/>
      </c>
      <c r="M1575" s="55">
        <f>IF(L1575&lt;&gt;1,"",IF(O1575&gt;0,IF(INDEX('分け方の表'!$O$4:$O$53,O1575)&lt;&gt;"",DATE(YEAR(INDEX('分け方の表'!$O$4:$O$53,O1575)),MONTH(INDEX('分け方の表'!$O$4:$O$53,O1575)),1),DATE(YEAR(B1575),MONTH(B1575),1)),DATE(YEAR(B1575),MONTH(B1575),1)))</f>
        <v/>
      </c>
      <c r="N1575" s="39">
        <f>IF(L1575&lt;&gt;1,"",IF(J1575="",0,IF(COUNTIFS($J$4:J1575,J1575)&gt;1,1,0)))</f>
        <v/>
      </c>
      <c r="O1575" s="39">
        <f>IF(L1575&lt;&gt;1,"",IF(J1575="",0,IFERROR(MATCH(J1575,'分け方の表'!$M$4:$M$53,0),0)))</f>
        <v/>
      </c>
      <c r="P1575" s="39">
        <f>IF(L1575&lt;&gt;1,"",IF(SUMPRODUCT((COUNTIFS(C1575,"*"&amp;'分け方の表'!$F$4:$F$23&amp;"*")&gt;0)*('分け方の表'!$F$4:$F$23&lt;&gt;"")*'分け方の表'!$I$4:$I$23)=0,99,1+COUNTIFS('分け方の表'!$I$4:$I$23,"&gt;"&amp;SUMPRODUCT((COUNTIFS(C1575,"*"&amp;'分け方の表'!$F$4:$F$23&amp;"*")&gt;0)*('分け方の表'!$F$4:$F$23&lt;&gt;"")*'分け方の表'!$I$4:$I$23))))</f>
        <v/>
      </c>
      <c r="Q1575" s="39">
        <f>IF(L1575&lt;&gt;1,"",IF(P1575&gt;=99,"",INDEX('分け方の表'!$G$4:$G$23,P1575)&amp;""))</f>
        <v/>
      </c>
      <c r="R1575" s="39">
        <f>IF(L1575&lt;&gt;1,"",IF((F1575="収入")*(G1575="給与")*(E1575&lt;&gt;"")*(COUNTIFS('分け方の表'!$J$4:$J$13,E1575)&gt;0),INDEX('分け方の表'!$K$4:$K$13,MATCH(E1575,'分け方の表'!$J$4:$J$13,0))&amp;"",IFERROR(INDEX('分け方の表'!$C$4:$C$103,MATCH(F1575&amp;"|"&amp;G1575,'分け方の表'!$D$4:$D$103,0))&amp;"",IFERROR(INDEX('分け方の表'!$C$4:$C$103,MATCH(F1575&amp;"|（ほか全部）",'分け方の表'!$D$4:$D$103,0))&amp;"","未分類"))))</f>
        <v/>
      </c>
      <c r="S1575" s="39">
        <f>IF(L1575&lt;&gt;1,"",IF(N1575=1,"",IF(IF(O1575&gt;0,INDEX('分け方の表'!$N$4:$N$53,O1575)&amp;"","")&lt;&gt;"",IF(INDEX('分け方の表'!$N$4:$N$53,O1575)="（数えない）","",INDEX('分け方の表'!$N$4:$N$53,O1575)&amp;""),IF(I1575&amp;""="1",IF((Q1575&lt;&gt;"")*(D1575&lt;0)*(IFERROR(INDEX('入力'!$E$30:$E$88,MATCH(Q1575,'入力'!$A$30:$A$88,0)),"")="貯める・増やす"),Q1575,""),IF(A1575&amp;""="0","",IF(Q1575&lt;&gt;"",Q1575,R1575))))))</f>
        <v/>
      </c>
      <c r="T1575" s="56">
        <f>IF(S1575="","",IF(IFERROR(INDEX('入力'!$E$30:$E$88,MATCH(S1575,'入力'!$A$30:$A$88,0)),"")="入るお金",D1575,-D1575))</f>
        <v/>
      </c>
      <c r="U1575" s="39">
        <f>IF(L1575="","",IF(L1575&lt;&gt;1,"見出しなど",IF(N1575=1,"重なり",IF(S1575="",IF(O1575&gt;0,"数えない（直した）",IF(I1575&amp;""="1","振替",IF(A1575&amp;""="0","計算対象外","数えない"))),IF(COUNTIFS('入力'!$A$30:$A$88,S1575)=0,"一覧にない費目",IF(O1575&gt;0,"直した",IF(S1575="未分類","未分類","OK")))))))</f>
        <v/>
      </c>
    </row>
    <row r="1576">
      <c r="A1576" s="40" t="n"/>
      <c r="B1576" s="34" t="n"/>
      <c r="C1576" s="35" t="n"/>
      <c r="D1576" s="36" t="n"/>
      <c r="E1576" s="35" t="n"/>
      <c r="F1576" s="35" t="n"/>
      <c r="G1576" s="35" t="n"/>
      <c r="H1576" s="35" t="n"/>
      <c r="I1576" s="40" t="n"/>
      <c r="J1576" s="35" t="n"/>
      <c r="L1576" s="39">
        <f>IF(B1576="","",IFERROR(YEAR(B1576)*0+D1576*0+1,0))</f>
        <v/>
      </c>
      <c r="M1576" s="55">
        <f>IF(L1576&lt;&gt;1,"",IF(O1576&gt;0,IF(INDEX('分け方の表'!$O$4:$O$53,O1576)&lt;&gt;"",DATE(YEAR(INDEX('分け方の表'!$O$4:$O$53,O1576)),MONTH(INDEX('分け方の表'!$O$4:$O$53,O1576)),1),DATE(YEAR(B1576),MONTH(B1576),1)),DATE(YEAR(B1576),MONTH(B1576),1)))</f>
        <v/>
      </c>
      <c r="N1576" s="39">
        <f>IF(L1576&lt;&gt;1,"",IF(J1576="",0,IF(COUNTIFS($J$4:J1576,J1576)&gt;1,1,0)))</f>
        <v/>
      </c>
      <c r="O1576" s="39">
        <f>IF(L1576&lt;&gt;1,"",IF(J1576="",0,IFERROR(MATCH(J1576,'分け方の表'!$M$4:$M$53,0),0)))</f>
        <v/>
      </c>
      <c r="P1576" s="39">
        <f>IF(L1576&lt;&gt;1,"",IF(SUMPRODUCT((COUNTIFS(C1576,"*"&amp;'分け方の表'!$F$4:$F$23&amp;"*")&gt;0)*('分け方の表'!$F$4:$F$23&lt;&gt;"")*'分け方の表'!$I$4:$I$23)=0,99,1+COUNTIFS('分け方の表'!$I$4:$I$23,"&gt;"&amp;SUMPRODUCT((COUNTIFS(C1576,"*"&amp;'分け方の表'!$F$4:$F$23&amp;"*")&gt;0)*('分け方の表'!$F$4:$F$23&lt;&gt;"")*'分け方の表'!$I$4:$I$23))))</f>
        <v/>
      </c>
      <c r="Q1576" s="39">
        <f>IF(L1576&lt;&gt;1,"",IF(P1576&gt;=99,"",INDEX('分け方の表'!$G$4:$G$23,P1576)&amp;""))</f>
        <v/>
      </c>
      <c r="R1576" s="39">
        <f>IF(L1576&lt;&gt;1,"",IF((F1576="収入")*(G1576="給与")*(E1576&lt;&gt;"")*(COUNTIFS('分け方の表'!$J$4:$J$13,E1576)&gt;0),INDEX('分け方の表'!$K$4:$K$13,MATCH(E1576,'分け方の表'!$J$4:$J$13,0))&amp;"",IFERROR(INDEX('分け方の表'!$C$4:$C$103,MATCH(F1576&amp;"|"&amp;G1576,'分け方の表'!$D$4:$D$103,0))&amp;"",IFERROR(INDEX('分け方の表'!$C$4:$C$103,MATCH(F1576&amp;"|（ほか全部）",'分け方の表'!$D$4:$D$103,0))&amp;"","未分類"))))</f>
        <v/>
      </c>
      <c r="S1576" s="39">
        <f>IF(L1576&lt;&gt;1,"",IF(N1576=1,"",IF(IF(O1576&gt;0,INDEX('分け方の表'!$N$4:$N$53,O1576)&amp;"","")&lt;&gt;"",IF(INDEX('分け方の表'!$N$4:$N$53,O1576)="（数えない）","",INDEX('分け方の表'!$N$4:$N$53,O1576)&amp;""),IF(I1576&amp;""="1",IF((Q1576&lt;&gt;"")*(D1576&lt;0)*(IFERROR(INDEX('入力'!$E$30:$E$88,MATCH(Q1576,'入力'!$A$30:$A$88,0)),"")="貯める・増やす"),Q1576,""),IF(A1576&amp;""="0","",IF(Q1576&lt;&gt;"",Q1576,R1576))))))</f>
        <v/>
      </c>
      <c r="T1576" s="56">
        <f>IF(S1576="","",IF(IFERROR(INDEX('入力'!$E$30:$E$88,MATCH(S1576,'入力'!$A$30:$A$88,0)),"")="入るお金",D1576,-D1576))</f>
        <v/>
      </c>
      <c r="U1576" s="39">
        <f>IF(L1576="","",IF(L1576&lt;&gt;1,"見出しなど",IF(N1576=1,"重なり",IF(S1576="",IF(O1576&gt;0,"数えない（直した）",IF(I1576&amp;""="1","振替",IF(A1576&amp;""="0","計算対象外","数えない"))),IF(COUNTIFS('入力'!$A$30:$A$88,S1576)=0,"一覧にない費目",IF(O1576&gt;0,"直した",IF(S1576="未分類","未分類","OK")))))))</f>
        <v/>
      </c>
    </row>
    <row r="1577">
      <c r="A1577" s="40" t="n"/>
      <c r="B1577" s="34" t="n"/>
      <c r="C1577" s="35" t="n"/>
      <c r="D1577" s="36" t="n"/>
      <c r="E1577" s="35" t="n"/>
      <c r="F1577" s="35" t="n"/>
      <c r="G1577" s="35" t="n"/>
      <c r="H1577" s="35" t="n"/>
      <c r="I1577" s="40" t="n"/>
      <c r="J1577" s="35" t="n"/>
      <c r="L1577" s="39">
        <f>IF(B1577="","",IFERROR(YEAR(B1577)*0+D1577*0+1,0))</f>
        <v/>
      </c>
      <c r="M1577" s="55">
        <f>IF(L1577&lt;&gt;1,"",IF(O1577&gt;0,IF(INDEX('分け方の表'!$O$4:$O$53,O1577)&lt;&gt;"",DATE(YEAR(INDEX('分け方の表'!$O$4:$O$53,O1577)),MONTH(INDEX('分け方の表'!$O$4:$O$53,O1577)),1),DATE(YEAR(B1577),MONTH(B1577),1)),DATE(YEAR(B1577),MONTH(B1577),1)))</f>
        <v/>
      </c>
      <c r="N1577" s="39">
        <f>IF(L1577&lt;&gt;1,"",IF(J1577="",0,IF(COUNTIFS($J$4:J1577,J1577)&gt;1,1,0)))</f>
        <v/>
      </c>
      <c r="O1577" s="39">
        <f>IF(L1577&lt;&gt;1,"",IF(J1577="",0,IFERROR(MATCH(J1577,'分け方の表'!$M$4:$M$53,0),0)))</f>
        <v/>
      </c>
      <c r="P1577" s="39">
        <f>IF(L1577&lt;&gt;1,"",IF(SUMPRODUCT((COUNTIFS(C1577,"*"&amp;'分け方の表'!$F$4:$F$23&amp;"*")&gt;0)*('分け方の表'!$F$4:$F$23&lt;&gt;"")*'分け方の表'!$I$4:$I$23)=0,99,1+COUNTIFS('分け方の表'!$I$4:$I$23,"&gt;"&amp;SUMPRODUCT((COUNTIFS(C1577,"*"&amp;'分け方の表'!$F$4:$F$23&amp;"*")&gt;0)*('分け方の表'!$F$4:$F$23&lt;&gt;"")*'分け方の表'!$I$4:$I$23))))</f>
        <v/>
      </c>
      <c r="Q1577" s="39">
        <f>IF(L1577&lt;&gt;1,"",IF(P1577&gt;=99,"",INDEX('分け方の表'!$G$4:$G$23,P1577)&amp;""))</f>
        <v/>
      </c>
      <c r="R1577" s="39">
        <f>IF(L1577&lt;&gt;1,"",IF((F1577="収入")*(G1577="給与")*(E1577&lt;&gt;"")*(COUNTIFS('分け方の表'!$J$4:$J$13,E1577)&gt;0),INDEX('分け方の表'!$K$4:$K$13,MATCH(E1577,'分け方の表'!$J$4:$J$13,0))&amp;"",IFERROR(INDEX('分け方の表'!$C$4:$C$103,MATCH(F1577&amp;"|"&amp;G1577,'分け方の表'!$D$4:$D$103,0))&amp;"",IFERROR(INDEX('分け方の表'!$C$4:$C$103,MATCH(F1577&amp;"|（ほか全部）",'分け方の表'!$D$4:$D$103,0))&amp;"","未分類"))))</f>
        <v/>
      </c>
      <c r="S1577" s="39">
        <f>IF(L1577&lt;&gt;1,"",IF(N1577=1,"",IF(IF(O1577&gt;0,INDEX('分け方の表'!$N$4:$N$53,O1577)&amp;"","")&lt;&gt;"",IF(INDEX('分け方の表'!$N$4:$N$53,O1577)="（数えない）","",INDEX('分け方の表'!$N$4:$N$53,O1577)&amp;""),IF(I1577&amp;""="1",IF((Q1577&lt;&gt;"")*(D1577&lt;0)*(IFERROR(INDEX('入力'!$E$30:$E$88,MATCH(Q1577,'入力'!$A$30:$A$88,0)),"")="貯める・増やす"),Q1577,""),IF(A1577&amp;""="0","",IF(Q1577&lt;&gt;"",Q1577,R1577))))))</f>
        <v/>
      </c>
      <c r="T1577" s="56">
        <f>IF(S1577="","",IF(IFERROR(INDEX('入力'!$E$30:$E$88,MATCH(S1577,'入力'!$A$30:$A$88,0)),"")="入るお金",D1577,-D1577))</f>
        <v/>
      </c>
      <c r="U1577" s="39">
        <f>IF(L1577="","",IF(L1577&lt;&gt;1,"見出しなど",IF(N1577=1,"重なり",IF(S1577="",IF(O1577&gt;0,"数えない（直した）",IF(I1577&amp;""="1","振替",IF(A1577&amp;""="0","計算対象外","数えない"))),IF(COUNTIFS('入力'!$A$30:$A$88,S1577)=0,"一覧にない費目",IF(O1577&gt;0,"直した",IF(S1577="未分類","未分類","OK")))))))</f>
        <v/>
      </c>
    </row>
    <row r="1578">
      <c r="A1578" s="40" t="n"/>
      <c r="B1578" s="34" t="n"/>
      <c r="C1578" s="35" t="n"/>
      <c r="D1578" s="36" t="n"/>
      <c r="E1578" s="35" t="n"/>
      <c r="F1578" s="35" t="n"/>
      <c r="G1578" s="35" t="n"/>
      <c r="H1578" s="35" t="n"/>
      <c r="I1578" s="40" t="n"/>
      <c r="J1578" s="35" t="n"/>
      <c r="L1578" s="39">
        <f>IF(B1578="","",IFERROR(YEAR(B1578)*0+D1578*0+1,0))</f>
        <v/>
      </c>
      <c r="M1578" s="55">
        <f>IF(L1578&lt;&gt;1,"",IF(O1578&gt;0,IF(INDEX('分け方の表'!$O$4:$O$53,O1578)&lt;&gt;"",DATE(YEAR(INDEX('分け方の表'!$O$4:$O$53,O1578)),MONTH(INDEX('分け方の表'!$O$4:$O$53,O1578)),1),DATE(YEAR(B1578),MONTH(B1578),1)),DATE(YEAR(B1578),MONTH(B1578),1)))</f>
        <v/>
      </c>
      <c r="N1578" s="39">
        <f>IF(L1578&lt;&gt;1,"",IF(J1578="",0,IF(COUNTIFS($J$4:J1578,J1578)&gt;1,1,0)))</f>
        <v/>
      </c>
      <c r="O1578" s="39">
        <f>IF(L1578&lt;&gt;1,"",IF(J1578="",0,IFERROR(MATCH(J1578,'分け方の表'!$M$4:$M$53,0),0)))</f>
        <v/>
      </c>
      <c r="P1578" s="39">
        <f>IF(L1578&lt;&gt;1,"",IF(SUMPRODUCT((COUNTIFS(C1578,"*"&amp;'分け方の表'!$F$4:$F$23&amp;"*")&gt;0)*('分け方の表'!$F$4:$F$23&lt;&gt;"")*'分け方の表'!$I$4:$I$23)=0,99,1+COUNTIFS('分け方の表'!$I$4:$I$23,"&gt;"&amp;SUMPRODUCT((COUNTIFS(C1578,"*"&amp;'分け方の表'!$F$4:$F$23&amp;"*")&gt;0)*('分け方の表'!$F$4:$F$23&lt;&gt;"")*'分け方の表'!$I$4:$I$23))))</f>
        <v/>
      </c>
      <c r="Q1578" s="39">
        <f>IF(L1578&lt;&gt;1,"",IF(P1578&gt;=99,"",INDEX('分け方の表'!$G$4:$G$23,P1578)&amp;""))</f>
        <v/>
      </c>
      <c r="R1578" s="39">
        <f>IF(L1578&lt;&gt;1,"",IF((F1578="収入")*(G1578="給与")*(E1578&lt;&gt;"")*(COUNTIFS('分け方の表'!$J$4:$J$13,E1578)&gt;0),INDEX('分け方の表'!$K$4:$K$13,MATCH(E1578,'分け方の表'!$J$4:$J$13,0))&amp;"",IFERROR(INDEX('分け方の表'!$C$4:$C$103,MATCH(F1578&amp;"|"&amp;G1578,'分け方の表'!$D$4:$D$103,0))&amp;"",IFERROR(INDEX('分け方の表'!$C$4:$C$103,MATCH(F1578&amp;"|（ほか全部）",'分け方の表'!$D$4:$D$103,0))&amp;"","未分類"))))</f>
        <v/>
      </c>
      <c r="S1578" s="39">
        <f>IF(L1578&lt;&gt;1,"",IF(N1578=1,"",IF(IF(O1578&gt;0,INDEX('分け方の表'!$N$4:$N$53,O1578)&amp;"","")&lt;&gt;"",IF(INDEX('分け方の表'!$N$4:$N$53,O1578)="（数えない）","",INDEX('分け方の表'!$N$4:$N$53,O1578)&amp;""),IF(I1578&amp;""="1",IF((Q1578&lt;&gt;"")*(D1578&lt;0)*(IFERROR(INDEX('入力'!$E$30:$E$88,MATCH(Q1578,'入力'!$A$30:$A$88,0)),"")="貯める・増やす"),Q1578,""),IF(A1578&amp;""="0","",IF(Q1578&lt;&gt;"",Q1578,R1578))))))</f>
        <v/>
      </c>
      <c r="T1578" s="56">
        <f>IF(S1578="","",IF(IFERROR(INDEX('入力'!$E$30:$E$88,MATCH(S1578,'入力'!$A$30:$A$88,0)),"")="入るお金",D1578,-D1578))</f>
        <v/>
      </c>
      <c r="U1578" s="39">
        <f>IF(L1578="","",IF(L1578&lt;&gt;1,"見出しなど",IF(N1578=1,"重なり",IF(S1578="",IF(O1578&gt;0,"数えない（直した）",IF(I1578&amp;""="1","振替",IF(A1578&amp;""="0","計算対象外","数えない"))),IF(COUNTIFS('入力'!$A$30:$A$88,S1578)=0,"一覧にない費目",IF(O1578&gt;0,"直した",IF(S1578="未分類","未分類","OK")))))))</f>
        <v/>
      </c>
    </row>
    <row r="1579">
      <c r="A1579" s="40" t="n"/>
      <c r="B1579" s="34" t="n"/>
      <c r="C1579" s="35" t="n"/>
      <c r="D1579" s="36" t="n"/>
      <c r="E1579" s="35" t="n"/>
      <c r="F1579" s="35" t="n"/>
      <c r="G1579" s="35" t="n"/>
      <c r="H1579" s="35" t="n"/>
      <c r="I1579" s="40" t="n"/>
      <c r="J1579" s="35" t="n"/>
      <c r="L1579" s="39">
        <f>IF(B1579="","",IFERROR(YEAR(B1579)*0+D1579*0+1,0))</f>
        <v/>
      </c>
      <c r="M1579" s="55">
        <f>IF(L1579&lt;&gt;1,"",IF(O1579&gt;0,IF(INDEX('分け方の表'!$O$4:$O$53,O1579)&lt;&gt;"",DATE(YEAR(INDEX('分け方の表'!$O$4:$O$53,O1579)),MONTH(INDEX('分け方の表'!$O$4:$O$53,O1579)),1),DATE(YEAR(B1579),MONTH(B1579),1)),DATE(YEAR(B1579),MONTH(B1579),1)))</f>
        <v/>
      </c>
      <c r="N1579" s="39">
        <f>IF(L1579&lt;&gt;1,"",IF(J1579="",0,IF(COUNTIFS($J$4:J1579,J1579)&gt;1,1,0)))</f>
        <v/>
      </c>
      <c r="O1579" s="39">
        <f>IF(L1579&lt;&gt;1,"",IF(J1579="",0,IFERROR(MATCH(J1579,'分け方の表'!$M$4:$M$53,0),0)))</f>
        <v/>
      </c>
      <c r="P1579" s="39">
        <f>IF(L1579&lt;&gt;1,"",IF(SUMPRODUCT((COUNTIFS(C1579,"*"&amp;'分け方の表'!$F$4:$F$23&amp;"*")&gt;0)*('分け方の表'!$F$4:$F$23&lt;&gt;"")*'分け方の表'!$I$4:$I$23)=0,99,1+COUNTIFS('分け方の表'!$I$4:$I$23,"&gt;"&amp;SUMPRODUCT((COUNTIFS(C1579,"*"&amp;'分け方の表'!$F$4:$F$23&amp;"*")&gt;0)*('分け方の表'!$F$4:$F$23&lt;&gt;"")*'分け方の表'!$I$4:$I$23))))</f>
        <v/>
      </c>
      <c r="Q1579" s="39">
        <f>IF(L1579&lt;&gt;1,"",IF(P1579&gt;=99,"",INDEX('分け方の表'!$G$4:$G$23,P1579)&amp;""))</f>
        <v/>
      </c>
      <c r="R1579" s="39">
        <f>IF(L1579&lt;&gt;1,"",IF((F1579="収入")*(G1579="給与")*(E1579&lt;&gt;"")*(COUNTIFS('分け方の表'!$J$4:$J$13,E1579)&gt;0),INDEX('分け方の表'!$K$4:$K$13,MATCH(E1579,'分け方の表'!$J$4:$J$13,0))&amp;"",IFERROR(INDEX('分け方の表'!$C$4:$C$103,MATCH(F1579&amp;"|"&amp;G1579,'分け方の表'!$D$4:$D$103,0))&amp;"",IFERROR(INDEX('分け方の表'!$C$4:$C$103,MATCH(F1579&amp;"|（ほか全部）",'分け方の表'!$D$4:$D$103,0))&amp;"","未分類"))))</f>
        <v/>
      </c>
      <c r="S1579" s="39">
        <f>IF(L1579&lt;&gt;1,"",IF(N1579=1,"",IF(IF(O1579&gt;0,INDEX('分け方の表'!$N$4:$N$53,O1579)&amp;"","")&lt;&gt;"",IF(INDEX('分け方の表'!$N$4:$N$53,O1579)="（数えない）","",INDEX('分け方の表'!$N$4:$N$53,O1579)&amp;""),IF(I1579&amp;""="1",IF((Q1579&lt;&gt;"")*(D1579&lt;0)*(IFERROR(INDEX('入力'!$E$30:$E$88,MATCH(Q1579,'入力'!$A$30:$A$88,0)),"")="貯める・増やす"),Q1579,""),IF(A1579&amp;""="0","",IF(Q1579&lt;&gt;"",Q1579,R1579))))))</f>
        <v/>
      </c>
      <c r="T1579" s="56">
        <f>IF(S1579="","",IF(IFERROR(INDEX('入力'!$E$30:$E$88,MATCH(S1579,'入力'!$A$30:$A$88,0)),"")="入るお金",D1579,-D1579))</f>
        <v/>
      </c>
      <c r="U1579" s="39">
        <f>IF(L1579="","",IF(L1579&lt;&gt;1,"見出しなど",IF(N1579=1,"重なり",IF(S1579="",IF(O1579&gt;0,"数えない（直した）",IF(I1579&amp;""="1","振替",IF(A1579&amp;""="0","計算対象外","数えない"))),IF(COUNTIFS('入力'!$A$30:$A$88,S1579)=0,"一覧にない費目",IF(O1579&gt;0,"直した",IF(S1579="未分類","未分類","OK")))))))</f>
        <v/>
      </c>
    </row>
    <row r="1580">
      <c r="A1580" s="40" t="n"/>
      <c r="B1580" s="34" t="n"/>
      <c r="C1580" s="35" t="n"/>
      <c r="D1580" s="36" t="n"/>
      <c r="E1580" s="35" t="n"/>
      <c r="F1580" s="35" t="n"/>
      <c r="G1580" s="35" t="n"/>
      <c r="H1580" s="35" t="n"/>
      <c r="I1580" s="40" t="n"/>
      <c r="J1580" s="35" t="n"/>
      <c r="L1580" s="39">
        <f>IF(B1580="","",IFERROR(YEAR(B1580)*0+D1580*0+1,0))</f>
        <v/>
      </c>
      <c r="M1580" s="55">
        <f>IF(L1580&lt;&gt;1,"",IF(O1580&gt;0,IF(INDEX('分け方の表'!$O$4:$O$53,O1580)&lt;&gt;"",DATE(YEAR(INDEX('分け方の表'!$O$4:$O$53,O1580)),MONTH(INDEX('分け方の表'!$O$4:$O$53,O1580)),1),DATE(YEAR(B1580),MONTH(B1580),1)),DATE(YEAR(B1580),MONTH(B1580),1)))</f>
        <v/>
      </c>
      <c r="N1580" s="39">
        <f>IF(L1580&lt;&gt;1,"",IF(J1580="",0,IF(COUNTIFS($J$4:J1580,J1580)&gt;1,1,0)))</f>
        <v/>
      </c>
      <c r="O1580" s="39">
        <f>IF(L1580&lt;&gt;1,"",IF(J1580="",0,IFERROR(MATCH(J1580,'分け方の表'!$M$4:$M$53,0),0)))</f>
        <v/>
      </c>
      <c r="P1580" s="39">
        <f>IF(L1580&lt;&gt;1,"",IF(SUMPRODUCT((COUNTIFS(C1580,"*"&amp;'分け方の表'!$F$4:$F$23&amp;"*")&gt;0)*('分け方の表'!$F$4:$F$23&lt;&gt;"")*'分け方の表'!$I$4:$I$23)=0,99,1+COUNTIFS('分け方の表'!$I$4:$I$23,"&gt;"&amp;SUMPRODUCT((COUNTIFS(C1580,"*"&amp;'分け方の表'!$F$4:$F$23&amp;"*")&gt;0)*('分け方の表'!$F$4:$F$23&lt;&gt;"")*'分け方の表'!$I$4:$I$23))))</f>
        <v/>
      </c>
      <c r="Q1580" s="39">
        <f>IF(L1580&lt;&gt;1,"",IF(P1580&gt;=99,"",INDEX('分け方の表'!$G$4:$G$23,P1580)&amp;""))</f>
        <v/>
      </c>
      <c r="R1580" s="39">
        <f>IF(L1580&lt;&gt;1,"",IF((F1580="収入")*(G1580="給与")*(E1580&lt;&gt;"")*(COUNTIFS('分け方の表'!$J$4:$J$13,E1580)&gt;0),INDEX('分け方の表'!$K$4:$K$13,MATCH(E1580,'分け方の表'!$J$4:$J$13,0))&amp;"",IFERROR(INDEX('分け方の表'!$C$4:$C$103,MATCH(F1580&amp;"|"&amp;G1580,'分け方の表'!$D$4:$D$103,0))&amp;"",IFERROR(INDEX('分け方の表'!$C$4:$C$103,MATCH(F1580&amp;"|（ほか全部）",'分け方の表'!$D$4:$D$103,0))&amp;"","未分類"))))</f>
        <v/>
      </c>
      <c r="S1580" s="39">
        <f>IF(L1580&lt;&gt;1,"",IF(N1580=1,"",IF(IF(O1580&gt;0,INDEX('分け方の表'!$N$4:$N$53,O1580)&amp;"","")&lt;&gt;"",IF(INDEX('分け方の表'!$N$4:$N$53,O1580)="（数えない）","",INDEX('分け方の表'!$N$4:$N$53,O1580)&amp;""),IF(I1580&amp;""="1",IF((Q1580&lt;&gt;"")*(D1580&lt;0)*(IFERROR(INDEX('入力'!$E$30:$E$88,MATCH(Q1580,'入力'!$A$30:$A$88,0)),"")="貯める・増やす"),Q1580,""),IF(A1580&amp;""="0","",IF(Q1580&lt;&gt;"",Q1580,R1580))))))</f>
        <v/>
      </c>
      <c r="T1580" s="56">
        <f>IF(S1580="","",IF(IFERROR(INDEX('入力'!$E$30:$E$88,MATCH(S1580,'入力'!$A$30:$A$88,0)),"")="入るお金",D1580,-D1580))</f>
        <v/>
      </c>
      <c r="U1580" s="39">
        <f>IF(L1580="","",IF(L1580&lt;&gt;1,"見出しなど",IF(N1580=1,"重なり",IF(S1580="",IF(O1580&gt;0,"数えない（直した）",IF(I1580&amp;""="1","振替",IF(A1580&amp;""="0","計算対象外","数えない"))),IF(COUNTIFS('入力'!$A$30:$A$88,S1580)=0,"一覧にない費目",IF(O1580&gt;0,"直した",IF(S1580="未分類","未分類","OK")))))))</f>
        <v/>
      </c>
    </row>
    <row r="1581">
      <c r="A1581" s="40" t="n"/>
      <c r="B1581" s="34" t="n"/>
      <c r="C1581" s="35" t="n"/>
      <c r="D1581" s="36" t="n"/>
      <c r="E1581" s="35" t="n"/>
      <c r="F1581" s="35" t="n"/>
      <c r="G1581" s="35" t="n"/>
      <c r="H1581" s="35" t="n"/>
      <c r="I1581" s="40" t="n"/>
      <c r="J1581" s="35" t="n"/>
      <c r="L1581" s="39">
        <f>IF(B1581="","",IFERROR(YEAR(B1581)*0+D1581*0+1,0))</f>
        <v/>
      </c>
      <c r="M1581" s="55">
        <f>IF(L1581&lt;&gt;1,"",IF(O1581&gt;0,IF(INDEX('分け方の表'!$O$4:$O$53,O1581)&lt;&gt;"",DATE(YEAR(INDEX('分け方の表'!$O$4:$O$53,O1581)),MONTH(INDEX('分け方の表'!$O$4:$O$53,O1581)),1),DATE(YEAR(B1581),MONTH(B1581),1)),DATE(YEAR(B1581),MONTH(B1581),1)))</f>
        <v/>
      </c>
      <c r="N1581" s="39">
        <f>IF(L1581&lt;&gt;1,"",IF(J1581="",0,IF(COUNTIFS($J$4:J1581,J1581)&gt;1,1,0)))</f>
        <v/>
      </c>
      <c r="O1581" s="39">
        <f>IF(L1581&lt;&gt;1,"",IF(J1581="",0,IFERROR(MATCH(J1581,'分け方の表'!$M$4:$M$53,0),0)))</f>
        <v/>
      </c>
      <c r="P1581" s="39">
        <f>IF(L1581&lt;&gt;1,"",IF(SUMPRODUCT((COUNTIFS(C1581,"*"&amp;'分け方の表'!$F$4:$F$23&amp;"*")&gt;0)*('分け方の表'!$F$4:$F$23&lt;&gt;"")*'分け方の表'!$I$4:$I$23)=0,99,1+COUNTIFS('分け方の表'!$I$4:$I$23,"&gt;"&amp;SUMPRODUCT((COUNTIFS(C1581,"*"&amp;'分け方の表'!$F$4:$F$23&amp;"*")&gt;0)*('分け方の表'!$F$4:$F$23&lt;&gt;"")*'分け方の表'!$I$4:$I$23))))</f>
        <v/>
      </c>
      <c r="Q1581" s="39">
        <f>IF(L1581&lt;&gt;1,"",IF(P1581&gt;=99,"",INDEX('分け方の表'!$G$4:$G$23,P1581)&amp;""))</f>
        <v/>
      </c>
      <c r="R1581" s="39">
        <f>IF(L1581&lt;&gt;1,"",IF((F1581="収入")*(G1581="給与")*(E1581&lt;&gt;"")*(COUNTIFS('分け方の表'!$J$4:$J$13,E1581)&gt;0),INDEX('分け方の表'!$K$4:$K$13,MATCH(E1581,'分け方の表'!$J$4:$J$13,0))&amp;"",IFERROR(INDEX('分け方の表'!$C$4:$C$103,MATCH(F1581&amp;"|"&amp;G1581,'分け方の表'!$D$4:$D$103,0))&amp;"",IFERROR(INDEX('分け方の表'!$C$4:$C$103,MATCH(F1581&amp;"|（ほか全部）",'分け方の表'!$D$4:$D$103,0))&amp;"","未分類"))))</f>
        <v/>
      </c>
      <c r="S1581" s="39">
        <f>IF(L1581&lt;&gt;1,"",IF(N1581=1,"",IF(IF(O1581&gt;0,INDEX('分け方の表'!$N$4:$N$53,O1581)&amp;"","")&lt;&gt;"",IF(INDEX('分け方の表'!$N$4:$N$53,O1581)="（数えない）","",INDEX('分け方の表'!$N$4:$N$53,O1581)&amp;""),IF(I1581&amp;""="1",IF((Q1581&lt;&gt;"")*(D1581&lt;0)*(IFERROR(INDEX('入力'!$E$30:$E$88,MATCH(Q1581,'入力'!$A$30:$A$88,0)),"")="貯める・増やす"),Q1581,""),IF(A1581&amp;""="0","",IF(Q1581&lt;&gt;"",Q1581,R1581))))))</f>
        <v/>
      </c>
      <c r="T1581" s="56">
        <f>IF(S1581="","",IF(IFERROR(INDEX('入力'!$E$30:$E$88,MATCH(S1581,'入力'!$A$30:$A$88,0)),"")="入るお金",D1581,-D1581))</f>
        <v/>
      </c>
      <c r="U1581" s="39">
        <f>IF(L1581="","",IF(L1581&lt;&gt;1,"見出しなど",IF(N1581=1,"重なり",IF(S1581="",IF(O1581&gt;0,"数えない（直した）",IF(I1581&amp;""="1","振替",IF(A1581&amp;""="0","計算対象外","数えない"))),IF(COUNTIFS('入力'!$A$30:$A$88,S1581)=0,"一覧にない費目",IF(O1581&gt;0,"直した",IF(S1581="未分類","未分類","OK")))))))</f>
        <v/>
      </c>
    </row>
    <row r="1582">
      <c r="A1582" s="40" t="n"/>
      <c r="B1582" s="34" t="n"/>
      <c r="C1582" s="35" t="n"/>
      <c r="D1582" s="36" t="n"/>
      <c r="E1582" s="35" t="n"/>
      <c r="F1582" s="35" t="n"/>
      <c r="G1582" s="35" t="n"/>
      <c r="H1582" s="35" t="n"/>
      <c r="I1582" s="40" t="n"/>
      <c r="J1582" s="35" t="n"/>
      <c r="L1582" s="39">
        <f>IF(B1582="","",IFERROR(YEAR(B1582)*0+D1582*0+1,0))</f>
        <v/>
      </c>
      <c r="M1582" s="55">
        <f>IF(L1582&lt;&gt;1,"",IF(O1582&gt;0,IF(INDEX('分け方の表'!$O$4:$O$53,O1582)&lt;&gt;"",DATE(YEAR(INDEX('分け方の表'!$O$4:$O$53,O1582)),MONTH(INDEX('分け方の表'!$O$4:$O$53,O1582)),1),DATE(YEAR(B1582),MONTH(B1582),1)),DATE(YEAR(B1582),MONTH(B1582),1)))</f>
        <v/>
      </c>
      <c r="N1582" s="39">
        <f>IF(L1582&lt;&gt;1,"",IF(J1582="",0,IF(COUNTIFS($J$4:J1582,J1582)&gt;1,1,0)))</f>
        <v/>
      </c>
      <c r="O1582" s="39">
        <f>IF(L1582&lt;&gt;1,"",IF(J1582="",0,IFERROR(MATCH(J1582,'分け方の表'!$M$4:$M$53,0),0)))</f>
        <v/>
      </c>
      <c r="P1582" s="39">
        <f>IF(L1582&lt;&gt;1,"",IF(SUMPRODUCT((COUNTIFS(C1582,"*"&amp;'分け方の表'!$F$4:$F$23&amp;"*")&gt;0)*('分け方の表'!$F$4:$F$23&lt;&gt;"")*'分け方の表'!$I$4:$I$23)=0,99,1+COUNTIFS('分け方の表'!$I$4:$I$23,"&gt;"&amp;SUMPRODUCT((COUNTIFS(C1582,"*"&amp;'分け方の表'!$F$4:$F$23&amp;"*")&gt;0)*('分け方の表'!$F$4:$F$23&lt;&gt;"")*'分け方の表'!$I$4:$I$23))))</f>
        <v/>
      </c>
      <c r="Q1582" s="39">
        <f>IF(L1582&lt;&gt;1,"",IF(P1582&gt;=99,"",INDEX('分け方の表'!$G$4:$G$23,P1582)&amp;""))</f>
        <v/>
      </c>
      <c r="R1582" s="39">
        <f>IF(L1582&lt;&gt;1,"",IF((F1582="収入")*(G1582="給与")*(E1582&lt;&gt;"")*(COUNTIFS('分け方の表'!$J$4:$J$13,E1582)&gt;0),INDEX('分け方の表'!$K$4:$K$13,MATCH(E1582,'分け方の表'!$J$4:$J$13,0))&amp;"",IFERROR(INDEX('分け方の表'!$C$4:$C$103,MATCH(F1582&amp;"|"&amp;G1582,'分け方の表'!$D$4:$D$103,0))&amp;"",IFERROR(INDEX('分け方の表'!$C$4:$C$103,MATCH(F1582&amp;"|（ほか全部）",'分け方の表'!$D$4:$D$103,0))&amp;"","未分類"))))</f>
        <v/>
      </c>
      <c r="S1582" s="39">
        <f>IF(L1582&lt;&gt;1,"",IF(N1582=1,"",IF(IF(O1582&gt;0,INDEX('分け方の表'!$N$4:$N$53,O1582)&amp;"","")&lt;&gt;"",IF(INDEX('分け方の表'!$N$4:$N$53,O1582)="（数えない）","",INDEX('分け方の表'!$N$4:$N$53,O1582)&amp;""),IF(I1582&amp;""="1",IF((Q1582&lt;&gt;"")*(D1582&lt;0)*(IFERROR(INDEX('入力'!$E$30:$E$88,MATCH(Q1582,'入力'!$A$30:$A$88,0)),"")="貯める・増やす"),Q1582,""),IF(A1582&amp;""="0","",IF(Q1582&lt;&gt;"",Q1582,R1582))))))</f>
        <v/>
      </c>
      <c r="T1582" s="56">
        <f>IF(S1582="","",IF(IFERROR(INDEX('入力'!$E$30:$E$88,MATCH(S1582,'入力'!$A$30:$A$88,0)),"")="入るお金",D1582,-D1582))</f>
        <v/>
      </c>
      <c r="U1582" s="39">
        <f>IF(L1582="","",IF(L1582&lt;&gt;1,"見出しなど",IF(N1582=1,"重なり",IF(S1582="",IF(O1582&gt;0,"数えない（直した）",IF(I1582&amp;""="1","振替",IF(A1582&amp;""="0","計算対象外","数えない"))),IF(COUNTIFS('入力'!$A$30:$A$88,S1582)=0,"一覧にない費目",IF(O1582&gt;0,"直した",IF(S1582="未分類","未分類","OK")))))))</f>
        <v/>
      </c>
    </row>
    <row r="1583">
      <c r="A1583" s="40" t="n"/>
      <c r="B1583" s="34" t="n"/>
      <c r="C1583" s="35" t="n"/>
      <c r="D1583" s="36" t="n"/>
      <c r="E1583" s="35" t="n"/>
      <c r="F1583" s="35" t="n"/>
      <c r="G1583" s="35" t="n"/>
      <c r="H1583" s="35" t="n"/>
      <c r="I1583" s="40" t="n"/>
      <c r="J1583" s="35" t="n"/>
      <c r="L1583" s="39">
        <f>IF(B1583="","",IFERROR(YEAR(B1583)*0+D1583*0+1,0))</f>
        <v/>
      </c>
      <c r="M1583" s="55">
        <f>IF(L1583&lt;&gt;1,"",IF(O1583&gt;0,IF(INDEX('分け方の表'!$O$4:$O$53,O1583)&lt;&gt;"",DATE(YEAR(INDEX('分け方の表'!$O$4:$O$53,O1583)),MONTH(INDEX('分け方の表'!$O$4:$O$53,O1583)),1),DATE(YEAR(B1583),MONTH(B1583),1)),DATE(YEAR(B1583),MONTH(B1583),1)))</f>
        <v/>
      </c>
      <c r="N1583" s="39">
        <f>IF(L1583&lt;&gt;1,"",IF(J1583="",0,IF(COUNTIFS($J$4:J1583,J1583)&gt;1,1,0)))</f>
        <v/>
      </c>
      <c r="O1583" s="39">
        <f>IF(L1583&lt;&gt;1,"",IF(J1583="",0,IFERROR(MATCH(J1583,'分け方の表'!$M$4:$M$53,0),0)))</f>
        <v/>
      </c>
      <c r="P1583" s="39">
        <f>IF(L1583&lt;&gt;1,"",IF(SUMPRODUCT((COUNTIFS(C1583,"*"&amp;'分け方の表'!$F$4:$F$23&amp;"*")&gt;0)*('分け方の表'!$F$4:$F$23&lt;&gt;"")*'分け方の表'!$I$4:$I$23)=0,99,1+COUNTIFS('分け方の表'!$I$4:$I$23,"&gt;"&amp;SUMPRODUCT((COUNTIFS(C1583,"*"&amp;'分け方の表'!$F$4:$F$23&amp;"*")&gt;0)*('分け方の表'!$F$4:$F$23&lt;&gt;"")*'分け方の表'!$I$4:$I$23))))</f>
        <v/>
      </c>
      <c r="Q1583" s="39">
        <f>IF(L1583&lt;&gt;1,"",IF(P1583&gt;=99,"",INDEX('分け方の表'!$G$4:$G$23,P1583)&amp;""))</f>
        <v/>
      </c>
      <c r="R1583" s="39">
        <f>IF(L1583&lt;&gt;1,"",IF((F1583="収入")*(G1583="給与")*(E1583&lt;&gt;"")*(COUNTIFS('分け方の表'!$J$4:$J$13,E1583)&gt;0),INDEX('分け方の表'!$K$4:$K$13,MATCH(E1583,'分け方の表'!$J$4:$J$13,0))&amp;"",IFERROR(INDEX('分け方の表'!$C$4:$C$103,MATCH(F1583&amp;"|"&amp;G1583,'分け方の表'!$D$4:$D$103,0))&amp;"",IFERROR(INDEX('分け方の表'!$C$4:$C$103,MATCH(F1583&amp;"|（ほか全部）",'分け方の表'!$D$4:$D$103,0))&amp;"","未分類"))))</f>
        <v/>
      </c>
      <c r="S1583" s="39">
        <f>IF(L1583&lt;&gt;1,"",IF(N1583=1,"",IF(IF(O1583&gt;0,INDEX('分け方の表'!$N$4:$N$53,O1583)&amp;"","")&lt;&gt;"",IF(INDEX('分け方の表'!$N$4:$N$53,O1583)="（数えない）","",INDEX('分け方の表'!$N$4:$N$53,O1583)&amp;""),IF(I1583&amp;""="1",IF((Q1583&lt;&gt;"")*(D1583&lt;0)*(IFERROR(INDEX('入力'!$E$30:$E$88,MATCH(Q1583,'入力'!$A$30:$A$88,0)),"")="貯める・増やす"),Q1583,""),IF(A1583&amp;""="0","",IF(Q1583&lt;&gt;"",Q1583,R1583))))))</f>
        <v/>
      </c>
      <c r="T1583" s="56">
        <f>IF(S1583="","",IF(IFERROR(INDEX('入力'!$E$30:$E$88,MATCH(S1583,'入力'!$A$30:$A$88,0)),"")="入るお金",D1583,-D1583))</f>
        <v/>
      </c>
      <c r="U1583" s="39">
        <f>IF(L1583="","",IF(L1583&lt;&gt;1,"見出しなど",IF(N1583=1,"重なり",IF(S1583="",IF(O1583&gt;0,"数えない（直した）",IF(I1583&amp;""="1","振替",IF(A1583&amp;""="0","計算対象外","数えない"))),IF(COUNTIFS('入力'!$A$30:$A$88,S1583)=0,"一覧にない費目",IF(O1583&gt;0,"直した",IF(S1583="未分類","未分類","OK")))))))</f>
        <v/>
      </c>
    </row>
    <row r="1584">
      <c r="A1584" s="40" t="n"/>
      <c r="B1584" s="34" t="n"/>
      <c r="C1584" s="35" t="n"/>
      <c r="D1584" s="36" t="n"/>
      <c r="E1584" s="35" t="n"/>
      <c r="F1584" s="35" t="n"/>
      <c r="G1584" s="35" t="n"/>
      <c r="H1584" s="35" t="n"/>
      <c r="I1584" s="40" t="n"/>
      <c r="J1584" s="35" t="n"/>
      <c r="L1584" s="39">
        <f>IF(B1584="","",IFERROR(YEAR(B1584)*0+D1584*0+1,0))</f>
        <v/>
      </c>
      <c r="M1584" s="55">
        <f>IF(L1584&lt;&gt;1,"",IF(O1584&gt;0,IF(INDEX('分け方の表'!$O$4:$O$53,O1584)&lt;&gt;"",DATE(YEAR(INDEX('分け方の表'!$O$4:$O$53,O1584)),MONTH(INDEX('分け方の表'!$O$4:$O$53,O1584)),1),DATE(YEAR(B1584),MONTH(B1584),1)),DATE(YEAR(B1584),MONTH(B1584),1)))</f>
        <v/>
      </c>
      <c r="N1584" s="39">
        <f>IF(L1584&lt;&gt;1,"",IF(J1584="",0,IF(COUNTIFS($J$4:J1584,J1584)&gt;1,1,0)))</f>
        <v/>
      </c>
      <c r="O1584" s="39">
        <f>IF(L1584&lt;&gt;1,"",IF(J1584="",0,IFERROR(MATCH(J1584,'分け方の表'!$M$4:$M$53,0),0)))</f>
        <v/>
      </c>
      <c r="P1584" s="39">
        <f>IF(L1584&lt;&gt;1,"",IF(SUMPRODUCT((COUNTIFS(C1584,"*"&amp;'分け方の表'!$F$4:$F$23&amp;"*")&gt;0)*('分け方の表'!$F$4:$F$23&lt;&gt;"")*'分け方の表'!$I$4:$I$23)=0,99,1+COUNTIFS('分け方の表'!$I$4:$I$23,"&gt;"&amp;SUMPRODUCT((COUNTIFS(C1584,"*"&amp;'分け方の表'!$F$4:$F$23&amp;"*")&gt;0)*('分け方の表'!$F$4:$F$23&lt;&gt;"")*'分け方の表'!$I$4:$I$23))))</f>
        <v/>
      </c>
      <c r="Q1584" s="39">
        <f>IF(L1584&lt;&gt;1,"",IF(P1584&gt;=99,"",INDEX('分け方の表'!$G$4:$G$23,P1584)&amp;""))</f>
        <v/>
      </c>
      <c r="R1584" s="39">
        <f>IF(L1584&lt;&gt;1,"",IF((F1584="収入")*(G1584="給与")*(E1584&lt;&gt;"")*(COUNTIFS('分け方の表'!$J$4:$J$13,E1584)&gt;0),INDEX('分け方の表'!$K$4:$K$13,MATCH(E1584,'分け方の表'!$J$4:$J$13,0))&amp;"",IFERROR(INDEX('分け方の表'!$C$4:$C$103,MATCH(F1584&amp;"|"&amp;G1584,'分け方の表'!$D$4:$D$103,0))&amp;"",IFERROR(INDEX('分け方の表'!$C$4:$C$103,MATCH(F1584&amp;"|（ほか全部）",'分け方の表'!$D$4:$D$103,0))&amp;"","未分類"))))</f>
        <v/>
      </c>
      <c r="S1584" s="39">
        <f>IF(L1584&lt;&gt;1,"",IF(N1584=1,"",IF(IF(O1584&gt;0,INDEX('分け方の表'!$N$4:$N$53,O1584)&amp;"","")&lt;&gt;"",IF(INDEX('分け方の表'!$N$4:$N$53,O1584)="（数えない）","",INDEX('分け方の表'!$N$4:$N$53,O1584)&amp;""),IF(I1584&amp;""="1",IF((Q1584&lt;&gt;"")*(D1584&lt;0)*(IFERROR(INDEX('入力'!$E$30:$E$88,MATCH(Q1584,'入力'!$A$30:$A$88,0)),"")="貯める・増やす"),Q1584,""),IF(A1584&amp;""="0","",IF(Q1584&lt;&gt;"",Q1584,R1584))))))</f>
        <v/>
      </c>
      <c r="T1584" s="56">
        <f>IF(S1584="","",IF(IFERROR(INDEX('入力'!$E$30:$E$88,MATCH(S1584,'入力'!$A$30:$A$88,0)),"")="入るお金",D1584,-D1584))</f>
        <v/>
      </c>
      <c r="U1584" s="39">
        <f>IF(L1584="","",IF(L1584&lt;&gt;1,"見出しなど",IF(N1584=1,"重なり",IF(S1584="",IF(O1584&gt;0,"数えない（直した）",IF(I1584&amp;""="1","振替",IF(A1584&amp;""="0","計算対象外","数えない"))),IF(COUNTIFS('入力'!$A$30:$A$88,S1584)=0,"一覧にない費目",IF(O1584&gt;0,"直した",IF(S1584="未分類","未分類","OK")))))))</f>
        <v/>
      </c>
    </row>
    <row r="1585">
      <c r="A1585" s="40" t="n"/>
      <c r="B1585" s="34" t="n"/>
      <c r="C1585" s="35" t="n"/>
      <c r="D1585" s="36" t="n"/>
      <c r="E1585" s="35" t="n"/>
      <c r="F1585" s="35" t="n"/>
      <c r="G1585" s="35" t="n"/>
      <c r="H1585" s="35" t="n"/>
      <c r="I1585" s="40" t="n"/>
      <c r="J1585" s="35" t="n"/>
      <c r="L1585" s="39">
        <f>IF(B1585="","",IFERROR(YEAR(B1585)*0+D1585*0+1,0))</f>
        <v/>
      </c>
      <c r="M1585" s="55">
        <f>IF(L1585&lt;&gt;1,"",IF(O1585&gt;0,IF(INDEX('分け方の表'!$O$4:$O$53,O1585)&lt;&gt;"",DATE(YEAR(INDEX('分け方の表'!$O$4:$O$53,O1585)),MONTH(INDEX('分け方の表'!$O$4:$O$53,O1585)),1),DATE(YEAR(B1585),MONTH(B1585),1)),DATE(YEAR(B1585),MONTH(B1585),1)))</f>
        <v/>
      </c>
      <c r="N1585" s="39">
        <f>IF(L1585&lt;&gt;1,"",IF(J1585="",0,IF(COUNTIFS($J$4:J1585,J1585)&gt;1,1,0)))</f>
        <v/>
      </c>
      <c r="O1585" s="39">
        <f>IF(L1585&lt;&gt;1,"",IF(J1585="",0,IFERROR(MATCH(J1585,'分け方の表'!$M$4:$M$53,0),0)))</f>
        <v/>
      </c>
      <c r="P1585" s="39">
        <f>IF(L1585&lt;&gt;1,"",IF(SUMPRODUCT((COUNTIFS(C1585,"*"&amp;'分け方の表'!$F$4:$F$23&amp;"*")&gt;0)*('分け方の表'!$F$4:$F$23&lt;&gt;"")*'分け方の表'!$I$4:$I$23)=0,99,1+COUNTIFS('分け方の表'!$I$4:$I$23,"&gt;"&amp;SUMPRODUCT((COUNTIFS(C1585,"*"&amp;'分け方の表'!$F$4:$F$23&amp;"*")&gt;0)*('分け方の表'!$F$4:$F$23&lt;&gt;"")*'分け方の表'!$I$4:$I$23))))</f>
        <v/>
      </c>
      <c r="Q1585" s="39">
        <f>IF(L1585&lt;&gt;1,"",IF(P1585&gt;=99,"",INDEX('分け方の表'!$G$4:$G$23,P1585)&amp;""))</f>
        <v/>
      </c>
      <c r="R1585" s="39">
        <f>IF(L1585&lt;&gt;1,"",IF((F1585="収入")*(G1585="給与")*(E1585&lt;&gt;"")*(COUNTIFS('分け方の表'!$J$4:$J$13,E1585)&gt;0),INDEX('分け方の表'!$K$4:$K$13,MATCH(E1585,'分け方の表'!$J$4:$J$13,0))&amp;"",IFERROR(INDEX('分け方の表'!$C$4:$C$103,MATCH(F1585&amp;"|"&amp;G1585,'分け方の表'!$D$4:$D$103,0))&amp;"",IFERROR(INDEX('分け方の表'!$C$4:$C$103,MATCH(F1585&amp;"|（ほか全部）",'分け方の表'!$D$4:$D$103,0))&amp;"","未分類"))))</f>
        <v/>
      </c>
      <c r="S1585" s="39">
        <f>IF(L1585&lt;&gt;1,"",IF(N1585=1,"",IF(IF(O1585&gt;0,INDEX('分け方の表'!$N$4:$N$53,O1585)&amp;"","")&lt;&gt;"",IF(INDEX('分け方の表'!$N$4:$N$53,O1585)="（数えない）","",INDEX('分け方の表'!$N$4:$N$53,O1585)&amp;""),IF(I1585&amp;""="1",IF((Q1585&lt;&gt;"")*(D1585&lt;0)*(IFERROR(INDEX('入力'!$E$30:$E$88,MATCH(Q1585,'入力'!$A$30:$A$88,0)),"")="貯める・増やす"),Q1585,""),IF(A1585&amp;""="0","",IF(Q1585&lt;&gt;"",Q1585,R1585))))))</f>
        <v/>
      </c>
      <c r="T1585" s="56">
        <f>IF(S1585="","",IF(IFERROR(INDEX('入力'!$E$30:$E$88,MATCH(S1585,'入力'!$A$30:$A$88,0)),"")="入るお金",D1585,-D1585))</f>
        <v/>
      </c>
      <c r="U1585" s="39">
        <f>IF(L1585="","",IF(L1585&lt;&gt;1,"見出しなど",IF(N1585=1,"重なり",IF(S1585="",IF(O1585&gt;0,"数えない（直した）",IF(I1585&amp;""="1","振替",IF(A1585&amp;""="0","計算対象外","数えない"))),IF(COUNTIFS('入力'!$A$30:$A$88,S1585)=0,"一覧にない費目",IF(O1585&gt;0,"直した",IF(S1585="未分類","未分類","OK")))))))</f>
        <v/>
      </c>
    </row>
    <row r="1586">
      <c r="A1586" s="40" t="n"/>
      <c r="B1586" s="34" t="n"/>
      <c r="C1586" s="35" t="n"/>
      <c r="D1586" s="36" t="n"/>
      <c r="E1586" s="35" t="n"/>
      <c r="F1586" s="35" t="n"/>
      <c r="G1586" s="35" t="n"/>
      <c r="H1586" s="35" t="n"/>
      <c r="I1586" s="40" t="n"/>
      <c r="J1586" s="35" t="n"/>
      <c r="L1586" s="39">
        <f>IF(B1586="","",IFERROR(YEAR(B1586)*0+D1586*0+1,0))</f>
        <v/>
      </c>
      <c r="M1586" s="55">
        <f>IF(L1586&lt;&gt;1,"",IF(O1586&gt;0,IF(INDEX('分け方の表'!$O$4:$O$53,O1586)&lt;&gt;"",DATE(YEAR(INDEX('分け方の表'!$O$4:$O$53,O1586)),MONTH(INDEX('分け方の表'!$O$4:$O$53,O1586)),1),DATE(YEAR(B1586),MONTH(B1586),1)),DATE(YEAR(B1586),MONTH(B1586),1)))</f>
        <v/>
      </c>
      <c r="N1586" s="39">
        <f>IF(L1586&lt;&gt;1,"",IF(J1586="",0,IF(COUNTIFS($J$4:J1586,J1586)&gt;1,1,0)))</f>
        <v/>
      </c>
      <c r="O1586" s="39">
        <f>IF(L1586&lt;&gt;1,"",IF(J1586="",0,IFERROR(MATCH(J1586,'分け方の表'!$M$4:$M$53,0),0)))</f>
        <v/>
      </c>
      <c r="P1586" s="39">
        <f>IF(L1586&lt;&gt;1,"",IF(SUMPRODUCT((COUNTIFS(C1586,"*"&amp;'分け方の表'!$F$4:$F$23&amp;"*")&gt;0)*('分け方の表'!$F$4:$F$23&lt;&gt;"")*'分け方の表'!$I$4:$I$23)=0,99,1+COUNTIFS('分け方の表'!$I$4:$I$23,"&gt;"&amp;SUMPRODUCT((COUNTIFS(C1586,"*"&amp;'分け方の表'!$F$4:$F$23&amp;"*")&gt;0)*('分け方の表'!$F$4:$F$23&lt;&gt;"")*'分け方の表'!$I$4:$I$23))))</f>
        <v/>
      </c>
      <c r="Q1586" s="39">
        <f>IF(L1586&lt;&gt;1,"",IF(P1586&gt;=99,"",INDEX('分け方の表'!$G$4:$G$23,P1586)&amp;""))</f>
        <v/>
      </c>
      <c r="R1586" s="39">
        <f>IF(L1586&lt;&gt;1,"",IF((F1586="収入")*(G1586="給与")*(E1586&lt;&gt;"")*(COUNTIFS('分け方の表'!$J$4:$J$13,E1586)&gt;0),INDEX('分け方の表'!$K$4:$K$13,MATCH(E1586,'分け方の表'!$J$4:$J$13,0))&amp;"",IFERROR(INDEX('分け方の表'!$C$4:$C$103,MATCH(F1586&amp;"|"&amp;G1586,'分け方の表'!$D$4:$D$103,0))&amp;"",IFERROR(INDEX('分け方の表'!$C$4:$C$103,MATCH(F1586&amp;"|（ほか全部）",'分け方の表'!$D$4:$D$103,0))&amp;"","未分類"))))</f>
        <v/>
      </c>
      <c r="S1586" s="39">
        <f>IF(L1586&lt;&gt;1,"",IF(N1586=1,"",IF(IF(O1586&gt;0,INDEX('分け方の表'!$N$4:$N$53,O1586)&amp;"","")&lt;&gt;"",IF(INDEX('分け方の表'!$N$4:$N$53,O1586)="（数えない）","",INDEX('分け方の表'!$N$4:$N$53,O1586)&amp;""),IF(I1586&amp;""="1",IF((Q1586&lt;&gt;"")*(D1586&lt;0)*(IFERROR(INDEX('入力'!$E$30:$E$88,MATCH(Q1586,'入力'!$A$30:$A$88,0)),"")="貯める・増やす"),Q1586,""),IF(A1586&amp;""="0","",IF(Q1586&lt;&gt;"",Q1586,R1586))))))</f>
        <v/>
      </c>
      <c r="T1586" s="56">
        <f>IF(S1586="","",IF(IFERROR(INDEX('入力'!$E$30:$E$88,MATCH(S1586,'入力'!$A$30:$A$88,0)),"")="入るお金",D1586,-D1586))</f>
        <v/>
      </c>
      <c r="U1586" s="39">
        <f>IF(L1586="","",IF(L1586&lt;&gt;1,"見出しなど",IF(N1586=1,"重なり",IF(S1586="",IF(O1586&gt;0,"数えない（直した）",IF(I1586&amp;""="1","振替",IF(A1586&amp;""="0","計算対象外","数えない"))),IF(COUNTIFS('入力'!$A$30:$A$88,S1586)=0,"一覧にない費目",IF(O1586&gt;0,"直した",IF(S1586="未分類","未分類","OK")))))))</f>
        <v/>
      </c>
    </row>
    <row r="1587">
      <c r="A1587" s="40" t="n"/>
      <c r="B1587" s="34" t="n"/>
      <c r="C1587" s="35" t="n"/>
      <c r="D1587" s="36" t="n"/>
      <c r="E1587" s="35" t="n"/>
      <c r="F1587" s="35" t="n"/>
      <c r="G1587" s="35" t="n"/>
      <c r="H1587" s="35" t="n"/>
      <c r="I1587" s="40" t="n"/>
      <c r="J1587" s="35" t="n"/>
      <c r="L1587" s="39">
        <f>IF(B1587="","",IFERROR(YEAR(B1587)*0+D1587*0+1,0))</f>
        <v/>
      </c>
      <c r="M1587" s="55">
        <f>IF(L1587&lt;&gt;1,"",IF(O1587&gt;0,IF(INDEX('分け方の表'!$O$4:$O$53,O1587)&lt;&gt;"",DATE(YEAR(INDEX('分け方の表'!$O$4:$O$53,O1587)),MONTH(INDEX('分け方の表'!$O$4:$O$53,O1587)),1),DATE(YEAR(B1587),MONTH(B1587),1)),DATE(YEAR(B1587),MONTH(B1587),1)))</f>
        <v/>
      </c>
      <c r="N1587" s="39">
        <f>IF(L1587&lt;&gt;1,"",IF(J1587="",0,IF(COUNTIFS($J$4:J1587,J1587)&gt;1,1,0)))</f>
        <v/>
      </c>
      <c r="O1587" s="39">
        <f>IF(L1587&lt;&gt;1,"",IF(J1587="",0,IFERROR(MATCH(J1587,'分け方の表'!$M$4:$M$53,0),0)))</f>
        <v/>
      </c>
      <c r="P1587" s="39">
        <f>IF(L1587&lt;&gt;1,"",IF(SUMPRODUCT((COUNTIFS(C1587,"*"&amp;'分け方の表'!$F$4:$F$23&amp;"*")&gt;0)*('分け方の表'!$F$4:$F$23&lt;&gt;"")*'分け方の表'!$I$4:$I$23)=0,99,1+COUNTIFS('分け方の表'!$I$4:$I$23,"&gt;"&amp;SUMPRODUCT((COUNTIFS(C1587,"*"&amp;'分け方の表'!$F$4:$F$23&amp;"*")&gt;0)*('分け方の表'!$F$4:$F$23&lt;&gt;"")*'分け方の表'!$I$4:$I$23))))</f>
        <v/>
      </c>
      <c r="Q1587" s="39">
        <f>IF(L1587&lt;&gt;1,"",IF(P1587&gt;=99,"",INDEX('分け方の表'!$G$4:$G$23,P1587)&amp;""))</f>
        <v/>
      </c>
      <c r="R1587" s="39">
        <f>IF(L1587&lt;&gt;1,"",IF((F1587="収入")*(G1587="給与")*(E1587&lt;&gt;"")*(COUNTIFS('分け方の表'!$J$4:$J$13,E1587)&gt;0),INDEX('分け方の表'!$K$4:$K$13,MATCH(E1587,'分け方の表'!$J$4:$J$13,0))&amp;"",IFERROR(INDEX('分け方の表'!$C$4:$C$103,MATCH(F1587&amp;"|"&amp;G1587,'分け方の表'!$D$4:$D$103,0))&amp;"",IFERROR(INDEX('分け方の表'!$C$4:$C$103,MATCH(F1587&amp;"|（ほか全部）",'分け方の表'!$D$4:$D$103,0))&amp;"","未分類"))))</f>
        <v/>
      </c>
      <c r="S1587" s="39">
        <f>IF(L1587&lt;&gt;1,"",IF(N1587=1,"",IF(IF(O1587&gt;0,INDEX('分け方の表'!$N$4:$N$53,O1587)&amp;"","")&lt;&gt;"",IF(INDEX('分け方の表'!$N$4:$N$53,O1587)="（数えない）","",INDEX('分け方の表'!$N$4:$N$53,O1587)&amp;""),IF(I1587&amp;""="1",IF((Q1587&lt;&gt;"")*(D1587&lt;0)*(IFERROR(INDEX('入力'!$E$30:$E$88,MATCH(Q1587,'入力'!$A$30:$A$88,0)),"")="貯める・増やす"),Q1587,""),IF(A1587&amp;""="0","",IF(Q1587&lt;&gt;"",Q1587,R1587))))))</f>
        <v/>
      </c>
      <c r="T1587" s="56">
        <f>IF(S1587="","",IF(IFERROR(INDEX('入力'!$E$30:$E$88,MATCH(S1587,'入力'!$A$30:$A$88,0)),"")="入るお金",D1587,-D1587))</f>
        <v/>
      </c>
      <c r="U1587" s="39">
        <f>IF(L1587="","",IF(L1587&lt;&gt;1,"見出しなど",IF(N1587=1,"重なり",IF(S1587="",IF(O1587&gt;0,"数えない（直した）",IF(I1587&amp;""="1","振替",IF(A1587&amp;""="0","計算対象外","数えない"))),IF(COUNTIFS('入力'!$A$30:$A$88,S1587)=0,"一覧にない費目",IF(O1587&gt;0,"直した",IF(S1587="未分類","未分類","OK")))))))</f>
        <v/>
      </c>
    </row>
    <row r="1588">
      <c r="A1588" s="40" t="n"/>
      <c r="B1588" s="34" t="n"/>
      <c r="C1588" s="35" t="n"/>
      <c r="D1588" s="36" t="n"/>
      <c r="E1588" s="35" t="n"/>
      <c r="F1588" s="35" t="n"/>
      <c r="G1588" s="35" t="n"/>
      <c r="H1588" s="35" t="n"/>
      <c r="I1588" s="40" t="n"/>
      <c r="J1588" s="35" t="n"/>
      <c r="L1588" s="39">
        <f>IF(B1588="","",IFERROR(YEAR(B1588)*0+D1588*0+1,0))</f>
        <v/>
      </c>
      <c r="M1588" s="55">
        <f>IF(L1588&lt;&gt;1,"",IF(O1588&gt;0,IF(INDEX('分け方の表'!$O$4:$O$53,O1588)&lt;&gt;"",DATE(YEAR(INDEX('分け方の表'!$O$4:$O$53,O1588)),MONTH(INDEX('分け方の表'!$O$4:$O$53,O1588)),1),DATE(YEAR(B1588),MONTH(B1588),1)),DATE(YEAR(B1588),MONTH(B1588),1)))</f>
        <v/>
      </c>
      <c r="N1588" s="39">
        <f>IF(L1588&lt;&gt;1,"",IF(J1588="",0,IF(COUNTIFS($J$4:J1588,J1588)&gt;1,1,0)))</f>
        <v/>
      </c>
      <c r="O1588" s="39">
        <f>IF(L1588&lt;&gt;1,"",IF(J1588="",0,IFERROR(MATCH(J1588,'分け方の表'!$M$4:$M$53,0),0)))</f>
        <v/>
      </c>
      <c r="P1588" s="39">
        <f>IF(L1588&lt;&gt;1,"",IF(SUMPRODUCT((COUNTIFS(C1588,"*"&amp;'分け方の表'!$F$4:$F$23&amp;"*")&gt;0)*('分け方の表'!$F$4:$F$23&lt;&gt;"")*'分け方の表'!$I$4:$I$23)=0,99,1+COUNTIFS('分け方の表'!$I$4:$I$23,"&gt;"&amp;SUMPRODUCT((COUNTIFS(C1588,"*"&amp;'分け方の表'!$F$4:$F$23&amp;"*")&gt;0)*('分け方の表'!$F$4:$F$23&lt;&gt;"")*'分け方の表'!$I$4:$I$23))))</f>
        <v/>
      </c>
      <c r="Q1588" s="39">
        <f>IF(L1588&lt;&gt;1,"",IF(P1588&gt;=99,"",INDEX('分け方の表'!$G$4:$G$23,P1588)&amp;""))</f>
        <v/>
      </c>
      <c r="R1588" s="39">
        <f>IF(L1588&lt;&gt;1,"",IF((F1588="収入")*(G1588="給与")*(E1588&lt;&gt;"")*(COUNTIFS('分け方の表'!$J$4:$J$13,E1588)&gt;0),INDEX('分け方の表'!$K$4:$K$13,MATCH(E1588,'分け方の表'!$J$4:$J$13,0))&amp;"",IFERROR(INDEX('分け方の表'!$C$4:$C$103,MATCH(F1588&amp;"|"&amp;G1588,'分け方の表'!$D$4:$D$103,0))&amp;"",IFERROR(INDEX('分け方の表'!$C$4:$C$103,MATCH(F1588&amp;"|（ほか全部）",'分け方の表'!$D$4:$D$103,0))&amp;"","未分類"))))</f>
        <v/>
      </c>
      <c r="S1588" s="39">
        <f>IF(L1588&lt;&gt;1,"",IF(N1588=1,"",IF(IF(O1588&gt;0,INDEX('分け方の表'!$N$4:$N$53,O1588)&amp;"","")&lt;&gt;"",IF(INDEX('分け方の表'!$N$4:$N$53,O1588)="（数えない）","",INDEX('分け方の表'!$N$4:$N$53,O1588)&amp;""),IF(I1588&amp;""="1",IF((Q1588&lt;&gt;"")*(D1588&lt;0)*(IFERROR(INDEX('入力'!$E$30:$E$88,MATCH(Q1588,'入力'!$A$30:$A$88,0)),"")="貯める・増やす"),Q1588,""),IF(A1588&amp;""="0","",IF(Q1588&lt;&gt;"",Q1588,R1588))))))</f>
        <v/>
      </c>
      <c r="T1588" s="56">
        <f>IF(S1588="","",IF(IFERROR(INDEX('入力'!$E$30:$E$88,MATCH(S1588,'入力'!$A$30:$A$88,0)),"")="入るお金",D1588,-D1588))</f>
        <v/>
      </c>
      <c r="U1588" s="39">
        <f>IF(L1588="","",IF(L1588&lt;&gt;1,"見出しなど",IF(N1588=1,"重なり",IF(S1588="",IF(O1588&gt;0,"数えない（直した）",IF(I1588&amp;""="1","振替",IF(A1588&amp;""="0","計算対象外","数えない"))),IF(COUNTIFS('入力'!$A$30:$A$88,S1588)=0,"一覧にない費目",IF(O1588&gt;0,"直した",IF(S1588="未分類","未分類","OK")))))))</f>
        <v/>
      </c>
    </row>
    <row r="1589">
      <c r="A1589" s="40" t="n"/>
      <c r="B1589" s="34" t="n"/>
      <c r="C1589" s="35" t="n"/>
      <c r="D1589" s="36" t="n"/>
      <c r="E1589" s="35" t="n"/>
      <c r="F1589" s="35" t="n"/>
      <c r="G1589" s="35" t="n"/>
      <c r="H1589" s="35" t="n"/>
      <c r="I1589" s="40" t="n"/>
      <c r="J1589" s="35" t="n"/>
      <c r="L1589" s="39">
        <f>IF(B1589="","",IFERROR(YEAR(B1589)*0+D1589*0+1,0))</f>
        <v/>
      </c>
      <c r="M1589" s="55">
        <f>IF(L1589&lt;&gt;1,"",IF(O1589&gt;0,IF(INDEX('分け方の表'!$O$4:$O$53,O1589)&lt;&gt;"",DATE(YEAR(INDEX('分け方の表'!$O$4:$O$53,O1589)),MONTH(INDEX('分け方の表'!$O$4:$O$53,O1589)),1),DATE(YEAR(B1589),MONTH(B1589),1)),DATE(YEAR(B1589),MONTH(B1589),1)))</f>
        <v/>
      </c>
      <c r="N1589" s="39">
        <f>IF(L1589&lt;&gt;1,"",IF(J1589="",0,IF(COUNTIFS($J$4:J1589,J1589)&gt;1,1,0)))</f>
        <v/>
      </c>
      <c r="O1589" s="39">
        <f>IF(L1589&lt;&gt;1,"",IF(J1589="",0,IFERROR(MATCH(J1589,'分け方の表'!$M$4:$M$53,0),0)))</f>
        <v/>
      </c>
      <c r="P1589" s="39">
        <f>IF(L1589&lt;&gt;1,"",IF(SUMPRODUCT((COUNTIFS(C1589,"*"&amp;'分け方の表'!$F$4:$F$23&amp;"*")&gt;0)*('分け方の表'!$F$4:$F$23&lt;&gt;"")*'分け方の表'!$I$4:$I$23)=0,99,1+COUNTIFS('分け方の表'!$I$4:$I$23,"&gt;"&amp;SUMPRODUCT((COUNTIFS(C1589,"*"&amp;'分け方の表'!$F$4:$F$23&amp;"*")&gt;0)*('分け方の表'!$F$4:$F$23&lt;&gt;"")*'分け方の表'!$I$4:$I$23))))</f>
        <v/>
      </c>
      <c r="Q1589" s="39">
        <f>IF(L1589&lt;&gt;1,"",IF(P1589&gt;=99,"",INDEX('分け方の表'!$G$4:$G$23,P1589)&amp;""))</f>
        <v/>
      </c>
      <c r="R1589" s="39">
        <f>IF(L1589&lt;&gt;1,"",IF((F1589="収入")*(G1589="給与")*(E1589&lt;&gt;"")*(COUNTIFS('分け方の表'!$J$4:$J$13,E1589)&gt;0),INDEX('分け方の表'!$K$4:$K$13,MATCH(E1589,'分け方の表'!$J$4:$J$13,0))&amp;"",IFERROR(INDEX('分け方の表'!$C$4:$C$103,MATCH(F1589&amp;"|"&amp;G1589,'分け方の表'!$D$4:$D$103,0))&amp;"",IFERROR(INDEX('分け方の表'!$C$4:$C$103,MATCH(F1589&amp;"|（ほか全部）",'分け方の表'!$D$4:$D$103,0))&amp;"","未分類"))))</f>
        <v/>
      </c>
      <c r="S1589" s="39">
        <f>IF(L1589&lt;&gt;1,"",IF(N1589=1,"",IF(IF(O1589&gt;0,INDEX('分け方の表'!$N$4:$N$53,O1589)&amp;"","")&lt;&gt;"",IF(INDEX('分け方の表'!$N$4:$N$53,O1589)="（数えない）","",INDEX('分け方の表'!$N$4:$N$53,O1589)&amp;""),IF(I1589&amp;""="1",IF((Q1589&lt;&gt;"")*(D1589&lt;0)*(IFERROR(INDEX('入力'!$E$30:$E$88,MATCH(Q1589,'入力'!$A$30:$A$88,0)),"")="貯める・増やす"),Q1589,""),IF(A1589&amp;""="0","",IF(Q1589&lt;&gt;"",Q1589,R1589))))))</f>
        <v/>
      </c>
      <c r="T1589" s="56">
        <f>IF(S1589="","",IF(IFERROR(INDEX('入力'!$E$30:$E$88,MATCH(S1589,'入力'!$A$30:$A$88,0)),"")="入るお金",D1589,-D1589))</f>
        <v/>
      </c>
      <c r="U1589" s="39">
        <f>IF(L1589="","",IF(L1589&lt;&gt;1,"見出しなど",IF(N1589=1,"重なり",IF(S1589="",IF(O1589&gt;0,"数えない（直した）",IF(I1589&amp;""="1","振替",IF(A1589&amp;""="0","計算対象外","数えない"))),IF(COUNTIFS('入力'!$A$30:$A$88,S1589)=0,"一覧にない費目",IF(O1589&gt;0,"直した",IF(S1589="未分類","未分類","OK")))))))</f>
        <v/>
      </c>
    </row>
    <row r="1590">
      <c r="A1590" s="40" t="n"/>
      <c r="B1590" s="34" t="n"/>
      <c r="C1590" s="35" t="n"/>
      <c r="D1590" s="36" t="n"/>
      <c r="E1590" s="35" t="n"/>
      <c r="F1590" s="35" t="n"/>
      <c r="G1590" s="35" t="n"/>
      <c r="H1590" s="35" t="n"/>
      <c r="I1590" s="40" t="n"/>
      <c r="J1590" s="35" t="n"/>
      <c r="L1590" s="39">
        <f>IF(B1590="","",IFERROR(YEAR(B1590)*0+D1590*0+1,0))</f>
        <v/>
      </c>
      <c r="M1590" s="55">
        <f>IF(L1590&lt;&gt;1,"",IF(O1590&gt;0,IF(INDEX('分け方の表'!$O$4:$O$53,O1590)&lt;&gt;"",DATE(YEAR(INDEX('分け方の表'!$O$4:$O$53,O1590)),MONTH(INDEX('分け方の表'!$O$4:$O$53,O1590)),1),DATE(YEAR(B1590),MONTH(B1590),1)),DATE(YEAR(B1590),MONTH(B1590),1)))</f>
        <v/>
      </c>
      <c r="N1590" s="39">
        <f>IF(L1590&lt;&gt;1,"",IF(J1590="",0,IF(COUNTIFS($J$4:J1590,J1590)&gt;1,1,0)))</f>
        <v/>
      </c>
      <c r="O1590" s="39">
        <f>IF(L1590&lt;&gt;1,"",IF(J1590="",0,IFERROR(MATCH(J1590,'分け方の表'!$M$4:$M$53,0),0)))</f>
        <v/>
      </c>
      <c r="P1590" s="39">
        <f>IF(L1590&lt;&gt;1,"",IF(SUMPRODUCT((COUNTIFS(C1590,"*"&amp;'分け方の表'!$F$4:$F$23&amp;"*")&gt;0)*('分け方の表'!$F$4:$F$23&lt;&gt;"")*'分け方の表'!$I$4:$I$23)=0,99,1+COUNTIFS('分け方の表'!$I$4:$I$23,"&gt;"&amp;SUMPRODUCT((COUNTIFS(C1590,"*"&amp;'分け方の表'!$F$4:$F$23&amp;"*")&gt;0)*('分け方の表'!$F$4:$F$23&lt;&gt;"")*'分け方の表'!$I$4:$I$23))))</f>
        <v/>
      </c>
      <c r="Q1590" s="39">
        <f>IF(L1590&lt;&gt;1,"",IF(P1590&gt;=99,"",INDEX('分け方の表'!$G$4:$G$23,P1590)&amp;""))</f>
        <v/>
      </c>
      <c r="R1590" s="39">
        <f>IF(L1590&lt;&gt;1,"",IF((F1590="収入")*(G1590="給与")*(E1590&lt;&gt;"")*(COUNTIFS('分け方の表'!$J$4:$J$13,E1590)&gt;0),INDEX('分け方の表'!$K$4:$K$13,MATCH(E1590,'分け方の表'!$J$4:$J$13,0))&amp;"",IFERROR(INDEX('分け方の表'!$C$4:$C$103,MATCH(F1590&amp;"|"&amp;G1590,'分け方の表'!$D$4:$D$103,0))&amp;"",IFERROR(INDEX('分け方の表'!$C$4:$C$103,MATCH(F1590&amp;"|（ほか全部）",'分け方の表'!$D$4:$D$103,0))&amp;"","未分類"))))</f>
        <v/>
      </c>
      <c r="S1590" s="39">
        <f>IF(L1590&lt;&gt;1,"",IF(N1590=1,"",IF(IF(O1590&gt;0,INDEX('分け方の表'!$N$4:$N$53,O1590)&amp;"","")&lt;&gt;"",IF(INDEX('分け方の表'!$N$4:$N$53,O1590)="（数えない）","",INDEX('分け方の表'!$N$4:$N$53,O1590)&amp;""),IF(I1590&amp;""="1",IF((Q1590&lt;&gt;"")*(D1590&lt;0)*(IFERROR(INDEX('入力'!$E$30:$E$88,MATCH(Q1590,'入力'!$A$30:$A$88,0)),"")="貯める・増やす"),Q1590,""),IF(A1590&amp;""="0","",IF(Q1590&lt;&gt;"",Q1590,R1590))))))</f>
        <v/>
      </c>
      <c r="T1590" s="56">
        <f>IF(S1590="","",IF(IFERROR(INDEX('入力'!$E$30:$E$88,MATCH(S1590,'入力'!$A$30:$A$88,0)),"")="入るお金",D1590,-D1590))</f>
        <v/>
      </c>
      <c r="U1590" s="39">
        <f>IF(L1590="","",IF(L1590&lt;&gt;1,"見出しなど",IF(N1590=1,"重なり",IF(S1590="",IF(O1590&gt;0,"数えない（直した）",IF(I1590&amp;""="1","振替",IF(A1590&amp;""="0","計算対象外","数えない"))),IF(COUNTIFS('入力'!$A$30:$A$88,S1590)=0,"一覧にない費目",IF(O1590&gt;0,"直した",IF(S1590="未分類","未分類","OK")))))))</f>
        <v/>
      </c>
    </row>
    <row r="1591">
      <c r="A1591" s="40" t="n"/>
      <c r="B1591" s="34" t="n"/>
      <c r="C1591" s="35" t="n"/>
      <c r="D1591" s="36" t="n"/>
      <c r="E1591" s="35" t="n"/>
      <c r="F1591" s="35" t="n"/>
      <c r="G1591" s="35" t="n"/>
      <c r="H1591" s="35" t="n"/>
      <c r="I1591" s="40" t="n"/>
      <c r="J1591" s="35" t="n"/>
      <c r="L1591" s="39">
        <f>IF(B1591="","",IFERROR(YEAR(B1591)*0+D1591*0+1,0))</f>
        <v/>
      </c>
      <c r="M1591" s="55">
        <f>IF(L1591&lt;&gt;1,"",IF(O1591&gt;0,IF(INDEX('分け方の表'!$O$4:$O$53,O1591)&lt;&gt;"",DATE(YEAR(INDEX('分け方の表'!$O$4:$O$53,O1591)),MONTH(INDEX('分け方の表'!$O$4:$O$53,O1591)),1),DATE(YEAR(B1591),MONTH(B1591),1)),DATE(YEAR(B1591),MONTH(B1591),1)))</f>
        <v/>
      </c>
      <c r="N1591" s="39">
        <f>IF(L1591&lt;&gt;1,"",IF(J1591="",0,IF(COUNTIFS($J$4:J1591,J1591)&gt;1,1,0)))</f>
        <v/>
      </c>
      <c r="O1591" s="39">
        <f>IF(L1591&lt;&gt;1,"",IF(J1591="",0,IFERROR(MATCH(J1591,'分け方の表'!$M$4:$M$53,0),0)))</f>
        <v/>
      </c>
      <c r="P1591" s="39">
        <f>IF(L1591&lt;&gt;1,"",IF(SUMPRODUCT((COUNTIFS(C1591,"*"&amp;'分け方の表'!$F$4:$F$23&amp;"*")&gt;0)*('分け方の表'!$F$4:$F$23&lt;&gt;"")*'分け方の表'!$I$4:$I$23)=0,99,1+COUNTIFS('分け方の表'!$I$4:$I$23,"&gt;"&amp;SUMPRODUCT((COUNTIFS(C1591,"*"&amp;'分け方の表'!$F$4:$F$23&amp;"*")&gt;0)*('分け方の表'!$F$4:$F$23&lt;&gt;"")*'分け方の表'!$I$4:$I$23))))</f>
        <v/>
      </c>
      <c r="Q1591" s="39">
        <f>IF(L1591&lt;&gt;1,"",IF(P1591&gt;=99,"",INDEX('分け方の表'!$G$4:$G$23,P1591)&amp;""))</f>
        <v/>
      </c>
      <c r="R1591" s="39">
        <f>IF(L1591&lt;&gt;1,"",IF((F1591="収入")*(G1591="給与")*(E1591&lt;&gt;"")*(COUNTIFS('分け方の表'!$J$4:$J$13,E1591)&gt;0),INDEX('分け方の表'!$K$4:$K$13,MATCH(E1591,'分け方の表'!$J$4:$J$13,0))&amp;"",IFERROR(INDEX('分け方の表'!$C$4:$C$103,MATCH(F1591&amp;"|"&amp;G1591,'分け方の表'!$D$4:$D$103,0))&amp;"",IFERROR(INDEX('分け方の表'!$C$4:$C$103,MATCH(F1591&amp;"|（ほか全部）",'分け方の表'!$D$4:$D$103,0))&amp;"","未分類"))))</f>
        <v/>
      </c>
      <c r="S1591" s="39">
        <f>IF(L1591&lt;&gt;1,"",IF(N1591=1,"",IF(IF(O1591&gt;0,INDEX('分け方の表'!$N$4:$N$53,O1591)&amp;"","")&lt;&gt;"",IF(INDEX('分け方の表'!$N$4:$N$53,O1591)="（数えない）","",INDEX('分け方の表'!$N$4:$N$53,O1591)&amp;""),IF(I1591&amp;""="1",IF((Q1591&lt;&gt;"")*(D1591&lt;0)*(IFERROR(INDEX('入力'!$E$30:$E$88,MATCH(Q1591,'入力'!$A$30:$A$88,0)),"")="貯める・増やす"),Q1591,""),IF(A1591&amp;""="0","",IF(Q1591&lt;&gt;"",Q1591,R1591))))))</f>
        <v/>
      </c>
      <c r="T1591" s="56">
        <f>IF(S1591="","",IF(IFERROR(INDEX('入力'!$E$30:$E$88,MATCH(S1591,'入力'!$A$30:$A$88,0)),"")="入るお金",D1591,-D1591))</f>
        <v/>
      </c>
      <c r="U1591" s="39">
        <f>IF(L1591="","",IF(L1591&lt;&gt;1,"見出しなど",IF(N1591=1,"重なり",IF(S1591="",IF(O1591&gt;0,"数えない（直した）",IF(I1591&amp;""="1","振替",IF(A1591&amp;""="0","計算対象外","数えない"))),IF(COUNTIFS('入力'!$A$30:$A$88,S1591)=0,"一覧にない費目",IF(O1591&gt;0,"直した",IF(S1591="未分類","未分類","OK")))))))</f>
        <v/>
      </c>
    </row>
    <row r="1592">
      <c r="A1592" s="40" t="n"/>
      <c r="B1592" s="34" t="n"/>
      <c r="C1592" s="35" t="n"/>
      <c r="D1592" s="36" t="n"/>
      <c r="E1592" s="35" t="n"/>
      <c r="F1592" s="35" t="n"/>
      <c r="G1592" s="35" t="n"/>
      <c r="H1592" s="35" t="n"/>
      <c r="I1592" s="40" t="n"/>
      <c r="J1592" s="35" t="n"/>
      <c r="L1592" s="39">
        <f>IF(B1592="","",IFERROR(YEAR(B1592)*0+D1592*0+1,0))</f>
        <v/>
      </c>
      <c r="M1592" s="55">
        <f>IF(L1592&lt;&gt;1,"",IF(O1592&gt;0,IF(INDEX('分け方の表'!$O$4:$O$53,O1592)&lt;&gt;"",DATE(YEAR(INDEX('分け方の表'!$O$4:$O$53,O1592)),MONTH(INDEX('分け方の表'!$O$4:$O$53,O1592)),1),DATE(YEAR(B1592),MONTH(B1592),1)),DATE(YEAR(B1592),MONTH(B1592),1)))</f>
        <v/>
      </c>
      <c r="N1592" s="39">
        <f>IF(L1592&lt;&gt;1,"",IF(J1592="",0,IF(COUNTIFS($J$4:J1592,J1592)&gt;1,1,0)))</f>
        <v/>
      </c>
      <c r="O1592" s="39">
        <f>IF(L1592&lt;&gt;1,"",IF(J1592="",0,IFERROR(MATCH(J1592,'分け方の表'!$M$4:$M$53,0),0)))</f>
        <v/>
      </c>
      <c r="P1592" s="39">
        <f>IF(L1592&lt;&gt;1,"",IF(SUMPRODUCT((COUNTIFS(C1592,"*"&amp;'分け方の表'!$F$4:$F$23&amp;"*")&gt;0)*('分け方の表'!$F$4:$F$23&lt;&gt;"")*'分け方の表'!$I$4:$I$23)=0,99,1+COUNTIFS('分け方の表'!$I$4:$I$23,"&gt;"&amp;SUMPRODUCT((COUNTIFS(C1592,"*"&amp;'分け方の表'!$F$4:$F$23&amp;"*")&gt;0)*('分け方の表'!$F$4:$F$23&lt;&gt;"")*'分け方の表'!$I$4:$I$23))))</f>
        <v/>
      </c>
      <c r="Q1592" s="39">
        <f>IF(L1592&lt;&gt;1,"",IF(P1592&gt;=99,"",INDEX('分け方の表'!$G$4:$G$23,P1592)&amp;""))</f>
        <v/>
      </c>
      <c r="R1592" s="39">
        <f>IF(L1592&lt;&gt;1,"",IF((F1592="収入")*(G1592="給与")*(E1592&lt;&gt;"")*(COUNTIFS('分け方の表'!$J$4:$J$13,E1592)&gt;0),INDEX('分け方の表'!$K$4:$K$13,MATCH(E1592,'分け方の表'!$J$4:$J$13,0))&amp;"",IFERROR(INDEX('分け方の表'!$C$4:$C$103,MATCH(F1592&amp;"|"&amp;G1592,'分け方の表'!$D$4:$D$103,0))&amp;"",IFERROR(INDEX('分け方の表'!$C$4:$C$103,MATCH(F1592&amp;"|（ほか全部）",'分け方の表'!$D$4:$D$103,0))&amp;"","未分類"))))</f>
        <v/>
      </c>
      <c r="S1592" s="39">
        <f>IF(L1592&lt;&gt;1,"",IF(N1592=1,"",IF(IF(O1592&gt;0,INDEX('分け方の表'!$N$4:$N$53,O1592)&amp;"","")&lt;&gt;"",IF(INDEX('分け方の表'!$N$4:$N$53,O1592)="（数えない）","",INDEX('分け方の表'!$N$4:$N$53,O1592)&amp;""),IF(I1592&amp;""="1",IF((Q1592&lt;&gt;"")*(D1592&lt;0)*(IFERROR(INDEX('入力'!$E$30:$E$88,MATCH(Q1592,'入力'!$A$30:$A$88,0)),"")="貯める・増やす"),Q1592,""),IF(A1592&amp;""="0","",IF(Q1592&lt;&gt;"",Q1592,R1592))))))</f>
        <v/>
      </c>
      <c r="T1592" s="56">
        <f>IF(S1592="","",IF(IFERROR(INDEX('入力'!$E$30:$E$88,MATCH(S1592,'入力'!$A$30:$A$88,0)),"")="入るお金",D1592,-D1592))</f>
        <v/>
      </c>
      <c r="U1592" s="39">
        <f>IF(L1592="","",IF(L1592&lt;&gt;1,"見出しなど",IF(N1592=1,"重なり",IF(S1592="",IF(O1592&gt;0,"数えない（直した）",IF(I1592&amp;""="1","振替",IF(A1592&amp;""="0","計算対象外","数えない"))),IF(COUNTIFS('入力'!$A$30:$A$88,S1592)=0,"一覧にない費目",IF(O1592&gt;0,"直した",IF(S1592="未分類","未分類","OK")))))))</f>
        <v/>
      </c>
    </row>
    <row r="1593">
      <c r="A1593" s="40" t="n"/>
      <c r="B1593" s="34" t="n"/>
      <c r="C1593" s="35" t="n"/>
      <c r="D1593" s="36" t="n"/>
      <c r="E1593" s="35" t="n"/>
      <c r="F1593" s="35" t="n"/>
      <c r="G1593" s="35" t="n"/>
      <c r="H1593" s="35" t="n"/>
      <c r="I1593" s="40" t="n"/>
      <c r="J1593" s="35" t="n"/>
      <c r="L1593" s="39">
        <f>IF(B1593="","",IFERROR(YEAR(B1593)*0+D1593*0+1,0))</f>
        <v/>
      </c>
      <c r="M1593" s="55">
        <f>IF(L1593&lt;&gt;1,"",IF(O1593&gt;0,IF(INDEX('分け方の表'!$O$4:$O$53,O1593)&lt;&gt;"",DATE(YEAR(INDEX('分け方の表'!$O$4:$O$53,O1593)),MONTH(INDEX('分け方の表'!$O$4:$O$53,O1593)),1),DATE(YEAR(B1593),MONTH(B1593),1)),DATE(YEAR(B1593),MONTH(B1593),1)))</f>
        <v/>
      </c>
      <c r="N1593" s="39">
        <f>IF(L1593&lt;&gt;1,"",IF(J1593="",0,IF(COUNTIFS($J$4:J1593,J1593)&gt;1,1,0)))</f>
        <v/>
      </c>
      <c r="O1593" s="39">
        <f>IF(L1593&lt;&gt;1,"",IF(J1593="",0,IFERROR(MATCH(J1593,'分け方の表'!$M$4:$M$53,0),0)))</f>
        <v/>
      </c>
      <c r="P1593" s="39">
        <f>IF(L1593&lt;&gt;1,"",IF(SUMPRODUCT((COUNTIFS(C1593,"*"&amp;'分け方の表'!$F$4:$F$23&amp;"*")&gt;0)*('分け方の表'!$F$4:$F$23&lt;&gt;"")*'分け方の表'!$I$4:$I$23)=0,99,1+COUNTIFS('分け方の表'!$I$4:$I$23,"&gt;"&amp;SUMPRODUCT((COUNTIFS(C1593,"*"&amp;'分け方の表'!$F$4:$F$23&amp;"*")&gt;0)*('分け方の表'!$F$4:$F$23&lt;&gt;"")*'分け方の表'!$I$4:$I$23))))</f>
        <v/>
      </c>
      <c r="Q1593" s="39">
        <f>IF(L1593&lt;&gt;1,"",IF(P1593&gt;=99,"",INDEX('分け方の表'!$G$4:$G$23,P1593)&amp;""))</f>
        <v/>
      </c>
      <c r="R1593" s="39">
        <f>IF(L1593&lt;&gt;1,"",IF((F1593="収入")*(G1593="給与")*(E1593&lt;&gt;"")*(COUNTIFS('分け方の表'!$J$4:$J$13,E1593)&gt;0),INDEX('分け方の表'!$K$4:$K$13,MATCH(E1593,'分け方の表'!$J$4:$J$13,0))&amp;"",IFERROR(INDEX('分け方の表'!$C$4:$C$103,MATCH(F1593&amp;"|"&amp;G1593,'分け方の表'!$D$4:$D$103,0))&amp;"",IFERROR(INDEX('分け方の表'!$C$4:$C$103,MATCH(F1593&amp;"|（ほか全部）",'分け方の表'!$D$4:$D$103,0))&amp;"","未分類"))))</f>
        <v/>
      </c>
      <c r="S1593" s="39">
        <f>IF(L1593&lt;&gt;1,"",IF(N1593=1,"",IF(IF(O1593&gt;0,INDEX('分け方の表'!$N$4:$N$53,O1593)&amp;"","")&lt;&gt;"",IF(INDEX('分け方の表'!$N$4:$N$53,O1593)="（数えない）","",INDEX('分け方の表'!$N$4:$N$53,O1593)&amp;""),IF(I1593&amp;""="1",IF((Q1593&lt;&gt;"")*(D1593&lt;0)*(IFERROR(INDEX('入力'!$E$30:$E$88,MATCH(Q1593,'入力'!$A$30:$A$88,0)),"")="貯める・増やす"),Q1593,""),IF(A1593&amp;""="0","",IF(Q1593&lt;&gt;"",Q1593,R1593))))))</f>
        <v/>
      </c>
      <c r="T1593" s="56">
        <f>IF(S1593="","",IF(IFERROR(INDEX('入力'!$E$30:$E$88,MATCH(S1593,'入力'!$A$30:$A$88,0)),"")="入るお金",D1593,-D1593))</f>
        <v/>
      </c>
      <c r="U1593" s="39">
        <f>IF(L1593="","",IF(L1593&lt;&gt;1,"見出しなど",IF(N1593=1,"重なり",IF(S1593="",IF(O1593&gt;0,"数えない（直した）",IF(I1593&amp;""="1","振替",IF(A1593&amp;""="0","計算対象外","数えない"))),IF(COUNTIFS('入力'!$A$30:$A$88,S1593)=0,"一覧にない費目",IF(O1593&gt;0,"直した",IF(S1593="未分類","未分類","OK")))))))</f>
        <v/>
      </c>
    </row>
    <row r="1594">
      <c r="A1594" s="40" t="n"/>
      <c r="B1594" s="34" t="n"/>
      <c r="C1594" s="35" t="n"/>
      <c r="D1594" s="36" t="n"/>
      <c r="E1594" s="35" t="n"/>
      <c r="F1594" s="35" t="n"/>
      <c r="G1594" s="35" t="n"/>
      <c r="H1594" s="35" t="n"/>
      <c r="I1594" s="40" t="n"/>
      <c r="J1594" s="35" t="n"/>
      <c r="L1594" s="39">
        <f>IF(B1594="","",IFERROR(YEAR(B1594)*0+D1594*0+1,0))</f>
        <v/>
      </c>
      <c r="M1594" s="55">
        <f>IF(L1594&lt;&gt;1,"",IF(O1594&gt;0,IF(INDEX('分け方の表'!$O$4:$O$53,O1594)&lt;&gt;"",DATE(YEAR(INDEX('分け方の表'!$O$4:$O$53,O1594)),MONTH(INDEX('分け方の表'!$O$4:$O$53,O1594)),1),DATE(YEAR(B1594),MONTH(B1594),1)),DATE(YEAR(B1594),MONTH(B1594),1)))</f>
        <v/>
      </c>
      <c r="N1594" s="39">
        <f>IF(L1594&lt;&gt;1,"",IF(J1594="",0,IF(COUNTIFS($J$4:J1594,J1594)&gt;1,1,0)))</f>
        <v/>
      </c>
      <c r="O1594" s="39">
        <f>IF(L1594&lt;&gt;1,"",IF(J1594="",0,IFERROR(MATCH(J1594,'分け方の表'!$M$4:$M$53,0),0)))</f>
        <v/>
      </c>
      <c r="P1594" s="39">
        <f>IF(L1594&lt;&gt;1,"",IF(SUMPRODUCT((COUNTIFS(C1594,"*"&amp;'分け方の表'!$F$4:$F$23&amp;"*")&gt;0)*('分け方の表'!$F$4:$F$23&lt;&gt;"")*'分け方の表'!$I$4:$I$23)=0,99,1+COUNTIFS('分け方の表'!$I$4:$I$23,"&gt;"&amp;SUMPRODUCT((COUNTIFS(C1594,"*"&amp;'分け方の表'!$F$4:$F$23&amp;"*")&gt;0)*('分け方の表'!$F$4:$F$23&lt;&gt;"")*'分け方の表'!$I$4:$I$23))))</f>
        <v/>
      </c>
      <c r="Q1594" s="39">
        <f>IF(L1594&lt;&gt;1,"",IF(P1594&gt;=99,"",INDEX('分け方の表'!$G$4:$G$23,P1594)&amp;""))</f>
        <v/>
      </c>
      <c r="R1594" s="39">
        <f>IF(L1594&lt;&gt;1,"",IF((F1594="収入")*(G1594="給与")*(E1594&lt;&gt;"")*(COUNTIFS('分け方の表'!$J$4:$J$13,E1594)&gt;0),INDEX('分け方の表'!$K$4:$K$13,MATCH(E1594,'分け方の表'!$J$4:$J$13,0))&amp;"",IFERROR(INDEX('分け方の表'!$C$4:$C$103,MATCH(F1594&amp;"|"&amp;G1594,'分け方の表'!$D$4:$D$103,0))&amp;"",IFERROR(INDEX('分け方の表'!$C$4:$C$103,MATCH(F1594&amp;"|（ほか全部）",'分け方の表'!$D$4:$D$103,0))&amp;"","未分類"))))</f>
        <v/>
      </c>
      <c r="S1594" s="39">
        <f>IF(L1594&lt;&gt;1,"",IF(N1594=1,"",IF(IF(O1594&gt;0,INDEX('分け方の表'!$N$4:$N$53,O1594)&amp;"","")&lt;&gt;"",IF(INDEX('分け方の表'!$N$4:$N$53,O1594)="（数えない）","",INDEX('分け方の表'!$N$4:$N$53,O1594)&amp;""),IF(I1594&amp;""="1",IF((Q1594&lt;&gt;"")*(D1594&lt;0)*(IFERROR(INDEX('入力'!$E$30:$E$88,MATCH(Q1594,'入力'!$A$30:$A$88,0)),"")="貯める・増やす"),Q1594,""),IF(A1594&amp;""="0","",IF(Q1594&lt;&gt;"",Q1594,R1594))))))</f>
        <v/>
      </c>
      <c r="T1594" s="56">
        <f>IF(S1594="","",IF(IFERROR(INDEX('入力'!$E$30:$E$88,MATCH(S1594,'入力'!$A$30:$A$88,0)),"")="入るお金",D1594,-D1594))</f>
        <v/>
      </c>
      <c r="U1594" s="39">
        <f>IF(L1594="","",IF(L1594&lt;&gt;1,"見出しなど",IF(N1594=1,"重なり",IF(S1594="",IF(O1594&gt;0,"数えない（直した）",IF(I1594&amp;""="1","振替",IF(A1594&amp;""="0","計算対象外","数えない"))),IF(COUNTIFS('入力'!$A$30:$A$88,S1594)=0,"一覧にない費目",IF(O1594&gt;0,"直した",IF(S1594="未分類","未分類","OK")))))))</f>
        <v/>
      </c>
    </row>
    <row r="1595">
      <c r="A1595" s="40" t="n"/>
      <c r="B1595" s="34" t="n"/>
      <c r="C1595" s="35" t="n"/>
      <c r="D1595" s="36" t="n"/>
      <c r="E1595" s="35" t="n"/>
      <c r="F1595" s="35" t="n"/>
      <c r="G1595" s="35" t="n"/>
      <c r="H1595" s="35" t="n"/>
      <c r="I1595" s="40" t="n"/>
      <c r="J1595" s="35" t="n"/>
      <c r="L1595" s="39">
        <f>IF(B1595="","",IFERROR(YEAR(B1595)*0+D1595*0+1,0))</f>
        <v/>
      </c>
      <c r="M1595" s="55">
        <f>IF(L1595&lt;&gt;1,"",IF(O1595&gt;0,IF(INDEX('分け方の表'!$O$4:$O$53,O1595)&lt;&gt;"",DATE(YEAR(INDEX('分け方の表'!$O$4:$O$53,O1595)),MONTH(INDEX('分け方の表'!$O$4:$O$53,O1595)),1),DATE(YEAR(B1595),MONTH(B1595),1)),DATE(YEAR(B1595),MONTH(B1595),1)))</f>
        <v/>
      </c>
      <c r="N1595" s="39">
        <f>IF(L1595&lt;&gt;1,"",IF(J1595="",0,IF(COUNTIFS($J$4:J1595,J1595)&gt;1,1,0)))</f>
        <v/>
      </c>
      <c r="O1595" s="39">
        <f>IF(L1595&lt;&gt;1,"",IF(J1595="",0,IFERROR(MATCH(J1595,'分け方の表'!$M$4:$M$53,0),0)))</f>
        <v/>
      </c>
      <c r="P1595" s="39">
        <f>IF(L1595&lt;&gt;1,"",IF(SUMPRODUCT((COUNTIFS(C1595,"*"&amp;'分け方の表'!$F$4:$F$23&amp;"*")&gt;0)*('分け方の表'!$F$4:$F$23&lt;&gt;"")*'分け方の表'!$I$4:$I$23)=0,99,1+COUNTIFS('分け方の表'!$I$4:$I$23,"&gt;"&amp;SUMPRODUCT((COUNTIFS(C1595,"*"&amp;'分け方の表'!$F$4:$F$23&amp;"*")&gt;0)*('分け方の表'!$F$4:$F$23&lt;&gt;"")*'分け方の表'!$I$4:$I$23))))</f>
        <v/>
      </c>
      <c r="Q1595" s="39">
        <f>IF(L1595&lt;&gt;1,"",IF(P1595&gt;=99,"",INDEX('分け方の表'!$G$4:$G$23,P1595)&amp;""))</f>
        <v/>
      </c>
      <c r="R1595" s="39">
        <f>IF(L1595&lt;&gt;1,"",IF((F1595="収入")*(G1595="給与")*(E1595&lt;&gt;"")*(COUNTIFS('分け方の表'!$J$4:$J$13,E1595)&gt;0),INDEX('分け方の表'!$K$4:$K$13,MATCH(E1595,'分け方の表'!$J$4:$J$13,0))&amp;"",IFERROR(INDEX('分け方の表'!$C$4:$C$103,MATCH(F1595&amp;"|"&amp;G1595,'分け方の表'!$D$4:$D$103,0))&amp;"",IFERROR(INDEX('分け方の表'!$C$4:$C$103,MATCH(F1595&amp;"|（ほか全部）",'分け方の表'!$D$4:$D$103,0))&amp;"","未分類"))))</f>
        <v/>
      </c>
      <c r="S1595" s="39">
        <f>IF(L1595&lt;&gt;1,"",IF(N1595=1,"",IF(IF(O1595&gt;0,INDEX('分け方の表'!$N$4:$N$53,O1595)&amp;"","")&lt;&gt;"",IF(INDEX('分け方の表'!$N$4:$N$53,O1595)="（数えない）","",INDEX('分け方の表'!$N$4:$N$53,O1595)&amp;""),IF(I1595&amp;""="1",IF((Q1595&lt;&gt;"")*(D1595&lt;0)*(IFERROR(INDEX('入力'!$E$30:$E$88,MATCH(Q1595,'入力'!$A$30:$A$88,0)),"")="貯める・増やす"),Q1595,""),IF(A1595&amp;""="0","",IF(Q1595&lt;&gt;"",Q1595,R1595))))))</f>
        <v/>
      </c>
      <c r="T1595" s="56">
        <f>IF(S1595="","",IF(IFERROR(INDEX('入力'!$E$30:$E$88,MATCH(S1595,'入力'!$A$30:$A$88,0)),"")="入るお金",D1595,-D1595))</f>
        <v/>
      </c>
      <c r="U1595" s="39">
        <f>IF(L1595="","",IF(L1595&lt;&gt;1,"見出しなど",IF(N1595=1,"重なり",IF(S1595="",IF(O1595&gt;0,"数えない（直した）",IF(I1595&amp;""="1","振替",IF(A1595&amp;""="0","計算対象外","数えない"))),IF(COUNTIFS('入力'!$A$30:$A$88,S1595)=0,"一覧にない費目",IF(O1595&gt;0,"直した",IF(S1595="未分類","未分類","OK")))))))</f>
        <v/>
      </c>
    </row>
    <row r="1596">
      <c r="A1596" s="40" t="n"/>
      <c r="B1596" s="34" t="n"/>
      <c r="C1596" s="35" t="n"/>
      <c r="D1596" s="36" t="n"/>
      <c r="E1596" s="35" t="n"/>
      <c r="F1596" s="35" t="n"/>
      <c r="G1596" s="35" t="n"/>
      <c r="H1596" s="35" t="n"/>
      <c r="I1596" s="40" t="n"/>
      <c r="J1596" s="35" t="n"/>
      <c r="L1596" s="39">
        <f>IF(B1596="","",IFERROR(YEAR(B1596)*0+D1596*0+1,0))</f>
        <v/>
      </c>
      <c r="M1596" s="55">
        <f>IF(L1596&lt;&gt;1,"",IF(O1596&gt;0,IF(INDEX('分け方の表'!$O$4:$O$53,O1596)&lt;&gt;"",DATE(YEAR(INDEX('分け方の表'!$O$4:$O$53,O1596)),MONTH(INDEX('分け方の表'!$O$4:$O$53,O1596)),1),DATE(YEAR(B1596),MONTH(B1596),1)),DATE(YEAR(B1596),MONTH(B1596),1)))</f>
        <v/>
      </c>
      <c r="N1596" s="39">
        <f>IF(L1596&lt;&gt;1,"",IF(J1596="",0,IF(COUNTIFS($J$4:J1596,J1596)&gt;1,1,0)))</f>
        <v/>
      </c>
      <c r="O1596" s="39">
        <f>IF(L1596&lt;&gt;1,"",IF(J1596="",0,IFERROR(MATCH(J1596,'分け方の表'!$M$4:$M$53,0),0)))</f>
        <v/>
      </c>
      <c r="P1596" s="39">
        <f>IF(L1596&lt;&gt;1,"",IF(SUMPRODUCT((COUNTIFS(C1596,"*"&amp;'分け方の表'!$F$4:$F$23&amp;"*")&gt;0)*('分け方の表'!$F$4:$F$23&lt;&gt;"")*'分け方の表'!$I$4:$I$23)=0,99,1+COUNTIFS('分け方の表'!$I$4:$I$23,"&gt;"&amp;SUMPRODUCT((COUNTIFS(C1596,"*"&amp;'分け方の表'!$F$4:$F$23&amp;"*")&gt;0)*('分け方の表'!$F$4:$F$23&lt;&gt;"")*'分け方の表'!$I$4:$I$23))))</f>
        <v/>
      </c>
      <c r="Q1596" s="39">
        <f>IF(L1596&lt;&gt;1,"",IF(P1596&gt;=99,"",INDEX('分け方の表'!$G$4:$G$23,P1596)&amp;""))</f>
        <v/>
      </c>
      <c r="R1596" s="39">
        <f>IF(L1596&lt;&gt;1,"",IF((F1596="収入")*(G1596="給与")*(E1596&lt;&gt;"")*(COUNTIFS('分け方の表'!$J$4:$J$13,E1596)&gt;0),INDEX('分け方の表'!$K$4:$K$13,MATCH(E1596,'分け方の表'!$J$4:$J$13,0))&amp;"",IFERROR(INDEX('分け方の表'!$C$4:$C$103,MATCH(F1596&amp;"|"&amp;G1596,'分け方の表'!$D$4:$D$103,0))&amp;"",IFERROR(INDEX('分け方の表'!$C$4:$C$103,MATCH(F1596&amp;"|（ほか全部）",'分け方の表'!$D$4:$D$103,0))&amp;"","未分類"))))</f>
        <v/>
      </c>
      <c r="S1596" s="39">
        <f>IF(L1596&lt;&gt;1,"",IF(N1596=1,"",IF(IF(O1596&gt;0,INDEX('分け方の表'!$N$4:$N$53,O1596)&amp;"","")&lt;&gt;"",IF(INDEX('分け方の表'!$N$4:$N$53,O1596)="（数えない）","",INDEX('分け方の表'!$N$4:$N$53,O1596)&amp;""),IF(I1596&amp;""="1",IF((Q1596&lt;&gt;"")*(D1596&lt;0)*(IFERROR(INDEX('入力'!$E$30:$E$88,MATCH(Q1596,'入力'!$A$30:$A$88,0)),"")="貯める・増やす"),Q1596,""),IF(A1596&amp;""="0","",IF(Q1596&lt;&gt;"",Q1596,R1596))))))</f>
        <v/>
      </c>
      <c r="T1596" s="56">
        <f>IF(S1596="","",IF(IFERROR(INDEX('入力'!$E$30:$E$88,MATCH(S1596,'入力'!$A$30:$A$88,0)),"")="入るお金",D1596,-D1596))</f>
        <v/>
      </c>
      <c r="U1596" s="39">
        <f>IF(L1596="","",IF(L1596&lt;&gt;1,"見出しなど",IF(N1596=1,"重なり",IF(S1596="",IF(O1596&gt;0,"数えない（直した）",IF(I1596&amp;""="1","振替",IF(A1596&amp;""="0","計算対象外","数えない"))),IF(COUNTIFS('入力'!$A$30:$A$88,S1596)=0,"一覧にない費目",IF(O1596&gt;0,"直した",IF(S1596="未分類","未分類","OK")))))))</f>
        <v/>
      </c>
    </row>
    <row r="1597">
      <c r="A1597" s="40" t="n"/>
      <c r="B1597" s="34" t="n"/>
      <c r="C1597" s="35" t="n"/>
      <c r="D1597" s="36" t="n"/>
      <c r="E1597" s="35" t="n"/>
      <c r="F1597" s="35" t="n"/>
      <c r="G1597" s="35" t="n"/>
      <c r="H1597" s="35" t="n"/>
      <c r="I1597" s="40" t="n"/>
      <c r="J1597" s="35" t="n"/>
      <c r="L1597" s="39">
        <f>IF(B1597="","",IFERROR(YEAR(B1597)*0+D1597*0+1,0))</f>
        <v/>
      </c>
      <c r="M1597" s="55">
        <f>IF(L1597&lt;&gt;1,"",IF(O1597&gt;0,IF(INDEX('分け方の表'!$O$4:$O$53,O1597)&lt;&gt;"",DATE(YEAR(INDEX('分け方の表'!$O$4:$O$53,O1597)),MONTH(INDEX('分け方の表'!$O$4:$O$53,O1597)),1),DATE(YEAR(B1597),MONTH(B1597),1)),DATE(YEAR(B1597),MONTH(B1597),1)))</f>
        <v/>
      </c>
      <c r="N1597" s="39">
        <f>IF(L1597&lt;&gt;1,"",IF(J1597="",0,IF(COUNTIFS($J$4:J1597,J1597)&gt;1,1,0)))</f>
        <v/>
      </c>
      <c r="O1597" s="39">
        <f>IF(L1597&lt;&gt;1,"",IF(J1597="",0,IFERROR(MATCH(J1597,'分け方の表'!$M$4:$M$53,0),0)))</f>
        <v/>
      </c>
      <c r="P1597" s="39">
        <f>IF(L1597&lt;&gt;1,"",IF(SUMPRODUCT((COUNTIFS(C1597,"*"&amp;'分け方の表'!$F$4:$F$23&amp;"*")&gt;0)*('分け方の表'!$F$4:$F$23&lt;&gt;"")*'分け方の表'!$I$4:$I$23)=0,99,1+COUNTIFS('分け方の表'!$I$4:$I$23,"&gt;"&amp;SUMPRODUCT((COUNTIFS(C1597,"*"&amp;'分け方の表'!$F$4:$F$23&amp;"*")&gt;0)*('分け方の表'!$F$4:$F$23&lt;&gt;"")*'分け方の表'!$I$4:$I$23))))</f>
        <v/>
      </c>
      <c r="Q1597" s="39">
        <f>IF(L1597&lt;&gt;1,"",IF(P1597&gt;=99,"",INDEX('分け方の表'!$G$4:$G$23,P1597)&amp;""))</f>
        <v/>
      </c>
      <c r="R1597" s="39">
        <f>IF(L1597&lt;&gt;1,"",IF((F1597="収入")*(G1597="給与")*(E1597&lt;&gt;"")*(COUNTIFS('分け方の表'!$J$4:$J$13,E1597)&gt;0),INDEX('分け方の表'!$K$4:$K$13,MATCH(E1597,'分け方の表'!$J$4:$J$13,0))&amp;"",IFERROR(INDEX('分け方の表'!$C$4:$C$103,MATCH(F1597&amp;"|"&amp;G1597,'分け方の表'!$D$4:$D$103,0))&amp;"",IFERROR(INDEX('分け方の表'!$C$4:$C$103,MATCH(F1597&amp;"|（ほか全部）",'分け方の表'!$D$4:$D$103,0))&amp;"","未分類"))))</f>
        <v/>
      </c>
      <c r="S1597" s="39">
        <f>IF(L1597&lt;&gt;1,"",IF(N1597=1,"",IF(IF(O1597&gt;0,INDEX('分け方の表'!$N$4:$N$53,O1597)&amp;"","")&lt;&gt;"",IF(INDEX('分け方の表'!$N$4:$N$53,O1597)="（数えない）","",INDEX('分け方の表'!$N$4:$N$53,O1597)&amp;""),IF(I1597&amp;""="1",IF((Q1597&lt;&gt;"")*(D1597&lt;0)*(IFERROR(INDEX('入力'!$E$30:$E$88,MATCH(Q1597,'入力'!$A$30:$A$88,0)),"")="貯める・増やす"),Q1597,""),IF(A1597&amp;""="0","",IF(Q1597&lt;&gt;"",Q1597,R1597))))))</f>
        <v/>
      </c>
      <c r="T1597" s="56">
        <f>IF(S1597="","",IF(IFERROR(INDEX('入力'!$E$30:$E$88,MATCH(S1597,'入力'!$A$30:$A$88,0)),"")="入るお金",D1597,-D1597))</f>
        <v/>
      </c>
      <c r="U1597" s="39">
        <f>IF(L1597="","",IF(L1597&lt;&gt;1,"見出しなど",IF(N1597=1,"重なり",IF(S1597="",IF(O1597&gt;0,"数えない（直した）",IF(I1597&amp;""="1","振替",IF(A1597&amp;""="0","計算対象外","数えない"))),IF(COUNTIFS('入力'!$A$30:$A$88,S1597)=0,"一覧にない費目",IF(O1597&gt;0,"直した",IF(S1597="未分類","未分類","OK")))))))</f>
        <v/>
      </c>
    </row>
    <row r="1598">
      <c r="A1598" s="40" t="n"/>
      <c r="B1598" s="34" t="n"/>
      <c r="C1598" s="35" t="n"/>
      <c r="D1598" s="36" t="n"/>
      <c r="E1598" s="35" t="n"/>
      <c r="F1598" s="35" t="n"/>
      <c r="G1598" s="35" t="n"/>
      <c r="H1598" s="35" t="n"/>
      <c r="I1598" s="40" t="n"/>
      <c r="J1598" s="35" t="n"/>
      <c r="L1598" s="39">
        <f>IF(B1598="","",IFERROR(YEAR(B1598)*0+D1598*0+1,0))</f>
        <v/>
      </c>
      <c r="M1598" s="55">
        <f>IF(L1598&lt;&gt;1,"",IF(O1598&gt;0,IF(INDEX('分け方の表'!$O$4:$O$53,O1598)&lt;&gt;"",DATE(YEAR(INDEX('分け方の表'!$O$4:$O$53,O1598)),MONTH(INDEX('分け方の表'!$O$4:$O$53,O1598)),1),DATE(YEAR(B1598),MONTH(B1598),1)),DATE(YEAR(B1598),MONTH(B1598),1)))</f>
        <v/>
      </c>
      <c r="N1598" s="39">
        <f>IF(L1598&lt;&gt;1,"",IF(J1598="",0,IF(COUNTIFS($J$4:J1598,J1598)&gt;1,1,0)))</f>
        <v/>
      </c>
      <c r="O1598" s="39">
        <f>IF(L1598&lt;&gt;1,"",IF(J1598="",0,IFERROR(MATCH(J1598,'分け方の表'!$M$4:$M$53,0),0)))</f>
        <v/>
      </c>
      <c r="P1598" s="39">
        <f>IF(L1598&lt;&gt;1,"",IF(SUMPRODUCT((COUNTIFS(C1598,"*"&amp;'分け方の表'!$F$4:$F$23&amp;"*")&gt;0)*('分け方の表'!$F$4:$F$23&lt;&gt;"")*'分け方の表'!$I$4:$I$23)=0,99,1+COUNTIFS('分け方の表'!$I$4:$I$23,"&gt;"&amp;SUMPRODUCT((COUNTIFS(C1598,"*"&amp;'分け方の表'!$F$4:$F$23&amp;"*")&gt;0)*('分け方の表'!$F$4:$F$23&lt;&gt;"")*'分け方の表'!$I$4:$I$23))))</f>
        <v/>
      </c>
      <c r="Q1598" s="39">
        <f>IF(L1598&lt;&gt;1,"",IF(P1598&gt;=99,"",INDEX('分け方の表'!$G$4:$G$23,P1598)&amp;""))</f>
        <v/>
      </c>
      <c r="R1598" s="39">
        <f>IF(L1598&lt;&gt;1,"",IF((F1598="収入")*(G1598="給与")*(E1598&lt;&gt;"")*(COUNTIFS('分け方の表'!$J$4:$J$13,E1598)&gt;0),INDEX('分け方の表'!$K$4:$K$13,MATCH(E1598,'分け方の表'!$J$4:$J$13,0))&amp;"",IFERROR(INDEX('分け方の表'!$C$4:$C$103,MATCH(F1598&amp;"|"&amp;G1598,'分け方の表'!$D$4:$D$103,0))&amp;"",IFERROR(INDEX('分け方の表'!$C$4:$C$103,MATCH(F1598&amp;"|（ほか全部）",'分け方の表'!$D$4:$D$103,0))&amp;"","未分類"))))</f>
        <v/>
      </c>
      <c r="S1598" s="39">
        <f>IF(L1598&lt;&gt;1,"",IF(N1598=1,"",IF(IF(O1598&gt;0,INDEX('分け方の表'!$N$4:$N$53,O1598)&amp;"","")&lt;&gt;"",IF(INDEX('分け方の表'!$N$4:$N$53,O1598)="（数えない）","",INDEX('分け方の表'!$N$4:$N$53,O1598)&amp;""),IF(I1598&amp;""="1",IF((Q1598&lt;&gt;"")*(D1598&lt;0)*(IFERROR(INDEX('入力'!$E$30:$E$88,MATCH(Q1598,'入力'!$A$30:$A$88,0)),"")="貯める・増やす"),Q1598,""),IF(A1598&amp;""="0","",IF(Q1598&lt;&gt;"",Q1598,R1598))))))</f>
        <v/>
      </c>
      <c r="T1598" s="56">
        <f>IF(S1598="","",IF(IFERROR(INDEX('入力'!$E$30:$E$88,MATCH(S1598,'入力'!$A$30:$A$88,0)),"")="入るお金",D1598,-D1598))</f>
        <v/>
      </c>
      <c r="U1598" s="39">
        <f>IF(L1598="","",IF(L1598&lt;&gt;1,"見出しなど",IF(N1598=1,"重なり",IF(S1598="",IF(O1598&gt;0,"数えない（直した）",IF(I1598&amp;""="1","振替",IF(A1598&amp;""="0","計算対象外","数えない"))),IF(COUNTIFS('入力'!$A$30:$A$88,S1598)=0,"一覧にない費目",IF(O1598&gt;0,"直した",IF(S1598="未分類","未分類","OK")))))))</f>
        <v/>
      </c>
    </row>
    <row r="1599">
      <c r="A1599" s="40" t="n"/>
      <c r="B1599" s="34" t="n"/>
      <c r="C1599" s="35" t="n"/>
      <c r="D1599" s="36" t="n"/>
      <c r="E1599" s="35" t="n"/>
      <c r="F1599" s="35" t="n"/>
      <c r="G1599" s="35" t="n"/>
      <c r="H1599" s="35" t="n"/>
      <c r="I1599" s="40" t="n"/>
      <c r="J1599" s="35" t="n"/>
      <c r="L1599" s="39">
        <f>IF(B1599="","",IFERROR(YEAR(B1599)*0+D1599*0+1,0))</f>
        <v/>
      </c>
      <c r="M1599" s="55">
        <f>IF(L1599&lt;&gt;1,"",IF(O1599&gt;0,IF(INDEX('分け方の表'!$O$4:$O$53,O1599)&lt;&gt;"",DATE(YEAR(INDEX('分け方の表'!$O$4:$O$53,O1599)),MONTH(INDEX('分け方の表'!$O$4:$O$53,O1599)),1),DATE(YEAR(B1599),MONTH(B1599),1)),DATE(YEAR(B1599),MONTH(B1599),1)))</f>
        <v/>
      </c>
      <c r="N1599" s="39">
        <f>IF(L1599&lt;&gt;1,"",IF(J1599="",0,IF(COUNTIFS($J$4:J1599,J1599)&gt;1,1,0)))</f>
        <v/>
      </c>
      <c r="O1599" s="39">
        <f>IF(L1599&lt;&gt;1,"",IF(J1599="",0,IFERROR(MATCH(J1599,'分け方の表'!$M$4:$M$53,0),0)))</f>
        <v/>
      </c>
      <c r="P1599" s="39">
        <f>IF(L1599&lt;&gt;1,"",IF(SUMPRODUCT((COUNTIFS(C1599,"*"&amp;'分け方の表'!$F$4:$F$23&amp;"*")&gt;0)*('分け方の表'!$F$4:$F$23&lt;&gt;"")*'分け方の表'!$I$4:$I$23)=0,99,1+COUNTIFS('分け方の表'!$I$4:$I$23,"&gt;"&amp;SUMPRODUCT((COUNTIFS(C1599,"*"&amp;'分け方の表'!$F$4:$F$23&amp;"*")&gt;0)*('分け方の表'!$F$4:$F$23&lt;&gt;"")*'分け方の表'!$I$4:$I$23))))</f>
        <v/>
      </c>
      <c r="Q1599" s="39">
        <f>IF(L1599&lt;&gt;1,"",IF(P1599&gt;=99,"",INDEX('分け方の表'!$G$4:$G$23,P1599)&amp;""))</f>
        <v/>
      </c>
      <c r="R1599" s="39">
        <f>IF(L1599&lt;&gt;1,"",IF((F1599="収入")*(G1599="給与")*(E1599&lt;&gt;"")*(COUNTIFS('分け方の表'!$J$4:$J$13,E1599)&gt;0),INDEX('分け方の表'!$K$4:$K$13,MATCH(E1599,'分け方の表'!$J$4:$J$13,0))&amp;"",IFERROR(INDEX('分け方の表'!$C$4:$C$103,MATCH(F1599&amp;"|"&amp;G1599,'分け方の表'!$D$4:$D$103,0))&amp;"",IFERROR(INDEX('分け方の表'!$C$4:$C$103,MATCH(F1599&amp;"|（ほか全部）",'分け方の表'!$D$4:$D$103,0))&amp;"","未分類"))))</f>
        <v/>
      </c>
      <c r="S1599" s="39">
        <f>IF(L1599&lt;&gt;1,"",IF(N1599=1,"",IF(IF(O1599&gt;0,INDEX('分け方の表'!$N$4:$N$53,O1599)&amp;"","")&lt;&gt;"",IF(INDEX('分け方の表'!$N$4:$N$53,O1599)="（数えない）","",INDEX('分け方の表'!$N$4:$N$53,O1599)&amp;""),IF(I1599&amp;""="1",IF((Q1599&lt;&gt;"")*(D1599&lt;0)*(IFERROR(INDEX('入力'!$E$30:$E$88,MATCH(Q1599,'入力'!$A$30:$A$88,0)),"")="貯める・増やす"),Q1599,""),IF(A1599&amp;""="0","",IF(Q1599&lt;&gt;"",Q1599,R1599))))))</f>
        <v/>
      </c>
      <c r="T1599" s="56">
        <f>IF(S1599="","",IF(IFERROR(INDEX('入力'!$E$30:$E$88,MATCH(S1599,'入力'!$A$30:$A$88,0)),"")="入るお金",D1599,-D1599))</f>
        <v/>
      </c>
      <c r="U1599" s="39">
        <f>IF(L1599="","",IF(L1599&lt;&gt;1,"見出しなど",IF(N1599=1,"重なり",IF(S1599="",IF(O1599&gt;0,"数えない（直した）",IF(I1599&amp;""="1","振替",IF(A1599&amp;""="0","計算対象外","数えない"))),IF(COUNTIFS('入力'!$A$30:$A$88,S1599)=0,"一覧にない費目",IF(O1599&gt;0,"直した",IF(S1599="未分類","未分類","OK")))))))</f>
        <v/>
      </c>
    </row>
    <row r="1600">
      <c r="A1600" s="40" t="n"/>
      <c r="B1600" s="34" t="n"/>
      <c r="C1600" s="35" t="n"/>
      <c r="D1600" s="36" t="n"/>
      <c r="E1600" s="35" t="n"/>
      <c r="F1600" s="35" t="n"/>
      <c r="G1600" s="35" t="n"/>
      <c r="H1600" s="35" t="n"/>
      <c r="I1600" s="40" t="n"/>
      <c r="J1600" s="35" t="n"/>
      <c r="L1600" s="39">
        <f>IF(B1600="","",IFERROR(YEAR(B1600)*0+D1600*0+1,0))</f>
        <v/>
      </c>
      <c r="M1600" s="55">
        <f>IF(L1600&lt;&gt;1,"",IF(O1600&gt;0,IF(INDEX('分け方の表'!$O$4:$O$53,O1600)&lt;&gt;"",DATE(YEAR(INDEX('分け方の表'!$O$4:$O$53,O1600)),MONTH(INDEX('分け方の表'!$O$4:$O$53,O1600)),1),DATE(YEAR(B1600),MONTH(B1600),1)),DATE(YEAR(B1600),MONTH(B1600),1)))</f>
        <v/>
      </c>
      <c r="N1600" s="39">
        <f>IF(L1600&lt;&gt;1,"",IF(J1600="",0,IF(COUNTIFS($J$4:J1600,J1600)&gt;1,1,0)))</f>
        <v/>
      </c>
      <c r="O1600" s="39">
        <f>IF(L1600&lt;&gt;1,"",IF(J1600="",0,IFERROR(MATCH(J1600,'分け方の表'!$M$4:$M$53,0),0)))</f>
        <v/>
      </c>
      <c r="P1600" s="39">
        <f>IF(L1600&lt;&gt;1,"",IF(SUMPRODUCT((COUNTIFS(C1600,"*"&amp;'分け方の表'!$F$4:$F$23&amp;"*")&gt;0)*('分け方の表'!$F$4:$F$23&lt;&gt;"")*'分け方の表'!$I$4:$I$23)=0,99,1+COUNTIFS('分け方の表'!$I$4:$I$23,"&gt;"&amp;SUMPRODUCT((COUNTIFS(C1600,"*"&amp;'分け方の表'!$F$4:$F$23&amp;"*")&gt;0)*('分け方の表'!$F$4:$F$23&lt;&gt;"")*'分け方の表'!$I$4:$I$23))))</f>
        <v/>
      </c>
      <c r="Q1600" s="39">
        <f>IF(L1600&lt;&gt;1,"",IF(P1600&gt;=99,"",INDEX('分け方の表'!$G$4:$G$23,P1600)&amp;""))</f>
        <v/>
      </c>
      <c r="R1600" s="39">
        <f>IF(L1600&lt;&gt;1,"",IF((F1600="収入")*(G1600="給与")*(E1600&lt;&gt;"")*(COUNTIFS('分け方の表'!$J$4:$J$13,E1600)&gt;0),INDEX('分け方の表'!$K$4:$K$13,MATCH(E1600,'分け方の表'!$J$4:$J$13,0))&amp;"",IFERROR(INDEX('分け方の表'!$C$4:$C$103,MATCH(F1600&amp;"|"&amp;G1600,'分け方の表'!$D$4:$D$103,0))&amp;"",IFERROR(INDEX('分け方の表'!$C$4:$C$103,MATCH(F1600&amp;"|（ほか全部）",'分け方の表'!$D$4:$D$103,0))&amp;"","未分類"))))</f>
        <v/>
      </c>
      <c r="S1600" s="39">
        <f>IF(L1600&lt;&gt;1,"",IF(N1600=1,"",IF(IF(O1600&gt;0,INDEX('分け方の表'!$N$4:$N$53,O1600)&amp;"","")&lt;&gt;"",IF(INDEX('分け方の表'!$N$4:$N$53,O1600)="（数えない）","",INDEX('分け方の表'!$N$4:$N$53,O1600)&amp;""),IF(I1600&amp;""="1",IF((Q1600&lt;&gt;"")*(D1600&lt;0)*(IFERROR(INDEX('入力'!$E$30:$E$88,MATCH(Q1600,'入力'!$A$30:$A$88,0)),"")="貯める・増やす"),Q1600,""),IF(A1600&amp;""="0","",IF(Q1600&lt;&gt;"",Q1600,R1600))))))</f>
        <v/>
      </c>
      <c r="T1600" s="56">
        <f>IF(S1600="","",IF(IFERROR(INDEX('入力'!$E$30:$E$88,MATCH(S1600,'入力'!$A$30:$A$88,0)),"")="入るお金",D1600,-D1600))</f>
        <v/>
      </c>
      <c r="U1600" s="39">
        <f>IF(L1600="","",IF(L1600&lt;&gt;1,"見出しなど",IF(N1600=1,"重なり",IF(S1600="",IF(O1600&gt;0,"数えない（直した）",IF(I1600&amp;""="1","振替",IF(A1600&amp;""="0","計算対象外","数えない"))),IF(COUNTIFS('入力'!$A$30:$A$88,S1600)=0,"一覧にない費目",IF(O1600&gt;0,"直した",IF(S1600="未分類","未分類","OK")))))))</f>
        <v/>
      </c>
    </row>
    <row r="1601">
      <c r="A1601" s="40" t="n"/>
      <c r="B1601" s="34" t="n"/>
      <c r="C1601" s="35" t="n"/>
      <c r="D1601" s="36" t="n"/>
      <c r="E1601" s="35" t="n"/>
      <c r="F1601" s="35" t="n"/>
      <c r="G1601" s="35" t="n"/>
      <c r="H1601" s="35" t="n"/>
      <c r="I1601" s="40" t="n"/>
      <c r="J1601" s="35" t="n"/>
      <c r="L1601" s="39">
        <f>IF(B1601="","",IFERROR(YEAR(B1601)*0+D1601*0+1,0))</f>
        <v/>
      </c>
      <c r="M1601" s="55">
        <f>IF(L1601&lt;&gt;1,"",IF(O1601&gt;0,IF(INDEX('分け方の表'!$O$4:$O$53,O1601)&lt;&gt;"",DATE(YEAR(INDEX('分け方の表'!$O$4:$O$53,O1601)),MONTH(INDEX('分け方の表'!$O$4:$O$53,O1601)),1),DATE(YEAR(B1601),MONTH(B1601),1)),DATE(YEAR(B1601),MONTH(B1601),1)))</f>
        <v/>
      </c>
      <c r="N1601" s="39">
        <f>IF(L1601&lt;&gt;1,"",IF(J1601="",0,IF(COUNTIFS($J$4:J1601,J1601)&gt;1,1,0)))</f>
        <v/>
      </c>
      <c r="O1601" s="39">
        <f>IF(L1601&lt;&gt;1,"",IF(J1601="",0,IFERROR(MATCH(J1601,'分け方の表'!$M$4:$M$53,0),0)))</f>
        <v/>
      </c>
      <c r="P1601" s="39">
        <f>IF(L1601&lt;&gt;1,"",IF(SUMPRODUCT((COUNTIFS(C1601,"*"&amp;'分け方の表'!$F$4:$F$23&amp;"*")&gt;0)*('分け方の表'!$F$4:$F$23&lt;&gt;"")*'分け方の表'!$I$4:$I$23)=0,99,1+COUNTIFS('分け方の表'!$I$4:$I$23,"&gt;"&amp;SUMPRODUCT((COUNTIFS(C1601,"*"&amp;'分け方の表'!$F$4:$F$23&amp;"*")&gt;0)*('分け方の表'!$F$4:$F$23&lt;&gt;"")*'分け方の表'!$I$4:$I$23))))</f>
        <v/>
      </c>
      <c r="Q1601" s="39">
        <f>IF(L1601&lt;&gt;1,"",IF(P1601&gt;=99,"",INDEX('分け方の表'!$G$4:$G$23,P1601)&amp;""))</f>
        <v/>
      </c>
      <c r="R1601" s="39">
        <f>IF(L1601&lt;&gt;1,"",IF((F1601="収入")*(G1601="給与")*(E1601&lt;&gt;"")*(COUNTIFS('分け方の表'!$J$4:$J$13,E1601)&gt;0),INDEX('分け方の表'!$K$4:$K$13,MATCH(E1601,'分け方の表'!$J$4:$J$13,0))&amp;"",IFERROR(INDEX('分け方の表'!$C$4:$C$103,MATCH(F1601&amp;"|"&amp;G1601,'分け方の表'!$D$4:$D$103,0))&amp;"",IFERROR(INDEX('分け方の表'!$C$4:$C$103,MATCH(F1601&amp;"|（ほか全部）",'分け方の表'!$D$4:$D$103,0))&amp;"","未分類"))))</f>
        <v/>
      </c>
      <c r="S1601" s="39">
        <f>IF(L1601&lt;&gt;1,"",IF(N1601=1,"",IF(IF(O1601&gt;0,INDEX('分け方の表'!$N$4:$N$53,O1601)&amp;"","")&lt;&gt;"",IF(INDEX('分け方の表'!$N$4:$N$53,O1601)="（数えない）","",INDEX('分け方の表'!$N$4:$N$53,O1601)&amp;""),IF(I1601&amp;""="1",IF((Q1601&lt;&gt;"")*(D1601&lt;0)*(IFERROR(INDEX('入力'!$E$30:$E$88,MATCH(Q1601,'入力'!$A$30:$A$88,0)),"")="貯める・増やす"),Q1601,""),IF(A1601&amp;""="0","",IF(Q1601&lt;&gt;"",Q1601,R1601))))))</f>
        <v/>
      </c>
      <c r="T1601" s="56">
        <f>IF(S1601="","",IF(IFERROR(INDEX('入力'!$E$30:$E$88,MATCH(S1601,'入力'!$A$30:$A$88,0)),"")="入るお金",D1601,-D1601))</f>
        <v/>
      </c>
      <c r="U1601" s="39">
        <f>IF(L1601="","",IF(L1601&lt;&gt;1,"見出しなど",IF(N1601=1,"重なり",IF(S1601="",IF(O1601&gt;0,"数えない（直した）",IF(I1601&amp;""="1","振替",IF(A1601&amp;""="0","計算対象外","数えない"))),IF(COUNTIFS('入力'!$A$30:$A$88,S1601)=0,"一覧にない費目",IF(O1601&gt;0,"直した",IF(S1601="未分類","未分類","OK")))))))</f>
        <v/>
      </c>
    </row>
    <row r="1602">
      <c r="A1602" s="40" t="n"/>
      <c r="B1602" s="34" t="n"/>
      <c r="C1602" s="35" t="n"/>
      <c r="D1602" s="36" t="n"/>
      <c r="E1602" s="35" t="n"/>
      <c r="F1602" s="35" t="n"/>
      <c r="G1602" s="35" t="n"/>
      <c r="H1602" s="35" t="n"/>
      <c r="I1602" s="40" t="n"/>
      <c r="J1602" s="35" t="n"/>
      <c r="L1602" s="39">
        <f>IF(B1602="","",IFERROR(YEAR(B1602)*0+D1602*0+1,0))</f>
        <v/>
      </c>
      <c r="M1602" s="55">
        <f>IF(L1602&lt;&gt;1,"",IF(O1602&gt;0,IF(INDEX('分け方の表'!$O$4:$O$53,O1602)&lt;&gt;"",DATE(YEAR(INDEX('分け方の表'!$O$4:$O$53,O1602)),MONTH(INDEX('分け方の表'!$O$4:$O$53,O1602)),1),DATE(YEAR(B1602),MONTH(B1602),1)),DATE(YEAR(B1602),MONTH(B1602),1)))</f>
        <v/>
      </c>
      <c r="N1602" s="39">
        <f>IF(L1602&lt;&gt;1,"",IF(J1602="",0,IF(COUNTIFS($J$4:J1602,J1602)&gt;1,1,0)))</f>
        <v/>
      </c>
      <c r="O1602" s="39">
        <f>IF(L1602&lt;&gt;1,"",IF(J1602="",0,IFERROR(MATCH(J1602,'分け方の表'!$M$4:$M$53,0),0)))</f>
        <v/>
      </c>
      <c r="P1602" s="39">
        <f>IF(L1602&lt;&gt;1,"",IF(SUMPRODUCT((COUNTIFS(C1602,"*"&amp;'分け方の表'!$F$4:$F$23&amp;"*")&gt;0)*('分け方の表'!$F$4:$F$23&lt;&gt;"")*'分け方の表'!$I$4:$I$23)=0,99,1+COUNTIFS('分け方の表'!$I$4:$I$23,"&gt;"&amp;SUMPRODUCT((COUNTIFS(C1602,"*"&amp;'分け方の表'!$F$4:$F$23&amp;"*")&gt;0)*('分け方の表'!$F$4:$F$23&lt;&gt;"")*'分け方の表'!$I$4:$I$23))))</f>
        <v/>
      </c>
      <c r="Q1602" s="39">
        <f>IF(L1602&lt;&gt;1,"",IF(P1602&gt;=99,"",INDEX('分け方の表'!$G$4:$G$23,P1602)&amp;""))</f>
        <v/>
      </c>
      <c r="R1602" s="39">
        <f>IF(L1602&lt;&gt;1,"",IF((F1602="収入")*(G1602="給与")*(E1602&lt;&gt;"")*(COUNTIFS('分け方の表'!$J$4:$J$13,E1602)&gt;0),INDEX('分け方の表'!$K$4:$K$13,MATCH(E1602,'分け方の表'!$J$4:$J$13,0))&amp;"",IFERROR(INDEX('分け方の表'!$C$4:$C$103,MATCH(F1602&amp;"|"&amp;G1602,'分け方の表'!$D$4:$D$103,0))&amp;"",IFERROR(INDEX('分け方の表'!$C$4:$C$103,MATCH(F1602&amp;"|（ほか全部）",'分け方の表'!$D$4:$D$103,0))&amp;"","未分類"))))</f>
        <v/>
      </c>
      <c r="S1602" s="39">
        <f>IF(L1602&lt;&gt;1,"",IF(N1602=1,"",IF(IF(O1602&gt;0,INDEX('分け方の表'!$N$4:$N$53,O1602)&amp;"","")&lt;&gt;"",IF(INDEX('分け方の表'!$N$4:$N$53,O1602)="（数えない）","",INDEX('分け方の表'!$N$4:$N$53,O1602)&amp;""),IF(I1602&amp;""="1",IF((Q1602&lt;&gt;"")*(D1602&lt;0)*(IFERROR(INDEX('入力'!$E$30:$E$88,MATCH(Q1602,'入力'!$A$30:$A$88,0)),"")="貯める・増やす"),Q1602,""),IF(A1602&amp;""="0","",IF(Q1602&lt;&gt;"",Q1602,R1602))))))</f>
        <v/>
      </c>
      <c r="T1602" s="56">
        <f>IF(S1602="","",IF(IFERROR(INDEX('入力'!$E$30:$E$88,MATCH(S1602,'入力'!$A$30:$A$88,0)),"")="入るお金",D1602,-D1602))</f>
        <v/>
      </c>
      <c r="U1602" s="39">
        <f>IF(L1602="","",IF(L1602&lt;&gt;1,"見出しなど",IF(N1602=1,"重なり",IF(S1602="",IF(O1602&gt;0,"数えない（直した）",IF(I1602&amp;""="1","振替",IF(A1602&amp;""="0","計算対象外","数えない"))),IF(COUNTIFS('入力'!$A$30:$A$88,S1602)=0,"一覧にない費目",IF(O1602&gt;0,"直した",IF(S1602="未分類","未分類","OK")))))))</f>
        <v/>
      </c>
    </row>
    <row r="1603">
      <c r="A1603" s="40" t="n"/>
      <c r="B1603" s="34" t="n"/>
      <c r="C1603" s="35" t="n"/>
      <c r="D1603" s="36" t="n"/>
      <c r="E1603" s="35" t="n"/>
      <c r="F1603" s="35" t="n"/>
      <c r="G1603" s="35" t="n"/>
      <c r="H1603" s="35" t="n"/>
      <c r="I1603" s="40" t="n"/>
      <c r="J1603" s="35" t="n"/>
      <c r="L1603" s="39">
        <f>IF(B1603="","",IFERROR(YEAR(B1603)*0+D1603*0+1,0))</f>
        <v/>
      </c>
      <c r="M1603" s="55">
        <f>IF(L1603&lt;&gt;1,"",IF(O1603&gt;0,IF(INDEX('分け方の表'!$O$4:$O$53,O1603)&lt;&gt;"",DATE(YEAR(INDEX('分け方の表'!$O$4:$O$53,O1603)),MONTH(INDEX('分け方の表'!$O$4:$O$53,O1603)),1),DATE(YEAR(B1603),MONTH(B1603),1)),DATE(YEAR(B1603),MONTH(B1603),1)))</f>
        <v/>
      </c>
      <c r="N1603" s="39">
        <f>IF(L1603&lt;&gt;1,"",IF(J1603="",0,IF(COUNTIFS($J$4:J1603,J1603)&gt;1,1,0)))</f>
        <v/>
      </c>
      <c r="O1603" s="39">
        <f>IF(L1603&lt;&gt;1,"",IF(J1603="",0,IFERROR(MATCH(J1603,'分け方の表'!$M$4:$M$53,0),0)))</f>
        <v/>
      </c>
      <c r="P1603" s="39">
        <f>IF(L1603&lt;&gt;1,"",IF(SUMPRODUCT((COUNTIFS(C1603,"*"&amp;'分け方の表'!$F$4:$F$23&amp;"*")&gt;0)*('分け方の表'!$F$4:$F$23&lt;&gt;"")*'分け方の表'!$I$4:$I$23)=0,99,1+COUNTIFS('分け方の表'!$I$4:$I$23,"&gt;"&amp;SUMPRODUCT((COUNTIFS(C1603,"*"&amp;'分け方の表'!$F$4:$F$23&amp;"*")&gt;0)*('分け方の表'!$F$4:$F$23&lt;&gt;"")*'分け方の表'!$I$4:$I$23))))</f>
        <v/>
      </c>
      <c r="Q1603" s="39">
        <f>IF(L1603&lt;&gt;1,"",IF(P1603&gt;=99,"",INDEX('分け方の表'!$G$4:$G$23,P1603)&amp;""))</f>
        <v/>
      </c>
      <c r="R1603" s="39">
        <f>IF(L1603&lt;&gt;1,"",IF((F1603="収入")*(G1603="給与")*(E1603&lt;&gt;"")*(COUNTIFS('分け方の表'!$J$4:$J$13,E1603)&gt;0),INDEX('分け方の表'!$K$4:$K$13,MATCH(E1603,'分け方の表'!$J$4:$J$13,0))&amp;"",IFERROR(INDEX('分け方の表'!$C$4:$C$103,MATCH(F1603&amp;"|"&amp;G1603,'分け方の表'!$D$4:$D$103,0))&amp;"",IFERROR(INDEX('分け方の表'!$C$4:$C$103,MATCH(F1603&amp;"|（ほか全部）",'分け方の表'!$D$4:$D$103,0))&amp;"","未分類"))))</f>
        <v/>
      </c>
      <c r="S1603" s="39">
        <f>IF(L1603&lt;&gt;1,"",IF(N1603=1,"",IF(IF(O1603&gt;0,INDEX('分け方の表'!$N$4:$N$53,O1603)&amp;"","")&lt;&gt;"",IF(INDEX('分け方の表'!$N$4:$N$53,O1603)="（数えない）","",INDEX('分け方の表'!$N$4:$N$53,O1603)&amp;""),IF(I1603&amp;""="1",IF((Q1603&lt;&gt;"")*(D1603&lt;0)*(IFERROR(INDEX('入力'!$E$30:$E$88,MATCH(Q1603,'入力'!$A$30:$A$88,0)),"")="貯める・増やす"),Q1603,""),IF(A1603&amp;""="0","",IF(Q1603&lt;&gt;"",Q1603,R1603))))))</f>
        <v/>
      </c>
      <c r="T1603" s="56">
        <f>IF(S1603="","",IF(IFERROR(INDEX('入力'!$E$30:$E$88,MATCH(S1603,'入力'!$A$30:$A$88,0)),"")="入るお金",D1603,-D1603))</f>
        <v/>
      </c>
      <c r="U1603" s="39">
        <f>IF(L1603="","",IF(L1603&lt;&gt;1,"見出しなど",IF(N1603=1,"重なり",IF(S1603="",IF(O1603&gt;0,"数えない（直した）",IF(I1603&amp;""="1","振替",IF(A1603&amp;""="0","計算対象外","数えない"))),IF(COUNTIFS('入力'!$A$30:$A$88,S1603)=0,"一覧にない費目",IF(O1603&gt;0,"直した",IF(S1603="未分類","未分類","OK")))))))</f>
        <v/>
      </c>
    </row>
    <row r="1604">
      <c r="A1604" s="40" t="n"/>
      <c r="B1604" s="34" t="n"/>
      <c r="C1604" s="35" t="n"/>
      <c r="D1604" s="36" t="n"/>
      <c r="E1604" s="35" t="n"/>
      <c r="F1604" s="35" t="n"/>
      <c r="G1604" s="35" t="n"/>
      <c r="H1604" s="35" t="n"/>
      <c r="I1604" s="40" t="n"/>
      <c r="J1604" s="35" t="n"/>
      <c r="L1604" s="39">
        <f>IF(B1604="","",IFERROR(YEAR(B1604)*0+D1604*0+1,0))</f>
        <v/>
      </c>
      <c r="M1604" s="55">
        <f>IF(L1604&lt;&gt;1,"",IF(O1604&gt;0,IF(INDEX('分け方の表'!$O$4:$O$53,O1604)&lt;&gt;"",DATE(YEAR(INDEX('分け方の表'!$O$4:$O$53,O1604)),MONTH(INDEX('分け方の表'!$O$4:$O$53,O1604)),1),DATE(YEAR(B1604),MONTH(B1604),1)),DATE(YEAR(B1604),MONTH(B1604),1)))</f>
        <v/>
      </c>
      <c r="N1604" s="39">
        <f>IF(L1604&lt;&gt;1,"",IF(J1604="",0,IF(COUNTIFS($J$4:J1604,J1604)&gt;1,1,0)))</f>
        <v/>
      </c>
      <c r="O1604" s="39">
        <f>IF(L1604&lt;&gt;1,"",IF(J1604="",0,IFERROR(MATCH(J1604,'分け方の表'!$M$4:$M$53,0),0)))</f>
        <v/>
      </c>
      <c r="P1604" s="39">
        <f>IF(L1604&lt;&gt;1,"",IF(SUMPRODUCT((COUNTIFS(C1604,"*"&amp;'分け方の表'!$F$4:$F$23&amp;"*")&gt;0)*('分け方の表'!$F$4:$F$23&lt;&gt;"")*'分け方の表'!$I$4:$I$23)=0,99,1+COUNTIFS('分け方の表'!$I$4:$I$23,"&gt;"&amp;SUMPRODUCT((COUNTIFS(C1604,"*"&amp;'分け方の表'!$F$4:$F$23&amp;"*")&gt;0)*('分け方の表'!$F$4:$F$23&lt;&gt;"")*'分け方の表'!$I$4:$I$23))))</f>
        <v/>
      </c>
      <c r="Q1604" s="39">
        <f>IF(L1604&lt;&gt;1,"",IF(P1604&gt;=99,"",INDEX('分け方の表'!$G$4:$G$23,P1604)&amp;""))</f>
        <v/>
      </c>
      <c r="R1604" s="39">
        <f>IF(L1604&lt;&gt;1,"",IF((F1604="収入")*(G1604="給与")*(E1604&lt;&gt;"")*(COUNTIFS('分け方の表'!$J$4:$J$13,E1604)&gt;0),INDEX('分け方の表'!$K$4:$K$13,MATCH(E1604,'分け方の表'!$J$4:$J$13,0))&amp;"",IFERROR(INDEX('分け方の表'!$C$4:$C$103,MATCH(F1604&amp;"|"&amp;G1604,'分け方の表'!$D$4:$D$103,0))&amp;"",IFERROR(INDEX('分け方の表'!$C$4:$C$103,MATCH(F1604&amp;"|（ほか全部）",'分け方の表'!$D$4:$D$103,0))&amp;"","未分類"))))</f>
        <v/>
      </c>
      <c r="S1604" s="39">
        <f>IF(L1604&lt;&gt;1,"",IF(N1604=1,"",IF(IF(O1604&gt;0,INDEX('分け方の表'!$N$4:$N$53,O1604)&amp;"","")&lt;&gt;"",IF(INDEX('分け方の表'!$N$4:$N$53,O1604)="（数えない）","",INDEX('分け方の表'!$N$4:$N$53,O1604)&amp;""),IF(I1604&amp;""="1",IF((Q1604&lt;&gt;"")*(D1604&lt;0)*(IFERROR(INDEX('入力'!$E$30:$E$88,MATCH(Q1604,'入力'!$A$30:$A$88,0)),"")="貯める・増やす"),Q1604,""),IF(A1604&amp;""="0","",IF(Q1604&lt;&gt;"",Q1604,R1604))))))</f>
        <v/>
      </c>
      <c r="T1604" s="56">
        <f>IF(S1604="","",IF(IFERROR(INDEX('入力'!$E$30:$E$88,MATCH(S1604,'入力'!$A$30:$A$88,0)),"")="入るお金",D1604,-D1604))</f>
        <v/>
      </c>
      <c r="U1604" s="39">
        <f>IF(L1604="","",IF(L1604&lt;&gt;1,"見出しなど",IF(N1604=1,"重なり",IF(S1604="",IF(O1604&gt;0,"数えない（直した）",IF(I1604&amp;""="1","振替",IF(A1604&amp;""="0","計算対象外","数えない"))),IF(COUNTIFS('入力'!$A$30:$A$88,S1604)=0,"一覧にない費目",IF(O1604&gt;0,"直した",IF(S1604="未分類","未分類","OK")))))))</f>
        <v/>
      </c>
    </row>
    <row r="1605">
      <c r="A1605" s="40" t="n"/>
      <c r="B1605" s="34" t="n"/>
      <c r="C1605" s="35" t="n"/>
      <c r="D1605" s="36" t="n"/>
      <c r="E1605" s="35" t="n"/>
      <c r="F1605" s="35" t="n"/>
      <c r="G1605" s="35" t="n"/>
      <c r="H1605" s="35" t="n"/>
      <c r="I1605" s="40" t="n"/>
      <c r="J1605" s="35" t="n"/>
      <c r="L1605" s="39">
        <f>IF(B1605="","",IFERROR(YEAR(B1605)*0+D1605*0+1,0))</f>
        <v/>
      </c>
      <c r="M1605" s="55">
        <f>IF(L1605&lt;&gt;1,"",IF(O1605&gt;0,IF(INDEX('分け方の表'!$O$4:$O$53,O1605)&lt;&gt;"",DATE(YEAR(INDEX('分け方の表'!$O$4:$O$53,O1605)),MONTH(INDEX('分け方の表'!$O$4:$O$53,O1605)),1),DATE(YEAR(B1605),MONTH(B1605),1)),DATE(YEAR(B1605),MONTH(B1605),1)))</f>
        <v/>
      </c>
      <c r="N1605" s="39">
        <f>IF(L1605&lt;&gt;1,"",IF(J1605="",0,IF(COUNTIFS($J$4:J1605,J1605)&gt;1,1,0)))</f>
        <v/>
      </c>
      <c r="O1605" s="39">
        <f>IF(L1605&lt;&gt;1,"",IF(J1605="",0,IFERROR(MATCH(J1605,'分け方の表'!$M$4:$M$53,0),0)))</f>
        <v/>
      </c>
      <c r="P1605" s="39">
        <f>IF(L1605&lt;&gt;1,"",IF(SUMPRODUCT((COUNTIFS(C1605,"*"&amp;'分け方の表'!$F$4:$F$23&amp;"*")&gt;0)*('分け方の表'!$F$4:$F$23&lt;&gt;"")*'分け方の表'!$I$4:$I$23)=0,99,1+COUNTIFS('分け方の表'!$I$4:$I$23,"&gt;"&amp;SUMPRODUCT((COUNTIFS(C1605,"*"&amp;'分け方の表'!$F$4:$F$23&amp;"*")&gt;0)*('分け方の表'!$F$4:$F$23&lt;&gt;"")*'分け方の表'!$I$4:$I$23))))</f>
        <v/>
      </c>
      <c r="Q1605" s="39">
        <f>IF(L1605&lt;&gt;1,"",IF(P1605&gt;=99,"",INDEX('分け方の表'!$G$4:$G$23,P1605)&amp;""))</f>
        <v/>
      </c>
      <c r="R1605" s="39">
        <f>IF(L1605&lt;&gt;1,"",IF((F1605="収入")*(G1605="給与")*(E1605&lt;&gt;"")*(COUNTIFS('分け方の表'!$J$4:$J$13,E1605)&gt;0),INDEX('分け方の表'!$K$4:$K$13,MATCH(E1605,'分け方の表'!$J$4:$J$13,0))&amp;"",IFERROR(INDEX('分け方の表'!$C$4:$C$103,MATCH(F1605&amp;"|"&amp;G1605,'分け方の表'!$D$4:$D$103,0))&amp;"",IFERROR(INDEX('分け方の表'!$C$4:$C$103,MATCH(F1605&amp;"|（ほか全部）",'分け方の表'!$D$4:$D$103,0))&amp;"","未分類"))))</f>
        <v/>
      </c>
      <c r="S1605" s="39">
        <f>IF(L1605&lt;&gt;1,"",IF(N1605=1,"",IF(IF(O1605&gt;0,INDEX('分け方の表'!$N$4:$N$53,O1605)&amp;"","")&lt;&gt;"",IF(INDEX('分け方の表'!$N$4:$N$53,O1605)="（数えない）","",INDEX('分け方の表'!$N$4:$N$53,O1605)&amp;""),IF(I1605&amp;""="1",IF((Q1605&lt;&gt;"")*(D1605&lt;0)*(IFERROR(INDEX('入力'!$E$30:$E$88,MATCH(Q1605,'入力'!$A$30:$A$88,0)),"")="貯める・増やす"),Q1605,""),IF(A1605&amp;""="0","",IF(Q1605&lt;&gt;"",Q1605,R1605))))))</f>
        <v/>
      </c>
      <c r="T1605" s="56">
        <f>IF(S1605="","",IF(IFERROR(INDEX('入力'!$E$30:$E$88,MATCH(S1605,'入力'!$A$30:$A$88,0)),"")="入るお金",D1605,-D1605))</f>
        <v/>
      </c>
      <c r="U1605" s="39">
        <f>IF(L1605="","",IF(L1605&lt;&gt;1,"見出しなど",IF(N1605=1,"重なり",IF(S1605="",IF(O1605&gt;0,"数えない（直した）",IF(I1605&amp;""="1","振替",IF(A1605&amp;""="0","計算対象外","数えない"))),IF(COUNTIFS('入力'!$A$30:$A$88,S1605)=0,"一覧にない費目",IF(O1605&gt;0,"直した",IF(S1605="未分類","未分類","OK")))))))</f>
        <v/>
      </c>
    </row>
    <row r="1606">
      <c r="A1606" s="40" t="n"/>
      <c r="B1606" s="34" t="n"/>
      <c r="C1606" s="35" t="n"/>
      <c r="D1606" s="36" t="n"/>
      <c r="E1606" s="35" t="n"/>
      <c r="F1606" s="35" t="n"/>
      <c r="G1606" s="35" t="n"/>
      <c r="H1606" s="35" t="n"/>
      <c r="I1606" s="40" t="n"/>
      <c r="J1606" s="35" t="n"/>
      <c r="L1606" s="39">
        <f>IF(B1606="","",IFERROR(YEAR(B1606)*0+D1606*0+1,0))</f>
        <v/>
      </c>
      <c r="M1606" s="55">
        <f>IF(L1606&lt;&gt;1,"",IF(O1606&gt;0,IF(INDEX('分け方の表'!$O$4:$O$53,O1606)&lt;&gt;"",DATE(YEAR(INDEX('分け方の表'!$O$4:$O$53,O1606)),MONTH(INDEX('分け方の表'!$O$4:$O$53,O1606)),1),DATE(YEAR(B1606),MONTH(B1606),1)),DATE(YEAR(B1606),MONTH(B1606),1)))</f>
        <v/>
      </c>
      <c r="N1606" s="39">
        <f>IF(L1606&lt;&gt;1,"",IF(J1606="",0,IF(COUNTIFS($J$4:J1606,J1606)&gt;1,1,0)))</f>
        <v/>
      </c>
      <c r="O1606" s="39">
        <f>IF(L1606&lt;&gt;1,"",IF(J1606="",0,IFERROR(MATCH(J1606,'分け方の表'!$M$4:$M$53,0),0)))</f>
        <v/>
      </c>
      <c r="P1606" s="39">
        <f>IF(L1606&lt;&gt;1,"",IF(SUMPRODUCT((COUNTIFS(C1606,"*"&amp;'分け方の表'!$F$4:$F$23&amp;"*")&gt;0)*('分け方の表'!$F$4:$F$23&lt;&gt;"")*'分け方の表'!$I$4:$I$23)=0,99,1+COUNTIFS('分け方の表'!$I$4:$I$23,"&gt;"&amp;SUMPRODUCT((COUNTIFS(C1606,"*"&amp;'分け方の表'!$F$4:$F$23&amp;"*")&gt;0)*('分け方の表'!$F$4:$F$23&lt;&gt;"")*'分け方の表'!$I$4:$I$23))))</f>
        <v/>
      </c>
      <c r="Q1606" s="39">
        <f>IF(L1606&lt;&gt;1,"",IF(P1606&gt;=99,"",INDEX('分け方の表'!$G$4:$G$23,P1606)&amp;""))</f>
        <v/>
      </c>
      <c r="R1606" s="39">
        <f>IF(L1606&lt;&gt;1,"",IF((F1606="収入")*(G1606="給与")*(E1606&lt;&gt;"")*(COUNTIFS('分け方の表'!$J$4:$J$13,E1606)&gt;0),INDEX('分け方の表'!$K$4:$K$13,MATCH(E1606,'分け方の表'!$J$4:$J$13,0))&amp;"",IFERROR(INDEX('分け方の表'!$C$4:$C$103,MATCH(F1606&amp;"|"&amp;G1606,'分け方の表'!$D$4:$D$103,0))&amp;"",IFERROR(INDEX('分け方の表'!$C$4:$C$103,MATCH(F1606&amp;"|（ほか全部）",'分け方の表'!$D$4:$D$103,0))&amp;"","未分類"))))</f>
        <v/>
      </c>
      <c r="S1606" s="39">
        <f>IF(L1606&lt;&gt;1,"",IF(N1606=1,"",IF(IF(O1606&gt;0,INDEX('分け方の表'!$N$4:$N$53,O1606)&amp;"","")&lt;&gt;"",IF(INDEX('分け方の表'!$N$4:$N$53,O1606)="（数えない）","",INDEX('分け方の表'!$N$4:$N$53,O1606)&amp;""),IF(I1606&amp;""="1",IF((Q1606&lt;&gt;"")*(D1606&lt;0)*(IFERROR(INDEX('入力'!$E$30:$E$88,MATCH(Q1606,'入力'!$A$30:$A$88,0)),"")="貯める・増やす"),Q1606,""),IF(A1606&amp;""="0","",IF(Q1606&lt;&gt;"",Q1606,R1606))))))</f>
        <v/>
      </c>
      <c r="T1606" s="56">
        <f>IF(S1606="","",IF(IFERROR(INDEX('入力'!$E$30:$E$88,MATCH(S1606,'入力'!$A$30:$A$88,0)),"")="入るお金",D1606,-D1606))</f>
        <v/>
      </c>
      <c r="U1606" s="39">
        <f>IF(L1606="","",IF(L1606&lt;&gt;1,"見出しなど",IF(N1606=1,"重なり",IF(S1606="",IF(O1606&gt;0,"数えない（直した）",IF(I1606&amp;""="1","振替",IF(A1606&amp;""="0","計算対象外","数えない"))),IF(COUNTIFS('入力'!$A$30:$A$88,S1606)=0,"一覧にない費目",IF(O1606&gt;0,"直した",IF(S1606="未分類","未分類","OK")))))))</f>
        <v/>
      </c>
    </row>
    <row r="1607">
      <c r="A1607" s="40" t="n"/>
      <c r="B1607" s="34" t="n"/>
      <c r="C1607" s="35" t="n"/>
      <c r="D1607" s="36" t="n"/>
      <c r="E1607" s="35" t="n"/>
      <c r="F1607" s="35" t="n"/>
      <c r="G1607" s="35" t="n"/>
      <c r="H1607" s="35" t="n"/>
      <c r="I1607" s="40" t="n"/>
      <c r="J1607" s="35" t="n"/>
      <c r="L1607" s="39">
        <f>IF(B1607="","",IFERROR(YEAR(B1607)*0+D1607*0+1,0))</f>
        <v/>
      </c>
      <c r="M1607" s="55">
        <f>IF(L1607&lt;&gt;1,"",IF(O1607&gt;0,IF(INDEX('分け方の表'!$O$4:$O$53,O1607)&lt;&gt;"",DATE(YEAR(INDEX('分け方の表'!$O$4:$O$53,O1607)),MONTH(INDEX('分け方の表'!$O$4:$O$53,O1607)),1),DATE(YEAR(B1607),MONTH(B1607),1)),DATE(YEAR(B1607),MONTH(B1607),1)))</f>
        <v/>
      </c>
      <c r="N1607" s="39">
        <f>IF(L1607&lt;&gt;1,"",IF(J1607="",0,IF(COUNTIFS($J$4:J1607,J1607)&gt;1,1,0)))</f>
        <v/>
      </c>
      <c r="O1607" s="39">
        <f>IF(L1607&lt;&gt;1,"",IF(J1607="",0,IFERROR(MATCH(J1607,'分け方の表'!$M$4:$M$53,0),0)))</f>
        <v/>
      </c>
      <c r="P1607" s="39">
        <f>IF(L1607&lt;&gt;1,"",IF(SUMPRODUCT((COUNTIFS(C1607,"*"&amp;'分け方の表'!$F$4:$F$23&amp;"*")&gt;0)*('分け方の表'!$F$4:$F$23&lt;&gt;"")*'分け方の表'!$I$4:$I$23)=0,99,1+COUNTIFS('分け方の表'!$I$4:$I$23,"&gt;"&amp;SUMPRODUCT((COUNTIFS(C1607,"*"&amp;'分け方の表'!$F$4:$F$23&amp;"*")&gt;0)*('分け方の表'!$F$4:$F$23&lt;&gt;"")*'分け方の表'!$I$4:$I$23))))</f>
        <v/>
      </c>
      <c r="Q1607" s="39">
        <f>IF(L1607&lt;&gt;1,"",IF(P1607&gt;=99,"",INDEX('分け方の表'!$G$4:$G$23,P1607)&amp;""))</f>
        <v/>
      </c>
      <c r="R1607" s="39">
        <f>IF(L1607&lt;&gt;1,"",IF((F1607="収入")*(G1607="給与")*(E1607&lt;&gt;"")*(COUNTIFS('分け方の表'!$J$4:$J$13,E1607)&gt;0),INDEX('分け方の表'!$K$4:$K$13,MATCH(E1607,'分け方の表'!$J$4:$J$13,0))&amp;"",IFERROR(INDEX('分け方の表'!$C$4:$C$103,MATCH(F1607&amp;"|"&amp;G1607,'分け方の表'!$D$4:$D$103,0))&amp;"",IFERROR(INDEX('分け方の表'!$C$4:$C$103,MATCH(F1607&amp;"|（ほか全部）",'分け方の表'!$D$4:$D$103,0))&amp;"","未分類"))))</f>
        <v/>
      </c>
      <c r="S1607" s="39">
        <f>IF(L1607&lt;&gt;1,"",IF(N1607=1,"",IF(IF(O1607&gt;0,INDEX('分け方の表'!$N$4:$N$53,O1607)&amp;"","")&lt;&gt;"",IF(INDEX('分け方の表'!$N$4:$N$53,O1607)="（数えない）","",INDEX('分け方の表'!$N$4:$N$53,O1607)&amp;""),IF(I1607&amp;""="1",IF((Q1607&lt;&gt;"")*(D1607&lt;0)*(IFERROR(INDEX('入力'!$E$30:$E$88,MATCH(Q1607,'入力'!$A$30:$A$88,0)),"")="貯める・増やす"),Q1607,""),IF(A1607&amp;""="0","",IF(Q1607&lt;&gt;"",Q1607,R1607))))))</f>
        <v/>
      </c>
      <c r="T1607" s="56">
        <f>IF(S1607="","",IF(IFERROR(INDEX('入力'!$E$30:$E$88,MATCH(S1607,'入力'!$A$30:$A$88,0)),"")="入るお金",D1607,-D1607))</f>
        <v/>
      </c>
      <c r="U1607" s="39">
        <f>IF(L1607="","",IF(L1607&lt;&gt;1,"見出しなど",IF(N1607=1,"重なり",IF(S1607="",IF(O1607&gt;0,"数えない（直した）",IF(I1607&amp;""="1","振替",IF(A1607&amp;""="0","計算対象外","数えない"))),IF(COUNTIFS('入力'!$A$30:$A$88,S1607)=0,"一覧にない費目",IF(O1607&gt;0,"直した",IF(S1607="未分類","未分類","OK")))))))</f>
        <v/>
      </c>
    </row>
    <row r="1608">
      <c r="A1608" s="40" t="n"/>
      <c r="B1608" s="34" t="n"/>
      <c r="C1608" s="35" t="n"/>
      <c r="D1608" s="36" t="n"/>
      <c r="E1608" s="35" t="n"/>
      <c r="F1608" s="35" t="n"/>
      <c r="G1608" s="35" t="n"/>
      <c r="H1608" s="35" t="n"/>
      <c r="I1608" s="40" t="n"/>
      <c r="J1608" s="35" t="n"/>
      <c r="L1608" s="39">
        <f>IF(B1608="","",IFERROR(YEAR(B1608)*0+D1608*0+1,0))</f>
        <v/>
      </c>
      <c r="M1608" s="55">
        <f>IF(L1608&lt;&gt;1,"",IF(O1608&gt;0,IF(INDEX('分け方の表'!$O$4:$O$53,O1608)&lt;&gt;"",DATE(YEAR(INDEX('分け方の表'!$O$4:$O$53,O1608)),MONTH(INDEX('分け方の表'!$O$4:$O$53,O1608)),1),DATE(YEAR(B1608),MONTH(B1608),1)),DATE(YEAR(B1608),MONTH(B1608),1)))</f>
        <v/>
      </c>
      <c r="N1608" s="39">
        <f>IF(L1608&lt;&gt;1,"",IF(J1608="",0,IF(COUNTIFS($J$4:J1608,J1608)&gt;1,1,0)))</f>
        <v/>
      </c>
      <c r="O1608" s="39">
        <f>IF(L1608&lt;&gt;1,"",IF(J1608="",0,IFERROR(MATCH(J1608,'分け方の表'!$M$4:$M$53,0),0)))</f>
        <v/>
      </c>
      <c r="P1608" s="39">
        <f>IF(L1608&lt;&gt;1,"",IF(SUMPRODUCT((COUNTIFS(C1608,"*"&amp;'分け方の表'!$F$4:$F$23&amp;"*")&gt;0)*('分け方の表'!$F$4:$F$23&lt;&gt;"")*'分け方の表'!$I$4:$I$23)=0,99,1+COUNTIFS('分け方の表'!$I$4:$I$23,"&gt;"&amp;SUMPRODUCT((COUNTIFS(C1608,"*"&amp;'分け方の表'!$F$4:$F$23&amp;"*")&gt;0)*('分け方の表'!$F$4:$F$23&lt;&gt;"")*'分け方の表'!$I$4:$I$23))))</f>
        <v/>
      </c>
      <c r="Q1608" s="39">
        <f>IF(L1608&lt;&gt;1,"",IF(P1608&gt;=99,"",INDEX('分け方の表'!$G$4:$G$23,P1608)&amp;""))</f>
        <v/>
      </c>
      <c r="R1608" s="39">
        <f>IF(L1608&lt;&gt;1,"",IF((F1608="収入")*(G1608="給与")*(E1608&lt;&gt;"")*(COUNTIFS('分け方の表'!$J$4:$J$13,E1608)&gt;0),INDEX('分け方の表'!$K$4:$K$13,MATCH(E1608,'分け方の表'!$J$4:$J$13,0))&amp;"",IFERROR(INDEX('分け方の表'!$C$4:$C$103,MATCH(F1608&amp;"|"&amp;G1608,'分け方の表'!$D$4:$D$103,0))&amp;"",IFERROR(INDEX('分け方の表'!$C$4:$C$103,MATCH(F1608&amp;"|（ほか全部）",'分け方の表'!$D$4:$D$103,0))&amp;"","未分類"))))</f>
        <v/>
      </c>
      <c r="S1608" s="39">
        <f>IF(L1608&lt;&gt;1,"",IF(N1608=1,"",IF(IF(O1608&gt;0,INDEX('分け方の表'!$N$4:$N$53,O1608)&amp;"","")&lt;&gt;"",IF(INDEX('分け方の表'!$N$4:$N$53,O1608)="（数えない）","",INDEX('分け方の表'!$N$4:$N$53,O1608)&amp;""),IF(I1608&amp;""="1",IF((Q1608&lt;&gt;"")*(D1608&lt;0)*(IFERROR(INDEX('入力'!$E$30:$E$88,MATCH(Q1608,'入力'!$A$30:$A$88,0)),"")="貯める・増やす"),Q1608,""),IF(A1608&amp;""="0","",IF(Q1608&lt;&gt;"",Q1608,R1608))))))</f>
        <v/>
      </c>
      <c r="T1608" s="56">
        <f>IF(S1608="","",IF(IFERROR(INDEX('入力'!$E$30:$E$88,MATCH(S1608,'入力'!$A$30:$A$88,0)),"")="入るお金",D1608,-D1608))</f>
        <v/>
      </c>
      <c r="U1608" s="39">
        <f>IF(L1608="","",IF(L1608&lt;&gt;1,"見出しなど",IF(N1608=1,"重なり",IF(S1608="",IF(O1608&gt;0,"数えない（直した）",IF(I1608&amp;""="1","振替",IF(A1608&amp;""="0","計算対象外","数えない"))),IF(COUNTIFS('入力'!$A$30:$A$88,S1608)=0,"一覧にない費目",IF(O1608&gt;0,"直した",IF(S1608="未分類","未分類","OK")))))))</f>
        <v/>
      </c>
    </row>
    <row r="1609">
      <c r="A1609" s="40" t="n"/>
      <c r="B1609" s="34" t="n"/>
      <c r="C1609" s="35" t="n"/>
      <c r="D1609" s="36" t="n"/>
      <c r="E1609" s="35" t="n"/>
      <c r="F1609" s="35" t="n"/>
      <c r="G1609" s="35" t="n"/>
      <c r="H1609" s="35" t="n"/>
      <c r="I1609" s="40" t="n"/>
      <c r="J1609" s="35" t="n"/>
      <c r="L1609" s="39">
        <f>IF(B1609="","",IFERROR(YEAR(B1609)*0+D1609*0+1,0))</f>
        <v/>
      </c>
      <c r="M1609" s="55">
        <f>IF(L1609&lt;&gt;1,"",IF(O1609&gt;0,IF(INDEX('分け方の表'!$O$4:$O$53,O1609)&lt;&gt;"",DATE(YEAR(INDEX('分け方の表'!$O$4:$O$53,O1609)),MONTH(INDEX('分け方の表'!$O$4:$O$53,O1609)),1),DATE(YEAR(B1609),MONTH(B1609),1)),DATE(YEAR(B1609),MONTH(B1609),1)))</f>
        <v/>
      </c>
      <c r="N1609" s="39">
        <f>IF(L1609&lt;&gt;1,"",IF(J1609="",0,IF(COUNTIFS($J$4:J1609,J1609)&gt;1,1,0)))</f>
        <v/>
      </c>
      <c r="O1609" s="39">
        <f>IF(L1609&lt;&gt;1,"",IF(J1609="",0,IFERROR(MATCH(J1609,'分け方の表'!$M$4:$M$53,0),0)))</f>
        <v/>
      </c>
      <c r="P1609" s="39">
        <f>IF(L1609&lt;&gt;1,"",IF(SUMPRODUCT((COUNTIFS(C1609,"*"&amp;'分け方の表'!$F$4:$F$23&amp;"*")&gt;0)*('分け方の表'!$F$4:$F$23&lt;&gt;"")*'分け方の表'!$I$4:$I$23)=0,99,1+COUNTIFS('分け方の表'!$I$4:$I$23,"&gt;"&amp;SUMPRODUCT((COUNTIFS(C1609,"*"&amp;'分け方の表'!$F$4:$F$23&amp;"*")&gt;0)*('分け方の表'!$F$4:$F$23&lt;&gt;"")*'分け方の表'!$I$4:$I$23))))</f>
        <v/>
      </c>
      <c r="Q1609" s="39">
        <f>IF(L1609&lt;&gt;1,"",IF(P1609&gt;=99,"",INDEX('分け方の表'!$G$4:$G$23,P1609)&amp;""))</f>
        <v/>
      </c>
      <c r="R1609" s="39">
        <f>IF(L1609&lt;&gt;1,"",IF((F1609="収入")*(G1609="給与")*(E1609&lt;&gt;"")*(COUNTIFS('分け方の表'!$J$4:$J$13,E1609)&gt;0),INDEX('分け方の表'!$K$4:$K$13,MATCH(E1609,'分け方の表'!$J$4:$J$13,0))&amp;"",IFERROR(INDEX('分け方の表'!$C$4:$C$103,MATCH(F1609&amp;"|"&amp;G1609,'分け方の表'!$D$4:$D$103,0))&amp;"",IFERROR(INDEX('分け方の表'!$C$4:$C$103,MATCH(F1609&amp;"|（ほか全部）",'分け方の表'!$D$4:$D$103,0))&amp;"","未分類"))))</f>
        <v/>
      </c>
      <c r="S1609" s="39">
        <f>IF(L1609&lt;&gt;1,"",IF(N1609=1,"",IF(IF(O1609&gt;0,INDEX('分け方の表'!$N$4:$N$53,O1609)&amp;"","")&lt;&gt;"",IF(INDEX('分け方の表'!$N$4:$N$53,O1609)="（数えない）","",INDEX('分け方の表'!$N$4:$N$53,O1609)&amp;""),IF(I1609&amp;""="1",IF((Q1609&lt;&gt;"")*(D1609&lt;0)*(IFERROR(INDEX('入力'!$E$30:$E$88,MATCH(Q1609,'入力'!$A$30:$A$88,0)),"")="貯める・増やす"),Q1609,""),IF(A1609&amp;""="0","",IF(Q1609&lt;&gt;"",Q1609,R1609))))))</f>
        <v/>
      </c>
      <c r="T1609" s="56">
        <f>IF(S1609="","",IF(IFERROR(INDEX('入力'!$E$30:$E$88,MATCH(S1609,'入力'!$A$30:$A$88,0)),"")="入るお金",D1609,-D1609))</f>
        <v/>
      </c>
      <c r="U1609" s="39">
        <f>IF(L1609="","",IF(L1609&lt;&gt;1,"見出しなど",IF(N1609=1,"重なり",IF(S1609="",IF(O1609&gt;0,"数えない（直した）",IF(I1609&amp;""="1","振替",IF(A1609&amp;""="0","計算対象外","数えない"))),IF(COUNTIFS('入力'!$A$30:$A$88,S1609)=0,"一覧にない費目",IF(O1609&gt;0,"直した",IF(S1609="未分類","未分類","OK")))))))</f>
        <v/>
      </c>
    </row>
    <row r="1610">
      <c r="A1610" s="40" t="n"/>
      <c r="B1610" s="34" t="n"/>
      <c r="C1610" s="35" t="n"/>
      <c r="D1610" s="36" t="n"/>
      <c r="E1610" s="35" t="n"/>
      <c r="F1610" s="35" t="n"/>
      <c r="G1610" s="35" t="n"/>
      <c r="H1610" s="35" t="n"/>
      <c r="I1610" s="40" t="n"/>
      <c r="J1610" s="35" t="n"/>
      <c r="L1610" s="39">
        <f>IF(B1610="","",IFERROR(YEAR(B1610)*0+D1610*0+1,0))</f>
        <v/>
      </c>
      <c r="M1610" s="55">
        <f>IF(L1610&lt;&gt;1,"",IF(O1610&gt;0,IF(INDEX('分け方の表'!$O$4:$O$53,O1610)&lt;&gt;"",DATE(YEAR(INDEX('分け方の表'!$O$4:$O$53,O1610)),MONTH(INDEX('分け方の表'!$O$4:$O$53,O1610)),1),DATE(YEAR(B1610),MONTH(B1610),1)),DATE(YEAR(B1610),MONTH(B1610),1)))</f>
        <v/>
      </c>
      <c r="N1610" s="39">
        <f>IF(L1610&lt;&gt;1,"",IF(J1610="",0,IF(COUNTIFS($J$4:J1610,J1610)&gt;1,1,0)))</f>
        <v/>
      </c>
      <c r="O1610" s="39">
        <f>IF(L1610&lt;&gt;1,"",IF(J1610="",0,IFERROR(MATCH(J1610,'分け方の表'!$M$4:$M$53,0),0)))</f>
        <v/>
      </c>
      <c r="P1610" s="39">
        <f>IF(L1610&lt;&gt;1,"",IF(SUMPRODUCT((COUNTIFS(C1610,"*"&amp;'分け方の表'!$F$4:$F$23&amp;"*")&gt;0)*('分け方の表'!$F$4:$F$23&lt;&gt;"")*'分け方の表'!$I$4:$I$23)=0,99,1+COUNTIFS('分け方の表'!$I$4:$I$23,"&gt;"&amp;SUMPRODUCT((COUNTIFS(C1610,"*"&amp;'分け方の表'!$F$4:$F$23&amp;"*")&gt;0)*('分け方の表'!$F$4:$F$23&lt;&gt;"")*'分け方の表'!$I$4:$I$23))))</f>
        <v/>
      </c>
      <c r="Q1610" s="39">
        <f>IF(L1610&lt;&gt;1,"",IF(P1610&gt;=99,"",INDEX('分け方の表'!$G$4:$G$23,P1610)&amp;""))</f>
        <v/>
      </c>
      <c r="R1610" s="39">
        <f>IF(L1610&lt;&gt;1,"",IF((F1610="収入")*(G1610="給与")*(E1610&lt;&gt;"")*(COUNTIFS('分け方の表'!$J$4:$J$13,E1610)&gt;0),INDEX('分け方の表'!$K$4:$K$13,MATCH(E1610,'分け方の表'!$J$4:$J$13,0))&amp;"",IFERROR(INDEX('分け方の表'!$C$4:$C$103,MATCH(F1610&amp;"|"&amp;G1610,'分け方の表'!$D$4:$D$103,0))&amp;"",IFERROR(INDEX('分け方の表'!$C$4:$C$103,MATCH(F1610&amp;"|（ほか全部）",'分け方の表'!$D$4:$D$103,0))&amp;"","未分類"))))</f>
        <v/>
      </c>
      <c r="S1610" s="39">
        <f>IF(L1610&lt;&gt;1,"",IF(N1610=1,"",IF(IF(O1610&gt;0,INDEX('分け方の表'!$N$4:$N$53,O1610)&amp;"","")&lt;&gt;"",IF(INDEX('分け方の表'!$N$4:$N$53,O1610)="（数えない）","",INDEX('分け方の表'!$N$4:$N$53,O1610)&amp;""),IF(I1610&amp;""="1",IF((Q1610&lt;&gt;"")*(D1610&lt;0)*(IFERROR(INDEX('入力'!$E$30:$E$88,MATCH(Q1610,'入力'!$A$30:$A$88,0)),"")="貯める・増やす"),Q1610,""),IF(A1610&amp;""="0","",IF(Q1610&lt;&gt;"",Q1610,R1610))))))</f>
        <v/>
      </c>
      <c r="T1610" s="56">
        <f>IF(S1610="","",IF(IFERROR(INDEX('入力'!$E$30:$E$88,MATCH(S1610,'入力'!$A$30:$A$88,0)),"")="入るお金",D1610,-D1610))</f>
        <v/>
      </c>
      <c r="U1610" s="39">
        <f>IF(L1610="","",IF(L1610&lt;&gt;1,"見出しなど",IF(N1610=1,"重なり",IF(S1610="",IF(O1610&gt;0,"数えない（直した）",IF(I1610&amp;""="1","振替",IF(A1610&amp;""="0","計算対象外","数えない"))),IF(COUNTIFS('入力'!$A$30:$A$88,S1610)=0,"一覧にない費目",IF(O1610&gt;0,"直した",IF(S1610="未分類","未分類","OK")))))))</f>
        <v/>
      </c>
    </row>
    <row r="1611">
      <c r="A1611" s="40" t="n"/>
      <c r="B1611" s="34" t="n"/>
      <c r="C1611" s="35" t="n"/>
      <c r="D1611" s="36" t="n"/>
      <c r="E1611" s="35" t="n"/>
      <c r="F1611" s="35" t="n"/>
      <c r="G1611" s="35" t="n"/>
      <c r="H1611" s="35" t="n"/>
      <c r="I1611" s="40" t="n"/>
      <c r="J1611" s="35" t="n"/>
      <c r="L1611" s="39">
        <f>IF(B1611="","",IFERROR(YEAR(B1611)*0+D1611*0+1,0))</f>
        <v/>
      </c>
      <c r="M1611" s="55">
        <f>IF(L1611&lt;&gt;1,"",IF(O1611&gt;0,IF(INDEX('分け方の表'!$O$4:$O$53,O1611)&lt;&gt;"",DATE(YEAR(INDEX('分け方の表'!$O$4:$O$53,O1611)),MONTH(INDEX('分け方の表'!$O$4:$O$53,O1611)),1),DATE(YEAR(B1611),MONTH(B1611),1)),DATE(YEAR(B1611),MONTH(B1611),1)))</f>
        <v/>
      </c>
      <c r="N1611" s="39">
        <f>IF(L1611&lt;&gt;1,"",IF(J1611="",0,IF(COUNTIFS($J$4:J1611,J1611)&gt;1,1,0)))</f>
        <v/>
      </c>
      <c r="O1611" s="39">
        <f>IF(L1611&lt;&gt;1,"",IF(J1611="",0,IFERROR(MATCH(J1611,'分け方の表'!$M$4:$M$53,0),0)))</f>
        <v/>
      </c>
      <c r="P1611" s="39">
        <f>IF(L1611&lt;&gt;1,"",IF(SUMPRODUCT((COUNTIFS(C1611,"*"&amp;'分け方の表'!$F$4:$F$23&amp;"*")&gt;0)*('分け方の表'!$F$4:$F$23&lt;&gt;"")*'分け方の表'!$I$4:$I$23)=0,99,1+COUNTIFS('分け方の表'!$I$4:$I$23,"&gt;"&amp;SUMPRODUCT((COUNTIFS(C1611,"*"&amp;'分け方の表'!$F$4:$F$23&amp;"*")&gt;0)*('分け方の表'!$F$4:$F$23&lt;&gt;"")*'分け方の表'!$I$4:$I$23))))</f>
        <v/>
      </c>
      <c r="Q1611" s="39">
        <f>IF(L1611&lt;&gt;1,"",IF(P1611&gt;=99,"",INDEX('分け方の表'!$G$4:$G$23,P1611)&amp;""))</f>
        <v/>
      </c>
      <c r="R1611" s="39">
        <f>IF(L1611&lt;&gt;1,"",IF((F1611="収入")*(G1611="給与")*(E1611&lt;&gt;"")*(COUNTIFS('分け方の表'!$J$4:$J$13,E1611)&gt;0),INDEX('分け方の表'!$K$4:$K$13,MATCH(E1611,'分け方の表'!$J$4:$J$13,0))&amp;"",IFERROR(INDEX('分け方の表'!$C$4:$C$103,MATCH(F1611&amp;"|"&amp;G1611,'分け方の表'!$D$4:$D$103,0))&amp;"",IFERROR(INDEX('分け方の表'!$C$4:$C$103,MATCH(F1611&amp;"|（ほか全部）",'分け方の表'!$D$4:$D$103,0))&amp;"","未分類"))))</f>
        <v/>
      </c>
      <c r="S1611" s="39">
        <f>IF(L1611&lt;&gt;1,"",IF(N1611=1,"",IF(IF(O1611&gt;0,INDEX('分け方の表'!$N$4:$N$53,O1611)&amp;"","")&lt;&gt;"",IF(INDEX('分け方の表'!$N$4:$N$53,O1611)="（数えない）","",INDEX('分け方の表'!$N$4:$N$53,O1611)&amp;""),IF(I1611&amp;""="1",IF((Q1611&lt;&gt;"")*(D1611&lt;0)*(IFERROR(INDEX('入力'!$E$30:$E$88,MATCH(Q1611,'入力'!$A$30:$A$88,0)),"")="貯める・増やす"),Q1611,""),IF(A1611&amp;""="0","",IF(Q1611&lt;&gt;"",Q1611,R1611))))))</f>
        <v/>
      </c>
      <c r="T1611" s="56">
        <f>IF(S1611="","",IF(IFERROR(INDEX('入力'!$E$30:$E$88,MATCH(S1611,'入力'!$A$30:$A$88,0)),"")="入るお金",D1611,-D1611))</f>
        <v/>
      </c>
      <c r="U1611" s="39">
        <f>IF(L1611="","",IF(L1611&lt;&gt;1,"見出しなど",IF(N1611=1,"重なり",IF(S1611="",IF(O1611&gt;0,"数えない（直した）",IF(I1611&amp;""="1","振替",IF(A1611&amp;""="0","計算対象外","数えない"))),IF(COUNTIFS('入力'!$A$30:$A$88,S1611)=0,"一覧にない費目",IF(O1611&gt;0,"直した",IF(S1611="未分類","未分類","OK")))))))</f>
        <v/>
      </c>
    </row>
    <row r="1612">
      <c r="A1612" s="40" t="n"/>
      <c r="B1612" s="34" t="n"/>
      <c r="C1612" s="35" t="n"/>
      <c r="D1612" s="36" t="n"/>
      <c r="E1612" s="35" t="n"/>
      <c r="F1612" s="35" t="n"/>
      <c r="G1612" s="35" t="n"/>
      <c r="H1612" s="35" t="n"/>
      <c r="I1612" s="40" t="n"/>
      <c r="J1612" s="35" t="n"/>
      <c r="L1612" s="39">
        <f>IF(B1612="","",IFERROR(YEAR(B1612)*0+D1612*0+1,0))</f>
        <v/>
      </c>
      <c r="M1612" s="55">
        <f>IF(L1612&lt;&gt;1,"",IF(O1612&gt;0,IF(INDEX('分け方の表'!$O$4:$O$53,O1612)&lt;&gt;"",DATE(YEAR(INDEX('分け方の表'!$O$4:$O$53,O1612)),MONTH(INDEX('分け方の表'!$O$4:$O$53,O1612)),1),DATE(YEAR(B1612),MONTH(B1612),1)),DATE(YEAR(B1612),MONTH(B1612),1)))</f>
        <v/>
      </c>
      <c r="N1612" s="39">
        <f>IF(L1612&lt;&gt;1,"",IF(J1612="",0,IF(COUNTIFS($J$4:J1612,J1612)&gt;1,1,0)))</f>
        <v/>
      </c>
      <c r="O1612" s="39">
        <f>IF(L1612&lt;&gt;1,"",IF(J1612="",0,IFERROR(MATCH(J1612,'分け方の表'!$M$4:$M$53,0),0)))</f>
        <v/>
      </c>
      <c r="P1612" s="39">
        <f>IF(L1612&lt;&gt;1,"",IF(SUMPRODUCT((COUNTIFS(C1612,"*"&amp;'分け方の表'!$F$4:$F$23&amp;"*")&gt;0)*('分け方の表'!$F$4:$F$23&lt;&gt;"")*'分け方の表'!$I$4:$I$23)=0,99,1+COUNTIFS('分け方の表'!$I$4:$I$23,"&gt;"&amp;SUMPRODUCT((COUNTIFS(C1612,"*"&amp;'分け方の表'!$F$4:$F$23&amp;"*")&gt;0)*('分け方の表'!$F$4:$F$23&lt;&gt;"")*'分け方の表'!$I$4:$I$23))))</f>
        <v/>
      </c>
      <c r="Q1612" s="39">
        <f>IF(L1612&lt;&gt;1,"",IF(P1612&gt;=99,"",INDEX('分け方の表'!$G$4:$G$23,P1612)&amp;""))</f>
        <v/>
      </c>
      <c r="R1612" s="39">
        <f>IF(L1612&lt;&gt;1,"",IF((F1612="収入")*(G1612="給与")*(E1612&lt;&gt;"")*(COUNTIFS('分け方の表'!$J$4:$J$13,E1612)&gt;0),INDEX('分け方の表'!$K$4:$K$13,MATCH(E1612,'分け方の表'!$J$4:$J$13,0))&amp;"",IFERROR(INDEX('分け方の表'!$C$4:$C$103,MATCH(F1612&amp;"|"&amp;G1612,'分け方の表'!$D$4:$D$103,0))&amp;"",IFERROR(INDEX('分け方の表'!$C$4:$C$103,MATCH(F1612&amp;"|（ほか全部）",'分け方の表'!$D$4:$D$103,0))&amp;"","未分類"))))</f>
        <v/>
      </c>
      <c r="S1612" s="39">
        <f>IF(L1612&lt;&gt;1,"",IF(N1612=1,"",IF(IF(O1612&gt;0,INDEX('分け方の表'!$N$4:$N$53,O1612)&amp;"","")&lt;&gt;"",IF(INDEX('分け方の表'!$N$4:$N$53,O1612)="（数えない）","",INDEX('分け方の表'!$N$4:$N$53,O1612)&amp;""),IF(I1612&amp;""="1",IF((Q1612&lt;&gt;"")*(D1612&lt;0)*(IFERROR(INDEX('入力'!$E$30:$E$88,MATCH(Q1612,'入力'!$A$30:$A$88,0)),"")="貯める・増やす"),Q1612,""),IF(A1612&amp;""="0","",IF(Q1612&lt;&gt;"",Q1612,R1612))))))</f>
        <v/>
      </c>
      <c r="T1612" s="56">
        <f>IF(S1612="","",IF(IFERROR(INDEX('入力'!$E$30:$E$88,MATCH(S1612,'入力'!$A$30:$A$88,0)),"")="入るお金",D1612,-D1612))</f>
        <v/>
      </c>
      <c r="U1612" s="39">
        <f>IF(L1612="","",IF(L1612&lt;&gt;1,"見出しなど",IF(N1612=1,"重なり",IF(S1612="",IF(O1612&gt;0,"数えない（直した）",IF(I1612&amp;""="1","振替",IF(A1612&amp;""="0","計算対象外","数えない"))),IF(COUNTIFS('入力'!$A$30:$A$88,S1612)=0,"一覧にない費目",IF(O1612&gt;0,"直した",IF(S1612="未分類","未分類","OK")))))))</f>
        <v/>
      </c>
    </row>
    <row r="1613">
      <c r="A1613" s="40" t="n"/>
      <c r="B1613" s="34" t="n"/>
      <c r="C1613" s="35" t="n"/>
      <c r="D1613" s="36" t="n"/>
      <c r="E1613" s="35" t="n"/>
      <c r="F1613" s="35" t="n"/>
      <c r="G1613" s="35" t="n"/>
      <c r="H1613" s="35" t="n"/>
      <c r="I1613" s="40" t="n"/>
      <c r="J1613" s="35" t="n"/>
      <c r="L1613" s="39">
        <f>IF(B1613="","",IFERROR(YEAR(B1613)*0+D1613*0+1,0))</f>
        <v/>
      </c>
      <c r="M1613" s="55">
        <f>IF(L1613&lt;&gt;1,"",IF(O1613&gt;0,IF(INDEX('分け方の表'!$O$4:$O$53,O1613)&lt;&gt;"",DATE(YEAR(INDEX('分け方の表'!$O$4:$O$53,O1613)),MONTH(INDEX('分け方の表'!$O$4:$O$53,O1613)),1),DATE(YEAR(B1613),MONTH(B1613),1)),DATE(YEAR(B1613),MONTH(B1613),1)))</f>
        <v/>
      </c>
      <c r="N1613" s="39">
        <f>IF(L1613&lt;&gt;1,"",IF(J1613="",0,IF(COUNTIFS($J$4:J1613,J1613)&gt;1,1,0)))</f>
        <v/>
      </c>
      <c r="O1613" s="39">
        <f>IF(L1613&lt;&gt;1,"",IF(J1613="",0,IFERROR(MATCH(J1613,'分け方の表'!$M$4:$M$53,0),0)))</f>
        <v/>
      </c>
      <c r="P1613" s="39">
        <f>IF(L1613&lt;&gt;1,"",IF(SUMPRODUCT((COUNTIFS(C1613,"*"&amp;'分け方の表'!$F$4:$F$23&amp;"*")&gt;0)*('分け方の表'!$F$4:$F$23&lt;&gt;"")*'分け方の表'!$I$4:$I$23)=0,99,1+COUNTIFS('分け方の表'!$I$4:$I$23,"&gt;"&amp;SUMPRODUCT((COUNTIFS(C1613,"*"&amp;'分け方の表'!$F$4:$F$23&amp;"*")&gt;0)*('分け方の表'!$F$4:$F$23&lt;&gt;"")*'分け方の表'!$I$4:$I$23))))</f>
        <v/>
      </c>
      <c r="Q1613" s="39">
        <f>IF(L1613&lt;&gt;1,"",IF(P1613&gt;=99,"",INDEX('分け方の表'!$G$4:$G$23,P1613)&amp;""))</f>
        <v/>
      </c>
      <c r="R1613" s="39">
        <f>IF(L1613&lt;&gt;1,"",IF((F1613="収入")*(G1613="給与")*(E1613&lt;&gt;"")*(COUNTIFS('分け方の表'!$J$4:$J$13,E1613)&gt;0),INDEX('分け方の表'!$K$4:$K$13,MATCH(E1613,'分け方の表'!$J$4:$J$13,0))&amp;"",IFERROR(INDEX('分け方の表'!$C$4:$C$103,MATCH(F1613&amp;"|"&amp;G1613,'分け方の表'!$D$4:$D$103,0))&amp;"",IFERROR(INDEX('分け方の表'!$C$4:$C$103,MATCH(F1613&amp;"|（ほか全部）",'分け方の表'!$D$4:$D$103,0))&amp;"","未分類"))))</f>
        <v/>
      </c>
      <c r="S1613" s="39">
        <f>IF(L1613&lt;&gt;1,"",IF(N1613=1,"",IF(IF(O1613&gt;0,INDEX('分け方の表'!$N$4:$N$53,O1613)&amp;"","")&lt;&gt;"",IF(INDEX('分け方の表'!$N$4:$N$53,O1613)="（数えない）","",INDEX('分け方の表'!$N$4:$N$53,O1613)&amp;""),IF(I1613&amp;""="1",IF((Q1613&lt;&gt;"")*(D1613&lt;0)*(IFERROR(INDEX('入力'!$E$30:$E$88,MATCH(Q1613,'入力'!$A$30:$A$88,0)),"")="貯める・増やす"),Q1613,""),IF(A1613&amp;""="0","",IF(Q1613&lt;&gt;"",Q1613,R1613))))))</f>
        <v/>
      </c>
      <c r="T1613" s="56">
        <f>IF(S1613="","",IF(IFERROR(INDEX('入力'!$E$30:$E$88,MATCH(S1613,'入力'!$A$30:$A$88,0)),"")="入るお金",D1613,-D1613))</f>
        <v/>
      </c>
      <c r="U1613" s="39">
        <f>IF(L1613="","",IF(L1613&lt;&gt;1,"見出しなど",IF(N1613=1,"重なり",IF(S1613="",IF(O1613&gt;0,"数えない（直した）",IF(I1613&amp;""="1","振替",IF(A1613&amp;""="0","計算対象外","数えない"))),IF(COUNTIFS('入力'!$A$30:$A$88,S1613)=0,"一覧にない費目",IF(O1613&gt;0,"直した",IF(S1613="未分類","未分類","OK")))))))</f>
        <v/>
      </c>
    </row>
    <row r="1614">
      <c r="A1614" s="40" t="n"/>
      <c r="B1614" s="34" t="n"/>
      <c r="C1614" s="35" t="n"/>
      <c r="D1614" s="36" t="n"/>
      <c r="E1614" s="35" t="n"/>
      <c r="F1614" s="35" t="n"/>
      <c r="G1614" s="35" t="n"/>
      <c r="H1614" s="35" t="n"/>
      <c r="I1614" s="40" t="n"/>
      <c r="J1614" s="35" t="n"/>
      <c r="L1614" s="39">
        <f>IF(B1614="","",IFERROR(YEAR(B1614)*0+D1614*0+1,0))</f>
        <v/>
      </c>
      <c r="M1614" s="55">
        <f>IF(L1614&lt;&gt;1,"",IF(O1614&gt;0,IF(INDEX('分け方の表'!$O$4:$O$53,O1614)&lt;&gt;"",DATE(YEAR(INDEX('分け方の表'!$O$4:$O$53,O1614)),MONTH(INDEX('分け方の表'!$O$4:$O$53,O1614)),1),DATE(YEAR(B1614),MONTH(B1614),1)),DATE(YEAR(B1614),MONTH(B1614),1)))</f>
        <v/>
      </c>
      <c r="N1614" s="39">
        <f>IF(L1614&lt;&gt;1,"",IF(J1614="",0,IF(COUNTIFS($J$4:J1614,J1614)&gt;1,1,0)))</f>
        <v/>
      </c>
      <c r="O1614" s="39">
        <f>IF(L1614&lt;&gt;1,"",IF(J1614="",0,IFERROR(MATCH(J1614,'分け方の表'!$M$4:$M$53,0),0)))</f>
        <v/>
      </c>
      <c r="P1614" s="39">
        <f>IF(L1614&lt;&gt;1,"",IF(SUMPRODUCT((COUNTIFS(C1614,"*"&amp;'分け方の表'!$F$4:$F$23&amp;"*")&gt;0)*('分け方の表'!$F$4:$F$23&lt;&gt;"")*'分け方の表'!$I$4:$I$23)=0,99,1+COUNTIFS('分け方の表'!$I$4:$I$23,"&gt;"&amp;SUMPRODUCT((COUNTIFS(C1614,"*"&amp;'分け方の表'!$F$4:$F$23&amp;"*")&gt;0)*('分け方の表'!$F$4:$F$23&lt;&gt;"")*'分け方の表'!$I$4:$I$23))))</f>
        <v/>
      </c>
      <c r="Q1614" s="39">
        <f>IF(L1614&lt;&gt;1,"",IF(P1614&gt;=99,"",INDEX('分け方の表'!$G$4:$G$23,P1614)&amp;""))</f>
        <v/>
      </c>
      <c r="R1614" s="39">
        <f>IF(L1614&lt;&gt;1,"",IF((F1614="収入")*(G1614="給与")*(E1614&lt;&gt;"")*(COUNTIFS('分け方の表'!$J$4:$J$13,E1614)&gt;0),INDEX('分け方の表'!$K$4:$K$13,MATCH(E1614,'分け方の表'!$J$4:$J$13,0))&amp;"",IFERROR(INDEX('分け方の表'!$C$4:$C$103,MATCH(F1614&amp;"|"&amp;G1614,'分け方の表'!$D$4:$D$103,0))&amp;"",IFERROR(INDEX('分け方の表'!$C$4:$C$103,MATCH(F1614&amp;"|（ほか全部）",'分け方の表'!$D$4:$D$103,0))&amp;"","未分類"))))</f>
        <v/>
      </c>
      <c r="S1614" s="39">
        <f>IF(L1614&lt;&gt;1,"",IF(N1614=1,"",IF(IF(O1614&gt;0,INDEX('分け方の表'!$N$4:$N$53,O1614)&amp;"","")&lt;&gt;"",IF(INDEX('分け方の表'!$N$4:$N$53,O1614)="（数えない）","",INDEX('分け方の表'!$N$4:$N$53,O1614)&amp;""),IF(I1614&amp;""="1",IF((Q1614&lt;&gt;"")*(D1614&lt;0)*(IFERROR(INDEX('入力'!$E$30:$E$88,MATCH(Q1614,'入力'!$A$30:$A$88,0)),"")="貯める・増やす"),Q1614,""),IF(A1614&amp;""="0","",IF(Q1614&lt;&gt;"",Q1614,R1614))))))</f>
        <v/>
      </c>
      <c r="T1614" s="56">
        <f>IF(S1614="","",IF(IFERROR(INDEX('入力'!$E$30:$E$88,MATCH(S1614,'入力'!$A$30:$A$88,0)),"")="入るお金",D1614,-D1614))</f>
        <v/>
      </c>
      <c r="U1614" s="39">
        <f>IF(L1614="","",IF(L1614&lt;&gt;1,"見出しなど",IF(N1614=1,"重なり",IF(S1614="",IF(O1614&gt;0,"数えない（直した）",IF(I1614&amp;""="1","振替",IF(A1614&amp;""="0","計算対象外","数えない"))),IF(COUNTIFS('入力'!$A$30:$A$88,S1614)=0,"一覧にない費目",IF(O1614&gt;0,"直した",IF(S1614="未分類","未分類","OK")))))))</f>
        <v/>
      </c>
    </row>
    <row r="1615">
      <c r="A1615" s="40" t="n"/>
      <c r="B1615" s="34" t="n"/>
      <c r="C1615" s="35" t="n"/>
      <c r="D1615" s="36" t="n"/>
      <c r="E1615" s="35" t="n"/>
      <c r="F1615" s="35" t="n"/>
      <c r="G1615" s="35" t="n"/>
      <c r="H1615" s="35" t="n"/>
      <c r="I1615" s="40" t="n"/>
      <c r="J1615" s="35" t="n"/>
      <c r="L1615" s="39">
        <f>IF(B1615="","",IFERROR(YEAR(B1615)*0+D1615*0+1,0))</f>
        <v/>
      </c>
      <c r="M1615" s="55">
        <f>IF(L1615&lt;&gt;1,"",IF(O1615&gt;0,IF(INDEX('分け方の表'!$O$4:$O$53,O1615)&lt;&gt;"",DATE(YEAR(INDEX('分け方の表'!$O$4:$O$53,O1615)),MONTH(INDEX('分け方の表'!$O$4:$O$53,O1615)),1),DATE(YEAR(B1615),MONTH(B1615),1)),DATE(YEAR(B1615),MONTH(B1615),1)))</f>
        <v/>
      </c>
      <c r="N1615" s="39">
        <f>IF(L1615&lt;&gt;1,"",IF(J1615="",0,IF(COUNTIFS($J$4:J1615,J1615)&gt;1,1,0)))</f>
        <v/>
      </c>
      <c r="O1615" s="39">
        <f>IF(L1615&lt;&gt;1,"",IF(J1615="",0,IFERROR(MATCH(J1615,'分け方の表'!$M$4:$M$53,0),0)))</f>
        <v/>
      </c>
      <c r="P1615" s="39">
        <f>IF(L1615&lt;&gt;1,"",IF(SUMPRODUCT((COUNTIFS(C1615,"*"&amp;'分け方の表'!$F$4:$F$23&amp;"*")&gt;0)*('分け方の表'!$F$4:$F$23&lt;&gt;"")*'分け方の表'!$I$4:$I$23)=0,99,1+COUNTIFS('分け方の表'!$I$4:$I$23,"&gt;"&amp;SUMPRODUCT((COUNTIFS(C1615,"*"&amp;'分け方の表'!$F$4:$F$23&amp;"*")&gt;0)*('分け方の表'!$F$4:$F$23&lt;&gt;"")*'分け方の表'!$I$4:$I$23))))</f>
        <v/>
      </c>
      <c r="Q1615" s="39">
        <f>IF(L1615&lt;&gt;1,"",IF(P1615&gt;=99,"",INDEX('分け方の表'!$G$4:$G$23,P1615)&amp;""))</f>
        <v/>
      </c>
      <c r="R1615" s="39">
        <f>IF(L1615&lt;&gt;1,"",IF((F1615="収入")*(G1615="給与")*(E1615&lt;&gt;"")*(COUNTIFS('分け方の表'!$J$4:$J$13,E1615)&gt;0),INDEX('分け方の表'!$K$4:$K$13,MATCH(E1615,'分け方の表'!$J$4:$J$13,0))&amp;"",IFERROR(INDEX('分け方の表'!$C$4:$C$103,MATCH(F1615&amp;"|"&amp;G1615,'分け方の表'!$D$4:$D$103,0))&amp;"",IFERROR(INDEX('分け方の表'!$C$4:$C$103,MATCH(F1615&amp;"|（ほか全部）",'分け方の表'!$D$4:$D$103,0))&amp;"","未分類"))))</f>
        <v/>
      </c>
      <c r="S1615" s="39">
        <f>IF(L1615&lt;&gt;1,"",IF(N1615=1,"",IF(IF(O1615&gt;0,INDEX('分け方の表'!$N$4:$N$53,O1615)&amp;"","")&lt;&gt;"",IF(INDEX('分け方の表'!$N$4:$N$53,O1615)="（数えない）","",INDEX('分け方の表'!$N$4:$N$53,O1615)&amp;""),IF(I1615&amp;""="1",IF((Q1615&lt;&gt;"")*(D1615&lt;0)*(IFERROR(INDEX('入力'!$E$30:$E$88,MATCH(Q1615,'入力'!$A$30:$A$88,0)),"")="貯める・増やす"),Q1615,""),IF(A1615&amp;""="0","",IF(Q1615&lt;&gt;"",Q1615,R1615))))))</f>
        <v/>
      </c>
      <c r="T1615" s="56">
        <f>IF(S1615="","",IF(IFERROR(INDEX('入力'!$E$30:$E$88,MATCH(S1615,'入力'!$A$30:$A$88,0)),"")="入るお金",D1615,-D1615))</f>
        <v/>
      </c>
      <c r="U1615" s="39">
        <f>IF(L1615="","",IF(L1615&lt;&gt;1,"見出しなど",IF(N1615=1,"重なり",IF(S1615="",IF(O1615&gt;0,"数えない（直した）",IF(I1615&amp;""="1","振替",IF(A1615&amp;""="0","計算対象外","数えない"))),IF(COUNTIFS('入力'!$A$30:$A$88,S1615)=0,"一覧にない費目",IF(O1615&gt;0,"直した",IF(S1615="未分類","未分類","OK")))))))</f>
        <v/>
      </c>
    </row>
    <row r="1616">
      <c r="A1616" s="40" t="n"/>
      <c r="B1616" s="34" t="n"/>
      <c r="C1616" s="35" t="n"/>
      <c r="D1616" s="36" t="n"/>
      <c r="E1616" s="35" t="n"/>
      <c r="F1616" s="35" t="n"/>
      <c r="G1616" s="35" t="n"/>
      <c r="H1616" s="35" t="n"/>
      <c r="I1616" s="40" t="n"/>
      <c r="J1616" s="35" t="n"/>
      <c r="L1616" s="39">
        <f>IF(B1616="","",IFERROR(YEAR(B1616)*0+D1616*0+1,0))</f>
        <v/>
      </c>
      <c r="M1616" s="55">
        <f>IF(L1616&lt;&gt;1,"",IF(O1616&gt;0,IF(INDEX('分け方の表'!$O$4:$O$53,O1616)&lt;&gt;"",DATE(YEAR(INDEX('分け方の表'!$O$4:$O$53,O1616)),MONTH(INDEX('分け方の表'!$O$4:$O$53,O1616)),1),DATE(YEAR(B1616),MONTH(B1616),1)),DATE(YEAR(B1616),MONTH(B1616),1)))</f>
        <v/>
      </c>
      <c r="N1616" s="39">
        <f>IF(L1616&lt;&gt;1,"",IF(J1616="",0,IF(COUNTIFS($J$4:J1616,J1616)&gt;1,1,0)))</f>
        <v/>
      </c>
      <c r="O1616" s="39">
        <f>IF(L1616&lt;&gt;1,"",IF(J1616="",0,IFERROR(MATCH(J1616,'分け方の表'!$M$4:$M$53,0),0)))</f>
        <v/>
      </c>
      <c r="P1616" s="39">
        <f>IF(L1616&lt;&gt;1,"",IF(SUMPRODUCT((COUNTIFS(C1616,"*"&amp;'分け方の表'!$F$4:$F$23&amp;"*")&gt;0)*('分け方の表'!$F$4:$F$23&lt;&gt;"")*'分け方の表'!$I$4:$I$23)=0,99,1+COUNTIFS('分け方の表'!$I$4:$I$23,"&gt;"&amp;SUMPRODUCT((COUNTIFS(C1616,"*"&amp;'分け方の表'!$F$4:$F$23&amp;"*")&gt;0)*('分け方の表'!$F$4:$F$23&lt;&gt;"")*'分け方の表'!$I$4:$I$23))))</f>
        <v/>
      </c>
      <c r="Q1616" s="39">
        <f>IF(L1616&lt;&gt;1,"",IF(P1616&gt;=99,"",INDEX('分け方の表'!$G$4:$G$23,P1616)&amp;""))</f>
        <v/>
      </c>
      <c r="R1616" s="39">
        <f>IF(L1616&lt;&gt;1,"",IF((F1616="収入")*(G1616="給与")*(E1616&lt;&gt;"")*(COUNTIFS('分け方の表'!$J$4:$J$13,E1616)&gt;0),INDEX('分け方の表'!$K$4:$K$13,MATCH(E1616,'分け方の表'!$J$4:$J$13,0))&amp;"",IFERROR(INDEX('分け方の表'!$C$4:$C$103,MATCH(F1616&amp;"|"&amp;G1616,'分け方の表'!$D$4:$D$103,0))&amp;"",IFERROR(INDEX('分け方の表'!$C$4:$C$103,MATCH(F1616&amp;"|（ほか全部）",'分け方の表'!$D$4:$D$103,0))&amp;"","未分類"))))</f>
        <v/>
      </c>
      <c r="S1616" s="39">
        <f>IF(L1616&lt;&gt;1,"",IF(N1616=1,"",IF(IF(O1616&gt;0,INDEX('分け方の表'!$N$4:$N$53,O1616)&amp;"","")&lt;&gt;"",IF(INDEX('分け方の表'!$N$4:$N$53,O1616)="（数えない）","",INDEX('分け方の表'!$N$4:$N$53,O1616)&amp;""),IF(I1616&amp;""="1",IF((Q1616&lt;&gt;"")*(D1616&lt;0)*(IFERROR(INDEX('入力'!$E$30:$E$88,MATCH(Q1616,'入力'!$A$30:$A$88,0)),"")="貯める・増やす"),Q1616,""),IF(A1616&amp;""="0","",IF(Q1616&lt;&gt;"",Q1616,R1616))))))</f>
        <v/>
      </c>
      <c r="T1616" s="56">
        <f>IF(S1616="","",IF(IFERROR(INDEX('入力'!$E$30:$E$88,MATCH(S1616,'入力'!$A$30:$A$88,0)),"")="入るお金",D1616,-D1616))</f>
        <v/>
      </c>
      <c r="U1616" s="39">
        <f>IF(L1616="","",IF(L1616&lt;&gt;1,"見出しなど",IF(N1616=1,"重なり",IF(S1616="",IF(O1616&gt;0,"数えない（直した）",IF(I1616&amp;""="1","振替",IF(A1616&amp;""="0","計算対象外","数えない"))),IF(COUNTIFS('入力'!$A$30:$A$88,S1616)=0,"一覧にない費目",IF(O1616&gt;0,"直した",IF(S1616="未分類","未分類","OK")))))))</f>
        <v/>
      </c>
    </row>
    <row r="1617">
      <c r="A1617" s="40" t="n"/>
      <c r="B1617" s="34" t="n"/>
      <c r="C1617" s="35" t="n"/>
      <c r="D1617" s="36" t="n"/>
      <c r="E1617" s="35" t="n"/>
      <c r="F1617" s="35" t="n"/>
      <c r="G1617" s="35" t="n"/>
      <c r="H1617" s="35" t="n"/>
      <c r="I1617" s="40" t="n"/>
      <c r="J1617" s="35" t="n"/>
      <c r="L1617" s="39">
        <f>IF(B1617="","",IFERROR(YEAR(B1617)*0+D1617*0+1,0))</f>
        <v/>
      </c>
      <c r="M1617" s="55">
        <f>IF(L1617&lt;&gt;1,"",IF(O1617&gt;0,IF(INDEX('分け方の表'!$O$4:$O$53,O1617)&lt;&gt;"",DATE(YEAR(INDEX('分け方の表'!$O$4:$O$53,O1617)),MONTH(INDEX('分け方の表'!$O$4:$O$53,O1617)),1),DATE(YEAR(B1617),MONTH(B1617),1)),DATE(YEAR(B1617),MONTH(B1617),1)))</f>
        <v/>
      </c>
      <c r="N1617" s="39">
        <f>IF(L1617&lt;&gt;1,"",IF(J1617="",0,IF(COUNTIFS($J$4:J1617,J1617)&gt;1,1,0)))</f>
        <v/>
      </c>
      <c r="O1617" s="39">
        <f>IF(L1617&lt;&gt;1,"",IF(J1617="",0,IFERROR(MATCH(J1617,'分け方の表'!$M$4:$M$53,0),0)))</f>
        <v/>
      </c>
      <c r="P1617" s="39">
        <f>IF(L1617&lt;&gt;1,"",IF(SUMPRODUCT((COUNTIFS(C1617,"*"&amp;'分け方の表'!$F$4:$F$23&amp;"*")&gt;0)*('分け方の表'!$F$4:$F$23&lt;&gt;"")*'分け方の表'!$I$4:$I$23)=0,99,1+COUNTIFS('分け方の表'!$I$4:$I$23,"&gt;"&amp;SUMPRODUCT((COUNTIFS(C1617,"*"&amp;'分け方の表'!$F$4:$F$23&amp;"*")&gt;0)*('分け方の表'!$F$4:$F$23&lt;&gt;"")*'分け方の表'!$I$4:$I$23))))</f>
        <v/>
      </c>
      <c r="Q1617" s="39">
        <f>IF(L1617&lt;&gt;1,"",IF(P1617&gt;=99,"",INDEX('分け方の表'!$G$4:$G$23,P1617)&amp;""))</f>
        <v/>
      </c>
      <c r="R1617" s="39">
        <f>IF(L1617&lt;&gt;1,"",IF((F1617="収入")*(G1617="給与")*(E1617&lt;&gt;"")*(COUNTIFS('分け方の表'!$J$4:$J$13,E1617)&gt;0),INDEX('分け方の表'!$K$4:$K$13,MATCH(E1617,'分け方の表'!$J$4:$J$13,0))&amp;"",IFERROR(INDEX('分け方の表'!$C$4:$C$103,MATCH(F1617&amp;"|"&amp;G1617,'分け方の表'!$D$4:$D$103,0))&amp;"",IFERROR(INDEX('分け方の表'!$C$4:$C$103,MATCH(F1617&amp;"|（ほか全部）",'分け方の表'!$D$4:$D$103,0))&amp;"","未分類"))))</f>
        <v/>
      </c>
      <c r="S1617" s="39">
        <f>IF(L1617&lt;&gt;1,"",IF(N1617=1,"",IF(IF(O1617&gt;0,INDEX('分け方の表'!$N$4:$N$53,O1617)&amp;"","")&lt;&gt;"",IF(INDEX('分け方の表'!$N$4:$N$53,O1617)="（数えない）","",INDEX('分け方の表'!$N$4:$N$53,O1617)&amp;""),IF(I1617&amp;""="1",IF((Q1617&lt;&gt;"")*(D1617&lt;0)*(IFERROR(INDEX('入力'!$E$30:$E$88,MATCH(Q1617,'入力'!$A$30:$A$88,0)),"")="貯める・増やす"),Q1617,""),IF(A1617&amp;""="0","",IF(Q1617&lt;&gt;"",Q1617,R1617))))))</f>
        <v/>
      </c>
      <c r="T1617" s="56">
        <f>IF(S1617="","",IF(IFERROR(INDEX('入力'!$E$30:$E$88,MATCH(S1617,'入力'!$A$30:$A$88,0)),"")="入るお金",D1617,-D1617))</f>
        <v/>
      </c>
      <c r="U1617" s="39">
        <f>IF(L1617="","",IF(L1617&lt;&gt;1,"見出しなど",IF(N1617=1,"重なり",IF(S1617="",IF(O1617&gt;0,"数えない（直した）",IF(I1617&amp;""="1","振替",IF(A1617&amp;""="0","計算対象外","数えない"))),IF(COUNTIFS('入力'!$A$30:$A$88,S1617)=0,"一覧にない費目",IF(O1617&gt;0,"直した",IF(S1617="未分類","未分類","OK")))))))</f>
        <v/>
      </c>
    </row>
    <row r="1618">
      <c r="A1618" s="40" t="n"/>
      <c r="B1618" s="34" t="n"/>
      <c r="C1618" s="35" t="n"/>
      <c r="D1618" s="36" t="n"/>
      <c r="E1618" s="35" t="n"/>
      <c r="F1618" s="35" t="n"/>
      <c r="G1618" s="35" t="n"/>
      <c r="H1618" s="35" t="n"/>
      <c r="I1618" s="40" t="n"/>
      <c r="J1618" s="35" t="n"/>
      <c r="L1618" s="39">
        <f>IF(B1618="","",IFERROR(YEAR(B1618)*0+D1618*0+1,0))</f>
        <v/>
      </c>
      <c r="M1618" s="55">
        <f>IF(L1618&lt;&gt;1,"",IF(O1618&gt;0,IF(INDEX('分け方の表'!$O$4:$O$53,O1618)&lt;&gt;"",DATE(YEAR(INDEX('分け方の表'!$O$4:$O$53,O1618)),MONTH(INDEX('分け方の表'!$O$4:$O$53,O1618)),1),DATE(YEAR(B1618),MONTH(B1618),1)),DATE(YEAR(B1618),MONTH(B1618),1)))</f>
        <v/>
      </c>
      <c r="N1618" s="39">
        <f>IF(L1618&lt;&gt;1,"",IF(J1618="",0,IF(COUNTIFS($J$4:J1618,J1618)&gt;1,1,0)))</f>
        <v/>
      </c>
      <c r="O1618" s="39">
        <f>IF(L1618&lt;&gt;1,"",IF(J1618="",0,IFERROR(MATCH(J1618,'分け方の表'!$M$4:$M$53,0),0)))</f>
        <v/>
      </c>
      <c r="P1618" s="39">
        <f>IF(L1618&lt;&gt;1,"",IF(SUMPRODUCT((COUNTIFS(C1618,"*"&amp;'分け方の表'!$F$4:$F$23&amp;"*")&gt;0)*('分け方の表'!$F$4:$F$23&lt;&gt;"")*'分け方の表'!$I$4:$I$23)=0,99,1+COUNTIFS('分け方の表'!$I$4:$I$23,"&gt;"&amp;SUMPRODUCT((COUNTIFS(C1618,"*"&amp;'分け方の表'!$F$4:$F$23&amp;"*")&gt;0)*('分け方の表'!$F$4:$F$23&lt;&gt;"")*'分け方の表'!$I$4:$I$23))))</f>
        <v/>
      </c>
      <c r="Q1618" s="39">
        <f>IF(L1618&lt;&gt;1,"",IF(P1618&gt;=99,"",INDEX('分け方の表'!$G$4:$G$23,P1618)&amp;""))</f>
        <v/>
      </c>
      <c r="R1618" s="39">
        <f>IF(L1618&lt;&gt;1,"",IF((F1618="収入")*(G1618="給与")*(E1618&lt;&gt;"")*(COUNTIFS('分け方の表'!$J$4:$J$13,E1618)&gt;0),INDEX('分け方の表'!$K$4:$K$13,MATCH(E1618,'分け方の表'!$J$4:$J$13,0))&amp;"",IFERROR(INDEX('分け方の表'!$C$4:$C$103,MATCH(F1618&amp;"|"&amp;G1618,'分け方の表'!$D$4:$D$103,0))&amp;"",IFERROR(INDEX('分け方の表'!$C$4:$C$103,MATCH(F1618&amp;"|（ほか全部）",'分け方の表'!$D$4:$D$103,0))&amp;"","未分類"))))</f>
        <v/>
      </c>
      <c r="S1618" s="39">
        <f>IF(L1618&lt;&gt;1,"",IF(N1618=1,"",IF(IF(O1618&gt;0,INDEX('分け方の表'!$N$4:$N$53,O1618)&amp;"","")&lt;&gt;"",IF(INDEX('分け方の表'!$N$4:$N$53,O1618)="（数えない）","",INDEX('分け方の表'!$N$4:$N$53,O1618)&amp;""),IF(I1618&amp;""="1",IF((Q1618&lt;&gt;"")*(D1618&lt;0)*(IFERROR(INDEX('入力'!$E$30:$E$88,MATCH(Q1618,'入力'!$A$30:$A$88,0)),"")="貯める・増やす"),Q1618,""),IF(A1618&amp;""="0","",IF(Q1618&lt;&gt;"",Q1618,R1618))))))</f>
        <v/>
      </c>
      <c r="T1618" s="56">
        <f>IF(S1618="","",IF(IFERROR(INDEX('入力'!$E$30:$E$88,MATCH(S1618,'入力'!$A$30:$A$88,0)),"")="入るお金",D1618,-D1618))</f>
        <v/>
      </c>
      <c r="U1618" s="39">
        <f>IF(L1618="","",IF(L1618&lt;&gt;1,"見出しなど",IF(N1618=1,"重なり",IF(S1618="",IF(O1618&gt;0,"数えない（直した）",IF(I1618&amp;""="1","振替",IF(A1618&amp;""="0","計算対象外","数えない"))),IF(COUNTIFS('入力'!$A$30:$A$88,S1618)=0,"一覧にない費目",IF(O1618&gt;0,"直した",IF(S1618="未分類","未分類","OK")))))))</f>
        <v/>
      </c>
    </row>
    <row r="1619">
      <c r="A1619" s="40" t="n"/>
      <c r="B1619" s="34" t="n"/>
      <c r="C1619" s="35" t="n"/>
      <c r="D1619" s="36" t="n"/>
      <c r="E1619" s="35" t="n"/>
      <c r="F1619" s="35" t="n"/>
      <c r="G1619" s="35" t="n"/>
      <c r="H1619" s="35" t="n"/>
      <c r="I1619" s="40" t="n"/>
      <c r="J1619" s="35" t="n"/>
      <c r="L1619" s="39">
        <f>IF(B1619="","",IFERROR(YEAR(B1619)*0+D1619*0+1,0))</f>
        <v/>
      </c>
      <c r="M1619" s="55">
        <f>IF(L1619&lt;&gt;1,"",IF(O1619&gt;0,IF(INDEX('分け方の表'!$O$4:$O$53,O1619)&lt;&gt;"",DATE(YEAR(INDEX('分け方の表'!$O$4:$O$53,O1619)),MONTH(INDEX('分け方の表'!$O$4:$O$53,O1619)),1),DATE(YEAR(B1619),MONTH(B1619),1)),DATE(YEAR(B1619),MONTH(B1619),1)))</f>
        <v/>
      </c>
      <c r="N1619" s="39">
        <f>IF(L1619&lt;&gt;1,"",IF(J1619="",0,IF(COUNTIFS($J$4:J1619,J1619)&gt;1,1,0)))</f>
        <v/>
      </c>
      <c r="O1619" s="39">
        <f>IF(L1619&lt;&gt;1,"",IF(J1619="",0,IFERROR(MATCH(J1619,'分け方の表'!$M$4:$M$53,0),0)))</f>
        <v/>
      </c>
      <c r="P1619" s="39">
        <f>IF(L1619&lt;&gt;1,"",IF(SUMPRODUCT((COUNTIFS(C1619,"*"&amp;'分け方の表'!$F$4:$F$23&amp;"*")&gt;0)*('分け方の表'!$F$4:$F$23&lt;&gt;"")*'分け方の表'!$I$4:$I$23)=0,99,1+COUNTIFS('分け方の表'!$I$4:$I$23,"&gt;"&amp;SUMPRODUCT((COUNTIFS(C1619,"*"&amp;'分け方の表'!$F$4:$F$23&amp;"*")&gt;0)*('分け方の表'!$F$4:$F$23&lt;&gt;"")*'分け方の表'!$I$4:$I$23))))</f>
        <v/>
      </c>
      <c r="Q1619" s="39">
        <f>IF(L1619&lt;&gt;1,"",IF(P1619&gt;=99,"",INDEX('分け方の表'!$G$4:$G$23,P1619)&amp;""))</f>
        <v/>
      </c>
      <c r="R1619" s="39">
        <f>IF(L1619&lt;&gt;1,"",IF((F1619="収入")*(G1619="給与")*(E1619&lt;&gt;"")*(COUNTIFS('分け方の表'!$J$4:$J$13,E1619)&gt;0),INDEX('分け方の表'!$K$4:$K$13,MATCH(E1619,'分け方の表'!$J$4:$J$13,0))&amp;"",IFERROR(INDEX('分け方の表'!$C$4:$C$103,MATCH(F1619&amp;"|"&amp;G1619,'分け方の表'!$D$4:$D$103,0))&amp;"",IFERROR(INDEX('分け方の表'!$C$4:$C$103,MATCH(F1619&amp;"|（ほか全部）",'分け方の表'!$D$4:$D$103,0))&amp;"","未分類"))))</f>
        <v/>
      </c>
      <c r="S1619" s="39">
        <f>IF(L1619&lt;&gt;1,"",IF(N1619=1,"",IF(IF(O1619&gt;0,INDEX('分け方の表'!$N$4:$N$53,O1619)&amp;"","")&lt;&gt;"",IF(INDEX('分け方の表'!$N$4:$N$53,O1619)="（数えない）","",INDEX('分け方の表'!$N$4:$N$53,O1619)&amp;""),IF(I1619&amp;""="1",IF((Q1619&lt;&gt;"")*(D1619&lt;0)*(IFERROR(INDEX('入力'!$E$30:$E$88,MATCH(Q1619,'入力'!$A$30:$A$88,0)),"")="貯める・増やす"),Q1619,""),IF(A1619&amp;""="0","",IF(Q1619&lt;&gt;"",Q1619,R1619))))))</f>
        <v/>
      </c>
      <c r="T1619" s="56">
        <f>IF(S1619="","",IF(IFERROR(INDEX('入力'!$E$30:$E$88,MATCH(S1619,'入力'!$A$30:$A$88,0)),"")="入るお金",D1619,-D1619))</f>
        <v/>
      </c>
      <c r="U1619" s="39">
        <f>IF(L1619="","",IF(L1619&lt;&gt;1,"見出しなど",IF(N1619=1,"重なり",IF(S1619="",IF(O1619&gt;0,"数えない（直した）",IF(I1619&amp;""="1","振替",IF(A1619&amp;""="0","計算対象外","数えない"))),IF(COUNTIFS('入力'!$A$30:$A$88,S1619)=0,"一覧にない費目",IF(O1619&gt;0,"直した",IF(S1619="未分類","未分類","OK")))))))</f>
        <v/>
      </c>
    </row>
    <row r="1620">
      <c r="A1620" s="40" t="n"/>
      <c r="B1620" s="34" t="n"/>
      <c r="C1620" s="35" t="n"/>
      <c r="D1620" s="36" t="n"/>
      <c r="E1620" s="35" t="n"/>
      <c r="F1620" s="35" t="n"/>
      <c r="G1620" s="35" t="n"/>
      <c r="H1620" s="35" t="n"/>
      <c r="I1620" s="40" t="n"/>
      <c r="J1620" s="35" t="n"/>
      <c r="L1620" s="39">
        <f>IF(B1620="","",IFERROR(YEAR(B1620)*0+D1620*0+1,0))</f>
        <v/>
      </c>
      <c r="M1620" s="55">
        <f>IF(L1620&lt;&gt;1,"",IF(O1620&gt;0,IF(INDEX('分け方の表'!$O$4:$O$53,O1620)&lt;&gt;"",DATE(YEAR(INDEX('分け方の表'!$O$4:$O$53,O1620)),MONTH(INDEX('分け方の表'!$O$4:$O$53,O1620)),1),DATE(YEAR(B1620),MONTH(B1620),1)),DATE(YEAR(B1620),MONTH(B1620),1)))</f>
        <v/>
      </c>
      <c r="N1620" s="39">
        <f>IF(L1620&lt;&gt;1,"",IF(J1620="",0,IF(COUNTIFS($J$4:J1620,J1620)&gt;1,1,0)))</f>
        <v/>
      </c>
      <c r="O1620" s="39">
        <f>IF(L1620&lt;&gt;1,"",IF(J1620="",0,IFERROR(MATCH(J1620,'分け方の表'!$M$4:$M$53,0),0)))</f>
        <v/>
      </c>
      <c r="P1620" s="39">
        <f>IF(L1620&lt;&gt;1,"",IF(SUMPRODUCT((COUNTIFS(C1620,"*"&amp;'分け方の表'!$F$4:$F$23&amp;"*")&gt;0)*('分け方の表'!$F$4:$F$23&lt;&gt;"")*'分け方の表'!$I$4:$I$23)=0,99,1+COUNTIFS('分け方の表'!$I$4:$I$23,"&gt;"&amp;SUMPRODUCT((COUNTIFS(C1620,"*"&amp;'分け方の表'!$F$4:$F$23&amp;"*")&gt;0)*('分け方の表'!$F$4:$F$23&lt;&gt;"")*'分け方の表'!$I$4:$I$23))))</f>
        <v/>
      </c>
      <c r="Q1620" s="39">
        <f>IF(L1620&lt;&gt;1,"",IF(P1620&gt;=99,"",INDEX('分け方の表'!$G$4:$G$23,P1620)&amp;""))</f>
        <v/>
      </c>
      <c r="R1620" s="39">
        <f>IF(L1620&lt;&gt;1,"",IF((F1620="収入")*(G1620="給与")*(E1620&lt;&gt;"")*(COUNTIFS('分け方の表'!$J$4:$J$13,E1620)&gt;0),INDEX('分け方の表'!$K$4:$K$13,MATCH(E1620,'分け方の表'!$J$4:$J$13,0))&amp;"",IFERROR(INDEX('分け方の表'!$C$4:$C$103,MATCH(F1620&amp;"|"&amp;G1620,'分け方の表'!$D$4:$D$103,0))&amp;"",IFERROR(INDEX('分け方の表'!$C$4:$C$103,MATCH(F1620&amp;"|（ほか全部）",'分け方の表'!$D$4:$D$103,0))&amp;"","未分類"))))</f>
        <v/>
      </c>
      <c r="S1620" s="39">
        <f>IF(L1620&lt;&gt;1,"",IF(N1620=1,"",IF(IF(O1620&gt;0,INDEX('分け方の表'!$N$4:$N$53,O1620)&amp;"","")&lt;&gt;"",IF(INDEX('分け方の表'!$N$4:$N$53,O1620)="（数えない）","",INDEX('分け方の表'!$N$4:$N$53,O1620)&amp;""),IF(I1620&amp;""="1",IF((Q1620&lt;&gt;"")*(D1620&lt;0)*(IFERROR(INDEX('入力'!$E$30:$E$88,MATCH(Q1620,'入力'!$A$30:$A$88,0)),"")="貯める・増やす"),Q1620,""),IF(A1620&amp;""="0","",IF(Q1620&lt;&gt;"",Q1620,R1620))))))</f>
        <v/>
      </c>
      <c r="T1620" s="56">
        <f>IF(S1620="","",IF(IFERROR(INDEX('入力'!$E$30:$E$88,MATCH(S1620,'入力'!$A$30:$A$88,0)),"")="入るお金",D1620,-D1620))</f>
        <v/>
      </c>
      <c r="U1620" s="39">
        <f>IF(L1620="","",IF(L1620&lt;&gt;1,"見出しなど",IF(N1620=1,"重なり",IF(S1620="",IF(O1620&gt;0,"数えない（直した）",IF(I1620&amp;""="1","振替",IF(A1620&amp;""="0","計算対象外","数えない"))),IF(COUNTIFS('入力'!$A$30:$A$88,S1620)=0,"一覧にない費目",IF(O1620&gt;0,"直した",IF(S1620="未分類","未分類","OK")))))))</f>
        <v/>
      </c>
    </row>
    <row r="1621">
      <c r="A1621" s="40" t="n"/>
      <c r="B1621" s="34" t="n"/>
      <c r="C1621" s="35" t="n"/>
      <c r="D1621" s="36" t="n"/>
      <c r="E1621" s="35" t="n"/>
      <c r="F1621" s="35" t="n"/>
      <c r="G1621" s="35" t="n"/>
      <c r="H1621" s="35" t="n"/>
      <c r="I1621" s="40" t="n"/>
      <c r="J1621" s="35" t="n"/>
      <c r="L1621" s="39">
        <f>IF(B1621="","",IFERROR(YEAR(B1621)*0+D1621*0+1,0))</f>
        <v/>
      </c>
      <c r="M1621" s="55">
        <f>IF(L1621&lt;&gt;1,"",IF(O1621&gt;0,IF(INDEX('分け方の表'!$O$4:$O$53,O1621)&lt;&gt;"",DATE(YEAR(INDEX('分け方の表'!$O$4:$O$53,O1621)),MONTH(INDEX('分け方の表'!$O$4:$O$53,O1621)),1),DATE(YEAR(B1621),MONTH(B1621),1)),DATE(YEAR(B1621),MONTH(B1621),1)))</f>
        <v/>
      </c>
      <c r="N1621" s="39">
        <f>IF(L1621&lt;&gt;1,"",IF(J1621="",0,IF(COUNTIFS($J$4:J1621,J1621)&gt;1,1,0)))</f>
        <v/>
      </c>
      <c r="O1621" s="39">
        <f>IF(L1621&lt;&gt;1,"",IF(J1621="",0,IFERROR(MATCH(J1621,'分け方の表'!$M$4:$M$53,0),0)))</f>
        <v/>
      </c>
      <c r="P1621" s="39">
        <f>IF(L1621&lt;&gt;1,"",IF(SUMPRODUCT((COUNTIFS(C1621,"*"&amp;'分け方の表'!$F$4:$F$23&amp;"*")&gt;0)*('分け方の表'!$F$4:$F$23&lt;&gt;"")*'分け方の表'!$I$4:$I$23)=0,99,1+COUNTIFS('分け方の表'!$I$4:$I$23,"&gt;"&amp;SUMPRODUCT((COUNTIFS(C1621,"*"&amp;'分け方の表'!$F$4:$F$23&amp;"*")&gt;0)*('分け方の表'!$F$4:$F$23&lt;&gt;"")*'分け方の表'!$I$4:$I$23))))</f>
        <v/>
      </c>
      <c r="Q1621" s="39">
        <f>IF(L1621&lt;&gt;1,"",IF(P1621&gt;=99,"",INDEX('分け方の表'!$G$4:$G$23,P1621)&amp;""))</f>
        <v/>
      </c>
      <c r="R1621" s="39">
        <f>IF(L1621&lt;&gt;1,"",IF((F1621="収入")*(G1621="給与")*(E1621&lt;&gt;"")*(COUNTIFS('分け方の表'!$J$4:$J$13,E1621)&gt;0),INDEX('分け方の表'!$K$4:$K$13,MATCH(E1621,'分け方の表'!$J$4:$J$13,0))&amp;"",IFERROR(INDEX('分け方の表'!$C$4:$C$103,MATCH(F1621&amp;"|"&amp;G1621,'分け方の表'!$D$4:$D$103,0))&amp;"",IFERROR(INDEX('分け方の表'!$C$4:$C$103,MATCH(F1621&amp;"|（ほか全部）",'分け方の表'!$D$4:$D$103,0))&amp;"","未分類"))))</f>
        <v/>
      </c>
      <c r="S1621" s="39">
        <f>IF(L1621&lt;&gt;1,"",IF(N1621=1,"",IF(IF(O1621&gt;0,INDEX('分け方の表'!$N$4:$N$53,O1621)&amp;"","")&lt;&gt;"",IF(INDEX('分け方の表'!$N$4:$N$53,O1621)="（数えない）","",INDEX('分け方の表'!$N$4:$N$53,O1621)&amp;""),IF(I1621&amp;""="1",IF((Q1621&lt;&gt;"")*(D1621&lt;0)*(IFERROR(INDEX('入力'!$E$30:$E$88,MATCH(Q1621,'入力'!$A$30:$A$88,0)),"")="貯める・増やす"),Q1621,""),IF(A1621&amp;""="0","",IF(Q1621&lt;&gt;"",Q1621,R1621))))))</f>
        <v/>
      </c>
      <c r="T1621" s="56">
        <f>IF(S1621="","",IF(IFERROR(INDEX('入力'!$E$30:$E$88,MATCH(S1621,'入力'!$A$30:$A$88,0)),"")="入るお金",D1621,-D1621))</f>
        <v/>
      </c>
      <c r="U1621" s="39">
        <f>IF(L1621="","",IF(L1621&lt;&gt;1,"見出しなど",IF(N1621=1,"重なり",IF(S1621="",IF(O1621&gt;0,"数えない（直した）",IF(I1621&amp;""="1","振替",IF(A1621&amp;""="0","計算対象外","数えない"))),IF(COUNTIFS('入力'!$A$30:$A$88,S1621)=0,"一覧にない費目",IF(O1621&gt;0,"直した",IF(S1621="未分類","未分類","OK")))))))</f>
        <v/>
      </c>
    </row>
    <row r="1622">
      <c r="A1622" s="40" t="n"/>
      <c r="B1622" s="34" t="n"/>
      <c r="C1622" s="35" t="n"/>
      <c r="D1622" s="36" t="n"/>
      <c r="E1622" s="35" t="n"/>
      <c r="F1622" s="35" t="n"/>
      <c r="G1622" s="35" t="n"/>
      <c r="H1622" s="35" t="n"/>
      <c r="I1622" s="40" t="n"/>
      <c r="J1622" s="35" t="n"/>
      <c r="L1622" s="39">
        <f>IF(B1622="","",IFERROR(YEAR(B1622)*0+D1622*0+1,0))</f>
        <v/>
      </c>
      <c r="M1622" s="55">
        <f>IF(L1622&lt;&gt;1,"",IF(O1622&gt;0,IF(INDEX('分け方の表'!$O$4:$O$53,O1622)&lt;&gt;"",DATE(YEAR(INDEX('分け方の表'!$O$4:$O$53,O1622)),MONTH(INDEX('分け方の表'!$O$4:$O$53,O1622)),1),DATE(YEAR(B1622),MONTH(B1622),1)),DATE(YEAR(B1622),MONTH(B1622),1)))</f>
        <v/>
      </c>
      <c r="N1622" s="39">
        <f>IF(L1622&lt;&gt;1,"",IF(J1622="",0,IF(COUNTIFS($J$4:J1622,J1622)&gt;1,1,0)))</f>
        <v/>
      </c>
      <c r="O1622" s="39">
        <f>IF(L1622&lt;&gt;1,"",IF(J1622="",0,IFERROR(MATCH(J1622,'分け方の表'!$M$4:$M$53,0),0)))</f>
        <v/>
      </c>
      <c r="P1622" s="39">
        <f>IF(L1622&lt;&gt;1,"",IF(SUMPRODUCT((COUNTIFS(C1622,"*"&amp;'分け方の表'!$F$4:$F$23&amp;"*")&gt;0)*('分け方の表'!$F$4:$F$23&lt;&gt;"")*'分け方の表'!$I$4:$I$23)=0,99,1+COUNTIFS('分け方の表'!$I$4:$I$23,"&gt;"&amp;SUMPRODUCT((COUNTIFS(C1622,"*"&amp;'分け方の表'!$F$4:$F$23&amp;"*")&gt;0)*('分け方の表'!$F$4:$F$23&lt;&gt;"")*'分け方の表'!$I$4:$I$23))))</f>
        <v/>
      </c>
      <c r="Q1622" s="39">
        <f>IF(L1622&lt;&gt;1,"",IF(P1622&gt;=99,"",INDEX('分け方の表'!$G$4:$G$23,P1622)&amp;""))</f>
        <v/>
      </c>
      <c r="R1622" s="39">
        <f>IF(L1622&lt;&gt;1,"",IF((F1622="収入")*(G1622="給与")*(E1622&lt;&gt;"")*(COUNTIFS('分け方の表'!$J$4:$J$13,E1622)&gt;0),INDEX('分け方の表'!$K$4:$K$13,MATCH(E1622,'分け方の表'!$J$4:$J$13,0))&amp;"",IFERROR(INDEX('分け方の表'!$C$4:$C$103,MATCH(F1622&amp;"|"&amp;G1622,'分け方の表'!$D$4:$D$103,0))&amp;"",IFERROR(INDEX('分け方の表'!$C$4:$C$103,MATCH(F1622&amp;"|（ほか全部）",'分け方の表'!$D$4:$D$103,0))&amp;"","未分類"))))</f>
        <v/>
      </c>
      <c r="S1622" s="39">
        <f>IF(L1622&lt;&gt;1,"",IF(N1622=1,"",IF(IF(O1622&gt;0,INDEX('分け方の表'!$N$4:$N$53,O1622)&amp;"","")&lt;&gt;"",IF(INDEX('分け方の表'!$N$4:$N$53,O1622)="（数えない）","",INDEX('分け方の表'!$N$4:$N$53,O1622)&amp;""),IF(I1622&amp;""="1",IF((Q1622&lt;&gt;"")*(D1622&lt;0)*(IFERROR(INDEX('入力'!$E$30:$E$88,MATCH(Q1622,'入力'!$A$30:$A$88,0)),"")="貯める・増やす"),Q1622,""),IF(A1622&amp;""="0","",IF(Q1622&lt;&gt;"",Q1622,R1622))))))</f>
        <v/>
      </c>
      <c r="T1622" s="56">
        <f>IF(S1622="","",IF(IFERROR(INDEX('入力'!$E$30:$E$88,MATCH(S1622,'入力'!$A$30:$A$88,0)),"")="入るお金",D1622,-D1622))</f>
        <v/>
      </c>
      <c r="U1622" s="39">
        <f>IF(L1622="","",IF(L1622&lt;&gt;1,"見出しなど",IF(N1622=1,"重なり",IF(S1622="",IF(O1622&gt;0,"数えない（直した）",IF(I1622&amp;""="1","振替",IF(A1622&amp;""="0","計算対象外","数えない"))),IF(COUNTIFS('入力'!$A$30:$A$88,S1622)=0,"一覧にない費目",IF(O1622&gt;0,"直した",IF(S1622="未分類","未分類","OK")))))))</f>
        <v/>
      </c>
    </row>
    <row r="1623">
      <c r="A1623" s="40" t="n"/>
      <c r="B1623" s="34" t="n"/>
      <c r="C1623" s="35" t="n"/>
      <c r="D1623" s="36" t="n"/>
      <c r="E1623" s="35" t="n"/>
      <c r="F1623" s="35" t="n"/>
      <c r="G1623" s="35" t="n"/>
      <c r="H1623" s="35" t="n"/>
      <c r="I1623" s="40" t="n"/>
      <c r="J1623" s="35" t="n"/>
      <c r="L1623" s="39">
        <f>IF(B1623="","",IFERROR(YEAR(B1623)*0+D1623*0+1,0))</f>
        <v/>
      </c>
      <c r="M1623" s="55">
        <f>IF(L1623&lt;&gt;1,"",IF(O1623&gt;0,IF(INDEX('分け方の表'!$O$4:$O$53,O1623)&lt;&gt;"",DATE(YEAR(INDEX('分け方の表'!$O$4:$O$53,O1623)),MONTH(INDEX('分け方の表'!$O$4:$O$53,O1623)),1),DATE(YEAR(B1623),MONTH(B1623),1)),DATE(YEAR(B1623),MONTH(B1623),1)))</f>
        <v/>
      </c>
      <c r="N1623" s="39">
        <f>IF(L1623&lt;&gt;1,"",IF(J1623="",0,IF(COUNTIFS($J$4:J1623,J1623)&gt;1,1,0)))</f>
        <v/>
      </c>
      <c r="O1623" s="39">
        <f>IF(L1623&lt;&gt;1,"",IF(J1623="",0,IFERROR(MATCH(J1623,'分け方の表'!$M$4:$M$53,0),0)))</f>
        <v/>
      </c>
      <c r="P1623" s="39">
        <f>IF(L1623&lt;&gt;1,"",IF(SUMPRODUCT((COUNTIFS(C1623,"*"&amp;'分け方の表'!$F$4:$F$23&amp;"*")&gt;0)*('分け方の表'!$F$4:$F$23&lt;&gt;"")*'分け方の表'!$I$4:$I$23)=0,99,1+COUNTIFS('分け方の表'!$I$4:$I$23,"&gt;"&amp;SUMPRODUCT((COUNTIFS(C1623,"*"&amp;'分け方の表'!$F$4:$F$23&amp;"*")&gt;0)*('分け方の表'!$F$4:$F$23&lt;&gt;"")*'分け方の表'!$I$4:$I$23))))</f>
        <v/>
      </c>
      <c r="Q1623" s="39">
        <f>IF(L1623&lt;&gt;1,"",IF(P1623&gt;=99,"",INDEX('分け方の表'!$G$4:$G$23,P1623)&amp;""))</f>
        <v/>
      </c>
      <c r="R1623" s="39">
        <f>IF(L1623&lt;&gt;1,"",IF((F1623="収入")*(G1623="給与")*(E1623&lt;&gt;"")*(COUNTIFS('分け方の表'!$J$4:$J$13,E1623)&gt;0),INDEX('分け方の表'!$K$4:$K$13,MATCH(E1623,'分け方の表'!$J$4:$J$13,0))&amp;"",IFERROR(INDEX('分け方の表'!$C$4:$C$103,MATCH(F1623&amp;"|"&amp;G1623,'分け方の表'!$D$4:$D$103,0))&amp;"",IFERROR(INDEX('分け方の表'!$C$4:$C$103,MATCH(F1623&amp;"|（ほか全部）",'分け方の表'!$D$4:$D$103,0))&amp;"","未分類"))))</f>
        <v/>
      </c>
      <c r="S1623" s="39">
        <f>IF(L1623&lt;&gt;1,"",IF(N1623=1,"",IF(IF(O1623&gt;0,INDEX('分け方の表'!$N$4:$N$53,O1623)&amp;"","")&lt;&gt;"",IF(INDEX('分け方の表'!$N$4:$N$53,O1623)="（数えない）","",INDEX('分け方の表'!$N$4:$N$53,O1623)&amp;""),IF(I1623&amp;""="1",IF((Q1623&lt;&gt;"")*(D1623&lt;0)*(IFERROR(INDEX('入力'!$E$30:$E$88,MATCH(Q1623,'入力'!$A$30:$A$88,0)),"")="貯める・増やす"),Q1623,""),IF(A1623&amp;""="0","",IF(Q1623&lt;&gt;"",Q1623,R1623))))))</f>
        <v/>
      </c>
      <c r="T1623" s="56">
        <f>IF(S1623="","",IF(IFERROR(INDEX('入力'!$E$30:$E$88,MATCH(S1623,'入力'!$A$30:$A$88,0)),"")="入るお金",D1623,-D1623))</f>
        <v/>
      </c>
      <c r="U1623" s="39">
        <f>IF(L1623="","",IF(L1623&lt;&gt;1,"見出しなど",IF(N1623=1,"重なり",IF(S1623="",IF(O1623&gt;0,"数えない（直した）",IF(I1623&amp;""="1","振替",IF(A1623&amp;""="0","計算対象外","数えない"))),IF(COUNTIFS('入力'!$A$30:$A$88,S1623)=0,"一覧にない費目",IF(O1623&gt;0,"直した",IF(S1623="未分類","未分類","OK")))))))</f>
        <v/>
      </c>
    </row>
    <row r="1624">
      <c r="A1624" s="40" t="n"/>
      <c r="B1624" s="34" t="n"/>
      <c r="C1624" s="35" t="n"/>
      <c r="D1624" s="36" t="n"/>
      <c r="E1624" s="35" t="n"/>
      <c r="F1624" s="35" t="n"/>
      <c r="G1624" s="35" t="n"/>
      <c r="H1624" s="35" t="n"/>
      <c r="I1624" s="40" t="n"/>
      <c r="J1624" s="35" t="n"/>
      <c r="L1624" s="39">
        <f>IF(B1624="","",IFERROR(YEAR(B1624)*0+D1624*0+1,0))</f>
        <v/>
      </c>
      <c r="M1624" s="55">
        <f>IF(L1624&lt;&gt;1,"",IF(O1624&gt;0,IF(INDEX('分け方の表'!$O$4:$O$53,O1624)&lt;&gt;"",DATE(YEAR(INDEX('分け方の表'!$O$4:$O$53,O1624)),MONTH(INDEX('分け方の表'!$O$4:$O$53,O1624)),1),DATE(YEAR(B1624),MONTH(B1624),1)),DATE(YEAR(B1624),MONTH(B1624),1)))</f>
        <v/>
      </c>
      <c r="N1624" s="39">
        <f>IF(L1624&lt;&gt;1,"",IF(J1624="",0,IF(COUNTIFS($J$4:J1624,J1624)&gt;1,1,0)))</f>
        <v/>
      </c>
      <c r="O1624" s="39">
        <f>IF(L1624&lt;&gt;1,"",IF(J1624="",0,IFERROR(MATCH(J1624,'分け方の表'!$M$4:$M$53,0),0)))</f>
        <v/>
      </c>
      <c r="P1624" s="39">
        <f>IF(L1624&lt;&gt;1,"",IF(SUMPRODUCT((COUNTIFS(C1624,"*"&amp;'分け方の表'!$F$4:$F$23&amp;"*")&gt;0)*('分け方の表'!$F$4:$F$23&lt;&gt;"")*'分け方の表'!$I$4:$I$23)=0,99,1+COUNTIFS('分け方の表'!$I$4:$I$23,"&gt;"&amp;SUMPRODUCT((COUNTIFS(C1624,"*"&amp;'分け方の表'!$F$4:$F$23&amp;"*")&gt;0)*('分け方の表'!$F$4:$F$23&lt;&gt;"")*'分け方の表'!$I$4:$I$23))))</f>
        <v/>
      </c>
      <c r="Q1624" s="39">
        <f>IF(L1624&lt;&gt;1,"",IF(P1624&gt;=99,"",INDEX('分け方の表'!$G$4:$G$23,P1624)&amp;""))</f>
        <v/>
      </c>
      <c r="R1624" s="39">
        <f>IF(L1624&lt;&gt;1,"",IF((F1624="収入")*(G1624="給与")*(E1624&lt;&gt;"")*(COUNTIFS('分け方の表'!$J$4:$J$13,E1624)&gt;0),INDEX('分け方の表'!$K$4:$K$13,MATCH(E1624,'分け方の表'!$J$4:$J$13,0))&amp;"",IFERROR(INDEX('分け方の表'!$C$4:$C$103,MATCH(F1624&amp;"|"&amp;G1624,'分け方の表'!$D$4:$D$103,0))&amp;"",IFERROR(INDEX('分け方の表'!$C$4:$C$103,MATCH(F1624&amp;"|（ほか全部）",'分け方の表'!$D$4:$D$103,0))&amp;"","未分類"))))</f>
        <v/>
      </c>
      <c r="S1624" s="39">
        <f>IF(L1624&lt;&gt;1,"",IF(N1624=1,"",IF(IF(O1624&gt;0,INDEX('分け方の表'!$N$4:$N$53,O1624)&amp;"","")&lt;&gt;"",IF(INDEX('分け方の表'!$N$4:$N$53,O1624)="（数えない）","",INDEX('分け方の表'!$N$4:$N$53,O1624)&amp;""),IF(I1624&amp;""="1",IF((Q1624&lt;&gt;"")*(D1624&lt;0)*(IFERROR(INDEX('入力'!$E$30:$E$88,MATCH(Q1624,'入力'!$A$30:$A$88,0)),"")="貯める・増やす"),Q1624,""),IF(A1624&amp;""="0","",IF(Q1624&lt;&gt;"",Q1624,R1624))))))</f>
        <v/>
      </c>
      <c r="T1624" s="56">
        <f>IF(S1624="","",IF(IFERROR(INDEX('入力'!$E$30:$E$88,MATCH(S1624,'入力'!$A$30:$A$88,0)),"")="入るお金",D1624,-D1624))</f>
        <v/>
      </c>
      <c r="U1624" s="39">
        <f>IF(L1624="","",IF(L1624&lt;&gt;1,"見出しなど",IF(N1624=1,"重なり",IF(S1624="",IF(O1624&gt;0,"数えない（直した）",IF(I1624&amp;""="1","振替",IF(A1624&amp;""="0","計算対象外","数えない"))),IF(COUNTIFS('入力'!$A$30:$A$88,S1624)=0,"一覧にない費目",IF(O1624&gt;0,"直した",IF(S1624="未分類","未分類","OK")))))))</f>
        <v/>
      </c>
    </row>
    <row r="1625">
      <c r="A1625" s="40" t="n"/>
      <c r="B1625" s="34" t="n"/>
      <c r="C1625" s="35" t="n"/>
      <c r="D1625" s="36" t="n"/>
      <c r="E1625" s="35" t="n"/>
      <c r="F1625" s="35" t="n"/>
      <c r="G1625" s="35" t="n"/>
      <c r="H1625" s="35" t="n"/>
      <c r="I1625" s="40" t="n"/>
      <c r="J1625" s="35" t="n"/>
      <c r="L1625" s="39">
        <f>IF(B1625="","",IFERROR(YEAR(B1625)*0+D1625*0+1,0))</f>
        <v/>
      </c>
      <c r="M1625" s="55">
        <f>IF(L1625&lt;&gt;1,"",IF(O1625&gt;0,IF(INDEX('分け方の表'!$O$4:$O$53,O1625)&lt;&gt;"",DATE(YEAR(INDEX('分け方の表'!$O$4:$O$53,O1625)),MONTH(INDEX('分け方の表'!$O$4:$O$53,O1625)),1),DATE(YEAR(B1625),MONTH(B1625),1)),DATE(YEAR(B1625),MONTH(B1625),1)))</f>
        <v/>
      </c>
      <c r="N1625" s="39">
        <f>IF(L1625&lt;&gt;1,"",IF(J1625="",0,IF(COUNTIFS($J$4:J1625,J1625)&gt;1,1,0)))</f>
        <v/>
      </c>
      <c r="O1625" s="39">
        <f>IF(L1625&lt;&gt;1,"",IF(J1625="",0,IFERROR(MATCH(J1625,'分け方の表'!$M$4:$M$53,0),0)))</f>
        <v/>
      </c>
      <c r="P1625" s="39">
        <f>IF(L1625&lt;&gt;1,"",IF(SUMPRODUCT((COUNTIFS(C1625,"*"&amp;'分け方の表'!$F$4:$F$23&amp;"*")&gt;0)*('分け方の表'!$F$4:$F$23&lt;&gt;"")*'分け方の表'!$I$4:$I$23)=0,99,1+COUNTIFS('分け方の表'!$I$4:$I$23,"&gt;"&amp;SUMPRODUCT((COUNTIFS(C1625,"*"&amp;'分け方の表'!$F$4:$F$23&amp;"*")&gt;0)*('分け方の表'!$F$4:$F$23&lt;&gt;"")*'分け方の表'!$I$4:$I$23))))</f>
        <v/>
      </c>
      <c r="Q1625" s="39">
        <f>IF(L1625&lt;&gt;1,"",IF(P1625&gt;=99,"",INDEX('分け方の表'!$G$4:$G$23,P1625)&amp;""))</f>
        <v/>
      </c>
      <c r="R1625" s="39">
        <f>IF(L1625&lt;&gt;1,"",IF((F1625="収入")*(G1625="給与")*(E1625&lt;&gt;"")*(COUNTIFS('分け方の表'!$J$4:$J$13,E1625)&gt;0),INDEX('分け方の表'!$K$4:$K$13,MATCH(E1625,'分け方の表'!$J$4:$J$13,0))&amp;"",IFERROR(INDEX('分け方の表'!$C$4:$C$103,MATCH(F1625&amp;"|"&amp;G1625,'分け方の表'!$D$4:$D$103,0))&amp;"",IFERROR(INDEX('分け方の表'!$C$4:$C$103,MATCH(F1625&amp;"|（ほか全部）",'分け方の表'!$D$4:$D$103,0))&amp;"","未分類"))))</f>
        <v/>
      </c>
      <c r="S1625" s="39">
        <f>IF(L1625&lt;&gt;1,"",IF(N1625=1,"",IF(IF(O1625&gt;0,INDEX('分け方の表'!$N$4:$N$53,O1625)&amp;"","")&lt;&gt;"",IF(INDEX('分け方の表'!$N$4:$N$53,O1625)="（数えない）","",INDEX('分け方の表'!$N$4:$N$53,O1625)&amp;""),IF(I1625&amp;""="1",IF((Q1625&lt;&gt;"")*(D1625&lt;0)*(IFERROR(INDEX('入力'!$E$30:$E$88,MATCH(Q1625,'入力'!$A$30:$A$88,0)),"")="貯める・増やす"),Q1625,""),IF(A1625&amp;""="0","",IF(Q1625&lt;&gt;"",Q1625,R1625))))))</f>
        <v/>
      </c>
      <c r="T1625" s="56">
        <f>IF(S1625="","",IF(IFERROR(INDEX('入力'!$E$30:$E$88,MATCH(S1625,'入力'!$A$30:$A$88,0)),"")="入るお金",D1625,-D1625))</f>
        <v/>
      </c>
      <c r="U1625" s="39">
        <f>IF(L1625="","",IF(L1625&lt;&gt;1,"見出しなど",IF(N1625=1,"重なり",IF(S1625="",IF(O1625&gt;0,"数えない（直した）",IF(I1625&amp;""="1","振替",IF(A1625&amp;""="0","計算対象外","数えない"))),IF(COUNTIFS('入力'!$A$30:$A$88,S1625)=0,"一覧にない費目",IF(O1625&gt;0,"直した",IF(S1625="未分類","未分類","OK")))))))</f>
        <v/>
      </c>
    </row>
    <row r="1626">
      <c r="A1626" s="40" t="n"/>
      <c r="B1626" s="34" t="n"/>
      <c r="C1626" s="35" t="n"/>
      <c r="D1626" s="36" t="n"/>
      <c r="E1626" s="35" t="n"/>
      <c r="F1626" s="35" t="n"/>
      <c r="G1626" s="35" t="n"/>
      <c r="H1626" s="35" t="n"/>
      <c r="I1626" s="40" t="n"/>
      <c r="J1626" s="35" t="n"/>
      <c r="L1626" s="39">
        <f>IF(B1626="","",IFERROR(YEAR(B1626)*0+D1626*0+1,0))</f>
        <v/>
      </c>
      <c r="M1626" s="55">
        <f>IF(L1626&lt;&gt;1,"",IF(O1626&gt;0,IF(INDEX('分け方の表'!$O$4:$O$53,O1626)&lt;&gt;"",DATE(YEAR(INDEX('分け方の表'!$O$4:$O$53,O1626)),MONTH(INDEX('分け方の表'!$O$4:$O$53,O1626)),1),DATE(YEAR(B1626),MONTH(B1626),1)),DATE(YEAR(B1626),MONTH(B1626),1)))</f>
        <v/>
      </c>
      <c r="N1626" s="39">
        <f>IF(L1626&lt;&gt;1,"",IF(J1626="",0,IF(COUNTIFS($J$4:J1626,J1626)&gt;1,1,0)))</f>
        <v/>
      </c>
      <c r="O1626" s="39">
        <f>IF(L1626&lt;&gt;1,"",IF(J1626="",0,IFERROR(MATCH(J1626,'分け方の表'!$M$4:$M$53,0),0)))</f>
        <v/>
      </c>
      <c r="P1626" s="39">
        <f>IF(L1626&lt;&gt;1,"",IF(SUMPRODUCT((COUNTIFS(C1626,"*"&amp;'分け方の表'!$F$4:$F$23&amp;"*")&gt;0)*('分け方の表'!$F$4:$F$23&lt;&gt;"")*'分け方の表'!$I$4:$I$23)=0,99,1+COUNTIFS('分け方の表'!$I$4:$I$23,"&gt;"&amp;SUMPRODUCT((COUNTIFS(C1626,"*"&amp;'分け方の表'!$F$4:$F$23&amp;"*")&gt;0)*('分け方の表'!$F$4:$F$23&lt;&gt;"")*'分け方の表'!$I$4:$I$23))))</f>
        <v/>
      </c>
      <c r="Q1626" s="39">
        <f>IF(L1626&lt;&gt;1,"",IF(P1626&gt;=99,"",INDEX('分け方の表'!$G$4:$G$23,P1626)&amp;""))</f>
        <v/>
      </c>
      <c r="R1626" s="39">
        <f>IF(L1626&lt;&gt;1,"",IF((F1626="収入")*(G1626="給与")*(E1626&lt;&gt;"")*(COUNTIFS('分け方の表'!$J$4:$J$13,E1626)&gt;0),INDEX('分け方の表'!$K$4:$K$13,MATCH(E1626,'分け方の表'!$J$4:$J$13,0))&amp;"",IFERROR(INDEX('分け方の表'!$C$4:$C$103,MATCH(F1626&amp;"|"&amp;G1626,'分け方の表'!$D$4:$D$103,0))&amp;"",IFERROR(INDEX('分け方の表'!$C$4:$C$103,MATCH(F1626&amp;"|（ほか全部）",'分け方の表'!$D$4:$D$103,0))&amp;"","未分類"))))</f>
        <v/>
      </c>
      <c r="S1626" s="39">
        <f>IF(L1626&lt;&gt;1,"",IF(N1626=1,"",IF(IF(O1626&gt;0,INDEX('分け方の表'!$N$4:$N$53,O1626)&amp;"","")&lt;&gt;"",IF(INDEX('分け方の表'!$N$4:$N$53,O1626)="（数えない）","",INDEX('分け方の表'!$N$4:$N$53,O1626)&amp;""),IF(I1626&amp;""="1",IF((Q1626&lt;&gt;"")*(D1626&lt;0)*(IFERROR(INDEX('入力'!$E$30:$E$88,MATCH(Q1626,'入力'!$A$30:$A$88,0)),"")="貯める・増やす"),Q1626,""),IF(A1626&amp;""="0","",IF(Q1626&lt;&gt;"",Q1626,R1626))))))</f>
        <v/>
      </c>
      <c r="T1626" s="56">
        <f>IF(S1626="","",IF(IFERROR(INDEX('入力'!$E$30:$E$88,MATCH(S1626,'入力'!$A$30:$A$88,0)),"")="入るお金",D1626,-D1626))</f>
        <v/>
      </c>
      <c r="U1626" s="39">
        <f>IF(L1626="","",IF(L1626&lt;&gt;1,"見出しなど",IF(N1626=1,"重なり",IF(S1626="",IF(O1626&gt;0,"数えない（直した）",IF(I1626&amp;""="1","振替",IF(A1626&amp;""="0","計算対象外","数えない"))),IF(COUNTIFS('入力'!$A$30:$A$88,S1626)=0,"一覧にない費目",IF(O1626&gt;0,"直した",IF(S1626="未分類","未分類","OK")))))))</f>
        <v/>
      </c>
    </row>
    <row r="1627">
      <c r="A1627" s="40" t="n"/>
      <c r="B1627" s="34" t="n"/>
      <c r="C1627" s="35" t="n"/>
      <c r="D1627" s="36" t="n"/>
      <c r="E1627" s="35" t="n"/>
      <c r="F1627" s="35" t="n"/>
      <c r="G1627" s="35" t="n"/>
      <c r="H1627" s="35" t="n"/>
      <c r="I1627" s="40" t="n"/>
      <c r="J1627" s="35" t="n"/>
      <c r="L1627" s="39">
        <f>IF(B1627="","",IFERROR(YEAR(B1627)*0+D1627*0+1,0))</f>
        <v/>
      </c>
      <c r="M1627" s="55">
        <f>IF(L1627&lt;&gt;1,"",IF(O1627&gt;0,IF(INDEX('分け方の表'!$O$4:$O$53,O1627)&lt;&gt;"",DATE(YEAR(INDEX('分け方の表'!$O$4:$O$53,O1627)),MONTH(INDEX('分け方の表'!$O$4:$O$53,O1627)),1),DATE(YEAR(B1627),MONTH(B1627),1)),DATE(YEAR(B1627),MONTH(B1627),1)))</f>
        <v/>
      </c>
      <c r="N1627" s="39">
        <f>IF(L1627&lt;&gt;1,"",IF(J1627="",0,IF(COUNTIFS($J$4:J1627,J1627)&gt;1,1,0)))</f>
        <v/>
      </c>
      <c r="O1627" s="39">
        <f>IF(L1627&lt;&gt;1,"",IF(J1627="",0,IFERROR(MATCH(J1627,'分け方の表'!$M$4:$M$53,0),0)))</f>
        <v/>
      </c>
      <c r="P1627" s="39">
        <f>IF(L1627&lt;&gt;1,"",IF(SUMPRODUCT((COUNTIFS(C1627,"*"&amp;'分け方の表'!$F$4:$F$23&amp;"*")&gt;0)*('分け方の表'!$F$4:$F$23&lt;&gt;"")*'分け方の表'!$I$4:$I$23)=0,99,1+COUNTIFS('分け方の表'!$I$4:$I$23,"&gt;"&amp;SUMPRODUCT((COUNTIFS(C1627,"*"&amp;'分け方の表'!$F$4:$F$23&amp;"*")&gt;0)*('分け方の表'!$F$4:$F$23&lt;&gt;"")*'分け方の表'!$I$4:$I$23))))</f>
        <v/>
      </c>
      <c r="Q1627" s="39">
        <f>IF(L1627&lt;&gt;1,"",IF(P1627&gt;=99,"",INDEX('分け方の表'!$G$4:$G$23,P1627)&amp;""))</f>
        <v/>
      </c>
      <c r="R1627" s="39">
        <f>IF(L1627&lt;&gt;1,"",IF((F1627="収入")*(G1627="給与")*(E1627&lt;&gt;"")*(COUNTIFS('分け方の表'!$J$4:$J$13,E1627)&gt;0),INDEX('分け方の表'!$K$4:$K$13,MATCH(E1627,'分け方の表'!$J$4:$J$13,0))&amp;"",IFERROR(INDEX('分け方の表'!$C$4:$C$103,MATCH(F1627&amp;"|"&amp;G1627,'分け方の表'!$D$4:$D$103,0))&amp;"",IFERROR(INDEX('分け方の表'!$C$4:$C$103,MATCH(F1627&amp;"|（ほか全部）",'分け方の表'!$D$4:$D$103,0))&amp;"","未分類"))))</f>
        <v/>
      </c>
      <c r="S1627" s="39">
        <f>IF(L1627&lt;&gt;1,"",IF(N1627=1,"",IF(IF(O1627&gt;0,INDEX('分け方の表'!$N$4:$N$53,O1627)&amp;"","")&lt;&gt;"",IF(INDEX('分け方の表'!$N$4:$N$53,O1627)="（数えない）","",INDEX('分け方の表'!$N$4:$N$53,O1627)&amp;""),IF(I1627&amp;""="1",IF((Q1627&lt;&gt;"")*(D1627&lt;0)*(IFERROR(INDEX('入力'!$E$30:$E$88,MATCH(Q1627,'入力'!$A$30:$A$88,0)),"")="貯める・増やす"),Q1627,""),IF(A1627&amp;""="0","",IF(Q1627&lt;&gt;"",Q1627,R1627))))))</f>
        <v/>
      </c>
      <c r="T1627" s="56">
        <f>IF(S1627="","",IF(IFERROR(INDEX('入力'!$E$30:$E$88,MATCH(S1627,'入力'!$A$30:$A$88,0)),"")="入るお金",D1627,-D1627))</f>
        <v/>
      </c>
      <c r="U1627" s="39">
        <f>IF(L1627="","",IF(L1627&lt;&gt;1,"見出しなど",IF(N1627=1,"重なり",IF(S1627="",IF(O1627&gt;0,"数えない（直した）",IF(I1627&amp;""="1","振替",IF(A1627&amp;""="0","計算対象外","数えない"))),IF(COUNTIFS('入力'!$A$30:$A$88,S1627)=0,"一覧にない費目",IF(O1627&gt;0,"直した",IF(S1627="未分類","未分類","OK")))))))</f>
        <v/>
      </c>
    </row>
    <row r="1628">
      <c r="A1628" s="40" t="n"/>
      <c r="B1628" s="34" t="n"/>
      <c r="C1628" s="35" t="n"/>
      <c r="D1628" s="36" t="n"/>
      <c r="E1628" s="35" t="n"/>
      <c r="F1628" s="35" t="n"/>
      <c r="G1628" s="35" t="n"/>
      <c r="H1628" s="35" t="n"/>
      <c r="I1628" s="40" t="n"/>
      <c r="J1628" s="35" t="n"/>
      <c r="L1628" s="39">
        <f>IF(B1628="","",IFERROR(YEAR(B1628)*0+D1628*0+1,0))</f>
        <v/>
      </c>
      <c r="M1628" s="55">
        <f>IF(L1628&lt;&gt;1,"",IF(O1628&gt;0,IF(INDEX('分け方の表'!$O$4:$O$53,O1628)&lt;&gt;"",DATE(YEAR(INDEX('分け方の表'!$O$4:$O$53,O1628)),MONTH(INDEX('分け方の表'!$O$4:$O$53,O1628)),1),DATE(YEAR(B1628),MONTH(B1628),1)),DATE(YEAR(B1628),MONTH(B1628),1)))</f>
        <v/>
      </c>
      <c r="N1628" s="39">
        <f>IF(L1628&lt;&gt;1,"",IF(J1628="",0,IF(COUNTIFS($J$4:J1628,J1628)&gt;1,1,0)))</f>
        <v/>
      </c>
      <c r="O1628" s="39">
        <f>IF(L1628&lt;&gt;1,"",IF(J1628="",0,IFERROR(MATCH(J1628,'分け方の表'!$M$4:$M$53,0),0)))</f>
        <v/>
      </c>
      <c r="P1628" s="39">
        <f>IF(L1628&lt;&gt;1,"",IF(SUMPRODUCT((COUNTIFS(C1628,"*"&amp;'分け方の表'!$F$4:$F$23&amp;"*")&gt;0)*('分け方の表'!$F$4:$F$23&lt;&gt;"")*'分け方の表'!$I$4:$I$23)=0,99,1+COUNTIFS('分け方の表'!$I$4:$I$23,"&gt;"&amp;SUMPRODUCT((COUNTIFS(C1628,"*"&amp;'分け方の表'!$F$4:$F$23&amp;"*")&gt;0)*('分け方の表'!$F$4:$F$23&lt;&gt;"")*'分け方の表'!$I$4:$I$23))))</f>
        <v/>
      </c>
      <c r="Q1628" s="39">
        <f>IF(L1628&lt;&gt;1,"",IF(P1628&gt;=99,"",INDEX('分け方の表'!$G$4:$G$23,P1628)&amp;""))</f>
        <v/>
      </c>
      <c r="R1628" s="39">
        <f>IF(L1628&lt;&gt;1,"",IF((F1628="収入")*(G1628="給与")*(E1628&lt;&gt;"")*(COUNTIFS('分け方の表'!$J$4:$J$13,E1628)&gt;0),INDEX('分け方の表'!$K$4:$K$13,MATCH(E1628,'分け方の表'!$J$4:$J$13,0))&amp;"",IFERROR(INDEX('分け方の表'!$C$4:$C$103,MATCH(F1628&amp;"|"&amp;G1628,'分け方の表'!$D$4:$D$103,0))&amp;"",IFERROR(INDEX('分け方の表'!$C$4:$C$103,MATCH(F1628&amp;"|（ほか全部）",'分け方の表'!$D$4:$D$103,0))&amp;"","未分類"))))</f>
        <v/>
      </c>
      <c r="S1628" s="39">
        <f>IF(L1628&lt;&gt;1,"",IF(N1628=1,"",IF(IF(O1628&gt;0,INDEX('分け方の表'!$N$4:$N$53,O1628)&amp;"","")&lt;&gt;"",IF(INDEX('分け方の表'!$N$4:$N$53,O1628)="（数えない）","",INDEX('分け方の表'!$N$4:$N$53,O1628)&amp;""),IF(I1628&amp;""="1",IF((Q1628&lt;&gt;"")*(D1628&lt;0)*(IFERROR(INDEX('入力'!$E$30:$E$88,MATCH(Q1628,'入力'!$A$30:$A$88,0)),"")="貯める・増やす"),Q1628,""),IF(A1628&amp;""="0","",IF(Q1628&lt;&gt;"",Q1628,R1628))))))</f>
        <v/>
      </c>
      <c r="T1628" s="56">
        <f>IF(S1628="","",IF(IFERROR(INDEX('入力'!$E$30:$E$88,MATCH(S1628,'入力'!$A$30:$A$88,0)),"")="入るお金",D1628,-D1628))</f>
        <v/>
      </c>
      <c r="U1628" s="39">
        <f>IF(L1628="","",IF(L1628&lt;&gt;1,"見出しなど",IF(N1628=1,"重なり",IF(S1628="",IF(O1628&gt;0,"数えない（直した）",IF(I1628&amp;""="1","振替",IF(A1628&amp;""="0","計算対象外","数えない"))),IF(COUNTIFS('入力'!$A$30:$A$88,S1628)=0,"一覧にない費目",IF(O1628&gt;0,"直した",IF(S1628="未分類","未分類","OK")))))))</f>
        <v/>
      </c>
    </row>
    <row r="1629">
      <c r="A1629" s="40" t="n"/>
      <c r="B1629" s="34" t="n"/>
      <c r="C1629" s="35" t="n"/>
      <c r="D1629" s="36" t="n"/>
      <c r="E1629" s="35" t="n"/>
      <c r="F1629" s="35" t="n"/>
      <c r="G1629" s="35" t="n"/>
      <c r="H1629" s="35" t="n"/>
      <c r="I1629" s="40" t="n"/>
      <c r="J1629" s="35" t="n"/>
      <c r="L1629" s="39">
        <f>IF(B1629="","",IFERROR(YEAR(B1629)*0+D1629*0+1,0))</f>
        <v/>
      </c>
      <c r="M1629" s="55">
        <f>IF(L1629&lt;&gt;1,"",IF(O1629&gt;0,IF(INDEX('分け方の表'!$O$4:$O$53,O1629)&lt;&gt;"",DATE(YEAR(INDEX('分け方の表'!$O$4:$O$53,O1629)),MONTH(INDEX('分け方の表'!$O$4:$O$53,O1629)),1),DATE(YEAR(B1629),MONTH(B1629),1)),DATE(YEAR(B1629),MONTH(B1629),1)))</f>
        <v/>
      </c>
      <c r="N1629" s="39">
        <f>IF(L1629&lt;&gt;1,"",IF(J1629="",0,IF(COUNTIFS($J$4:J1629,J1629)&gt;1,1,0)))</f>
        <v/>
      </c>
      <c r="O1629" s="39">
        <f>IF(L1629&lt;&gt;1,"",IF(J1629="",0,IFERROR(MATCH(J1629,'分け方の表'!$M$4:$M$53,0),0)))</f>
        <v/>
      </c>
      <c r="P1629" s="39">
        <f>IF(L1629&lt;&gt;1,"",IF(SUMPRODUCT((COUNTIFS(C1629,"*"&amp;'分け方の表'!$F$4:$F$23&amp;"*")&gt;0)*('分け方の表'!$F$4:$F$23&lt;&gt;"")*'分け方の表'!$I$4:$I$23)=0,99,1+COUNTIFS('分け方の表'!$I$4:$I$23,"&gt;"&amp;SUMPRODUCT((COUNTIFS(C1629,"*"&amp;'分け方の表'!$F$4:$F$23&amp;"*")&gt;0)*('分け方の表'!$F$4:$F$23&lt;&gt;"")*'分け方の表'!$I$4:$I$23))))</f>
        <v/>
      </c>
      <c r="Q1629" s="39">
        <f>IF(L1629&lt;&gt;1,"",IF(P1629&gt;=99,"",INDEX('分け方の表'!$G$4:$G$23,P1629)&amp;""))</f>
        <v/>
      </c>
      <c r="R1629" s="39">
        <f>IF(L1629&lt;&gt;1,"",IF((F1629="収入")*(G1629="給与")*(E1629&lt;&gt;"")*(COUNTIFS('分け方の表'!$J$4:$J$13,E1629)&gt;0),INDEX('分け方の表'!$K$4:$K$13,MATCH(E1629,'分け方の表'!$J$4:$J$13,0))&amp;"",IFERROR(INDEX('分け方の表'!$C$4:$C$103,MATCH(F1629&amp;"|"&amp;G1629,'分け方の表'!$D$4:$D$103,0))&amp;"",IFERROR(INDEX('分け方の表'!$C$4:$C$103,MATCH(F1629&amp;"|（ほか全部）",'分け方の表'!$D$4:$D$103,0))&amp;"","未分類"))))</f>
        <v/>
      </c>
      <c r="S1629" s="39">
        <f>IF(L1629&lt;&gt;1,"",IF(N1629=1,"",IF(IF(O1629&gt;0,INDEX('分け方の表'!$N$4:$N$53,O1629)&amp;"","")&lt;&gt;"",IF(INDEX('分け方の表'!$N$4:$N$53,O1629)="（数えない）","",INDEX('分け方の表'!$N$4:$N$53,O1629)&amp;""),IF(I1629&amp;""="1",IF((Q1629&lt;&gt;"")*(D1629&lt;0)*(IFERROR(INDEX('入力'!$E$30:$E$88,MATCH(Q1629,'入力'!$A$30:$A$88,0)),"")="貯める・増やす"),Q1629,""),IF(A1629&amp;""="0","",IF(Q1629&lt;&gt;"",Q1629,R1629))))))</f>
        <v/>
      </c>
      <c r="T1629" s="56">
        <f>IF(S1629="","",IF(IFERROR(INDEX('入力'!$E$30:$E$88,MATCH(S1629,'入力'!$A$30:$A$88,0)),"")="入るお金",D1629,-D1629))</f>
        <v/>
      </c>
      <c r="U1629" s="39">
        <f>IF(L1629="","",IF(L1629&lt;&gt;1,"見出しなど",IF(N1629=1,"重なり",IF(S1629="",IF(O1629&gt;0,"数えない（直した）",IF(I1629&amp;""="1","振替",IF(A1629&amp;""="0","計算対象外","数えない"))),IF(COUNTIFS('入力'!$A$30:$A$88,S1629)=0,"一覧にない費目",IF(O1629&gt;0,"直した",IF(S1629="未分類","未分類","OK")))))))</f>
        <v/>
      </c>
    </row>
    <row r="1630">
      <c r="A1630" s="40" t="n"/>
      <c r="B1630" s="34" t="n"/>
      <c r="C1630" s="35" t="n"/>
      <c r="D1630" s="36" t="n"/>
      <c r="E1630" s="35" t="n"/>
      <c r="F1630" s="35" t="n"/>
      <c r="G1630" s="35" t="n"/>
      <c r="H1630" s="35" t="n"/>
      <c r="I1630" s="40" t="n"/>
      <c r="J1630" s="35" t="n"/>
      <c r="L1630" s="39">
        <f>IF(B1630="","",IFERROR(YEAR(B1630)*0+D1630*0+1,0))</f>
        <v/>
      </c>
      <c r="M1630" s="55">
        <f>IF(L1630&lt;&gt;1,"",IF(O1630&gt;0,IF(INDEX('分け方の表'!$O$4:$O$53,O1630)&lt;&gt;"",DATE(YEAR(INDEX('分け方の表'!$O$4:$O$53,O1630)),MONTH(INDEX('分け方の表'!$O$4:$O$53,O1630)),1),DATE(YEAR(B1630),MONTH(B1630),1)),DATE(YEAR(B1630),MONTH(B1630),1)))</f>
        <v/>
      </c>
      <c r="N1630" s="39">
        <f>IF(L1630&lt;&gt;1,"",IF(J1630="",0,IF(COUNTIFS($J$4:J1630,J1630)&gt;1,1,0)))</f>
        <v/>
      </c>
      <c r="O1630" s="39">
        <f>IF(L1630&lt;&gt;1,"",IF(J1630="",0,IFERROR(MATCH(J1630,'分け方の表'!$M$4:$M$53,0),0)))</f>
        <v/>
      </c>
      <c r="P1630" s="39">
        <f>IF(L1630&lt;&gt;1,"",IF(SUMPRODUCT((COUNTIFS(C1630,"*"&amp;'分け方の表'!$F$4:$F$23&amp;"*")&gt;0)*('分け方の表'!$F$4:$F$23&lt;&gt;"")*'分け方の表'!$I$4:$I$23)=0,99,1+COUNTIFS('分け方の表'!$I$4:$I$23,"&gt;"&amp;SUMPRODUCT((COUNTIFS(C1630,"*"&amp;'分け方の表'!$F$4:$F$23&amp;"*")&gt;0)*('分け方の表'!$F$4:$F$23&lt;&gt;"")*'分け方の表'!$I$4:$I$23))))</f>
        <v/>
      </c>
      <c r="Q1630" s="39">
        <f>IF(L1630&lt;&gt;1,"",IF(P1630&gt;=99,"",INDEX('分け方の表'!$G$4:$G$23,P1630)&amp;""))</f>
        <v/>
      </c>
      <c r="R1630" s="39">
        <f>IF(L1630&lt;&gt;1,"",IF((F1630="収入")*(G1630="給与")*(E1630&lt;&gt;"")*(COUNTIFS('分け方の表'!$J$4:$J$13,E1630)&gt;0),INDEX('分け方の表'!$K$4:$K$13,MATCH(E1630,'分け方の表'!$J$4:$J$13,0))&amp;"",IFERROR(INDEX('分け方の表'!$C$4:$C$103,MATCH(F1630&amp;"|"&amp;G1630,'分け方の表'!$D$4:$D$103,0))&amp;"",IFERROR(INDEX('分け方の表'!$C$4:$C$103,MATCH(F1630&amp;"|（ほか全部）",'分け方の表'!$D$4:$D$103,0))&amp;"","未分類"))))</f>
        <v/>
      </c>
      <c r="S1630" s="39">
        <f>IF(L1630&lt;&gt;1,"",IF(N1630=1,"",IF(IF(O1630&gt;0,INDEX('分け方の表'!$N$4:$N$53,O1630)&amp;"","")&lt;&gt;"",IF(INDEX('分け方の表'!$N$4:$N$53,O1630)="（数えない）","",INDEX('分け方の表'!$N$4:$N$53,O1630)&amp;""),IF(I1630&amp;""="1",IF((Q1630&lt;&gt;"")*(D1630&lt;0)*(IFERROR(INDEX('入力'!$E$30:$E$88,MATCH(Q1630,'入力'!$A$30:$A$88,0)),"")="貯める・増やす"),Q1630,""),IF(A1630&amp;""="0","",IF(Q1630&lt;&gt;"",Q1630,R1630))))))</f>
        <v/>
      </c>
      <c r="T1630" s="56">
        <f>IF(S1630="","",IF(IFERROR(INDEX('入力'!$E$30:$E$88,MATCH(S1630,'入力'!$A$30:$A$88,0)),"")="入るお金",D1630,-D1630))</f>
        <v/>
      </c>
      <c r="U1630" s="39">
        <f>IF(L1630="","",IF(L1630&lt;&gt;1,"見出しなど",IF(N1630=1,"重なり",IF(S1630="",IF(O1630&gt;0,"数えない（直した）",IF(I1630&amp;""="1","振替",IF(A1630&amp;""="0","計算対象外","数えない"))),IF(COUNTIFS('入力'!$A$30:$A$88,S1630)=0,"一覧にない費目",IF(O1630&gt;0,"直した",IF(S1630="未分類","未分類","OK")))))))</f>
        <v/>
      </c>
    </row>
    <row r="1631">
      <c r="A1631" s="40" t="n"/>
      <c r="B1631" s="34" t="n"/>
      <c r="C1631" s="35" t="n"/>
      <c r="D1631" s="36" t="n"/>
      <c r="E1631" s="35" t="n"/>
      <c r="F1631" s="35" t="n"/>
      <c r="G1631" s="35" t="n"/>
      <c r="H1631" s="35" t="n"/>
      <c r="I1631" s="40" t="n"/>
      <c r="J1631" s="35" t="n"/>
      <c r="L1631" s="39">
        <f>IF(B1631="","",IFERROR(YEAR(B1631)*0+D1631*0+1,0))</f>
        <v/>
      </c>
      <c r="M1631" s="55">
        <f>IF(L1631&lt;&gt;1,"",IF(O1631&gt;0,IF(INDEX('分け方の表'!$O$4:$O$53,O1631)&lt;&gt;"",DATE(YEAR(INDEX('分け方の表'!$O$4:$O$53,O1631)),MONTH(INDEX('分け方の表'!$O$4:$O$53,O1631)),1),DATE(YEAR(B1631),MONTH(B1631),1)),DATE(YEAR(B1631),MONTH(B1631),1)))</f>
        <v/>
      </c>
      <c r="N1631" s="39">
        <f>IF(L1631&lt;&gt;1,"",IF(J1631="",0,IF(COUNTIFS($J$4:J1631,J1631)&gt;1,1,0)))</f>
        <v/>
      </c>
      <c r="O1631" s="39">
        <f>IF(L1631&lt;&gt;1,"",IF(J1631="",0,IFERROR(MATCH(J1631,'分け方の表'!$M$4:$M$53,0),0)))</f>
        <v/>
      </c>
      <c r="P1631" s="39">
        <f>IF(L1631&lt;&gt;1,"",IF(SUMPRODUCT((COUNTIFS(C1631,"*"&amp;'分け方の表'!$F$4:$F$23&amp;"*")&gt;0)*('分け方の表'!$F$4:$F$23&lt;&gt;"")*'分け方の表'!$I$4:$I$23)=0,99,1+COUNTIFS('分け方の表'!$I$4:$I$23,"&gt;"&amp;SUMPRODUCT((COUNTIFS(C1631,"*"&amp;'分け方の表'!$F$4:$F$23&amp;"*")&gt;0)*('分け方の表'!$F$4:$F$23&lt;&gt;"")*'分け方の表'!$I$4:$I$23))))</f>
        <v/>
      </c>
      <c r="Q1631" s="39">
        <f>IF(L1631&lt;&gt;1,"",IF(P1631&gt;=99,"",INDEX('分け方の表'!$G$4:$G$23,P1631)&amp;""))</f>
        <v/>
      </c>
      <c r="R1631" s="39">
        <f>IF(L1631&lt;&gt;1,"",IF((F1631="収入")*(G1631="給与")*(E1631&lt;&gt;"")*(COUNTIFS('分け方の表'!$J$4:$J$13,E1631)&gt;0),INDEX('分け方の表'!$K$4:$K$13,MATCH(E1631,'分け方の表'!$J$4:$J$13,0))&amp;"",IFERROR(INDEX('分け方の表'!$C$4:$C$103,MATCH(F1631&amp;"|"&amp;G1631,'分け方の表'!$D$4:$D$103,0))&amp;"",IFERROR(INDEX('分け方の表'!$C$4:$C$103,MATCH(F1631&amp;"|（ほか全部）",'分け方の表'!$D$4:$D$103,0))&amp;"","未分類"))))</f>
        <v/>
      </c>
      <c r="S1631" s="39">
        <f>IF(L1631&lt;&gt;1,"",IF(N1631=1,"",IF(IF(O1631&gt;0,INDEX('分け方の表'!$N$4:$N$53,O1631)&amp;"","")&lt;&gt;"",IF(INDEX('分け方の表'!$N$4:$N$53,O1631)="（数えない）","",INDEX('分け方の表'!$N$4:$N$53,O1631)&amp;""),IF(I1631&amp;""="1",IF((Q1631&lt;&gt;"")*(D1631&lt;0)*(IFERROR(INDEX('入力'!$E$30:$E$88,MATCH(Q1631,'入力'!$A$30:$A$88,0)),"")="貯める・増やす"),Q1631,""),IF(A1631&amp;""="0","",IF(Q1631&lt;&gt;"",Q1631,R1631))))))</f>
        <v/>
      </c>
      <c r="T1631" s="56">
        <f>IF(S1631="","",IF(IFERROR(INDEX('入力'!$E$30:$E$88,MATCH(S1631,'入力'!$A$30:$A$88,0)),"")="入るお金",D1631,-D1631))</f>
        <v/>
      </c>
      <c r="U1631" s="39">
        <f>IF(L1631="","",IF(L1631&lt;&gt;1,"見出しなど",IF(N1631=1,"重なり",IF(S1631="",IF(O1631&gt;0,"数えない（直した）",IF(I1631&amp;""="1","振替",IF(A1631&amp;""="0","計算対象外","数えない"))),IF(COUNTIFS('入力'!$A$30:$A$88,S1631)=0,"一覧にない費目",IF(O1631&gt;0,"直した",IF(S1631="未分類","未分類","OK")))))))</f>
        <v/>
      </c>
    </row>
    <row r="1632">
      <c r="A1632" s="40" t="n"/>
      <c r="B1632" s="34" t="n"/>
      <c r="C1632" s="35" t="n"/>
      <c r="D1632" s="36" t="n"/>
      <c r="E1632" s="35" t="n"/>
      <c r="F1632" s="35" t="n"/>
      <c r="G1632" s="35" t="n"/>
      <c r="H1632" s="35" t="n"/>
      <c r="I1632" s="40" t="n"/>
      <c r="J1632" s="35" t="n"/>
      <c r="L1632" s="39">
        <f>IF(B1632="","",IFERROR(YEAR(B1632)*0+D1632*0+1,0))</f>
        <v/>
      </c>
      <c r="M1632" s="55">
        <f>IF(L1632&lt;&gt;1,"",IF(O1632&gt;0,IF(INDEX('分け方の表'!$O$4:$O$53,O1632)&lt;&gt;"",DATE(YEAR(INDEX('分け方の表'!$O$4:$O$53,O1632)),MONTH(INDEX('分け方の表'!$O$4:$O$53,O1632)),1),DATE(YEAR(B1632),MONTH(B1632),1)),DATE(YEAR(B1632),MONTH(B1632),1)))</f>
        <v/>
      </c>
      <c r="N1632" s="39">
        <f>IF(L1632&lt;&gt;1,"",IF(J1632="",0,IF(COUNTIFS($J$4:J1632,J1632)&gt;1,1,0)))</f>
        <v/>
      </c>
      <c r="O1632" s="39">
        <f>IF(L1632&lt;&gt;1,"",IF(J1632="",0,IFERROR(MATCH(J1632,'分け方の表'!$M$4:$M$53,0),0)))</f>
        <v/>
      </c>
      <c r="P1632" s="39">
        <f>IF(L1632&lt;&gt;1,"",IF(SUMPRODUCT((COUNTIFS(C1632,"*"&amp;'分け方の表'!$F$4:$F$23&amp;"*")&gt;0)*('分け方の表'!$F$4:$F$23&lt;&gt;"")*'分け方の表'!$I$4:$I$23)=0,99,1+COUNTIFS('分け方の表'!$I$4:$I$23,"&gt;"&amp;SUMPRODUCT((COUNTIFS(C1632,"*"&amp;'分け方の表'!$F$4:$F$23&amp;"*")&gt;0)*('分け方の表'!$F$4:$F$23&lt;&gt;"")*'分け方の表'!$I$4:$I$23))))</f>
        <v/>
      </c>
      <c r="Q1632" s="39">
        <f>IF(L1632&lt;&gt;1,"",IF(P1632&gt;=99,"",INDEX('分け方の表'!$G$4:$G$23,P1632)&amp;""))</f>
        <v/>
      </c>
      <c r="R1632" s="39">
        <f>IF(L1632&lt;&gt;1,"",IF((F1632="収入")*(G1632="給与")*(E1632&lt;&gt;"")*(COUNTIFS('分け方の表'!$J$4:$J$13,E1632)&gt;0),INDEX('分け方の表'!$K$4:$K$13,MATCH(E1632,'分け方の表'!$J$4:$J$13,0))&amp;"",IFERROR(INDEX('分け方の表'!$C$4:$C$103,MATCH(F1632&amp;"|"&amp;G1632,'分け方の表'!$D$4:$D$103,0))&amp;"",IFERROR(INDEX('分け方の表'!$C$4:$C$103,MATCH(F1632&amp;"|（ほか全部）",'分け方の表'!$D$4:$D$103,0))&amp;"","未分類"))))</f>
        <v/>
      </c>
      <c r="S1632" s="39">
        <f>IF(L1632&lt;&gt;1,"",IF(N1632=1,"",IF(IF(O1632&gt;0,INDEX('分け方の表'!$N$4:$N$53,O1632)&amp;"","")&lt;&gt;"",IF(INDEX('分け方の表'!$N$4:$N$53,O1632)="（数えない）","",INDEX('分け方の表'!$N$4:$N$53,O1632)&amp;""),IF(I1632&amp;""="1",IF((Q1632&lt;&gt;"")*(D1632&lt;0)*(IFERROR(INDEX('入力'!$E$30:$E$88,MATCH(Q1632,'入力'!$A$30:$A$88,0)),"")="貯める・増やす"),Q1632,""),IF(A1632&amp;""="0","",IF(Q1632&lt;&gt;"",Q1632,R1632))))))</f>
        <v/>
      </c>
      <c r="T1632" s="56">
        <f>IF(S1632="","",IF(IFERROR(INDEX('入力'!$E$30:$E$88,MATCH(S1632,'入力'!$A$30:$A$88,0)),"")="入るお金",D1632,-D1632))</f>
        <v/>
      </c>
      <c r="U1632" s="39">
        <f>IF(L1632="","",IF(L1632&lt;&gt;1,"見出しなど",IF(N1632=1,"重なり",IF(S1632="",IF(O1632&gt;0,"数えない（直した）",IF(I1632&amp;""="1","振替",IF(A1632&amp;""="0","計算対象外","数えない"))),IF(COUNTIFS('入力'!$A$30:$A$88,S1632)=0,"一覧にない費目",IF(O1632&gt;0,"直した",IF(S1632="未分類","未分類","OK")))))))</f>
        <v/>
      </c>
    </row>
    <row r="1633">
      <c r="A1633" s="40" t="n"/>
      <c r="B1633" s="34" t="n"/>
      <c r="C1633" s="35" t="n"/>
      <c r="D1633" s="36" t="n"/>
      <c r="E1633" s="35" t="n"/>
      <c r="F1633" s="35" t="n"/>
      <c r="G1633" s="35" t="n"/>
      <c r="H1633" s="35" t="n"/>
      <c r="I1633" s="40" t="n"/>
      <c r="J1633" s="35" t="n"/>
      <c r="L1633" s="39">
        <f>IF(B1633="","",IFERROR(YEAR(B1633)*0+D1633*0+1,0))</f>
        <v/>
      </c>
      <c r="M1633" s="55">
        <f>IF(L1633&lt;&gt;1,"",IF(O1633&gt;0,IF(INDEX('分け方の表'!$O$4:$O$53,O1633)&lt;&gt;"",DATE(YEAR(INDEX('分け方の表'!$O$4:$O$53,O1633)),MONTH(INDEX('分け方の表'!$O$4:$O$53,O1633)),1),DATE(YEAR(B1633),MONTH(B1633),1)),DATE(YEAR(B1633),MONTH(B1633),1)))</f>
        <v/>
      </c>
      <c r="N1633" s="39">
        <f>IF(L1633&lt;&gt;1,"",IF(J1633="",0,IF(COUNTIFS($J$4:J1633,J1633)&gt;1,1,0)))</f>
        <v/>
      </c>
      <c r="O1633" s="39">
        <f>IF(L1633&lt;&gt;1,"",IF(J1633="",0,IFERROR(MATCH(J1633,'分け方の表'!$M$4:$M$53,0),0)))</f>
        <v/>
      </c>
      <c r="P1633" s="39">
        <f>IF(L1633&lt;&gt;1,"",IF(SUMPRODUCT((COUNTIFS(C1633,"*"&amp;'分け方の表'!$F$4:$F$23&amp;"*")&gt;0)*('分け方の表'!$F$4:$F$23&lt;&gt;"")*'分け方の表'!$I$4:$I$23)=0,99,1+COUNTIFS('分け方の表'!$I$4:$I$23,"&gt;"&amp;SUMPRODUCT((COUNTIFS(C1633,"*"&amp;'分け方の表'!$F$4:$F$23&amp;"*")&gt;0)*('分け方の表'!$F$4:$F$23&lt;&gt;"")*'分け方の表'!$I$4:$I$23))))</f>
        <v/>
      </c>
      <c r="Q1633" s="39">
        <f>IF(L1633&lt;&gt;1,"",IF(P1633&gt;=99,"",INDEX('分け方の表'!$G$4:$G$23,P1633)&amp;""))</f>
        <v/>
      </c>
      <c r="R1633" s="39">
        <f>IF(L1633&lt;&gt;1,"",IF((F1633="収入")*(G1633="給与")*(E1633&lt;&gt;"")*(COUNTIFS('分け方の表'!$J$4:$J$13,E1633)&gt;0),INDEX('分け方の表'!$K$4:$K$13,MATCH(E1633,'分け方の表'!$J$4:$J$13,0))&amp;"",IFERROR(INDEX('分け方の表'!$C$4:$C$103,MATCH(F1633&amp;"|"&amp;G1633,'分け方の表'!$D$4:$D$103,0))&amp;"",IFERROR(INDEX('分け方の表'!$C$4:$C$103,MATCH(F1633&amp;"|（ほか全部）",'分け方の表'!$D$4:$D$103,0))&amp;"","未分類"))))</f>
        <v/>
      </c>
      <c r="S1633" s="39">
        <f>IF(L1633&lt;&gt;1,"",IF(N1633=1,"",IF(IF(O1633&gt;0,INDEX('分け方の表'!$N$4:$N$53,O1633)&amp;"","")&lt;&gt;"",IF(INDEX('分け方の表'!$N$4:$N$53,O1633)="（数えない）","",INDEX('分け方の表'!$N$4:$N$53,O1633)&amp;""),IF(I1633&amp;""="1",IF((Q1633&lt;&gt;"")*(D1633&lt;0)*(IFERROR(INDEX('入力'!$E$30:$E$88,MATCH(Q1633,'入力'!$A$30:$A$88,0)),"")="貯める・増やす"),Q1633,""),IF(A1633&amp;""="0","",IF(Q1633&lt;&gt;"",Q1633,R1633))))))</f>
        <v/>
      </c>
      <c r="T1633" s="56">
        <f>IF(S1633="","",IF(IFERROR(INDEX('入力'!$E$30:$E$88,MATCH(S1633,'入力'!$A$30:$A$88,0)),"")="入るお金",D1633,-D1633))</f>
        <v/>
      </c>
      <c r="U1633" s="39">
        <f>IF(L1633="","",IF(L1633&lt;&gt;1,"見出しなど",IF(N1633=1,"重なり",IF(S1633="",IF(O1633&gt;0,"数えない（直した）",IF(I1633&amp;""="1","振替",IF(A1633&amp;""="0","計算対象外","数えない"))),IF(COUNTIFS('入力'!$A$30:$A$88,S1633)=0,"一覧にない費目",IF(O1633&gt;0,"直した",IF(S1633="未分類","未分類","OK")))))))</f>
        <v/>
      </c>
    </row>
    <row r="1634">
      <c r="A1634" s="40" t="n"/>
      <c r="B1634" s="34" t="n"/>
      <c r="C1634" s="35" t="n"/>
      <c r="D1634" s="36" t="n"/>
      <c r="E1634" s="35" t="n"/>
      <c r="F1634" s="35" t="n"/>
      <c r="G1634" s="35" t="n"/>
      <c r="H1634" s="35" t="n"/>
      <c r="I1634" s="40" t="n"/>
      <c r="J1634" s="35" t="n"/>
      <c r="L1634" s="39">
        <f>IF(B1634="","",IFERROR(YEAR(B1634)*0+D1634*0+1,0))</f>
        <v/>
      </c>
      <c r="M1634" s="55">
        <f>IF(L1634&lt;&gt;1,"",IF(O1634&gt;0,IF(INDEX('分け方の表'!$O$4:$O$53,O1634)&lt;&gt;"",DATE(YEAR(INDEX('分け方の表'!$O$4:$O$53,O1634)),MONTH(INDEX('分け方の表'!$O$4:$O$53,O1634)),1),DATE(YEAR(B1634),MONTH(B1634),1)),DATE(YEAR(B1634),MONTH(B1634),1)))</f>
        <v/>
      </c>
      <c r="N1634" s="39">
        <f>IF(L1634&lt;&gt;1,"",IF(J1634="",0,IF(COUNTIFS($J$4:J1634,J1634)&gt;1,1,0)))</f>
        <v/>
      </c>
      <c r="O1634" s="39">
        <f>IF(L1634&lt;&gt;1,"",IF(J1634="",0,IFERROR(MATCH(J1634,'分け方の表'!$M$4:$M$53,0),0)))</f>
        <v/>
      </c>
      <c r="P1634" s="39">
        <f>IF(L1634&lt;&gt;1,"",IF(SUMPRODUCT((COUNTIFS(C1634,"*"&amp;'分け方の表'!$F$4:$F$23&amp;"*")&gt;0)*('分け方の表'!$F$4:$F$23&lt;&gt;"")*'分け方の表'!$I$4:$I$23)=0,99,1+COUNTIFS('分け方の表'!$I$4:$I$23,"&gt;"&amp;SUMPRODUCT((COUNTIFS(C1634,"*"&amp;'分け方の表'!$F$4:$F$23&amp;"*")&gt;0)*('分け方の表'!$F$4:$F$23&lt;&gt;"")*'分け方の表'!$I$4:$I$23))))</f>
        <v/>
      </c>
      <c r="Q1634" s="39">
        <f>IF(L1634&lt;&gt;1,"",IF(P1634&gt;=99,"",INDEX('分け方の表'!$G$4:$G$23,P1634)&amp;""))</f>
        <v/>
      </c>
      <c r="R1634" s="39">
        <f>IF(L1634&lt;&gt;1,"",IF((F1634="収入")*(G1634="給与")*(E1634&lt;&gt;"")*(COUNTIFS('分け方の表'!$J$4:$J$13,E1634)&gt;0),INDEX('分け方の表'!$K$4:$K$13,MATCH(E1634,'分け方の表'!$J$4:$J$13,0))&amp;"",IFERROR(INDEX('分け方の表'!$C$4:$C$103,MATCH(F1634&amp;"|"&amp;G1634,'分け方の表'!$D$4:$D$103,0))&amp;"",IFERROR(INDEX('分け方の表'!$C$4:$C$103,MATCH(F1634&amp;"|（ほか全部）",'分け方の表'!$D$4:$D$103,0))&amp;"","未分類"))))</f>
        <v/>
      </c>
      <c r="S1634" s="39">
        <f>IF(L1634&lt;&gt;1,"",IF(N1634=1,"",IF(IF(O1634&gt;0,INDEX('分け方の表'!$N$4:$N$53,O1634)&amp;"","")&lt;&gt;"",IF(INDEX('分け方の表'!$N$4:$N$53,O1634)="（数えない）","",INDEX('分け方の表'!$N$4:$N$53,O1634)&amp;""),IF(I1634&amp;""="1",IF((Q1634&lt;&gt;"")*(D1634&lt;0)*(IFERROR(INDEX('入力'!$E$30:$E$88,MATCH(Q1634,'入力'!$A$30:$A$88,0)),"")="貯める・増やす"),Q1634,""),IF(A1634&amp;""="0","",IF(Q1634&lt;&gt;"",Q1634,R1634))))))</f>
        <v/>
      </c>
      <c r="T1634" s="56">
        <f>IF(S1634="","",IF(IFERROR(INDEX('入力'!$E$30:$E$88,MATCH(S1634,'入力'!$A$30:$A$88,0)),"")="入るお金",D1634,-D1634))</f>
        <v/>
      </c>
      <c r="U1634" s="39">
        <f>IF(L1634="","",IF(L1634&lt;&gt;1,"見出しなど",IF(N1634=1,"重なり",IF(S1634="",IF(O1634&gt;0,"数えない（直した）",IF(I1634&amp;""="1","振替",IF(A1634&amp;""="0","計算対象外","数えない"))),IF(COUNTIFS('入力'!$A$30:$A$88,S1634)=0,"一覧にない費目",IF(O1634&gt;0,"直した",IF(S1634="未分類","未分類","OK")))))))</f>
        <v/>
      </c>
    </row>
    <row r="1635">
      <c r="A1635" s="40" t="n"/>
      <c r="B1635" s="34" t="n"/>
      <c r="C1635" s="35" t="n"/>
      <c r="D1635" s="36" t="n"/>
      <c r="E1635" s="35" t="n"/>
      <c r="F1635" s="35" t="n"/>
      <c r="G1635" s="35" t="n"/>
      <c r="H1635" s="35" t="n"/>
      <c r="I1635" s="40" t="n"/>
      <c r="J1635" s="35" t="n"/>
      <c r="L1635" s="39">
        <f>IF(B1635="","",IFERROR(YEAR(B1635)*0+D1635*0+1,0))</f>
        <v/>
      </c>
      <c r="M1635" s="55">
        <f>IF(L1635&lt;&gt;1,"",IF(O1635&gt;0,IF(INDEX('分け方の表'!$O$4:$O$53,O1635)&lt;&gt;"",DATE(YEAR(INDEX('分け方の表'!$O$4:$O$53,O1635)),MONTH(INDEX('分け方の表'!$O$4:$O$53,O1635)),1),DATE(YEAR(B1635),MONTH(B1635),1)),DATE(YEAR(B1635),MONTH(B1635),1)))</f>
        <v/>
      </c>
      <c r="N1635" s="39">
        <f>IF(L1635&lt;&gt;1,"",IF(J1635="",0,IF(COUNTIFS($J$4:J1635,J1635)&gt;1,1,0)))</f>
        <v/>
      </c>
      <c r="O1635" s="39">
        <f>IF(L1635&lt;&gt;1,"",IF(J1635="",0,IFERROR(MATCH(J1635,'分け方の表'!$M$4:$M$53,0),0)))</f>
        <v/>
      </c>
      <c r="P1635" s="39">
        <f>IF(L1635&lt;&gt;1,"",IF(SUMPRODUCT((COUNTIFS(C1635,"*"&amp;'分け方の表'!$F$4:$F$23&amp;"*")&gt;0)*('分け方の表'!$F$4:$F$23&lt;&gt;"")*'分け方の表'!$I$4:$I$23)=0,99,1+COUNTIFS('分け方の表'!$I$4:$I$23,"&gt;"&amp;SUMPRODUCT((COUNTIFS(C1635,"*"&amp;'分け方の表'!$F$4:$F$23&amp;"*")&gt;0)*('分け方の表'!$F$4:$F$23&lt;&gt;"")*'分け方の表'!$I$4:$I$23))))</f>
        <v/>
      </c>
      <c r="Q1635" s="39">
        <f>IF(L1635&lt;&gt;1,"",IF(P1635&gt;=99,"",INDEX('分け方の表'!$G$4:$G$23,P1635)&amp;""))</f>
        <v/>
      </c>
      <c r="R1635" s="39">
        <f>IF(L1635&lt;&gt;1,"",IF((F1635="収入")*(G1635="給与")*(E1635&lt;&gt;"")*(COUNTIFS('分け方の表'!$J$4:$J$13,E1635)&gt;0),INDEX('分け方の表'!$K$4:$K$13,MATCH(E1635,'分け方の表'!$J$4:$J$13,0))&amp;"",IFERROR(INDEX('分け方の表'!$C$4:$C$103,MATCH(F1635&amp;"|"&amp;G1635,'分け方の表'!$D$4:$D$103,0))&amp;"",IFERROR(INDEX('分け方の表'!$C$4:$C$103,MATCH(F1635&amp;"|（ほか全部）",'分け方の表'!$D$4:$D$103,0))&amp;"","未分類"))))</f>
        <v/>
      </c>
      <c r="S1635" s="39">
        <f>IF(L1635&lt;&gt;1,"",IF(N1635=1,"",IF(IF(O1635&gt;0,INDEX('分け方の表'!$N$4:$N$53,O1635)&amp;"","")&lt;&gt;"",IF(INDEX('分け方の表'!$N$4:$N$53,O1635)="（数えない）","",INDEX('分け方の表'!$N$4:$N$53,O1635)&amp;""),IF(I1635&amp;""="1",IF((Q1635&lt;&gt;"")*(D1635&lt;0)*(IFERROR(INDEX('入力'!$E$30:$E$88,MATCH(Q1635,'入力'!$A$30:$A$88,0)),"")="貯める・増やす"),Q1635,""),IF(A1635&amp;""="0","",IF(Q1635&lt;&gt;"",Q1635,R1635))))))</f>
        <v/>
      </c>
      <c r="T1635" s="56">
        <f>IF(S1635="","",IF(IFERROR(INDEX('入力'!$E$30:$E$88,MATCH(S1635,'入力'!$A$30:$A$88,0)),"")="入るお金",D1635,-D1635))</f>
        <v/>
      </c>
      <c r="U1635" s="39">
        <f>IF(L1635="","",IF(L1635&lt;&gt;1,"見出しなど",IF(N1635=1,"重なり",IF(S1635="",IF(O1635&gt;0,"数えない（直した）",IF(I1635&amp;""="1","振替",IF(A1635&amp;""="0","計算対象外","数えない"))),IF(COUNTIFS('入力'!$A$30:$A$88,S1635)=0,"一覧にない費目",IF(O1635&gt;0,"直した",IF(S1635="未分類","未分類","OK")))))))</f>
        <v/>
      </c>
    </row>
    <row r="1636">
      <c r="A1636" s="40" t="n"/>
      <c r="B1636" s="34" t="n"/>
      <c r="C1636" s="35" t="n"/>
      <c r="D1636" s="36" t="n"/>
      <c r="E1636" s="35" t="n"/>
      <c r="F1636" s="35" t="n"/>
      <c r="G1636" s="35" t="n"/>
      <c r="H1636" s="35" t="n"/>
      <c r="I1636" s="40" t="n"/>
      <c r="J1636" s="35" t="n"/>
      <c r="L1636" s="39">
        <f>IF(B1636="","",IFERROR(YEAR(B1636)*0+D1636*0+1,0))</f>
        <v/>
      </c>
      <c r="M1636" s="55">
        <f>IF(L1636&lt;&gt;1,"",IF(O1636&gt;0,IF(INDEX('分け方の表'!$O$4:$O$53,O1636)&lt;&gt;"",DATE(YEAR(INDEX('分け方の表'!$O$4:$O$53,O1636)),MONTH(INDEX('分け方の表'!$O$4:$O$53,O1636)),1),DATE(YEAR(B1636),MONTH(B1636),1)),DATE(YEAR(B1636),MONTH(B1636),1)))</f>
        <v/>
      </c>
      <c r="N1636" s="39">
        <f>IF(L1636&lt;&gt;1,"",IF(J1636="",0,IF(COUNTIFS($J$4:J1636,J1636)&gt;1,1,0)))</f>
        <v/>
      </c>
      <c r="O1636" s="39">
        <f>IF(L1636&lt;&gt;1,"",IF(J1636="",0,IFERROR(MATCH(J1636,'分け方の表'!$M$4:$M$53,0),0)))</f>
        <v/>
      </c>
      <c r="P1636" s="39">
        <f>IF(L1636&lt;&gt;1,"",IF(SUMPRODUCT((COUNTIFS(C1636,"*"&amp;'分け方の表'!$F$4:$F$23&amp;"*")&gt;0)*('分け方の表'!$F$4:$F$23&lt;&gt;"")*'分け方の表'!$I$4:$I$23)=0,99,1+COUNTIFS('分け方の表'!$I$4:$I$23,"&gt;"&amp;SUMPRODUCT((COUNTIFS(C1636,"*"&amp;'分け方の表'!$F$4:$F$23&amp;"*")&gt;0)*('分け方の表'!$F$4:$F$23&lt;&gt;"")*'分け方の表'!$I$4:$I$23))))</f>
        <v/>
      </c>
      <c r="Q1636" s="39">
        <f>IF(L1636&lt;&gt;1,"",IF(P1636&gt;=99,"",INDEX('分け方の表'!$G$4:$G$23,P1636)&amp;""))</f>
        <v/>
      </c>
      <c r="R1636" s="39">
        <f>IF(L1636&lt;&gt;1,"",IF((F1636="収入")*(G1636="給与")*(E1636&lt;&gt;"")*(COUNTIFS('分け方の表'!$J$4:$J$13,E1636)&gt;0),INDEX('分け方の表'!$K$4:$K$13,MATCH(E1636,'分け方の表'!$J$4:$J$13,0))&amp;"",IFERROR(INDEX('分け方の表'!$C$4:$C$103,MATCH(F1636&amp;"|"&amp;G1636,'分け方の表'!$D$4:$D$103,0))&amp;"",IFERROR(INDEX('分け方の表'!$C$4:$C$103,MATCH(F1636&amp;"|（ほか全部）",'分け方の表'!$D$4:$D$103,0))&amp;"","未分類"))))</f>
        <v/>
      </c>
      <c r="S1636" s="39">
        <f>IF(L1636&lt;&gt;1,"",IF(N1636=1,"",IF(IF(O1636&gt;0,INDEX('分け方の表'!$N$4:$N$53,O1636)&amp;"","")&lt;&gt;"",IF(INDEX('分け方の表'!$N$4:$N$53,O1636)="（数えない）","",INDEX('分け方の表'!$N$4:$N$53,O1636)&amp;""),IF(I1636&amp;""="1",IF((Q1636&lt;&gt;"")*(D1636&lt;0)*(IFERROR(INDEX('入力'!$E$30:$E$88,MATCH(Q1636,'入力'!$A$30:$A$88,0)),"")="貯める・増やす"),Q1636,""),IF(A1636&amp;""="0","",IF(Q1636&lt;&gt;"",Q1636,R1636))))))</f>
        <v/>
      </c>
      <c r="T1636" s="56">
        <f>IF(S1636="","",IF(IFERROR(INDEX('入力'!$E$30:$E$88,MATCH(S1636,'入力'!$A$30:$A$88,0)),"")="入るお金",D1636,-D1636))</f>
        <v/>
      </c>
      <c r="U1636" s="39">
        <f>IF(L1636="","",IF(L1636&lt;&gt;1,"見出しなど",IF(N1636=1,"重なり",IF(S1636="",IF(O1636&gt;0,"数えない（直した）",IF(I1636&amp;""="1","振替",IF(A1636&amp;""="0","計算対象外","数えない"))),IF(COUNTIFS('入力'!$A$30:$A$88,S1636)=0,"一覧にない費目",IF(O1636&gt;0,"直した",IF(S1636="未分類","未分類","OK")))))))</f>
        <v/>
      </c>
    </row>
    <row r="1637">
      <c r="A1637" s="40" t="n"/>
      <c r="B1637" s="34" t="n"/>
      <c r="C1637" s="35" t="n"/>
      <c r="D1637" s="36" t="n"/>
      <c r="E1637" s="35" t="n"/>
      <c r="F1637" s="35" t="n"/>
      <c r="G1637" s="35" t="n"/>
      <c r="H1637" s="35" t="n"/>
      <c r="I1637" s="40" t="n"/>
      <c r="J1637" s="35" t="n"/>
      <c r="L1637" s="39">
        <f>IF(B1637="","",IFERROR(YEAR(B1637)*0+D1637*0+1,0))</f>
        <v/>
      </c>
      <c r="M1637" s="55">
        <f>IF(L1637&lt;&gt;1,"",IF(O1637&gt;0,IF(INDEX('分け方の表'!$O$4:$O$53,O1637)&lt;&gt;"",DATE(YEAR(INDEX('分け方の表'!$O$4:$O$53,O1637)),MONTH(INDEX('分け方の表'!$O$4:$O$53,O1637)),1),DATE(YEAR(B1637),MONTH(B1637),1)),DATE(YEAR(B1637),MONTH(B1637),1)))</f>
        <v/>
      </c>
      <c r="N1637" s="39">
        <f>IF(L1637&lt;&gt;1,"",IF(J1637="",0,IF(COUNTIFS($J$4:J1637,J1637)&gt;1,1,0)))</f>
        <v/>
      </c>
      <c r="O1637" s="39">
        <f>IF(L1637&lt;&gt;1,"",IF(J1637="",0,IFERROR(MATCH(J1637,'分け方の表'!$M$4:$M$53,0),0)))</f>
        <v/>
      </c>
      <c r="P1637" s="39">
        <f>IF(L1637&lt;&gt;1,"",IF(SUMPRODUCT((COUNTIFS(C1637,"*"&amp;'分け方の表'!$F$4:$F$23&amp;"*")&gt;0)*('分け方の表'!$F$4:$F$23&lt;&gt;"")*'分け方の表'!$I$4:$I$23)=0,99,1+COUNTIFS('分け方の表'!$I$4:$I$23,"&gt;"&amp;SUMPRODUCT((COUNTIFS(C1637,"*"&amp;'分け方の表'!$F$4:$F$23&amp;"*")&gt;0)*('分け方の表'!$F$4:$F$23&lt;&gt;"")*'分け方の表'!$I$4:$I$23))))</f>
        <v/>
      </c>
      <c r="Q1637" s="39">
        <f>IF(L1637&lt;&gt;1,"",IF(P1637&gt;=99,"",INDEX('分け方の表'!$G$4:$G$23,P1637)&amp;""))</f>
        <v/>
      </c>
      <c r="R1637" s="39">
        <f>IF(L1637&lt;&gt;1,"",IF((F1637="収入")*(G1637="給与")*(E1637&lt;&gt;"")*(COUNTIFS('分け方の表'!$J$4:$J$13,E1637)&gt;0),INDEX('分け方の表'!$K$4:$K$13,MATCH(E1637,'分け方の表'!$J$4:$J$13,0))&amp;"",IFERROR(INDEX('分け方の表'!$C$4:$C$103,MATCH(F1637&amp;"|"&amp;G1637,'分け方の表'!$D$4:$D$103,0))&amp;"",IFERROR(INDEX('分け方の表'!$C$4:$C$103,MATCH(F1637&amp;"|（ほか全部）",'分け方の表'!$D$4:$D$103,0))&amp;"","未分類"))))</f>
        <v/>
      </c>
      <c r="S1637" s="39">
        <f>IF(L1637&lt;&gt;1,"",IF(N1637=1,"",IF(IF(O1637&gt;0,INDEX('分け方の表'!$N$4:$N$53,O1637)&amp;"","")&lt;&gt;"",IF(INDEX('分け方の表'!$N$4:$N$53,O1637)="（数えない）","",INDEX('分け方の表'!$N$4:$N$53,O1637)&amp;""),IF(I1637&amp;""="1",IF((Q1637&lt;&gt;"")*(D1637&lt;0)*(IFERROR(INDEX('入力'!$E$30:$E$88,MATCH(Q1637,'入力'!$A$30:$A$88,0)),"")="貯める・増やす"),Q1637,""),IF(A1637&amp;""="0","",IF(Q1637&lt;&gt;"",Q1637,R1637))))))</f>
        <v/>
      </c>
      <c r="T1637" s="56">
        <f>IF(S1637="","",IF(IFERROR(INDEX('入力'!$E$30:$E$88,MATCH(S1637,'入力'!$A$30:$A$88,0)),"")="入るお金",D1637,-D1637))</f>
        <v/>
      </c>
      <c r="U1637" s="39">
        <f>IF(L1637="","",IF(L1637&lt;&gt;1,"見出しなど",IF(N1637=1,"重なり",IF(S1637="",IF(O1637&gt;0,"数えない（直した）",IF(I1637&amp;""="1","振替",IF(A1637&amp;""="0","計算対象外","数えない"))),IF(COUNTIFS('入力'!$A$30:$A$88,S1637)=0,"一覧にない費目",IF(O1637&gt;0,"直した",IF(S1637="未分類","未分類","OK")))))))</f>
        <v/>
      </c>
    </row>
    <row r="1638">
      <c r="A1638" s="40" t="n"/>
      <c r="B1638" s="34" t="n"/>
      <c r="C1638" s="35" t="n"/>
      <c r="D1638" s="36" t="n"/>
      <c r="E1638" s="35" t="n"/>
      <c r="F1638" s="35" t="n"/>
      <c r="G1638" s="35" t="n"/>
      <c r="H1638" s="35" t="n"/>
      <c r="I1638" s="40" t="n"/>
      <c r="J1638" s="35" t="n"/>
      <c r="L1638" s="39">
        <f>IF(B1638="","",IFERROR(YEAR(B1638)*0+D1638*0+1,0))</f>
        <v/>
      </c>
      <c r="M1638" s="55">
        <f>IF(L1638&lt;&gt;1,"",IF(O1638&gt;0,IF(INDEX('分け方の表'!$O$4:$O$53,O1638)&lt;&gt;"",DATE(YEAR(INDEX('分け方の表'!$O$4:$O$53,O1638)),MONTH(INDEX('分け方の表'!$O$4:$O$53,O1638)),1),DATE(YEAR(B1638),MONTH(B1638),1)),DATE(YEAR(B1638),MONTH(B1638),1)))</f>
        <v/>
      </c>
      <c r="N1638" s="39">
        <f>IF(L1638&lt;&gt;1,"",IF(J1638="",0,IF(COUNTIFS($J$4:J1638,J1638)&gt;1,1,0)))</f>
        <v/>
      </c>
      <c r="O1638" s="39">
        <f>IF(L1638&lt;&gt;1,"",IF(J1638="",0,IFERROR(MATCH(J1638,'分け方の表'!$M$4:$M$53,0),0)))</f>
        <v/>
      </c>
      <c r="P1638" s="39">
        <f>IF(L1638&lt;&gt;1,"",IF(SUMPRODUCT((COUNTIFS(C1638,"*"&amp;'分け方の表'!$F$4:$F$23&amp;"*")&gt;0)*('分け方の表'!$F$4:$F$23&lt;&gt;"")*'分け方の表'!$I$4:$I$23)=0,99,1+COUNTIFS('分け方の表'!$I$4:$I$23,"&gt;"&amp;SUMPRODUCT((COUNTIFS(C1638,"*"&amp;'分け方の表'!$F$4:$F$23&amp;"*")&gt;0)*('分け方の表'!$F$4:$F$23&lt;&gt;"")*'分け方の表'!$I$4:$I$23))))</f>
        <v/>
      </c>
      <c r="Q1638" s="39">
        <f>IF(L1638&lt;&gt;1,"",IF(P1638&gt;=99,"",INDEX('分け方の表'!$G$4:$G$23,P1638)&amp;""))</f>
        <v/>
      </c>
      <c r="R1638" s="39">
        <f>IF(L1638&lt;&gt;1,"",IF((F1638="収入")*(G1638="給与")*(E1638&lt;&gt;"")*(COUNTIFS('分け方の表'!$J$4:$J$13,E1638)&gt;0),INDEX('分け方の表'!$K$4:$K$13,MATCH(E1638,'分け方の表'!$J$4:$J$13,0))&amp;"",IFERROR(INDEX('分け方の表'!$C$4:$C$103,MATCH(F1638&amp;"|"&amp;G1638,'分け方の表'!$D$4:$D$103,0))&amp;"",IFERROR(INDEX('分け方の表'!$C$4:$C$103,MATCH(F1638&amp;"|（ほか全部）",'分け方の表'!$D$4:$D$103,0))&amp;"","未分類"))))</f>
        <v/>
      </c>
      <c r="S1638" s="39">
        <f>IF(L1638&lt;&gt;1,"",IF(N1638=1,"",IF(IF(O1638&gt;0,INDEX('分け方の表'!$N$4:$N$53,O1638)&amp;"","")&lt;&gt;"",IF(INDEX('分け方の表'!$N$4:$N$53,O1638)="（数えない）","",INDEX('分け方の表'!$N$4:$N$53,O1638)&amp;""),IF(I1638&amp;""="1",IF((Q1638&lt;&gt;"")*(D1638&lt;0)*(IFERROR(INDEX('入力'!$E$30:$E$88,MATCH(Q1638,'入力'!$A$30:$A$88,0)),"")="貯める・増やす"),Q1638,""),IF(A1638&amp;""="0","",IF(Q1638&lt;&gt;"",Q1638,R1638))))))</f>
        <v/>
      </c>
      <c r="T1638" s="56">
        <f>IF(S1638="","",IF(IFERROR(INDEX('入力'!$E$30:$E$88,MATCH(S1638,'入力'!$A$30:$A$88,0)),"")="入るお金",D1638,-D1638))</f>
        <v/>
      </c>
      <c r="U1638" s="39">
        <f>IF(L1638="","",IF(L1638&lt;&gt;1,"見出しなど",IF(N1638=1,"重なり",IF(S1638="",IF(O1638&gt;0,"数えない（直した）",IF(I1638&amp;""="1","振替",IF(A1638&amp;""="0","計算対象外","数えない"))),IF(COUNTIFS('入力'!$A$30:$A$88,S1638)=0,"一覧にない費目",IF(O1638&gt;0,"直した",IF(S1638="未分類","未分類","OK")))))))</f>
        <v/>
      </c>
    </row>
    <row r="1639">
      <c r="A1639" s="40" t="n"/>
      <c r="B1639" s="34" t="n"/>
      <c r="C1639" s="35" t="n"/>
      <c r="D1639" s="36" t="n"/>
      <c r="E1639" s="35" t="n"/>
      <c r="F1639" s="35" t="n"/>
      <c r="G1639" s="35" t="n"/>
      <c r="H1639" s="35" t="n"/>
      <c r="I1639" s="40" t="n"/>
      <c r="J1639" s="35" t="n"/>
      <c r="L1639" s="39">
        <f>IF(B1639="","",IFERROR(YEAR(B1639)*0+D1639*0+1,0))</f>
        <v/>
      </c>
      <c r="M1639" s="55">
        <f>IF(L1639&lt;&gt;1,"",IF(O1639&gt;0,IF(INDEX('分け方の表'!$O$4:$O$53,O1639)&lt;&gt;"",DATE(YEAR(INDEX('分け方の表'!$O$4:$O$53,O1639)),MONTH(INDEX('分け方の表'!$O$4:$O$53,O1639)),1),DATE(YEAR(B1639),MONTH(B1639),1)),DATE(YEAR(B1639),MONTH(B1639),1)))</f>
        <v/>
      </c>
      <c r="N1639" s="39">
        <f>IF(L1639&lt;&gt;1,"",IF(J1639="",0,IF(COUNTIFS($J$4:J1639,J1639)&gt;1,1,0)))</f>
        <v/>
      </c>
      <c r="O1639" s="39">
        <f>IF(L1639&lt;&gt;1,"",IF(J1639="",0,IFERROR(MATCH(J1639,'分け方の表'!$M$4:$M$53,0),0)))</f>
        <v/>
      </c>
      <c r="P1639" s="39">
        <f>IF(L1639&lt;&gt;1,"",IF(SUMPRODUCT((COUNTIFS(C1639,"*"&amp;'分け方の表'!$F$4:$F$23&amp;"*")&gt;0)*('分け方の表'!$F$4:$F$23&lt;&gt;"")*'分け方の表'!$I$4:$I$23)=0,99,1+COUNTIFS('分け方の表'!$I$4:$I$23,"&gt;"&amp;SUMPRODUCT((COUNTIFS(C1639,"*"&amp;'分け方の表'!$F$4:$F$23&amp;"*")&gt;0)*('分け方の表'!$F$4:$F$23&lt;&gt;"")*'分け方の表'!$I$4:$I$23))))</f>
        <v/>
      </c>
      <c r="Q1639" s="39">
        <f>IF(L1639&lt;&gt;1,"",IF(P1639&gt;=99,"",INDEX('分け方の表'!$G$4:$G$23,P1639)&amp;""))</f>
        <v/>
      </c>
      <c r="R1639" s="39">
        <f>IF(L1639&lt;&gt;1,"",IF((F1639="収入")*(G1639="給与")*(E1639&lt;&gt;"")*(COUNTIFS('分け方の表'!$J$4:$J$13,E1639)&gt;0),INDEX('分け方の表'!$K$4:$K$13,MATCH(E1639,'分け方の表'!$J$4:$J$13,0))&amp;"",IFERROR(INDEX('分け方の表'!$C$4:$C$103,MATCH(F1639&amp;"|"&amp;G1639,'分け方の表'!$D$4:$D$103,0))&amp;"",IFERROR(INDEX('分け方の表'!$C$4:$C$103,MATCH(F1639&amp;"|（ほか全部）",'分け方の表'!$D$4:$D$103,0))&amp;"","未分類"))))</f>
        <v/>
      </c>
      <c r="S1639" s="39">
        <f>IF(L1639&lt;&gt;1,"",IF(N1639=1,"",IF(IF(O1639&gt;0,INDEX('分け方の表'!$N$4:$N$53,O1639)&amp;"","")&lt;&gt;"",IF(INDEX('分け方の表'!$N$4:$N$53,O1639)="（数えない）","",INDEX('分け方の表'!$N$4:$N$53,O1639)&amp;""),IF(I1639&amp;""="1",IF((Q1639&lt;&gt;"")*(D1639&lt;0)*(IFERROR(INDEX('入力'!$E$30:$E$88,MATCH(Q1639,'入力'!$A$30:$A$88,0)),"")="貯める・増やす"),Q1639,""),IF(A1639&amp;""="0","",IF(Q1639&lt;&gt;"",Q1639,R1639))))))</f>
        <v/>
      </c>
      <c r="T1639" s="56">
        <f>IF(S1639="","",IF(IFERROR(INDEX('入力'!$E$30:$E$88,MATCH(S1639,'入力'!$A$30:$A$88,0)),"")="入るお金",D1639,-D1639))</f>
        <v/>
      </c>
      <c r="U1639" s="39">
        <f>IF(L1639="","",IF(L1639&lt;&gt;1,"見出しなど",IF(N1639=1,"重なり",IF(S1639="",IF(O1639&gt;0,"数えない（直した）",IF(I1639&amp;""="1","振替",IF(A1639&amp;""="0","計算対象外","数えない"))),IF(COUNTIFS('入力'!$A$30:$A$88,S1639)=0,"一覧にない費目",IF(O1639&gt;0,"直した",IF(S1639="未分類","未分類","OK")))))))</f>
        <v/>
      </c>
    </row>
    <row r="1640">
      <c r="A1640" s="40" t="n"/>
      <c r="B1640" s="34" t="n"/>
      <c r="C1640" s="35" t="n"/>
      <c r="D1640" s="36" t="n"/>
      <c r="E1640" s="35" t="n"/>
      <c r="F1640" s="35" t="n"/>
      <c r="G1640" s="35" t="n"/>
      <c r="H1640" s="35" t="n"/>
      <c r="I1640" s="40" t="n"/>
      <c r="J1640" s="35" t="n"/>
      <c r="L1640" s="39">
        <f>IF(B1640="","",IFERROR(YEAR(B1640)*0+D1640*0+1,0))</f>
        <v/>
      </c>
      <c r="M1640" s="55">
        <f>IF(L1640&lt;&gt;1,"",IF(O1640&gt;0,IF(INDEX('分け方の表'!$O$4:$O$53,O1640)&lt;&gt;"",DATE(YEAR(INDEX('分け方の表'!$O$4:$O$53,O1640)),MONTH(INDEX('分け方の表'!$O$4:$O$53,O1640)),1),DATE(YEAR(B1640),MONTH(B1640),1)),DATE(YEAR(B1640),MONTH(B1640),1)))</f>
        <v/>
      </c>
      <c r="N1640" s="39">
        <f>IF(L1640&lt;&gt;1,"",IF(J1640="",0,IF(COUNTIFS($J$4:J1640,J1640)&gt;1,1,0)))</f>
        <v/>
      </c>
      <c r="O1640" s="39">
        <f>IF(L1640&lt;&gt;1,"",IF(J1640="",0,IFERROR(MATCH(J1640,'分け方の表'!$M$4:$M$53,0),0)))</f>
        <v/>
      </c>
      <c r="P1640" s="39">
        <f>IF(L1640&lt;&gt;1,"",IF(SUMPRODUCT((COUNTIFS(C1640,"*"&amp;'分け方の表'!$F$4:$F$23&amp;"*")&gt;0)*('分け方の表'!$F$4:$F$23&lt;&gt;"")*'分け方の表'!$I$4:$I$23)=0,99,1+COUNTIFS('分け方の表'!$I$4:$I$23,"&gt;"&amp;SUMPRODUCT((COUNTIFS(C1640,"*"&amp;'分け方の表'!$F$4:$F$23&amp;"*")&gt;0)*('分け方の表'!$F$4:$F$23&lt;&gt;"")*'分け方の表'!$I$4:$I$23))))</f>
        <v/>
      </c>
      <c r="Q1640" s="39">
        <f>IF(L1640&lt;&gt;1,"",IF(P1640&gt;=99,"",INDEX('分け方の表'!$G$4:$G$23,P1640)&amp;""))</f>
        <v/>
      </c>
      <c r="R1640" s="39">
        <f>IF(L1640&lt;&gt;1,"",IF((F1640="収入")*(G1640="給与")*(E1640&lt;&gt;"")*(COUNTIFS('分け方の表'!$J$4:$J$13,E1640)&gt;0),INDEX('分け方の表'!$K$4:$K$13,MATCH(E1640,'分け方の表'!$J$4:$J$13,0))&amp;"",IFERROR(INDEX('分け方の表'!$C$4:$C$103,MATCH(F1640&amp;"|"&amp;G1640,'分け方の表'!$D$4:$D$103,0))&amp;"",IFERROR(INDEX('分け方の表'!$C$4:$C$103,MATCH(F1640&amp;"|（ほか全部）",'分け方の表'!$D$4:$D$103,0))&amp;"","未分類"))))</f>
        <v/>
      </c>
      <c r="S1640" s="39">
        <f>IF(L1640&lt;&gt;1,"",IF(N1640=1,"",IF(IF(O1640&gt;0,INDEX('分け方の表'!$N$4:$N$53,O1640)&amp;"","")&lt;&gt;"",IF(INDEX('分け方の表'!$N$4:$N$53,O1640)="（数えない）","",INDEX('分け方の表'!$N$4:$N$53,O1640)&amp;""),IF(I1640&amp;""="1",IF((Q1640&lt;&gt;"")*(D1640&lt;0)*(IFERROR(INDEX('入力'!$E$30:$E$88,MATCH(Q1640,'入力'!$A$30:$A$88,0)),"")="貯める・増やす"),Q1640,""),IF(A1640&amp;""="0","",IF(Q1640&lt;&gt;"",Q1640,R1640))))))</f>
        <v/>
      </c>
      <c r="T1640" s="56">
        <f>IF(S1640="","",IF(IFERROR(INDEX('入力'!$E$30:$E$88,MATCH(S1640,'入力'!$A$30:$A$88,0)),"")="入るお金",D1640,-D1640))</f>
        <v/>
      </c>
      <c r="U1640" s="39">
        <f>IF(L1640="","",IF(L1640&lt;&gt;1,"見出しなど",IF(N1640=1,"重なり",IF(S1640="",IF(O1640&gt;0,"数えない（直した）",IF(I1640&amp;""="1","振替",IF(A1640&amp;""="0","計算対象外","数えない"))),IF(COUNTIFS('入力'!$A$30:$A$88,S1640)=0,"一覧にない費目",IF(O1640&gt;0,"直した",IF(S1640="未分類","未分類","OK")))))))</f>
        <v/>
      </c>
    </row>
    <row r="1641">
      <c r="A1641" s="40" t="n"/>
      <c r="B1641" s="34" t="n"/>
      <c r="C1641" s="35" t="n"/>
      <c r="D1641" s="36" t="n"/>
      <c r="E1641" s="35" t="n"/>
      <c r="F1641" s="35" t="n"/>
      <c r="G1641" s="35" t="n"/>
      <c r="H1641" s="35" t="n"/>
      <c r="I1641" s="40" t="n"/>
      <c r="J1641" s="35" t="n"/>
      <c r="L1641" s="39">
        <f>IF(B1641="","",IFERROR(YEAR(B1641)*0+D1641*0+1,0))</f>
        <v/>
      </c>
      <c r="M1641" s="55">
        <f>IF(L1641&lt;&gt;1,"",IF(O1641&gt;0,IF(INDEX('分け方の表'!$O$4:$O$53,O1641)&lt;&gt;"",DATE(YEAR(INDEX('分け方の表'!$O$4:$O$53,O1641)),MONTH(INDEX('分け方の表'!$O$4:$O$53,O1641)),1),DATE(YEAR(B1641),MONTH(B1641),1)),DATE(YEAR(B1641),MONTH(B1641),1)))</f>
        <v/>
      </c>
      <c r="N1641" s="39">
        <f>IF(L1641&lt;&gt;1,"",IF(J1641="",0,IF(COUNTIFS($J$4:J1641,J1641)&gt;1,1,0)))</f>
        <v/>
      </c>
      <c r="O1641" s="39">
        <f>IF(L1641&lt;&gt;1,"",IF(J1641="",0,IFERROR(MATCH(J1641,'分け方の表'!$M$4:$M$53,0),0)))</f>
        <v/>
      </c>
      <c r="P1641" s="39">
        <f>IF(L1641&lt;&gt;1,"",IF(SUMPRODUCT((COUNTIFS(C1641,"*"&amp;'分け方の表'!$F$4:$F$23&amp;"*")&gt;0)*('分け方の表'!$F$4:$F$23&lt;&gt;"")*'分け方の表'!$I$4:$I$23)=0,99,1+COUNTIFS('分け方の表'!$I$4:$I$23,"&gt;"&amp;SUMPRODUCT((COUNTIFS(C1641,"*"&amp;'分け方の表'!$F$4:$F$23&amp;"*")&gt;0)*('分け方の表'!$F$4:$F$23&lt;&gt;"")*'分け方の表'!$I$4:$I$23))))</f>
        <v/>
      </c>
      <c r="Q1641" s="39">
        <f>IF(L1641&lt;&gt;1,"",IF(P1641&gt;=99,"",INDEX('分け方の表'!$G$4:$G$23,P1641)&amp;""))</f>
        <v/>
      </c>
      <c r="R1641" s="39">
        <f>IF(L1641&lt;&gt;1,"",IF((F1641="収入")*(G1641="給与")*(E1641&lt;&gt;"")*(COUNTIFS('分け方の表'!$J$4:$J$13,E1641)&gt;0),INDEX('分け方の表'!$K$4:$K$13,MATCH(E1641,'分け方の表'!$J$4:$J$13,0))&amp;"",IFERROR(INDEX('分け方の表'!$C$4:$C$103,MATCH(F1641&amp;"|"&amp;G1641,'分け方の表'!$D$4:$D$103,0))&amp;"",IFERROR(INDEX('分け方の表'!$C$4:$C$103,MATCH(F1641&amp;"|（ほか全部）",'分け方の表'!$D$4:$D$103,0))&amp;"","未分類"))))</f>
        <v/>
      </c>
      <c r="S1641" s="39">
        <f>IF(L1641&lt;&gt;1,"",IF(N1641=1,"",IF(IF(O1641&gt;0,INDEX('分け方の表'!$N$4:$N$53,O1641)&amp;"","")&lt;&gt;"",IF(INDEX('分け方の表'!$N$4:$N$53,O1641)="（数えない）","",INDEX('分け方の表'!$N$4:$N$53,O1641)&amp;""),IF(I1641&amp;""="1",IF((Q1641&lt;&gt;"")*(D1641&lt;0)*(IFERROR(INDEX('入力'!$E$30:$E$88,MATCH(Q1641,'入力'!$A$30:$A$88,0)),"")="貯める・増やす"),Q1641,""),IF(A1641&amp;""="0","",IF(Q1641&lt;&gt;"",Q1641,R1641))))))</f>
        <v/>
      </c>
      <c r="T1641" s="56">
        <f>IF(S1641="","",IF(IFERROR(INDEX('入力'!$E$30:$E$88,MATCH(S1641,'入力'!$A$30:$A$88,0)),"")="入るお金",D1641,-D1641))</f>
        <v/>
      </c>
      <c r="U1641" s="39">
        <f>IF(L1641="","",IF(L1641&lt;&gt;1,"見出しなど",IF(N1641=1,"重なり",IF(S1641="",IF(O1641&gt;0,"数えない（直した）",IF(I1641&amp;""="1","振替",IF(A1641&amp;""="0","計算対象外","数えない"))),IF(COUNTIFS('入力'!$A$30:$A$88,S1641)=0,"一覧にない費目",IF(O1641&gt;0,"直した",IF(S1641="未分類","未分類","OK")))))))</f>
        <v/>
      </c>
    </row>
    <row r="1642">
      <c r="A1642" s="40" t="n"/>
      <c r="B1642" s="34" t="n"/>
      <c r="C1642" s="35" t="n"/>
      <c r="D1642" s="36" t="n"/>
      <c r="E1642" s="35" t="n"/>
      <c r="F1642" s="35" t="n"/>
      <c r="G1642" s="35" t="n"/>
      <c r="H1642" s="35" t="n"/>
      <c r="I1642" s="40" t="n"/>
      <c r="J1642" s="35" t="n"/>
      <c r="L1642" s="39">
        <f>IF(B1642="","",IFERROR(YEAR(B1642)*0+D1642*0+1,0))</f>
        <v/>
      </c>
      <c r="M1642" s="55">
        <f>IF(L1642&lt;&gt;1,"",IF(O1642&gt;0,IF(INDEX('分け方の表'!$O$4:$O$53,O1642)&lt;&gt;"",DATE(YEAR(INDEX('分け方の表'!$O$4:$O$53,O1642)),MONTH(INDEX('分け方の表'!$O$4:$O$53,O1642)),1),DATE(YEAR(B1642),MONTH(B1642),1)),DATE(YEAR(B1642),MONTH(B1642),1)))</f>
        <v/>
      </c>
      <c r="N1642" s="39">
        <f>IF(L1642&lt;&gt;1,"",IF(J1642="",0,IF(COUNTIFS($J$4:J1642,J1642)&gt;1,1,0)))</f>
        <v/>
      </c>
      <c r="O1642" s="39">
        <f>IF(L1642&lt;&gt;1,"",IF(J1642="",0,IFERROR(MATCH(J1642,'分け方の表'!$M$4:$M$53,0),0)))</f>
        <v/>
      </c>
      <c r="P1642" s="39">
        <f>IF(L1642&lt;&gt;1,"",IF(SUMPRODUCT((COUNTIFS(C1642,"*"&amp;'分け方の表'!$F$4:$F$23&amp;"*")&gt;0)*('分け方の表'!$F$4:$F$23&lt;&gt;"")*'分け方の表'!$I$4:$I$23)=0,99,1+COUNTIFS('分け方の表'!$I$4:$I$23,"&gt;"&amp;SUMPRODUCT((COUNTIFS(C1642,"*"&amp;'分け方の表'!$F$4:$F$23&amp;"*")&gt;0)*('分け方の表'!$F$4:$F$23&lt;&gt;"")*'分け方の表'!$I$4:$I$23))))</f>
        <v/>
      </c>
      <c r="Q1642" s="39">
        <f>IF(L1642&lt;&gt;1,"",IF(P1642&gt;=99,"",INDEX('分け方の表'!$G$4:$G$23,P1642)&amp;""))</f>
        <v/>
      </c>
      <c r="R1642" s="39">
        <f>IF(L1642&lt;&gt;1,"",IF((F1642="収入")*(G1642="給与")*(E1642&lt;&gt;"")*(COUNTIFS('分け方の表'!$J$4:$J$13,E1642)&gt;0),INDEX('分け方の表'!$K$4:$K$13,MATCH(E1642,'分け方の表'!$J$4:$J$13,0))&amp;"",IFERROR(INDEX('分け方の表'!$C$4:$C$103,MATCH(F1642&amp;"|"&amp;G1642,'分け方の表'!$D$4:$D$103,0))&amp;"",IFERROR(INDEX('分け方の表'!$C$4:$C$103,MATCH(F1642&amp;"|（ほか全部）",'分け方の表'!$D$4:$D$103,0))&amp;"","未分類"))))</f>
        <v/>
      </c>
      <c r="S1642" s="39">
        <f>IF(L1642&lt;&gt;1,"",IF(N1642=1,"",IF(IF(O1642&gt;0,INDEX('分け方の表'!$N$4:$N$53,O1642)&amp;"","")&lt;&gt;"",IF(INDEX('分け方の表'!$N$4:$N$53,O1642)="（数えない）","",INDEX('分け方の表'!$N$4:$N$53,O1642)&amp;""),IF(I1642&amp;""="1",IF((Q1642&lt;&gt;"")*(D1642&lt;0)*(IFERROR(INDEX('入力'!$E$30:$E$88,MATCH(Q1642,'入力'!$A$30:$A$88,0)),"")="貯める・増やす"),Q1642,""),IF(A1642&amp;""="0","",IF(Q1642&lt;&gt;"",Q1642,R1642))))))</f>
        <v/>
      </c>
      <c r="T1642" s="56">
        <f>IF(S1642="","",IF(IFERROR(INDEX('入力'!$E$30:$E$88,MATCH(S1642,'入力'!$A$30:$A$88,0)),"")="入るお金",D1642,-D1642))</f>
        <v/>
      </c>
      <c r="U1642" s="39">
        <f>IF(L1642="","",IF(L1642&lt;&gt;1,"見出しなど",IF(N1642=1,"重なり",IF(S1642="",IF(O1642&gt;0,"数えない（直した）",IF(I1642&amp;""="1","振替",IF(A1642&amp;""="0","計算対象外","数えない"))),IF(COUNTIFS('入力'!$A$30:$A$88,S1642)=0,"一覧にない費目",IF(O1642&gt;0,"直した",IF(S1642="未分類","未分類","OK")))))))</f>
        <v/>
      </c>
    </row>
    <row r="1643">
      <c r="A1643" s="40" t="n"/>
      <c r="B1643" s="34" t="n"/>
      <c r="C1643" s="35" t="n"/>
      <c r="D1643" s="36" t="n"/>
      <c r="E1643" s="35" t="n"/>
      <c r="F1643" s="35" t="n"/>
      <c r="G1643" s="35" t="n"/>
      <c r="H1643" s="35" t="n"/>
      <c r="I1643" s="40" t="n"/>
      <c r="J1643" s="35" t="n"/>
      <c r="L1643" s="39">
        <f>IF(B1643="","",IFERROR(YEAR(B1643)*0+D1643*0+1,0))</f>
        <v/>
      </c>
      <c r="M1643" s="55">
        <f>IF(L1643&lt;&gt;1,"",IF(O1643&gt;0,IF(INDEX('分け方の表'!$O$4:$O$53,O1643)&lt;&gt;"",DATE(YEAR(INDEX('分け方の表'!$O$4:$O$53,O1643)),MONTH(INDEX('分け方の表'!$O$4:$O$53,O1643)),1),DATE(YEAR(B1643),MONTH(B1643),1)),DATE(YEAR(B1643),MONTH(B1643),1)))</f>
        <v/>
      </c>
      <c r="N1643" s="39">
        <f>IF(L1643&lt;&gt;1,"",IF(J1643="",0,IF(COUNTIFS($J$4:J1643,J1643)&gt;1,1,0)))</f>
        <v/>
      </c>
      <c r="O1643" s="39">
        <f>IF(L1643&lt;&gt;1,"",IF(J1643="",0,IFERROR(MATCH(J1643,'分け方の表'!$M$4:$M$53,0),0)))</f>
        <v/>
      </c>
      <c r="P1643" s="39">
        <f>IF(L1643&lt;&gt;1,"",IF(SUMPRODUCT((COUNTIFS(C1643,"*"&amp;'分け方の表'!$F$4:$F$23&amp;"*")&gt;0)*('分け方の表'!$F$4:$F$23&lt;&gt;"")*'分け方の表'!$I$4:$I$23)=0,99,1+COUNTIFS('分け方の表'!$I$4:$I$23,"&gt;"&amp;SUMPRODUCT((COUNTIFS(C1643,"*"&amp;'分け方の表'!$F$4:$F$23&amp;"*")&gt;0)*('分け方の表'!$F$4:$F$23&lt;&gt;"")*'分け方の表'!$I$4:$I$23))))</f>
        <v/>
      </c>
      <c r="Q1643" s="39">
        <f>IF(L1643&lt;&gt;1,"",IF(P1643&gt;=99,"",INDEX('分け方の表'!$G$4:$G$23,P1643)&amp;""))</f>
        <v/>
      </c>
      <c r="R1643" s="39">
        <f>IF(L1643&lt;&gt;1,"",IF((F1643="収入")*(G1643="給与")*(E1643&lt;&gt;"")*(COUNTIFS('分け方の表'!$J$4:$J$13,E1643)&gt;0),INDEX('分け方の表'!$K$4:$K$13,MATCH(E1643,'分け方の表'!$J$4:$J$13,0))&amp;"",IFERROR(INDEX('分け方の表'!$C$4:$C$103,MATCH(F1643&amp;"|"&amp;G1643,'分け方の表'!$D$4:$D$103,0))&amp;"",IFERROR(INDEX('分け方の表'!$C$4:$C$103,MATCH(F1643&amp;"|（ほか全部）",'分け方の表'!$D$4:$D$103,0))&amp;"","未分類"))))</f>
        <v/>
      </c>
      <c r="S1643" s="39">
        <f>IF(L1643&lt;&gt;1,"",IF(N1643=1,"",IF(IF(O1643&gt;0,INDEX('分け方の表'!$N$4:$N$53,O1643)&amp;"","")&lt;&gt;"",IF(INDEX('分け方の表'!$N$4:$N$53,O1643)="（数えない）","",INDEX('分け方の表'!$N$4:$N$53,O1643)&amp;""),IF(I1643&amp;""="1",IF((Q1643&lt;&gt;"")*(D1643&lt;0)*(IFERROR(INDEX('入力'!$E$30:$E$88,MATCH(Q1643,'入力'!$A$30:$A$88,0)),"")="貯める・増やす"),Q1643,""),IF(A1643&amp;""="0","",IF(Q1643&lt;&gt;"",Q1643,R1643))))))</f>
        <v/>
      </c>
      <c r="T1643" s="56">
        <f>IF(S1643="","",IF(IFERROR(INDEX('入力'!$E$30:$E$88,MATCH(S1643,'入力'!$A$30:$A$88,0)),"")="入るお金",D1643,-D1643))</f>
        <v/>
      </c>
      <c r="U1643" s="39">
        <f>IF(L1643="","",IF(L1643&lt;&gt;1,"見出しなど",IF(N1643=1,"重なり",IF(S1643="",IF(O1643&gt;0,"数えない（直した）",IF(I1643&amp;""="1","振替",IF(A1643&amp;""="0","計算対象外","数えない"))),IF(COUNTIFS('入力'!$A$30:$A$88,S1643)=0,"一覧にない費目",IF(O1643&gt;0,"直した",IF(S1643="未分類","未分類","OK")))))))</f>
        <v/>
      </c>
    </row>
    <row r="1644">
      <c r="A1644" s="40" t="n"/>
      <c r="B1644" s="34" t="n"/>
      <c r="C1644" s="35" t="n"/>
      <c r="D1644" s="36" t="n"/>
      <c r="E1644" s="35" t="n"/>
      <c r="F1644" s="35" t="n"/>
      <c r="G1644" s="35" t="n"/>
      <c r="H1644" s="35" t="n"/>
      <c r="I1644" s="40" t="n"/>
      <c r="J1644" s="35" t="n"/>
      <c r="L1644" s="39">
        <f>IF(B1644="","",IFERROR(YEAR(B1644)*0+D1644*0+1,0))</f>
        <v/>
      </c>
      <c r="M1644" s="55">
        <f>IF(L1644&lt;&gt;1,"",IF(O1644&gt;0,IF(INDEX('分け方の表'!$O$4:$O$53,O1644)&lt;&gt;"",DATE(YEAR(INDEX('分け方の表'!$O$4:$O$53,O1644)),MONTH(INDEX('分け方の表'!$O$4:$O$53,O1644)),1),DATE(YEAR(B1644),MONTH(B1644),1)),DATE(YEAR(B1644),MONTH(B1644),1)))</f>
        <v/>
      </c>
      <c r="N1644" s="39">
        <f>IF(L1644&lt;&gt;1,"",IF(J1644="",0,IF(COUNTIFS($J$4:J1644,J1644)&gt;1,1,0)))</f>
        <v/>
      </c>
      <c r="O1644" s="39">
        <f>IF(L1644&lt;&gt;1,"",IF(J1644="",0,IFERROR(MATCH(J1644,'分け方の表'!$M$4:$M$53,0),0)))</f>
        <v/>
      </c>
      <c r="P1644" s="39">
        <f>IF(L1644&lt;&gt;1,"",IF(SUMPRODUCT((COUNTIFS(C1644,"*"&amp;'分け方の表'!$F$4:$F$23&amp;"*")&gt;0)*('分け方の表'!$F$4:$F$23&lt;&gt;"")*'分け方の表'!$I$4:$I$23)=0,99,1+COUNTIFS('分け方の表'!$I$4:$I$23,"&gt;"&amp;SUMPRODUCT((COUNTIFS(C1644,"*"&amp;'分け方の表'!$F$4:$F$23&amp;"*")&gt;0)*('分け方の表'!$F$4:$F$23&lt;&gt;"")*'分け方の表'!$I$4:$I$23))))</f>
        <v/>
      </c>
      <c r="Q1644" s="39">
        <f>IF(L1644&lt;&gt;1,"",IF(P1644&gt;=99,"",INDEX('分け方の表'!$G$4:$G$23,P1644)&amp;""))</f>
        <v/>
      </c>
      <c r="R1644" s="39">
        <f>IF(L1644&lt;&gt;1,"",IF((F1644="収入")*(G1644="給与")*(E1644&lt;&gt;"")*(COUNTIFS('分け方の表'!$J$4:$J$13,E1644)&gt;0),INDEX('分け方の表'!$K$4:$K$13,MATCH(E1644,'分け方の表'!$J$4:$J$13,0))&amp;"",IFERROR(INDEX('分け方の表'!$C$4:$C$103,MATCH(F1644&amp;"|"&amp;G1644,'分け方の表'!$D$4:$D$103,0))&amp;"",IFERROR(INDEX('分け方の表'!$C$4:$C$103,MATCH(F1644&amp;"|（ほか全部）",'分け方の表'!$D$4:$D$103,0))&amp;"","未分類"))))</f>
        <v/>
      </c>
      <c r="S1644" s="39">
        <f>IF(L1644&lt;&gt;1,"",IF(N1644=1,"",IF(IF(O1644&gt;0,INDEX('分け方の表'!$N$4:$N$53,O1644)&amp;"","")&lt;&gt;"",IF(INDEX('分け方の表'!$N$4:$N$53,O1644)="（数えない）","",INDEX('分け方の表'!$N$4:$N$53,O1644)&amp;""),IF(I1644&amp;""="1",IF((Q1644&lt;&gt;"")*(D1644&lt;0)*(IFERROR(INDEX('入力'!$E$30:$E$88,MATCH(Q1644,'入力'!$A$30:$A$88,0)),"")="貯める・増やす"),Q1644,""),IF(A1644&amp;""="0","",IF(Q1644&lt;&gt;"",Q1644,R1644))))))</f>
        <v/>
      </c>
      <c r="T1644" s="56">
        <f>IF(S1644="","",IF(IFERROR(INDEX('入力'!$E$30:$E$88,MATCH(S1644,'入力'!$A$30:$A$88,0)),"")="入るお金",D1644,-D1644))</f>
        <v/>
      </c>
      <c r="U1644" s="39">
        <f>IF(L1644="","",IF(L1644&lt;&gt;1,"見出しなど",IF(N1644=1,"重なり",IF(S1644="",IF(O1644&gt;0,"数えない（直した）",IF(I1644&amp;""="1","振替",IF(A1644&amp;""="0","計算対象外","数えない"))),IF(COUNTIFS('入力'!$A$30:$A$88,S1644)=0,"一覧にない費目",IF(O1644&gt;0,"直した",IF(S1644="未分類","未分類","OK")))))))</f>
        <v/>
      </c>
    </row>
    <row r="1645">
      <c r="A1645" s="40" t="n"/>
      <c r="B1645" s="34" t="n"/>
      <c r="C1645" s="35" t="n"/>
      <c r="D1645" s="36" t="n"/>
      <c r="E1645" s="35" t="n"/>
      <c r="F1645" s="35" t="n"/>
      <c r="G1645" s="35" t="n"/>
      <c r="H1645" s="35" t="n"/>
      <c r="I1645" s="40" t="n"/>
      <c r="J1645" s="35" t="n"/>
      <c r="L1645" s="39">
        <f>IF(B1645="","",IFERROR(YEAR(B1645)*0+D1645*0+1,0))</f>
        <v/>
      </c>
      <c r="M1645" s="55">
        <f>IF(L1645&lt;&gt;1,"",IF(O1645&gt;0,IF(INDEX('分け方の表'!$O$4:$O$53,O1645)&lt;&gt;"",DATE(YEAR(INDEX('分け方の表'!$O$4:$O$53,O1645)),MONTH(INDEX('分け方の表'!$O$4:$O$53,O1645)),1),DATE(YEAR(B1645),MONTH(B1645),1)),DATE(YEAR(B1645),MONTH(B1645),1)))</f>
        <v/>
      </c>
      <c r="N1645" s="39">
        <f>IF(L1645&lt;&gt;1,"",IF(J1645="",0,IF(COUNTIFS($J$4:J1645,J1645)&gt;1,1,0)))</f>
        <v/>
      </c>
      <c r="O1645" s="39">
        <f>IF(L1645&lt;&gt;1,"",IF(J1645="",0,IFERROR(MATCH(J1645,'分け方の表'!$M$4:$M$53,0),0)))</f>
        <v/>
      </c>
      <c r="P1645" s="39">
        <f>IF(L1645&lt;&gt;1,"",IF(SUMPRODUCT((COUNTIFS(C1645,"*"&amp;'分け方の表'!$F$4:$F$23&amp;"*")&gt;0)*('分け方の表'!$F$4:$F$23&lt;&gt;"")*'分け方の表'!$I$4:$I$23)=0,99,1+COUNTIFS('分け方の表'!$I$4:$I$23,"&gt;"&amp;SUMPRODUCT((COUNTIFS(C1645,"*"&amp;'分け方の表'!$F$4:$F$23&amp;"*")&gt;0)*('分け方の表'!$F$4:$F$23&lt;&gt;"")*'分け方の表'!$I$4:$I$23))))</f>
        <v/>
      </c>
      <c r="Q1645" s="39">
        <f>IF(L1645&lt;&gt;1,"",IF(P1645&gt;=99,"",INDEX('分け方の表'!$G$4:$G$23,P1645)&amp;""))</f>
        <v/>
      </c>
      <c r="R1645" s="39">
        <f>IF(L1645&lt;&gt;1,"",IF((F1645="収入")*(G1645="給与")*(E1645&lt;&gt;"")*(COUNTIFS('分け方の表'!$J$4:$J$13,E1645)&gt;0),INDEX('分け方の表'!$K$4:$K$13,MATCH(E1645,'分け方の表'!$J$4:$J$13,0))&amp;"",IFERROR(INDEX('分け方の表'!$C$4:$C$103,MATCH(F1645&amp;"|"&amp;G1645,'分け方の表'!$D$4:$D$103,0))&amp;"",IFERROR(INDEX('分け方の表'!$C$4:$C$103,MATCH(F1645&amp;"|（ほか全部）",'分け方の表'!$D$4:$D$103,0))&amp;"","未分類"))))</f>
        <v/>
      </c>
      <c r="S1645" s="39">
        <f>IF(L1645&lt;&gt;1,"",IF(N1645=1,"",IF(IF(O1645&gt;0,INDEX('分け方の表'!$N$4:$N$53,O1645)&amp;"","")&lt;&gt;"",IF(INDEX('分け方の表'!$N$4:$N$53,O1645)="（数えない）","",INDEX('分け方の表'!$N$4:$N$53,O1645)&amp;""),IF(I1645&amp;""="1",IF((Q1645&lt;&gt;"")*(D1645&lt;0)*(IFERROR(INDEX('入力'!$E$30:$E$88,MATCH(Q1645,'入力'!$A$30:$A$88,0)),"")="貯める・増やす"),Q1645,""),IF(A1645&amp;""="0","",IF(Q1645&lt;&gt;"",Q1645,R1645))))))</f>
        <v/>
      </c>
      <c r="T1645" s="56">
        <f>IF(S1645="","",IF(IFERROR(INDEX('入力'!$E$30:$E$88,MATCH(S1645,'入力'!$A$30:$A$88,0)),"")="入るお金",D1645,-D1645))</f>
        <v/>
      </c>
      <c r="U1645" s="39">
        <f>IF(L1645="","",IF(L1645&lt;&gt;1,"見出しなど",IF(N1645=1,"重なり",IF(S1645="",IF(O1645&gt;0,"数えない（直した）",IF(I1645&amp;""="1","振替",IF(A1645&amp;""="0","計算対象外","数えない"))),IF(COUNTIFS('入力'!$A$30:$A$88,S1645)=0,"一覧にない費目",IF(O1645&gt;0,"直した",IF(S1645="未分類","未分類","OK")))))))</f>
        <v/>
      </c>
    </row>
    <row r="1646">
      <c r="A1646" s="40" t="n"/>
      <c r="B1646" s="34" t="n"/>
      <c r="C1646" s="35" t="n"/>
      <c r="D1646" s="36" t="n"/>
      <c r="E1646" s="35" t="n"/>
      <c r="F1646" s="35" t="n"/>
      <c r="G1646" s="35" t="n"/>
      <c r="H1646" s="35" t="n"/>
      <c r="I1646" s="40" t="n"/>
      <c r="J1646" s="35" t="n"/>
      <c r="L1646" s="39">
        <f>IF(B1646="","",IFERROR(YEAR(B1646)*0+D1646*0+1,0))</f>
        <v/>
      </c>
      <c r="M1646" s="55">
        <f>IF(L1646&lt;&gt;1,"",IF(O1646&gt;0,IF(INDEX('分け方の表'!$O$4:$O$53,O1646)&lt;&gt;"",DATE(YEAR(INDEX('分け方の表'!$O$4:$O$53,O1646)),MONTH(INDEX('分け方の表'!$O$4:$O$53,O1646)),1),DATE(YEAR(B1646),MONTH(B1646),1)),DATE(YEAR(B1646),MONTH(B1646),1)))</f>
        <v/>
      </c>
      <c r="N1646" s="39">
        <f>IF(L1646&lt;&gt;1,"",IF(J1646="",0,IF(COUNTIFS($J$4:J1646,J1646)&gt;1,1,0)))</f>
        <v/>
      </c>
      <c r="O1646" s="39">
        <f>IF(L1646&lt;&gt;1,"",IF(J1646="",0,IFERROR(MATCH(J1646,'分け方の表'!$M$4:$M$53,0),0)))</f>
        <v/>
      </c>
      <c r="P1646" s="39">
        <f>IF(L1646&lt;&gt;1,"",IF(SUMPRODUCT((COUNTIFS(C1646,"*"&amp;'分け方の表'!$F$4:$F$23&amp;"*")&gt;0)*('分け方の表'!$F$4:$F$23&lt;&gt;"")*'分け方の表'!$I$4:$I$23)=0,99,1+COUNTIFS('分け方の表'!$I$4:$I$23,"&gt;"&amp;SUMPRODUCT((COUNTIFS(C1646,"*"&amp;'分け方の表'!$F$4:$F$23&amp;"*")&gt;0)*('分け方の表'!$F$4:$F$23&lt;&gt;"")*'分け方の表'!$I$4:$I$23))))</f>
        <v/>
      </c>
      <c r="Q1646" s="39">
        <f>IF(L1646&lt;&gt;1,"",IF(P1646&gt;=99,"",INDEX('分け方の表'!$G$4:$G$23,P1646)&amp;""))</f>
        <v/>
      </c>
      <c r="R1646" s="39">
        <f>IF(L1646&lt;&gt;1,"",IF((F1646="収入")*(G1646="給与")*(E1646&lt;&gt;"")*(COUNTIFS('分け方の表'!$J$4:$J$13,E1646)&gt;0),INDEX('分け方の表'!$K$4:$K$13,MATCH(E1646,'分け方の表'!$J$4:$J$13,0))&amp;"",IFERROR(INDEX('分け方の表'!$C$4:$C$103,MATCH(F1646&amp;"|"&amp;G1646,'分け方の表'!$D$4:$D$103,0))&amp;"",IFERROR(INDEX('分け方の表'!$C$4:$C$103,MATCH(F1646&amp;"|（ほか全部）",'分け方の表'!$D$4:$D$103,0))&amp;"","未分類"))))</f>
        <v/>
      </c>
      <c r="S1646" s="39">
        <f>IF(L1646&lt;&gt;1,"",IF(N1646=1,"",IF(IF(O1646&gt;0,INDEX('分け方の表'!$N$4:$N$53,O1646)&amp;"","")&lt;&gt;"",IF(INDEX('分け方の表'!$N$4:$N$53,O1646)="（数えない）","",INDEX('分け方の表'!$N$4:$N$53,O1646)&amp;""),IF(I1646&amp;""="1",IF((Q1646&lt;&gt;"")*(D1646&lt;0)*(IFERROR(INDEX('入力'!$E$30:$E$88,MATCH(Q1646,'入力'!$A$30:$A$88,0)),"")="貯める・増やす"),Q1646,""),IF(A1646&amp;""="0","",IF(Q1646&lt;&gt;"",Q1646,R1646))))))</f>
        <v/>
      </c>
      <c r="T1646" s="56">
        <f>IF(S1646="","",IF(IFERROR(INDEX('入力'!$E$30:$E$88,MATCH(S1646,'入力'!$A$30:$A$88,0)),"")="入るお金",D1646,-D1646))</f>
        <v/>
      </c>
      <c r="U1646" s="39">
        <f>IF(L1646="","",IF(L1646&lt;&gt;1,"見出しなど",IF(N1646=1,"重なり",IF(S1646="",IF(O1646&gt;0,"数えない（直した）",IF(I1646&amp;""="1","振替",IF(A1646&amp;""="0","計算対象外","数えない"))),IF(COUNTIFS('入力'!$A$30:$A$88,S1646)=0,"一覧にない費目",IF(O1646&gt;0,"直した",IF(S1646="未分類","未分類","OK")))))))</f>
        <v/>
      </c>
    </row>
    <row r="1647">
      <c r="A1647" s="40" t="n"/>
      <c r="B1647" s="34" t="n"/>
      <c r="C1647" s="35" t="n"/>
      <c r="D1647" s="36" t="n"/>
      <c r="E1647" s="35" t="n"/>
      <c r="F1647" s="35" t="n"/>
      <c r="G1647" s="35" t="n"/>
      <c r="H1647" s="35" t="n"/>
      <c r="I1647" s="40" t="n"/>
      <c r="J1647" s="35" t="n"/>
      <c r="L1647" s="39">
        <f>IF(B1647="","",IFERROR(YEAR(B1647)*0+D1647*0+1,0))</f>
        <v/>
      </c>
      <c r="M1647" s="55">
        <f>IF(L1647&lt;&gt;1,"",IF(O1647&gt;0,IF(INDEX('分け方の表'!$O$4:$O$53,O1647)&lt;&gt;"",DATE(YEAR(INDEX('分け方の表'!$O$4:$O$53,O1647)),MONTH(INDEX('分け方の表'!$O$4:$O$53,O1647)),1),DATE(YEAR(B1647),MONTH(B1647),1)),DATE(YEAR(B1647),MONTH(B1647),1)))</f>
        <v/>
      </c>
      <c r="N1647" s="39">
        <f>IF(L1647&lt;&gt;1,"",IF(J1647="",0,IF(COUNTIFS($J$4:J1647,J1647)&gt;1,1,0)))</f>
        <v/>
      </c>
      <c r="O1647" s="39">
        <f>IF(L1647&lt;&gt;1,"",IF(J1647="",0,IFERROR(MATCH(J1647,'分け方の表'!$M$4:$M$53,0),0)))</f>
        <v/>
      </c>
      <c r="P1647" s="39">
        <f>IF(L1647&lt;&gt;1,"",IF(SUMPRODUCT((COUNTIFS(C1647,"*"&amp;'分け方の表'!$F$4:$F$23&amp;"*")&gt;0)*('分け方の表'!$F$4:$F$23&lt;&gt;"")*'分け方の表'!$I$4:$I$23)=0,99,1+COUNTIFS('分け方の表'!$I$4:$I$23,"&gt;"&amp;SUMPRODUCT((COUNTIFS(C1647,"*"&amp;'分け方の表'!$F$4:$F$23&amp;"*")&gt;0)*('分け方の表'!$F$4:$F$23&lt;&gt;"")*'分け方の表'!$I$4:$I$23))))</f>
        <v/>
      </c>
      <c r="Q1647" s="39">
        <f>IF(L1647&lt;&gt;1,"",IF(P1647&gt;=99,"",INDEX('分け方の表'!$G$4:$G$23,P1647)&amp;""))</f>
        <v/>
      </c>
      <c r="R1647" s="39">
        <f>IF(L1647&lt;&gt;1,"",IF((F1647="収入")*(G1647="給与")*(E1647&lt;&gt;"")*(COUNTIFS('分け方の表'!$J$4:$J$13,E1647)&gt;0),INDEX('分け方の表'!$K$4:$K$13,MATCH(E1647,'分け方の表'!$J$4:$J$13,0))&amp;"",IFERROR(INDEX('分け方の表'!$C$4:$C$103,MATCH(F1647&amp;"|"&amp;G1647,'分け方の表'!$D$4:$D$103,0))&amp;"",IFERROR(INDEX('分け方の表'!$C$4:$C$103,MATCH(F1647&amp;"|（ほか全部）",'分け方の表'!$D$4:$D$103,0))&amp;"","未分類"))))</f>
        <v/>
      </c>
      <c r="S1647" s="39">
        <f>IF(L1647&lt;&gt;1,"",IF(N1647=1,"",IF(IF(O1647&gt;0,INDEX('分け方の表'!$N$4:$N$53,O1647)&amp;"","")&lt;&gt;"",IF(INDEX('分け方の表'!$N$4:$N$53,O1647)="（数えない）","",INDEX('分け方の表'!$N$4:$N$53,O1647)&amp;""),IF(I1647&amp;""="1",IF((Q1647&lt;&gt;"")*(D1647&lt;0)*(IFERROR(INDEX('入力'!$E$30:$E$88,MATCH(Q1647,'入力'!$A$30:$A$88,0)),"")="貯める・増やす"),Q1647,""),IF(A1647&amp;""="0","",IF(Q1647&lt;&gt;"",Q1647,R1647))))))</f>
        <v/>
      </c>
      <c r="T1647" s="56">
        <f>IF(S1647="","",IF(IFERROR(INDEX('入力'!$E$30:$E$88,MATCH(S1647,'入力'!$A$30:$A$88,0)),"")="入るお金",D1647,-D1647))</f>
        <v/>
      </c>
      <c r="U1647" s="39">
        <f>IF(L1647="","",IF(L1647&lt;&gt;1,"見出しなど",IF(N1647=1,"重なり",IF(S1647="",IF(O1647&gt;0,"数えない（直した）",IF(I1647&amp;""="1","振替",IF(A1647&amp;""="0","計算対象外","数えない"))),IF(COUNTIFS('入力'!$A$30:$A$88,S1647)=0,"一覧にない費目",IF(O1647&gt;0,"直した",IF(S1647="未分類","未分類","OK")))))))</f>
        <v/>
      </c>
    </row>
    <row r="1648">
      <c r="A1648" s="40" t="n"/>
      <c r="B1648" s="34" t="n"/>
      <c r="C1648" s="35" t="n"/>
      <c r="D1648" s="36" t="n"/>
      <c r="E1648" s="35" t="n"/>
      <c r="F1648" s="35" t="n"/>
      <c r="G1648" s="35" t="n"/>
      <c r="H1648" s="35" t="n"/>
      <c r="I1648" s="40" t="n"/>
      <c r="J1648" s="35" t="n"/>
      <c r="L1648" s="39">
        <f>IF(B1648="","",IFERROR(YEAR(B1648)*0+D1648*0+1,0))</f>
        <v/>
      </c>
      <c r="M1648" s="55">
        <f>IF(L1648&lt;&gt;1,"",IF(O1648&gt;0,IF(INDEX('分け方の表'!$O$4:$O$53,O1648)&lt;&gt;"",DATE(YEAR(INDEX('分け方の表'!$O$4:$O$53,O1648)),MONTH(INDEX('分け方の表'!$O$4:$O$53,O1648)),1),DATE(YEAR(B1648),MONTH(B1648),1)),DATE(YEAR(B1648),MONTH(B1648),1)))</f>
        <v/>
      </c>
      <c r="N1648" s="39">
        <f>IF(L1648&lt;&gt;1,"",IF(J1648="",0,IF(COUNTIFS($J$4:J1648,J1648)&gt;1,1,0)))</f>
        <v/>
      </c>
      <c r="O1648" s="39">
        <f>IF(L1648&lt;&gt;1,"",IF(J1648="",0,IFERROR(MATCH(J1648,'分け方の表'!$M$4:$M$53,0),0)))</f>
        <v/>
      </c>
      <c r="P1648" s="39">
        <f>IF(L1648&lt;&gt;1,"",IF(SUMPRODUCT((COUNTIFS(C1648,"*"&amp;'分け方の表'!$F$4:$F$23&amp;"*")&gt;0)*('分け方の表'!$F$4:$F$23&lt;&gt;"")*'分け方の表'!$I$4:$I$23)=0,99,1+COUNTIFS('分け方の表'!$I$4:$I$23,"&gt;"&amp;SUMPRODUCT((COUNTIFS(C1648,"*"&amp;'分け方の表'!$F$4:$F$23&amp;"*")&gt;0)*('分け方の表'!$F$4:$F$23&lt;&gt;"")*'分け方の表'!$I$4:$I$23))))</f>
        <v/>
      </c>
      <c r="Q1648" s="39">
        <f>IF(L1648&lt;&gt;1,"",IF(P1648&gt;=99,"",INDEX('分け方の表'!$G$4:$G$23,P1648)&amp;""))</f>
        <v/>
      </c>
      <c r="R1648" s="39">
        <f>IF(L1648&lt;&gt;1,"",IF((F1648="収入")*(G1648="給与")*(E1648&lt;&gt;"")*(COUNTIFS('分け方の表'!$J$4:$J$13,E1648)&gt;0),INDEX('分け方の表'!$K$4:$K$13,MATCH(E1648,'分け方の表'!$J$4:$J$13,0))&amp;"",IFERROR(INDEX('分け方の表'!$C$4:$C$103,MATCH(F1648&amp;"|"&amp;G1648,'分け方の表'!$D$4:$D$103,0))&amp;"",IFERROR(INDEX('分け方の表'!$C$4:$C$103,MATCH(F1648&amp;"|（ほか全部）",'分け方の表'!$D$4:$D$103,0))&amp;"","未分類"))))</f>
        <v/>
      </c>
      <c r="S1648" s="39">
        <f>IF(L1648&lt;&gt;1,"",IF(N1648=1,"",IF(IF(O1648&gt;0,INDEX('分け方の表'!$N$4:$N$53,O1648)&amp;"","")&lt;&gt;"",IF(INDEX('分け方の表'!$N$4:$N$53,O1648)="（数えない）","",INDEX('分け方の表'!$N$4:$N$53,O1648)&amp;""),IF(I1648&amp;""="1",IF((Q1648&lt;&gt;"")*(D1648&lt;0)*(IFERROR(INDEX('入力'!$E$30:$E$88,MATCH(Q1648,'入力'!$A$30:$A$88,0)),"")="貯める・増やす"),Q1648,""),IF(A1648&amp;""="0","",IF(Q1648&lt;&gt;"",Q1648,R1648))))))</f>
        <v/>
      </c>
      <c r="T1648" s="56">
        <f>IF(S1648="","",IF(IFERROR(INDEX('入力'!$E$30:$E$88,MATCH(S1648,'入力'!$A$30:$A$88,0)),"")="入るお金",D1648,-D1648))</f>
        <v/>
      </c>
      <c r="U1648" s="39">
        <f>IF(L1648="","",IF(L1648&lt;&gt;1,"見出しなど",IF(N1648=1,"重なり",IF(S1648="",IF(O1648&gt;0,"数えない（直した）",IF(I1648&amp;""="1","振替",IF(A1648&amp;""="0","計算対象外","数えない"))),IF(COUNTIFS('入力'!$A$30:$A$88,S1648)=0,"一覧にない費目",IF(O1648&gt;0,"直した",IF(S1648="未分類","未分類","OK")))))))</f>
        <v/>
      </c>
    </row>
    <row r="1649">
      <c r="A1649" s="40" t="n"/>
      <c r="B1649" s="34" t="n"/>
      <c r="C1649" s="35" t="n"/>
      <c r="D1649" s="36" t="n"/>
      <c r="E1649" s="35" t="n"/>
      <c r="F1649" s="35" t="n"/>
      <c r="G1649" s="35" t="n"/>
      <c r="H1649" s="35" t="n"/>
      <c r="I1649" s="40" t="n"/>
      <c r="J1649" s="35" t="n"/>
      <c r="L1649" s="39">
        <f>IF(B1649="","",IFERROR(YEAR(B1649)*0+D1649*0+1,0))</f>
        <v/>
      </c>
      <c r="M1649" s="55">
        <f>IF(L1649&lt;&gt;1,"",IF(O1649&gt;0,IF(INDEX('分け方の表'!$O$4:$O$53,O1649)&lt;&gt;"",DATE(YEAR(INDEX('分け方の表'!$O$4:$O$53,O1649)),MONTH(INDEX('分け方の表'!$O$4:$O$53,O1649)),1),DATE(YEAR(B1649),MONTH(B1649),1)),DATE(YEAR(B1649),MONTH(B1649),1)))</f>
        <v/>
      </c>
      <c r="N1649" s="39">
        <f>IF(L1649&lt;&gt;1,"",IF(J1649="",0,IF(COUNTIFS($J$4:J1649,J1649)&gt;1,1,0)))</f>
        <v/>
      </c>
      <c r="O1649" s="39">
        <f>IF(L1649&lt;&gt;1,"",IF(J1649="",0,IFERROR(MATCH(J1649,'分け方の表'!$M$4:$M$53,0),0)))</f>
        <v/>
      </c>
      <c r="P1649" s="39">
        <f>IF(L1649&lt;&gt;1,"",IF(SUMPRODUCT((COUNTIFS(C1649,"*"&amp;'分け方の表'!$F$4:$F$23&amp;"*")&gt;0)*('分け方の表'!$F$4:$F$23&lt;&gt;"")*'分け方の表'!$I$4:$I$23)=0,99,1+COUNTIFS('分け方の表'!$I$4:$I$23,"&gt;"&amp;SUMPRODUCT((COUNTIFS(C1649,"*"&amp;'分け方の表'!$F$4:$F$23&amp;"*")&gt;0)*('分け方の表'!$F$4:$F$23&lt;&gt;"")*'分け方の表'!$I$4:$I$23))))</f>
        <v/>
      </c>
      <c r="Q1649" s="39">
        <f>IF(L1649&lt;&gt;1,"",IF(P1649&gt;=99,"",INDEX('分け方の表'!$G$4:$G$23,P1649)&amp;""))</f>
        <v/>
      </c>
      <c r="R1649" s="39">
        <f>IF(L1649&lt;&gt;1,"",IF((F1649="収入")*(G1649="給与")*(E1649&lt;&gt;"")*(COUNTIFS('分け方の表'!$J$4:$J$13,E1649)&gt;0),INDEX('分け方の表'!$K$4:$K$13,MATCH(E1649,'分け方の表'!$J$4:$J$13,0))&amp;"",IFERROR(INDEX('分け方の表'!$C$4:$C$103,MATCH(F1649&amp;"|"&amp;G1649,'分け方の表'!$D$4:$D$103,0))&amp;"",IFERROR(INDEX('分け方の表'!$C$4:$C$103,MATCH(F1649&amp;"|（ほか全部）",'分け方の表'!$D$4:$D$103,0))&amp;"","未分類"))))</f>
        <v/>
      </c>
      <c r="S1649" s="39">
        <f>IF(L1649&lt;&gt;1,"",IF(N1649=1,"",IF(IF(O1649&gt;0,INDEX('分け方の表'!$N$4:$N$53,O1649)&amp;"","")&lt;&gt;"",IF(INDEX('分け方の表'!$N$4:$N$53,O1649)="（数えない）","",INDEX('分け方の表'!$N$4:$N$53,O1649)&amp;""),IF(I1649&amp;""="1",IF((Q1649&lt;&gt;"")*(D1649&lt;0)*(IFERROR(INDEX('入力'!$E$30:$E$88,MATCH(Q1649,'入力'!$A$30:$A$88,0)),"")="貯める・増やす"),Q1649,""),IF(A1649&amp;""="0","",IF(Q1649&lt;&gt;"",Q1649,R1649))))))</f>
        <v/>
      </c>
      <c r="T1649" s="56">
        <f>IF(S1649="","",IF(IFERROR(INDEX('入力'!$E$30:$E$88,MATCH(S1649,'入力'!$A$30:$A$88,0)),"")="入るお金",D1649,-D1649))</f>
        <v/>
      </c>
      <c r="U1649" s="39">
        <f>IF(L1649="","",IF(L1649&lt;&gt;1,"見出しなど",IF(N1649=1,"重なり",IF(S1649="",IF(O1649&gt;0,"数えない（直した）",IF(I1649&amp;""="1","振替",IF(A1649&amp;""="0","計算対象外","数えない"))),IF(COUNTIFS('入力'!$A$30:$A$88,S1649)=0,"一覧にない費目",IF(O1649&gt;0,"直した",IF(S1649="未分類","未分類","OK")))))))</f>
        <v/>
      </c>
    </row>
    <row r="1650">
      <c r="A1650" s="40" t="n"/>
      <c r="B1650" s="34" t="n"/>
      <c r="C1650" s="35" t="n"/>
      <c r="D1650" s="36" t="n"/>
      <c r="E1650" s="35" t="n"/>
      <c r="F1650" s="35" t="n"/>
      <c r="G1650" s="35" t="n"/>
      <c r="H1650" s="35" t="n"/>
      <c r="I1650" s="40" t="n"/>
      <c r="J1650" s="35" t="n"/>
      <c r="L1650" s="39">
        <f>IF(B1650="","",IFERROR(YEAR(B1650)*0+D1650*0+1,0))</f>
        <v/>
      </c>
      <c r="M1650" s="55">
        <f>IF(L1650&lt;&gt;1,"",IF(O1650&gt;0,IF(INDEX('分け方の表'!$O$4:$O$53,O1650)&lt;&gt;"",DATE(YEAR(INDEX('分け方の表'!$O$4:$O$53,O1650)),MONTH(INDEX('分け方の表'!$O$4:$O$53,O1650)),1),DATE(YEAR(B1650),MONTH(B1650),1)),DATE(YEAR(B1650),MONTH(B1650),1)))</f>
        <v/>
      </c>
      <c r="N1650" s="39">
        <f>IF(L1650&lt;&gt;1,"",IF(J1650="",0,IF(COUNTIFS($J$4:J1650,J1650)&gt;1,1,0)))</f>
        <v/>
      </c>
      <c r="O1650" s="39">
        <f>IF(L1650&lt;&gt;1,"",IF(J1650="",0,IFERROR(MATCH(J1650,'分け方の表'!$M$4:$M$53,0),0)))</f>
        <v/>
      </c>
      <c r="P1650" s="39">
        <f>IF(L1650&lt;&gt;1,"",IF(SUMPRODUCT((COUNTIFS(C1650,"*"&amp;'分け方の表'!$F$4:$F$23&amp;"*")&gt;0)*('分け方の表'!$F$4:$F$23&lt;&gt;"")*'分け方の表'!$I$4:$I$23)=0,99,1+COUNTIFS('分け方の表'!$I$4:$I$23,"&gt;"&amp;SUMPRODUCT((COUNTIFS(C1650,"*"&amp;'分け方の表'!$F$4:$F$23&amp;"*")&gt;0)*('分け方の表'!$F$4:$F$23&lt;&gt;"")*'分け方の表'!$I$4:$I$23))))</f>
        <v/>
      </c>
      <c r="Q1650" s="39">
        <f>IF(L1650&lt;&gt;1,"",IF(P1650&gt;=99,"",INDEX('分け方の表'!$G$4:$G$23,P1650)&amp;""))</f>
        <v/>
      </c>
      <c r="R1650" s="39">
        <f>IF(L1650&lt;&gt;1,"",IF((F1650="収入")*(G1650="給与")*(E1650&lt;&gt;"")*(COUNTIFS('分け方の表'!$J$4:$J$13,E1650)&gt;0),INDEX('分け方の表'!$K$4:$K$13,MATCH(E1650,'分け方の表'!$J$4:$J$13,0))&amp;"",IFERROR(INDEX('分け方の表'!$C$4:$C$103,MATCH(F1650&amp;"|"&amp;G1650,'分け方の表'!$D$4:$D$103,0))&amp;"",IFERROR(INDEX('分け方の表'!$C$4:$C$103,MATCH(F1650&amp;"|（ほか全部）",'分け方の表'!$D$4:$D$103,0))&amp;"","未分類"))))</f>
        <v/>
      </c>
      <c r="S1650" s="39">
        <f>IF(L1650&lt;&gt;1,"",IF(N1650=1,"",IF(IF(O1650&gt;0,INDEX('分け方の表'!$N$4:$N$53,O1650)&amp;"","")&lt;&gt;"",IF(INDEX('分け方の表'!$N$4:$N$53,O1650)="（数えない）","",INDEX('分け方の表'!$N$4:$N$53,O1650)&amp;""),IF(I1650&amp;""="1",IF((Q1650&lt;&gt;"")*(D1650&lt;0)*(IFERROR(INDEX('入力'!$E$30:$E$88,MATCH(Q1650,'入力'!$A$30:$A$88,0)),"")="貯める・増やす"),Q1650,""),IF(A1650&amp;""="0","",IF(Q1650&lt;&gt;"",Q1650,R1650))))))</f>
        <v/>
      </c>
      <c r="T1650" s="56">
        <f>IF(S1650="","",IF(IFERROR(INDEX('入力'!$E$30:$E$88,MATCH(S1650,'入力'!$A$30:$A$88,0)),"")="入るお金",D1650,-D1650))</f>
        <v/>
      </c>
      <c r="U1650" s="39">
        <f>IF(L1650="","",IF(L1650&lt;&gt;1,"見出しなど",IF(N1650=1,"重なり",IF(S1650="",IF(O1650&gt;0,"数えない（直した）",IF(I1650&amp;""="1","振替",IF(A1650&amp;""="0","計算対象外","数えない"))),IF(COUNTIFS('入力'!$A$30:$A$88,S1650)=0,"一覧にない費目",IF(O1650&gt;0,"直した",IF(S1650="未分類","未分類","OK")))))))</f>
        <v/>
      </c>
    </row>
    <row r="1651">
      <c r="A1651" s="40" t="n"/>
      <c r="B1651" s="34" t="n"/>
      <c r="C1651" s="35" t="n"/>
      <c r="D1651" s="36" t="n"/>
      <c r="E1651" s="35" t="n"/>
      <c r="F1651" s="35" t="n"/>
      <c r="G1651" s="35" t="n"/>
      <c r="H1651" s="35" t="n"/>
      <c r="I1651" s="40" t="n"/>
      <c r="J1651" s="35" t="n"/>
      <c r="L1651" s="39">
        <f>IF(B1651="","",IFERROR(YEAR(B1651)*0+D1651*0+1,0))</f>
        <v/>
      </c>
      <c r="M1651" s="55">
        <f>IF(L1651&lt;&gt;1,"",IF(O1651&gt;0,IF(INDEX('分け方の表'!$O$4:$O$53,O1651)&lt;&gt;"",DATE(YEAR(INDEX('分け方の表'!$O$4:$O$53,O1651)),MONTH(INDEX('分け方の表'!$O$4:$O$53,O1651)),1),DATE(YEAR(B1651),MONTH(B1651),1)),DATE(YEAR(B1651),MONTH(B1651),1)))</f>
        <v/>
      </c>
      <c r="N1651" s="39">
        <f>IF(L1651&lt;&gt;1,"",IF(J1651="",0,IF(COUNTIFS($J$4:J1651,J1651)&gt;1,1,0)))</f>
        <v/>
      </c>
      <c r="O1651" s="39">
        <f>IF(L1651&lt;&gt;1,"",IF(J1651="",0,IFERROR(MATCH(J1651,'分け方の表'!$M$4:$M$53,0),0)))</f>
        <v/>
      </c>
      <c r="P1651" s="39">
        <f>IF(L1651&lt;&gt;1,"",IF(SUMPRODUCT((COUNTIFS(C1651,"*"&amp;'分け方の表'!$F$4:$F$23&amp;"*")&gt;0)*('分け方の表'!$F$4:$F$23&lt;&gt;"")*'分け方の表'!$I$4:$I$23)=0,99,1+COUNTIFS('分け方の表'!$I$4:$I$23,"&gt;"&amp;SUMPRODUCT((COUNTIFS(C1651,"*"&amp;'分け方の表'!$F$4:$F$23&amp;"*")&gt;0)*('分け方の表'!$F$4:$F$23&lt;&gt;"")*'分け方の表'!$I$4:$I$23))))</f>
        <v/>
      </c>
      <c r="Q1651" s="39">
        <f>IF(L1651&lt;&gt;1,"",IF(P1651&gt;=99,"",INDEX('分け方の表'!$G$4:$G$23,P1651)&amp;""))</f>
        <v/>
      </c>
      <c r="R1651" s="39">
        <f>IF(L1651&lt;&gt;1,"",IF((F1651="収入")*(G1651="給与")*(E1651&lt;&gt;"")*(COUNTIFS('分け方の表'!$J$4:$J$13,E1651)&gt;0),INDEX('分け方の表'!$K$4:$K$13,MATCH(E1651,'分け方の表'!$J$4:$J$13,0))&amp;"",IFERROR(INDEX('分け方の表'!$C$4:$C$103,MATCH(F1651&amp;"|"&amp;G1651,'分け方の表'!$D$4:$D$103,0))&amp;"",IFERROR(INDEX('分け方の表'!$C$4:$C$103,MATCH(F1651&amp;"|（ほか全部）",'分け方の表'!$D$4:$D$103,0))&amp;"","未分類"))))</f>
        <v/>
      </c>
      <c r="S1651" s="39">
        <f>IF(L1651&lt;&gt;1,"",IF(N1651=1,"",IF(IF(O1651&gt;0,INDEX('分け方の表'!$N$4:$N$53,O1651)&amp;"","")&lt;&gt;"",IF(INDEX('分け方の表'!$N$4:$N$53,O1651)="（数えない）","",INDEX('分け方の表'!$N$4:$N$53,O1651)&amp;""),IF(I1651&amp;""="1",IF((Q1651&lt;&gt;"")*(D1651&lt;0)*(IFERROR(INDEX('入力'!$E$30:$E$88,MATCH(Q1651,'入力'!$A$30:$A$88,0)),"")="貯める・増やす"),Q1651,""),IF(A1651&amp;""="0","",IF(Q1651&lt;&gt;"",Q1651,R1651))))))</f>
        <v/>
      </c>
      <c r="T1651" s="56">
        <f>IF(S1651="","",IF(IFERROR(INDEX('入力'!$E$30:$E$88,MATCH(S1651,'入力'!$A$30:$A$88,0)),"")="入るお金",D1651,-D1651))</f>
        <v/>
      </c>
      <c r="U1651" s="39">
        <f>IF(L1651="","",IF(L1651&lt;&gt;1,"見出しなど",IF(N1651=1,"重なり",IF(S1651="",IF(O1651&gt;0,"数えない（直した）",IF(I1651&amp;""="1","振替",IF(A1651&amp;""="0","計算対象外","数えない"))),IF(COUNTIFS('入力'!$A$30:$A$88,S1651)=0,"一覧にない費目",IF(O1651&gt;0,"直した",IF(S1651="未分類","未分類","OK")))))))</f>
        <v/>
      </c>
    </row>
    <row r="1652">
      <c r="A1652" s="40" t="n"/>
      <c r="B1652" s="34" t="n"/>
      <c r="C1652" s="35" t="n"/>
      <c r="D1652" s="36" t="n"/>
      <c r="E1652" s="35" t="n"/>
      <c r="F1652" s="35" t="n"/>
      <c r="G1652" s="35" t="n"/>
      <c r="H1652" s="35" t="n"/>
      <c r="I1652" s="40" t="n"/>
      <c r="J1652" s="35" t="n"/>
      <c r="L1652" s="39">
        <f>IF(B1652="","",IFERROR(YEAR(B1652)*0+D1652*0+1,0))</f>
        <v/>
      </c>
      <c r="M1652" s="55">
        <f>IF(L1652&lt;&gt;1,"",IF(O1652&gt;0,IF(INDEX('分け方の表'!$O$4:$O$53,O1652)&lt;&gt;"",DATE(YEAR(INDEX('分け方の表'!$O$4:$O$53,O1652)),MONTH(INDEX('分け方の表'!$O$4:$O$53,O1652)),1),DATE(YEAR(B1652),MONTH(B1652),1)),DATE(YEAR(B1652),MONTH(B1652),1)))</f>
        <v/>
      </c>
      <c r="N1652" s="39">
        <f>IF(L1652&lt;&gt;1,"",IF(J1652="",0,IF(COUNTIFS($J$4:J1652,J1652)&gt;1,1,0)))</f>
        <v/>
      </c>
      <c r="O1652" s="39">
        <f>IF(L1652&lt;&gt;1,"",IF(J1652="",0,IFERROR(MATCH(J1652,'分け方の表'!$M$4:$M$53,0),0)))</f>
        <v/>
      </c>
      <c r="P1652" s="39">
        <f>IF(L1652&lt;&gt;1,"",IF(SUMPRODUCT((COUNTIFS(C1652,"*"&amp;'分け方の表'!$F$4:$F$23&amp;"*")&gt;0)*('分け方の表'!$F$4:$F$23&lt;&gt;"")*'分け方の表'!$I$4:$I$23)=0,99,1+COUNTIFS('分け方の表'!$I$4:$I$23,"&gt;"&amp;SUMPRODUCT((COUNTIFS(C1652,"*"&amp;'分け方の表'!$F$4:$F$23&amp;"*")&gt;0)*('分け方の表'!$F$4:$F$23&lt;&gt;"")*'分け方の表'!$I$4:$I$23))))</f>
        <v/>
      </c>
      <c r="Q1652" s="39">
        <f>IF(L1652&lt;&gt;1,"",IF(P1652&gt;=99,"",INDEX('分け方の表'!$G$4:$G$23,P1652)&amp;""))</f>
        <v/>
      </c>
      <c r="R1652" s="39">
        <f>IF(L1652&lt;&gt;1,"",IF((F1652="収入")*(G1652="給与")*(E1652&lt;&gt;"")*(COUNTIFS('分け方の表'!$J$4:$J$13,E1652)&gt;0),INDEX('分け方の表'!$K$4:$K$13,MATCH(E1652,'分け方の表'!$J$4:$J$13,0))&amp;"",IFERROR(INDEX('分け方の表'!$C$4:$C$103,MATCH(F1652&amp;"|"&amp;G1652,'分け方の表'!$D$4:$D$103,0))&amp;"",IFERROR(INDEX('分け方の表'!$C$4:$C$103,MATCH(F1652&amp;"|（ほか全部）",'分け方の表'!$D$4:$D$103,0))&amp;"","未分類"))))</f>
        <v/>
      </c>
      <c r="S1652" s="39">
        <f>IF(L1652&lt;&gt;1,"",IF(N1652=1,"",IF(IF(O1652&gt;0,INDEX('分け方の表'!$N$4:$N$53,O1652)&amp;"","")&lt;&gt;"",IF(INDEX('分け方の表'!$N$4:$N$53,O1652)="（数えない）","",INDEX('分け方の表'!$N$4:$N$53,O1652)&amp;""),IF(I1652&amp;""="1",IF((Q1652&lt;&gt;"")*(D1652&lt;0)*(IFERROR(INDEX('入力'!$E$30:$E$88,MATCH(Q1652,'入力'!$A$30:$A$88,0)),"")="貯める・増やす"),Q1652,""),IF(A1652&amp;""="0","",IF(Q1652&lt;&gt;"",Q1652,R1652))))))</f>
        <v/>
      </c>
      <c r="T1652" s="56">
        <f>IF(S1652="","",IF(IFERROR(INDEX('入力'!$E$30:$E$88,MATCH(S1652,'入力'!$A$30:$A$88,0)),"")="入るお金",D1652,-D1652))</f>
        <v/>
      </c>
      <c r="U1652" s="39">
        <f>IF(L1652="","",IF(L1652&lt;&gt;1,"見出しなど",IF(N1652=1,"重なり",IF(S1652="",IF(O1652&gt;0,"数えない（直した）",IF(I1652&amp;""="1","振替",IF(A1652&amp;""="0","計算対象外","数えない"))),IF(COUNTIFS('入力'!$A$30:$A$88,S1652)=0,"一覧にない費目",IF(O1652&gt;0,"直した",IF(S1652="未分類","未分類","OK")))))))</f>
        <v/>
      </c>
    </row>
    <row r="1653">
      <c r="A1653" s="40" t="n"/>
      <c r="B1653" s="34" t="n"/>
      <c r="C1653" s="35" t="n"/>
      <c r="D1653" s="36" t="n"/>
      <c r="E1653" s="35" t="n"/>
      <c r="F1653" s="35" t="n"/>
      <c r="G1653" s="35" t="n"/>
      <c r="H1653" s="35" t="n"/>
      <c r="I1653" s="40" t="n"/>
      <c r="J1653" s="35" t="n"/>
      <c r="L1653" s="39">
        <f>IF(B1653="","",IFERROR(YEAR(B1653)*0+D1653*0+1,0))</f>
        <v/>
      </c>
      <c r="M1653" s="55">
        <f>IF(L1653&lt;&gt;1,"",IF(O1653&gt;0,IF(INDEX('分け方の表'!$O$4:$O$53,O1653)&lt;&gt;"",DATE(YEAR(INDEX('分け方の表'!$O$4:$O$53,O1653)),MONTH(INDEX('分け方の表'!$O$4:$O$53,O1653)),1),DATE(YEAR(B1653),MONTH(B1653),1)),DATE(YEAR(B1653),MONTH(B1653),1)))</f>
        <v/>
      </c>
      <c r="N1653" s="39">
        <f>IF(L1653&lt;&gt;1,"",IF(J1653="",0,IF(COUNTIFS($J$4:J1653,J1653)&gt;1,1,0)))</f>
        <v/>
      </c>
      <c r="O1653" s="39">
        <f>IF(L1653&lt;&gt;1,"",IF(J1653="",0,IFERROR(MATCH(J1653,'分け方の表'!$M$4:$M$53,0),0)))</f>
        <v/>
      </c>
      <c r="P1653" s="39">
        <f>IF(L1653&lt;&gt;1,"",IF(SUMPRODUCT((COUNTIFS(C1653,"*"&amp;'分け方の表'!$F$4:$F$23&amp;"*")&gt;0)*('分け方の表'!$F$4:$F$23&lt;&gt;"")*'分け方の表'!$I$4:$I$23)=0,99,1+COUNTIFS('分け方の表'!$I$4:$I$23,"&gt;"&amp;SUMPRODUCT((COUNTIFS(C1653,"*"&amp;'分け方の表'!$F$4:$F$23&amp;"*")&gt;0)*('分け方の表'!$F$4:$F$23&lt;&gt;"")*'分け方の表'!$I$4:$I$23))))</f>
        <v/>
      </c>
      <c r="Q1653" s="39">
        <f>IF(L1653&lt;&gt;1,"",IF(P1653&gt;=99,"",INDEX('分け方の表'!$G$4:$G$23,P1653)&amp;""))</f>
        <v/>
      </c>
      <c r="R1653" s="39">
        <f>IF(L1653&lt;&gt;1,"",IF((F1653="収入")*(G1653="給与")*(E1653&lt;&gt;"")*(COUNTIFS('分け方の表'!$J$4:$J$13,E1653)&gt;0),INDEX('分け方の表'!$K$4:$K$13,MATCH(E1653,'分け方の表'!$J$4:$J$13,0))&amp;"",IFERROR(INDEX('分け方の表'!$C$4:$C$103,MATCH(F1653&amp;"|"&amp;G1653,'分け方の表'!$D$4:$D$103,0))&amp;"",IFERROR(INDEX('分け方の表'!$C$4:$C$103,MATCH(F1653&amp;"|（ほか全部）",'分け方の表'!$D$4:$D$103,0))&amp;"","未分類"))))</f>
        <v/>
      </c>
      <c r="S1653" s="39">
        <f>IF(L1653&lt;&gt;1,"",IF(N1653=1,"",IF(IF(O1653&gt;0,INDEX('分け方の表'!$N$4:$N$53,O1653)&amp;"","")&lt;&gt;"",IF(INDEX('分け方の表'!$N$4:$N$53,O1653)="（数えない）","",INDEX('分け方の表'!$N$4:$N$53,O1653)&amp;""),IF(I1653&amp;""="1",IF((Q1653&lt;&gt;"")*(D1653&lt;0)*(IFERROR(INDEX('入力'!$E$30:$E$88,MATCH(Q1653,'入力'!$A$30:$A$88,0)),"")="貯める・増やす"),Q1653,""),IF(A1653&amp;""="0","",IF(Q1653&lt;&gt;"",Q1653,R1653))))))</f>
        <v/>
      </c>
      <c r="T1653" s="56">
        <f>IF(S1653="","",IF(IFERROR(INDEX('入力'!$E$30:$E$88,MATCH(S1653,'入力'!$A$30:$A$88,0)),"")="入るお金",D1653,-D1653))</f>
        <v/>
      </c>
      <c r="U1653" s="39">
        <f>IF(L1653="","",IF(L1653&lt;&gt;1,"見出しなど",IF(N1653=1,"重なり",IF(S1653="",IF(O1653&gt;0,"数えない（直した）",IF(I1653&amp;""="1","振替",IF(A1653&amp;""="0","計算対象外","数えない"))),IF(COUNTIFS('入力'!$A$30:$A$88,S1653)=0,"一覧にない費目",IF(O1653&gt;0,"直した",IF(S1653="未分類","未分類","OK")))))))</f>
        <v/>
      </c>
    </row>
    <row r="1654">
      <c r="A1654" s="40" t="n"/>
      <c r="B1654" s="34" t="n"/>
      <c r="C1654" s="35" t="n"/>
      <c r="D1654" s="36" t="n"/>
      <c r="E1654" s="35" t="n"/>
      <c r="F1654" s="35" t="n"/>
      <c r="G1654" s="35" t="n"/>
      <c r="H1654" s="35" t="n"/>
      <c r="I1654" s="40" t="n"/>
      <c r="J1654" s="35" t="n"/>
      <c r="L1654" s="39">
        <f>IF(B1654="","",IFERROR(YEAR(B1654)*0+D1654*0+1,0))</f>
        <v/>
      </c>
      <c r="M1654" s="55">
        <f>IF(L1654&lt;&gt;1,"",IF(O1654&gt;0,IF(INDEX('分け方の表'!$O$4:$O$53,O1654)&lt;&gt;"",DATE(YEAR(INDEX('分け方の表'!$O$4:$O$53,O1654)),MONTH(INDEX('分け方の表'!$O$4:$O$53,O1654)),1),DATE(YEAR(B1654),MONTH(B1654),1)),DATE(YEAR(B1654),MONTH(B1654),1)))</f>
        <v/>
      </c>
      <c r="N1654" s="39">
        <f>IF(L1654&lt;&gt;1,"",IF(J1654="",0,IF(COUNTIFS($J$4:J1654,J1654)&gt;1,1,0)))</f>
        <v/>
      </c>
      <c r="O1654" s="39">
        <f>IF(L1654&lt;&gt;1,"",IF(J1654="",0,IFERROR(MATCH(J1654,'分け方の表'!$M$4:$M$53,0),0)))</f>
        <v/>
      </c>
      <c r="P1654" s="39">
        <f>IF(L1654&lt;&gt;1,"",IF(SUMPRODUCT((COUNTIFS(C1654,"*"&amp;'分け方の表'!$F$4:$F$23&amp;"*")&gt;0)*('分け方の表'!$F$4:$F$23&lt;&gt;"")*'分け方の表'!$I$4:$I$23)=0,99,1+COUNTIFS('分け方の表'!$I$4:$I$23,"&gt;"&amp;SUMPRODUCT((COUNTIFS(C1654,"*"&amp;'分け方の表'!$F$4:$F$23&amp;"*")&gt;0)*('分け方の表'!$F$4:$F$23&lt;&gt;"")*'分け方の表'!$I$4:$I$23))))</f>
        <v/>
      </c>
      <c r="Q1654" s="39">
        <f>IF(L1654&lt;&gt;1,"",IF(P1654&gt;=99,"",INDEX('分け方の表'!$G$4:$G$23,P1654)&amp;""))</f>
        <v/>
      </c>
      <c r="R1654" s="39">
        <f>IF(L1654&lt;&gt;1,"",IF((F1654="収入")*(G1654="給与")*(E1654&lt;&gt;"")*(COUNTIFS('分け方の表'!$J$4:$J$13,E1654)&gt;0),INDEX('分け方の表'!$K$4:$K$13,MATCH(E1654,'分け方の表'!$J$4:$J$13,0))&amp;"",IFERROR(INDEX('分け方の表'!$C$4:$C$103,MATCH(F1654&amp;"|"&amp;G1654,'分け方の表'!$D$4:$D$103,0))&amp;"",IFERROR(INDEX('分け方の表'!$C$4:$C$103,MATCH(F1654&amp;"|（ほか全部）",'分け方の表'!$D$4:$D$103,0))&amp;"","未分類"))))</f>
        <v/>
      </c>
      <c r="S1654" s="39">
        <f>IF(L1654&lt;&gt;1,"",IF(N1654=1,"",IF(IF(O1654&gt;0,INDEX('分け方の表'!$N$4:$N$53,O1654)&amp;"","")&lt;&gt;"",IF(INDEX('分け方の表'!$N$4:$N$53,O1654)="（数えない）","",INDEX('分け方の表'!$N$4:$N$53,O1654)&amp;""),IF(I1654&amp;""="1",IF((Q1654&lt;&gt;"")*(D1654&lt;0)*(IFERROR(INDEX('入力'!$E$30:$E$88,MATCH(Q1654,'入力'!$A$30:$A$88,0)),"")="貯める・増やす"),Q1654,""),IF(A1654&amp;""="0","",IF(Q1654&lt;&gt;"",Q1654,R1654))))))</f>
        <v/>
      </c>
      <c r="T1654" s="56">
        <f>IF(S1654="","",IF(IFERROR(INDEX('入力'!$E$30:$E$88,MATCH(S1654,'入力'!$A$30:$A$88,0)),"")="入るお金",D1654,-D1654))</f>
        <v/>
      </c>
      <c r="U1654" s="39">
        <f>IF(L1654="","",IF(L1654&lt;&gt;1,"見出しなど",IF(N1654=1,"重なり",IF(S1654="",IF(O1654&gt;0,"数えない（直した）",IF(I1654&amp;""="1","振替",IF(A1654&amp;""="0","計算対象外","数えない"))),IF(COUNTIFS('入力'!$A$30:$A$88,S1654)=0,"一覧にない費目",IF(O1654&gt;0,"直した",IF(S1654="未分類","未分類","OK")))))))</f>
        <v/>
      </c>
    </row>
    <row r="1655">
      <c r="A1655" s="40" t="n"/>
      <c r="B1655" s="34" t="n"/>
      <c r="C1655" s="35" t="n"/>
      <c r="D1655" s="36" t="n"/>
      <c r="E1655" s="35" t="n"/>
      <c r="F1655" s="35" t="n"/>
      <c r="G1655" s="35" t="n"/>
      <c r="H1655" s="35" t="n"/>
      <c r="I1655" s="40" t="n"/>
      <c r="J1655" s="35" t="n"/>
      <c r="L1655" s="39">
        <f>IF(B1655="","",IFERROR(YEAR(B1655)*0+D1655*0+1,0))</f>
        <v/>
      </c>
      <c r="M1655" s="55">
        <f>IF(L1655&lt;&gt;1,"",IF(O1655&gt;0,IF(INDEX('分け方の表'!$O$4:$O$53,O1655)&lt;&gt;"",DATE(YEAR(INDEX('分け方の表'!$O$4:$O$53,O1655)),MONTH(INDEX('分け方の表'!$O$4:$O$53,O1655)),1),DATE(YEAR(B1655),MONTH(B1655),1)),DATE(YEAR(B1655),MONTH(B1655),1)))</f>
        <v/>
      </c>
      <c r="N1655" s="39">
        <f>IF(L1655&lt;&gt;1,"",IF(J1655="",0,IF(COUNTIFS($J$4:J1655,J1655)&gt;1,1,0)))</f>
        <v/>
      </c>
      <c r="O1655" s="39">
        <f>IF(L1655&lt;&gt;1,"",IF(J1655="",0,IFERROR(MATCH(J1655,'分け方の表'!$M$4:$M$53,0),0)))</f>
        <v/>
      </c>
      <c r="P1655" s="39">
        <f>IF(L1655&lt;&gt;1,"",IF(SUMPRODUCT((COUNTIFS(C1655,"*"&amp;'分け方の表'!$F$4:$F$23&amp;"*")&gt;0)*('分け方の表'!$F$4:$F$23&lt;&gt;"")*'分け方の表'!$I$4:$I$23)=0,99,1+COUNTIFS('分け方の表'!$I$4:$I$23,"&gt;"&amp;SUMPRODUCT((COUNTIFS(C1655,"*"&amp;'分け方の表'!$F$4:$F$23&amp;"*")&gt;0)*('分け方の表'!$F$4:$F$23&lt;&gt;"")*'分け方の表'!$I$4:$I$23))))</f>
        <v/>
      </c>
      <c r="Q1655" s="39">
        <f>IF(L1655&lt;&gt;1,"",IF(P1655&gt;=99,"",INDEX('分け方の表'!$G$4:$G$23,P1655)&amp;""))</f>
        <v/>
      </c>
      <c r="R1655" s="39">
        <f>IF(L1655&lt;&gt;1,"",IF((F1655="収入")*(G1655="給与")*(E1655&lt;&gt;"")*(COUNTIFS('分け方の表'!$J$4:$J$13,E1655)&gt;0),INDEX('分け方の表'!$K$4:$K$13,MATCH(E1655,'分け方の表'!$J$4:$J$13,0))&amp;"",IFERROR(INDEX('分け方の表'!$C$4:$C$103,MATCH(F1655&amp;"|"&amp;G1655,'分け方の表'!$D$4:$D$103,0))&amp;"",IFERROR(INDEX('分け方の表'!$C$4:$C$103,MATCH(F1655&amp;"|（ほか全部）",'分け方の表'!$D$4:$D$103,0))&amp;"","未分類"))))</f>
        <v/>
      </c>
      <c r="S1655" s="39">
        <f>IF(L1655&lt;&gt;1,"",IF(N1655=1,"",IF(IF(O1655&gt;0,INDEX('分け方の表'!$N$4:$N$53,O1655)&amp;"","")&lt;&gt;"",IF(INDEX('分け方の表'!$N$4:$N$53,O1655)="（数えない）","",INDEX('分け方の表'!$N$4:$N$53,O1655)&amp;""),IF(I1655&amp;""="1",IF((Q1655&lt;&gt;"")*(D1655&lt;0)*(IFERROR(INDEX('入力'!$E$30:$E$88,MATCH(Q1655,'入力'!$A$30:$A$88,0)),"")="貯める・増やす"),Q1655,""),IF(A1655&amp;""="0","",IF(Q1655&lt;&gt;"",Q1655,R1655))))))</f>
        <v/>
      </c>
      <c r="T1655" s="56">
        <f>IF(S1655="","",IF(IFERROR(INDEX('入力'!$E$30:$E$88,MATCH(S1655,'入力'!$A$30:$A$88,0)),"")="入るお金",D1655,-D1655))</f>
        <v/>
      </c>
      <c r="U1655" s="39">
        <f>IF(L1655="","",IF(L1655&lt;&gt;1,"見出しなど",IF(N1655=1,"重なり",IF(S1655="",IF(O1655&gt;0,"数えない（直した）",IF(I1655&amp;""="1","振替",IF(A1655&amp;""="0","計算対象外","数えない"))),IF(COUNTIFS('入力'!$A$30:$A$88,S1655)=0,"一覧にない費目",IF(O1655&gt;0,"直した",IF(S1655="未分類","未分類","OK")))))))</f>
        <v/>
      </c>
    </row>
    <row r="1656">
      <c r="A1656" s="40" t="n"/>
      <c r="B1656" s="34" t="n"/>
      <c r="C1656" s="35" t="n"/>
      <c r="D1656" s="36" t="n"/>
      <c r="E1656" s="35" t="n"/>
      <c r="F1656" s="35" t="n"/>
      <c r="G1656" s="35" t="n"/>
      <c r="H1656" s="35" t="n"/>
      <c r="I1656" s="40" t="n"/>
      <c r="J1656" s="35" t="n"/>
      <c r="L1656" s="39">
        <f>IF(B1656="","",IFERROR(YEAR(B1656)*0+D1656*0+1,0))</f>
        <v/>
      </c>
      <c r="M1656" s="55">
        <f>IF(L1656&lt;&gt;1,"",IF(O1656&gt;0,IF(INDEX('分け方の表'!$O$4:$O$53,O1656)&lt;&gt;"",DATE(YEAR(INDEX('分け方の表'!$O$4:$O$53,O1656)),MONTH(INDEX('分け方の表'!$O$4:$O$53,O1656)),1),DATE(YEAR(B1656),MONTH(B1656),1)),DATE(YEAR(B1656),MONTH(B1656),1)))</f>
        <v/>
      </c>
      <c r="N1656" s="39">
        <f>IF(L1656&lt;&gt;1,"",IF(J1656="",0,IF(COUNTIFS($J$4:J1656,J1656)&gt;1,1,0)))</f>
        <v/>
      </c>
      <c r="O1656" s="39">
        <f>IF(L1656&lt;&gt;1,"",IF(J1656="",0,IFERROR(MATCH(J1656,'分け方の表'!$M$4:$M$53,0),0)))</f>
        <v/>
      </c>
      <c r="P1656" s="39">
        <f>IF(L1656&lt;&gt;1,"",IF(SUMPRODUCT((COUNTIFS(C1656,"*"&amp;'分け方の表'!$F$4:$F$23&amp;"*")&gt;0)*('分け方の表'!$F$4:$F$23&lt;&gt;"")*'分け方の表'!$I$4:$I$23)=0,99,1+COUNTIFS('分け方の表'!$I$4:$I$23,"&gt;"&amp;SUMPRODUCT((COUNTIFS(C1656,"*"&amp;'分け方の表'!$F$4:$F$23&amp;"*")&gt;0)*('分け方の表'!$F$4:$F$23&lt;&gt;"")*'分け方の表'!$I$4:$I$23))))</f>
        <v/>
      </c>
      <c r="Q1656" s="39">
        <f>IF(L1656&lt;&gt;1,"",IF(P1656&gt;=99,"",INDEX('分け方の表'!$G$4:$G$23,P1656)&amp;""))</f>
        <v/>
      </c>
      <c r="R1656" s="39">
        <f>IF(L1656&lt;&gt;1,"",IF((F1656="収入")*(G1656="給与")*(E1656&lt;&gt;"")*(COUNTIFS('分け方の表'!$J$4:$J$13,E1656)&gt;0),INDEX('分け方の表'!$K$4:$K$13,MATCH(E1656,'分け方の表'!$J$4:$J$13,0))&amp;"",IFERROR(INDEX('分け方の表'!$C$4:$C$103,MATCH(F1656&amp;"|"&amp;G1656,'分け方の表'!$D$4:$D$103,0))&amp;"",IFERROR(INDEX('分け方の表'!$C$4:$C$103,MATCH(F1656&amp;"|（ほか全部）",'分け方の表'!$D$4:$D$103,0))&amp;"","未分類"))))</f>
        <v/>
      </c>
      <c r="S1656" s="39">
        <f>IF(L1656&lt;&gt;1,"",IF(N1656=1,"",IF(IF(O1656&gt;0,INDEX('分け方の表'!$N$4:$N$53,O1656)&amp;"","")&lt;&gt;"",IF(INDEX('分け方の表'!$N$4:$N$53,O1656)="（数えない）","",INDEX('分け方の表'!$N$4:$N$53,O1656)&amp;""),IF(I1656&amp;""="1",IF((Q1656&lt;&gt;"")*(D1656&lt;0)*(IFERROR(INDEX('入力'!$E$30:$E$88,MATCH(Q1656,'入力'!$A$30:$A$88,0)),"")="貯める・増やす"),Q1656,""),IF(A1656&amp;""="0","",IF(Q1656&lt;&gt;"",Q1656,R1656))))))</f>
        <v/>
      </c>
      <c r="T1656" s="56">
        <f>IF(S1656="","",IF(IFERROR(INDEX('入力'!$E$30:$E$88,MATCH(S1656,'入力'!$A$30:$A$88,0)),"")="入るお金",D1656,-D1656))</f>
        <v/>
      </c>
      <c r="U1656" s="39">
        <f>IF(L1656="","",IF(L1656&lt;&gt;1,"見出しなど",IF(N1656=1,"重なり",IF(S1656="",IF(O1656&gt;0,"数えない（直した）",IF(I1656&amp;""="1","振替",IF(A1656&amp;""="0","計算対象外","数えない"))),IF(COUNTIFS('入力'!$A$30:$A$88,S1656)=0,"一覧にない費目",IF(O1656&gt;0,"直した",IF(S1656="未分類","未分類","OK")))))))</f>
        <v/>
      </c>
    </row>
    <row r="1657">
      <c r="A1657" s="40" t="n"/>
      <c r="B1657" s="34" t="n"/>
      <c r="C1657" s="35" t="n"/>
      <c r="D1657" s="36" t="n"/>
      <c r="E1657" s="35" t="n"/>
      <c r="F1657" s="35" t="n"/>
      <c r="G1657" s="35" t="n"/>
      <c r="H1657" s="35" t="n"/>
      <c r="I1657" s="40" t="n"/>
      <c r="J1657" s="35" t="n"/>
      <c r="L1657" s="39">
        <f>IF(B1657="","",IFERROR(YEAR(B1657)*0+D1657*0+1,0))</f>
        <v/>
      </c>
      <c r="M1657" s="55">
        <f>IF(L1657&lt;&gt;1,"",IF(O1657&gt;0,IF(INDEX('分け方の表'!$O$4:$O$53,O1657)&lt;&gt;"",DATE(YEAR(INDEX('分け方の表'!$O$4:$O$53,O1657)),MONTH(INDEX('分け方の表'!$O$4:$O$53,O1657)),1),DATE(YEAR(B1657),MONTH(B1657),1)),DATE(YEAR(B1657),MONTH(B1657),1)))</f>
        <v/>
      </c>
      <c r="N1657" s="39">
        <f>IF(L1657&lt;&gt;1,"",IF(J1657="",0,IF(COUNTIFS($J$4:J1657,J1657)&gt;1,1,0)))</f>
        <v/>
      </c>
      <c r="O1657" s="39">
        <f>IF(L1657&lt;&gt;1,"",IF(J1657="",0,IFERROR(MATCH(J1657,'分け方の表'!$M$4:$M$53,0),0)))</f>
        <v/>
      </c>
      <c r="P1657" s="39">
        <f>IF(L1657&lt;&gt;1,"",IF(SUMPRODUCT((COUNTIFS(C1657,"*"&amp;'分け方の表'!$F$4:$F$23&amp;"*")&gt;0)*('分け方の表'!$F$4:$F$23&lt;&gt;"")*'分け方の表'!$I$4:$I$23)=0,99,1+COUNTIFS('分け方の表'!$I$4:$I$23,"&gt;"&amp;SUMPRODUCT((COUNTIFS(C1657,"*"&amp;'分け方の表'!$F$4:$F$23&amp;"*")&gt;0)*('分け方の表'!$F$4:$F$23&lt;&gt;"")*'分け方の表'!$I$4:$I$23))))</f>
        <v/>
      </c>
      <c r="Q1657" s="39">
        <f>IF(L1657&lt;&gt;1,"",IF(P1657&gt;=99,"",INDEX('分け方の表'!$G$4:$G$23,P1657)&amp;""))</f>
        <v/>
      </c>
      <c r="R1657" s="39">
        <f>IF(L1657&lt;&gt;1,"",IF((F1657="収入")*(G1657="給与")*(E1657&lt;&gt;"")*(COUNTIFS('分け方の表'!$J$4:$J$13,E1657)&gt;0),INDEX('分け方の表'!$K$4:$K$13,MATCH(E1657,'分け方の表'!$J$4:$J$13,0))&amp;"",IFERROR(INDEX('分け方の表'!$C$4:$C$103,MATCH(F1657&amp;"|"&amp;G1657,'分け方の表'!$D$4:$D$103,0))&amp;"",IFERROR(INDEX('分け方の表'!$C$4:$C$103,MATCH(F1657&amp;"|（ほか全部）",'分け方の表'!$D$4:$D$103,0))&amp;"","未分類"))))</f>
        <v/>
      </c>
      <c r="S1657" s="39">
        <f>IF(L1657&lt;&gt;1,"",IF(N1657=1,"",IF(IF(O1657&gt;0,INDEX('分け方の表'!$N$4:$N$53,O1657)&amp;"","")&lt;&gt;"",IF(INDEX('分け方の表'!$N$4:$N$53,O1657)="（数えない）","",INDEX('分け方の表'!$N$4:$N$53,O1657)&amp;""),IF(I1657&amp;""="1",IF((Q1657&lt;&gt;"")*(D1657&lt;0)*(IFERROR(INDEX('入力'!$E$30:$E$88,MATCH(Q1657,'入力'!$A$30:$A$88,0)),"")="貯める・増やす"),Q1657,""),IF(A1657&amp;""="0","",IF(Q1657&lt;&gt;"",Q1657,R1657))))))</f>
        <v/>
      </c>
      <c r="T1657" s="56">
        <f>IF(S1657="","",IF(IFERROR(INDEX('入力'!$E$30:$E$88,MATCH(S1657,'入力'!$A$30:$A$88,0)),"")="入るお金",D1657,-D1657))</f>
        <v/>
      </c>
      <c r="U1657" s="39">
        <f>IF(L1657="","",IF(L1657&lt;&gt;1,"見出しなど",IF(N1657=1,"重なり",IF(S1657="",IF(O1657&gt;0,"数えない（直した）",IF(I1657&amp;""="1","振替",IF(A1657&amp;""="0","計算対象外","数えない"))),IF(COUNTIFS('入力'!$A$30:$A$88,S1657)=0,"一覧にない費目",IF(O1657&gt;0,"直した",IF(S1657="未分類","未分類","OK")))))))</f>
        <v/>
      </c>
    </row>
    <row r="1658">
      <c r="A1658" s="40" t="n"/>
      <c r="B1658" s="34" t="n"/>
      <c r="C1658" s="35" t="n"/>
      <c r="D1658" s="36" t="n"/>
      <c r="E1658" s="35" t="n"/>
      <c r="F1658" s="35" t="n"/>
      <c r="G1658" s="35" t="n"/>
      <c r="H1658" s="35" t="n"/>
      <c r="I1658" s="40" t="n"/>
      <c r="J1658" s="35" t="n"/>
      <c r="L1658" s="39">
        <f>IF(B1658="","",IFERROR(YEAR(B1658)*0+D1658*0+1,0))</f>
        <v/>
      </c>
      <c r="M1658" s="55">
        <f>IF(L1658&lt;&gt;1,"",IF(O1658&gt;0,IF(INDEX('分け方の表'!$O$4:$O$53,O1658)&lt;&gt;"",DATE(YEAR(INDEX('分け方の表'!$O$4:$O$53,O1658)),MONTH(INDEX('分け方の表'!$O$4:$O$53,O1658)),1),DATE(YEAR(B1658),MONTH(B1658),1)),DATE(YEAR(B1658),MONTH(B1658),1)))</f>
        <v/>
      </c>
      <c r="N1658" s="39">
        <f>IF(L1658&lt;&gt;1,"",IF(J1658="",0,IF(COUNTIFS($J$4:J1658,J1658)&gt;1,1,0)))</f>
        <v/>
      </c>
      <c r="O1658" s="39">
        <f>IF(L1658&lt;&gt;1,"",IF(J1658="",0,IFERROR(MATCH(J1658,'分け方の表'!$M$4:$M$53,0),0)))</f>
        <v/>
      </c>
      <c r="P1658" s="39">
        <f>IF(L1658&lt;&gt;1,"",IF(SUMPRODUCT((COUNTIFS(C1658,"*"&amp;'分け方の表'!$F$4:$F$23&amp;"*")&gt;0)*('分け方の表'!$F$4:$F$23&lt;&gt;"")*'分け方の表'!$I$4:$I$23)=0,99,1+COUNTIFS('分け方の表'!$I$4:$I$23,"&gt;"&amp;SUMPRODUCT((COUNTIFS(C1658,"*"&amp;'分け方の表'!$F$4:$F$23&amp;"*")&gt;0)*('分け方の表'!$F$4:$F$23&lt;&gt;"")*'分け方の表'!$I$4:$I$23))))</f>
        <v/>
      </c>
      <c r="Q1658" s="39">
        <f>IF(L1658&lt;&gt;1,"",IF(P1658&gt;=99,"",INDEX('分け方の表'!$G$4:$G$23,P1658)&amp;""))</f>
        <v/>
      </c>
      <c r="R1658" s="39">
        <f>IF(L1658&lt;&gt;1,"",IF((F1658="収入")*(G1658="給与")*(E1658&lt;&gt;"")*(COUNTIFS('分け方の表'!$J$4:$J$13,E1658)&gt;0),INDEX('分け方の表'!$K$4:$K$13,MATCH(E1658,'分け方の表'!$J$4:$J$13,0))&amp;"",IFERROR(INDEX('分け方の表'!$C$4:$C$103,MATCH(F1658&amp;"|"&amp;G1658,'分け方の表'!$D$4:$D$103,0))&amp;"",IFERROR(INDEX('分け方の表'!$C$4:$C$103,MATCH(F1658&amp;"|（ほか全部）",'分け方の表'!$D$4:$D$103,0))&amp;"","未分類"))))</f>
        <v/>
      </c>
      <c r="S1658" s="39">
        <f>IF(L1658&lt;&gt;1,"",IF(N1658=1,"",IF(IF(O1658&gt;0,INDEX('分け方の表'!$N$4:$N$53,O1658)&amp;"","")&lt;&gt;"",IF(INDEX('分け方の表'!$N$4:$N$53,O1658)="（数えない）","",INDEX('分け方の表'!$N$4:$N$53,O1658)&amp;""),IF(I1658&amp;""="1",IF((Q1658&lt;&gt;"")*(D1658&lt;0)*(IFERROR(INDEX('入力'!$E$30:$E$88,MATCH(Q1658,'入力'!$A$30:$A$88,0)),"")="貯める・増やす"),Q1658,""),IF(A1658&amp;""="0","",IF(Q1658&lt;&gt;"",Q1658,R1658))))))</f>
        <v/>
      </c>
      <c r="T1658" s="56">
        <f>IF(S1658="","",IF(IFERROR(INDEX('入力'!$E$30:$E$88,MATCH(S1658,'入力'!$A$30:$A$88,0)),"")="入るお金",D1658,-D1658))</f>
        <v/>
      </c>
      <c r="U1658" s="39">
        <f>IF(L1658="","",IF(L1658&lt;&gt;1,"見出しなど",IF(N1658=1,"重なり",IF(S1658="",IF(O1658&gt;0,"数えない（直した）",IF(I1658&amp;""="1","振替",IF(A1658&amp;""="0","計算対象外","数えない"))),IF(COUNTIFS('入力'!$A$30:$A$88,S1658)=0,"一覧にない費目",IF(O1658&gt;0,"直した",IF(S1658="未分類","未分類","OK")))))))</f>
        <v/>
      </c>
    </row>
    <row r="1659">
      <c r="A1659" s="40" t="n"/>
      <c r="B1659" s="34" t="n"/>
      <c r="C1659" s="35" t="n"/>
      <c r="D1659" s="36" t="n"/>
      <c r="E1659" s="35" t="n"/>
      <c r="F1659" s="35" t="n"/>
      <c r="G1659" s="35" t="n"/>
      <c r="H1659" s="35" t="n"/>
      <c r="I1659" s="40" t="n"/>
      <c r="J1659" s="35" t="n"/>
      <c r="L1659" s="39">
        <f>IF(B1659="","",IFERROR(YEAR(B1659)*0+D1659*0+1,0))</f>
        <v/>
      </c>
      <c r="M1659" s="55">
        <f>IF(L1659&lt;&gt;1,"",IF(O1659&gt;0,IF(INDEX('分け方の表'!$O$4:$O$53,O1659)&lt;&gt;"",DATE(YEAR(INDEX('分け方の表'!$O$4:$O$53,O1659)),MONTH(INDEX('分け方の表'!$O$4:$O$53,O1659)),1),DATE(YEAR(B1659),MONTH(B1659),1)),DATE(YEAR(B1659),MONTH(B1659),1)))</f>
        <v/>
      </c>
      <c r="N1659" s="39">
        <f>IF(L1659&lt;&gt;1,"",IF(J1659="",0,IF(COUNTIFS($J$4:J1659,J1659)&gt;1,1,0)))</f>
        <v/>
      </c>
      <c r="O1659" s="39">
        <f>IF(L1659&lt;&gt;1,"",IF(J1659="",0,IFERROR(MATCH(J1659,'分け方の表'!$M$4:$M$53,0),0)))</f>
        <v/>
      </c>
      <c r="P1659" s="39">
        <f>IF(L1659&lt;&gt;1,"",IF(SUMPRODUCT((COUNTIFS(C1659,"*"&amp;'分け方の表'!$F$4:$F$23&amp;"*")&gt;0)*('分け方の表'!$F$4:$F$23&lt;&gt;"")*'分け方の表'!$I$4:$I$23)=0,99,1+COUNTIFS('分け方の表'!$I$4:$I$23,"&gt;"&amp;SUMPRODUCT((COUNTIFS(C1659,"*"&amp;'分け方の表'!$F$4:$F$23&amp;"*")&gt;0)*('分け方の表'!$F$4:$F$23&lt;&gt;"")*'分け方の表'!$I$4:$I$23))))</f>
        <v/>
      </c>
      <c r="Q1659" s="39">
        <f>IF(L1659&lt;&gt;1,"",IF(P1659&gt;=99,"",INDEX('分け方の表'!$G$4:$G$23,P1659)&amp;""))</f>
        <v/>
      </c>
      <c r="R1659" s="39">
        <f>IF(L1659&lt;&gt;1,"",IF((F1659="収入")*(G1659="給与")*(E1659&lt;&gt;"")*(COUNTIFS('分け方の表'!$J$4:$J$13,E1659)&gt;0),INDEX('分け方の表'!$K$4:$K$13,MATCH(E1659,'分け方の表'!$J$4:$J$13,0))&amp;"",IFERROR(INDEX('分け方の表'!$C$4:$C$103,MATCH(F1659&amp;"|"&amp;G1659,'分け方の表'!$D$4:$D$103,0))&amp;"",IFERROR(INDEX('分け方の表'!$C$4:$C$103,MATCH(F1659&amp;"|（ほか全部）",'分け方の表'!$D$4:$D$103,0))&amp;"","未分類"))))</f>
        <v/>
      </c>
      <c r="S1659" s="39">
        <f>IF(L1659&lt;&gt;1,"",IF(N1659=1,"",IF(IF(O1659&gt;0,INDEX('分け方の表'!$N$4:$N$53,O1659)&amp;"","")&lt;&gt;"",IF(INDEX('分け方の表'!$N$4:$N$53,O1659)="（数えない）","",INDEX('分け方の表'!$N$4:$N$53,O1659)&amp;""),IF(I1659&amp;""="1",IF((Q1659&lt;&gt;"")*(D1659&lt;0)*(IFERROR(INDEX('入力'!$E$30:$E$88,MATCH(Q1659,'入力'!$A$30:$A$88,0)),"")="貯める・増やす"),Q1659,""),IF(A1659&amp;""="0","",IF(Q1659&lt;&gt;"",Q1659,R1659))))))</f>
        <v/>
      </c>
      <c r="T1659" s="56">
        <f>IF(S1659="","",IF(IFERROR(INDEX('入力'!$E$30:$E$88,MATCH(S1659,'入力'!$A$30:$A$88,0)),"")="入るお金",D1659,-D1659))</f>
        <v/>
      </c>
      <c r="U1659" s="39">
        <f>IF(L1659="","",IF(L1659&lt;&gt;1,"見出しなど",IF(N1659=1,"重なり",IF(S1659="",IF(O1659&gt;0,"数えない（直した）",IF(I1659&amp;""="1","振替",IF(A1659&amp;""="0","計算対象外","数えない"))),IF(COUNTIFS('入力'!$A$30:$A$88,S1659)=0,"一覧にない費目",IF(O1659&gt;0,"直した",IF(S1659="未分類","未分類","OK")))))))</f>
        <v/>
      </c>
    </row>
    <row r="1660">
      <c r="A1660" s="40" t="n"/>
      <c r="B1660" s="34" t="n"/>
      <c r="C1660" s="35" t="n"/>
      <c r="D1660" s="36" t="n"/>
      <c r="E1660" s="35" t="n"/>
      <c r="F1660" s="35" t="n"/>
      <c r="G1660" s="35" t="n"/>
      <c r="H1660" s="35" t="n"/>
      <c r="I1660" s="40" t="n"/>
      <c r="J1660" s="35" t="n"/>
      <c r="L1660" s="39">
        <f>IF(B1660="","",IFERROR(YEAR(B1660)*0+D1660*0+1,0))</f>
        <v/>
      </c>
      <c r="M1660" s="55">
        <f>IF(L1660&lt;&gt;1,"",IF(O1660&gt;0,IF(INDEX('分け方の表'!$O$4:$O$53,O1660)&lt;&gt;"",DATE(YEAR(INDEX('分け方の表'!$O$4:$O$53,O1660)),MONTH(INDEX('分け方の表'!$O$4:$O$53,O1660)),1),DATE(YEAR(B1660),MONTH(B1660),1)),DATE(YEAR(B1660),MONTH(B1660),1)))</f>
        <v/>
      </c>
      <c r="N1660" s="39">
        <f>IF(L1660&lt;&gt;1,"",IF(J1660="",0,IF(COUNTIFS($J$4:J1660,J1660)&gt;1,1,0)))</f>
        <v/>
      </c>
      <c r="O1660" s="39">
        <f>IF(L1660&lt;&gt;1,"",IF(J1660="",0,IFERROR(MATCH(J1660,'分け方の表'!$M$4:$M$53,0),0)))</f>
        <v/>
      </c>
      <c r="P1660" s="39">
        <f>IF(L1660&lt;&gt;1,"",IF(SUMPRODUCT((COUNTIFS(C1660,"*"&amp;'分け方の表'!$F$4:$F$23&amp;"*")&gt;0)*('分け方の表'!$F$4:$F$23&lt;&gt;"")*'分け方の表'!$I$4:$I$23)=0,99,1+COUNTIFS('分け方の表'!$I$4:$I$23,"&gt;"&amp;SUMPRODUCT((COUNTIFS(C1660,"*"&amp;'分け方の表'!$F$4:$F$23&amp;"*")&gt;0)*('分け方の表'!$F$4:$F$23&lt;&gt;"")*'分け方の表'!$I$4:$I$23))))</f>
        <v/>
      </c>
      <c r="Q1660" s="39">
        <f>IF(L1660&lt;&gt;1,"",IF(P1660&gt;=99,"",INDEX('分け方の表'!$G$4:$G$23,P1660)&amp;""))</f>
        <v/>
      </c>
      <c r="R1660" s="39">
        <f>IF(L1660&lt;&gt;1,"",IF((F1660="収入")*(G1660="給与")*(E1660&lt;&gt;"")*(COUNTIFS('分け方の表'!$J$4:$J$13,E1660)&gt;0),INDEX('分け方の表'!$K$4:$K$13,MATCH(E1660,'分け方の表'!$J$4:$J$13,0))&amp;"",IFERROR(INDEX('分け方の表'!$C$4:$C$103,MATCH(F1660&amp;"|"&amp;G1660,'分け方の表'!$D$4:$D$103,0))&amp;"",IFERROR(INDEX('分け方の表'!$C$4:$C$103,MATCH(F1660&amp;"|（ほか全部）",'分け方の表'!$D$4:$D$103,0))&amp;"","未分類"))))</f>
        <v/>
      </c>
      <c r="S1660" s="39">
        <f>IF(L1660&lt;&gt;1,"",IF(N1660=1,"",IF(IF(O1660&gt;0,INDEX('分け方の表'!$N$4:$N$53,O1660)&amp;"","")&lt;&gt;"",IF(INDEX('分け方の表'!$N$4:$N$53,O1660)="（数えない）","",INDEX('分け方の表'!$N$4:$N$53,O1660)&amp;""),IF(I1660&amp;""="1",IF((Q1660&lt;&gt;"")*(D1660&lt;0)*(IFERROR(INDEX('入力'!$E$30:$E$88,MATCH(Q1660,'入力'!$A$30:$A$88,0)),"")="貯める・増やす"),Q1660,""),IF(A1660&amp;""="0","",IF(Q1660&lt;&gt;"",Q1660,R1660))))))</f>
        <v/>
      </c>
      <c r="T1660" s="56">
        <f>IF(S1660="","",IF(IFERROR(INDEX('入力'!$E$30:$E$88,MATCH(S1660,'入力'!$A$30:$A$88,0)),"")="入るお金",D1660,-D1660))</f>
        <v/>
      </c>
      <c r="U1660" s="39">
        <f>IF(L1660="","",IF(L1660&lt;&gt;1,"見出しなど",IF(N1660=1,"重なり",IF(S1660="",IF(O1660&gt;0,"数えない（直した）",IF(I1660&amp;""="1","振替",IF(A1660&amp;""="0","計算対象外","数えない"))),IF(COUNTIFS('入力'!$A$30:$A$88,S1660)=0,"一覧にない費目",IF(O1660&gt;0,"直した",IF(S1660="未分類","未分類","OK")))))))</f>
        <v/>
      </c>
    </row>
    <row r="1661">
      <c r="A1661" s="40" t="n"/>
      <c r="B1661" s="34" t="n"/>
      <c r="C1661" s="35" t="n"/>
      <c r="D1661" s="36" t="n"/>
      <c r="E1661" s="35" t="n"/>
      <c r="F1661" s="35" t="n"/>
      <c r="G1661" s="35" t="n"/>
      <c r="H1661" s="35" t="n"/>
      <c r="I1661" s="40" t="n"/>
      <c r="J1661" s="35" t="n"/>
      <c r="L1661" s="39">
        <f>IF(B1661="","",IFERROR(YEAR(B1661)*0+D1661*0+1,0))</f>
        <v/>
      </c>
      <c r="M1661" s="55">
        <f>IF(L1661&lt;&gt;1,"",IF(O1661&gt;0,IF(INDEX('分け方の表'!$O$4:$O$53,O1661)&lt;&gt;"",DATE(YEAR(INDEX('分け方の表'!$O$4:$O$53,O1661)),MONTH(INDEX('分け方の表'!$O$4:$O$53,O1661)),1),DATE(YEAR(B1661),MONTH(B1661),1)),DATE(YEAR(B1661),MONTH(B1661),1)))</f>
        <v/>
      </c>
      <c r="N1661" s="39">
        <f>IF(L1661&lt;&gt;1,"",IF(J1661="",0,IF(COUNTIFS($J$4:J1661,J1661)&gt;1,1,0)))</f>
        <v/>
      </c>
      <c r="O1661" s="39">
        <f>IF(L1661&lt;&gt;1,"",IF(J1661="",0,IFERROR(MATCH(J1661,'分け方の表'!$M$4:$M$53,0),0)))</f>
        <v/>
      </c>
      <c r="P1661" s="39">
        <f>IF(L1661&lt;&gt;1,"",IF(SUMPRODUCT((COUNTIFS(C1661,"*"&amp;'分け方の表'!$F$4:$F$23&amp;"*")&gt;0)*('分け方の表'!$F$4:$F$23&lt;&gt;"")*'分け方の表'!$I$4:$I$23)=0,99,1+COUNTIFS('分け方の表'!$I$4:$I$23,"&gt;"&amp;SUMPRODUCT((COUNTIFS(C1661,"*"&amp;'分け方の表'!$F$4:$F$23&amp;"*")&gt;0)*('分け方の表'!$F$4:$F$23&lt;&gt;"")*'分け方の表'!$I$4:$I$23))))</f>
        <v/>
      </c>
      <c r="Q1661" s="39">
        <f>IF(L1661&lt;&gt;1,"",IF(P1661&gt;=99,"",INDEX('分け方の表'!$G$4:$G$23,P1661)&amp;""))</f>
        <v/>
      </c>
      <c r="R1661" s="39">
        <f>IF(L1661&lt;&gt;1,"",IF((F1661="収入")*(G1661="給与")*(E1661&lt;&gt;"")*(COUNTIFS('分け方の表'!$J$4:$J$13,E1661)&gt;0),INDEX('分け方の表'!$K$4:$K$13,MATCH(E1661,'分け方の表'!$J$4:$J$13,0))&amp;"",IFERROR(INDEX('分け方の表'!$C$4:$C$103,MATCH(F1661&amp;"|"&amp;G1661,'分け方の表'!$D$4:$D$103,0))&amp;"",IFERROR(INDEX('分け方の表'!$C$4:$C$103,MATCH(F1661&amp;"|（ほか全部）",'分け方の表'!$D$4:$D$103,0))&amp;"","未分類"))))</f>
        <v/>
      </c>
      <c r="S1661" s="39">
        <f>IF(L1661&lt;&gt;1,"",IF(N1661=1,"",IF(IF(O1661&gt;0,INDEX('分け方の表'!$N$4:$N$53,O1661)&amp;"","")&lt;&gt;"",IF(INDEX('分け方の表'!$N$4:$N$53,O1661)="（数えない）","",INDEX('分け方の表'!$N$4:$N$53,O1661)&amp;""),IF(I1661&amp;""="1",IF((Q1661&lt;&gt;"")*(D1661&lt;0)*(IFERROR(INDEX('入力'!$E$30:$E$88,MATCH(Q1661,'入力'!$A$30:$A$88,0)),"")="貯める・増やす"),Q1661,""),IF(A1661&amp;""="0","",IF(Q1661&lt;&gt;"",Q1661,R1661))))))</f>
        <v/>
      </c>
      <c r="T1661" s="56">
        <f>IF(S1661="","",IF(IFERROR(INDEX('入力'!$E$30:$E$88,MATCH(S1661,'入力'!$A$30:$A$88,0)),"")="入るお金",D1661,-D1661))</f>
        <v/>
      </c>
      <c r="U1661" s="39">
        <f>IF(L1661="","",IF(L1661&lt;&gt;1,"見出しなど",IF(N1661=1,"重なり",IF(S1661="",IF(O1661&gt;0,"数えない（直した）",IF(I1661&amp;""="1","振替",IF(A1661&amp;""="0","計算対象外","数えない"))),IF(COUNTIFS('入力'!$A$30:$A$88,S1661)=0,"一覧にない費目",IF(O1661&gt;0,"直した",IF(S1661="未分類","未分類","OK")))))))</f>
        <v/>
      </c>
    </row>
    <row r="1662">
      <c r="A1662" s="40" t="n"/>
      <c r="B1662" s="34" t="n"/>
      <c r="C1662" s="35" t="n"/>
      <c r="D1662" s="36" t="n"/>
      <c r="E1662" s="35" t="n"/>
      <c r="F1662" s="35" t="n"/>
      <c r="G1662" s="35" t="n"/>
      <c r="H1662" s="35" t="n"/>
      <c r="I1662" s="40" t="n"/>
      <c r="J1662" s="35" t="n"/>
      <c r="L1662" s="39">
        <f>IF(B1662="","",IFERROR(YEAR(B1662)*0+D1662*0+1,0))</f>
        <v/>
      </c>
      <c r="M1662" s="55">
        <f>IF(L1662&lt;&gt;1,"",IF(O1662&gt;0,IF(INDEX('分け方の表'!$O$4:$O$53,O1662)&lt;&gt;"",DATE(YEAR(INDEX('分け方の表'!$O$4:$O$53,O1662)),MONTH(INDEX('分け方の表'!$O$4:$O$53,O1662)),1),DATE(YEAR(B1662),MONTH(B1662),1)),DATE(YEAR(B1662),MONTH(B1662),1)))</f>
        <v/>
      </c>
      <c r="N1662" s="39">
        <f>IF(L1662&lt;&gt;1,"",IF(J1662="",0,IF(COUNTIFS($J$4:J1662,J1662)&gt;1,1,0)))</f>
        <v/>
      </c>
      <c r="O1662" s="39">
        <f>IF(L1662&lt;&gt;1,"",IF(J1662="",0,IFERROR(MATCH(J1662,'分け方の表'!$M$4:$M$53,0),0)))</f>
        <v/>
      </c>
      <c r="P1662" s="39">
        <f>IF(L1662&lt;&gt;1,"",IF(SUMPRODUCT((COUNTIFS(C1662,"*"&amp;'分け方の表'!$F$4:$F$23&amp;"*")&gt;0)*('分け方の表'!$F$4:$F$23&lt;&gt;"")*'分け方の表'!$I$4:$I$23)=0,99,1+COUNTIFS('分け方の表'!$I$4:$I$23,"&gt;"&amp;SUMPRODUCT((COUNTIFS(C1662,"*"&amp;'分け方の表'!$F$4:$F$23&amp;"*")&gt;0)*('分け方の表'!$F$4:$F$23&lt;&gt;"")*'分け方の表'!$I$4:$I$23))))</f>
        <v/>
      </c>
      <c r="Q1662" s="39">
        <f>IF(L1662&lt;&gt;1,"",IF(P1662&gt;=99,"",INDEX('分け方の表'!$G$4:$G$23,P1662)&amp;""))</f>
        <v/>
      </c>
      <c r="R1662" s="39">
        <f>IF(L1662&lt;&gt;1,"",IF((F1662="収入")*(G1662="給与")*(E1662&lt;&gt;"")*(COUNTIFS('分け方の表'!$J$4:$J$13,E1662)&gt;0),INDEX('分け方の表'!$K$4:$K$13,MATCH(E1662,'分け方の表'!$J$4:$J$13,0))&amp;"",IFERROR(INDEX('分け方の表'!$C$4:$C$103,MATCH(F1662&amp;"|"&amp;G1662,'分け方の表'!$D$4:$D$103,0))&amp;"",IFERROR(INDEX('分け方の表'!$C$4:$C$103,MATCH(F1662&amp;"|（ほか全部）",'分け方の表'!$D$4:$D$103,0))&amp;"","未分類"))))</f>
        <v/>
      </c>
      <c r="S1662" s="39">
        <f>IF(L1662&lt;&gt;1,"",IF(N1662=1,"",IF(IF(O1662&gt;0,INDEX('分け方の表'!$N$4:$N$53,O1662)&amp;"","")&lt;&gt;"",IF(INDEX('分け方の表'!$N$4:$N$53,O1662)="（数えない）","",INDEX('分け方の表'!$N$4:$N$53,O1662)&amp;""),IF(I1662&amp;""="1",IF((Q1662&lt;&gt;"")*(D1662&lt;0)*(IFERROR(INDEX('入力'!$E$30:$E$88,MATCH(Q1662,'入力'!$A$30:$A$88,0)),"")="貯める・増やす"),Q1662,""),IF(A1662&amp;""="0","",IF(Q1662&lt;&gt;"",Q1662,R1662))))))</f>
        <v/>
      </c>
      <c r="T1662" s="56">
        <f>IF(S1662="","",IF(IFERROR(INDEX('入力'!$E$30:$E$88,MATCH(S1662,'入力'!$A$30:$A$88,0)),"")="入るお金",D1662,-D1662))</f>
        <v/>
      </c>
      <c r="U1662" s="39">
        <f>IF(L1662="","",IF(L1662&lt;&gt;1,"見出しなど",IF(N1662=1,"重なり",IF(S1662="",IF(O1662&gt;0,"数えない（直した）",IF(I1662&amp;""="1","振替",IF(A1662&amp;""="0","計算対象外","数えない"))),IF(COUNTIFS('入力'!$A$30:$A$88,S1662)=0,"一覧にない費目",IF(O1662&gt;0,"直した",IF(S1662="未分類","未分類","OK")))))))</f>
        <v/>
      </c>
    </row>
    <row r="1663">
      <c r="A1663" s="40" t="n"/>
      <c r="B1663" s="34" t="n"/>
      <c r="C1663" s="35" t="n"/>
      <c r="D1663" s="36" t="n"/>
      <c r="E1663" s="35" t="n"/>
      <c r="F1663" s="35" t="n"/>
      <c r="G1663" s="35" t="n"/>
      <c r="H1663" s="35" t="n"/>
      <c r="I1663" s="40" t="n"/>
      <c r="J1663" s="35" t="n"/>
      <c r="L1663" s="39">
        <f>IF(B1663="","",IFERROR(YEAR(B1663)*0+D1663*0+1,0))</f>
        <v/>
      </c>
      <c r="M1663" s="55">
        <f>IF(L1663&lt;&gt;1,"",IF(O1663&gt;0,IF(INDEX('分け方の表'!$O$4:$O$53,O1663)&lt;&gt;"",DATE(YEAR(INDEX('分け方の表'!$O$4:$O$53,O1663)),MONTH(INDEX('分け方の表'!$O$4:$O$53,O1663)),1),DATE(YEAR(B1663),MONTH(B1663),1)),DATE(YEAR(B1663),MONTH(B1663),1)))</f>
        <v/>
      </c>
      <c r="N1663" s="39">
        <f>IF(L1663&lt;&gt;1,"",IF(J1663="",0,IF(COUNTIFS($J$4:J1663,J1663)&gt;1,1,0)))</f>
        <v/>
      </c>
      <c r="O1663" s="39">
        <f>IF(L1663&lt;&gt;1,"",IF(J1663="",0,IFERROR(MATCH(J1663,'分け方の表'!$M$4:$M$53,0),0)))</f>
        <v/>
      </c>
      <c r="P1663" s="39">
        <f>IF(L1663&lt;&gt;1,"",IF(SUMPRODUCT((COUNTIFS(C1663,"*"&amp;'分け方の表'!$F$4:$F$23&amp;"*")&gt;0)*('分け方の表'!$F$4:$F$23&lt;&gt;"")*'分け方の表'!$I$4:$I$23)=0,99,1+COUNTIFS('分け方の表'!$I$4:$I$23,"&gt;"&amp;SUMPRODUCT((COUNTIFS(C1663,"*"&amp;'分け方の表'!$F$4:$F$23&amp;"*")&gt;0)*('分け方の表'!$F$4:$F$23&lt;&gt;"")*'分け方の表'!$I$4:$I$23))))</f>
        <v/>
      </c>
      <c r="Q1663" s="39">
        <f>IF(L1663&lt;&gt;1,"",IF(P1663&gt;=99,"",INDEX('分け方の表'!$G$4:$G$23,P1663)&amp;""))</f>
        <v/>
      </c>
      <c r="R1663" s="39">
        <f>IF(L1663&lt;&gt;1,"",IF((F1663="収入")*(G1663="給与")*(E1663&lt;&gt;"")*(COUNTIFS('分け方の表'!$J$4:$J$13,E1663)&gt;0),INDEX('分け方の表'!$K$4:$K$13,MATCH(E1663,'分け方の表'!$J$4:$J$13,0))&amp;"",IFERROR(INDEX('分け方の表'!$C$4:$C$103,MATCH(F1663&amp;"|"&amp;G1663,'分け方の表'!$D$4:$D$103,0))&amp;"",IFERROR(INDEX('分け方の表'!$C$4:$C$103,MATCH(F1663&amp;"|（ほか全部）",'分け方の表'!$D$4:$D$103,0))&amp;"","未分類"))))</f>
        <v/>
      </c>
      <c r="S1663" s="39">
        <f>IF(L1663&lt;&gt;1,"",IF(N1663=1,"",IF(IF(O1663&gt;0,INDEX('分け方の表'!$N$4:$N$53,O1663)&amp;"","")&lt;&gt;"",IF(INDEX('分け方の表'!$N$4:$N$53,O1663)="（数えない）","",INDEX('分け方の表'!$N$4:$N$53,O1663)&amp;""),IF(I1663&amp;""="1",IF((Q1663&lt;&gt;"")*(D1663&lt;0)*(IFERROR(INDEX('入力'!$E$30:$E$88,MATCH(Q1663,'入力'!$A$30:$A$88,0)),"")="貯める・増やす"),Q1663,""),IF(A1663&amp;""="0","",IF(Q1663&lt;&gt;"",Q1663,R1663))))))</f>
        <v/>
      </c>
      <c r="T1663" s="56">
        <f>IF(S1663="","",IF(IFERROR(INDEX('入力'!$E$30:$E$88,MATCH(S1663,'入力'!$A$30:$A$88,0)),"")="入るお金",D1663,-D1663))</f>
        <v/>
      </c>
      <c r="U1663" s="39">
        <f>IF(L1663="","",IF(L1663&lt;&gt;1,"見出しなど",IF(N1663=1,"重なり",IF(S1663="",IF(O1663&gt;0,"数えない（直した）",IF(I1663&amp;""="1","振替",IF(A1663&amp;""="0","計算対象外","数えない"))),IF(COUNTIFS('入力'!$A$30:$A$88,S1663)=0,"一覧にない費目",IF(O1663&gt;0,"直した",IF(S1663="未分類","未分類","OK")))))))</f>
        <v/>
      </c>
    </row>
    <row r="1664">
      <c r="A1664" s="40" t="n"/>
      <c r="B1664" s="34" t="n"/>
      <c r="C1664" s="35" t="n"/>
      <c r="D1664" s="36" t="n"/>
      <c r="E1664" s="35" t="n"/>
      <c r="F1664" s="35" t="n"/>
      <c r="G1664" s="35" t="n"/>
      <c r="H1664" s="35" t="n"/>
      <c r="I1664" s="40" t="n"/>
      <c r="J1664" s="35" t="n"/>
      <c r="L1664" s="39">
        <f>IF(B1664="","",IFERROR(YEAR(B1664)*0+D1664*0+1,0))</f>
        <v/>
      </c>
      <c r="M1664" s="55">
        <f>IF(L1664&lt;&gt;1,"",IF(O1664&gt;0,IF(INDEX('分け方の表'!$O$4:$O$53,O1664)&lt;&gt;"",DATE(YEAR(INDEX('分け方の表'!$O$4:$O$53,O1664)),MONTH(INDEX('分け方の表'!$O$4:$O$53,O1664)),1),DATE(YEAR(B1664),MONTH(B1664),1)),DATE(YEAR(B1664),MONTH(B1664),1)))</f>
        <v/>
      </c>
      <c r="N1664" s="39">
        <f>IF(L1664&lt;&gt;1,"",IF(J1664="",0,IF(COUNTIFS($J$4:J1664,J1664)&gt;1,1,0)))</f>
        <v/>
      </c>
      <c r="O1664" s="39">
        <f>IF(L1664&lt;&gt;1,"",IF(J1664="",0,IFERROR(MATCH(J1664,'分け方の表'!$M$4:$M$53,0),0)))</f>
        <v/>
      </c>
      <c r="P1664" s="39">
        <f>IF(L1664&lt;&gt;1,"",IF(SUMPRODUCT((COUNTIFS(C1664,"*"&amp;'分け方の表'!$F$4:$F$23&amp;"*")&gt;0)*('分け方の表'!$F$4:$F$23&lt;&gt;"")*'分け方の表'!$I$4:$I$23)=0,99,1+COUNTIFS('分け方の表'!$I$4:$I$23,"&gt;"&amp;SUMPRODUCT((COUNTIFS(C1664,"*"&amp;'分け方の表'!$F$4:$F$23&amp;"*")&gt;0)*('分け方の表'!$F$4:$F$23&lt;&gt;"")*'分け方の表'!$I$4:$I$23))))</f>
        <v/>
      </c>
      <c r="Q1664" s="39">
        <f>IF(L1664&lt;&gt;1,"",IF(P1664&gt;=99,"",INDEX('分け方の表'!$G$4:$G$23,P1664)&amp;""))</f>
        <v/>
      </c>
      <c r="R1664" s="39">
        <f>IF(L1664&lt;&gt;1,"",IF((F1664="収入")*(G1664="給与")*(E1664&lt;&gt;"")*(COUNTIFS('分け方の表'!$J$4:$J$13,E1664)&gt;0),INDEX('分け方の表'!$K$4:$K$13,MATCH(E1664,'分け方の表'!$J$4:$J$13,0))&amp;"",IFERROR(INDEX('分け方の表'!$C$4:$C$103,MATCH(F1664&amp;"|"&amp;G1664,'分け方の表'!$D$4:$D$103,0))&amp;"",IFERROR(INDEX('分け方の表'!$C$4:$C$103,MATCH(F1664&amp;"|（ほか全部）",'分け方の表'!$D$4:$D$103,0))&amp;"","未分類"))))</f>
        <v/>
      </c>
      <c r="S1664" s="39">
        <f>IF(L1664&lt;&gt;1,"",IF(N1664=1,"",IF(IF(O1664&gt;0,INDEX('分け方の表'!$N$4:$N$53,O1664)&amp;"","")&lt;&gt;"",IF(INDEX('分け方の表'!$N$4:$N$53,O1664)="（数えない）","",INDEX('分け方の表'!$N$4:$N$53,O1664)&amp;""),IF(I1664&amp;""="1",IF((Q1664&lt;&gt;"")*(D1664&lt;0)*(IFERROR(INDEX('入力'!$E$30:$E$88,MATCH(Q1664,'入力'!$A$30:$A$88,0)),"")="貯める・増やす"),Q1664,""),IF(A1664&amp;""="0","",IF(Q1664&lt;&gt;"",Q1664,R1664))))))</f>
        <v/>
      </c>
      <c r="T1664" s="56">
        <f>IF(S1664="","",IF(IFERROR(INDEX('入力'!$E$30:$E$88,MATCH(S1664,'入力'!$A$30:$A$88,0)),"")="入るお金",D1664,-D1664))</f>
        <v/>
      </c>
      <c r="U1664" s="39">
        <f>IF(L1664="","",IF(L1664&lt;&gt;1,"見出しなど",IF(N1664=1,"重なり",IF(S1664="",IF(O1664&gt;0,"数えない（直した）",IF(I1664&amp;""="1","振替",IF(A1664&amp;""="0","計算対象外","数えない"))),IF(COUNTIFS('入力'!$A$30:$A$88,S1664)=0,"一覧にない費目",IF(O1664&gt;0,"直した",IF(S1664="未分類","未分類","OK")))))))</f>
        <v/>
      </c>
    </row>
    <row r="1665">
      <c r="A1665" s="40" t="n"/>
      <c r="B1665" s="34" t="n"/>
      <c r="C1665" s="35" t="n"/>
      <c r="D1665" s="36" t="n"/>
      <c r="E1665" s="35" t="n"/>
      <c r="F1665" s="35" t="n"/>
      <c r="G1665" s="35" t="n"/>
      <c r="H1665" s="35" t="n"/>
      <c r="I1665" s="40" t="n"/>
      <c r="J1665" s="35" t="n"/>
      <c r="L1665" s="39">
        <f>IF(B1665="","",IFERROR(YEAR(B1665)*0+D1665*0+1,0))</f>
        <v/>
      </c>
      <c r="M1665" s="55">
        <f>IF(L1665&lt;&gt;1,"",IF(O1665&gt;0,IF(INDEX('分け方の表'!$O$4:$O$53,O1665)&lt;&gt;"",DATE(YEAR(INDEX('分け方の表'!$O$4:$O$53,O1665)),MONTH(INDEX('分け方の表'!$O$4:$O$53,O1665)),1),DATE(YEAR(B1665),MONTH(B1665),1)),DATE(YEAR(B1665),MONTH(B1665),1)))</f>
        <v/>
      </c>
      <c r="N1665" s="39">
        <f>IF(L1665&lt;&gt;1,"",IF(J1665="",0,IF(COUNTIFS($J$4:J1665,J1665)&gt;1,1,0)))</f>
        <v/>
      </c>
      <c r="O1665" s="39">
        <f>IF(L1665&lt;&gt;1,"",IF(J1665="",0,IFERROR(MATCH(J1665,'分け方の表'!$M$4:$M$53,0),0)))</f>
        <v/>
      </c>
      <c r="P1665" s="39">
        <f>IF(L1665&lt;&gt;1,"",IF(SUMPRODUCT((COUNTIFS(C1665,"*"&amp;'分け方の表'!$F$4:$F$23&amp;"*")&gt;0)*('分け方の表'!$F$4:$F$23&lt;&gt;"")*'分け方の表'!$I$4:$I$23)=0,99,1+COUNTIFS('分け方の表'!$I$4:$I$23,"&gt;"&amp;SUMPRODUCT((COUNTIFS(C1665,"*"&amp;'分け方の表'!$F$4:$F$23&amp;"*")&gt;0)*('分け方の表'!$F$4:$F$23&lt;&gt;"")*'分け方の表'!$I$4:$I$23))))</f>
        <v/>
      </c>
      <c r="Q1665" s="39">
        <f>IF(L1665&lt;&gt;1,"",IF(P1665&gt;=99,"",INDEX('分け方の表'!$G$4:$G$23,P1665)&amp;""))</f>
        <v/>
      </c>
      <c r="R1665" s="39">
        <f>IF(L1665&lt;&gt;1,"",IF((F1665="収入")*(G1665="給与")*(E1665&lt;&gt;"")*(COUNTIFS('分け方の表'!$J$4:$J$13,E1665)&gt;0),INDEX('分け方の表'!$K$4:$K$13,MATCH(E1665,'分け方の表'!$J$4:$J$13,0))&amp;"",IFERROR(INDEX('分け方の表'!$C$4:$C$103,MATCH(F1665&amp;"|"&amp;G1665,'分け方の表'!$D$4:$D$103,0))&amp;"",IFERROR(INDEX('分け方の表'!$C$4:$C$103,MATCH(F1665&amp;"|（ほか全部）",'分け方の表'!$D$4:$D$103,0))&amp;"","未分類"))))</f>
        <v/>
      </c>
      <c r="S1665" s="39">
        <f>IF(L1665&lt;&gt;1,"",IF(N1665=1,"",IF(IF(O1665&gt;0,INDEX('分け方の表'!$N$4:$N$53,O1665)&amp;"","")&lt;&gt;"",IF(INDEX('分け方の表'!$N$4:$N$53,O1665)="（数えない）","",INDEX('分け方の表'!$N$4:$N$53,O1665)&amp;""),IF(I1665&amp;""="1",IF((Q1665&lt;&gt;"")*(D1665&lt;0)*(IFERROR(INDEX('入力'!$E$30:$E$88,MATCH(Q1665,'入力'!$A$30:$A$88,0)),"")="貯める・増やす"),Q1665,""),IF(A1665&amp;""="0","",IF(Q1665&lt;&gt;"",Q1665,R1665))))))</f>
        <v/>
      </c>
      <c r="T1665" s="56">
        <f>IF(S1665="","",IF(IFERROR(INDEX('入力'!$E$30:$E$88,MATCH(S1665,'入力'!$A$30:$A$88,0)),"")="入るお金",D1665,-D1665))</f>
        <v/>
      </c>
      <c r="U1665" s="39">
        <f>IF(L1665="","",IF(L1665&lt;&gt;1,"見出しなど",IF(N1665=1,"重なり",IF(S1665="",IF(O1665&gt;0,"数えない（直した）",IF(I1665&amp;""="1","振替",IF(A1665&amp;""="0","計算対象外","数えない"))),IF(COUNTIFS('入力'!$A$30:$A$88,S1665)=0,"一覧にない費目",IF(O1665&gt;0,"直した",IF(S1665="未分類","未分類","OK")))))))</f>
        <v/>
      </c>
    </row>
    <row r="1666">
      <c r="A1666" s="40" t="n"/>
      <c r="B1666" s="34" t="n"/>
      <c r="C1666" s="35" t="n"/>
      <c r="D1666" s="36" t="n"/>
      <c r="E1666" s="35" t="n"/>
      <c r="F1666" s="35" t="n"/>
      <c r="G1666" s="35" t="n"/>
      <c r="H1666" s="35" t="n"/>
      <c r="I1666" s="40" t="n"/>
      <c r="J1666" s="35" t="n"/>
      <c r="L1666" s="39">
        <f>IF(B1666="","",IFERROR(YEAR(B1666)*0+D1666*0+1,0))</f>
        <v/>
      </c>
      <c r="M1666" s="55">
        <f>IF(L1666&lt;&gt;1,"",IF(O1666&gt;0,IF(INDEX('分け方の表'!$O$4:$O$53,O1666)&lt;&gt;"",DATE(YEAR(INDEX('分け方の表'!$O$4:$O$53,O1666)),MONTH(INDEX('分け方の表'!$O$4:$O$53,O1666)),1),DATE(YEAR(B1666),MONTH(B1666),1)),DATE(YEAR(B1666),MONTH(B1666),1)))</f>
        <v/>
      </c>
      <c r="N1666" s="39">
        <f>IF(L1666&lt;&gt;1,"",IF(J1666="",0,IF(COUNTIFS($J$4:J1666,J1666)&gt;1,1,0)))</f>
        <v/>
      </c>
      <c r="O1666" s="39">
        <f>IF(L1666&lt;&gt;1,"",IF(J1666="",0,IFERROR(MATCH(J1666,'分け方の表'!$M$4:$M$53,0),0)))</f>
        <v/>
      </c>
      <c r="P1666" s="39">
        <f>IF(L1666&lt;&gt;1,"",IF(SUMPRODUCT((COUNTIFS(C1666,"*"&amp;'分け方の表'!$F$4:$F$23&amp;"*")&gt;0)*('分け方の表'!$F$4:$F$23&lt;&gt;"")*'分け方の表'!$I$4:$I$23)=0,99,1+COUNTIFS('分け方の表'!$I$4:$I$23,"&gt;"&amp;SUMPRODUCT((COUNTIFS(C1666,"*"&amp;'分け方の表'!$F$4:$F$23&amp;"*")&gt;0)*('分け方の表'!$F$4:$F$23&lt;&gt;"")*'分け方の表'!$I$4:$I$23))))</f>
        <v/>
      </c>
      <c r="Q1666" s="39">
        <f>IF(L1666&lt;&gt;1,"",IF(P1666&gt;=99,"",INDEX('分け方の表'!$G$4:$G$23,P1666)&amp;""))</f>
        <v/>
      </c>
      <c r="R1666" s="39">
        <f>IF(L1666&lt;&gt;1,"",IF((F1666="収入")*(G1666="給与")*(E1666&lt;&gt;"")*(COUNTIFS('分け方の表'!$J$4:$J$13,E1666)&gt;0),INDEX('分け方の表'!$K$4:$K$13,MATCH(E1666,'分け方の表'!$J$4:$J$13,0))&amp;"",IFERROR(INDEX('分け方の表'!$C$4:$C$103,MATCH(F1666&amp;"|"&amp;G1666,'分け方の表'!$D$4:$D$103,0))&amp;"",IFERROR(INDEX('分け方の表'!$C$4:$C$103,MATCH(F1666&amp;"|（ほか全部）",'分け方の表'!$D$4:$D$103,0))&amp;"","未分類"))))</f>
        <v/>
      </c>
      <c r="S1666" s="39">
        <f>IF(L1666&lt;&gt;1,"",IF(N1666=1,"",IF(IF(O1666&gt;0,INDEX('分け方の表'!$N$4:$N$53,O1666)&amp;"","")&lt;&gt;"",IF(INDEX('分け方の表'!$N$4:$N$53,O1666)="（数えない）","",INDEX('分け方の表'!$N$4:$N$53,O1666)&amp;""),IF(I1666&amp;""="1",IF((Q1666&lt;&gt;"")*(D1666&lt;0)*(IFERROR(INDEX('入力'!$E$30:$E$88,MATCH(Q1666,'入力'!$A$30:$A$88,0)),"")="貯める・増やす"),Q1666,""),IF(A1666&amp;""="0","",IF(Q1666&lt;&gt;"",Q1666,R1666))))))</f>
        <v/>
      </c>
      <c r="T1666" s="56">
        <f>IF(S1666="","",IF(IFERROR(INDEX('入力'!$E$30:$E$88,MATCH(S1666,'入力'!$A$30:$A$88,0)),"")="入るお金",D1666,-D1666))</f>
        <v/>
      </c>
      <c r="U1666" s="39">
        <f>IF(L1666="","",IF(L1666&lt;&gt;1,"見出しなど",IF(N1666=1,"重なり",IF(S1666="",IF(O1666&gt;0,"数えない（直した）",IF(I1666&amp;""="1","振替",IF(A1666&amp;""="0","計算対象外","数えない"))),IF(COUNTIFS('入力'!$A$30:$A$88,S1666)=0,"一覧にない費目",IF(O1666&gt;0,"直した",IF(S1666="未分類","未分類","OK")))))))</f>
        <v/>
      </c>
    </row>
    <row r="1667">
      <c r="A1667" s="40" t="n"/>
      <c r="B1667" s="34" t="n"/>
      <c r="C1667" s="35" t="n"/>
      <c r="D1667" s="36" t="n"/>
      <c r="E1667" s="35" t="n"/>
      <c r="F1667" s="35" t="n"/>
      <c r="G1667" s="35" t="n"/>
      <c r="H1667" s="35" t="n"/>
      <c r="I1667" s="40" t="n"/>
      <c r="J1667" s="35" t="n"/>
      <c r="L1667" s="39">
        <f>IF(B1667="","",IFERROR(YEAR(B1667)*0+D1667*0+1,0))</f>
        <v/>
      </c>
      <c r="M1667" s="55">
        <f>IF(L1667&lt;&gt;1,"",IF(O1667&gt;0,IF(INDEX('分け方の表'!$O$4:$O$53,O1667)&lt;&gt;"",DATE(YEAR(INDEX('分け方の表'!$O$4:$O$53,O1667)),MONTH(INDEX('分け方の表'!$O$4:$O$53,O1667)),1),DATE(YEAR(B1667),MONTH(B1667),1)),DATE(YEAR(B1667),MONTH(B1667),1)))</f>
        <v/>
      </c>
      <c r="N1667" s="39">
        <f>IF(L1667&lt;&gt;1,"",IF(J1667="",0,IF(COUNTIFS($J$4:J1667,J1667)&gt;1,1,0)))</f>
        <v/>
      </c>
      <c r="O1667" s="39">
        <f>IF(L1667&lt;&gt;1,"",IF(J1667="",0,IFERROR(MATCH(J1667,'分け方の表'!$M$4:$M$53,0),0)))</f>
        <v/>
      </c>
      <c r="P1667" s="39">
        <f>IF(L1667&lt;&gt;1,"",IF(SUMPRODUCT((COUNTIFS(C1667,"*"&amp;'分け方の表'!$F$4:$F$23&amp;"*")&gt;0)*('分け方の表'!$F$4:$F$23&lt;&gt;"")*'分け方の表'!$I$4:$I$23)=0,99,1+COUNTIFS('分け方の表'!$I$4:$I$23,"&gt;"&amp;SUMPRODUCT((COUNTIFS(C1667,"*"&amp;'分け方の表'!$F$4:$F$23&amp;"*")&gt;0)*('分け方の表'!$F$4:$F$23&lt;&gt;"")*'分け方の表'!$I$4:$I$23))))</f>
        <v/>
      </c>
      <c r="Q1667" s="39">
        <f>IF(L1667&lt;&gt;1,"",IF(P1667&gt;=99,"",INDEX('分け方の表'!$G$4:$G$23,P1667)&amp;""))</f>
        <v/>
      </c>
      <c r="R1667" s="39">
        <f>IF(L1667&lt;&gt;1,"",IF((F1667="収入")*(G1667="給与")*(E1667&lt;&gt;"")*(COUNTIFS('分け方の表'!$J$4:$J$13,E1667)&gt;0),INDEX('分け方の表'!$K$4:$K$13,MATCH(E1667,'分け方の表'!$J$4:$J$13,0))&amp;"",IFERROR(INDEX('分け方の表'!$C$4:$C$103,MATCH(F1667&amp;"|"&amp;G1667,'分け方の表'!$D$4:$D$103,0))&amp;"",IFERROR(INDEX('分け方の表'!$C$4:$C$103,MATCH(F1667&amp;"|（ほか全部）",'分け方の表'!$D$4:$D$103,0))&amp;"","未分類"))))</f>
        <v/>
      </c>
      <c r="S1667" s="39">
        <f>IF(L1667&lt;&gt;1,"",IF(N1667=1,"",IF(IF(O1667&gt;0,INDEX('分け方の表'!$N$4:$N$53,O1667)&amp;"","")&lt;&gt;"",IF(INDEX('分け方の表'!$N$4:$N$53,O1667)="（数えない）","",INDEX('分け方の表'!$N$4:$N$53,O1667)&amp;""),IF(I1667&amp;""="1",IF((Q1667&lt;&gt;"")*(D1667&lt;0)*(IFERROR(INDEX('入力'!$E$30:$E$88,MATCH(Q1667,'入力'!$A$30:$A$88,0)),"")="貯める・増やす"),Q1667,""),IF(A1667&amp;""="0","",IF(Q1667&lt;&gt;"",Q1667,R1667))))))</f>
        <v/>
      </c>
      <c r="T1667" s="56">
        <f>IF(S1667="","",IF(IFERROR(INDEX('入力'!$E$30:$E$88,MATCH(S1667,'入力'!$A$30:$A$88,0)),"")="入るお金",D1667,-D1667))</f>
        <v/>
      </c>
      <c r="U1667" s="39">
        <f>IF(L1667="","",IF(L1667&lt;&gt;1,"見出しなど",IF(N1667=1,"重なり",IF(S1667="",IF(O1667&gt;0,"数えない（直した）",IF(I1667&amp;""="1","振替",IF(A1667&amp;""="0","計算対象外","数えない"))),IF(COUNTIFS('入力'!$A$30:$A$88,S1667)=0,"一覧にない費目",IF(O1667&gt;0,"直した",IF(S1667="未分類","未分類","OK")))))))</f>
        <v/>
      </c>
    </row>
    <row r="1668">
      <c r="A1668" s="40" t="n"/>
      <c r="B1668" s="34" t="n"/>
      <c r="C1668" s="35" t="n"/>
      <c r="D1668" s="36" t="n"/>
      <c r="E1668" s="35" t="n"/>
      <c r="F1668" s="35" t="n"/>
      <c r="G1668" s="35" t="n"/>
      <c r="H1668" s="35" t="n"/>
      <c r="I1668" s="40" t="n"/>
      <c r="J1668" s="35" t="n"/>
      <c r="L1668" s="39">
        <f>IF(B1668="","",IFERROR(YEAR(B1668)*0+D1668*0+1,0))</f>
        <v/>
      </c>
      <c r="M1668" s="55">
        <f>IF(L1668&lt;&gt;1,"",IF(O1668&gt;0,IF(INDEX('分け方の表'!$O$4:$O$53,O1668)&lt;&gt;"",DATE(YEAR(INDEX('分け方の表'!$O$4:$O$53,O1668)),MONTH(INDEX('分け方の表'!$O$4:$O$53,O1668)),1),DATE(YEAR(B1668),MONTH(B1668),1)),DATE(YEAR(B1668),MONTH(B1668),1)))</f>
        <v/>
      </c>
      <c r="N1668" s="39">
        <f>IF(L1668&lt;&gt;1,"",IF(J1668="",0,IF(COUNTIFS($J$4:J1668,J1668)&gt;1,1,0)))</f>
        <v/>
      </c>
      <c r="O1668" s="39">
        <f>IF(L1668&lt;&gt;1,"",IF(J1668="",0,IFERROR(MATCH(J1668,'分け方の表'!$M$4:$M$53,0),0)))</f>
        <v/>
      </c>
      <c r="P1668" s="39">
        <f>IF(L1668&lt;&gt;1,"",IF(SUMPRODUCT((COUNTIFS(C1668,"*"&amp;'分け方の表'!$F$4:$F$23&amp;"*")&gt;0)*('分け方の表'!$F$4:$F$23&lt;&gt;"")*'分け方の表'!$I$4:$I$23)=0,99,1+COUNTIFS('分け方の表'!$I$4:$I$23,"&gt;"&amp;SUMPRODUCT((COUNTIFS(C1668,"*"&amp;'分け方の表'!$F$4:$F$23&amp;"*")&gt;0)*('分け方の表'!$F$4:$F$23&lt;&gt;"")*'分け方の表'!$I$4:$I$23))))</f>
        <v/>
      </c>
      <c r="Q1668" s="39">
        <f>IF(L1668&lt;&gt;1,"",IF(P1668&gt;=99,"",INDEX('分け方の表'!$G$4:$G$23,P1668)&amp;""))</f>
        <v/>
      </c>
      <c r="R1668" s="39">
        <f>IF(L1668&lt;&gt;1,"",IF((F1668="収入")*(G1668="給与")*(E1668&lt;&gt;"")*(COUNTIFS('分け方の表'!$J$4:$J$13,E1668)&gt;0),INDEX('分け方の表'!$K$4:$K$13,MATCH(E1668,'分け方の表'!$J$4:$J$13,0))&amp;"",IFERROR(INDEX('分け方の表'!$C$4:$C$103,MATCH(F1668&amp;"|"&amp;G1668,'分け方の表'!$D$4:$D$103,0))&amp;"",IFERROR(INDEX('分け方の表'!$C$4:$C$103,MATCH(F1668&amp;"|（ほか全部）",'分け方の表'!$D$4:$D$103,0))&amp;"","未分類"))))</f>
        <v/>
      </c>
      <c r="S1668" s="39">
        <f>IF(L1668&lt;&gt;1,"",IF(N1668=1,"",IF(IF(O1668&gt;0,INDEX('分け方の表'!$N$4:$N$53,O1668)&amp;"","")&lt;&gt;"",IF(INDEX('分け方の表'!$N$4:$N$53,O1668)="（数えない）","",INDEX('分け方の表'!$N$4:$N$53,O1668)&amp;""),IF(I1668&amp;""="1",IF((Q1668&lt;&gt;"")*(D1668&lt;0)*(IFERROR(INDEX('入力'!$E$30:$E$88,MATCH(Q1668,'入力'!$A$30:$A$88,0)),"")="貯める・増やす"),Q1668,""),IF(A1668&amp;""="0","",IF(Q1668&lt;&gt;"",Q1668,R1668))))))</f>
        <v/>
      </c>
      <c r="T1668" s="56">
        <f>IF(S1668="","",IF(IFERROR(INDEX('入力'!$E$30:$E$88,MATCH(S1668,'入力'!$A$30:$A$88,0)),"")="入るお金",D1668,-D1668))</f>
        <v/>
      </c>
      <c r="U1668" s="39">
        <f>IF(L1668="","",IF(L1668&lt;&gt;1,"見出しなど",IF(N1668=1,"重なり",IF(S1668="",IF(O1668&gt;0,"数えない（直した）",IF(I1668&amp;""="1","振替",IF(A1668&amp;""="0","計算対象外","数えない"))),IF(COUNTIFS('入力'!$A$30:$A$88,S1668)=0,"一覧にない費目",IF(O1668&gt;0,"直した",IF(S1668="未分類","未分類","OK")))))))</f>
        <v/>
      </c>
    </row>
    <row r="1669">
      <c r="A1669" s="40" t="n"/>
      <c r="B1669" s="34" t="n"/>
      <c r="C1669" s="35" t="n"/>
      <c r="D1669" s="36" t="n"/>
      <c r="E1669" s="35" t="n"/>
      <c r="F1669" s="35" t="n"/>
      <c r="G1669" s="35" t="n"/>
      <c r="H1669" s="35" t="n"/>
      <c r="I1669" s="40" t="n"/>
      <c r="J1669" s="35" t="n"/>
      <c r="L1669" s="39">
        <f>IF(B1669="","",IFERROR(YEAR(B1669)*0+D1669*0+1,0))</f>
        <v/>
      </c>
      <c r="M1669" s="55">
        <f>IF(L1669&lt;&gt;1,"",IF(O1669&gt;0,IF(INDEX('分け方の表'!$O$4:$O$53,O1669)&lt;&gt;"",DATE(YEAR(INDEX('分け方の表'!$O$4:$O$53,O1669)),MONTH(INDEX('分け方の表'!$O$4:$O$53,O1669)),1),DATE(YEAR(B1669),MONTH(B1669),1)),DATE(YEAR(B1669),MONTH(B1669),1)))</f>
        <v/>
      </c>
      <c r="N1669" s="39">
        <f>IF(L1669&lt;&gt;1,"",IF(J1669="",0,IF(COUNTIFS($J$4:J1669,J1669)&gt;1,1,0)))</f>
        <v/>
      </c>
      <c r="O1669" s="39">
        <f>IF(L1669&lt;&gt;1,"",IF(J1669="",0,IFERROR(MATCH(J1669,'分け方の表'!$M$4:$M$53,0),0)))</f>
        <v/>
      </c>
      <c r="P1669" s="39">
        <f>IF(L1669&lt;&gt;1,"",IF(SUMPRODUCT((COUNTIFS(C1669,"*"&amp;'分け方の表'!$F$4:$F$23&amp;"*")&gt;0)*('分け方の表'!$F$4:$F$23&lt;&gt;"")*'分け方の表'!$I$4:$I$23)=0,99,1+COUNTIFS('分け方の表'!$I$4:$I$23,"&gt;"&amp;SUMPRODUCT((COUNTIFS(C1669,"*"&amp;'分け方の表'!$F$4:$F$23&amp;"*")&gt;0)*('分け方の表'!$F$4:$F$23&lt;&gt;"")*'分け方の表'!$I$4:$I$23))))</f>
        <v/>
      </c>
      <c r="Q1669" s="39">
        <f>IF(L1669&lt;&gt;1,"",IF(P1669&gt;=99,"",INDEX('分け方の表'!$G$4:$G$23,P1669)&amp;""))</f>
        <v/>
      </c>
      <c r="R1669" s="39">
        <f>IF(L1669&lt;&gt;1,"",IF((F1669="収入")*(G1669="給与")*(E1669&lt;&gt;"")*(COUNTIFS('分け方の表'!$J$4:$J$13,E1669)&gt;0),INDEX('分け方の表'!$K$4:$K$13,MATCH(E1669,'分け方の表'!$J$4:$J$13,0))&amp;"",IFERROR(INDEX('分け方の表'!$C$4:$C$103,MATCH(F1669&amp;"|"&amp;G1669,'分け方の表'!$D$4:$D$103,0))&amp;"",IFERROR(INDEX('分け方の表'!$C$4:$C$103,MATCH(F1669&amp;"|（ほか全部）",'分け方の表'!$D$4:$D$103,0))&amp;"","未分類"))))</f>
        <v/>
      </c>
      <c r="S1669" s="39">
        <f>IF(L1669&lt;&gt;1,"",IF(N1669=1,"",IF(IF(O1669&gt;0,INDEX('分け方の表'!$N$4:$N$53,O1669)&amp;"","")&lt;&gt;"",IF(INDEX('分け方の表'!$N$4:$N$53,O1669)="（数えない）","",INDEX('分け方の表'!$N$4:$N$53,O1669)&amp;""),IF(I1669&amp;""="1",IF((Q1669&lt;&gt;"")*(D1669&lt;0)*(IFERROR(INDEX('入力'!$E$30:$E$88,MATCH(Q1669,'入力'!$A$30:$A$88,0)),"")="貯める・増やす"),Q1669,""),IF(A1669&amp;""="0","",IF(Q1669&lt;&gt;"",Q1669,R1669))))))</f>
        <v/>
      </c>
      <c r="T1669" s="56">
        <f>IF(S1669="","",IF(IFERROR(INDEX('入力'!$E$30:$E$88,MATCH(S1669,'入力'!$A$30:$A$88,0)),"")="入るお金",D1669,-D1669))</f>
        <v/>
      </c>
      <c r="U1669" s="39">
        <f>IF(L1669="","",IF(L1669&lt;&gt;1,"見出しなど",IF(N1669=1,"重なり",IF(S1669="",IF(O1669&gt;0,"数えない（直した）",IF(I1669&amp;""="1","振替",IF(A1669&amp;""="0","計算対象外","数えない"))),IF(COUNTIFS('入力'!$A$30:$A$88,S1669)=0,"一覧にない費目",IF(O1669&gt;0,"直した",IF(S1669="未分類","未分類","OK")))))))</f>
        <v/>
      </c>
    </row>
    <row r="1670">
      <c r="A1670" s="40" t="n"/>
      <c r="B1670" s="34" t="n"/>
      <c r="C1670" s="35" t="n"/>
      <c r="D1670" s="36" t="n"/>
      <c r="E1670" s="35" t="n"/>
      <c r="F1670" s="35" t="n"/>
      <c r="G1670" s="35" t="n"/>
      <c r="H1670" s="35" t="n"/>
      <c r="I1670" s="40" t="n"/>
      <c r="J1670" s="35" t="n"/>
      <c r="L1670" s="39">
        <f>IF(B1670="","",IFERROR(YEAR(B1670)*0+D1670*0+1,0))</f>
        <v/>
      </c>
      <c r="M1670" s="55">
        <f>IF(L1670&lt;&gt;1,"",IF(O1670&gt;0,IF(INDEX('分け方の表'!$O$4:$O$53,O1670)&lt;&gt;"",DATE(YEAR(INDEX('分け方の表'!$O$4:$O$53,O1670)),MONTH(INDEX('分け方の表'!$O$4:$O$53,O1670)),1),DATE(YEAR(B1670),MONTH(B1670),1)),DATE(YEAR(B1670),MONTH(B1670),1)))</f>
        <v/>
      </c>
      <c r="N1670" s="39">
        <f>IF(L1670&lt;&gt;1,"",IF(J1670="",0,IF(COUNTIFS($J$4:J1670,J1670)&gt;1,1,0)))</f>
        <v/>
      </c>
      <c r="O1670" s="39">
        <f>IF(L1670&lt;&gt;1,"",IF(J1670="",0,IFERROR(MATCH(J1670,'分け方の表'!$M$4:$M$53,0),0)))</f>
        <v/>
      </c>
      <c r="P1670" s="39">
        <f>IF(L1670&lt;&gt;1,"",IF(SUMPRODUCT((COUNTIFS(C1670,"*"&amp;'分け方の表'!$F$4:$F$23&amp;"*")&gt;0)*('分け方の表'!$F$4:$F$23&lt;&gt;"")*'分け方の表'!$I$4:$I$23)=0,99,1+COUNTIFS('分け方の表'!$I$4:$I$23,"&gt;"&amp;SUMPRODUCT((COUNTIFS(C1670,"*"&amp;'分け方の表'!$F$4:$F$23&amp;"*")&gt;0)*('分け方の表'!$F$4:$F$23&lt;&gt;"")*'分け方の表'!$I$4:$I$23))))</f>
        <v/>
      </c>
      <c r="Q1670" s="39">
        <f>IF(L1670&lt;&gt;1,"",IF(P1670&gt;=99,"",INDEX('分け方の表'!$G$4:$G$23,P1670)&amp;""))</f>
        <v/>
      </c>
      <c r="R1670" s="39">
        <f>IF(L1670&lt;&gt;1,"",IF((F1670="収入")*(G1670="給与")*(E1670&lt;&gt;"")*(COUNTIFS('分け方の表'!$J$4:$J$13,E1670)&gt;0),INDEX('分け方の表'!$K$4:$K$13,MATCH(E1670,'分け方の表'!$J$4:$J$13,0))&amp;"",IFERROR(INDEX('分け方の表'!$C$4:$C$103,MATCH(F1670&amp;"|"&amp;G1670,'分け方の表'!$D$4:$D$103,0))&amp;"",IFERROR(INDEX('分け方の表'!$C$4:$C$103,MATCH(F1670&amp;"|（ほか全部）",'分け方の表'!$D$4:$D$103,0))&amp;"","未分類"))))</f>
        <v/>
      </c>
      <c r="S1670" s="39">
        <f>IF(L1670&lt;&gt;1,"",IF(N1670=1,"",IF(IF(O1670&gt;0,INDEX('分け方の表'!$N$4:$N$53,O1670)&amp;"","")&lt;&gt;"",IF(INDEX('分け方の表'!$N$4:$N$53,O1670)="（数えない）","",INDEX('分け方の表'!$N$4:$N$53,O1670)&amp;""),IF(I1670&amp;""="1",IF((Q1670&lt;&gt;"")*(D1670&lt;0)*(IFERROR(INDEX('入力'!$E$30:$E$88,MATCH(Q1670,'入力'!$A$30:$A$88,0)),"")="貯める・増やす"),Q1670,""),IF(A1670&amp;""="0","",IF(Q1670&lt;&gt;"",Q1670,R1670))))))</f>
        <v/>
      </c>
      <c r="T1670" s="56">
        <f>IF(S1670="","",IF(IFERROR(INDEX('入力'!$E$30:$E$88,MATCH(S1670,'入力'!$A$30:$A$88,0)),"")="入るお金",D1670,-D1670))</f>
        <v/>
      </c>
      <c r="U1670" s="39">
        <f>IF(L1670="","",IF(L1670&lt;&gt;1,"見出しなど",IF(N1670=1,"重なり",IF(S1670="",IF(O1670&gt;0,"数えない（直した）",IF(I1670&amp;""="1","振替",IF(A1670&amp;""="0","計算対象外","数えない"))),IF(COUNTIFS('入力'!$A$30:$A$88,S1670)=0,"一覧にない費目",IF(O1670&gt;0,"直した",IF(S1670="未分類","未分類","OK")))))))</f>
        <v/>
      </c>
    </row>
    <row r="1671">
      <c r="A1671" s="40" t="n"/>
      <c r="B1671" s="34" t="n"/>
      <c r="C1671" s="35" t="n"/>
      <c r="D1671" s="36" t="n"/>
      <c r="E1671" s="35" t="n"/>
      <c r="F1671" s="35" t="n"/>
      <c r="G1671" s="35" t="n"/>
      <c r="H1671" s="35" t="n"/>
      <c r="I1671" s="40" t="n"/>
      <c r="J1671" s="35" t="n"/>
      <c r="L1671" s="39">
        <f>IF(B1671="","",IFERROR(YEAR(B1671)*0+D1671*0+1,0))</f>
        <v/>
      </c>
      <c r="M1671" s="55">
        <f>IF(L1671&lt;&gt;1,"",IF(O1671&gt;0,IF(INDEX('分け方の表'!$O$4:$O$53,O1671)&lt;&gt;"",DATE(YEAR(INDEX('分け方の表'!$O$4:$O$53,O1671)),MONTH(INDEX('分け方の表'!$O$4:$O$53,O1671)),1),DATE(YEAR(B1671),MONTH(B1671),1)),DATE(YEAR(B1671),MONTH(B1671),1)))</f>
        <v/>
      </c>
      <c r="N1671" s="39">
        <f>IF(L1671&lt;&gt;1,"",IF(J1671="",0,IF(COUNTIFS($J$4:J1671,J1671)&gt;1,1,0)))</f>
        <v/>
      </c>
      <c r="O1671" s="39">
        <f>IF(L1671&lt;&gt;1,"",IF(J1671="",0,IFERROR(MATCH(J1671,'分け方の表'!$M$4:$M$53,0),0)))</f>
        <v/>
      </c>
      <c r="P1671" s="39">
        <f>IF(L1671&lt;&gt;1,"",IF(SUMPRODUCT((COUNTIFS(C1671,"*"&amp;'分け方の表'!$F$4:$F$23&amp;"*")&gt;0)*('分け方の表'!$F$4:$F$23&lt;&gt;"")*'分け方の表'!$I$4:$I$23)=0,99,1+COUNTIFS('分け方の表'!$I$4:$I$23,"&gt;"&amp;SUMPRODUCT((COUNTIFS(C1671,"*"&amp;'分け方の表'!$F$4:$F$23&amp;"*")&gt;0)*('分け方の表'!$F$4:$F$23&lt;&gt;"")*'分け方の表'!$I$4:$I$23))))</f>
        <v/>
      </c>
      <c r="Q1671" s="39">
        <f>IF(L1671&lt;&gt;1,"",IF(P1671&gt;=99,"",INDEX('分け方の表'!$G$4:$G$23,P1671)&amp;""))</f>
        <v/>
      </c>
      <c r="R1671" s="39">
        <f>IF(L1671&lt;&gt;1,"",IF((F1671="収入")*(G1671="給与")*(E1671&lt;&gt;"")*(COUNTIFS('分け方の表'!$J$4:$J$13,E1671)&gt;0),INDEX('分け方の表'!$K$4:$K$13,MATCH(E1671,'分け方の表'!$J$4:$J$13,0))&amp;"",IFERROR(INDEX('分け方の表'!$C$4:$C$103,MATCH(F1671&amp;"|"&amp;G1671,'分け方の表'!$D$4:$D$103,0))&amp;"",IFERROR(INDEX('分け方の表'!$C$4:$C$103,MATCH(F1671&amp;"|（ほか全部）",'分け方の表'!$D$4:$D$103,0))&amp;"","未分類"))))</f>
        <v/>
      </c>
      <c r="S1671" s="39">
        <f>IF(L1671&lt;&gt;1,"",IF(N1671=1,"",IF(IF(O1671&gt;0,INDEX('分け方の表'!$N$4:$N$53,O1671)&amp;"","")&lt;&gt;"",IF(INDEX('分け方の表'!$N$4:$N$53,O1671)="（数えない）","",INDEX('分け方の表'!$N$4:$N$53,O1671)&amp;""),IF(I1671&amp;""="1",IF((Q1671&lt;&gt;"")*(D1671&lt;0)*(IFERROR(INDEX('入力'!$E$30:$E$88,MATCH(Q1671,'入力'!$A$30:$A$88,0)),"")="貯める・増やす"),Q1671,""),IF(A1671&amp;""="0","",IF(Q1671&lt;&gt;"",Q1671,R1671))))))</f>
        <v/>
      </c>
      <c r="T1671" s="56">
        <f>IF(S1671="","",IF(IFERROR(INDEX('入力'!$E$30:$E$88,MATCH(S1671,'入力'!$A$30:$A$88,0)),"")="入るお金",D1671,-D1671))</f>
        <v/>
      </c>
      <c r="U1671" s="39">
        <f>IF(L1671="","",IF(L1671&lt;&gt;1,"見出しなど",IF(N1671=1,"重なり",IF(S1671="",IF(O1671&gt;0,"数えない（直した）",IF(I1671&amp;""="1","振替",IF(A1671&amp;""="0","計算対象外","数えない"))),IF(COUNTIFS('入力'!$A$30:$A$88,S1671)=0,"一覧にない費目",IF(O1671&gt;0,"直した",IF(S1671="未分類","未分類","OK")))))))</f>
        <v/>
      </c>
    </row>
    <row r="1672">
      <c r="A1672" s="40" t="n"/>
      <c r="B1672" s="34" t="n"/>
      <c r="C1672" s="35" t="n"/>
      <c r="D1672" s="36" t="n"/>
      <c r="E1672" s="35" t="n"/>
      <c r="F1672" s="35" t="n"/>
      <c r="G1672" s="35" t="n"/>
      <c r="H1672" s="35" t="n"/>
      <c r="I1672" s="40" t="n"/>
      <c r="J1672" s="35" t="n"/>
      <c r="L1672" s="39">
        <f>IF(B1672="","",IFERROR(YEAR(B1672)*0+D1672*0+1,0))</f>
        <v/>
      </c>
      <c r="M1672" s="55">
        <f>IF(L1672&lt;&gt;1,"",IF(O1672&gt;0,IF(INDEX('分け方の表'!$O$4:$O$53,O1672)&lt;&gt;"",DATE(YEAR(INDEX('分け方の表'!$O$4:$O$53,O1672)),MONTH(INDEX('分け方の表'!$O$4:$O$53,O1672)),1),DATE(YEAR(B1672),MONTH(B1672),1)),DATE(YEAR(B1672),MONTH(B1672),1)))</f>
        <v/>
      </c>
      <c r="N1672" s="39">
        <f>IF(L1672&lt;&gt;1,"",IF(J1672="",0,IF(COUNTIFS($J$4:J1672,J1672)&gt;1,1,0)))</f>
        <v/>
      </c>
      <c r="O1672" s="39">
        <f>IF(L1672&lt;&gt;1,"",IF(J1672="",0,IFERROR(MATCH(J1672,'分け方の表'!$M$4:$M$53,0),0)))</f>
        <v/>
      </c>
      <c r="P1672" s="39">
        <f>IF(L1672&lt;&gt;1,"",IF(SUMPRODUCT((COUNTIFS(C1672,"*"&amp;'分け方の表'!$F$4:$F$23&amp;"*")&gt;0)*('分け方の表'!$F$4:$F$23&lt;&gt;"")*'分け方の表'!$I$4:$I$23)=0,99,1+COUNTIFS('分け方の表'!$I$4:$I$23,"&gt;"&amp;SUMPRODUCT((COUNTIFS(C1672,"*"&amp;'分け方の表'!$F$4:$F$23&amp;"*")&gt;0)*('分け方の表'!$F$4:$F$23&lt;&gt;"")*'分け方の表'!$I$4:$I$23))))</f>
        <v/>
      </c>
      <c r="Q1672" s="39">
        <f>IF(L1672&lt;&gt;1,"",IF(P1672&gt;=99,"",INDEX('分け方の表'!$G$4:$G$23,P1672)&amp;""))</f>
        <v/>
      </c>
      <c r="R1672" s="39">
        <f>IF(L1672&lt;&gt;1,"",IF((F1672="収入")*(G1672="給与")*(E1672&lt;&gt;"")*(COUNTIFS('分け方の表'!$J$4:$J$13,E1672)&gt;0),INDEX('分け方の表'!$K$4:$K$13,MATCH(E1672,'分け方の表'!$J$4:$J$13,0))&amp;"",IFERROR(INDEX('分け方の表'!$C$4:$C$103,MATCH(F1672&amp;"|"&amp;G1672,'分け方の表'!$D$4:$D$103,0))&amp;"",IFERROR(INDEX('分け方の表'!$C$4:$C$103,MATCH(F1672&amp;"|（ほか全部）",'分け方の表'!$D$4:$D$103,0))&amp;"","未分類"))))</f>
        <v/>
      </c>
      <c r="S1672" s="39">
        <f>IF(L1672&lt;&gt;1,"",IF(N1672=1,"",IF(IF(O1672&gt;0,INDEX('分け方の表'!$N$4:$N$53,O1672)&amp;"","")&lt;&gt;"",IF(INDEX('分け方の表'!$N$4:$N$53,O1672)="（数えない）","",INDEX('分け方の表'!$N$4:$N$53,O1672)&amp;""),IF(I1672&amp;""="1",IF((Q1672&lt;&gt;"")*(D1672&lt;0)*(IFERROR(INDEX('入力'!$E$30:$E$88,MATCH(Q1672,'入力'!$A$30:$A$88,0)),"")="貯める・増やす"),Q1672,""),IF(A1672&amp;""="0","",IF(Q1672&lt;&gt;"",Q1672,R1672))))))</f>
        <v/>
      </c>
      <c r="T1672" s="56">
        <f>IF(S1672="","",IF(IFERROR(INDEX('入力'!$E$30:$E$88,MATCH(S1672,'入力'!$A$30:$A$88,0)),"")="入るお金",D1672,-D1672))</f>
        <v/>
      </c>
      <c r="U1672" s="39">
        <f>IF(L1672="","",IF(L1672&lt;&gt;1,"見出しなど",IF(N1672=1,"重なり",IF(S1672="",IF(O1672&gt;0,"数えない（直した）",IF(I1672&amp;""="1","振替",IF(A1672&amp;""="0","計算対象外","数えない"))),IF(COUNTIFS('入力'!$A$30:$A$88,S1672)=0,"一覧にない費目",IF(O1672&gt;0,"直した",IF(S1672="未分類","未分類","OK")))))))</f>
        <v/>
      </c>
    </row>
    <row r="1673">
      <c r="A1673" s="40" t="n"/>
      <c r="B1673" s="34" t="n"/>
      <c r="C1673" s="35" t="n"/>
      <c r="D1673" s="36" t="n"/>
      <c r="E1673" s="35" t="n"/>
      <c r="F1673" s="35" t="n"/>
      <c r="G1673" s="35" t="n"/>
      <c r="H1673" s="35" t="n"/>
      <c r="I1673" s="40" t="n"/>
      <c r="J1673" s="35" t="n"/>
      <c r="L1673" s="39">
        <f>IF(B1673="","",IFERROR(YEAR(B1673)*0+D1673*0+1,0))</f>
        <v/>
      </c>
      <c r="M1673" s="55">
        <f>IF(L1673&lt;&gt;1,"",IF(O1673&gt;0,IF(INDEX('分け方の表'!$O$4:$O$53,O1673)&lt;&gt;"",DATE(YEAR(INDEX('分け方の表'!$O$4:$O$53,O1673)),MONTH(INDEX('分け方の表'!$O$4:$O$53,O1673)),1),DATE(YEAR(B1673),MONTH(B1673),1)),DATE(YEAR(B1673),MONTH(B1673),1)))</f>
        <v/>
      </c>
      <c r="N1673" s="39">
        <f>IF(L1673&lt;&gt;1,"",IF(J1673="",0,IF(COUNTIFS($J$4:J1673,J1673)&gt;1,1,0)))</f>
        <v/>
      </c>
      <c r="O1673" s="39">
        <f>IF(L1673&lt;&gt;1,"",IF(J1673="",0,IFERROR(MATCH(J1673,'分け方の表'!$M$4:$M$53,0),0)))</f>
        <v/>
      </c>
      <c r="P1673" s="39">
        <f>IF(L1673&lt;&gt;1,"",IF(SUMPRODUCT((COUNTIFS(C1673,"*"&amp;'分け方の表'!$F$4:$F$23&amp;"*")&gt;0)*('分け方の表'!$F$4:$F$23&lt;&gt;"")*'分け方の表'!$I$4:$I$23)=0,99,1+COUNTIFS('分け方の表'!$I$4:$I$23,"&gt;"&amp;SUMPRODUCT((COUNTIFS(C1673,"*"&amp;'分け方の表'!$F$4:$F$23&amp;"*")&gt;0)*('分け方の表'!$F$4:$F$23&lt;&gt;"")*'分け方の表'!$I$4:$I$23))))</f>
        <v/>
      </c>
      <c r="Q1673" s="39">
        <f>IF(L1673&lt;&gt;1,"",IF(P1673&gt;=99,"",INDEX('分け方の表'!$G$4:$G$23,P1673)&amp;""))</f>
        <v/>
      </c>
      <c r="R1673" s="39">
        <f>IF(L1673&lt;&gt;1,"",IF((F1673="収入")*(G1673="給与")*(E1673&lt;&gt;"")*(COUNTIFS('分け方の表'!$J$4:$J$13,E1673)&gt;0),INDEX('分け方の表'!$K$4:$K$13,MATCH(E1673,'分け方の表'!$J$4:$J$13,0))&amp;"",IFERROR(INDEX('分け方の表'!$C$4:$C$103,MATCH(F1673&amp;"|"&amp;G1673,'分け方の表'!$D$4:$D$103,0))&amp;"",IFERROR(INDEX('分け方の表'!$C$4:$C$103,MATCH(F1673&amp;"|（ほか全部）",'分け方の表'!$D$4:$D$103,0))&amp;"","未分類"))))</f>
        <v/>
      </c>
      <c r="S1673" s="39">
        <f>IF(L1673&lt;&gt;1,"",IF(N1673=1,"",IF(IF(O1673&gt;0,INDEX('分け方の表'!$N$4:$N$53,O1673)&amp;"","")&lt;&gt;"",IF(INDEX('分け方の表'!$N$4:$N$53,O1673)="（数えない）","",INDEX('分け方の表'!$N$4:$N$53,O1673)&amp;""),IF(I1673&amp;""="1",IF((Q1673&lt;&gt;"")*(D1673&lt;0)*(IFERROR(INDEX('入力'!$E$30:$E$88,MATCH(Q1673,'入力'!$A$30:$A$88,0)),"")="貯める・増やす"),Q1673,""),IF(A1673&amp;""="0","",IF(Q1673&lt;&gt;"",Q1673,R1673))))))</f>
        <v/>
      </c>
      <c r="T1673" s="56">
        <f>IF(S1673="","",IF(IFERROR(INDEX('入力'!$E$30:$E$88,MATCH(S1673,'入力'!$A$30:$A$88,0)),"")="入るお金",D1673,-D1673))</f>
        <v/>
      </c>
      <c r="U1673" s="39">
        <f>IF(L1673="","",IF(L1673&lt;&gt;1,"見出しなど",IF(N1673=1,"重なり",IF(S1673="",IF(O1673&gt;0,"数えない（直した）",IF(I1673&amp;""="1","振替",IF(A1673&amp;""="0","計算対象外","数えない"))),IF(COUNTIFS('入力'!$A$30:$A$88,S1673)=0,"一覧にない費目",IF(O1673&gt;0,"直した",IF(S1673="未分類","未分類","OK")))))))</f>
        <v/>
      </c>
    </row>
    <row r="1674">
      <c r="A1674" s="40" t="n"/>
      <c r="B1674" s="34" t="n"/>
      <c r="C1674" s="35" t="n"/>
      <c r="D1674" s="36" t="n"/>
      <c r="E1674" s="35" t="n"/>
      <c r="F1674" s="35" t="n"/>
      <c r="G1674" s="35" t="n"/>
      <c r="H1674" s="35" t="n"/>
      <c r="I1674" s="40" t="n"/>
      <c r="J1674" s="35" t="n"/>
      <c r="L1674" s="39">
        <f>IF(B1674="","",IFERROR(YEAR(B1674)*0+D1674*0+1,0))</f>
        <v/>
      </c>
      <c r="M1674" s="55">
        <f>IF(L1674&lt;&gt;1,"",IF(O1674&gt;0,IF(INDEX('分け方の表'!$O$4:$O$53,O1674)&lt;&gt;"",DATE(YEAR(INDEX('分け方の表'!$O$4:$O$53,O1674)),MONTH(INDEX('分け方の表'!$O$4:$O$53,O1674)),1),DATE(YEAR(B1674),MONTH(B1674),1)),DATE(YEAR(B1674),MONTH(B1674),1)))</f>
        <v/>
      </c>
      <c r="N1674" s="39">
        <f>IF(L1674&lt;&gt;1,"",IF(J1674="",0,IF(COUNTIFS($J$4:J1674,J1674)&gt;1,1,0)))</f>
        <v/>
      </c>
      <c r="O1674" s="39">
        <f>IF(L1674&lt;&gt;1,"",IF(J1674="",0,IFERROR(MATCH(J1674,'分け方の表'!$M$4:$M$53,0),0)))</f>
        <v/>
      </c>
      <c r="P1674" s="39">
        <f>IF(L1674&lt;&gt;1,"",IF(SUMPRODUCT((COUNTIFS(C1674,"*"&amp;'分け方の表'!$F$4:$F$23&amp;"*")&gt;0)*('分け方の表'!$F$4:$F$23&lt;&gt;"")*'分け方の表'!$I$4:$I$23)=0,99,1+COUNTIFS('分け方の表'!$I$4:$I$23,"&gt;"&amp;SUMPRODUCT((COUNTIFS(C1674,"*"&amp;'分け方の表'!$F$4:$F$23&amp;"*")&gt;0)*('分け方の表'!$F$4:$F$23&lt;&gt;"")*'分け方の表'!$I$4:$I$23))))</f>
        <v/>
      </c>
      <c r="Q1674" s="39">
        <f>IF(L1674&lt;&gt;1,"",IF(P1674&gt;=99,"",INDEX('分け方の表'!$G$4:$G$23,P1674)&amp;""))</f>
        <v/>
      </c>
      <c r="R1674" s="39">
        <f>IF(L1674&lt;&gt;1,"",IF((F1674="収入")*(G1674="給与")*(E1674&lt;&gt;"")*(COUNTIFS('分け方の表'!$J$4:$J$13,E1674)&gt;0),INDEX('分け方の表'!$K$4:$K$13,MATCH(E1674,'分け方の表'!$J$4:$J$13,0))&amp;"",IFERROR(INDEX('分け方の表'!$C$4:$C$103,MATCH(F1674&amp;"|"&amp;G1674,'分け方の表'!$D$4:$D$103,0))&amp;"",IFERROR(INDEX('分け方の表'!$C$4:$C$103,MATCH(F1674&amp;"|（ほか全部）",'分け方の表'!$D$4:$D$103,0))&amp;"","未分類"))))</f>
        <v/>
      </c>
      <c r="S1674" s="39">
        <f>IF(L1674&lt;&gt;1,"",IF(N1674=1,"",IF(IF(O1674&gt;0,INDEX('分け方の表'!$N$4:$N$53,O1674)&amp;"","")&lt;&gt;"",IF(INDEX('分け方の表'!$N$4:$N$53,O1674)="（数えない）","",INDEX('分け方の表'!$N$4:$N$53,O1674)&amp;""),IF(I1674&amp;""="1",IF((Q1674&lt;&gt;"")*(D1674&lt;0)*(IFERROR(INDEX('入力'!$E$30:$E$88,MATCH(Q1674,'入力'!$A$30:$A$88,0)),"")="貯める・増やす"),Q1674,""),IF(A1674&amp;""="0","",IF(Q1674&lt;&gt;"",Q1674,R1674))))))</f>
        <v/>
      </c>
      <c r="T1674" s="56">
        <f>IF(S1674="","",IF(IFERROR(INDEX('入力'!$E$30:$E$88,MATCH(S1674,'入力'!$A$30:$A$88,0)),"")="入るお金",D1674,-D1674))</f>
        <v/>
      </c>
      <c r="U1674" s="39">
        <f>IF(L1674="","",IF(L1674&lt;&gt;1,"見出しなど",IF(N1674=1,"重なり",IF(S1674="",IF(O1674&gt;0,"数えない（直した）",IF(I1674&amp;""="1","振替",IF(A1674&amp;""="0","計算対象外","数えない"))),IF(COUNTIFS('入力'!$A$30:$A$88,S1674)=0,"一覧にない費目",IF(O1674&gt;0,"直した",IF(S1674="未分類","未分類","OK")))))))</f>
        <v/>
      </c>
    </row>
    <row r="1675">
      <c r="A1675" s="40" t="n"/>
      <c r="B1675" s="34" t="n"/>
      <c r="C1675" s="35" t="n"/>
      <c r="D1675" s="36" t="n"/>
      <c r="E1675" s="35" t="n"/>
      <c r="F1675" s="35" t="n"/>
      <c r="G1675" s="35" t="n"/>
      <c r="H1675" s="35" t="n"/>
      <c r="I1675" s="40" t="n"/>
      <c r="J1675" s="35" t="n"/>
      <c r="L1675" s="39">
        <f>IF(B1675="","",IFERROR(YEAR(B1675)*0+D1675*0+1,0))</f>
        <v/>
      </c>
      <c r="M1675" s="55">
        <f>IF(L1675&lt;&gt;1,"",IF(O1675&gt;0,IF(INDEX('分け方の表'!$O$4:$O$53,O1675)&lt;&gt;"",DATE(YEAR(INDEX('分け方の表'!$O$4:$O$53,O1675)),MONTH(INDEX('分け方の表'!$O$4:$O$53,O1675)),1),DATE(YEAR(B1675),MONTH(B1675),1)),DATE(YEAR(B1675),MONTH(B1675),1)))</f>
        <v/>
      </c>
      <c r="N1675" s="39">
        <f>IF(L1675&lt;&gt;1,"",IF(J1675="",0,IF(COUNTIFS($J$4:J1675,J1675)&gt;1,1,0)))</f>
        <v/>
      </c>
      <c r="O1675" s="39">
        <f>IF(L1675&lt;&gt;1,"",IF(J1675="",0,IFERROR(MATCH(J1675,'分け方の表'!$M$4:$M$53,0),0)))</f>
        <v/>
      </c>
      <c r="P1675" s="39">
        <f>IF(L1675&lt;&gt;1,"",IF(SUMPRODUCT((COUNTIFS(C1675,"*"&amp;'分け方の表'!$F$4:$F$23&amp;"*")&gt;0)*('分け方の表'!$F$4:$F$23&lt;&gt;"")*'分け方の表'!$I$4:$I$23)=0,99,1+COUNTIFS('分け方の表'!$I$4:$I$23,"&gt;"&amp;SUMPRODUCT((COUNTIFS(C1675,"*"&amp;'分け方の表'!$F$4:$F$23&amp;"*")&gt;0)*('分け方の表'!$F$4:$F$23&lt;&gt;"")*'分け方の表'!$I$4:$I$23))))</f>
        <v/>
      </c>
      <c r="Q1675" s="39">
        <f>IF(L1675&lt;&gt;1,"",IF(P1675&gt;=99,"",INDEX('分け方の表'!$G$4:$G$23,P1675)&amp;""))</f>
        <v/>
      </c>
      <c r="R1675" s="39">
        <f>IF(L1675&lt;&gt;1,"",IF((F1675="収入")*(G1675="給与")*(E1675&lt;&gt;"")*(COUNTIFS('分け方の表'!$J$4:$J$13,E1675)&gt;0),INDEX('分け方の表'!$K$4:$K$13,MATCH(E1675,'分け方の表'!$J$4:$J$13,0))&amp;"",IFERROR(INDEX('分け方の表'!$C$4:$C$103,MATCH(F1675&amp;"|"&amp;G1675,'分け方の表'!$D$4:$D$103,0))&amp;"",IFERROR(INDEX('分け方の表'!$C$4:$C$103,MATCH(F1675&amp;"|（ほか全部）",'分け方の表'!$D$4:$D$103,0))&amp;"","未分類"))))</f>
        <v/>
      </c>
      <c r="S1675" s="39">
        <f>IF(L1675&lt;&gt;1,"",IF(N1675=1,"",IF(IF(O1675&gt;0,INDEX('分け方の表'!$N$4:$N$53,O1675)&amp;"","")&lt;&gt;"",IF(INDEX('分け方の表'!$N$4:$N$53,O1675)="（数えない）","",INDEX('分け方の表'!$N$4:$N$53,O1675)&amp;""),IF(I1675&amp;""="1",IF((Q1675&lt;&gt;"")*(D1675&lt;0)*(IFERROR(INDEX('入力'!$E$30:$E$88,MATCH(Q1675,'入力'!$A$30:$A$88,0)),"")="貯める・増やす"),Q1675,""),IF(A1675&amp;""="0","",IF(Q1675&lt;&gt;"",Q1675,R1675))))))</f>
        <v/>
      </c>
      <c r="T1675" s="56">
        <f>IF(S1675="","",IF(IFERROR(INDEX('入力'!$E$30:$E$88,MATCH(S1675,'入力'!$A$30:$A$88,0)),"")="入るお金",D1675,-D1675))</f>
        <v/>
      </c>
      <c r="U1675" s="39">
        <f>IF(L1675="","",IF(L1675&lt;&gt;1,"見出しなど",IF(N1675=1,"重なり",IF(S1675="",IF(O1675&gt;0,"数えない（直した）",IF(I1675&amp;""="1","振替",IF(A1675&amp;""="0","計算対象外","数えない"))),IF(COUNTIFS('入力'!$A$30:$A$88,S1675)=0,"一覧にない費目",IF(O1675&gt;0,"直した",IF(S1675="未分類","未分類","OK")))))))</f>
        <v/>
      </c>
    </row>
    <row r="1676">
      <c r="A1676" s="40" t="n"/>
      <c r="B1676" s="34" t="n"/>
      <c r="C1676" s="35" t="n"/>
      <c r="D1676" s="36" t="n"/>
      <c r="E1676" s="35" t="n"/>
      <c r="F1676" s="35" t="n"/>
      <c r="G1676" s="35" t="n"/>
      <c r="H1676" s="35" t="n"/>
      <c r="I1676" s="40" t="n"/>
      <c r="J1676" s="35" t="n"/>
      <c r="L1676" s="39">
        <f>IF(B1676="","",IFERROR(YEAR(B1676)*0+D1676*0+1,0))</f>
        <v/>
      </c>
      <c r="M1676" s="55">
        <f>IF(L1676&lt;&gt;1,"",IF(O1676&gt;0,IF(INDEX('分け方の表'!$O$4:$O$53,O1676)&lt;&gt;"",DATE(YEAR(INDEX('分け方の表'!$O$4:$O$53,O1676)),MONTH(INDEX('分け方の表'!$O$4:$O$53,O1676)),1),DATE(YEAR(B1676),MONTH(B1676),1)),DATE(YEAR(B1676),MONTH(B1676),1)))</f>
        <v/>
      </c>
      <c r="N1676" s="39">
        <f>IF(L1676&lt;&gt;1,"",IF(J1676="",0,IF(COUNTIFS($J$4:J1676,J1676)&gt;1,1,0)))</f>
        <v/>
      </c>
      <c r="O1676" s="39">
        <f>IF(L1676&lt;&gt;1,"",IF(J1676="",0,IFERROR(MATCH(J1676,'分け方の表'!$M$4:$M$53,0),0)))</f>
        <v/>
      </c>
      <c r="P1676" s="39">
        <f>IF(L1676&lt;&gt;1,"",IF(SUMPRODUCT((COUNTIFS(C1676,"*"&amp;'分け方の表'!$F$4:$F$23&amp;"*")&gt;0)*('分け方の表'!$F$4:$F$23&lt;&gt;"")*'分け方の表'!$I$4:$I$23)=0,99,1+COUNTIFS('分け方の表'!$I$4:$I$23,"&gt;"&amp;SUMPRODUCT((COUNTIFS(C1676,"*"&amp;'分け方の表'!$F$4:$F$23&amp;"*")&gt;0)*('分け方の表'!$F$4:$F$23&lt;&gt;"")*'分け方の表'!$I$4:$I$23))))</f>
        <v/>
      </c>
      <c r="Q1676" s="39">
        <f>IF(L1676&lt;&gt;1,"",IF(P1676&gt;=99,"",INDEX('分け方の表'!$G$4:$G$23,P1676)&amp;""))</f>
        <v/>
      </c>
      <c r="R1676" s="39">
        <f>IF(L1676&lt;&gt;1,"",IF((F1676="収入")*(G1676="給与")*(E1676&lt;&gt;"")*(COUNTIFS('分け方の表'!$J$4:$J$13,E1676)&gt;0),INDEX('分け方の表'!$K$4:$K$13,MATCH(E1676,'分け方の表'!$J$4:$J$13,0))&amp;"",IFERROR(INDEX('分け方の表'!$C$4:$C$103,MATCH(F1676&amp;"|"&amp;G1676,'分け方の表'!$D$4:$D$103,0))&amp;"",IFERROR(INDEX('分け方の表'!$C$4:$C$103,MATCH(F1676&amp;"|（ほか全部）",'分け方の表'!$D$4:$D$103,0))&amp;"","未分類"))))</f>
        <v/>
      </c>
      <c r="S1676" s="39">
        <f>IF(L1676&lt;&gt;1,"",IF(N1676=1,"",IF(IF(O1676&gt;0,INDEX('分け方の表'!$N$4:$N$53,O1676)&amp;"","")&lt;&gt;"",IF(INDEX('分け方の表'!$N$4:$N$53,O1676)="（数えない）","",INDEX('分け方の表'!$N$4:$N$53,O1676)&amp;""),IF(I1676&amp;""="1",IF((Q1676&lt;&gt;"")*(D1676&lt;0)*(IFERROR(INDEX('入力'!$E$30:$E$88,MATCH(Q1676,'入力'!$A$30:$A$88,0)),"")="貯める・増やす"),Q1676,""),IF(A1676&amp;""="0","",IF(Q1676&lt;&gt;"",Q1676,R1676))))))</f>
        <v/>
      </c>
      <c r="T1676" s="56">
        <f>IF(S1676="","",IF(IFERROR(INDEX('入力'!$E$30:$E$88,MATCH(S1676,'入力'!$A$30:$A$88,0)),"")="入るお金",D1676,-D1676))</f>
        <v/>
      </c>
      <c r="U1676" s="39">
        <f>IF(L1676="","",IF(L1676&lt;&gt;1,"見出しなど",IF(N1676=1,"重なり",IF(S1676="",IF(O1676&gt;0,"数えない（直した）",IF(I1676&amp;""="1","振替",IF(A1676&amp;""="0","計算対象外","数えない"))),IF(COUNTIFS('入力'!$A$30:$A$88,S1676)=0,"一覧にない費目",IF(O1676&gt;0,"直した",IF(S1676="未分類","未分類","OK")))))))</f>
        <v/>
      </c>
    </row>
    <row r="1677">
      <c r="A1677" s="40" t="n"/>
      <c r="B1677" s="34" t="n"/>
      <c r="C1677" s="35" t="n"/>
      <c r="D1677" s="36" t="n"/>
      <c r="E1677" s="35" t="n"/>
      <c r="F1677" s="35" t="n"/>
      <c r="G1677" s="35" t="n"/>
      <c r="H1677" s="35" t="n"/>
      <c r="I1677" s="40" t="n"/>
      <c r="J1677" s="35" t="n"/>
      <c r="L1677" s="39">
        <f>IF(B1677="","",IFERROR(YEAR(B1677)*0+D1677*0+1,0))</f>
        <v/>
      </c>
      <c r="M1677" s="55">
        <f>IF(L1677&lt;&gt;1,"",IF(O1677&gt;0,IF(INDEX('分け方の表'!$O$4:$O$53,O1677)&lt;&gt;"",DATE(YEAR(INDEX('分け方の表'!$O$4:$O$53,O1677)),MONTH(INDEX('分け方の表'!$O$4:$O$53,O1677)),1),DATE(YEAR(B1677),MONTH(B1677),1)),DATE(YEAR(B1677),MONTH(B1677),1)))</f>
        <v/>
      </c>
      <c r="N1677" s="39">
        <f>IF(L1677&lt;&gt;1,"",IF(J1677="",0,IF(COUNTIFS($J$4:J1677,J1677)&gt;1,1,0)))</f>
        <v/>
      </c>
      <c r="O1677" s="39">
        <f>IF(L1677&lt;&gt;1,"",IF(J1677="",0,IFERROR(MATCH(J1677,'分け方の表'!$M$4:$M$53,0),0)))</f>
        <v/>
      </c>
      <c r="P1677" s="39">
        <f>IF(L1677&lt;&gt;1,"",IF(SUMPRODUCT((COUNTIFS(C1677,"*"&amp;'分け方の表'!$F$4:$F$23&amp;"*")&gt;0)*('分け方の表'!$F$4:$F$23&lt;&gt;"")*'分け方の表'!$I$4:$I$23)=0,99,1+COUNTIFS('分け方の表'!$I$4:$I$23,"&gt;"&amp;SUMPRODUCT((COUNTIFS(C1677,"*"&amp;'分け方の表'!$F$4:$F$23&amp;"*")&gt;0)*('分け方の表'!$F$4:$F$23&lt;&gt;"")*'分け方の表'!$I$4:$I$23))))</f>
        <v/>
      </c>
      <c r="Q1677" s="39">
        <f>IF(L1677&lt;&gt;1,"",IF(P1677&gt;=99,"",INDEX('分け方の表'!$G$4:$G$23,P1677)&amp;""))</f>
        <v/>
      </c>
      <c r="R1677" s="39">
        <f>IF(L1677&lt;&gt;1,"",IF((F1677="収入")*(G1677="給与")*(E1677&lt;&gt;"")*(COUNTIFS('分け方の表'!$J$4:$J$13,E1677)&gt;0),INDEX('分け方の表'!$K$4:$K$13,MATCH(E1677,'分け方の表'!$J$4:$J$13,0))&amp;"",IFERROR(INDEX('分け方の表'!$C$4:$C$103,MATCH(F1677&amp;"|"&amp;G1677,'分け方の表'!$D$4:$D$103,0))&amp;"",IFERROR(INDEX('分け方の表'!$C$4:$C$103,MATCH(F1677&amp;"|（ほか全部）",'分け方の表'!$D$4:$D$103,0))&amp;"","未分類"))))</f>
        <v/>
      </c>
      <c r="S1677" s="39">
        <f>IF(L1677&lt;&gt;1,"",IF(N1677=1,"",IF(IF(O1677&gt;0,INDEX('分け方の表'!$N$4:$N$53,O1677)&amp;"","")&lt;&gt;"",IF(INDEX('分け方の表'!$N$4:$N$53,O1677)="（数えない）","",INDEX('分け方の表'!$N$4:$N$53,O1677)&amp;""),IF(I1677&amp;""="1",IF((Q1677&lt;&gt;"")*(D1677&lt;0)*(IFERROR(INDEX('入力'!$E$30:$E$88,MATCH(Q1677,'入力'!$A$30:$A$88,0)),"")="貯める・増やす"),Q1677,""),IF(A1677&amp;""="0","",IF(Q1677&lt;&gt;"",Q1677,R1677))))))</f>
        <v/>
      </c>
      <c r="T1677" s="56">
        <f>IF(S1677="","",IF(IFERROR(INDEX('入力'!$E$30:$E$88,MATCH(S1677,'入力'!$A$30:$A$88,0)),"")="入るお金",D1677,-D1677))</f>
        <v/>
      </c>
      <c r="U1677" s="39">
        <f>IF(L1677="","",IF(L1677&lt;&gt;1,"見出しなど",IF(N1677=1,"重なり",IF(S1677="",IF(O1677&gt;0,"数えない（直した）",IF(I1677&amp;""="1","振替",IF(A1677&amp;""="0","計算対象外","数えない"))),IF(COUNTIFS('入力'!$A$30:$A$88,S1677)=0,"一覧にない費目",IF(O1677&gt;0,"直した",IF(S1677="未分類","未分類","OK")))))))</f>
        <v/>
      </c>
    </row>
    <row r="1678">
      <c r="A1678" s="40" t="n"/>
      <c r="B1678" s="34" t="n"/>
      <c r="C1678" s="35" t="n"/>
      <c r="D1678" s="36" t="n"/>
      <c r="E1678" s="35" t="n"/>
      <c r="F1678" s="35" t="n"/>
      <c r="G1678" s="35" t="n"/>
      <c r="H1678" s="35" t="n"/>
      <c r="I1678" s="40" t="n"/>
      <c r="J1678" s="35" t="n"/>
      <c r="L1678" s="39">
        <f>IF(B1678="","",IFERROR(YEAR(B1678)*0+D1678*0+1,0))</f>
        <v/>
      </c>
      <c r="M1678" s="55">
        <f>IF(L1678&lt;&gt;1,"",IF(O1678&gt;0,IF(INDEX('分け方の表'!$O$4:$O$53,O1678)&lt;&gt;"",DATE(YEAR(INDEX('分け方の表'!$O$4:$O$53,O1678)),MONTH(INDEX('分け方の表'!$O$4:$O$53,O1678)),1),DATE(YEAR(B1678),MONTH(B1678),1)),DATE(YEAR(B1678),MONTH(B1678),1)))</f>
        <v/>
      </c>
      <c r="N1678" s="39">
        <f>IF(L1678&lt;&gt;1,"",IF(J1678="",0,IF(COUNTIFS($J$4:J1678,J1678)&gt;1,1,0)))</f>
        <v/>
      </c>
      <c r="O1678" s="39">
        <f>IF(L1678&lt;&gt;1,"",IF(J1678="",0,IFERROR(MATCH(J1678,'分け方の表'!$M$4:$M$53,0),0)))</f>
        <v/>
      </c>
      <c r="P1678" s="39">
        <f>IF(L1678&lt;&gt;1,"",IF(SUMPRODUCT((COUNTIFS(C1678,"*"&amp;'分け方の表'!$F$4:$F$23&amp;"*")&gt;0)*('分け方の表'!$F$4:$F$23&lt;&gt;"")*'分け方の表'!$I$4:$I$23)=0,99,1+COUNTIFS('分け方の表'!$I$4:$I$23,"&gt;"&amp;SUMPRODUCT((COUNTIFS(C1678,"*"&amp;'分け方の表'!$F$4:$F$23&amp;"*")&gt;0)*('分け方の表'!$F$4:$F$23&lt;&gt;"")*'分け方の表'!$I$4:$I$23))))</f>
        <v/>
      </c>
      <c r="Q1678" s="39">
        <f>IF(L1678&lt;&gt;1,"",IF(P1678&gt;=99,"",INDEX('分け方の表'!$G$4:$G$23,P1678)&amp;""))</f>
        <v/>
      </c>
      <c r="R1678" s="39">
        <f>IF(L1678&lt;&gt;1,"",IF((F1678="収入")*(G1678="給与")*(E1678&lt;&gt;"")*(COUNTIFS('分け方の表'!$J$4:$J$13,E1678)&gt;0),INDEX('分け方の表'!$K$4:$K$13,MATCH(E1678,'分け方の表'!$J$4:$J$13,0))&amp;"",IFERROR(INDEX('分け方の表'!$C$4:$C$103,MATCH(F1678&amp;"|"&amp;G1678,'分け方の表'!$D$4:$D$103,0))&amp;"",IFERROR(INDEX('分け方の表'!$C$4:$C$103,MATCH(F1678&amp;"|（ほか全部）",'分け方の表'!$D$4:$D$103,0))&amp;"","未分類"))))</f>
        <v/>
      </c>
      <c r="S1678" s="39">
        <f>IF(L1678&lt;&gt;1,"",IF(N1678=1,"",IF(IF(O1678&gt;0,INDEX('分け方の表'!$N$4:$N$53,O1678)&amp;"","")&lt;&gt;"",IF(INDEX('分け方の表'!$N$4:$N$53,O1678)="（数えない）","",INDEX('分け方の表'!$N$4:$N$53,O1678)&amp;""),IF(I1678&amp;""="1",IF((Q1678&lt;&gt;"")*(D1678&lt;0)*(IFERROR(INDEX('入力'!$E$30:$E$88,MATCH(Q1678,'入力'!$A$30:$A$88,0)),"")="貯める・増やす"),Q1678,""),IF(A1678&amp;""="0","",IF(Q1678&lt;&gt;"",Q1678,R1678))))))</f>
        <v/>
      </c>
      <c r="T1678" s="56">
        <f>IF(S1678="","",IF(IFERROR(INDEX('入力'!$E$30:$E$88,MATCH(S1678,'入力'!$A$30:$A$88,0)),"")="入るお金",D1678,-D1678))</f>
        <v/>
      </c>
      <c r="U1678" s="39">
        <f>IF(L1678="","",IF(L1678&lt;&gt;1,"見出しなど",IF(N1678=1,"重なり",IF(S1678="",IF(O1678&gt;0,"数えない（直した）",IF(I1678&amp;""="1","振替",IF(A1678&amp;""="0","計算対象外","数えない"))),IF(COUNTIFS('入力'!$A$30:$A$88,S1678)=0,"一覧にない費目",IF(O1678&gt;0,"直した",IF(S1678="未分類","未分類","OK")))))))</f>
        <v/>
      </c>
    </row>
    <row r="1679">
      <c r="A1679" s="40" t="n"/>
      <c r="B1679" s="34" t="n"/>
      <c r="C1679" s="35" t="n"/>
      <c r="D1679" s="36" t="n"/>
      <c r="E1679" s="35" t="n"/>
      <c r="F1679" s="35" t="n"/>
      <c r="G1679" s="35" t="n"/>
      <c r="H1679" s="35" t="n"/>
      <c r="I1679" s="40" t="n"/>
      <c r="J1679" s="35" t="n"/>
      <c r="L1679" s="39">
        <f>IF(B1679="","",IFERROR(YEAR(B1679)*0+D1679*0+1,0))</f>
        <v/>
      </c>
      <c r="M1679" s="55">
        <f>IF(L1679&lt;&gt;1,"",IF(O1679&gt;0,IF(INDEX('分け方の表'!$O$4:$O$53,O1679)&lt;&gt;"",DATE(YEAR(INDEX('分け方の表'!$O$4:$O$53,O1679)),MONTH(INDEX('分け方の表'!$O$4:$O$53,O1679)),1),DATE(YEAR(B1679),MONTH(B1679),1)),DATE(YEAR(B1679),MONTH(B1679),1)))</f>
        <v/>
      </c>
      <c r="N1679" s="39">
        <f>IF(L1679&lt;&gt;1,"",IF(J1679="",0,IF(COUNTIFS($J$4:J1679,J1679)&gt;1,1,0)))</f>
        <v/>
      </c>
      <c r="O1679" s="39">
        <f>IF(L1679&lt;&gt;1,"",IF(J1679="",0,IFERROR(MATCH(J1679,'分け方の表'!$M$4:$M$53,0),0)))</f>
        <v/>
      </c>
      <c r="P1679" s="39">
        <f>IF(L1679&lt;&gt;1,"",IF(SUMPRODUCT((COUNTIFS(C1679,"*"&amp;'分け方の表'!$F$4:$F$23&amp;"*")&gt;0)*('分け方の表'!$F$4:$F$23&lt;&gt;"")*'分け方の表'!$I$4:$I$23)=0,99,1+COUNTIFS('分け方の表'!$I$4:$I$23,"&gt;"&amp;SUMPRODUCT((COUNTIFS(C1679,"*"&amp;'分け方の表'!$F$4:$F$23&amp;"*")&gt;0)*('分け方の表'!$F$4:$F$23&lt;&gt;"")*'分け方の表'!$I$4:$I$23))))</f>
        <v/>
      </c>
      <c r="Q1679" s="39">
        <f>IF(L1679&lt;&gt;1,"",IF(P1679&gt;=99,"",INDEX('分け方の表'!$G$4:$G$23,P1679)&amp;""))</f>
        <v/>
      </c>
      <c r="R1679" s="39">
        <f>IF(L1679&lt;&gt;1,"",IF((F1679="収入")*(G1679="給与")*(E1679&lt;&gt;"")*(COUNTIFS('分け方の表'!$J$4:$J$13,E1679)&gt;0),INDEX('分け方の表'!$K$4:$K$13,MATCH(E1679,'分け方の表'!$J$4:$J$13,0))&amp;"",IFERROR(INDEX('分け方の表'!$C$4:$C$103,MATCH(F1679&amp;"|"&amp;G1679,'分け方の表'!$D$4:$D$103,0))&amp;"",IFERROR(INDEX('分け方の表'!$C$4:$C$103,MATCH(F1679&amp;"|（ほか全部）",'分け方の表'!$D$4:$D$103,0))&amp;"","未分類"))))</f>
        <v/>
      </c>
      <c r="S1679" s="39">
        <f>IF(L1679&lt;&gt;1,"",IF(N1679=1,"",IF(IF(O1679&gt;0,INDEX('分け方の表'!$N$4:$N$53,O1679)&amp;"","")&lt;&gt;"",IF(INDEX('分け方の表'!$N$4:$N$53,O1679)="（数えない）","",INDEX('分け方の表'!$N$4:$N$53,O1679)&amp;""),IF(I1679&amp;""="1",IF((Q1679&lt;&gt;"")*(D1679&lt;0)*(IFERROR(INDEX('入力'!$E$30:$E$88,MATCH(Q1679,'入力'!$A$30:$A$88,0)),"")="貯める・増やす"),Q1679,""),IF(A1679&amp;""="0","",IF(Q1679&lt;&gt;"",Q1679,R1679))))))</f>
        <v/>
      </c>
      <c r="T1679" s="56">
        <f>IF(S1679="","",IF(IFERROR(INDEX('入力'!$E$30:$E$88,MATCH(S1679,'入力'!$A$30:$A$88,0)),"")="入るお金",D1679,-D1679))</f>
        <v/>
      </c>
      <c r="U1679" s="39">
        <f>IF(L1679="","",IF(L1679&lt;&gt;1,"見出しなど",IF(N1679=1,"重なり",IF(S1679="",IF(O1679&gt;0,"数えない（直した）",IF(I1679&amp;""="1","振替",IF(A1679&amp;""="0","計算対象外","数えない"))),IF(COUNTIFS('入力'!$A$30:$A$88,S1679)=0,"一覧にない費目",IF(O1679&gt;0,"直した",IF(S1679="未分類","未分類","OK")))))))</f>
        <v/>
      </c>
    </row>
    <row r="1680">
      <c r="A1680" s="40" t="n"/>
      <c r="B1680" s="34" t="n"/>
      <c r="C1680" s="35" t="n"/>
      <c r="D1680" s="36" t="n"/>
      <c r="E1680" s="35" t="n"/>
      <c r="F1680" s="35" t="n"/>
      <c r="G1680" s="35" t="n"/>
      <c r="H1680" s="35" t="n"/>
      <c r="I1680" s="40" t="n"/>
      <c r="J1680" s="35" t="n"/>
      <c r="L1680" s="39">
        <f>IF(B1680="","",IFERROR(YEAR(B1680)*0+D1680*0+1,0))</f>
        <v/>
      </c>
      <c r="M1680" s="55">
        <f>IF(L1680&lt;&gt;1,"",IF(O1680&gt;0,IF(INDEX('分け方の表'!$O$4:$O$53,O1680)&lt;&gt;"",DATE(YEAR(INDEX('分け方の表'!$O$4:$O$53,O1680)),MONTH(INDEX('分け方の表'!$O$4:$O$53,O1680)),1),DATE(YEAR(B1680),MONTH(B1680),1)),DATE(YEAR(B1680),MONTH(B1680),1)))</f>
        <v/>
      </c>
      <c r="N1680" s="39">
        <f>IF(L1680&lt;&gt;1,"",IF(J1680="",0,IF(COUNTIFS($J$4:J1680,J1680)&gt;1,1,0)))</f>
        <v/>
      </c>
      <c r="O1680" s="39">
        <f>IF(L1680&lt;&gt;1,"",IF(J1680="",0,IFERROR(MATCH(J1680,'分け方の表'!$M$4:$M$53,0),0)))</f>
        <v/>
      </c>
      <c r="P1680" s="39">
        <f>IF(L1680&lt;&gt;1,"",IF(SUMPRODUCT((COUNTIFS(C1680,"*"&amp;'分け方の表'!$F$4:$F$23&amp;"*")&gt;0)*('分け方の表'!$F$4:$F$23&lt;&gt;"")*'分け方の表'!$I$4:$I$23)=0,99,1+COUNTIFS('分け方の表'!$I$4:$I$23,"&gt;"&amp;SUMPRODUCT((COUNTIFS(C1680,"*"&amp;'分け方の表'!$F$4:$F$23&amp;"*")&gt;0)*('分け方の表'!$F$4:$F$23&lt;&gt;"")*'分け方の表'!$I$4:$I$23))))</f>
        <v/>
      </c>
      <c r="Q1680" s="39">
        <f>IF(L1680&lt;&gt;1,"",IF(P1680&gt;=99,"",INDEX('分け方の表'!$G$4:$G$23,P1680)&amp;""))</f>
        <v/>
      </c>
      <c r="R1680" s="39">
        <f>IF(L1680&lt;&gt;1,"",IF((F1680="収入")*(G1680="給与")*(E1680&lt;&gt;"")*(COUNTIFS('分け方の表'!$J$4:$J$13,E1680)&gt;0),INDEX('分け方の表'!$K$4:$K$13,MATCH(E1680,'分け方の表'!$J$4:$J$13,0))&amp;"",IFERROR(INDEX('分け方の表'!$C$4:$C$103,MATCH(F1680&amp;"|"&amp;G1680,'分け方の表'!$D$4:$D$103,0))&amp;"",IFERROR(INDEX('分け方の表'!$C$4:$C$103,MATCH(F1680&amp;"|（ほか全部）",'分け方の表'!$D$4:$D$103,0))&amp;"","未分類"))))</f>
        <v/>
      </c>
      <c r="S1680" s="39">
        <f>IF(L1680&lt;&gt;1,"",IF(N1680=1,"",IF(IF(O1680&gt;0,INDEX('分け方の表'!$N$4:$N$53,O1680)&amp;"","")&lt;&gt;"",IF(INDEX('分け方の表'!$N$4:$N$53,O1680)="（数えない）","",INDEX('分け方の表'!$N$4:$N$53,O1680)&amp;""),IF(I1680&amp;""="1",IF((Q1680&lt;&gt;"")*(D1680&lt;0)*(IFERROR(INDEX('入力'!$E$30:$E$88,MATCH(Q1680,'入力'!$A$30:$A$88,0)),"")="貯める・増やす"),Q1680,""),IF(A1680&amp;""="0","",IF(Q1680&lt;&gt;"",Q1680,R1680))))))</f>
        <v/>
      </c>
      <c r="T1680" s="56">
        <f>IF(S1680="","",IF(IFERROR(INDEX('入力'!$E$30:$E$88,MATCH(S1680,'入力'!$A$30:$A$88,0)),"")="入るお金",D1680,-D1680))</f>
        <v/>
      </c>
      <c r="U1680" s="39">
        <f>IF(L1680="","",IF(L1680&lt;&gt;1,"見出しなど",IF(N1680=1,"重なり",IF(S1680="",IF(O1680&gt;0,"数えない（直した）",IF(I1680&amp;""="1","振替",IF(A1680&amp;""="0","計算対象外","数えない"))),IF(COUNTIFS('入力'!$A$30:$A$88,S1680)=0,"一覧にない費目",IF(O1680&gt;0,"直した",IF(S1680="未分類","未分類","OK")))))))</f>
        <v/>
      </c>
    </row>
    <row r="1681">
      <c r="A1681" s="40" t="n"/>
      <c r="B1681" s="34" t="n"/>
      <c r="C1681" s="35" t="n"/>
      <c r="D1681" s="36" t="n"/>
      <c r="E1681" s="35" t="n"/>
      <c r="F1681" s="35" t="n"/>
      <c r="G1681" s="35" t="n"/>
      <c r="H1681" s="35" t="n"/>
      <c r="I1681" s="40" t="n"/>
      <c r="J1681" s="35" t="n"/>
      <c r="L1681" s="39">
        <f>IF(B1681="","",IFERROR(YEAR(B1681)*0+D1681*0+1,0))</f>
        <v/>
      </c>
      <c r="M1681" s="55">
        <f>IF(L1681&lt;&gt;1,"",IF(O1681&gt;0,IF(INDEX('分け方の表'!$O$4:$O$53,O1681)&lt;&gt;"",DATE(YEAR(INDEX('分け方の表'!$O$4:$O$53,O1681)),MONTH(INDEX('分け方の表'!$O$4:$O$53,O1681)),1),DATE(YEAR(B1681),MONTH(B1681),1)),DATE(YEAR(B1681),MONTH(B1681),1)))</f>
        <v/>
      </c>
      <c r="N1681" s="39">
        <f>IF(L1681&lt;&gt;1,"",IF(J1681="",0,IF(COUNTIFS($J$4:J1681,J1681)&gt;1,1,0)))</f>
        <v/>
      </c>
      <c r="O1681" s="39">
        <f>IF(L1681&lt;&gt;1,"",IF(J1681="",0,IFERROR(MATCH(J1681,'分け方の表'!$M$4:$M$53,0),0)))</f>
        <v/>
      </c>
      <c r="P1681" s="39">
        <f>IF(L1681&lt;&gt;1,"",IF(SUMPRODUCT((COUNTIFS(C1681,"*"&amp;'分け方の表'!$F$4:$F$23&amp;"*")&gt;0)*('分け方の表'!$F$4:$F$23&lt;&gt;"")*'分け方の表'!$I$4:$I$23)=0,99,1+COUNTIFS('分け方の表'!$I$4:$I$23,"&gt;"&amp;SUMPRODUCT((COUNTIFS(C1681,"*"&amp;'分け方の表'!$F$4:$F$23&amp;"*")&gt;0)*('分け方の表'!$F$4:$F$23&lt;&gt;"")*'分け方の表'!$I$4:$I$23))))</f>
        <v/>
      </c>
      <c r="Q1681" s="39">
        <f>IF(L1681&lt;&gt;1,"",IF(P1681&gt;=99,"",INDEX('分け方の表'!$G$4:$G$23,P1681)&amp;""))</f>
        <v/>
      </c>
      <c r="R1681" s="39">
        <f>IF(L1681&lt;&gt;1,"",IF((F1681="収入")*(G1681="給与")*(E1681&lt;&gt;"")*(COUNTIFS('分け方の表'!$J$4:$J$13,E1681)&gt;0),INDEX('分け方の表'!$K$4:$K$13,MATCH(E1681,'分け方の表'!$J$4:$J$13,0))&amp;"",IFERROR(INDEX('分け方の表'!$C$4:$C$103,MATCH(F1681&amp;"|"&amp;G1681,'分け方の表'!$D$4:$D$103,0))&amp;"",IFERROR(INDEX('分け方の表'!$C$4:$C$103,MATCH(F1681&amp;"|（ほか全部）",'分け方の表'!$D$4:$D$103,0))&amp;"","未分類"))))</f>
        <v/>
      </c>
      <c r="S1681" s="39">
        <f>IF(L1681&lt;&gt;1,"",IF(N1681=1,"",IF(IF(O1681&gt;0,INDEX('分け方の表'!$N$4:$N$53,O1681)&amp;"","")&lt;&gt;"",IF(INDEX('分け方の表'!$N$4:$N$53,O1681)="（数えない）","",INDEX('分け方の表'!$N$4:$N$53,O1681)&amp;""),IF(I1681&amp;""="1",IF((Q1681&lt;&gt;"")*(D1681&lt;0)*(IFERROR(INDEX('入力'!$E$30:$E$88,MATCH(Q1681,'入力'!$A$30:$A$88,0)),"")="貯める・増やす"),Q1681,""),IF(A1681&amp;""="0","",IF(Q1681&lt;&gt;"",Q1681,R1681))))))</f>
        <v/>
      </c>
      <c r="T1681" s="56">
        <f>IF(S1681="","",IF(IFERROR(INDEX('入力'!$E$30:$E$88,MATCH(S1681,'入力'!$A$30:$A$88,0)),"")="入るお金",D1681,-D1681))</f>
        <v/>
      </c>
      <c r="U1681" s="39">
        <f>IF(L1681="","",IF(L1681&lt;&gt;1,"見出しなど",IF(N1681=1,"重なり",IF(S1681="",IF(O1681&gt;0,"数えない（直した）",IF(I1681&amp;""="1","振替",IF(A1681&amp;""="0","計算対象外","数えない"))),IF(COUNTIFS('入力'!$A$30:$A$88,S1681)=0,"一覧にない費目",IF(O1681&gt;0,"直した",IF(S1681="未分類","未分類","OK")))))))</f>
        <v/>
      </c>
    </row>
    <row r="1682">
      <c r="A1682" s="40" t="n"/>
      <c r="B1682" s="34" t="n"/>
      <c r="C1682" s="35" t="n"/>
      <c r="D1682" s="36" t="n"/>
      <c r="E1682" s="35" t="n"/>
      <c r="F1682" s="35" t="n"/>
      <c r="G1682" s="35" t="n"/>
      <c r="H1682" s="35" t="n"/>
      <c r="I1682" s="40" t="n"/>
      <c r="J1682" s="35" t="n"/>
      <c r="L1682" s="39">
        <f>IF(B1682="","",IFERROR(YEAR(B1682)*0+D1682*0+1,0))</f>
        <v/>
      </c>
      <c r="M1682" s="55">
        <f>IF(L1682&lt;&gt;1,"",IF(O1682&gt;0,IF(INDEX('分け方の表'!$O$4:$O$53,O1682)&lt;&gt;"",DATE(YEAR(INDEX('分け方の表'!$O$4:$O$53,O1682)),MONTH(INDEX('分け方の表'!$O$4:$O$53,O1682)),1),DATE(YEAR(B1682),MONTH(B1682),1)),DATE(YEAR(B1682),MONTH(B1682),1)))</f>
        <v/>
      </c>
      <c r="N1682" s="39">
        <f>IF(L1682&lt;&gt;1,"",IF(J1682="",0,IF(COUNTIFS($J$4:J1682,J1682)&gt;1,1,0)))</f>
        <v/>
      </c>
      <c r="O1682" s="39">
        <f>IF(L1682&lt;&gt;1,"",IF(J1682="",0,IFERROR(MATCH(J1682,'分け方の表'!$M$4:$M$53,0),0)))</f>
        <v/>
      </c>
      <c r="P1682" s="39">
        <f>IF(L1682&lt;&gt;1,"",IF(SUMPRODUCT((COUNTIFS(C1682,"*"&amp;'分け方の表'!$F$4:$F$23&amp;"*")&gt;0)*('分け方の表'!$F$4:$F$23&lt;&gt;"")*'分け方の表'!$I$4:$I$23)=0,99,1+COUNTIFS('分け方の表'!$I$4:$I$23,"&gt;"&amp;SUMPRODUCT((COUNTIFS(C1682,"*"&amp;'分け方の表'!$F$4:$F$23&amp;"*")&gt;0)*('分け方の表'!$F$4:$F$23&lt;&gt;"")*'分け方の表'!$I$4:$I$23))))</f>
        <v/>
      </c>
      <c r="Q1682" s="39">
        <f>IF(L1682&lt;&gt;1,"",IF(P1682&gt;=99,"",INDEX('分け方の表'!$G$4:$G$23,P1682)&amp;""))</f>
        <v/>
      </c>
      <c r="R1682" s="39">
        <f>IF(L1682&lt;&gt;1,"",IF((F1682="収入")*(G1682="給与")*(E1682&lt;&gt;"")*(COUNTIFS('分け方の表'!$J$4:$J$13,E1682)&gt;0),INDEX('分け方の表'!$K$4:$K$13,MATCH(E1682,'分け方の表'!$J$4:$J$13,0))&amp;"",IFERROR(INDEX('分け方の表'!$C$4:$C$103,MATCH(F1682&amp;"|"&amp;G1682,'分け方の表'!$D$4:$D$103,0))&amp;"",IFERROR(INDEX('分け方の表'!$C$4:$C$103,MATCH(F1682&amp;"|（ほか全部）",'分け方の表'!$D$4:$D$103,0))&amp;"","未分類"))))</f>
        <v/>
      </c>
      <c r="S1682" s="39">
        <f>IF(L1682&lt;&gt;1,"",IF(N1682=1,"",IF(IF(O1682&gt;0,INDEX('分け方の表'!$N$4:$N$53,O1682)&amp;"","")&lt;&gt;"",IF(INDEX('分け方の表'!$N$4:$N$53,O1682)="（数えない）","",INDEX('分け方の表'!$N$4:$N$53,O1682)&amp;""),IF(I1682&amp;""="1",IF((Q1682&lt;&gt;"")*(D1682&lt;0)*(IFERROR(INDEX('入力'!$E$30:$E$88,MATCH(Q1682,'入力'!$A$30:$A$88,0)),"")="貯める・増やす"),Q1682,""),IF(A1682&amp;""="0","",IF(Q1682&lt;&gt;"",Q1682,R1682))))))</f>
        <v/>
      </c>
      <c r="T1682" s="56">
        <f>IF(S1682="","",IF(IFERROR(INDEX('入力'!$E$30:$E$88,MATCH(S1682,'入力'!$A$30:$A$88,0)),"")="入るお金",D1682,-D1682))</f>
        <v/>
      </c>
      <c r="U1682" s="39">
        <f>IF(L1682="","",IF(L1682&lt;&gt;1,"見出しなど",IF(N1682=1,"重なり",IF(S1682="",IF(O1682&gt;0,"数えない（直した）",IF(I1682&amp;""="1","振替",IF(A1682&amp;""="0","計算対象外","数えない"))),IF(COUNTIFS('入力'!$A$30:$A$88,S1682)=0,"一覧にない費目",IF(O1682&gt;0,"直した",IF(S1682="未分類","未分類","OK")))))))</f>
        <v/>
      </c>
    </row>
    <row r="1683">
      <c r="A1683" s="40" t="n"/>
      <c r="B1683" s="34" t="n"/>
      <c r="C1683" s="35" t="n"/>
      <c r="D1683" s="36" t="n"/>
      <c r="E1683" s="35" t="n"/>
      <c r="F1683" s="35" t="n"/>
      <c r="G1683" s="35" t="n"/>
      <c r="H1683" s="35" t="n"/>
      <c r="I1683" s="40" t="n"/>
      <c r="J1683" s="35" t="n"/>
      <c r="L1683" s="39">
        <f>IF(B1683="","",IFERROR(YEAR(B1683)*0+D1683*0+1,0))</f>
        <v/>
      </c>
      <c r="M1683" s="55">
        <f>IF(L1683&lt;&gt;1,"",IF(O1683&gt;0,IF(INDEX('分け方の表'!$O$4:$O$53,O1683)&lt;&gt;"",DATE(YEAR(INDEX('分け方の表'!$O$4:$O$53,O1683)),MONTH(INDEX('分け方の表'!$O$4:$O$53,O1683)),1),DATE(YEAR(B1683),MONTH(B1683),1)),DATE(YEAR(B1683),MONTH(B1683),1)))</f>
        <v/>
      </c>
      <c r="N1683" s="39">
        <f>IF(L1683&lt;&gt;1,"",IF(J1683="",0,IF(COUNTIFS($J$4:J1683,J1683)&gt;1,1,0)))</f>
        <v/>
      </c>
      <c r="O1683" s="39">
        <f>IF(L1683&lt;&gt;1,"",IF(J1683="",0,IFERROR(MATCH(J1683,'分け方の表'!$M$4:$M$53,0),0)))</f>
        <v/>
      </c>
      <c r="P1683" s="39">
        <f>IF(L1683&lt;&gt;1,"",IF(SUMPRODUCT((COUNTIFS(C1683,"*"&amp;'分け方の表'!$F$4:$F$23&amp;"*")&gt;0)*('分け方の表'!$F$4:$F$23&lt;&gt;"")*'分け方の表'!$I$4:$I$23)=0,99,1+COUNTIFS('分け方の表'!$I$4:$I$23,"&gt;"&amp;SUMPRODUCT((COUNTIFS(C1683,"*"&amp;'分け方の表'!$F$4:$F$23&amp;"*")&gt;0)*('分け方の表'!$F$4:$F$23&lt;&gt;"")*'分け方の表'!$I$4:$I$23))))</f>
        <v/>
      </c>
      <c r="Q1683" s="39">
        <f>IF(L1683&lt;&gt;1,"",IF(P1683&gt;=99,"",INDEX('分け方の表'!$G$4:$G$23,P1683)&amp;""))</f>
        <v/>
      </c>
      <c r="R1683" s="39">
        <f>IF(L1683&lt;&gt;1,"",IF((F1683="収入")*(G1683="給与")*(E1683&lt;&gt;"")*(COUNTIFS('分け方の表'!$J$4:$J$13,E1683)&gt;0),INDEX('分け方の表'!$K$4:$K$13,MATCH(E1683,'分け方の表'!$J$4:$J$13,0))&amp;"",IFERROR(INDEX('分け方の表'!$C$4:$C$103,MATCH(F1683&amp;"|"&amp;G1683,'分け方の表'!$D$4:$D$103,0))&amp;"",IFERROR(INDEX('分け方の表'!$C$4:$C$103,MATCH(F1683&amp;"|（ほか全部）",'分け方の表'!$D$4:$D$103,0))&amp;"","未分類"))))</f>
        <v/>
      </c>
      <c r="S1683" s="39">
        <f>IF(L1683&lt;&gt;1,"",IF(N1683=1,"",IF(IF(O1683&gt;0,INDEX('分け方の表'!$N$4:$N$53,O1683)&amp;"","")&lt;&gt;"",IF(INDEX('分け方の表'!$N$4:$N$53,O1683)="（数えない）","",INDEX('分け方の表'!$N$4:$N$53,O1683)&amp;""),IF(I1683&amp;""="1",IF((Q1683&lt;&gt;"")*(D1683&lt;0)*(IFERROR(INDEX('入力'!$E$30:$E$88,MATCH(Q1683,'入力'!$A$30:$A$88,0)),"")="貯める・増やす"),Q1683,""),IF(A1683&amp;""="0","",IF(Q1683&lt;&gt;"",Q1683,R1683))))))</f>
        <v/>
      </c>
      <c r="T1683" s="56">
        <f>IF(S1683="","",IF(IFERROR(INDEX('入力'!$E$30:$E$88,MATCH(S1683,'入力'!$A$30:$A$88,0)),"")="入るお金",D1683,-D1683))</f>
        <v/>
      </c>
      <c r="U1683" s="39">
        <f>IF(L1683="","",IF(L1683&lt;&gt;1,"見出しなど",IF(N1683=1,"重なり",IF(S1683="",IF(O1683&gt;0,"数えない（直した）",IF(I1683&amp;""="1","振替",IF(A1683&amp;""="0","計算対象外","数えない"))),IF(COUNTIFS('入力'!$A$30:$A$88,S1683)=0,"一覧にない費目",IF(O1683&gt;0,"直した",IF(S1683="未分類","未分類","OK")))))))</f>
        <v/>
      </c>
    </row>
    <row r="1684">
      <c r="A1684" s="40" t="n"/>
      <c r="B1684" s="34" t="n"/>
      <c r="C1684" s="35" t="n"/>
      <c r="D1684" s="36" t="n"/>
      <c r="E1684" s="35" t="n"/>
      <c r="F1684" s="35" t="n"/>
      <c r="G1684" s="35" t="n"/>
      <c r="H1684" s="35" t="n"/>
      <c r="I1684" s="40" t="n"/>
      <c r="J1684" s="35" t="n"/>
      <c r="L1684" s="39">
        <f>IF(B1684="","",IFERROR(YEAR(B1684)*0+D1684*0+1,0))</f>
        <v/>
      </c>
      <c r="M1684" s="55">
        <f>IF(L1684&lt;&gt;1,"",IF(O1684&gt;0,IF(INDEX('分け方の表'!$O$4:$O$53,O1684)&lt;&gt;"",DATE(YEAR(INDEX('分け方の表'!$O$4:$O$53,O1684)),MONTH(INDEX('分け方の表'!$O$4:$O$53,O1684)),1),DATE(YEAR(B1684),MONTH(B1684),1)),DATE(YEAR(B1684),MONTH(B1684),1)))</f>
        <v/>
      </c>
      <c r="N1684" s="39">
        <f>IF(L1684&lt;&gt;1,"",IF(J1684="",0,IF(COUNTIFS($J$4:J1684,J1684)&gt;1,1,0)))</f>
        <v/>
      </c>
      <c r="O1684" s="39">
        <f>IF(L1684&lt;&gt;1,"",IF(J1684="",0,IFERROR(MATCH(J1684,'分け方の表'!$M$4:$M$53,0),0)))</f>
        <v/>
      </c>
      <c r="P1684" s="39">
        <f>IF(L1684&lt;&gt;1,"",IF(SUMPRODUCT((COUNTIFS(C1684,"*"&amp;'分け方の表'!$F$4:$F$23&amp;"*")&gt;0)*('分け方の表'!$F$4:$F$23&lt;&gt;"")*'分け方の表'!$I$4:$I$23)=0,99,1+COUNTIFS('分け方の表'!$I$4:$I$23,"&gt;"&amp;SUMPRODUCT((COUNTIFS(C1684,"*"&amp;'分け方の表'!$F$4:$F$23&amp;"*")&gt;0)*('分け方の表'!$F$4:$F$23&lt;&gt;"")*'分け方の表'!$I$4:$I$23))))</f>
        <v/>
      </c>
      <c r="Q1684" s="39">
        <f>IF(L1684&lt;&gt;1,"",IF(P1684&gt;=99,"",INDEX('分け方の表'!$G$4:$G$23,P1684)&amp;""))</f>
        <v/>
      </c>
      <c r="R1684" s="39">
        <f>IF(L1684&lt;&gt;1,"",IF((F1684="収入")*(G1684="給与")*(E1684&lt;&gt;"")*(COUNTIFS('分け方の表'!$J$4:$J$13,E1684)&gt;0),INDEX('分け方の表'!$K$4:$K$13,MATCH(E1684,'分け方の表'!$J$4:$J$13,0))&amp;"",IFERROR(INDEX('分け方の表'!$C$4:$C$103,MATCH(F1684&amp;"|"&amp;G1684,'分け方の表'!$D$4:$D$103,0))&amp;"",IFERROR(INDEX('分け方の表'!$C$4:$C$103,MATCH(F1684&amp;"|（ほか全部）",'分け方の表'!$D$4:$D$103,0))&amp;"","未分類"))))</f>
        <v/>
      </c>
      <c r="S1684" s="39">
        <f>IF(L1684&lt;&gt;1,"",IF(N1684=1,"",IF(IF(O1684&gt;0,INDEX('分け方の表'!$N$4:$N$53,O1684)&amp;"","")&lt;&gt;"",IF(INDEX('分け方の表'!$N$4:$N$53,O1684)="（数えない）","",INDEX('分け方の表'!$N$4:$N$53,O1684)&amp;""),IF(I1684&amp;""="1",IF((Q1684&lt;&gt;"")*(D1684&lt;0)*(IFERROR(INDEX('入力'!$E$30:$E$88,MATCH(Q1684,'入力'!$A$30:$A$88,0)),"")="貯める・増やす"),Q1684,""),IF(A1684&amp;""="0","",IF(Q1684&lt;&gt;"",Q1684,R1684))))))</f>
        <v/>
      </c>
      <c r="T1684" s="56">
        <f>IF(S1684="","",IF(IFERROR(INDEX('入力'!$E$30:$E$88,MATCH(S1684,'入力'!$A$30:$A$88,0)),"")="入るお金",D1684,-D1684))</f>
        <v/>
      </c>
      <c r="U1684" s="39">
        <f>IF(L1684="","",IF(L1684&lt;&gt;1,"見出しなど",IF(N1684=1,"重なり",IF(S1684="",IF(O1684&gt;0,"数えない（直した）",IF(I1684&amp;""="1","振替",IF(A1684&amp;""="0","計算対象外","数えない"))),IF(COUNTIFS('入力'!$A$30:$A$88,S1684)=0,"一覧にない費目",IF(O1684&gt;0,"直した",IF(S1684="未分類","未分類","OK")))))))</f>
        <v/>
      </c>
    </row>
    <row r="1685">
      <c r="A1685" s="40" t="n"/>
      <c r="B1685" s="34" t="n"/>
      <c r="C1685" s="35" t="n"/>
      <c r="D1685" s="36" t="n"/>
      <c r="E1685" s="35" t="n"/>
      <c r="F1685" s="35" t="n"/>
      <c r="G1685" s="35" t="n"/>
      <c r="H1685" s="35" t="n"/>
      <c r="I1685" s="40" t="n"/>
      <c r="J1685" s="35" t="n"/>
      <c r="L1685" s="39">
        <f>IF(B1685="","",IFERROR(YEAR(B1685)*0+D1685*0+1,0))</f>
        <v/>
      </c>
      <c r="M1685" s="55">
        <f>IF(L1685&lt;&gt;1,"",IF(O1685&gt;0,IF(INDEX('分け方の表'!$O$4:$O$53,O1685)&lt;&gt;"",DATE(YEAR(INDEX('分け方の表'!$O$4:$O$53,O1685)),MONTH(INDEX('分け方の表'!$O$4:$O$53,O1685)),1),DATE(YEAR(B1685),MONTH(B1685),1)),DATE(YEAR(B1685),MONTH(B1685),1)))</f>
        <v/>
      </c>
      <c r="N1685" s="39">
        <f>IF(L1685&lt;&gt;1,"",IF(J1685="",0,IF(COUNTIFS($J$4:J1685,J1685)&gt;1,1,0)))</f>
        <v/>
      </c>
      <c r="O1685" s="39">
        <f>IF(L1685&lt;&gt;1,"",IF(J1685="",0,IFERROR(MATCH(J1685,'分け方の表'!$M$4:$M$53,0),0)))</f>
        <v/>
      </c>
      <c r="P1685" s="39">
        <f>IF(L1685&lt;&gt;1,"",IF(SUMPRODUCT((COUNTIFS(C1685,"*"&amp;'分け方の表'!$F$4:$F$23&amp;"*")&gt;0)*('分け方の表'!$F$4:$F$23&lt;&gt;"")*'分け方の表'!$I$4:$I$23)=0,99,1+COUNTIFS('分け方の表'!$I$4:$I$23,"&gt;"&amp;SUMPRODUCT((COUNTIFS(C1685,"*"&amp;'分け方の表'!$F$4:$F$23&amp;"*")&gt;0)*('分け方の表'!$F$4:$F$23&lt;&gt;"")*'分け方の表'!$I$4:$I$23))))</f>
        <v/>
      </c>
      <c r="Q1685" s="39">
        <f>IF(L1685&lt;&gt;1,"",IF(P1685&gt;=99,"",INDEX('分け方の表'!$G$4:$G$23,P1685)&amp;""))</f>
        <v/>
      </c>
      <c r="R1685" s="39">
        <f>IF(L1685&lt;&gt;1,"",IF((F1685="収入")*(G1685="給与")*(E1685&lt;&gt;"")*(COUNTIFS('分け方の表'!$J$4:$J$13,E1685)&gt;0),INDEX('分け方の表'!$K$4:$K$13,MATCH(E1685,'分け方の表'!$J$4:$J$13,0))&amp;"",IFERROR(INDEX('分け方の表'!$C$4:$C$103,MATCH(F1685&amp;"|"&amp;G1685,'分け方の表'!$D$4:$D$103,0))&amp;"",IFERROR(INDEX('分け方の表'!$C$4:$C$103,MATCH(F1685&amp;"|（ほか全部）",'分け方の表'!$D$4:$D$103,0))&amp;"","未分類"))))</f>
        <v/>
      </c>
      <c r="S1685" s="39">
        <f>IF(L1685&lt;&gt;1,"",IF(N1685=1,"",IF(IF(O1685&gt;0,INDEX('分け方の表'!$N$4:$N$53,O1685)&amp;"","")&lt;&gt;"",IF(INDEX('分け方の表'!$N$4:$N$53,O1685)="（数えない）","",INDEX('分け方の表'!$N$4:$N$53,O1685)&amp;""),IF(I1685&amp;""="1",IF((Q1685&lt;&gt;"")*(D1685&lt;0)*(IFERROR(INDEX('入力'!$E$30:$E$88,MATCH(Q1685,'入力'!$A$30:$A$88,0)),"")="貯める・増やす"),Q1685,""),IF(A1685&amp;""="0","",IF(Q1685&lt;&gt;"",Q1685,R1685))))))</f>
        <v/>
      </c>
      <c r="T1685" s="56">
        <f>IF(S1685="","",IF(IFERROR(INDEX('入力'!$E$30:$E$88,MATCH(S1685,'入力'!$A$30:$A$88,0)),"")="入るお金",D1685,-D1685))</f>
        <v/>
      </c>
      <c r="U1685" s="39">
        <f>IF(L1685="","",IF(L1685&lt;&gt;1,"見出しなど",IF(N1685=1,"重なり",IF(S1685="",IF(O1685&gt;0,"数えない（直した）",IF(I1685&amp;""="1","振替",IF(A1685&amp;""="0","計算対象外","数えない"))),IF(COUNTIFS('入力'!$A$30:$A$88,S1685)=0,"一覧にない費目",IF(O1685&gt;0,"直した",IF(S1685="未分類","未分類","OK")))))))</f>
        <v/>
      </c>
    </row>
    <row r="1686">
      <c r="A1686" s="40" t="n"/>
      <c r="B1686" s="34" t="n"/>
      <c r="C1686" s="35" t="n"/>
      <c r="D1686" s="36" t="n"/>
      <c r="E1686" s="35" t="n"/>
      <c r="F1686" s="35" t="n"/>
      <c r="G1686" s="35" t="n"/>
      <c r="H1686" s="35" t="n"/>
      <c r="I1686" s="40" t="n"/>
      <c r="J1686" s="35" t="n"/>
      <c r="L1686" s="39">
        <f>IF(B1686="","",IFERROR(YEAR(B1686)*0+D1686*0+1,0))</f>
        <v/>
      </c>
      <c r="M1686" s="55">
        <f>IF(L1686&lt;&gt;1,"",IF(O1686&gt;0,IF(INDEX('分け方の表'!$O$4:$O$53,O1686)&lt;&gt;"",DATE(YEAR(INDEX('分け方の表'!$O$4:$O$53,O1686)),MONTH(INDEX('分け方の表'!$O$4:$O$53,O1686)),1),DATE(YEAR(B1686),MONTH(B1686),1)),DATE(YEAR(B1686),MONTH(B1686),1)))</f>
        <v/>
      </c>
      <c r="N1686" s="39">
        <f>IF(L1686&lt;&gt;1,"",IF(J1686="",0,IF(COUNTIFS($J$4:J1686,J1686)&gt;1,1,0)))</f>
        <v/>
      </c>
      <c r="O1686" s="39">
        <f>IF(L1686&lt;&gt;1,"",IF(J1686="",0,IFERROR(MATCH(J1686,'分け方の表'!$M$4:$M$53,0),0)))</f>
        <v/>
      </c>
      <c r="P1686" s="39">
        <f>IF(L1686&lt;&gt;1,"",IF(SUMPRODUCT((COUNTIFS(C1686,"*"&amp;'分け方の表'!$F$4:$F$23&amp;"*")&gt;0)*('分け方の表'!$F$4:$F$23&lt;&gt;"")*'分け方の表'!$I$4:$I$23)=0,99,1+COUNTIFS('分け方の表'!$I$4:$I$23,"&gt;"&amp;SUMPRODUCT((COUNTIFS(C1686,"*"&amp;'分け方の表'!$F$4:$F$23&amp;"*")&gt;0)*('分け方の表'!$F$4:$F$23&lt;&gt;"")*'分け方の表'!$I$4:$I$23))))</f>
        <v/>
      </c>
      <c r="Q1686" s="39">
        <f>IF(L1686&lt;&gt;1,"",IF(P1686&gt;=99,"",INDEX('分け方の表'!$G$4:$G$23,P1686)&amp;""))</f>
        <v/>
      </c>
      <c r="R1686" s="39">
        <f>IF(L1686&lt;&gt;1,"",IF((F1686="収入")*(G1686="給与")*(E1686&lt;&gt;"")*(COUNTIFS('分け方の表'!$J$4:$J$13,E1686)&gt;0),INDEX('分け方の表'!$K$4:$K$13,MATCH(E1686,'分け方の表'!$J$4:$J$13,0))&amp;"",IFERROR(INDEX('分け方の表'!$C$4:$C$103,MATCH(F1686&amp;"|"&amp;G1686,'分け方の表'!$D$4:$D$103,0))&amp;"",IFERROR(INDEX('分け方の表'!$C$4:$C$103,MATCH(F1686&amp;"|（ほか全部）",'分け方の表'!$D$4:$D$103,0))&amp;"","未分類"))))</f>
        <v/>
      </c>
      <c r="S1686" s="39">
        <f>IF(L1686&lt;&gt;1,"",IF(N1686=1,"",IF(IF(O1686&gt;0,INDEX('分け方の表'!$N$4:$N$53,O1686)&amp;"","")&lt;&gt;"",IF(INDEX('分け方の表'!$N$4:$N$53,O1686)="（数えない）","",INDEX('分け方の表'!$N$4:$N$53,O1686)&amp;""),IF(I1686&amp;""="1",IF((Q1686&lt;&gt;"")*(D1686&lt;0)*(IFERROR(INDEX('入力'!$E$30:$E$88,MATCH(Q1686,'入力'!$A$30:$A$88,0)),"")="貯める・増やす"),Q1686,""),IF(A1686&amp;""="0","",IF(Q1686&lt;&gt;"",Q1686,R1686))))))</f>
        <v/>
      </c>
      <c r="T1686" s="56">
        <f>IF(S1686="","",IF(IFERROR(INDEX('入力'!$E$30:$E$88,MATCH(S1686,'入力'!$A$30:$A$88,0)),"")="入るお金",D1686,-D1686))</f>
        <v/>
      </c>
      <c r="U1686" s="39">
        <f>IF(L1686="","",IF(L1686&lt;&gt;1,"見出しなど",IF(N1686=1,"重なり",IF(S1686="",IF(O1686&gt;0,"数えない（直した）",IF(I1686&amp;""="1","振替",IF(A1686&amp;""="0","計算対象外","数えない"))),IF(COUNTIFS('入力'!$A$30:$A$88,S1686)=0,"一覧にない費目",IF(O1686&gt;0,"直した",IF(S1686="未分類","未分類","OK")))))))</f>
        <v/>
      </c>
    </row>
    <row r="1687">
      <c r="A1687" s="40" t="n"/>
      <c r="B1687" s="34" t="n"/>
      <c r="C1687" s="35" t="n"/>
      <c r="D1687" s="36" t="n"/>
      <c r="E1687" s="35" t="n"/>
      <c r="F1687" s="35" t="n"/>
      <c r="G1687" s="35" t="n"/>
      <c r="H1687" s="35" t="n"/>
      <c r="I1687" s="40" t="n"/>
      <c r="J1687" s="35" t="n"/>
      <c r="L1687" s="39">
        <f>IF(B1687="","",IFERROR(YEAR(B1687)*0+D1687*0+1,0))</f>
        <v/>
      </c>
      <c r="M1687" s="55">
        <f>IF(L1687&lt;&gt;1,"",IF(O1687&gt;0,IF(INDEX('分け方の表'!$O$4:$O$53,O1687)&lt;&gt;"",DATE(YEAR(INDEX('分け方の表'!$O$4:$O$53,O1687)),MONTH(INDEX('分け方の表'!$O$4:$O$53,O1687)),1),DATE(YEAR(B1687),MONTH(B1687),1)),DATE(YEAR(B1687),MONTH(B1687),1)))</f>
        <v/>
      </c>
      <c r="N1687" s="39">
        <f>IF(L1687&lt;&gt;1,"",IF(J1687="",0,IF(COUNTIFS($J$4:J1687,J1687)&gt;1,1,0)))</f>
        <v/>
      </c>
      <c r="O1687" s="39">
        <f>IF(L1687&lt;&gt;1,"",IF(J1687="",0,IFERROR(MATCH(J1687,'分け方の表'!$M$4:$M$53,0),0)))</f>
        <v/>
      </c>
      <c r="P1687" s="39">
        <f>IF(L1687&lt;&gt;1,"",IF(SUMPRODUCT((COUNTIFS(C1687,"*"&amp;'分け方の表'!$F$4:$F$23&amp;"*")&gt;0)*('分け方の表'!$F$4:$F$23&lt;&gt;"")*'分け方の表'!$I$4:$I$23)=0,99,1+COUNTIFS('分け方の表'!$I$4:$I$23,"&gt;"&amp;SUMPRODUCT((COUNTIFS(C1687,"*"&amp;'分け方の表'!$F$4:$F$23&amp;"*")&gt;0)*('分け方の表'!$F$4:$F$23&lt;&gt;"")*'分け方の表'!$I$4:$I$23))))</f>
        <v/>
      </c>
      <c r="Q1687" s="39">
        <f>IF(L1687&lt;&gt;1,"",IF(P1687&gt;=99,"",INDEX('分け方の表'!$G$4:$G$23,P1687)&amp;""))</f>
        <v/>
      </c>
      <c r="R1687" s="39">
        <f>IF(L1687&lt;&gt;1,"",IF((F1687="収入")*(G1687="給与")*(E1687&lt;&gt;"")*(COUNTIFS('分け方の表'!$J$4:$J$13,E1687)&gt;0),INDEX('分け方の表'!$K$4:$K$13,MATCH(E1687,'分け方の表'!$J$4:$J$13,0))&amp;"",IFERROR(INDEX('分け方の表'!$C$4:$C$103,MATCH(F1687&amp;"|"&amp;G1687,'分け方の表'!$D$4:$D$103,0))&amp;"",IFERROR(INDEX('分け方の表'!$C$4:$C$103,MATCH(F1687&amp;"|（ほか全部）",'分け方の表'!$D$4:$D$103,0))&amp;"","未分類"))))</f>
        <v/>
      </c>
      <c r="S1687" s="39">
        <f>IF(L1687&lt;&gt;1,"",IF(N1687=1,"",IF(IF(O1687&gt;0,INDEX('分け方の表'!$N$4:$N$53,O1687)&amp;"","")&lt;&gt;"",IF(INDEX('分け方の表'!$N$4:$N$53,O1687)="（数えない）","",INDEX('分け方の表'!$N$4:$N$53,O1687)&amp;""),IF(I1687&amp;""="1",IF((Q1687&lt;&gt;"")*(D1687&lt;0)*(IFERROR(INDEX('入力'!$E$30:$E$88,MATCH(Q1687,'入力'!$A$30:$A$88,0)),"")="貯める・増やす"),Q1687,""),IF(A1687&amp;""="0","",IF(Q1687&lt;&gt;"",Q1687,R1687))))))</f>
        <v/>
      </c>
      <c r="T1687" s="56">
        <f>IF(S1687="","",IF(IFERROR(INDEX('入力'!$E$30:$E$88,MATCH(S1687,'入力'!$A$30:$A$88,0)),"")="入るお金",D1687,-D1687))</f>
        <v/>
      </c>
      <c r="U1687" s="39">
        <f>IF(L1687="","",IF(L1687&lt;&gt;1,"見出しなど",IF(N1687=1,"重なり",IF(S1687="",IF(O1687&gt;0,"数えない（直した）",IF(I1687&amp;""="1","振替",IF(A1687&amp;""="0","計算対象外","数えない"))),IF(COUNTIFS('入力'!$A$30:$A$88,S1687)=0,"一覧にない費目",IF(O1687&gt;0,"直した",IF(S1687="未分類","未分類","OK")))))))</f>
        <v/>
      </c>
    </row>
    <row r="1688">
      <c r="A1688" s="40" t="n"/>
      <c r="B1688" s="34" t="n"/>
      <c r="C1688" s="35" t="n"/>
      <c r="D1688" s="36" t="n"/>
      <c r="E1688" s="35" t="n"/>
      <c r="F1688" s="35" t="n"/>
      <c r="G1688" s="35" t="n"/>
      <c r="H1688" s="35" t="n"/>
      <c r="I1688" s="40" t="n"/>
      <c r="J1688" s="35" t="n"/>
      <c r="L1688" s="39">
        <f>IF(B1688="","",IFERROR(YEAR(B1688)*0+D1688*0+1,0))</f>
        <v/>
      </c>
      <c r="M1688" s="55">
        <f>IF(L1688&lt;&gt;1,"",IF(O1688&gt;0,IF(INDEX('分け方の表'!$O$4:$O$53,O1688)&lt;&gt;"",DATE(YEAR(INDEX('分け方の表'!$O$4:$O$53,O1688)),MONTH(INDEX('分け方の表'!$O$4:$O$53,O1688)),1),DATE(YEAR(B1688),MONTH(B1688),1)),DATE(YEAR(B1688),MONTH(B1688),1)))</f>
        <v/>
      </c>
      <c r="N1688" s="39">
        <f>IF(L1688&lt;&gt;1,"",IF(J1688="",0,IF(COUNTIFS($J$4:J1688,J1688)&gt;1,1,0)))</f>
        <v/>
      </c>
      <c r="O1688" s="39">
        <f>IF(L1688&lt;&gt;1,"",IF(J1688="",0,IFERROR(MATCH(J1688,'分け方の表'!$M$4:$M$53,0),0)))</f>
        <v/>
      </c>
      <c r="P1688" s="39">
        <f>IF(L1688&lt;&gt;1,"",IF(SUMPRODUCT((COUNTIFS(C1688,"*"&amp;'分け方の表'!$F$4:$F$23&amp;"*")&gt;0)*('分け方の表'!$F$4:$F$23&lt;&gt;"")*'分け方の表'!$I$4:$I$23)=0,99,1+COUNTIFS('分け方の表'!$I$4:$I$23,"&gt;"&amp;SUMPRODUCT((COUNTIFS(C1688,"*"&amp;'分け方の表'!$F$4:$F$23&amp;"*")&gt;0)*('分け方の表'!$F$4:$F$23&lt;&gt;"")*'分け方の表'!$I$4:$I$23))))</f>
        <v/>
      </c>
      <c r="Q1688" s="39">
        <f>IF(L1688&lt;&gt;1,"",IF(P1688&gt;=99,"",INDEX('分け方の表'!$G$4:$G$23,P1688)&amp;""))</f>
        <v/>
      </c>
      <c r="R1688" s="39">
        <f>IF(L1688&lt;&gt;1,"",IF((F1688="収入")*(G1688="給与")*(E1688&lt;&gt;"")*(COUNTIFS('分け方の表'!$J$4:$J$13,E1688)&gt;0),INDEX('分け方の表'!$K$4:$K$13,MATCH(E1688,'分け方の表'!$J$4:$J$13,0))&amp;"",IFERROR(INDEX('分け方の表'!$C$4:$C$103,MATCH(F1688&amp;"|"&amp;G1688,'分け方の表'!$D$4:$D$103,0))&amp;"",IFERROR(INDEX('分け方の表'!$C$4:$C$103,MATCH(F1688&amp;"|（ほか全部）",'分け方の表'!$D$4:$D$103,0))&amp;"","未分類"))))</f>
        <v/>
      </c>
      <c r="S1688" s="39">
        <f>IF(L1688&lt;&gt;1,"",IF(N1688=1,"",IF(IF(O1688&gt;0,INDEX('分け方の表'!$N$4:$N$53,O1688)&amp;"","")&lt;&gt;"",IF(INDEX('分け方の表'!$N$4:$N$53,O1688)="（数えない）","",INDEX('分け方の表'!$N$4:$N$53,O1688)&amp;""),IF(I1688&amp;""="1",IF((Q1688&lt;&gt;"")*(D1688&lt;0)*(IFERROR(INDEX('入力'!$E$30:$E$88,MATCH(Q1688,'入力'!$A$30:$A$88,0)),"")="貯める・増やす"),Q1688,""),IF(A1688&amp;""="0","",IF(Q1688&lt;&gt;"",Q1688,R1688))))))</f>
        <v/>
      </c>
      <c r="T1688" s="56">
        <f>IF(S1688="","",IF(IFERROR(INDEX('入力'!$E$30:$E$88,MATCH(S1688,'入力'!$A$30:$A$88,0)),"")="入るお金",D1688,-D1688))</f>
        <v/>
      </c>
      <c r="U1688" s="39">
        <f>IF(L1688="","",IF(L1688&lt;&gt;1,"見出しなど",IF(N1688=1,"重なり",IF(S1688="",IF(O1688&gt;0,"数えない（直した）",IF(I1688&amp;""="1","振替",IF(A1688&amp;""="0","計算対象外","数えない"))),IF(COUNTIFS('入力'!$A$30:$A$88,S1688)=0,"一覧にない費目",IF(O1688&gt;0,"直した",IF(S1688="未分類","未分類","OK")))))))</f>
        <v/>
      </c>
    </row>
    <row r="1689">
      <c r="A1689" s="40" t="n"/>
      <c r="B1689" s="34" t="n"/>
      <c r="C1689" s="35" t="n"/>
      <c r="D1689" s="36" t="n"/>
      <c r="E1689" s="35" t="n"/>
      <c r="F1689" s="35" t="n"/>
      <c r="G1689" s="35" t="n"/>
      <c r="H1689" s="35" t="n"/>
      <c r="I1689" s="40" t="n"/>
      <c r="J1689" s="35" t="n"/>
      <c r="L1689" s="39">
        <f>IF(B1689="","",IFERROR(YEAR(B1689)*0+D1689*0+1,0))</f>
        <v/>
      </c>
      <c r="M1689" s="55">
        <f>IF(L1689&lt;&gt;1,"",IF(O1689&gt;0,IF(INDEX('分け方の表'!$O$4:$O$53,O1689)&lt;&gt;"",DATE(YEAR(INDEX('分け方の表'!$O$4:$O$53,O1689)),MONTH(INDEX('分け方の表'!$O$4:$O$53,O1689)),1),DATE(YEAR(B1689),MONTH(B1689),1)),DATE(YEAR(B1689),MONTH(B1689),1)))</f>
        <v/>
      </c>
      <c r="N1689" s="39">
        <f>IF(L1689&lt;&gt;1,"",IF(J1689="",0,IF(COUNTIFS($J$4:J1689,J1689)&gt;1,1,0)))</f>
        <v/>
      </c>
      <c r="O1689" s="39">
        <f>IF(L1689&lt;&gt;1,"",IF(J1689="",0,IFERROR(MATCH(J1689,'分け方の表'!$M$4:$M$53,0),0)))</f>
        <v/>
      </c>
      <c r="P1689" s="39">
        <f>IF(L1689&lt;&gt;1,"",IF(SUMPRODUCT((COUNTIFS(C1689,"*"&amp;'分け方の表'!$F$4:$F$23&amp;"*")&gt;0)*('分け方の表'!$F$4:$F$23&lt;&gt;"")*'分け方の表'!$I$4:$I$23)=0,99,1+COUNTIFS('分け方の表'!$I$4:$I$23,"&gt;"&amp;SUMPRODUCT((COUNTIFS(C1689,"*"&amp;'分け方の表'!$F$4:$F$23&amp;"*")&gt;0)*('分け方の表'!$F$4:$F$23&lt;&gt;"")*'分け方の表'!$I$4:$I$23))))</f>
        <v/>
      </c>
      <c r="Q1689" s="39">
        <f>IF(L1689&lt;&gt;1,"",IF(P1689&gt;=99,"",INDEX('分け方の表'!$G$4:$G$23,P1689)&amp;""))</f>
        <v/>
      </c>
      <c r="R1689" s="39">
        <f>IF(L1689&lt;&gt;1,"",IF((F1689="収入")*(G1689="給与")*(E1689&lt;&gt;"")*(COUNTIFS('分け方の表'!$J$4:$J$13,E1689)&gt;0),INDEX('分け方の表'!$K$4:$K$13,MATCH(E1689,'分け方の表'!$J$4:$J$13,0))&amp;"",IFERROR(INDEX('分け方の表'!$C$4:$C$103,MATCH(F1689&amp;"|"&amp;G1689,'分け方の表'!$D$4:$D$103,0))&amp;"",IFERROR(INDEX('分け方の表'!$C$4:$C$103,MATCH(F1689&amp;"|（ほか全部）",'分け方の表'!$D$4:$D$103,0))&amp;"","未分類"))))</f>
        <v/>
      </c>
      <c r="S1689" s="39">
        <f>IF(L1689&lt;&gt;1,"",IF(N1689=1,"",IF(IF(O1689&gt;0,INDEX('分け方の表'!$N$4:$N$53,O1689)&amp;"","")&lt;&gt;"",IF(INDEX('分け方の表'!$N$4:$N$53,O1689)="（数えない）","",INDEX('分け方の表'!$N$4:$N$53,O1689)&amp;""),IF(I1689&amp;""="1",IF((Q1689&lt;&gt;"")*(D1689&lt;0)*(IFERROR(INDEX('入力'!$E$30:$E$88,MATCH(Q1689,'入力'!$A$30:$A$88,0)),"")="貯める・増やす"),Q1689,""),IF(A1689&amp;""="0","",IF(Q1689&lt;&gt;"",Q1689,R1689))))))</f>
        <v/>
      </c>
      <c r="T1689" s="56">
        <f>IF(S1689="","",IF(IFERROR(INDEX('入力'!$E$30:$E$88,MATCH(S1689,'入力'!$A$30:$A$88,0)),"")="入るお金",D1689,-D1689))</f>
        <v/>
      </c>
      <c r="U1689" s="39">
        <f>IF(L1689="","",IF(L1689&lt;&gt;1,"見出しなど",IF(N1689=1,"重なり",IF(S1689="",IF(O1689&gt;0,"数えない（直した）",IF(I1689&amp;""="1","振替",IF(A1689&amp;""="0","計算対象外","数えない"))),IF(COUNTIFS('入力'!$A$30:$A$88,S1689)=0,"一覧にない費目",IF(O1689&gt;0,"直した",IF(S1689="未分類","未分類","OK")))))))</f>
        <v/>
      </c>
    </row>
    <row r="1690">
      <c r="A1690" s="40" t="n"/>
      <c r="B1690" s="34" t="n"/>
      <c r="C1690" s="35" t="n"/>
      <c r="D1690" s="36" t="n"/>
      <c r="E1690" s="35" t="n"/>
      <c r="F1690" s="35" t="n"/>
      <c r="G1690" s="35" t="n"/>
      <c r="H1690" s="35" t="n"/>
      <c r="I1690" s="40" t="n"/>
      <c r="J1690" s="35" t="n"/>
      <c r="L1690" s="39">
        <f>IF(B1690="","",IFERROR(YEAR(B1690)*0+D1690*0+1,0))</f>
        <v/>
      </c>
      <c r="M1690" s="55">
        <f>IF(L1690&lt;&gt;1,"",IF(O1690&gt;0,IF(INDEX('分け方の表'!$O$4:$O$53,O1690)&lt;&gt;"",DATE(YEAR(INDEX('分け方の表'!$O$4:$O$53,O1690)),MONTH(INDEX('分け方の表'!$O$4:$O$53,O1690)),1),DATE(YEAR(B1690),MONTH(B1690),1)),DATE(YEAR(B1690),MONTH(B1690),1)))</f>
        <v/>
      </c>
      <c r="N1690" s="39">
        <f>IF(L1690&lt;&gt;1,"",IF(J1690="",0,IF(COUNTIFS($J$4:J1690,J1690)&gt;1,1,0)))</f>
        <v/>
      </c>
      <c r="O1690" s="39">
        <f>IF(L1690&lt;&gt;1,"",IF(J1690="",0,IFERROR(MATCH(J1690,'分け方の表'!$M$4:$M$53,0),0)))</f>
        <v/>
      </c>
      <c r="P1690" s="39">
        <f>IF(L1690&lt;&gt;1,"",IF(SUMPRODUCT((COUNTIFS(C1690,"*"&amp;'分け方の表'!$F$4:$F$23&amp;"*")&gt;0)*('分け方の表'!$F$4:$F$23&lt;&gt;"")*'分け方の表'!$I$4:$I$23)=0,99,1+COUNTIFS('分け方の表'!$I$4:$I$23,"&gt;"&amp;SUMPRODUCT((COUNTIFS(C1690,"*"&amp;'分け方の表'!$F$4:$F$23&amp;"*")&gt;0)*('分け方の表'!$F$4:$F$23&lt;&gt;"")*'分け方の表'!$I$4:$I$23))))</f>
        <v/>
      </c>
      <c r="Q1690" s="39">
        <f>IF(L1690&lt;&gt;1,"",IF(P1690&gt;=99,"",INDEX('分け方の表'!$G$4:$G$23,P1690)&amp;""))</f>
        <v/>
      </c>
      <c r="R1690" s="39">
        <f>IF(L1690&lt;&gt;1,"",IF((F1690="収入")*(G1690="給与")*(E1690&lt;&gt;"")*(COUNTIFS('分け方の表'!$J$4:$J$13,E1690)&gt;0),INDEX('分け方の表'!$K$4:$K$13,MATCH(E1690,'分け方の表'!$J$4:$J$13,0))&amp;"",IFERROR(INDEX('分け方の表'!$C$4:$C$103,MATCH(F1690&amp;"|"&amp;G1690,'分け方の表'!$D$4:$D$103,0))&amp;"",IFERROR(INDEX('分け方の表'!$C$4:$C$103,MATCH(F1690&amp;"|（ほか全部）",'分け方の表'!$D$4:$D$103,0))&amp;"","未分類"))))</f>
        <v/>
      </c>
      <c r="S1690" s="39">
        <f>IF(L1690&lt;&gt;1,"",IF(N1690=1,"",IF(IF(O1690&gt;0,INDEX('分け方の表'!$N$4:$N$53,O1690)&amp;"","")&lt;&gt;"",IF(INDEX('分け方の表'!$N$4:$N$53,O1690)="（数えない）","",INDEX('分け方の表'!$N$4:$N$53,O1690)&amp;""),IF(I1690&amp;""="1",IF((Q1690&lt;&gt;"")*(D1690&lt;0)*(IFERROR(INDEX('入力'!$E$30:$E$88,MATCH(Q1690,'入力'!$A$30:$A$88,0)),"")="貯める・増やす"),Q1690,""),IF(A1690&amp;""="0","",IF(Q1690&lt;&gt;"",Q1690,R1690))))))</f>
        <v/>
      </c>
      <c r="T1690" s="56">
        <f>IF(S1690="","",IF(IFERROR(INDEX('入力'!$E$30:$E$88,MATCH(S1690,'入力'!$A$30:$A$88,0)),"")="入るお金",D1690,-D1690))</f>
        <v/>
      </c>
      <c r="U1690" s="39">
        <f>IF(L1690="","",IF(L1690&lt;&gt;1,"見出しなど",IF(N1690=1,"重なり",IF(S1690="",IF(O1690&gt;0,"数えない（直した）",IF(I1690&amp;""="1","振替",IF(A1690&amp;""="0","計算対象外","数えない"))),IF(COUNTIFS('入力'!$A$30:$A$88,S1690)=0,"一覧にない費目",IF(O1690&gt;0,"直した",IF(S1690="未分類","未分類","OK")))))))</f>
        <v/>
      </c>
    </row>
    <row r="1691">
      <c r="A1691" s="40" t="n"/>
      <c r="B1691" s="34" t="n"/>
      <c r="C1691" s="35" t="n"/>
      <c r="D1691" s="36" t="n"/>
      <c r="E1691" s="35" t="n"/>
      <c r="F1691" s="35" t="n"/>
      <c r="G1691" s="35" t="n"/>
      <c r="H1691" s="35" t="n"/>
      <c r="I1691" s="40" t="n"/>
      <c r="J1691" s="35" t="n"/>
      <c r="L1691" s="39">
        <f>IF(B1691="","",IFERROR(YEAR(B1691)*0+D1691*0+1,0))</f>
        <v/>
      </c>
      <c r="M1691" s="55">
        <f>IF(L1691&lt;&gt;1,"",IF(O1691&gt;0,IF(INDEX('分け方の表'!$O$4:$O$53,O1691)&lt;&gt;"",DATE(YEAR(INDEX('分け方の表'!$O$4:$O$53,O1691)),MONTH(INDEX('分け方の表'!$O$4:$O$53,O1691)),1),DATE(YEAR(B1691),MONTH(B1691),1)),DATE(YEAR(B1691),MONTH(B1691),1)))</f>
        <v/>
      </c>
      <c r="N1691" s="39">
        <f>IF(L1691&lt;&gt;1,"",IF(J1691="",0,IF(COUNTIFS($J$4:J1691,J1691)&gt;1,1,0)))</f>
        <v/>
      </c>
      <c r="O1691" s="39">
        <f>IF(L1691&lt;&gt;1,"",IF(J1691="",0,IFERROR(MATCH(J1691,'分け方の表'!$M$4:$M$53,0),0)))</f>
        <v/>
      </c>
      <c r="P1691" s="39">
        <f>IF(L1691&lt;&gt;1,"",IF(SUMPRODUCT((COUNTIFS(C1691,"*"&amp;'分け方の表'!$F$4:$F$23&amp;"*")&gt;0)*('分け方の表'!$F$4:$F$23&lt;&gt;"")*'分け方の表'!$I$4:$I$23)=0,99,1+COUNTIFS('分け方の表'!$I$4:$I$23,"&gt;"&amp;SUMPRODUCT((COUNTIFS(C1691,"*"&amp;'分け方の表'!$F$4:$F$23&amp;"*")&gt;0)*('分け方の表'!$F$4:$F$23&lt;&gt;"")*'分け方の表'!$I$4:$I$23))))</f>
        <v/>
      </c>
      <c r="Q1691" s="39">
        <f>IF(L1691&lt;&gt;1,"",IF(P1691&gt;=99,"",INDEX('分け方の表'!$G$4:$G$23,P1691)&amp;""))</f>
        <v/>
      </c>
      <c r="R1691" s="39">
        <f>IF(L1691&lt;&gt;1,"",IF((F1691="収入")*(G1691="給与")*(E1691&lt;&gt;"")*(COUNTIFS('分け方の表'!$J$4:$J$13,E1691)&gt;0),INDEX('分け方の表'!$K$4:$K$13,MATCH(E1691,'分け方の表'!$J$4:$J$13,0))&amp;"",IFERROR(INDEX('分け方の表'!$C$4:$C$103,MATCH(F1691&amp;"|"&amp;G1691,'分け方の表'!$D$4:$D$103,0))&amp;"",IFERROR(INDEX('分け方の表'!$C$4:$C$103,MATCH(F1691&amp;"|（ほか全部）",'分け方の表'!$D$4:$D$103,0))&amp;"","未分類"))))</f>
        <v/>
      </c>
      <c r="S1691" s="39">
        <f>IF(L1691&lt;&gt;1,"",IF(N1691=1,"",IF(IF(O1691&gt;0,INDEX('分け方の表'!$N$4:$N$53,O1691)&amp;"","")&lt;&gt;"",IF(INDEX('分け方の表'!$N$4:$N$53,O1691)="（数えない）","",INDEX('分け方の表'!$N$4:$N$53,O1691)&amp;""),IF(I1691&amp;""="1",IF((Q1691&lt;&gt;"")*(D1691&lt;0)*(IFERROR(INDEX('入力'!$E$30:$E$88,MATCH(Q1691,'入力'!$A$30:$A$88,0)),"")="貯める・増やす"),Q1691,""),IF(A1691&amp;""="0","",IF(Q1691&lt;&gt;"",Q1691,R1691))))))</f>
        <v/>
      </c>
      <c r="T1691" s="56">
        <f>IF(S1691="","",IF(IFERROR(INDEX('入力'!$E$30:$E$88,MATCH(S1691,'入力'!$A$30:$A$88,0)),"")="入るお金",D1691,-D1691))</f>
        <v/>
      </c>
      <c r="U1691" s="39">
        <f>IF(L1691="","",IF(L1691&lt;&gt;1,"見出しなど",IF(N1691=1,"重なり",IF(S1691="",IF(O1691&gt;0,"数えない（直した）",IF(I1691&amp;""="1","振替",IF(A1691&amp;""="0","計算対象外","数えない"))),IF(COUNTIFS('入力'!$A$30:$A$88,S1691)=0,"一覧にない費目",IF(O1691&gt;0,"直した",IF(S1691="未分類","未分類","OK")))))))</f>
        <v/>
      </c>
    </row>
    <row r="1692">
      <c r="A1692" s="40" t="n"/>
      <c r="B1692" s="34" t="n"/>
      <c r="C1692" s="35" t="n"/>
      <c r="D1692" s="36" t="n"/>
      <c r="E1692" s="35" t="n"/>
      <c r="F1692" s="35" t="n"/>
      <c r="G1692" s="35" t="n"/>
      <c r="H1692" s="35" t="n"/>
      <c r="I1692" s="40" t="n"/>
      <c r="J1692" s="35" t="n"/>
      <c r="L1692" s="39">
        <f>IF(B1692="","",IFERROR(YEAR(B1692)*0+D1692*0+1,0))</f>
        <v/>
      </c>
      <c r="M1692" s="55">
        <f>IF(L1692&lt;&gt;1,"",IF(O1692&gt;0,IF(INDEX('分け方の表'!$O$4:$O$53,O1692)&lt;&gt;"",DATE(YEAR(INDEX('分け方の表'!$O$4:$O$53,O1692)),MONTH(INDEX('分け方の表'!$O$4:$O$53,O1692)),1),DATE(YEAR(B1692),MONTH(B1692),1)),DATE(YEAR(B1692),MONTH(B1692),1)))</f>
        <v/>
      </c>
      <c r="N1692" s="39">
        <f>IF(L1692&lt;&gt;1,"",IF(J1692="",0,IF(COUNTIFS($J$4:J1692,J1692)&gt;1,1,0)))</f>
        <v/>
      </c>
      <c r="O1692" s="39">
        <f>IF(L1692&lt;&gt;1,"",IF(J1692="",0,IFERROR(MATCH(J1692,'分け方の表'!$M$4:$M$53,0),0)))</f>
        <v/>
      </c>
      <c r="P1692" s="39">
        <f>IF(L1692&lt;&gt;1,"",IF(SUMPRODUCT((COUNTIFS(C1692,"*"&amp;'分け方の表'!$F$4:$F$23&amp;"*")&gt;0)*('分け方の表'!$F$4:$F$23&lt;&gt;"")*'分け方の表'!$I$4:$I$23)=0,99,1+COUNTIFS('分け方の表'!$I$4:$I$23,"&gt;"&amp;SUMPRODUCT((COUNTIFS(C1692,"*"&amp;'分け方の表'!$F$4:$F$23&amp;"*")&gt;0)*('分け方の表'!$F$4:$F$23&lt;&gt;"")*'分け方の表'!$I$4:$I$23))))</f>
        <v/>
      </c>
      <c r="Q1692" s="39">
        <f>IF(L1692&lt;&gt;1,"",IF(P1692&gt;=99,"",INDEX('分け方の表'!$G$4:$G$23,P1692)&amp;""))</f>
        <v/>
      </c>
      <c r="R1692" s="39">
        <f>IF(L1692&lt;&gt;1,"",IF((F1692="収入")*(G1692="給与")*(E1692&lt;&gt;"")*(COUNTIFS('分け方の表'!$J$4:$J$13,E1692)&gt;0),INDEX('分け方の表'!$K$4:$K$13,MATCH(E1692,'分け方の表'!$J$4:$J$13,0))&amp;"",IFERROR(INDEX('分け方の表'!$C$4:$C$103,MATCH(F1692&amp;"|"&amp;G1692,'分け方の表'!$D$4:$D$103,0))&amp;"",IFERROR(INDEX('分け方の表'!$C$4:$C$103,MATCH(F1692&amp;"|（ほか全部）",'分け方の表'!$D$4:$D$103,0))&amp;"","未分類"))))</f>
        <v/>
      </c>
      <c r="S1692" s="39">
        <f>IF(L1692&lt;&gt;1,"",IF(N1692=1,"",IF(IF(O1692&gt;0,INDEX('分け方の表'!$N$4:$N$53,O1692)&amp;"","")&lt;&gt;"",IF(INDEX('分け方の表'!$N$4:$N$53,O1692)="（数えない）","",INDEX('分け方の表'!$N$4:$N$53,O1692)&amp;""),IF(I1692&amp;""="1",IF((Q1692&lt;&gt;"")*(D1692&lt;0)*(IFERROR(INDEX('入力'!$E$30:$E$88,MATCH(Q1692,'入力'!$A$30:$A$88,0)),"")="貯める・増やす"),Q1692,""),IF(A1692&amp;""="0","",IF(Q1692&lt;&gt;"",Q1692,R1692))))))</f>
        <v/>
      </c>
      <c r="T1692" s="56">
        <f>IF(S1692="","",IF(IFERROR(INDEX('入力'!$E$30:$E$88,MATCH(S1692,'入力'!$A$30:$A$88,0)),"")="入るお金",D1692,-D1692))</f>
        <v/>
      </c>
      <c r="U1692" s="39">
        <f>IF(L1692="","",IF(L1692&lt;&gt;1,"見出しなど",IF(N1692=1,"重なり",IF(S1692="",IF(O1692&gt;0,"数えない（直した）",IF(I1692&amp;""="1","振替",IF(A1692&amp;""="0","計算対象外","数えない"))),IF(COUNTIFS('入力'!$A$30:$A$88,S1692)=0,"一覧にない費目",IF(O1692&gt;0,"直した",IF(S1692="未分類","未分類","OK")))))))</f>
        <v/>
      </c>
    </row>
    <row r="1693">
      <c r="A1693" s="40" t="n"/>
      <c r="B1693" s="34" t="n"/>
      <c r="C1693" s="35" t="n"/>
      <c r="D1693" s="36" t="n"/>
      <c r="E1693" s="35" t="n"/>
      <c r="F1693" s="35" t="n"/>
      <c r="G1693" s="35" t="n"/>
      <c r="H1693" s="35" t="n"/>
      <c r="I1693" s="40" t="n"/>
      <c r="J1693" s="35" t="n"/>
      <c r="L1693" s="39">
        <f>IF(B1693="","",IFERROR(YEAR(B1693)*0+D1693*0+1,0))</f>
        <v/>
      </c>
      <c r="M1693" s="55">
        <f>IF(L1693&lt;&gt;1,"",IF(O1693&gt;0,IF(INDEX('分け方の表'!$O$4:$O$53,O1693)&lt;&gt;"",DATE(YEAR(INDEX('分け方の表'!$O$4:$O$53,O1693)),MONTH(INDEX('分け方の表'!$O$4:$O$53,O1693)),1),DATE(YEAR(B1693),MONTH(B1693),1)),DATE(YEAR(B1693),MONTH(B1693),1)))</f>
        <v/>
      </c>
      <c r="N1693" s="39">
        <f>IF(L1693&lt;&gt;1,"",IF(J1693="",0,IF(COUNTIFS($J$4:J1693,J1693)&gt;1,1,0)))</f>
        <v/>
      </c>
      <c r="O1693" s="39">
        <f>IF(L1693&lt;&gt;1,"",IF(J1693="",0,IFERROR(MATCH(J1693,'分け方の表'!$M$4:$M$53,0),0)))</f>
        <v/>
      </c>
      <c r="P1693" s="39">
        <f>IF(L1693&lt;&gt;1,"",IF(SUMPRODUCT((COUNTIFS(C1693,"*"&amp;'分け方の表'!$F$4:$F$23&amp;"*")&gt;0)*('分け方の表'!$F$4:$F$23&lt;&gt;"")*'分け方の表'!$I$4:$I$23)=0,99,1+COUNTIFS('分け方の表'!$I$4:$I$23,"&gt;"&amp;SUMPRODUCT((COUNTIFS(C1693,"*"&amp;'分け方の表'!$F$4:$F$23&amp;"*")&gt;0)*('分け方の表'!$F$4:$F$23&lt;&gt;"")*'分け方の表'!$I$4:$I$23))))</f>
        <v/>
      </c>
      <c r="Q1693" s="39">
        <f>IF(L1693&lt;&gt;1,"",IF(P1693&gt;=99,"",INDEX('分け方の表'!$G$4:$G$23,P1693)&amp;""))</f>
        <v/>
      </c>
      <c r="R1693" s="39">
        <f>IF(L1693&lt;&gt;1,"",IF((F1693="収入")*(G1693="給与")*(E1693&lt;&gt;"")*(COUNTIFS('分け方の表'!$J$4:$J$13,E1693)&gt;0),INDEX('分け方の表'!$K$4:$K$13,MATCH(E1693,'分け方の表'!$J$4:$J$13,0))&amp;"",IFERROR(INDEX('分け方の表'!$C$4:$C$103,MATCH(F1693&amp;"|"&amp;G1693,'分け方の表'!$D$4:$D$103,0))&amp;"",IFERROR(INDEX('分け方の表'!$C$4:$C$103,MATCH(F1693&amp;"|（ほか全部）",'分け方の表'!$D$4:$D$103,0))&amp;"","未分類"))))</f>
        <v/>
      </c>
      <c r="S1693" s="39">
        <f>IF(L1693&lt;&gt;1,"",IF(N1693=1,"",IF(IF(O1693&gt;0,INDEX('分け方の表'!$N$4:$N$53,O1693)&amp;"","")&lt;&gt;"",IF(INDEX('分け方の表'!$N$4:$N$53,O1693)="（数えない）","",INDEX('分け方の表'!$N$4:$N$53,O1693)&amp;""),IF(I1693&amp;""="1",IF((Q1693&lt;&gt;"")*(D1693&lt;0)*(IFERROR(INDEX('入力'!$E$30:$E$88,MATCH(Q1693,'入力'!$A$30:$A$88,0)),"")="貯める・増やす"),Q1693,""),IF(A1693&amp;""="0","",IF(Q1693&lt;&gt;"",Q1693,R1693))))))</f>
        <v/>
      </c>
      <c r="T1693" s="56">
        <f>IF(S1693="","",IF(IFERROR(INDEX('入力'!$E$30:$E$88,MATCH(S1693,'入力'!$A$30:$A$88,0)),"")="入るお金",D1693,-D1693))</f>
        <v/>
      </c>
      <c r="U1693" s="39">
        <f>IF(L1693="","",IF(L1693&lt;&gt;1,"見出しなど",IF(N1693=1,"重なり",IF(S1693="",IF(O1693&gt;0,"数えない（直した）",IF(I1693&amp;""="1","振替",IF(A1693&amp;""="0","計算対象外","数えない"))),IF(COUNTIFS('入力'!$A$30:$A$88,S1693)=0,"一覧にない費目",IF(O1693&gt;0,"直した",IF(S1693="未分類","未分類","OK")))))))</f>
        <v/>
      </c>
    </row>
    <row r="1694">
      <c r="A1694" s="40" t="n"/>
      <c r="B1694" s="34" t="n"/>
      <c r="C1694" s="35" t="n"/>
      <c r="D1694" s="36" t="n"/>
      <c r="E1694" s="35" t="n"/>
      <c r="F1694" s="35" t="n"/>
      <c r="G1694" s="35" t="n"/>
      <c r="H1694" s="35" t="n"/>
      <c r="I1694" s="40" t="n"/>
      <c r="J1694" s="35" t="n"/>
      <c r="L1694" s="39">
        <f>IF(B1694="","",IFERROR(YEAR(B1694)*0+D1694*0+1,0))</f>
        <v/>
      </c>
      <c r="M1694" s="55">
        <f>IF(L1694&lt;&gt;1,"",IF(O1694&gt;0,IF(INDEX('分け方の表'!$O$4:$O$53,O1694)&lt;&gt;"",DATE(YEAR(INDEX('分け方の表'!$O$4:$O$53,O1694)),MONTH(INDEX('分け方の表'!$O$4:$O$53,O1694)),1),DATE(YEAR(B1694),MONTH(B1694),1)),DATE(YEAR(B1694),MONTH(B1694),1)))</f>
        <v/>
      </c>
      <c r="N1694" s="39">
        <f>IF(L1694&lt;&gt;1,"",IF(J1694="",0,IF(COUNTIFS($J$4:J1694,J1694)&gt;1,1,0)))</f>
        <v/>
      </c>
      <c r="O1694" s="39">
        <f>IF(L1694&lt;&gt;1,"",IF(J1694="",0,IFERROR(MATCH(J1694,'分け方の表'!$M$4:$M$53,0),0)))</f>
        <v/>
      </c>
      <c r="P1694" s="39">
        <f>IF(L1694&lt;&gt;1,"",IF(SUMPRODUCT((COUNTIFS(C1694,"*"&amp;'分け方の表'!$F$4:$F$23&amp;"*")&gt;0)*('分け方の表'!$F$4:$F$23&lt;&gt;"")*'分け方の表'!$I$4:$I$23)=0,99,1+COUNTIFS('分け方の表'!$I$4:$I$23,"&gt;"&amp;SUMPRODUCT((COUNTIFS(C1694,"*"&amp;'分け方の表'!$F$4:$F$23&amp;"*")&gt;0)*('分け方の表'!$F$4:$F$23&lt;&gt;"")*'分け方の表'!$I$4:$I$23))))</f>
        <v/>
      </c>
      <c r="Q1694" s="39">
        <f>IF(L1694&lt;&gt;1,"",IF(P1694&gt;=99,"",INDEX('分け方の表'!$G$4:$G$23,P1694)&amp;""))</f>
        <v/>
      </c>
      <c r="R1694" s="39">
        <f>IF(L1694&lt;&gt;1,"",IF((F1694="収入")*(G1694="給与")*(E1694&lt;&gt;"")*(COUNTIFS('分け方の表'!$J$4:$J$13,E1694)&gt;0),INDEX('分け方の表'!$K$4:$K$13,MATCH(E1694,'分け方の表'!$J$4:$J$13,0))&amp;"",IFERROR(INDEX('分け方の表'!$C$4:$C$103,MATCH(F1694&amp;"|"&amp;G1694,'分け方の表'!$D$4:$D$103,0))&amp;"",IFERROR(INDEX('分け方の表'!$C$4:$C$103,MATCH(F1694&amp;"|（ほか全部）",'分け方の表'!$D$4:$D$103,0))&amp;"","未分類"))))</f>
        <v/>
      </c>
      <c r="S1694" s="39">
        <f>IF(L1694&lt;&gt;1,"",IF(N1694=1,"",IF(IF(O1694&gt;0,INDEX('分け方の表'!$N$4:$N$53,O1694)&amp;"","")&lt;&gt;"",IF(INDEX('分け方の表'!$N$4:$N$53,O1694)="（数えない）","",INDEX('分け方の表'!$N$4:$N$53,O1694)&amp;""),IF(I1694&amp;""="1",IF((Q1694&lt;&gt;"")*(D1694&lt;0)*(IFERROR(INDEX('入力'!$E$30:$E$88,MATCH(Q1694,'入力'!$A$30:$A$88,0)),"")="貯める・増やす"),Q1694,""),IF(A1694&amp;""="0","",IF(Q1694&lt;&gt;"",Q1694,R1694))))))</f>
        <v/>
      </c>
      <c r="T1694" s="56">
        <f>IF(S1694="","",IF(IFERROR(INDEX('入力'!$E$30:$E$88,MATCH(S1694,'入力'!$A$30:$A$88,0)),"")="入るお金",D1694,-D1694))</f>
        <v/>
      </c>
      <c r="U1694" s="39">
        <f>IF(L1694="","",IF(L1694&lt;&gt;1,"見出しなど",IF(N1694=1,"重なり",IF(S1694="",IF(O1694&gt;0,"数えない（直した）",IF(I1694&amp;""="1","振替",IF(A1694&amp;""="0","計算対象外","数えない"))),IF(COUNTIFS('入力'!$A$30:$A$88,S1694)=0,"一覧にない費目",IF(O1694&gt;0,"直した",IF(S1694="未分類","未分類","OK")))))))</f>
        <v/>
      </c>
    </row>
    <row r="1695">
      <c r="A1695" s="40" t="n"/>
      <c r="B1695" s="34" t="n"/>
      <c r="C1695" s="35" t="n"/>
      <c r="D1695" s="36" t="n"/>
      <c r="E1695" s="35" t="n"/>
      <c r="F1695" s="35" t="n"/>
      <c r="G1695" s="35" t="n"/>
      <c r="H1695" s="35" t="n"/>
      <c r="I1695" s="40" t="n"/>
      <c r="J1695" s="35" t="n"/>
      <c r="L1695" s="39">
        <f>IF(B1695="","",IFERROR(YEAR(B1695)*0+D1695*0+1,0))</f>
        <v/>
      </c>
      <c r="M1695" s="55">
        <f>IF(L1695&lt;&gt;1,"",IF(O1695&gt;0,IF(INDEX('分け方の表'!$O$4:$O$53,O1695)&lt;&gt;"",DATE(YEAR(INDEX('分け方の表'!$O$4:$O$53,O1695)),MONTH(INDEX('分け方の表'!$O$4:$O$53,O1695)),1),DATE(YEAR(B1695),MONTH(B1695),1)),DATE(YEAR(B1695),MONTH(B1695),1)))</f>
        <v/>
      </c>
      <c r="N1695" s="39">
        <f>IF(L1695&lt;&gt;1,"",IF(J1695="",0,IF(COUNTIFS($J$4:J1695,J1695)&gt;1,1,0)))</f>
        <v/>
      </c>
      <c r="O1695" s="39">
        <f>IF(L1695&lt;&gt;1,"",IF(J1695="",0,IFERROR(MATCH(J1695,'分け方の表'!$M$4:$M$53,0),0)))</f>
        <v/>
      </c>
      <c r="P1695" s="39">
        <f>IF(L1695&lt;&gt;1,"",IF(SUMPRODUCT((COUNTIFS(C1695,"*"&amp;'分け方の表'!$F$4:$F$23&amp;"*")&gt;0)*('分け方の表'!$F$4:$F$23&lt;&gt;"")*'分け方の表'!$I$4:$I$23)=0,99,1+COUNTIFS('分け方の表'!$I$4:$I$23,"&gt;"&amp;SUMPRODUCT((COUNTIFS(C1695,"*"&amp;'分け方の表'!$F$4:$F$23&amp;"*")&gt;0)*('分け方の表'!$F$4:$F$23&lt;&gt;"")*'分け方の表'!$I$4:$I$23))))</f>
        <v/>
      </c>
      <c r="Q1695" s="39">
        <f>IF(L1695&lt;&gt;1,"",IF(P1695&gt;=99,"",INDEX('分け方の表'!$G$4:$G$23,P1695)&amp;""))</f>
        <v/>
      </c>
      <c r="R1695" s="39">
        <f>IF(L1695&lt;&gt;1,"",IF((F1695="収入")*(G1695="給与")*(E1695&lt;&gt;"")*(COUNTIFS('分け方の表'!$J$4:$J$13,E1695)&gt;0),INDEX('分け方の表'!$K$4:$K$13,MATCH(E1695,'分け方の表'!$J$4:$J$13,0))&amp;"",IFERROR(INDEX('分け方の表'!$C$4:$C$103,MATCH(F1695&amp;"|"&amp;G1695,'分け方の表'!$D$4:$D$103,0))&amp;"",IFERROR(INDEX('分け方の表'!$C$4:$C$103,MATCH(F1695&amp;"|（ほか全部）",'分け方の表'!$D$4:$D$103,0))&amp;"","未分類"))))</f>
        <v/>
      </c>
      <c r="S1695" s="39">
        <f>IF(L1695&lt;&gt;1,"",IF(N1695=1,"",IF(IF(O1695&gt;0,INDEX('分け方の表'!$N$4:$N$53,O1695)&amp;"","")&lt;&gt;"",IF(INDEX('分け方の表'!$N$4:$N$53,O1695)="（数えない）","",INDEX('分け方の表'!$N$4:$N$53,O1695)&amp;""),IF(I1695&amp;""="1",IF((Q1695&lt;&gt;"")*(D1695&lt;0)*(IFERROR(INDEX('入力'!$E$30:$E$88,MATCH(Q1695,'入力'!$A$30:$A$88,0)),"")="貯める・増やす"),Q1695,""),IF(A1695&amp;""="0","",IF(Q1695&lt;&gt;"",Q1695,R1695))))))</f>
        <v/>
      </c>
      <c r="T1695" s="56">
        <f>IF(S1695="","",IF(IFERROR(INDEX('入力'!$E$30:$E$88,MATCH(S1695,'入力'!$A$30:$A$88,0)),"")="入るお金",D1695,-D1695))</f>
        <v/>
      </c>
      <c r="U1695" s="39">
        <f>IF(L1695="","",IF(L1695&lt;&gt;1,"見出しなど",IF(N1695=1,"重なり",IF(S1695="",IF(O1695&gt;0,"数えない（直した）",IF(I1695&amp;""="1","振替",IF(A1695&amp;""="0","計算対象外","数えない"))),IF(COUNTIFS('入力'!$A$30:$A$88,S1695)=0,"一覧にない費目",IF(O1695&gt;0,"直した",IF(S1695="未分類","未分類","OK")))))))</f>
        <v/>
      </c>
    </row>
    <row r="1696">
      <c r="A1696" s="40" t="n"/>
      <c r="B1696" s="34" t="n"/>
      <c r="C1696" s="35" t="n"/>
      <c r="D1696" s="36" t="n"/>
      <c r="E1696" s="35" t="n"/>
      <c r="F1696" s="35" t="n"/>
      <c r="G1696" s="35" t="n"/>
      <c r="H1696" s="35" t="n"/>
      <c r="I1696" s="40" t="n"/>
      <c r="J1696" s="35" t="n"/>
      <c r="L1696" s="39">
        <f>IF(B1696="","",IFERROR(YEAR(B1696)*0+D1696*0+1,0))</f>
        <v/>
      </c>
      <c r="M1696" s="55">
        <f>IF(L1696&lt;&gt;1,"",IF(O1696&gt;0,IF(INDEX('分け方の表'!$O$4:$O$53,O1696)&lt;&gt;"",DATE(YEAR(INDEX('分け方の表'!$O$4:$O$53,O1696)),MONTH(INDEX('分け方の表'!$O$4:$O$53,O1696)),1),DATE(YEAR(B1696),MONTH(B1696),1)),DATE(YEAR(B1696),MONTH(B1696),1)))</f>
        <v/>
      </c>
      <c r="N1696" s="39">
        <f>IF(L1696&lt;&gt;1,"",IF(J1696="",0,IF(COUNTIFS($J$4:J1696,J1696)&gt;1,1,0)))</f>
        <v/>
      </c>
      <c r="O1696" s="39">
        <f>IF(L1696&lt;&gt;1,"",IF(J1696="",0,IFERROR(MATCH(J1696,'分け方の表'!$M$4:$M$53,0),0)))</f>
        <v/>
      </c>
      <c r="P1696" s="39">
        <f>IF(L1696&lt;&gt;1,"",IF(SUMPRODUCT((COUNTIFS(C1696,"*"&amp;'分け方の表'!$F$4:$F$23&amp;"*")&gt;0)*('分け方の表'!$F$4:$F$23&lt;&gt;"")*'分け方の表'!$I$4:$I$23)=0,99,1+COUNTIFS('分け方の表'!$I$4:$I$23,"&gt;"&amp;SUMPRODUCT((COUNTIFS(C1696,"*"&amp;'分け方の表'!$F$4:$F$23&amp;"*")&gt;0)*('分け方の表'!$F$4:$F$23&lt;&gt;"")*'分け方の表'!$I$4:$I$23))))</f>
        <v/>
      </c>
      <c r="Q1696" s="39">
        <f>IF(L1696&lt;&gt;1,"",IF(P1696&gt;=99,"",INDEX('分け方の表'!$G$4:$G$23,P1696)&amp;""))</f>
        <v/>
      </c>
      <c r="R1696" s="39">
        <f>IF(L1696&lt;&gt;1,"",IF((F1696="収入")*(G1696="給与")*(E1696&lt;&gt;"")*(COUNTIFS('分け方の表'!$J$4:$J$13,E1696)&gt;0),INDEX('分け方の表'!$K$4:$K$13,MATCH(E1696,'分け方の表'!$J$4:$J$13,0))&amp;"",IFERROR(INDEX('分け方の表'!$C$4:$C$103,MATCH(F1696&amp;"|"&amp;G1696,'分け方の表'!$D$4:$D$103,0))&amp;"",IFERROR(INDEX('分け方の表'!$C$4:$C$103,MATCH(F1696&amp;"|（ほか全部）",'分け方の表'!$D$4:$D$103,0))&amp;"","未分類"))))</f>
        <v/>
      </c>
      <c r="S1696" s="39">
        <f>IF(L1696&lt;&gt;1,"",IF(N1696=1,"",IF(IF(O1696&gt;0,INDEX('分け方の表'!$N$4:$N$53,O1696)&amp;"","")&lt;&gt;"",IF(INDEX('分け方の表'!$N$4:$N$53,O1696)="（数えない）","",INDEX('分け方の表'!$N$4:$N$53,O1696)&amp;""),IF(I1696&amp;""="1",IF((Q1696&lt;&gt;"")*(D1696&lt;0)*(IFERROR(INDEX('入力'!$E$30:$E$88,MATCH(Q1696,'入力'!$A$30:$A$88,0)),"")="貯める・増やす"),Q1696,""),IF(A1696&amp;""="0","",IF(Q1696&lt;&gt;"",Q1696,R1696))))))</f>
        <v/>
      </c>
      <c r="T1696" s="56">
        <f>IF(S1696="","",IF(IFERROR(INDEX('入力'!$E$30:$E$88,MATCH(S1696,'入力'!$A$30:$A$88,0)),"")="入るお金",D1696,-D1696))</f>
        <v/>
      </c>
      <c r="U1696" s="39">
        <f>IF(L1696="","",IF(L1696&lt;&gt;1,"見出しなど",IF(N1696=1,"重なり",IF(S1696="",IF(O1696&gt;0,"数えない（直した）",IF(I1696&amp;""="1","振替",IF(A1696&amp;""="0","計算対象外","数えない"))),IF(COUNTIFS('入力'!$A$30:$A$88,S1696)=0,"一覧にない費目",IF(O1696&gt;0,"直した",IF(S1696="未分類","未分類","OK")))))))</f>
        <v/>
      </c>
    </row>
    <row r="1697">
      <c r="A1697" s="40" t="n"/>
      <c r="B1697" s="34" t="n"/>
      <c r="C1697" s="35" t="n"/>
      <c r="D1697" s="36" t="n"/>
      <c r="E1697" s="35" t="n"/>
      <c r="F1697" s="35" t="n"/>
      <c r="G1697" s="35" t="n"/>
      <c r="H1697" s="35" t="n"/>
      <c r="I1697" s="40" t="n"/>
      <c r="J1697" s="35" t="n"/>
      <c r="L1697" s="39">
        <f>IF(B1697="","",IFERROR(YEAR(B1697)*0+D1697*0+1,0))</f>
        <v/>
      </c>
      <c r="M1697" s="55">
        <f>IF(L1697&lt;&gt;1,"",IF(O1697&gt;0,IF(INDEX('分け方の表'!$O$4:$O$53,O1697)&lt;&gt;"",DATE(YEAR(INDEX('分け方の表'!$O$4:$O$53,O1697)),MONTH(INDEX('分け方の表'!$O$4:$O$53,O1697)),1),DATE(YEAR(B1697),MONTH(B1697),1)),DATE(YEAR(B1697),MONTH(B1697),1)))</f>
        <v/>
      </c>
      <c r="N1697" s="39">
        <f>IF(L1697&lt;&gt;1,"",IF(J1697="",0,IF(COUNTIFS($J$4:J1697,J1697)&gt;1,1,0)))</f>
        <v/>
      </c>
      <c r="O1697" s="39">
        <f>IF(L1697&lt;&gt;1,"",IF(J1697="",0,IFERROR(MATCH(J1697,'分け方の表'!$M$4:$M$53,0),0)))</f>
        <v/>
      </c>
      <c r="P1697" s="39">
        <f>IF(L1697&lt;&gt;1,"",IF(SUMPRODUCT((COUNTIFS(C1697,"*"&amp;'分け方の表'!$F$4:$F$23&amp;"*")&gt;0)*('分け方の表'!$F$4:$F$23&lt;&gt;"")*'分け方の表'!$I$4:$I$23)=0,99,1+COUNTIFS('分け方の表'!$I$4:$I$23,"&gt;"&amp;SUMPRODUCT((COUNTIFS(C1697,"*"&amp;'分け方の表'!$F$4:$F$23&amp;"*")&gt;0)*('分け方の表'!$F$4:$F$23&lt;&gt;"")*'分け方の表'!$I$4:$I$23))))</f>
        <v/>
      </c>
      <c r="Q1697" s="39">
        <f>IF(L1697&lt;&gt;1,"",IF(P1697&gt;=99,"",INDEX('分け方の表'!$G$4:$G$23,P1697)&amp;""))</f>
        <v/>
      </c>
      <c r="R1697" s="39">
        <f>IF(L1697&lt;&gt;1,"",IF((F1697="収入")*(G1697="給与")*(E1697&lt;&gt;"")*(COUNTIFS('分け方の表'!$J$4:$J$13,E1697)&gt;0),INDEX('分け方の表'!$K$4:$K$13,MATCH(E1697,'分け方の表'!$J$4:$J$13,0))&amp;"",IFERROR(INDEX('分け方の表'!$C$4:$C$103,MATCH(F1697&amp;"|"&amp;G1697,'分け方の表'!$D$4:$D$103,0))&amp;"",IFERROR(INDEX('分け方の表'!$C$4:$C$103,MATCH(F1697&amp;"|（ほか全部）",'分け方の表'!$D$4:$D$103,0))&amp;"","未分類"))))</f>
        <v/>
      </c>
      <c r="S1697" s="39">
        <f>IF(L1697&lt;&gt;1,"",IF(N1697=1,"",IF(IF(O1697&gt;0,INDEX('分け方の表'!$N$4:$N$53,O1697)&amp;"","")&lt;&gt;"",IF(INDEX('分け方の表'!$N$4:$N$53,O1697)="（数えない）","",INDEX('分け方の表'!$N$4:$N$53,O1697)&amp;""),IF(I1697&amp;""="1",IF((Q1697&lt;&gt;"")*(D1697&lt;0)*(IFERROR(INDEX('入力'!$E$30:$E$88,MATCH(Q1697,'入力'!$A$30:$A$88,0)),"")="貯める・増やす"),Q1697,""),IF(A1697&amp;""="0","",IF(Q1697&lt;&gt;"",Q1697,R1697))))))</f>
        <v/>
      </c>
      <c r="T1697" s="56">
        <f>IF(S1697="","",IF(IFERROR(INDEX('入力'!$E$30:$E$88,MATCH(S1697,'入力'!$A$30:$A$88,0)),"")="入るお金",D1697,-D1697))</f>
        <v/>
      </c>
      <c r="U1697" s="39">
        <f>IF(L1697="","",IF(L1697&lt;&gt;1,"見出しなど",IF(N1697=1,"重なり",IF(S1697="",IF(O1697&gt;0,"数えない（直した）",IF(I1697&amp;""="1","振替",IF(A1697&amp;""="0","計算対象外","数えない"))),IF(COUNTIFS('入力'!$A$30:$A$88,S1697)=0,"一覧にない費目",IF(O1697&gt;0,"直した",IF(S1697="未分類","未分類","OK")))))))</f>
        <v/>
      </c>
    </row>
    <row r="1698">
      <c r="A1698" s="40" t="n"/>
      <c r="B1698" s="34" t="n"/>
      <c r="C1698" s="35" t="n"/>
      <c r="D1698" s="36" t="n"/>
      <c r="E1698" s="35" t="n"/>
      <c r="F1698" s="35" t="n"/>
      <c r="G1698" s="35" t="n"/>
      <c r="H1698" s="35" t="n"/>
      <c r="I1698" s="40" t="n"/>
      <c r="J1698" s="35" t="n"/>
      <c r="L1698" s="39">
        <f>IF(B1698="","",IFERROR(YEAR(B1698)*0+D1698*0+1,0))</f>
        <v/>
      </c>
      <c r="M1698" s="55">
        <f>IF(L1698&lt;&gt;1,"",IF(O1698&gt;0,IF(INDEX('分け方の表'!$O$4:$O$53,O1698)&lt;&gt;"",DATE(YEAR(INDEX('分け方の表'!$O$4:$O$53,O1698)),MONTH(INDEX('分け方の表'!$O$4:$O$53,O1698)),1),DATE(YEAR(B1698),MONTH(B1698),1)),DATE(YEAR(B1698),MONTH(B1698),1)))</f>
        <v/>
      </c>
      <c r="N1698" s="39">
        <f>IF(L1698&lt;&gt;1,"",IF(J1698="",0,IF(COUNTIFS($J$4:J1698,J1698)&gt;1,1,0)))</f>
        <v/>
      </c>
      <c r="O1698" s="39">
        <f>IF(L1698&lt;&gt;1,"",IF(J1698="",0,IFERROR(MATCH(J1698,'分け方の表'!$M$4:$M$53,0),0)))</f>
        <v/>
      </c>
      <c r="P1698" s="39">
        <f>IF(L1698&lt;&gt;1,"",IF(SUMPRODUCT((COUNTIFS(C1698,"*"&amp;'分け方の表'!$F$4:$F$23&amp;"*")&gt;0)*('分け方の表'!$F$4:$F$23&lt;&gt;"")*'分け方の表'!$I$4:$I$23)=0,99,1+COUNTIFS('分け方の表'!$I$4:$I$23,"&gt;"&amp;SUMPRODUCT((COUNTIFS(C1698,"*"&amp;'分け方の表'!$F$4:$F$23&amp;"*")&gt;0)*('分け方の表'!$F$4:$F$23&lt;&gt;"")*'分け方の表'!$I$4:$I$23))))</f>
        <v/>
      </c>
      <c r="Q1698" s="39">
        <f>IF(L1698&lt;&gt;1,"",IF(P1698&gt;=99,"",INDEX('分け方の表'!$G$4:$G$23,P1698)&amp;""))</f>
        <v/>
      </c>
      <c r="R1698" s="39">
        <f>IF(L1698&lt;&gt;1,"",IF((F1698="収入")*(G1698="給与")*(E1698&lt;&gt;"")*(COUNTIFS('分け方の表'!$J$4:$J$13,E1698)&gt;0),INDEX('分け方の表'!$K$4:$K$13,MATCH(E1698,'分け方の表'!$J$4:$J$13,0))&amp;"",IFERROR(INDEX('分け方の表'!$C$4:$C$103,MATCH(F1698&amp;"|"&amp;G1698,'分け方の表'!$D$4:$D$103,0))&amp;"",IFERROR(INDEX('分け方の表'!$C$4:$C$103,MATCH(F1698&amp;"|（ほか全部）",'分け方の表'!$D$4:$D$103,0))&amp;"","未分類"))))</f>
        <v/>
      </c>
      <c r="S1698" s="39">
        <f>IF(L1698&lt;&gt;1,"",IF(N1698=1,"",IF(IF(O1698&gt;0,INDEX('分け方の表'!$N$4:$N$53,O1698)&amp;"","")&lt;&gt;"",IF(INDEX('分け方の表'!$N$4:$N$53,O1698)="（数えない）","",INDEX('分け方の表'!$N$4:$N$53,O1698)&amp;""),IF(I1698&amp;""="1",IF((Q1698&lt;&gt;"")*(D1698&lt;0)*(IFERROR(INDEX('入力'!$E$30:$E$88,MATCH(Q1698,'入力'!$A$30:$A$88,0)),"")="貯める・増やす"),Q1698,""),IF(A1698&amp;""="0","",IF(Q1698&lt;&gt;"",Q1698,R1698))))))</f>
        <v/>
      </c>
      <c r="T1698" s="56">
        <f>IF(S1698="","",IF(IFERROR(INDEX('入力'!$E$30:$E$88,MATCH(S1698,'入力'!$A$30:$A$88,0)),"")="入るお金",D1698,-D1698))</f>
        <v/>
      </c>
      <c r="U1698" s="39">
        <f>IF(L1698="","",IF(L1698&lt;&gt;1,"見出しなど",IF(N1698=1,"重なり",IF(S1698="",IF(O1698&gt;0,"数えない（直した）",IF(I1698&amp;""="1","振替",IF(A1698&amp;""="0","計算対象外","数えない"))),IF(COUNTIFS('入力'!$A$30:$A$88,S1698)=0,"一覧にない費目",IF(O1698&gt;0,"直した",IF(S1698="未分類","未分類","OK")))))))</f>
        <v/>
      </c>
    </row>
    <row r="1699">
      <c r="A1699" s="40" t="n"/>
      <c r="B1699" s="34" t="n"/>
      <c r="C1699" s="35" t="n"/>
      <c r="D1699" s="36" t="n"/>
      <c r="E1699" s="35" t="n"/>
      <c r="F1699" s="35" t="n"/>
      <c r="G1699" s="35" t="n"/>
      <c r="H1699" s="35" t="n"/>
      <c r="I1699" s="40" t="n"/>
      <c r="J1699" s="35" t="n"/>
      <c r="L1699" s="39">
        <f>IF(B1699="","",IFERROR(YEAR(B1699)*0+D1699*0+1,0))</f>
        <v/>
      </c>
      <c r="M1699" s="55">
        <f>IF(L1699&lt;&gt;1,"",IF(O1699&gt;0,IF(INDEX('分け方の表'!$O$4:$O$53,O1699)&lt;&gt;"",DATE(YEAR(INDEX('分け方の表'!$O$4:$O$53,O1699)),MONTH(INDEX('分け方の表'!$O$4:$O$53,O1699)),1),DATE(YEAR(B1699),MONTH(B1699),1)),DATE(YEAR(B1699),MONTH(B1699),1)))</f>
        <v/>
      </c>
      <c r="N1699" s="39">
        <f>IF(L1699&lt;&gt;1,"",IF(J1699="",0,IF(COUNTIFS($J$4:J1699,J1699)&gt;1,1,0)))</f>
        <v/>
      </c>
      <c r="O1699" s="39">
        <f>IF(L1699&lt;&gt;1,"",IF(J1699="",0,IFERROR(MATCH(J1699,'分け方の表'!$M$4:$M$53,0),0)))</f>
        <v/>
      </c>
      <c r="P1699" s="39">
        <f>IF(L1699&lt;&gt;1,"",IF(SUMPRODUCT((COUNTIFS(C1699,"*"&amp;'分け方の表'!$F$4:$F$23&amp;"*")&gt;0)*('分け方の表'!$F$4:$F$23&lt;&gt;"")*'分け方の表'!$I$4:$I$23)=0,99,1+COUNTIFS('分け方の表'!$I$4:$I$23,"&gt;"&amp;SUMPRODUCT((COUNTIFS(C1699,"*"&amp;'分け方の表'!$F$4:$F$23&amp;"*")&gt;0)*('分け方の表'!$F$4:$F$23&lt;&gt;"")*'分け方の表'!$I$4:$I$23))))</f>
        <v/>
      </c>
      <c r="Q1699" s="39">
        <f>IF(L1699&lt;&gt;1,"",IF(P1699&gt;=99,"",INDEX('分け方の表'!$G$4:$G$23,P1699)&amp;""))</f>
        <v/>
      </c>
      <c r="R1699" s="39">
        <f>IF(L1699&lt;&gt;1,"",IF((F1699="収入")*(G1699="給与")*(E1699&lt;&gt;"")*(COUNTIFS('分け方の表'!$J$4:$J$13,E1699)&gt;0),INDEX('分け方の表'!$K$4:$K$13,MATCH(E1699,'分け方の表'!$J$4:$J$13,0))&amp;"",IFERROR(INDEX('分け方の表'!$C$4:$C$103,MATCH(F1699&amp;"|"&amp;G1699,'分け方の表'!$D$4:$D$103,0))&amp;"",IFERROR(INDEX('分け方の表'!$C$4:$C$103,MATCH(F1699&amp;"|（ほか全部）",'分け方の表'!$D$4:$D$103,0))&amp;"","未分類"))))</f>
        <v/>
      </c>
      <c r="S1699" s="39">
        <f>IF(L1699&lt;&gt;1,"",IF(N1699=1,"",IF(IF(O1699&gt;0,INDEX('分け方の表'!$N$4:$N$53,O1699)&amp;"","")&lt;&gt;"",IF(INDEX('分け方の表'!$N$4:$N$53,O1699)="（数えない）","",INDEX('分け方の表'!$N$4:$N$53,O1699)&amp;""),IF(I1699&amp;""="1",IF((Q1699&lt;&gt;"")*(D1699&lt;0)*(IFERROR(INDEX('入力'!$E$30:$E$88,MATCH(Q1699,'入力'!$A$30:$A$88,0)),"")="貯める・増やす"),Q1699,""),IF(A1699&amp;""="0","",IF(Q1699&lt;&gt;"",Q1699,R1699))))))</f>
        <v/>
      </c>
      <c r="T1699" s="56">
        <f>IF(S1699="","",IF(IFERROR(INDEX('入力'!$E$30:$E$88,MATCH(S1699,'入力'!$A$30:$A$88,0)),"")="入るお金",D1699,-D1699))</f>
        <v/>
      </c>
      <c r="U1699" s="39">
        <f>IF(L1699="","",IF(L1699&lt;&gt;1,"見出しなど",IF(N1699=1,"重なり",IF(S1699="",IF(O1699&gt;0,"数えない（直した）",IF(I1699&amp;""="1","振替",IF(A1699&amp;""="0","計算対象外","数えない"))),IF(COUNTIFS('入力'!$A$30:$A$88,S1699)=0,"一覧にない費目",IF(O1699&gt;0,"直した",IF(S1699="未分類","未分類","OK")))))))</f>
        <v/>
      </c>
    </row>
    <row r="1700">
      <c r="A1700" s="40" t="n"/>
      <c r="B1700" s="34" t="n"/>
      <c r="C1700" s="35" t="n"/>
      <c r="D1700" s="36" t="n"/>
      <c r="E1700" s="35" t="n"/>
      <c r="F1700" s="35" t="n"/>
      <c r="G1700" s="35" t="n"/>
      <c r="H1700" s="35" t="n"/>
      <c r="I1700" s="40" t="n"/>
      <c r="J1700" s="35" t="n"/>
      <c r="L1700" s="39">
        <f>IF(B1700="","",IFERROR(YEAR(B1700)*0+D1700*0+1,0))</f>
        <v/>
      </c>
      <c r="M1700" s="55">
        <f>IF(L1700&lt;&gt;1,"",IF(O1700&gt;0,IF(INDEX('分け方の表'!$O$4:$O$53,O1700)&lt;&gt;"",DATE(YEAR(INDEX('分け方の表'!$O$4:$O$53,O1700)),MONTH(INDEX('分け方の表'!$O$4:$O$53,O1700)),1),DATE(YEAR(B1700),MONTH(B1700),1)),DATE(YEAR(B1700),MONTH(B1700),1)))</f>
        <v/>
      </c>
      <c r="N1700" s="39">
        <f>IF(L1700&lt;&gt;1,"",IF(J1700="",0,IF(COUNTIFS($J$4:J1700,J1700)&gt;1,1,0)))</f>
        <v/>
      </c>
      <c r="O1700" s="39">
        <f>IF(L1700&lt;&gt;1,"",IF(J1700="",0,IFERROR(MATCH(J1700,'分け方の表'!$M$4:$M$53,0),0)))</f>
        <v/>
      </c>
      <c r="P1700" s="39">
        <f>IF(L1700&lt;&gt;1,"",IF(SUMPRODUCT((COUNTIFS(C1700,"*"&amp;'分け方の表'!$F$4:$F$23&amp;"*")&gt;0)*('分け方の表'!$F$4:$F$23&lt;&gt;"")*'分け方の表'!$I$4:$I$23)=0,99,1+COUNTIFS('分け方の表'!$I$4:$I$23,"&gt;"&amp;SUMPRODUCT((COUNTIFS(C1700,"*"&amp;'分け方の表'!$F$4:$F$23&amp;"*")&gt;0)*('分け方の表'!$F$4:$F$23&lt;&gt;"")*'分け方の表'!$I$4:$I$23))))</f>
        <v/>
      </c>
      <c r="Q1700" s="39">
        <f>IF(L1700&lt;&gt;1,"",IF(P1700&gt;=99,"",INDEX('分け方の表'!$G$4:$G$23,P1700)&amp;""))</f>
        <v/>
      </c>
      <c r="R1700" s="39">
        <f>IF(L1700&lt;&gt;1,"",IF((F1700="収入")*(G1700="給与")*(E1700&lt;&gt;"")*(COUNTIFS('分け方の表'!$J$4:$J$13,E1700)&gt;0),INDEX('分け方の表'!$K$4:$K$13,MATCH(E1700,'分け方の表'!$J$4:$J$13,0))&amp;"",IFERROR(INDEX('分け方の表'!$C$4:$C$103,MATCH(F1700&amp;"|"&amp;G1700,'分け方の表'!$D$4:$D$103,0))&amp;"",IFERROR(INDEX('分け方の表'!$C$4:$C$103,MATCH(F1700&amp;"|（ほか全部）",'分け方の表'!$D$4:$D$103,0))&amp;"","未分類"))))</f>
        <v/>
      </c>
      <c r="S1700" s="39">
        <f>IF(L1700&lt;&gt;1,"",IF(N1700=1,"",IF(IF(O1700&gt;0,INDEX('分け方の表'!$N$4:$N$53,O1700)&amp;"","")&lt;&gt;"",IF(INDEX('分け方の表'!$N$4:$N$53,O1700)="（数えない）","",INDEX('分け方の表'!$N$4:$N$53,O1700)&amp;""),IF(I1700&amp;""="1",IF((Q1700&lt;&gt;"")*(D1700&lt;0)*(IFERROR(INDEX('入力'!$E$30:$E$88,MATCH(Q1700,'入力'!$A$30:$A$88,0)),"")="貯める・増やす"),Q1700,""),IF(A1700&amp;""="0","",IF(Q1700&lt;&gt;"",Q1700,R1700))))))</f>
        <v/>
      </c>
      <c r="T1700" s="56">
        <f>IF(S1700="","",IF(IFERROR(INDEX('入力'!$E$30:$E$88,MATCH(S1700,'入力'!$A$30:$A$88,0)),"")="入るお金",D1700,-D1700))</f>
        <v/>
      </c>
      <c r="U1700" s="39">
        <f>IF(L1700="","",IF(L1700&lt;&gt;1,"見出しなど",IF(N1700=1,"重なり",IF(S1700="",IF(O1700&gt;0,"数えない（直した）",IF(I1700&amp;""="1","振替",IF(A1700&amp;""="0","計算対象外","数えない"))),IF(COUNTIFS('入力'!$A$30:$A$88,S1700)=0,"一覧にない費目",IF(O1700&gt;0,"直した",IF(S1700="未分類","未分類","OK")))))))</f>
        <v/>
      </c>
    </row>
    <row r="1701">
      <c r="A1701" s="40" t="n"/>
      <c r="B1701" s="34" t="n"/>
      <c r="C1701" s="35" t="n"/>
      <c r="D1701" s="36" t="n"/>
      <c r="E1701" s="35" t="n"/>
      <c r="F1701" s="35" t="n"/>
      <c r="G1701" s="35" t="n"/>
      <c r="H1701" s="35" t="n"/>
      <c r="I1701" s="40" t="n"/>
      <c r="J1701" s="35" t="n"/>
      <c r="L1701" s="39">
        <f>IF(B1701="","",IFERROR(YEAR(B1701)*0+D1701*0+1,0))</f>
        <v/>
      </c>
      <c r="M1701" s="55">
        <f>IF(L1701&lt;&gt;1,"",IF(O1701&gt;0,IF(INDEX('分け方の表'!$O$4:$O$53,O1701)&lt;&gt;"",DATE(YEAR(INDEX('分け方の表'!$O$4:$O$53,O1701)),MONTH(INDEX('分け方の表'!$O$4:$O$53,O1701)),1),DATE(YEAR(B1701),MONTH(B1701),1)),DATE(YEAR(B1701),MONTH(B1701),1)))</f>
        <v/>
      </c>
      <c r="N1701" s="39">
        <f>IF(L1701&lt;&gt;1,"",IF(J1701="",0,IF(COUNTIFS($J$4:J1701,J1701)&gt;1,1,0)))</f>
        <v/>
      </c>
      <c r="O1701" s="39">
        <f>IF(L1701&lt;&gt;1,"",IF(J1701="",0,IFERROR(MATCH(J1701,'分け方の表'!$M$4:$M$53,0),0)))</f>
        <v/>
      </c>
      <c r="P1701" s="39">
        <f>IF(L1701&lt;&gt;1,"",IF(SUMPRODUCT((COUNTIFS(C1701,"*"&amp;'分け方の表'!$F$4:$F$23&amp;"*")&gt;0)*('分け方の表'!$F$4:$F$23&lt;&gt;"")*'分け方の表'!$I$4:$I$23)=0,99,1+COUNTIFS('分け方の表'!$I$4:$I$23,"&gt;"&amp;SUMPRODUCT((COUNTIFS(C1701,"*"&amp;'分け方の表'!$F$4:$F$23&amp;"*")&gt;0)*('分け方の表'!$F$4:$F$23&lt;&gt;"")*'分け方の表'!$I$4:$I$23))))</f>
        <v/>
      </c>
      <c r="Q1701" s="39">
        <f>IF(L1701&lt;&gt;1,"",IF(P1701&gt;=99,"",INDEX('分け方の表'!$G$4:$G$23,P1701)&amp;""))</f>
        <v/>
      </c>
      <c r="R1701" s="39">
        <f>IF(L1701&lt;&gt;1,"",IF((F1701="収入")*(G1701="給与")*(E1701&lt;&gt;"")*(COUNTIFS('分け方の表'!$J$4:$J$13,E1701)&gt;0),INDEX('分け方の表'!$K$4:$K$13,MATCH(E1701,'分け方の表'!$J$4:$J$13,0))&amp;"",IFERROR(INDEX('分け方の表'!$C$4:$C$103,MATCH(F1701&amp;"|"&amp;G1701,'分け方の表'!$D$4:$D$103,0))&amp;"",IFERROR(INDEX('分け方の表'!$C$4:$C$103,MATCH(F1701&amp;"|（ほか全部）",'分け方の表'!$D$4:$D$103,0))&amp;"","未分類"))))</f>
        <v/>
      </c>
      <c r="S1701" s="39">
        <f>IF(L1701&lt;&gt;1,"",IF(N1701=1,"",IF(IF(O1701&gt;0,INDEX('分け方の表'!$N$4:$N$53,O1701)&amp;"","")&lt;&gt;"",IF(INDEX('分け方の表'!$N$4:$N$53,O1701)="（数えない）","",INDEX('分け方の表'!$N$4:$N$53,O1701)&amp;""),IF(I1701&amp;""="1",IF((Q1701&lt;&gt;"")*(D1701&lt;0)*(IFERROR(INDEX('入力'!$E$30:$E$88,MATCH(Q1701,'入力'!$A$30:$A$88,0)),"")="貯める・増やす"),Q1701,""),IF(A1701&amp;""="0","",IF(Q1701&lt;&gt;"",Q1701,R1701))))))</f>
        <v/>
      </c>
      <c r="T1701" s="56">
        <f>IF(S1701="","",IF(IFERROR(INDEX('入力'!$E$30:$E$88,MATCH(S1701,'入力'!$A$30:$A$88,0)),"")="入るお金",D1701,-D1701))</f>
        <v/>
      </c>
      <c r="U1701" s="39">
        <f>IF(L1701="","",IF(L1701&lt;&gt;1,"見出しなど",IF(N1701=1,"重なり",IF(S1701="",IF(O1701&gt;0,"数えない（直した）",IF(I1701&amp;""="1","振替",IF(A1701&amp;""="0","計算対象外","数えない"))),IF(COUNTIFS('入力'!$A$30:$A$88,S1701)=0,"一覧にない費目",IF(O1701&gt;0,"直した",IF(S1701="未分類","未分類","OK")))))))</f>
        <v/>
      </c>
    </row>
    <row r="1702">
      <c r="A1702" s="40" t="n"/>
      <c r="B1702" s="34" t="n"/>
      <c r="C1702" s="35" t="n"/>
      <c r="D1702" s="36" t="n"/>
      <c r="E1702" s="35" t="n"/>
      <c r="F1702" s="35" t="n"/>
      <c r="G1702" s="35" t="n"/>
      <c r="H1702" s="35" t="n"/>
      <c r="I1702" s="40" t="n"/>
      <c r="J1702" s="35" t="n"/>
      <c r="L1702" s="39">
        <f>IF(B1702="","",IFERROR(YEAR(B1702)*0+D1702*0+1,0))</f>
        <v/>
      </c>
      <c r="M1702" s="55">
        <f>IF(L1702&lt;&gt;1,"",IF(O1702&gt;0,IF(INDEX('分け方の表'!$O$4:$O$53,O1702)&lt;&gt;"",DATE(YEAR(INDEX('分け方の表'!$O$4:$O$53,O1702)),MONTH(INDEX('分け方の表'!$O$4:$O$53,O1702)),1),DATE(YEAR(B1702),MONTH(B1702),1)),DATE(YEAR(B1702),MONTH(B1702),1)))</f>
        <v/>
      </c>
      <c r="N1702" s="39">
        <f>IF(L1702&lt;&gt;1,"",IF(J1702="",0,IF(COUNTIFS($J$4:J1702,J1702)&gt;1,1,0)))</f>
        <v/>
      </c>
      <c r="O1702" s="39">
        <f>IF(L1702&lt;&gt;1,"",IF(J1702="",0,IFERROR(MATCH(J1702,'分け方の表'!$M$4:$M$53,0),0)))</f>
        <v/>
      </c>
      <c r="P1702" s="39">
        <f>IF(L1702&lt;&gt;1,"",IF(SUMPRODUCT((COUNTIFS(C1702,"*"&amp;'分け方の表'!$F$4:$F$23&amp;"*")&gt;0)*('分け方の表'!$F$4:$F$23&lt;&gt;"")*'分け方の表'!$I$4:$I$23)=0,99,1+COUNTIFS('分け方の表'!$I$4:$I$23,"&gt;"&amp;SUMPRODUCT((COUNTIFS(C1702,"*"&amp;'分け方の表'!$F$4:$F$23&amp;"*")&gt;0)*('分け方の表'!$F$4:$F$23&lt;&gt;"")*'分け方の表'!$I$4:$I$23))))</f>
        <v/>
      </c>
      <c r="Q1702" s="39">
        <f>IF(L1702&lt;&gt;1,"",IF(P1702&gt;=99,"",INDEX('分け方の表'!$G$4:$G$23,P1702)&amp;""))</f>
        <v/>
      </c>
      <c r="R1702" s="39">
        <f>IF(L1702&lt;&gt;1,"",IF((F1702="収入")*(G1702="給与")*(E1702&lt;&gt;"")*(COUNTIFS('分け方の表'!$J$4:$J$13,E1702)&gt;0),INDEX('分け方の表'!$K$4:$K$13,MATCH(E1702,'分け方の表'!$J$4:$J$13,0))&amp;"",IFERROR(INDEX('分け方の表'!$C$4:$C$103,MATCH(F1702&amp;"|"&amp;G1702,'分け方の表'!$D$4:$D$103,0))&amp;"",IFERROR(INDEX('分け方の表'!$C$4:$C$103,MATCH(F1702&amp;"|（ほか全部）",'分け方の表'!$D$4:$D$103,0))&amp;"","未分類"))))</f>
        <v/>
      </c>
      <c r="S1702" s="39">
        <f>IF(L1702&lt;&gt;1,"",IF(N1702=1,"",IF(IF(O1702&gt;0,INDEX('分け方の表'!$N$4:$N$53,O1702)&amp;"","")&lt;&gt;"",IF(INDEX('分け方の表'!$N$4:$N$53,O1702)="（数えない）","",INDEX('分け方の表'!$N$4:$N$53,O1702)&amp;""),IF(I1702&amp;""="1",IF((Q1702&lt;&gt;"")*(D1702&lt;0)*(IFERROR(INDEX('入力'!$E$30:$E$88,MATCH(Q1702,'入力'!$A$30:$A$88,0)),"")="貯める・増やす"),Q1702,""),IF(A1702&amp;""="0","",IF(Q1702&lt;&gt;"",Q1702,R1702))))))</f>
        <v/>
      </c>
      <c r="T1702" s="56">
        <f>IF(S1702="","",IF(IFERROR(INDEX('入力'!$E$30:$E$88,MATCH(S1702,'入力'!$A$30:$A$88,0)),"")="入るお金",D1702,-D1702))</f>
        <v/>
      </c>
      <c r="U1702" s="39">
        <f>IF(L1702="","",IF(L1702&lt;&gt;1,"見出しなど",IF(N1702=1,"重なり",IF(S1702="",IF(O1702&gt;0,"数えない（直した）",IF(I1702&amp;""="1","振替",IF(A1702&amp;""="0","計算対象外","数えない"))),IF(COUNTIFS('入力'!$A$30:$A$88,S1702)=0,"一覧にない費目",IF(O1702&gt;0,"直した",IF(S1702="未分類","未分類","OK")))))))</f>
        <v/>
      </c>
    </row>
    <row r="1703">
      <c r="A1703" s="40" t="n"/>
      <c r="B1703" s="34" t="n"/>
      <c r="C1703" s="35" t="n"/>
      <c r="D1703" s="36" t="n"/>
      <c r="E1703" s="35" t="n"/>
      <c r="F1703" s="35" t="n"/>
      <c r="G1703" s="35" t="n"/>
      <c r="H1703" s="35" t="n"/>
      <c r="I1703" s="40" t="n"/>
      <c r="J1703" s="35" t="n"/>
      <c r="L1703" s="39">
        <f>IF(B1703="","",IFERROR(YEAR(B1703)*0+D1703*0+1,0))</f>
        <v/>
      </c>
      <c r="M1703" s="55">
        <f>IF(L1703&lt;&gt;1,"",IF(O1703&gt;0,IF(INDEX('分け方の表'!$O$4:$O$53,O1703)&lt;&gt;"",DATE(YEAR(INDEX('分け方の表'!$O$4:$O$53,O1703)),MONTH(INDEX('分け方の表'!$O$4:$O$53,O1703)),1),DATE(YEAR(B1703),MONTH(B1703),1)),DATE(YEAR(B1703),MONTH(B1703),1)))</f>
        <v/>
      </c>
      <c r="N1703" s="39">
        <f>IF(L1703&lt;&gt;1,"",IF(J1703="",0,IF(COUNTIFS($J$4:J1703,J1703)&gt;1,1,0)))</f>
        <v/>
      </c>
      <c r="O1703" s="39">
        <f>IF(L1703&lt;&gt;1,"",IF(J1703="",0,IFERROR(MATCH(J1703,'分け方の表'!$M$4:$M$53,0),0)))</f>
        <v/>
      </c>
      <c r="P1703" s="39">
        <f>IF(L1703&lt;&gt;1,"",IF(SUMPRODUCT((COUNTIFS(C1703,"*"&amp;'分け方の表'!$F$4:$F$23&amp;"*")&gt;0)*('分け方の表'!$F$4:$F$23&lt;&gt;"")*'分け方の表'!$I$4:$I$23)=0,99,1+COUNTIFS('分け方の表'!$I$4:$I$23,"&gt;"&amp;SUMPRODUCT((COUNTIFS(C1703,"*"&amp;'分け方の表'!$F$4:$F$23&amp;"*")&gt;0)*('分け方の表'!$F$4:$F$23&lt;&gt;"")*'分け方の表'!$I$4:$I$23))))</f>
        <v/>
      </c>
      <c r="Q1703" s="39">
        <f>IF(L1703&lt;&gt;1,"",IF(P1703&gt;=99,"",INDEX('分け方の表'!$G$4:$G$23,P1703)&amp;""))</f>
        <v/>
      </c>
      <c r="R1703" s="39">
        <f>IF(L1703&lt;&gt;1,"",IF((F1703="収入")*(G1703="給与")*(E1703&lt;&gt;"")*(COUNTIFS('分け方の表'!$J$4:$J$13,E1703)&gt;0),INDEX('分け方の表'!$K$4:$K$13,MATCH(E1703,'分け方の表'!$J$4:$J$13,0))&amp;"",IFERROR(INDEX('分け方の表'!$C$4:$C$103,MATCH(F1703&amp;"|"&amp;G1703,'分け方の表'!$D$4:$D$103,0))&amp;"",IFERROR(INDEX('分け方の表'!$C$4:$C$103,MATCH(F1703&amp;"|（ほか全部）",'分け方の表'!$D$4:$D$103,0))&amp;"","未分類"))))</f>
        <v/>
      </c>
      <c r="S1703" s="39">
        <f>IF(L1703&lt;&gt;1,"",IF(N1703=1,"",IF(IF(O1703&gt;0,INDEX('分け方の表'!$N$4:$N$53,O1703)&amp;"","")&lt;&gt;"",IF(INDEX('分け方の表'!$N$4:$N$53,O1703)="（数えない）","",INDEX('分け方の表'!$N$4:$N$53,O1703)&amp;""),IF(I1703&amp;""="1",IF((Q1703&lt;&gt;"")*(D1703&lt;0)*(IFERROR(INDEX('入力'!$E$30:$E$88,MATCH(Q1703,'入力'!$A$30:$A$88,0)),"")="貯める・増やす"),Q1703,""),IF(A1703&amp;""="0","",IF(Q1703&lt;&gt;"",Q1703,R1703))))))</f>
        <v/>
      </c>
      <c r="T1703" s="56">
        <f>IF(S1703="","",IF(IFERROR(INDEX('入力'!$E$30:$E$88,MATCH(S1703,'入力'!$A$30:$A$88,0)),"")="入るお金",D1703,-D1703))</f>
        <v/>
      </c>
      <c r="U1703" s="39">
        <f>IF(L1703="","",IF(L1703&lt;&gt;1,"見出しなど",IF(N1703=1,"重なり",IF(S1703="",IF(O1703&gt;0,"数えない（直した）",IF(I1703&amp;""="1","振替",IF(A1703&amp;""="0","計算対象外","数えない"))),IF(COUNTIFS('入力'!$A$30:$A$88,S1703)=0,"一覧にない費目",IF(O1703&gt;0,"直した",IF(S1703="未分類","未分類","OK")))))))</f>
        <v/>
      </c>
    </row>
    <row r="1704">
      <c r="A1704" s="40" t="n"/>
      <c r="B1704" s="34" t="n"/>
      <c r="C1704" s="35" t="n"/>
      <c r="D1704" s="36" t="n"/>
      <c r="E1704" s="35" t="n"/>
      <c r="F1704" s="35" t="n"/>
      <c r="G1704" s="35" t="n"/>
      <c r="H1704" s="35" t="n"/>
      <c r="I1704" s="40" t="n"/>
      <c r="J1704" s="35" t="n"/>
      <c r="L1704" s="39">
        <f>IF(B1704="","",IFERROR(YEAR(B1704)*0+D1704*0+1,0))</f>
        <v/>
      </c>
      <c r="M1704" s="55">
        <f>IF(L1704&lt;&gt;1,"",IF(O1704&gt;0,IF(INDEX('分け方の表'!$O$4:$O$53,O1704)&lt;&gt;"",DATE(YEAR(INDEX('分け方の表'!$O$4:$O$53,O1704)),MONTH(INDEX('分け方の表'!$O$4:$O$53,O1704)),1),DATE(YEAR(B1704),MONTH(B1704),1)),DATE(YEAR(B1704),MONTH(B1704),1)))</f>
        <v/>
      </c>
      <c r="N1704" s="39">
        <f>IF(L1704&lt;&gt;1,"",IF(J1704="",0,IF(COUNTIFS($J$4:J1704,J1704)&gt;1,1,0)))</f>
        <v/>
      </c>
      <c r="O1704" s="39">
        <f>IF(L1704&lt;&gt;1,"",IF(J1704="",0,IFERROR(MATCH(J1704,'分け方の表'!$M$4:$M$53,0),0)))</f>
        <v/>
      </c>
      <c r="P1704" s="39">
        <f>IF(L1704&lt;&gt;1,"",IF(SUMPRODUCT((COUNTIFS(C1704,"*"&amp;'分け方の表'!$F$4:$F$23&amp;"*")&gt;0)*('分け方の表'!$F$4:$F$23&lt;&gt;"")*'分け方の表'!$I$4:$I$23)=0,99,1+COUNTIFS('分け方の表'!$I$4:$I$23,"&gt;"&amp;SUMPRODUCT((COUNTIFS(C1704,"*"&amp;'分け方の表'!$F$4:$F$23&amp;"*")&gt;0)*('分け方の表'!$F$4:$F$23&lt;&gt;"")*'分け方の表'!$I$4:$I$23))))</f>
        <v/>
      </c>
      <c r="Q1704" s="39">
        <f>IF(L1704&lt;&gt;1,"",IF(P1704&gt;=99,"",INDEX('分け方の表'!$G$4:$G$23,P1704)&amp;""))</f>
        <v/>
      </c>
      <c r="R1704" s="39">
        <f>IF(L1704&lt;&gt;1,"",IF((F1704="収入")*(G1704="給与")*(E1704&lt;&gt;"")*(COUNTIFS('分け方の表'!$J$4:$J$13,E1704)&gt;0),INDEX('分け方の表'!$K$4:$K$13,MATCH(E1704,'分け方の表'!$J$4:$J$13,0))&amp;"",IFERROR(INDEX('分け方の表'!$C$4:$C$103,MATCH(F1704&amp;"|"&amp;G1704,'分け方の表'!$D$4:$D$103,0))&amp;"",IFERROR(INDEX('分け方の表'!$C$4:$C$103,MATCH(F1704&amp;"|（ほか全部）",'分け方の表'!$D$4:$D$103,0))&amp;"","未分類"))))</f>
        <v/>
      </c>
      <c r="S1704" s="39">
        <f>IF(L1704&lt;&gt;1,"",IF(N1704=1,"",IF(IF(O1704&gt;0,INDEX('分け方の表'!$N$4:$N$53,O1704)&amp;"","")&lt;&gt;"",IF(INDEX('分け方の表'!$N$4:$N$53,O1704)="（数えない）","",INDEX('分け方の表'!$N$4:$N$53,O1704)&amp;""),IF(I1704&amp;""="1",IF((Q1704&lt;&gt;"")*(D1704&lt;0)*(IFERROR(INDEX('入力'!$E$30:$E$88,MATCH(Q1704,'入力'!$A$30:$A$88,0)),"")="貯める・増やす"),Q1704,""),IF(A1704&amp;""="0","",IF(Q1704&lt;&gt;"",Q1704,R1704))))))</f>
        <v/>
      </c>
      <c r="T1704" s="56">
        <f>IF(S1704="","",IF(IFERROR(INDEX('入力'!$E$30:$E$88,MATCH(S1704,'入力'!$A$30:$A$88,0)),"")="入るお金",D1704,-D1704))</f>
        <v/>
      </c>
      <c r="U1704" s="39">
        <f>IF(L1704="","",IF(L1704&lt;&gt;1,"見出しなど",IF(N1704=1,"重なり",IF(S1704="",IF(O1704&gt;0,"数えない（直した）",IF(I1704&amp;""="1","振替",IF(A1704&amp;""="0","計算対象外","数えない"))),IF(COUNTIFS('入力'!$A$30:$A$88,S1704)=0,"一覧にない費目",IF(O1704&gt;0,"直した",IF(S1704="未分類","未分類","OK")))))))</f>
        <v/>
      </c>
    </row>
    <row r="1705">
      <c r="A1705" s="40" t="n"/>
      <c r="B1705" s="34" t="n"/>
      <c r="C1705" s="35" t="n"/>
      <c r="D1705" s="36" t="n"/>
      <c r="E1705" s="35" t="n"/>
      <c r="F1705" s="35" t="n"/>
      <c r="G1705" s="35" t="n"/>
      <c r="H1705" s="35" t="n"/>
      <c r="I1705" s="40" t="n"/>
      <c r="J1705" s="35" t="n"/>
      <c r="L1705" s="39">
        <f>IF(B1705="","",IFERROR(YEAR(B1705)*0+D1705*0+1,0))</f>
        <v/>
      </c>
      <c r="M1705" s="55">
        <f>IF(L1705&lt;&gt;1,"",IF(O1705&gt;0,IF(INDEX('分け方の表'!$O$4:$O$53,O1705)&lt;&gt;"",DATE(YEAR(INDEX('分け方の表'!$O$4:$O$53,O1705)),MONTH(INDEX('分け方の表'!$O$4:$O$53,O1705)),1),DATE(YEAR(B1705),MONTH(B1705),1)),DATE(YEAR(B1705),MONTH(B1705),1)))</f>
        <v/>
      </c>
      <c r="N1705" s="39">
        <f>IF(L1705&lt;&gt;1,"",IF(J1705="",0,IF(COUNTIFS($J$4:J1705,J1705)&gt;1,1,0)))</f>
        <v/>
      </c>
      <c r="O1705" s="39">
        <f>IF(L1705&lt;&gt;1,"",IF(J1705="",0,IFERROR(MATCH(J1705,'分け方の表'!$M$4:$M$53,0),0)))</f>
        <v/>
      </c>
      <c r="P1705" s="39">
        <f>IF(L1705&lt;&gt;1,"",IF(SUMPRODUCT((COUNTIFS(C1705,"*"&amp;'分け方の表'!$F$4:$F$23&amp;"*")&gt;0)*('分け方の表'!$F$4:$F$23&lt;&gt;"")*'分け方の表'!$I$4:$I$23)=0,99,1+COUNTIFS('分け方の表'!$I$4:$I$23,"&gt;"&amp;SUMPRODUCT((COUNTIFS(C1705,"*"&amp;'分け方の表'!$F$4:$F$23&amp;"*")&gt;0)*('分け方の表'!$F$4:$F$23&lt;&gt;"")*'分け方の表'!$I$4:$I$23))))</f>
        <v/>
      </c>
      <c r="Q1705" s="39">
        <f>IF(L1705&lt;&gt;1,"",IF(P1705&gt;=99,"",INDEX('分け方の表'!$G$4:$G$23,P1705)&amp;""))</f>
        <v/>
      </c>
      <c r="R1705" s="39">
        <f>IF(L1705&lt;&gt;1,"",IF((F1705="収入")*(G1705="給与")*(E1705&lt;&gt;"")*(COUNTIFS('分け方の表'!$J$4:$J$13,E1705)&gt;0),INDEX('分け方の表'!$K$4:$K$13,MATCH(E1705,'分け方の表'!$J$4:$J$13,0))&amp;"",IFERROR(INDEX('分け方の表'!$C$4:$C$103,MATCH(F1705&amp;"|"&amp;G1705,'分け方の表'!$D$4:$D$103,0))&amp;"",IFERROR(INDEX('分け方の表'!$C$4:$C$103,MATCH(F1705&amp;"|（ほか全部）",'分け方の表'!$D$4:$D$103,0))&amp;"","未分類"))))</f>
        <v/>
      </c>
      <c r="S1705" s="39">
        <f>IF(L1705&lt;&gt;1,"",IF(N1705=1,"",IF(IF(O1705&gt;0,INDEX('分け方の表'!$N$4:$N$53,O1705)&amp;"","")&lt;&gt;"",IF(INDEX('分け方の表'!$N$4:$N$53,O1705)="（数えない）","",INDEX('分け方の表'!$N$4:$N$53,O1705)&amp;""),IF(I1705&amp;""="1",IF((Q1705&lt;&gt;"")*(D1705&lt;0)*(IFERROR(INDEX('入力'!$E$30:$E$88,MATCH(Q1705,'入力'!$A$30:$A$88,0)),"")="貯める・増やす"),Q1705,""),IF(A1705&amp;""="0","",IF(Q1705&lt;&gt;"",Q1705,R1705))))))</f>
        <v/>
      </c>
      <c r="T1705" s="56">
        <f>IF(S1705="","",IF(IFERROR(INDEX('入力'!$E$30:$E$88,MATCH(S1705,'入力'!$A$30:$A$88,0)),"")="入るお金",D1705,-D1705))</f>
        <v/>
      </c>
      <c r="U1705" s="39">
        <f>IF(L1705="","",IF(L1705&lt;&gt;1,"見出しなど",IF(N1705=1,"重なり",IF(S1705="",IF(O1705&gt;0,"数えない（直した）",IF(I1705&amp;""="1","振替",IF(A1705&amp;""="0","計算対象外","数えない"))),IF(COUNTIFS('入力'!$A$30:$A$88,S1705)=0,"一覧にない費目",IF(O1705&gt;0,"直した",IF(S1705="未分類","未分類","OK")))))))</f>
        <v/>
      </c>
    </row>
    <row r="1706">
      <c r="A1706" s="40" t="n"/>
      <c r="B1706" s="34" t="n"/>
      <c r="C1706" s="35" t="n"/>
      <c r="D1706" s="36" t="n"/>
      <c r="E1706" s="35" t="n"/>
      <c r="F1706" s="35" t="n"/>
      <c r="G1706" s="35" t="n"/>
      <c r="H1706" s="35" t="n"/>
      <c r="I1706" s="40" t="n"/>
      <c r="J1706" s="35" t="n"/>
      <c r="L1706" s="39">
        <f>IF(B1706="","",IFERROR(YEAR(B1706)*0+D1706*0+1,0))</f>
        <v/>
      </c>
      <c r="M1706" s="55">
        <f>IF(L1706&lt;&gt;1,"",IF(O1706&gt;0,IF(INDEX('分け方の表'!$O$4:$O$53,O1706)&lt;&gt;"",DATE(YEAR(INDEX('分け方の表'!$O$4:$O$53,O1706)),MONTH(INDEX('分け方の表'!$O$4:$O$53,O1706)),1),DATE(YEAR(B1706),MONTH(B1706),1)),DATE(YEAR(B1706),MONTH(B1706),1)))</f>
        <v/>
      </c>
      <c r="N1706" s="39">
        <f>IF(L1706&lt;&gt;1,"",IF(J1706="",0,IF(COUNTIFS($J$4:J1706,J1706)&gt;1,1,0)))</f>
        <v/>
      </c>
      <c r="O1706" s="39">
        <f>IF(L1706&lt;&gt;1,"",IF(J1706="",0,IFERROR(MATCH(J1706,'分け方の表'!$M$4:$M$53,0),0)))</f>
        <v/>
      </c>
      <c r="P1706" s="39">
        <f>IF(L1706&lt;&gt;1,"",IF(SUMPRODUCT((COUNTIFS(C1706,"*"&amp;'分け方の表'!$F$4:$F$23&amp;"*")&gt;0)*('分け方の表'!$F$4:$F$23&lt;&gt;"")*'分け方の表'!$I$4:$I$23)=0,99,1+COUNTIFS('分け方の表'!$I$4:$I$23,"&gt;"&amp;SUMPRODUCT((COUNTIFS(C1706,"*"&amp;'分け方の表'!$F$4:$F$23&amp;"*")&gt;0)*('分け方の表'!$F$4:$F$23&lt;&gt;"")*'分け方の表'!$I$4:$I$23))))</f>
        <v/>
      </c>
      <c r="Q1706" s="39">
        <f>IF(L1706&lt;&gt;1,"",IF(P1706&gt;=99,"",INDEX('分け方の表'!$G$4:$G$23,P1706)&amp;""))</f>
        <v/>
      </c>
      <c r="R1706" s="39">
        <f>IF(L1706&lt;&gt;1,"",IF((F1706="収入")*(G1706="給与")*(E1706&lt;&gt;"")*(COUNTIFS('分け方の表'!$J$4:$J$13,E1706)&gt;0),INDEX('分け方の表'!$K$4:$K$13,MATCH(E1706,'分け方の表'!$J$4:$J$13,0))&amp;"",IFERROR(INDEX('分け方の表'!$C$4:$C$103,MATCH(F1706&amp;"|"&amp;G1706,'分け方の表'!$D$4:$D$103,0))&amp;"",IFERROR(INDEX('分け方の表'!$C$4:$C$103,MATCH(F1706&amp;"|（ほか全部）",'分け方の表'!$D$4:$D$103,0))&amp;"","未分類"))))</f>
        <v/>
      </c>
      <c r="S1706" s="39">
        <f>IF(L1706&lt;&gt;1,"",IF(N1706=1,"",IF(IF(O1706&gt;0,INDEX('分け方の表'!$N$4:$N$53,O1706)&amp;"","")&lt;&gt;"",IF(INDEX('分け方の表'!$N$4:$N$53,O1706)="（数えない）","",INDEX('分け方の表'!$N$4:$N$53,O1706)&amp;""),IF(I1706&amp;""="1",IF((Q1706&lt;&gt;"")*(D1706&lt;0)*(IFERROR(INDEX('入力'!$E$30:$E$88,MATCH(Q1706,'入力'!$A$30:$A$88,0)),"")="貯める・増やす"),Q1706,""),IF(A1706&amp;""="0","",IF(Q1706&lt;&gt;"",Q1706,R1706))))))</f>
        <v/>
      </c>
      <c r="T1706" s="56">
        <f>IF(S1706="","",IF(IFERROR(INDEX('入力'!$E$30:$E$88,MATCH(S1706,'入力'!$A$30:$A$88,0)),"")="入るお金",D1706,-D1706))</f>
        <v/>
      </c>
      <c r="U1706" s="39">
        <f>IF(L1706="","",IF(L1706&lt;&gt;1,"見出しなど",IF(N1706=1,"重なり",IF(S1706="",IF(O1706&gt;0,"数えない（直した）",IF(I1706&amp;""="1","振替",IF(A1706&amp;""="0","計算対象外","数えない"))),IF(COUNTIFS('入力'!$A$30:$A$88,S1706)=0,"一覧にない費目",IF(O1706&gt;0,"直した",IF(S1706="未分類","未分類","OK")))))))</f>
        <v/>
      </c>
    </row>
    <row r="1707">
      <c r="A1707" s="40" t="n"/>
      <c r="B1707" s="34" t="n"/>
      <c r="C1707" s="35" t="n"/>
      <c r="D1707" s="36" t="n"/>
      <c r="E1707" s="35" t="n"/>
      <c r="F1707" s="35" t="n"/>
      <c r="G1707" s="35" t="n"/>
      <c r="H1707" s="35" t="n"/>
      <c r="I1707" s="40" t="n"/>
      <c r="J1707" s="35" t="n"/>
      <c r="L1707" s="39">
        <f>IF(B1707="","",IFERROR(YEAR(B1707)*0+D1707*0+1,0))</f>
        <v/>
      </c>
      <c r="M1707" s="55">
        <f>IF(L1707&lt;&gt;1,"",IF(O1707&gt;0,IF(INDEX('分け方の表'!$O$4:$O$53,O1707)&lt;&gt;"",DATE(YEAR(INDEX('分け方の表'!$O$4:$O$53,O1707)),MONTH(INDEX('分け方の表'!$O$4:$O$53,O1707)),1),DATE(YEAR(B1707),MONTH(B1707),1)),DATE(YEAR(B1707),MONTH(B1707),1)))</f>
        <v/>
      </c>
      <c r="N1707" s="39">
        <f>IF(L1707&lt;&gt;1,"",IF(J1707="",0,IF(COUNTIFS($J$4:J1707,J1707)&gt;1,1,0)))</f>
        <v/>
      </c>
      <c r="O1707" s="39">
        <f>IF(L1707&lt;&gt;1,"",IF(J1707="",0,IFERROR(MATCH(J1707,'分け方の表'!$M$4:$M$53,0),0)))</f>
        <v/>
      </c>
      <c r="P1707" s="39">
        <f>IF(L1707&lt;&gt;1,"",IF(SUMPRODUCT((COUNTIFS(C1707,"*"&amp;'分け方の表'!$F$4:$F$23&amp;"*")&gt;0)*('分け方の表'!$F$4:$F$23&lt;&gt;"")*'分け方の表'!$I$4:$I$23)=0,99,1+COUNTIFS('分け方の表'!$I$4:$I$23,"&gt;"&amp;SUMPRODUCT((COUNTIFS(C1707,"*"&amp;'分け方の表'!$F$4:$F$23&amp;"*")&gt;0)*('分け方の表'!$F$4:$F$23&lt;&gt;"")*'分け方の表'!$I$4:$I$23))))</f>
        <v/>
      </c>
      <c r="Q1707" s="39">
        <f>IF(L1707&lt;&gt;1,"",IF(P1707&gt;=99,"",INDEX('分け方の表'!$G$4:$G$23,P1707)&amp;""))</f>
        <v/>
      </c>
      <c r="R1707" s="39">
        <f>IF(L1707&lt;&gt;1,"",IF((F1707="収入")*(G1707="給与")*(E1707&lt;&gt;"")*(COUNTIFS('分け方の表'!$J$4:$J$13,E1707)&gt;0),INDEX('分け方の表'!$K$4:$K$13,MATCH(E1707,'分け方の表'!$J$4:$J$13,0))&amp;"",IFERROR(INDEX('分け方の表'!$C$4:$C$103,MATCH(F1707&amp;"|"&amp;G1707,'分け方の表'!$D$4:$D$103,0))&amp;"",IFERROR(INDEX('分け方の表'!$C$4:$C$103,MATCH(F1707&amp;"|（ほか全部）",'分け方の表'!$D$4:$D$103,0))&amp;"","未分類"))))</f>
        <v/>
      </c>
      <c r="S1707" s="39">
        <f>IF(L1707&lt;&gt;1,"",IF(N1707=1,"",IF(IF(O1707&gt;0,INDEX('分け方の表'!$N$4:$N$53,O1707)&amp;"","")&lt;&gt;"",IF(INDEX('分け方の表'!$N$4:$N$53,O1707)="（数えない）","",INDEX('分け方の表'!$N$4:$N$53,O1707)&amp;""),IF(I1707&amp;""="1",IF((Q1707&lt;&gt;"")*(D1707&lt;0)*(IFERROR(INDEX('入力'!$E$30:$E$88,MATCH(Q1707,'入力'!$A$30:$A$88,0)),"")="貯める・増やす"),Q1707,""),IF(A1707&amp;""="0","",IF(Q1707&lt;&gt;"",Q1707,R1707))))))</f>
        <v/>
      </c>
      <c r="T1707" s="56">
        <f>IF(S1707="","",IF(IFERROR(INDEX('入力'!$E$30:$E$88,MATCH(S1707,'入力'!$A$30:$A$88,0)),"")="入るお金",D1707,-D1707))</f>
        <v/>
      </c>
      <c r="U1707" s="39">
        <f>IF(L1707="","",IF(L1707&lt;&gt;1,"見出しなど",IF(N1707=1,"重なり",IF(S1707="",IF(O1707&gt;0,"数えない（直した）",IF(I1707&amp;""="1","振替",IF(A1707&amp;""="0","計算対象外","数えない"))),IF(COUNTIFS('入力'!$A$30:$A$88,S1707)=0,"一覧にない費目",IF(O1707&gt;0,"直した",IF(S1707="未分類","未分類","OK")))))))</f>
        <v/>
      </c>
    </row>
    <row r="1708">
      <c r="A1708" s="40" t="n"/>
      <c r="B1708" s="34" t="n"/>
      <c r="C1708" s="35" t="n"/>
      <c r="D1708" s="36" t="n"/>
      <c r="E1708" s="35" t="n"/>
      <c r="F1708" s="35" t="n"/>
      <c r="G1708" s="35" t="n"/>
      <c r="H1708" s="35" t="n"/>
      <c r="I1708" s="40" t="n"/>
      <c r="J1708" s="35" t="n"/>
      <c r="L1708" s="39">
        <f>IF(B1708="","",IFERROR(YEAR(B1708)*0+D1708*0+1,0))</f>
        <v/>
      </c>
      <c r="M1708" s="55">
        <f>IF(L1708&lt;&gt;1,"",IF(O1708&gt;0,IF(INDEX('分け方の表'!$O$4:$O$53,O1708)&lt;&gt;"",DATE(YEAR(INDEX('分け方の表'!$O$4:$O$53,O1708)),MONTH(INDEX('分け方の表'!$O$4:$O$53,O1708)),1),DATE(YEAR(B1708),MONTH(B1708),1)),DATE(YEAR(B1708),MONTH(B1708),1)))</f>
        <v/>
      </c>
      <c r="N1708" s="39">
        <f>IF(L1708&lt;&gt;1,"",IF(J1708="",0,IF(COUNTIFS($J$4:J1708,J1708)&gt;1,1,0)))</f>
        <v/>
      </c>
      <c r="O1708" s="39">
        <f>IF(L1708&lt;&gt;1,"",IF(J1708="",0,IFERROR(MATCH(J1708,'分け方の表'!$M$4:$M$53,0),0)))</f>
        <v/>
      </c>
      <c r="P1708" s="39">
        <f>IF(L1708&lt;&gt;1,"",IF(SUMPRODUCT((COUNTIFS(C1708,"*"&amp;'分け方の表'!$F$4:$F$23&amp;"*")&gt;0)*('分け方の表'!$F$4:$F$23&lt;&gt;"")*'分け方の表'!$I$4:$I$23)=0,99,1+COUNTIFS('分け方の表'!$I$4:$I$23,"&gt;"&amp;SUMPRODUCT((COUNTIFS(C1708,"*"&amp;'分け方の表'!$F$4:$F$23&amp;"*")&gt;0)*('分け方の表'!$F$4:$F$23&lt;&gt;"")*'分け方の表'!$I$4:$I$23))))</f>
        <v/>
      </c>
      <c r="Q1708" s="39">
        <f>IF(L1708&lt;&gt;1,"",IF(P1708&gt;=99,"",INDEX('分け方の表'!$G$4:$G$23,P1708)&amp;""))</f>
        <v/>
      </c>
      <c r="R1708" s="39">
        <f>IF(L1708&lt;&gt;1,"",IF((F1708="収入")*(G1708="給与")*(E1708&lt;&gt;"")*(COUNTIFS('分け方の表'!$J$4:$J$13,E1708)&gt;0),INDEX('分け方の表'!$K$4:$K$13,MATCH(E1708,'分け方の表'!$J$4:$J$13,0))&amp;"",IFERROR(INDEX('分け方の表'!$C$4:$C$103,MATCH(F1708&amp;"|"&amp;G1708,'分け方の表'!$D$4:$D$103,0))&amp;"",IFERROR(INDEX('分け方の表'!$C$4:$C$103,MATCH(F1708&amp;"|（ほか全部）",'分け方の表'!$D$4:$D$103,0))&amp;"","未分類"))))</f>
        <v/>
      </c>
      <c r="S1708" s="39">
        <f>IF(L1708&lt;&gt;1,"",IF(N1708=1,"",IF(IF(O1708&gt;0,INDEX('分け方の表'!$N$4:$N$53,O1708)&amp;"","")&lt;&gt;"",IF(INDEX('分け方の表'!$N$4:$N$53,O1708)="（数えない）","",INDEX('分け方の表'!$N$4:$N$53,O1708)&amp;""),IF(I1708&amp;""="1",IF((Q1708&lt;&gt;"")*(D1708&lt;0)*(IFERROR(INDEX('入力'!$E$30:$E$88,MATCH(Q1708,'入力'!$A$30:$A$88,0)),"")="貯める・増やす"),Q1708,""),IF(A1708&amp;""="0","",IF(Q1708&lt;&gt;"",Q1708,R1708))))))</f>
        <v/>
      </c>
      <c r="T1708" s="56">
        <f>IF(S1708="","",IF(IFERROR(INDEX('入力'!$E$30:$E$88,MATCH(S1708,'入力'!$A$30:$A$88,0)),"")="入るお金",D1708,-D1708))</f>
        <v/>
      </c>
      <c r="U1708" s="39">
        <f>IF(L1708="","",IF(L1708&lt;&gt;1,"見出しなど",IF(N1708=1,"重なり",IF(S1708="",IF(O1708&gt;0,"数えない（直した）",IF(I1708&amp;""="1","振替",IF(A1708&amp;""="0","計算対象外","数えない"))),IF(COUNTIFS('入力'!$A$30:$A$88,S1708)=0,"一覧にない費目",IF(O1708&gt;0,"直した",IF(S1708="未分類","未分類","OK")))))))</f>
        <v/>
      </c>
    </row>
    <row r="1709">
      <c r="A1709" s="40" t="n"/>
      <c r="B1709" s="34" t="n"/>
      <c r="C1709" s="35" t="n"/>
      <c r="D1709" s="36" t="n"/>
      <c r="E1709" s="35" t="n"/>
      <c r="F1709" s="35" t="n"/>
      <c r="G1709" s="35" t="n"/>
      <c r="H1709" s="35" t="n"/>
      <c r="I1709" s="40" t="n"/>
      <c r="J1709" s="35" t="n"/>
      <c r="L1709" s="39">
        <f>IF(B1709="","",IFERROR(YEAR(B1709)*0+D1709*0+1,0))</f>
        <v/>
      </c>
      <c r="M1709" s="55">
        <f>IF(L1709&lt;&gt;1,"",IF(O1709&gt;0,IF(INDEX('分け方の表'!$O$4:$O$53,O1709)&lt;&gt;"",DATE(YEAR(INDEX('分け方の表'!$O$4:$O$53,O1709)),MONTH(INDEX('分け方の表'!$O$4:$O$53,O1709)),1),DATE(YEAR(B1709),MONTH(B1709),1)),DATE(YEAR(B1709),MONTH(B1709),1)))</f>
        <v/>
      </c>
      <c r="N1709" s="39">
        <f>IF(L1709&lt;&gt;1,"",IF(J1709="",0,IF(COUNTIFS($J$4:J1709,J1709)&gt;1,1,0)))</f>
        <v/>
      </c>
      <c r="O1709" s="39">
        <f>IF(L1709&lt;&gt;1,"",IF(J1709="",0,IFERROR(MATCH(J1709,'分け方の表'!$M$4:$M$53,0),0)))</f>
        <v/>
      </c>
      <c r="P1709" s="39">
        <f>IF(L1709&lt;&gt;1,"",IF(SUMPRODUCT((COUNTIFS(C1709,"*"&amp;'分け方の表'!$F$4:$F$23&amp;"*")&gt;0)*('分け方の表'!$F$4:$F$23&lt;&gt;"")*'分け方の表'!$I$4:$I$23)=0,99,1+COUNTIFS('分け方の表'!$I$4:$I$23,"&gt;"&amp;SUMPRODUCT((COUNTIFS(C1709,"*"&amp;'分け方の表'!$F$4:$F$23&amp;"*")&gt;0)*('分け方の表'!$F$4:$F$23&lt;&gt;"")*'分け方の表'!$I$4:$I$23))))</f>
        <v/>
      </c>
      <c r="Q1709" s="39">
        <f>IF(L1709&lt;&gt;1,"",IF(P1709&gt;=99,"",INDEX('分け方の表'!$G$4:$G$23,P1709)&amp;""))</f>
        <v/>
      </c>
      <c r="R1709" s="39">
        <f>IF(L1709&lt;&gt;1,"",IF((F1709="収入")*(G1709="給与")*(E1709&lt;&gt;"")*(COUNTIFS('分け方の表'!$J$4:$J$13,E1709)&gt;0),INDEX('分け方の表'!$K$4:$K$13,MATCH(E1709,'分け方の表'!$J$4:$J$13,0))&amp;"",IFERROR(INDEX('分け方の表'!$C$4:$C$103,MATCH(F1709&amp;"|"&amp;G1709,'分け方の表'!$D$4:$D$103,0))&amp;"",IFERROR(INDEX('分け方の表'!$C$4:$C$103,MATCH(F1709&amp;"|（ほか全部）",'分け方の表'!$D$4:$D$103,0))&amp;"","未分類"))))</f>
        <v/>
      </c>
      <c r="S1709" s="39">
        <f>IF(L1709&lt;&gt;1,"",IF(N1709=1,"",IF(IF(O1709&gt;0,INDEX('分け方の表'!$N$4:$N$53,O1709)&amp;"","")&lt;&gt;"",IF(INDEX('分け方の表'!$N$4:$N$53,O1709)="（数えない）","",INDEX('分け方の表'!$N$4:$N$53,O1709)&amp;""),IF(I1709&amp;""="1",IF((Q1709&lt;&gt;"")*(D1709&lt;0)*(IFERROR(INDEX('入力'!$E$30:$E$88,MATCH(Q1709,'入力'!$A$30:$A$88,0)),"")="貯める・増やす"),Q1709,""),IF(A1709&amp;""="0","",IF(Q1709&lt;&gt;"",Q1709,R1709))))))</f>
        <v/>
      </c>
      <c r="T1709" s="56">
        <f>IF(S1709="","",IF(IFERROR(INDEX('入力'!$E$30:$E$88,MATCH(S1709,'入力'!$A$30:$A$88,0)),"")="入るお金",D1709,-D1709))</f>
        <v/>
      </c>
      <c r="U1709" s="39">
        <f>IF(L1709="","",IF(L1709&lt;&gt;1,"見出しなど",IF(N1709=1,"重なり",IF(S1709="",IF(O1709&gt;0,"数えない（直した）",IF(I1709&amp;""="1","振替",IF(A1709&amp;""="0","計算対象外","数えない"))),IF(COUNTIFS('入力'!$A$30:$A$88,S1709)=0,"一覧にない費目",IF(O1709&gt;0,"直した",IF(S1709="未分類","未分類","OK")))))))</f>
        <v/>
      </c>
    </row>
    <row r="1710">
      <c r="A1710" s="40" t="n"/>
      <c r="B1710" s="34" t="n"/>
      <c r="C1710" s="35" t="n"/>
      <c r="D1710" s="36" t="n"/>
      <c r="E1710" s="35" t="n"/>
      <c r="F1710" s="35" t="n"/>
      <c r="G1710" s="35" t="n"/>
      <c r="H1710" s="35" t="n"/>
      <c r="I1710" s="40" t="n"/>
      <c r="J1710" s="35" t="n"/>
      <c r="L1710" s="39">
        <f>IF(B1710="","",IFERROR(YEAR(B1710)*0+D1710*0+1,0))</f>
        <v/>
      </c>
      <c r="M1710" s="55">
        <f>IF(L1710&lt;&gt;1,"",IF(O1710&gt;0,IF(INDEX('分け方の表'!$O$4:$O$53,O1710)&lt;&gt;"",DATE(YEAR(INDEX('分け方の表'!$O$4:$O$53,O1710)),MONTH(INDEX('分け方の表'!$O$4:$O$53,O1710)),1),DATE(YEAR(B1710),MONTH(B1710),1)),DATE(YEAR(B1710),MONTH(B1710),1)))</f>
        <v/>
      </c>
      <c r="N1710" s="39">
        <f>IF(L1710&lt;&gt;1,"",IF(J1710="",0,IF(COUNTIFS($J$4:J1710,J1710)&gt;1,1,0)))</f>
        <v/>
      </c>
      <c r="O1710" s="39">
        <f>IF(L1710&lt;&gt;1,"",IF(J1710="",0,IFERROR(MATCH(J1710,'分け方の表'!$M$4:$M$53,0),0)))</f>
        <v/>
      </c>
      <c r="P1710" s="39">
        <f>IF(L1710&lt;&gt;1,"",IF(SUMPRODUCT((COUNTIFS(C1710,"*"&amp;'分け方の表'!$F$4:$F$23&amp;"*")&gt;0)*('分け方の表'!$F$4:$F$23&lt;&gt;"")*'分け方の表'!$I$4:$I$23)=0,99,1+COUNTIFS('分け方の表'!$I$4:$I$23,"&gt;"&amp;SUMPRODUCT((COUNTIFS(C1710,"*"&amp;'分け方の表'!$F$4:$F$23&amp;"*")&gt;0)*('分け方の表'!$F$4:$F$23&lt;&gt;"")*'分け方の表'!$I$4:$I$23))))</f>
        <v/>
      </c>
      <c r="Q1710" s="39">
        <f>IF(L1710&lt;&gt;1,"",IF(P1710&gt;=99,"",INDEX('分け方の表'!$G$4:$G$23,P1710)&amp;""))</f>
        <v/>
      </c>
      <c r="R1710" s="39">
        <f>IF(L1710&lt;&gt;1,"",IF((F1710="収入")*(G1710="給与")*(E1710&lt;&gt;"")*(COUNTIFS('分け方の表'!$J$4:$J$13,E1710)&gt;0),INDEX('分け方の表'!$K$4:$K$13,MATCH(E1710,'分け方の表'!$J$4:$J$13,0))&amp;"",IFERROR(INDEX('分け方の表'!$C$4:$C$103,MATCH(F1710&amp;"|"&amp;G1710,'分け方の表'!$D$4:$D$103,0))&amp;"",IFERROR(INDEX('分け方の表'!$C$4:$C$103,MATCH(F1710&amp;"|（ほか全部）",'分け方の表'!$D$4:$D$103,0))&amp;"","未分類"))))</f>
        <v/>
      </c>
      <c r="S1710" s="39">
        <f>IF(L1710&lt;&gt;1,"",IF(N1710=1,"",IF(IF(O1710&gt;0,INDEX('分け方の表'!$N$4:$N$53,O1710)&amp;"","")&lt;&gt;"",IF(INDEX('分け方の表'!$N$4:$N$53,O1710)="（数えない）","",INDEX('分け方の表'!$N$4:$N$53,O1710)&amp;""),IF(I1710&amp;""="1",IF((Q1710&lt;&gt;"")*(D1710&lt;0)*(IFERROR(INDEX('入力'!$E$30:$E$88,MATCH(Q1710,'入力'!$A$30:$A$88,0)),"")="貯める・増やす"),Q1710,""),IF(A1710&amp;""="0","",IF(Q1710&lt;&gt;"",Q1710,R1710))))))</f>
        <v/>
      </c>
      <c r="T1710" s="56">
        <f>IF(S1710="","",IF(IFERROR(INDEX('入力'!$E$30:$E$88,MATCH(S1710,'入力'!$A$30:$A$88,0)),"")="入るお金",D1710,-D1710))</f>
        <v/>
      </c>
      <c r="U1710" s="39">
        <f>IF(L1710="","",IF(L1710&lt;&gt;1,"見出しなど",IF(N1710=1,"重なり",IF(S1710="",IF(O1710&gt;0,"数えない（直した）",IF(I1710&amp;""="1","振替",IF(A1710&amp;""="0","計算対象外","数えない"))),IF(COUNTIFS('入力'!$A$30:$A$88,S1710)=0,"一覧にない費目",IF(O1710&gt;0,"直した",IF(S1710="未分類","未分類","OK")))))))</f>
        <v/>
      </c>
    </row>
    <row r="1711">
      <c r="A1711" s="40" t="n"/>
      <c r="B1711" s="34" t="n"/>
      <c r="C1711" s="35" t="n"/>
      <c r="D1711" s="36" t="n"/>
      <c r="E1711" s="35" t="n"/>
      <c r="F1711" s="35" t="n"/>
      <c r="G1711" s="35" t="n"/>
      <c r="H1711" s="35" t="n"/>
      <c r="I1711" s="40" t="n"/>
      <c r="J1711" s="35" t="n"/>
      <c r="L1711" s="39">
        <f>IF(B1711="","",IFERROR(YEAR(B1711)*0+D1711*0+1,0))</f>
        <v/>
      </c>
      <c r="M1711" s="55">
        <f>IF(L1711&lt;&gt;1,"",IF(O1711&gt;0,IF(INDEX('分け方の表'!$O$4:$O$53,O1711)&lt;&gt;"",DATE(YEAR(INDEX('分け方の表'!$O$4:$O$53,O1711)),MONTH(INDEX('分け方の表'!$O$4:$O$53,O1711)),1),DATE(YEAR(B1711),MONTH(B1711),1)),DATE(YEAR(B1711),MONTH(B1711),1)))</f>
        <v/>
      </c>
      <c r="N1711" s="39">
        <f>IF(L1711&lt;&gt;1,"",IF(J1711="",0,IF(COUNTIFS($J$4:J1711,J1711)&gt;1,1,0)))</f>
        <v/>
      </c>
      <c r="O1711" s="39">
        <f>IF(L1711&lt;&gt;1,"",IF(J1711="",0,IFERROR(MATCH(J1711,'分け方の表'!$M$4:$M$53,0),0)))</f>
        <v/>
      </c>
      <c r="P1711" s="39">
        <f>IF(L1711&lt;&gt;1,"",IF(SUMPRODUCT((COUNTIFS(C1711,"*"&amp;'分け方の表'!$F$4:$F$23&amp;"*")&gt;0)*('分け方の表'!$F$4:$F$23&lt;&gt;"")*'分け方の表'!$I$4:$I$23)=0,99,1+COUNTIFS('分け方の表'!$I$4:$I$23,"&gt;"&amp;SUMPRODUCT((COUNTIFS(C1711,"*"&amp;'分け方の表'!$F$4:$F$23&amp;"*")&gt;0)*('分け方の表'!$F$4:$F$23&lt;&gt;"")*'分け方の表'!$I$4:$I$23))))</f>
        <v/>
      </c>
      <c r="Q1711" s="39">
        <f>IF(L1711&lt;&gt;1,"",IF(P1711&gt;=99,"",INDEX('分け方の表'!$G$4:$G$23,P1711)&amp;""))</f>
        <v/>
      </c>
      <c r="R1711" s="39">
        <f>IF(L1711&lt;&gt;1,"",IF((F1711="収入")*(G1711="給与")*(E1711&lt;&gt;"")*(COUNTIFS('分け方の表'!$J$4:$J$13,E1711)&gt;0),INDEX('分け方の表'!$K$4:$K$13,MATCH(E1711,'分け方の表'!$J$4:$J$13,0))&amp;"",IFERROR(INDEX('分け方の表'!$C$4:$C$103,MATCH(F1711&amp;"|"&amp;G1711,'分け方の表'!$D$4:$D$103,0))&amp;"",IFERROR(INDEX('分け方の表'!$C$4:$C$103,MATCH(F1711&amp;"|（ほか全部）",'分け方の表'!$D$4:$D$103,0))&amp;"","未分類"))))</f>
        <v/>
      </c>
      <c r="S1711" s="39">
        <f>IF(L1711&lt;&gt;1,"",IF(N1711=1,"",IF(IF(O1711&gt;0,INDEX('分け方の表'!$N$4:$N$53,O1711)&amp;"","")&lt;&gt;"",IF(INDEX('分け方の表'!$N$4:$N$53,O1711)="（数えない）","",INDEX('分け方の表'!$N$4:$N$53,O1711)&amp;""),IF(I1711&amp;""="1",IF((Q1711&lt;&gt;"")*(D1711&lt;0)*(IFERROR(INDEX('入力'!$E$30:$E$88,MATCH(Q1711,'入力'!$A$30:$A$88,0)),"")="貯める・増やす"),Q1711,""),IF(A1711&amp;""="0","",IF(Q1711&lt;&gt;"",Q1711,R1711))))))</f>
        <v/>
      </c>
      <c r="T1711" s="56">
        <f>IF(S1711="","",IF(IFERROR(INDEX('入力'!$E$30:$E$88,MATCH(S1711,'入力'!$A$30:$A$88,0)),"")="入るお金",D1711,-D1711))</f>
        <v/>
      </c>
      <c r="U1711" s="39">
        <f>IF(L1711="","",IF(L1711&lt;&gt;1,"見出しなど",IF(N1711=1,"重なり",IF(S1711="",IF(O1711&gt;0,"数えない（直した）",IF(I1711&amp;""="1","振替",IF(A1711&amp;""="0","計算対象外","数えない"))),IF(COUNTIFS('入力'!$A$30:$A$88,S1711)=0,"一覧にない費目",IF(O1711&gt;0,"直した",IF(S1711="未分類","未分類","OK")))))))</f>
        <v/>
      </c>
    </row>
    <row r="1712">
      <c r="A1712" s="40" t="n"/>
      <c r="B1712" s="34" t="n"/>
      <c r="C1712" s="35" t="n"/>
      <c r="D1712" s="36" t="n"/>
      <c r="E1712" s="35" t="n"/>
      <c r="F1712" s="35" t="n"/>
      <c r="G1712" s="35" t="n"/>
      <c r="H1712" s="35" t="n"/>
      <c r="I1712" s="40" t="n"/>
      <c r="J1712" s="35" t="n"/>
      <c r="L1712" s="39">
        <f>IF(B1712="","",IFERROR(YEAR(B1712)*0+D1712*0+1,0))</f>
        <v/>
      </c>
      <c r="M1712" s="55">
        <f>IF(L1712&lt;&gt;1,"",IF(O1712&gt;0,IF(INDEX('分け方の表'!$O$4:$O$53,O1712)&lt;&gt;"",DATE(YEAR(INDEX('分け方の表'!$O$4:$O$53,O1712)),MONTH(INDEX('分け方の表'!$O$4:$O$53,O1712)),1),DATE(YEAR(B1712),MONTH(B1712),1)),DATE(YEAR(B1712),MONTH(B1712),1)))</f>
        <v/>
      </c>
      <c r="N1712" s="39">
        <f>IF(L1712&lt;&gt;1,"",IF(J1712="",0,IF(COUNTIFS($J$4:J1712,J1712)&gt;1,1,0)))</f>
        <v/>
      </c>
      <c r="O1712" s="39">
        <f>IF(L1712&lt;&gt;1,"",IF(J1712="",0,IFERROR(MATCH(J1712,'分け方の表'!$M$4:$M$53,0),0)))</f>
        <v/>
      </c>
      <c r="P1712" s="39">
        <f>IF(L1712&lt;&gt;1,"",IF(SUMPRODUCT((COUNTIFS(C1712,"*"&amp;'分け方の表'!$F$4:$F$23&amp;"*")&gt;0)*('分け方の表'!$F$4:$F$23&lt;&gt;"")*'分け方の表'!$I$4:$I$23)=0,99,1+COUNTIFS('分け方の表'!$I$4:$I$23,"&gt;"&amp;SUMPRODUCT((COUNTIFS(C1712,"*"&amp;'分け方の表'!$F$4:$F$23&amp;"*")&gt;0)*('分け方の表'!$F$4:$F$23&lt;&gt;"")*'分け方の表'!$I$4:$I$23))))</f>
        <v/>
      </c>
      <c r="Q1712" s="39">
        <f>IF(L1712&lt;&gt;1,"",IF(P1712&gt;=99,"",INDEX('分け方の表'!$G$4:$G$23,P1712)&amp;""))</f>
        <v/>
      </c>
      <c r="R1712" s="39">
        <f>IF(L1712&lt;&gt;1,"",IF((F1712="収入")*(G1712="給与")*(E1712&lt;&gt;"")*(COUNTIFS('分け方の表'!$J$4:$J$13,E1712)&gt;0),INDEX('分け方の表'!$K$4:$K$13,MATCH(E1712,'分け方の表'!$J$4:$J$13,0))&amp;"",IFERROR(INDEX('分け方の表'!$C$4:$C$103,MATCH(F1712&amp;"|"&amp;G1712,'分け方の表'!$D$4:$D$103,0))&amp;"",IFERROR(INDEX('分け方の表'!$C$4:$C$103,MATCH(F1712&amp;"|（ほか全部）",'分け方の表'!$D$4:$D$103,0))&amp;"","未分類"))))</f>
        <v/>
      </c>
      <c r="S1712" s="39">
        <f>IF(L1712&lt;&gt;1,"",IF(N1712=1,"",IF(IF(O1712&gt;0,INDEX('分け方の表'!$N$4:$N$53,O1712)&amp;"","")&lt;&gt;"",IF(INDEX('分け方の表'!$N$4:$N$53,O1712)="（数えない）","",INDEX('分け方の表'!$N$4:$N$53,O1712)&amp;""),IF(I1712&amp;""="1",IF((Q1712&lt;&gt;"")*(D1712&lt;0)*(IFERROR(INDEX('入力'!$E$30:$E$88,MATCH(Q1712,'入力'!$A$30:$A$88,0)),"")="貯める・増やす"),Q1712,""),IF(A1712&amp;""="0","",IF(Q1712&lt;&gt;"",Q1712,R1712))))))</f>
        <v/>
      </c>
      <c r="T1712" s="56">
        <f>IF(S1712="","",IF(IFERROR(INDEX('入力'!$E$30:$E$88,MATCH(S1712,'入力'!$A$30:$A$88,0)),"")="入るお金",D1712,-D1712))</f>
        <v/>
      </c>
      <c r="U1712" s="39">
        <f>IF(L1712="","",IF(L1712&lt;&gt;1,"見出しなど",IF(N1712=1,"重なり",IF(S1712="",IF(O1712&gt;0,"数えない（直した）",IF(I1712&amp;""="1","振替",IF(A1712&amp;""="0","計算対象外","数えない"))),IF(COUNTIFS('入力'!$A$30:$A$88,S1712)=0,"一覧にない費目",IF(O1712&gt;0,"直した",IF(S1712="未分類","未分類","OK")))))))</f>
        <v/>
      </c>
    </row>
    <row r="1713">
      <c r="A1713" s="40" t="n"/>
      <c r="B1713" s="34" t="n"/>
      <c r="C1713" s="35" t="n"/>
      <c r="D1713" s="36" t="n"/>
      <c r="E1713" s="35" t="n"/>
      <c r="F1713" s="35" t="n"/>
      <c r="G1713" s="35" t="n"/>
      <c r="H1713" s="35" t="n"/>
      <c r="I1713" s="40" t="n"/>
      <c r="J1713" s="35" t="n"/>
      <c r="L1713" s="39">
        <f>IF(B1713="","",IFERROR(YEAR(B1713)*0+D1713*0+1,0))</f>
        <v/>
      </c>
      <c r="M1713" s="55">
        <f>IF(L1713&lt;&gt;1,"",IF(O1713&gt;0,IF(INDEX('分け方の表'!$O$4:$O$53,O1713)&lt;&gt;"",DATE(YEAR(INDEX('分け方の表'!$O$4:$O$53,O1713)),MONTH(INDEX('分け方の表'!$O$4:$O$53,O1713)),1),DATE(YEAR(B1713),MONTH(B1713),1)),DATE(YEAR(B1713),MONTH(B1713),1)))</f>
        <v/>
      </c>
      <c r="N1713" s="39">
        <f>IF(L1713&lt;&gt;1,"",IF(J1713="",0,IF(COUNTIFS($J$4:J1713,J1713)&gt;1,1,0)))</f>
        <v/>
      </c>
      <c r="O1713" s="39">
        <f>IF(L1713&lt;&gt;1,"",IF(J1713="",0,IFERROR(MATCH(J1713,'分け方の表'!$M$4:$M$53,0),0)))</f>
        <v/>
      </c>
      <c r="P1713" s="39">
        <f>IF(L1713&lt;&gt;1,"",IF(SUMPRODUCT((COUNTIFS(C1713,"*"&amp;'分け方の表'!$F$4:$F$23&amp;"*")&gt;0)*('分け方の表'!$F$4:$F$23&lt;&gt;"")*'分け方の表'!$I$4:$I$23)=0,99,1+COUNTIFS('分け方の表'!$I$4:$I$23,"&gt;"&amp;SUMPRODUCT((COUNTIFS(C1713,"*"&amp;'分け方の表'!$F$4:$F$23&amp;"*")&gt;0)*('分け方の表'!$F$4:$F$23&lt;&gt;"")*'分け方の表'!$I$4:$I$23))))</f>
        <v/>
      </c>
      <c r="Q1713" s="39">
        <f>IF(L1713&lt;&gt;1,"",IF(P1713&gt;=99,"",INDEX('分け方の表'!$G$4:$G$23,P1713)&amp;""))</f>
        <v/>
      </c>
      <c r="R1713" s="39">
        <f>IF(L1713&lt;&gt;1,"",IF((F1713="収入")*(G1713="給与")*(E1713&lt;&gt;"")*(COUNTIFS('分け方の表'!$J$4:$J$13,E1713)&gt;0),INDEX('分け方の表'!$K$4:$K$13,MATCH(E1713,'分け方の表'!$J$4:$J$13,0))&amp;"",IFERROR(INDEX('分け方の表'!$C$4:$C$103,MATCH(F1713&amp;"|"&amp;G1713,'分け方の表'!$D$4:$D$103,0))&amp;"",IFERROR(INDEX('分け方の表'!$C$4:$C$103,MATCH(F1713&amp;"|（ほか全部）",'分け方の表'!$D$4:$D$103,0))&amp;"","未分類"))))</f>
        <v/>
      </c>
      <c r="S1713" s="39">
        <f>IF(L1713&lt;&gt;1,"",IF(N1713=1,"",IF(IF(O1713&gt;0,INDEX('分け方の表'!$N$4:$N$53,O1713)&amp;"","")&lt;&gt;"",IF(INDEX('分け方の表'!$N$4:$N$53,O1713)="（数えない）","",INDEX('分け方の表'!$N$4:$N$53,O1713)&amp;""),IF(I1713&amp;""="1",IF((Q1713&lt;&gt;"")*(D1713&lt;0)*(IFERROR(INDEX('入力'!$E$30:$E$88,MATCH(Q1713,'入力'!$A$30:$A$88,0)),"")="貯める・増やす"),Q1713,""),IF(A1713&amp;""="0","",IF(Q1713&lt;&gt;"",Q1713,R1713))))))</f>
        <v/>
      </c>
      <c r="T1713" s="56">
        <f>IF(S1713="","",IF(IFERROR(INDEX('入力'!$E$30:$E$88,MATCH(S1713,'入力'!$A$30:$A$88,0)),"")="入るお金",D1713,-D1713))</f>
        <v/>
      </c>
      <c r="U1713" s="39">
        <f>IF(L1713="","",IF(L1713&lt;&gt;1,"見出しなど",IF(N1713=1,"重なり",IF(S1713="",IF(O1713&gt;0,"数えない（直した）",IF(I1713&amp;""="1","振替",IF(A1713&amp;""="0","計算対象外","数えない"))),IF(COUNTIFS('入力'!$A$30:$A$88,S1713)=0,"一覧にない費目",IF(O1713&gt;0,"直した",IF(S1713="未分類","未分類","OK")))))))</f>
        <v/>
      </c>
    </row>
    <row r="1714">
      <c r="A1714" s="40" t="n"/>
      <c r="B1714" s="34" t="n"/>
      <c r="C1714" s="35" t="n"/>
      <c r="D1714" s="36" t="n"/>
      <c r="E1714" s="35" t="n"/>
      <c r="F1714" s="35" t="n"/>
      <c r="G1714" s="35" t="n"/>
      <c r="H1714" s="35" t="n"/>
      <c r="I1714" s="40" t="n"/>
      <c r="J1714" s="35" t="n"/>
      <c r="L1714" s="39">
        <f>IF(B1714="","",IFERROR(YEAR(B1714)*0+D1714*0+1,0))</f>
        <v/>
      </c>
      <c r="M1714" s="55">
        <f>IF(L1714&lt;&gt;1,"",IF(O1714&gt;0,IF(INDEX('分け方の表'!$O$4:$O$53,O1714)&lt;&gt;"",DATE(YEAR(INDEX('分け方の表'!$O$4:$O$53,O1714)),MONTH(INDEX('分け方の表'!$O$4:$O$53,O1714)),1),DATE(YEAR(B1714),MONTH(B1714),1)),DATE(YEAR(B1714),MONTH(B1714),1)))</f>
        <v/>
      </c>
      <c r="N1714" s="39">
        <f>IF(L1714&lt;&gt;1,"",IF(J1714="",0,IF(COUNTIFS($J$4:J1714,J1714)&gt;1,1,0)))</f>
        <v/>
      </c>
      <c r="O1714" s="39">
        <f>IF(L1714&lt;&gt;1,"",IF(J1714="",0,IFERROR(MATCH(J1714,'分け方の表'!$M$4:$M$53,0),0)))</f>
        <v/>
      </c>
      <c r="P1714" s="39">
        <f>IF(L1714&lt;&gt;1,"",IF(SUMPRODUCT((COUNTIFS(C1714,"*"&amp;'分け方の表'!$F$4:$F$23&amp;"*")&gt;0)*('分け方の表'!$F$4:$F$23&lt;&gt;"")*'分け方の表'!$I$4:$I$23)=0,99,1+COUNTIFS('分け方の表'!$I$4:$I$23,"&gt;"&amp;SUMPRODUCT((COUNTIFS(C1714,"*"&amp;'分け方の表'!$F$4:$F$23&amp;"*")&gt;0)*('分け方の表'!$F$4:$F$23&lt;&gt;"")*'分け方の表'!$I$4:$I$23))))</f>
        <v/>
      </c>
      <c r="Q1714" s="39">
        <f>IF(L1714&lt;&gt;1,"",IF(P1714&gt;=99,"",INDEX('分け方の表'!$G$4:$G$23,P1714)&amp;""))</f>
        <v/>
      </c>
      <c r="R1714" s="39">
        <f>IF(L1714&lt;&gt;1,"",IF((F1714="収入")*(G1714="給与")*(E1714&lt;&gt;"")*(COUNTIFS('分け方の表'!$J$4:$J$13,E1714)&gt;0),INDEX('分け方の表'!$K$4:$K$13,MATCH(E1714,'分け方の表'!$J$4:$J$13,0))&amp;"",IFERROR(INDEX('分け方の表'!$C$4:$C$103,MATCH(F1714&amp;"|"&amp;G1714,'分け方の表'!$D$4:$D$103,0))&amp;"",IFERROR(INDEX('分け方の表'!$C$4:$C$103,MATCH(F1714&amp;"|（ほか全部）",'分け方の表'!$D$4:$D$103,0))&amp;"","未分類"))))</f>
        <v/>
      </c>
      <c r="S1714" s="39">
        <f>IF(L1714&lt;&gt;1,"",IF(N1714=1,"",IF(IF(O1714&gt;0,INDEX('分け方の表'!$N$4:$N$53,O1714)&amp;"","")&lt;&gt;"",IF(INDEX('分け方の表'!$N$4:$N$53,O1714)="（数えない）","",INDEX('分け方の表'!$N$4:$N$53,O1714)&amp;""),IF(I1714&amp;""="1",IF((Q1714&lt;&gt;"")*(D1714&lt;0)*(IFERROR(INDEX('入力'!$E$30:$E$88,MATCH(Q1714,'入力'!$A$30:$A$88,0)),"")="貯める・増やす"),Q1714,""),IF(A1714&amp;""="0","",IF(Q1714&lt;&gt;"",Q1714,R1714))))))</f>
        <v/>
      </c>
      <c r="T1714" s="56">
        <f>IF(S1714="","",IF(IFERROR(INDEX('入力'!$E$30:$E$88,MATCH(S1714,'入力'!$A$30:$A$88,0)),"")="入るお金",D1714,-D1714))</f>
        <v/>
      </c>
      <c r="U1714" s="39">
        <f>IF(L1714="","",IF(L1714&lt;&gt;1,"見出しなど",IF(N1714=1,"重なり",IF(S1714="",IF(O1714&gt;0,"数えない（直した）",IF(I1714&amp;""="1","振替",IF(A1714&amp;""="0","計算対象外","数えない"))),IF(COUNTIFS('入力'!$A$30:$A$88,S1714)=0,"一覧にない費目",IF(O1714&gt;0,"直した",IF(S1714="未分類","未分類","OK")))))))</f>
        <v/>
      </c>
    </row>
    <row r="1715">
      <c r="A1715" s="40" t="n"/>
      <c r="B1715" s="34" t="n"/>
      <c r="C1715" s="35" t="n"/>
      <c r="D1715" s="36" t="n"/>
      <c r="E1715" s="35" t="n"/>
      <c r="F1715" s="35" t="n"/>
      <c r="G1715" s="35" t="n"/>
      <c r="H1715" s="35" t="n"/>
      <c r="I1715" s="40" t="n"/>
      <c r="J1715" s="35" t="n"/>
      <c r="L1715" s="39">
        <f>IF(B1715="","",IFERROR(YEAR(B1715)*0+D1715*0+1,0))</f>
        <v/>
      </c>
      <c r="M1715" s="55">
        <f>IF(L1715&lt;&gt;1,"",IF(O1715&gt;0,IF(INDEX('分け方の表'!$O$4:$O$53,O1715)&lt;&gt;"",DATE(YEAR(INDEX('分け方の表'!$O$4:$O$53,O1715)),MONTH(INDEX('分け方の表'!$O$4:$O$53,O1715)),1),DATE(YEAR(B1715),MONTH(B1715),1)),DATE(YEAR(B1715),MONTH(B1715),1)))</f>
        <v/>
      </c>
      <c r="N1715" s="39">
        <f>IF(L1715&lt;&gt;1,"",IF(J1715="",0,IF(COUNTIFS($J$4:J1715,J1715)&gt;1,1,0)))</f>
        <v/>
      </c>
      <c r="O1715" s="39">
        <f>IF(L1715&lt;&gt;1,"",IF(J1715="",0,IFERROR(MATCH(J1715,'分け方の表'!$M$4:$M$53,0),0)))</f>
        <v/>
      </c>
      <c r="P1715" s="39">
        <f>IF(L1715&lt;&gt;1,"",IF(SUMPRODUCT((COUNTIFS(C1715,"*"&amp;'分け方の表'!$F$4:$F$23&amp;"*")&gt;0)*('分け方の表'!$F$4:$F$23&lt;&gt;"")*'分け方の表'!$I$4:$I$23)=0,99,1+COUNTIFS('分け方の表'!$I$4:$I$23,"&gt;"&amp;SUMPRODUCT((COUNTIFS(C1715,"*"&amp;'分け方の表'!$F$4:$F$23&amp;"*")&gt;0)*('分け方の表'!$F$4:$F$23&lt;&gt;"")*'分け方の表'!$I$4:$I$23))))</f>
        <v/>
      </c>
      <c r="Q1715" s="39">
        <f>IF(L1715&lt;&gt;1,"",IF(P1715&gt;=99,"",INDEX('分け方の表'!$G$4:$G$23,P1715)&amp;""))</f>
        <v/>
      </c>
      <c r="R1715" s="39">
        <f>IF(L1715&lt;&gt;1,"",IF((F1715="収入")*(G1715="給与")*(E1715&lt;&gt;"")*(COUNTIFS('分け方の表'!$J$4:$J$13,E1715)&gt;0),INDEX('分け方の表'!$K$4:$K$13,MATCH(E1715,'分け方の表'!$J$4:$J$13,0))&amp;"",IFERROR(INDEX('分け方の表'!$C$4:$C$103,MATCH(F1715&amp;"|"&amp;G1715,'分け方の表'!$D$4:$D$103,0))&amp;"",IFERROR(INDEX('分け方の表'!$C$4:$C$103,MATCH(F1715&amp;"|（ほか全部）",'分け方の表'!$D$4:$D$103,0))&amp;"","未分類"))))</f>
        <v/>
      </c>
      <c r="S1715" s="39">
        <f>IF(L1715&lt;&gt;1,"",IF(N1715=1,"",IF(IF(O1715&gt;0,INDEX('分け方の表'!$N$4:$N$53,O1715)&amp;"","")&lt;&gt;"",IF(INDEX('分け方の表'!$N$4:$N$53,O1715)="（数えない）","",INDEX('分け方の表'!$N$4:$N$53,O1715)&amp;""),IF(I1715&amp;""="1",IF((Q1715&lt;&gt;"")*(D1715&lt;0)*(IFERROR(INDEX('入力'!$E$30:$E$88,MATCH(Q1715,'入力'!$A$30:$A$88,0)),"")="貯める・増やす"),Q1715,""),IF(A1715&amp;""="0","",IF(Q1715&lt;&gt;"",Q1715,R1715))))))</f>
        <v/>
      </c>
      <c r="T1715" s="56">
        <f>IF(S1715="","",IF(IFERROR(INDEX('入力'!$E$30:$E$88,MATCH(S1715,'入力'!$A$30:$A$88,0)),"")="入るお金",D1715,-D1715))</f>
        <v/>
      </c>
      <c r="U1715" s="39">
        <f>IF(L1715="","",IF(L1715&lt;&gt;1,"見出しなど",IF(N1715=1,"重なり",IF(S1715="",IF(O1715&gt;0,"数えない（直した）",IF(I1715&amp;""="1","振替",IF(A1715&amp;""="0","計算対象外","数えない"))),IF(COUNTIFS('入力'!$A$30:$A$88,S1715)=0,"一覧にない費目",IF(O1715&gt;0,"直した",IF(S1715="未分類","未分類","OK")))))))</f>
        <v/>
      </c>
    </row>
    <row r="1716">
      <c r="A1716" s="40" t="n"/>
      <c r="B1716" s="34" t="n"/>
      <c r="C1716" s="35" t="n"/>
      <c r="D1716" s="36" t="n"/>
      <c r="E1716" s="35" t="n"/>
      <c r="F1716" s="35" t="n"/>
      <c r="G1716" s="35" t="n"/>
      <c r="H1716" s="35" t="n"/>
      <c r="I1716" s="40" t="n"/>
      <c r="J1716" s="35" t="n"/>
      <c r="L1716" s="39">
        <f>IF(B1716="","",IFERROR(YEAR(B1716)*0+D1716*0+1,0))</f>
        <v/>
      </c>
      <c r="M1716" s="55">
        <f>IF(L1716&lt;&gt;1,"",IF(O1716&gt;0,IF(INDEX('分け方の表'!$O$4:$O$53,O1716)&lt;&gt;"",DATE(YEAR(INDEX('分け方の表'!$O$4:$O$53,O1716)),MONTH(INDEX('分け方の表'!$O$4:$O$53,O1716)),1),DATE(YEAR(B1716),MONTH(B1716),1)),DATE(YEAR(B1716),MONTH(B1716),1)))</f>
        <v/>
      </c>
      <c r="N1716" s="39">
        <f>IF(L1716&lt;&gt;1,"",IF(J1716="",0,IF(COUNTIFS($J$4:J1716,J1716)&gt;1,1,0)))</f>
        <v/>
      </c>
      <c r="O1716" s="39">
        <f>IF(L1716&lt;&gt;1,"",IF(J1716="",0,IFERROR(MATCH(J1716,'分け方の表'!$M$4:$M$53,0),0)))</f>
        <v/>
      </c>
      <c r="P1716" s="39">
        <f>IF(L1716&lt;&gt;1,"",IF(SUMPRODUCT((COUNTIFS(C1716,"*"&amp;'分け方の表'!$F$4:$F$23&amp;"*")&gt;0)*('分け方の表'!$F$4:$F$23&lt;&gt;"")*'分け方の表'!$I$4:$I$23)=0,99,1+COUNTIFS('分け方の表'!$I$4:$I$23,"&gt;"&amp;SUMPRODUCT((COUNTIFS(C1716,"*"&amp;'分け方の表'!$F$4:$F$23&amp;"*")&gt;0)*('分け方の表'!$F$4:$F$23&lt;&gt;"")*'分け方の表'!$I$4:$I$23))))</f>
        <v/>
      </c>
      <c r="Q1716" s="39">
        <f>IF(L1716&lt;&gt;1,"",IF(P1716&gt;=99,"",INDEX('分け方の表'!$G$4:$G$23,P1716)&amp;""))</f>
        <v/>
      </c>
      <c r="R1716" s="39">
        <f>IF(L1716&lt;&gt;1,"",IF((F1716="収入")*(G1716="給与")*(E1716&lt;&gt;"")*(COUNTIFS('分け方の表'!$J$4:$J$13,E1716)&gt;0),INDEX('分け方の表'!$K$4:$K$13,MATCH(E1716,'分け方の表'!$J$4:$J$13,0))&amp;"",IFERROR(INDEX('分け方の表'!$C$4:$C$103,MATCH(F1716&amp;"|"&amp;G1716,'分け方の表'!$D$4:$D$103,0))&amp;"",IFERROR(INDEX('分け方の表'!$C$4:$C$103,MATCH(F1716&amp;"|（ほか全部）",'分け方の表'!$D$4:$D$103,0))&amp;"","未分類"))))</f>
        <v/>
      </c>
      <c r="S1716" s="39">
        <f>IF(L1716&lt;&gt;1,"",IF(N1716=1,"",IF(IF(O1716&gt;0,INDEX('分け方の表'!$N$4:$N$53,O1716)&amp;"","")&lt;&gt;"",IF(INDEX('分け方の表'!$N$4:$N$53,O1716)="（数えない）","",INDEX('分け方の表'!$N$4:$N$53,O1716)&amp;""),IF(I1716&amp;""="1",IF((Q1716&lt;&gt;"")*(D1716&lt;0)*(IFERROR(INDEX('入力'!$E$30:$E$88,MATCH(Q1716,'入力'!$A$30:$A$88,0)),"")="貯める・増やす"),Q1716,""),IF(A1716&amp;""="0","",IF(Q1716&lt;&gt;"",Q1716,R1716))))))</f>
        <v/>
      </c>
      <c r="T1716" s="56">
        <f>IF(S1716="","",IF(IFERROR(INDEX('入力'!$E$30:$E$88,MATCH(S1716,'入力'!$A$30:$A$88,0)),"")="入るお金",D1716,-D1716))</f>
        <v/>
      </c>
      <c r="U1716" s="39">
        <f>IF(L1716="","",IF(L1716&lt;&gt;1,"見出しなど",IF(N1716=1,"重なり",IF(S1716="",IF(O1716&gt;0,"数えない（直した）",IF(I1716&amp;""="1","振替",IF(A1716&amp;""="0","計算対象外","数えない"))),IF(COUNTIFS('入力'!$A$30:$A$88,S1716)=0,"一覧にない費目",IF(O1716&gt;0,"直した",IF(S1716="未分類","未分類","OK")))))))</f>
        <v/>
      </c>
    </row>
    <row r="1717">
      <c r="A1717" s="40" t="n"/>
      <c r="B1717" s="34" t="n"/>
      <c r="C1717" s="35" t="n"/>
      <c r="D1717" s="36" t="n"/>
      <c r="E1717" s="35" t="n"/>
      <c r="F1717" s="35" t="n"/>
      <c r="G1717" s="35" t="n"/>
      <c r="H1717" s="35" t="n"/>
      <c r="I1717" s="40" t="n"/>
      <c r="J1717" s="35" t="n"/>
      <c r="L1717" s="39">
        <f>IF(B1717="","",IFERROR(YEAR(B1717)*0+D1717*0+1,0))</f>
        <v/>
      </c>
      <c r="M1717" s="55">
        <f>IF(L1717&lt;&gt;1,"",IF(O1717&gt;0,IF(INDEX('分け方の表'!$O$4:$O$53,O1717)&lt;&gt;"",DATE(YEAR(INDEX('分け方の表'!$O$4:$O$53,O1717)),MONTH(INDEX('分け方の表'!$O$4:$O$53,O1717)),1),DATE(YEAR(B1717),MONTH(B1717),1)),DATE(YEAR(B1717),MONTH(B1717),1)))</f>
        <v/>
      </c>
      <c r="N1717" s="39">
        <f>IF(L1717&lt;&gt;1,"",IF(J1717="",0,IF(COUNTIFS($J$4:J1717,J1717)&gt;1,1,0)))</f>
        <v/>
      </c>
      <c r="O1717" s="39">
        <f>IF(L1717&lt;&gt;1,"",IF(J1717="",0,IFERROR(MATCH(J1717,'分け方の表'!$M$4:$M$53,0),0)))</f>
        <v/>
      </c>
      <c r="P1717" s="39">
        <f>IF(L1717&lt;&gt;1,"",IF(SUMPRODUCT((COUNTIFS(C1717,"*"&amp;'分け方の表'!$F$4:$F$23&amp;"*")&gt;0)*('分け方の表'!$F$4:$F$23&lt;&gt;"")*'分け方の表'!$I$4:$I$23)=0,99,1+COUNTIFS('分け方の表'!$I$4:$I$23,"&gt;"&amp;SUMPRODUCT((COUNTIFS(C1717,"*"&amp;'分け方の表'!$F$4:$F$23&amp;"*")&gt;0)*('分け方の表'!$F$4:$F$23&lt;&gt;"")*'分け方の表'!$I$4:$I$23))))</f>
        <v/>
      </c>
      <c r="Q1717" s="39">
        <f>IF(L1717&lt;&gt;1,"",IF(P1717&gt;=99,"",INDEX('分け方の表'!$G$4:$G$23,P1717)&amp;""))</f>
        <v/>
      </c>
      <c r="R1717" s="39">
        <f>IF(L1717&lt;&gt;1,"",IF((F1717="収入")*(G1717="給与")*(E1717&lt;&gt;"")*(COUNTIFS('分け方の表'!$J$4:$J$13,E1717)&gt;0),INDEX('分け方の表'!$K$4:$K$13,MATCH(E1717,'分け方の表'!$J$4:$J$13,0))&amp;"",IFERROR(INDEX('分け方の表'!$C$4:$C$103,MATCH(F1717&amp;"|"&amp;G1717,'分け方の表'!$D$4:$D$103,0))&amp;"",IFERROR(INDEX('分け方の表'!$C$4:$C$103,MATCH(F1717&amp;"|（ほか全部）",'分け方の表'!$D$4:$D$103,0))&amp;"","未分類"))))</f>
        <v/>
      </c>
      <c r="S1717" s="39">
        <f>IF(L1717&lt;&gt;1,"",IF(N1717=1,"",IF(IF(O1717&gt;0,INDEX('分け方の表'!$N$4:$N$53,O1717)&amp;"","")&lt;&gt;"",IF(INDEX('分け方の表'!$N$4:$N$53,O1717)="（数えない）","",INDEX('分け方の表'!$N$4:$N$53,O1717)&amp;""),IF(I1717&amp;""="1",IF((Q1717&lt;&gt;"")*(D1717&lt;0)*(IFERROR(INDEX('入力'!$E$30:$E$88,MATCH(Q1717,'入力'!$A$30:$A$88,0)),"")="貯める・増やす"),Q1717,""),IF(A1717&amp;""="0","",IF(Q1717&lt;&gt;"",Q1717,R1717))))))</f>
        <v/>
      </c>
      <c r="T1717" s="56">
        <f>IF(S1717="","",IF(IFERROR(INDEX('入力'!$E$30:$E$88,MATCH(S1717,'入力'!$A$30:$A$88,0)),"")="入るお金",D1717,-D1717))</f>
        <v/>
      </c>
      <c r="U1717" s="39">
        <f>IF(L1717="","",IF(L1717&lt;&gt;1,"見出しなど",IF(N1717=1,"重なり",IF(S1717="",IF(O1717&gt;0,"数えない（直した）",IF(I1717&amp;""="1","振替",IF(A1717&amp;""="0","計算対象外","数えない"))),IF(COUNTIFS('入力'!$A$30:$A$88,S1717)=0,"一覧にない費目",IF(O1717&gt;0,"直した",IF(S1717="未分類","未分類","OK")))))))</f>
        <v/>
      </c>
    </row>
    <row r="1718">
      <c r="A1718" s="40" t="n"/>
      <c r="B1718" s="34" t="n"/>
      <c r="C1718" s="35" t="n"/>
      <c r="D1718" s="36" t="n"/>
      <c r="E1718" s="35" t="n"/>
      <c r="F1718" s="35" t="n"/>
      <c r="G1718" s="35" t="n"/>
      <c r="H1718" s="35" t="n"/>
      <c r="I1718" s="40" t="n"/>
      <c r="J1718" s="35" t="n"/>
      <c r="L1718" s="39">
        <f>IF(B1718="","",IFERROR(YEAR(B1718)*0+D1718*0+1,0))</f>
        <v/>
      </c>
      <c r="M1718" s="55">
        <f>IF(L1718&lt;&gt;1,"",IF(O1718&gt;0,IF(INDEX('分け方の表'!$O$4:$O$53,O1718)&lt;&gt;"",DATE(YEAR(INDEX('分け方の表'!$O$4:$O$53,O1718)),MONTH(INDEX('分け方の表'!$O$4:$O$53,O1718)),1),DATE(YEAR(B1718),MONTH(B1718),1)),DATE(YEAR(B1718),MONTH(B1718),1)))</f>
        <v/>
      </c>
      <c r="N1718" s="39">
        <f>IF(L1718&lt;&gt;1,"",IF(J1718="",0,IF(COUNTIFS($J$4:J1718,J1718)&gt;1,1,0)))</f>
        <v/>
      </c>
      <c r="O1718" s="39">
        <f>IF(L1718&lt;&gt;1,"",IF(J1718="",0,IFERROR(MATCH(J1718,'分け方の表'!$M$4:$M$53,0),0)))</f>
        <v/>
      </c>
      <c r="P1718" s="39">
        <f>IF(L1718&lt;&gt;1,"",IF(SUMPRODUCT((COUNTIFS(C1718,"*"&amp;'分け方の表'!$F$4:$F$23&amp;"*")&gt;0)*('分け方の表'!$F$4:$F$23&lt;&gt;"")*'分け方の表'!$I$4:$I$23)=0,99,1+COUNTIFS('分け方の表'!$I$4:$I$23,"&gt;"&amp;SUMPRODUCT((COUNTIFS(C1718,"*"&amp;'分け方の表'!$F$4:$F$23&amp;"*")&gt;0)*('分け方の表'!$F$4:$F$23&lt;&gt;"")*'分け方の表'!$I$4:$I$23))))</f>
        <v/>
      </c>
      <c r="Q1718" s="39">
        <f>IF(L1718&lt;&gt;1,"",IF(P1718&gt;=99,"",INDEX('分け方の表'!$G$4:$G$23,P1718)&amp;""))</f>
        <v/>
      </c>
      <c r="R1718" s="39">
        <f>IF(L1718&lt;&gt;1,"",IF((F1718="収入")*(G1718="給与")*(E1718&lt;&gt;"")*(COUNTIFS('分け方の表'!$J$4:$J$13,E1718)&gt;0),INDEX('分け方の表'!$K$4:$K$13,MATCH(E1718,'分け方の表'!$J$4:$J$13,0))&amp;"",IFERROR(INDEX('分け方の表'!$C$4:$C$103,MATCH(F1718&amp;"|"&amp;G1718,'分け方の表'!$D$4:$D$103,0))&amp;"",IFERROR(INDEX('分け方の表'!$C$4:$C$103,MATCH(F1718&amp;"|（ほか全部）",'分け方の表'!$D$4:$D$103,0))&amp;"","未分類"))))</f>
        <v/>
      </c>
      <c r="S1718" s="39">
        <f>IF(L1718&lt;&gt;1,"",IF(N1718=1,"",IF(IF(O1718&gt;0,INDEX('分け方の表'!$N$4:$N$53,O1718)&amp;"","")&lt;&gt;"",IF(INDEX('分け方の表'!$N$4:$N$53,O1718)="（数えない）","",INDEX('分け方の表'!$N$4:$N$53,O1718)&amp;""),IF(I1718&amp;""="1",IF((Q1718&lt;&gt;"")*(D1718&lt;0)*(IFERROR(INDEX('入力'!$E$30:$E$88,MATCH(Q1718,'入力'!$A$30:$A$88,0)),"")="貯める・増やす"),Q1718,""),IF(A1718&amp;""="0","",IF(Q1718&lt;&gt;"",Q1718,R1718))))))</f>
        <v/>
      </c>
      <c r="T1718" s="56">
        <f>IF(S1718="","",IF(IFERROR(INDEX('入力'!$E$30:$E$88,MATCH(S1718,'入力'!$A$30:$A$88,0)),"")="入るお金",D1718,-D1718))</f>
        <v/>
      </c>
      <c r="U1718" s="39">
        <f>IF(L1718="","",IF(L1718&lt;&gt;1,"見出しなど",IF(N1718=1,"重なり",IF(S1718="",IF(O1718&gt;0,"数えない（直した）",IF(I1718&amp;""="1","振替",IF(A1718&amp;""="0","計算対象外","数えない"))),IF(COUNTIFS('入力'!$A$30:$A$88,S1718)=0,"一覧にない費目",IF(O1718&gt;0,"直した",IF(S1718="未分類","未分類","OK")))))))</f>
        <v/>
      </c>
    </row>
    <row r="1719">
      <c r="A1719" s="40" t="n"/>
      <c r="B1719" s="34" t="n"/>
      <c r="C1719" s="35" t="n"/>
      <c r="D1719" s="36" t="n"/>
      <c r="E1719" s="35" t="n"/>
      <c r="F1719" s="35" t="n"/>
      <c r="G1719" s="35" t="n"/>
      <c r="H1719" s="35" t="n"/>
      <c r="I1719" s="40" t="n"/>
      <c r="J1719" s="35" t="n"/>
      <c r="L1719" s="39">
        <f>IF(B1719="","",IFERROR(YEAR(B1719)*0+D1719*0+1,0))</f>
        <v/>
      </c>
      <c r="M1719" s="55">
        <f>IF(L1719&lt;&gt;1,"",IF(O1719&gt;0,IF(INDEX('分け方の表'!$O$4:$O$53,O1719)&lt;&gt;"",DATE(YEAR(INDEX('分け方の表'!$O$4:$O$53,O1719)),MONTH(INDEX('分け方の表'!$O$4:$O$53,O1719)),1),DATE(YEAR(B1719),MONTH(B1719),1)),DATE(YEAR(B1719),MONTH(B1719),1)))</f>
        <v/>
      </c>
      <c r="N1719" s="39">
        <f>IF(L1719&lt;&gt;1,"",IF(J1719="",0,IF(COUNTIFS($J$4:J1719,J1719)&gt;1,1,0)))</f>
        <v/>
      </c>
      <c r="O1719" s="39">
        <f>IF(L1719&lt;&gt;1,"",IF(J1719="",0,IFERROR(MATCH(J1719,'分け方の表'!$M$4:$M$53,0),0)))</f>
        <v/>
      </c>
      <c r="P1719" s="39">
        <f>IF(L1719&lt;&gt;1,"",IF(SUMPRODUCT((COUNTIFS(C1719,"*"&amp;'分け方の表'!$F$4:$F$23&amp;"*")&gt;0)*('分け方の表'!$F$4:$F$23&lt;&gt;"")*'分け方の表'!$I$4:$I$23)=0,99,1+COUNTIFS('分け方の表'!$I$4:$I$23,"&gt;"&amp;SUMPRODUCT((COUNTIFS(C1719,"*"&amp;'分け方の表'!$F$4:$F$23&amp;"*")&gt;0)*('分け方の表'!$F$4:$F$23&lt;&gt;"")*'分け方の表'!$I$4:$I$23))))</f>
        <v/>
      </c>
      <c r="Q1719" s="39">
        <f>IF(L1719&lt;&gt;1,"",IF(P1719&gt;=99,"",INDEX('分け方の表'!$G$4:$G$23,P1719)&amp;""))</f>
        <v/>
      </c>
      <c r="R1719" s="39">
        <f>IF(L1719&lt;&gt;1,"",IF((F1719="収入")*(G1719="給与")*(E1719&lt;&gt;"")*(COUNTIFS('分け方の表'!$J$4:$J$13,E1719)&gt;0),INDEX('分け方の表'!$K$4:$K$13,MATCH(E1719,'分け方の表'!$J$4:$J$13,0))&amp;"",IFERROR(INDEX('分け方の表'!$C$4:$C$103,MATCH(F1719&amp;"|"&amp;G1719,'分け方の表'!$D$4:$D$103,0))&amp;"",IFERROR(INDEX('分け方の表'!$C$4:$C$103,MATCH(F1719&amp;"|（ほか全部）",'分け方の表'!$D$4:$D$103,0))&amp;"","未分類"))))</f>
        <v/>
      </c>
      <c r="S1719" s="39">
        <f>IF(L1719&lt;&gt;1,"",IF(N1719=1,"",IF(IF(O1719&gt;0,INDEX('分け方の表'!$N$4:$N$53,O1719)&amp;"","")&lt;&gt;"",IF(INDEX('分け方の表'!$N$4:$N$53,O1719)="（数えない）","",INDEX('分け方の表'!$N$4:$N$53,O1719)&amp;""),IF(I1719&amp;""="1",IF((Q1719&lt;&gt;"")*(D1719&lt;0)*(IFERROR(INDEX('入力'!$E$30:$E$88,MATCH(Q1719,'入力'!$A$30:$A$88,0)),"")="貯める・増やす"),Q1719,""),IF(A1719&amp;""="0","",IF(Q1719&lt;&gt;"",Q1719,R1719))))))</f>
        <v/>
      </c>
      <c r="T1719" s="56">
        <f>IF(S1719="","",IF(IFERROR(INDEX('入力'!$E$30:$E$88,MATCH(S1719,'入力'!$A$30:$A$88,0)),"")="入るお金",D1719,-D1719))</f>
        <v/>
      </c>
      <c r="U1719" s="39">
        <f>IF(L1719="","",IF(L1719&lt;&gt;1,"見出しなど",IF(N1719=1,"重なり",IF(S1719="",IF(O1719&gt;0,"数えない（直した）",IF(I1719&amp;""="1","振替",IF(A1719&amp;""="0","計算対象外","数えない"))),IF(COUNTIFS('入力'!$A$30:$A$88,S1719)=0,"一覧にない費目",IF(O1719&gt;0,"直した",IF(S1719="未分類","未分類","OK")))))))</f>
        <v/>
      </c>
    </row>
    <row r="1720">
      <c r="A1720" s="40" t="n"/>
      <c r="B1720" s="34" t="n"/>
      <c r="C1720" s="35" t="n"/>
      <c r="D1720" s="36" t="n"/>
      <c r="E1720" s="35" t="n"/>
      <c r="F1720" s="35" t="n"/>
      <c r="G1720" s="35" t="n"/>
      <c r="H1720" s="35" t="n"/>
      <c r="I1720" s="40" t="n"/>
      <c r="J1720" s="35" t="n"/>
      <c r="L1720" s="39">
        <f>IF(B1720="","",IFERROR(YEAR(B1720)*0+D1720*0+1,0))</f>
        <v/>
      </c>
      <c r="M1720" s="55">
        <f>IF(L1720&lt;&gt;1,"",IF(O1720&gt;0,IF(INDEX('分け方の表'!$O$4:$O$53,O1720)&lt;&gt;"",DATE(YEAR(INDEX('分け方の表'!$O$4:$O$53,O1720)),MONTH(INDEX('分け方の表'!$O$4:$O$53,O1720)),1),DATE(YEAR(B1720),MONTH(B1720),1)),DATE(YEAR(B1720),MONTH(B1720),1)))</f>
        <v/>
      </c>
      <c r="N1720" s="39">
        <f>IF(L1720&lt;&gt;1,"",IF(J1720="",0,IF(COUNTIFS($J$4:J1720,J1720)&gt;1,1,0)))</f>
        <v/>
      </c>
      <c r="O1720" s="39">
        <f>IF(L1720&lt;&gt;1,"",IF(J1720="",0,IFERROR(MATCH(J1720,'分け方の表'!$M$4:$M$53,0),0)))</f>
        <v/>
      </c>
      <c r="P1720" s="39">
        <f>IF(L1720&lt;&gt;1,"",IF(SUMPRODUCT((COUNTIFS(C1720,"*"&amp;'分け方の表'!$F$4:$F$23&amp;"*")&gt;0)*('分け方の表'!$F$4:$F$23&lt;&gt;"")*'分け方の表'!$I$4:$I$23)=0,99,1+COUNTIFS('分け方の表'!$I$4:$I$23,"&gt;"&amp;SUMPRODUCT((COUNTIFS(C1720,"*"&amp;'分け方の表'!$F$4:$F$23&amp;"*")&gt;0)*('分け方の表'!$F$4:$F$23&lt;&gt;"")*'分け方の表'!$I$4:$I$23))))</f>
        <v/>
      </c>
      <c r="Q1720" s="39">
        <f>IF(L1720&lt;&gt;1,"",IF(P1720&gt;=99,"",INDEX('分け方の表'!$G$4:$G$23,P1720)&amp;""))</f>
        <v/>
      </c>
      <c r="R1720" s="39">
        <f>IF(L1720&lt;&gt;1,"",IF((F1720="収入")*(G1720="給与")*(E1720&lt;&gt;"")*(COUNTIFS('分け方の表'!$J$4:$J$13,E1720)&gt;0),INDEX('分け方の表'!$K$4:$K$13,MATCH(E1720,'分け方の表'!$J$4:$J$13,0))&amp;"",IFERROR(INDEX('分け方の表'!$C$4:$C$103,MATCH(F1720&amp;"|"&amp;G1720,'分け方の表'!$D$4:$D$103,0))&amp;"",IFERROR(INDEX('分け方の表'!$C$4:$C$103,MATCH(F1720&amp;"|（ほか全部）",'分け方の表'!$D$4:$D$103,0))&amp;"","未分類"))))</f>
        <v/>
      </c>
      <c r="S1720" s="39">
        <f>IF(L1720&lt;&gt;1,"",IF(N1720=1,"",IF(IF(O1720&gt;0,INDEX('分け方の表'!$N$4:$N$53,O1720)&amp;"","")&lt;&gt;"",IF(INDEX('分け方の表'!$N$4:$N$53,O1720)="（数えない）","",INDEX('分け方の表'!$N$4:$N$53,O1720)&amp;""),IF(I1720&amp;""="1",IF((Q1720&lt;&gt;"")*(D1720&lt;0)*(IFERROR(INDEX('入力'!$E$30:$E$88,MATCH(Q1720,'入力'!$A$30:$A$88,0)),"")="貯める・増やす"),Q1720,""),IF(A1720&amp;""="0","",IF(Q1720&lt;&gt;"",Q1720,R1720))))))</f>
        <v/>
      </c>
      <c r="T1720" s="56">
        <f>IF(S1720="","",IF(IFERROR(INDEX('入力'!$E$30:$E$88,MATCH(S1720,'入力'!$A$30:$A$88,0)),"")="入るお金",D1720,-D1720))</f>
        <v/>
      </c>
      <c r="U1720" s="39">
        <f>IF(L1720="","",IF(L1720&lt;&gt;1,"見出しなど",IF(N1720=1,"重なり",IF(S1720="",IF(O1720&gt;0,"数えない（直した）",IF(I1720&amp;""="1","振替",IF(A1720&amp;""="0","計算対象外","数えない"))),IF(COUNTIFS('入力'!$A$30:$A$88,S1720)=0,"一覧にない費目",IF(O1720&gt;0,"直した",IF(S1720="未分類","未分類","OK")))))))</f>
        <v/>
      </c>
    </row>
    <row r="1721">
      <c r="A1721" s="40" t="n"/>
      <c r="B1721" s="34" t="n"/>
      <c r="C1721" s="35" t="n"/>
      <c r="D1721" s="36" t="n"/>
      <c r="E1721" s="35" t="n"/>
      <c r="F1721" s="35" t="n"/>
      <c r="G1721" s="35" t="n"/>
      <c r="H1721" s="35" t="n"/>
      <c r="I1721" s="40" t="n"/>
      <c r="J1721" s="35" t="n"/>
      <c r="L1721" s="39">
        <f>IF(B1721="","",IFERROR(YEAR(B1721)*0+D1721*0+1,0))</f>
        <v/>
      </c>
      <c r="M1721" s="55">
        <f>IF(L1721&lt;&gt;1,"",IF(O1721&gt;0,IF(INDEX('分け方の表'!$O$4:$O$53,O1721)&lt;&gt;"",DATE(YEAR(INDEX('分け方の表'!$O$4:$O$53,O1721)),MONTH(INDEX('分け方の表'!$O$4:$O$53,O1721)),1),DATE(YEAR(B1721),MONTH(B1721),1)),DATE(YEAR(B1721),MONTH(B1721),1)))</f>
        <v/>
      </c>
      <c r="N1721" s="39">
        <f>IF(L1721&lt;&gt;1,"",IF(J1721="",0,IF(COUNTIFS($J$4:J1721,J1721)&gt;1,1,0)))</f>
        <v/>
      </c>
      <c r="O1721" s="39">
        <f>IF(L1721&lt;&gt;1,"",IF(J1721="",0,IFERROR(MATCH(J1721,'分け方の表'!$M$4:$M$53,0),0)))</f>
        <v/>
      </c>
      <c r="P1721" s="39">
        <f>IF(L1721&lt;&gt;1,"",IF(SUMPRODUCT((COUNTIFS(C1721,"*"&amp;'分け方の表'!$F$4:$F$23&amp;"*")&gt;0)*('分け方の表'!$F$4:$F$23&lt;&gt;"")*'分け方の表'!$I$4:$I$23)=0,99,1+COUNTIFS('分け方の表'!$I$4:$I$23,"&gt;"&amp;SUMPRODUCT((COUNTIFS(C1721,"*"&amp;'分け方の表'!$F$4:$F$23&amp;"*")&gt;0)*('分け方の表'!$F$4:$F$23&lt;&gt;"")*'分け方の表'!$I$4:$I$23))))</f>
        <v/>
      </c>
      <c r="Q1721" s="39">
        <f>IF(L1721&lt;&gt;1,"",IF(P1721&gt;=99,"",INDEX('分け方の表'!$G$4:$G$23,P1721)&amp;""))</f>
        <v/>
      </c>
      <c r="R1721" s="39">
        <f>IF(L1721&lt;&gt;1,"",IF((F1721="収入")*(G1721="給与")*(E1721&lt;&gt;"")*(COUNTIFS('分け方の表'!$J$4:$J$13,E1721)&gt;0),INDEX('分け方の表'!$K$4:$K$13,MATCH(E1721,'分け方の表'!$J$4:$J$13,0))&amp;"",IFERROR(INDEX('分け方の表'!$C$4:$C$103,MATCH(F1721&amp;"|"&amp;G1721,'分け方の表'!$D$4:$D$103,0))&amp;"",IFERROR(INDEX('分け方の表'!$C$4:$C$103,MATCH(F1721&amp;"|（ほか全部）",'分け方の表'!$D$4:$D$103,0))&amp;"","未分類"))))</f>
        <v/>
      </c>
      <c r="S1721" s="39">
        <f>IF(L1721&lt;&gt;1,"",IF(N1721=1,"",IF(IF(O1721&gt;0,INDEX('分け方の表'!$N$4:$N$53,O1721)&amp;"","")&lt;&gt;"",IF(INDEX('分け方の表'!$N$4:$N$53,O1721)="（数えない）","",INDEX('分け方の表'!$N$4:$N$53,O1721)&amp;""),IF(I1721&amp;""="1",IF((Q1721&lt;&gt;"")*(D1721&lt;0)*(IFERROR(INDEX('入力'!$E$30:$E$88,MATCH(Q1721,'入力'!$A$30:$A$88,0)),"")="貯める・増やす"),Q1721,""),IF(A1721&amp;""="0","",IF(Q1721&lt;&gt;"",Q1721,R1721))))))</f>
        <v/>
      </c>
      <c r="T1721" s="56">
        <f>IF(S1721="","",IF(IFERROR(INDEX('入力'!$E$30:$E$88,MATCH(S1721,'入力'!$A$30:$A$88,0)),"")="入るお金",D1721,-D1721))</f>
        <v/>
      </c>
      <c r="U1721" s="39">
        <f>IF(L1721="","",IF(L1721&lt;&gt;1,"見出しなど",IF(N1721=1,"重なり",IF(S1721="",IF(O1721&gt;0,"数えない（直した）",IF(I1721&amp;""="1","振替",IF(A1721&amp;""="0","計算対象外","数えない"))),IF(COUNTIFS('入力'!$A$30:$A$88,S1721)=0,"一覧にない費目",IF(O1721&gt;0,"直した",IF(S1721="未分類","未分類","OK")))))))</f>
        <v/>
      </c>
    </row>
    <row r="1722">
      <c r="A1722" s="40" t="n"/>
      <c r="B1722" s="34" t="n"/>
      <c r="C1722" s="35" t="n"/>
      <c r="D1722" s="36" t="n"/>
      <c r="E1722" s="35" t="n"/>
      <c r="F1722" s="35" t="n"/>
      <c r="G1722" s="35" t="n"/>
      <c r="H1722" s="35" t="n"/>
      <c r="I1722" s="40" t="n"/>
      <c r="J1722" s="35" t="n"/>
      <c r="L1722" s="39">
        <f>IF(B1722="","",IFERROR(YEAR(B1722)*0+D1722*0+1,0))</f>
        <v/>
      </c>
      <c r="M1722" s="55">
        <f>IF(L1722&lt;&gt;1,"",IF(O1722&gt;0,IF(INDEX('分け方の表'!$O$4:$O$53,O1722)&lt;&gt;"",DATE(YEAR(INDEX('分け方の表'!$O$4:$O$53,O1722)),MONTH(INDEX('分け方の表'!$O$4:$O$53,O1722)),1),DATE(YEAR(B1722),MONTH(B1722),1)),DATE(YEAR(B1722),MONTH(B1722),1)))</f>
        <v/>
      </c>
      <c r="N1722" s="39">
        <f>IF(L1722&lt;&gt;1,"",IF(J1722="",0,IF(COUNTIFS($J$4:J1722,J1722)&gt;1,1,0)))</f>
        <v/>
      </c>
      <c r="O1722" s="39">
        <f>IF(L1722&lt;&gt;1,"",IF(J1722="",0,IFERROR(MATCH(J1722,'分け方の表'!$M$4:$M$53,0),0)))</f>
        <v/>
      </c>
      <c r="P1722" s="39">
        <f>IF(L1722&lt;&gt;1,"",IF(SUMPRODUCT((COUNTIFS(C1722,"*"&amp;'分け方の表'!$F$4:$F$23&amp;"*")&gt;0)*('分け方の表'!$F$4:$F$23&lt;&gt;"")*'分け方の表'!$I$4:$I$23)=0,99,1+COUNTIFS('分け方の表'!$I$4:$I$23,"&gt;"&amp;SUMPRODUCT((COUNTIFS(C1722,"*"&amp;'分け方の表'!$F$4:$F$23&amp;"*")&gt;0)*('分け方の表'!$F$4:$F$23&lt;&gt;"")*'分け方の表'!$I$4:$I$23))))</f>
        <v/>
      </c>
      <c r="Q1722" s="39">
        <f>IF(L1722&lt;&gt;1,"",IF(P1722&gt;=99,"",INDEX('分け方の表'!$G$4:$G$23,P1722)&amp;""))</f>
        <v/>
      </c>
      <c r="R1722" s="39">
        <f>IF(L1722&lt;&gt;1,"",IF((F1722="収入")*(G1722="給与")*(E1722&lt;&gt;"")*(COUNTIFS('分け方の表'!$J$4:$J$13,E1722)&gt;0),INDEX('分け方の表'!$K$4:$K$13,MATCH(E1722,'分け方の表'!$J$4:$J$13,0))&amp;"",IFERROR(INDEX('分け方の表'!$C$4:$C$103,MATCH(F1722&amp;"|"&amp;G1722,'分け方の表'!$D$4:$D$103,0))&amp;"",IFERROR(INDEX('分け方の表'!$C$4:$C$103,MATCH(F1722&amp;"|（ほか全部）",'分け方の表'!$D$4:$D$103,0))&amp;"","未分類"))))</f>
        <v/>
      </c>
      <c r="S1722" s="39">
        <f>IF(L1722&lt;&gt;1,"",IF(N1722=1,"",IF(IF(O1722&gt;0,INDEX('分け方の表'!$N$4:$N$53,O1722)&amp;"","")&lt;&gt;"",IF(INDEX('分け方の表'!$N$4:$N$53,O1722)="（数えない）","",INDEX('分け方の表'!$N$4:$N$53,O1722)&amp;""),IF(I1722&amp;""="1",IF((Q1722&lt;&gt;"")*(D1722&lt;0)*(IFERROR(INDEX('入力'!$E$30:$E$88,MATCH(Q1722,'入力'!$A$30:$A$88,0)),"")="貯める・増やす"),Q1722,""),IF(A1722&amp;""="0","",IF(Q1722&lt;&gt;"",Q1722,R1722))))))</f>
        <v/>
      </c>
      <c r="T1722" s="56">
        <f>IF(S1722="","",IF(IFERROR(INDEX('入力'!$E$30:$E$88,MATCH(S1722,'入力'!$A$30:$A$88,0)),"")="入るお金",D1722,-D1722))</f>
        <v/>
      </c>
      <c r="U1722" s="39">
        <f>IF(L1722="","",IF(L1722&lt;&gt;1,"見出しなど",IF(N1722=1,"重なり",IF(S1722="",IF(O1722&gt;0,"数えない（直した）",IF(I1722&amp;""="1","振替",IF(A1722&amp;""="0","計算対象外","数えない"))),IF(COUNTIFS('入力'!$A$30:$A$88,S1722)=0,"一覧にない費目",IF(O1722&gt;0,"直した",IF(S1722="未分類","未分類","OK")))))))</f>
        <v/>
      </c>
    </row>
    <row r="1723">
      <c r="A1723" s="40" t="n"/>
      <c r="B1723" s="34" t="n"/>
      <c r="C1723" s="35" t="n"/>
      <c r="D1723" s="36" t="n"/>
      <c r="E1723" s="35" t="n"/>
      <c r="F1723" s="35" t="n"/>
      <c r="G1723" s="35" t="n"/>
      <c r="H1723" s="35" t="n"/>
      <c r="I1723" s="40" t="n"/>
      <c r="J1723" s="35" t="n"/>
      <c r="L1723" s="39">
        <f>IF(B1723="","",IFERROR(YEAR(B1723)*0+D1723*0+1,0))</f>
        <v/>
      </c>
      <c r="M1723" s="55">
        <f>IF(L1723&lt;&gt;1,"",IF(O1723&gt;0,IF(INDEX('分け方の表'!$O$4:$O$53,O1723)&lt;&gt;"",DATE(YEAR(INDEX('分け方の表'!$O$4:$O$53,O1723)),MONTH(INDEX('分け方の表'!$O$4:$O$53,O1723)),1),DATE(YEAR(B1723),MONTH(B1723),1)),DATE(YEAR(B1723),MONTH(B1723),1)))</f>
        <v/>
      </c>
      <c r="N1723" s="39">
        <f>IF(L1723&lt;&gt;1,"",IF(J1723="",0,IF(COUNTIFS($J$4:J1723,J1723)&gt;1,1,0)))</f>
        <v/>
      </c>
      <c r="O1723" s="39">
        <f>IF(L1723&lt;&gt;1,"",IF(J1723="",0,IFERROR(MATCH(J1723,'分け方の表'!$M$4:$M$53,0),0)))</f>
        <v/>
      </c>
      <c r="P1723" s="39">
        <f>IF(L1723&lt;&gt;1,"",IF(SUMPRODUCT((COUNTIFS(C1723,"*"&amp;'分け方の表'!$F$4:$F$23&amp;"*")&gt;0)*('分け方の表'!$F$4:$F$23&lt;&gt;"")*'分け方の表'!$I$4:$I$23)=0,99,1+COUNTIFS('分け方の表'!$I$4:$I$23,"&gt;"&amp;SUMPRODUCT((COUNTIFS(C1723,"*"&amp;'分け方の表'!$F$4:$F$23&amp;"*")&gt;0)*('分け方の表'!$F$4:$F$23&lt;&gt;"")*'分け方の表'!$I$4:$I$23))))</f>
        <v/>
      </c>
      <c r="Q1723" s="39">
        <f>IF(L1723&lt;&gt;1,"",IF(P1723&gt;=99,"",INDEX('分け方の表'!$G$4:$G$23,P1723)&amp;""))</f>
        <v/>
      </c>
      <c r="R1723" s="39">
        <f>IF(L1723&lt;&gt;1,"",IF((F1723="収入")*(G1723="給与")*(E1723&lt;&gt;"")*(COUNTIFS('分け方の表'!$J$4:$J$13,E1723)&gt;0),INDEX('分け方の表'!$K$4:$K$13,MATCH(E1723,'分け方の表'!$J$4:$J$13,0))&amp;"",IFERROR(INDEX('分け方の表'!$C$4:$C$103,MATCH(F1723&amp;"|"&amp;G1723,'分け方の表'!$D$4:$D$103,0))&amp;"",IFERROR(INDEX('分け方の表'!$C$4:$C$103,MATCH(F1723&amp;"|（ほか全部）",'分け方の表'!$D$4:$D$103,0))&amp;"","未分類"))))</f>
        <v/>
      </c>
      <c r="S1723" s="39">
        <f>IF(L1723&lt;&gt;1,"",IF(N1723=1,"",IF(IF(O1723&gt;0,INDEX('分け方の表'!$N$4:$N$53,O1723)&amp;"","")&lt;&gt;"",IF(INDEX('分け方の表'!$N$4:$N$53,O1723)="（数えない）","",INDEX('分け方の表'!$N$4:$N$53,O1723)&amp;""),IF(I1723&amp;""="1",IF((Q1723&lt;&gt;"")*(D1723&lt;0)*(IFERROR(INDEX('入力'!$E$30:$E$88,MATCH(Q1723,'入力'!$A$30:$A$88,0)),"")="貯める・増やす"),Q1723,""),IF(A1723&amp;""="0","",IF(Q1723&lt;&gt;"",Q1723,R1723))))))</f>
        <v/>
      </c>
      <c r="T1723" s="56">
        <f>IF(S1723="","",IF(IFERROR(INDEX('入力'!$E$30:$E$88,MATCH(S1723,'入力'!$A$30:$A$88,0)),"")="入るお金",D1723,-D1723))</f>
        <v/>
      </c>
      <c r="U1723" s="39">
        <f>IF(L1723="","",IF(L1723&lt;&gt;1,"見出しなど",IF(N1723=1,"重なり",IF(S1723="",IF(O1723&gt;0,"数えない（直した）",IF(I1723&amp;""="1","振替",IF(A1723&amp;""="0","計算対象外","数えない"))),IF(COUNTIFS('入力'!$A$30:$A$88,S1723)=0,"一覧にない費目",IF(O1723&gt;0,"直した",IF(S1723="未分類","未分類","OK")))))))</f>
        <v/>
      </c>
    </row>
    <row r="1724">
      <c r="A1724" s="40" t="n"/>
      <c r="B1724" s="34" t="n"/>
      <c r="C1724" s="35" t="n"/>
      <c r="D1724" s="36" t="n"/>
      <c r="E1724" s="35" t="n"/>
      <c r="F1724" s="35" t="n"/>
      <c r="G1724" s="35" t="n"/>
      <c r="H1724" s="35" t="n"/>
      <c r="I1724" s="40" t="n"/>
      <c r="J1724" s="35" t="n"/>
      <c r="L1724" s="39">
        <f>IF(B1724="","",IFERROR(YEAR(B1724)*0+D1724*0+1,0))</f>
        <v/>
      </c>
      <c r="M1724" s="55">
        <f>IF(L1724&lt;&gt;1,"",IF(O1724&gt;0,IF(INDEX('分け方の表'!$O$4:$O$53,O1724)&lt;&gt;"",DATE(YEAR(INDEX('分け方の表'!$O$4:$O$53,O1724)),MONTH(INDEX('分け方の表'!$O$4:$O$53,O1724)),1),DATE(YEAR(B1724),MONTH(B1724),1)),DATE(YEAR(B1724),MONTH(B1724),1)))</f>
        <v/>
      </c>
      <c r="N1724" s="39">
        <f>IF(L1724&lt;&gt;1,"",IF(J1724="",0,IF(COUNTIFS($J$4:J1724,J1724)&gt;1,1,0)))</f>
        <v/>
      </c>
      <c r="O1724" s="39">
        <f>IF(L1724&lt;&gt;1,"",IF(J1724="",0,IFERROR(MATCH(J1724,'分け方の表'!$M$4:$M$53,0),0)))</f>
        <v/>
      </c>
      <c r="P1724" s="39">
        <f>IF(L1724&lt;&gt;1,"",IF(SUMPRODUCT((COUNTIFS(C1724,"*"&amp;'分け方の表'!$F$4:$F$23&amp;"*")&gt;0)*('分け方の表'!$F$4:$F$23&lt;&gt;"")*'分け方の表'!$I$4:$I$23)=0,99,1+COUNTIFS('分け方の表'!$I$4:$I$23,"&gt;"&amp;SUMPRODUCT((COUNTIFS(C1724,"*"&amp;'分け方の表'!$F$4:$F$23&amp;"*")&gt;0)*('分け方の表'!$F$4:$F$23&lt;&gt;"")*'分け方の表'!$I$4:$I$23))))</f>
        <v/>
      </c>
      <c r="Q1724" s="39">
        <f>IF(L1724&lt;&gt;1,"",IF(P1724&gt;=99,"",INDEX('分け方の表'!$G$4:$G$23,P1724)&amp;""))</f>
        <v/>
      </c>
      <c r="R1724" s="39">
        <f>IF(L1724&lt;&gt;1,"",IF((F1724="収入")*(G1724="給与")*(E1724&lt;&gt;"")*(COUNTIFS('分け方の表'!$J$4:$J$13,E1724)&gt;0),INDEX('分け方の表'!$K$4:$K$13,MATCH(E1724,'分け方の表'!$J$4:$J$13,0))&amp;"",IFERROR(INDEX('分け方の表'!$C$4:$C$103,MATCH(F1724&amp;"|"&amp;G1724,'分け方の表'!$D$4:$D$103,0))&amp;"",IFERROR(INDEX('分け方の表'!$C$4:$C$103,MATCH(F1724&amp;"|（ほか全部）",'分け方の表'!$D$4:$D$103,0))&amp;"","未分類"))))</f>
        <v/>
      </c>
      <c r="S1724" s="39">
        <f>IF(L1724&lt;&gt;1,"",IF(N1724=1,"",IF(IF(O1724&gt;0,INDEX('分け方の表'!$N$4:$N$53,O1724)&amp;"","")&lt;&gt;"",IF(INDEX('分け方の表'!$N$4:$N$53,O1724)="（数えない）","",INDEX('分け方の表'!$N$4:$N$53,O1724)&amp;""),IF(I1724&amp;""="1",IF((Q1724&lt;&gt;"")*(D1724&lt;0)*(IFERROR(INDEX('入力'!$E$30:$E$88,MATCH(Q1724,'入力'!$A$30:$A$88,0)),"")="貯める・増やす"),Q1724,""),IF(A1724&amp;""="0","",IF(Q1724&lt;&gt;"",Q1724,R1724))))))</f>
        <v/>
      </c>
      <c r="T1724" s="56">
        <f>IF(S1724="","",IF(IFERROR(INDEX('入力'!$E$30:$E$88,MATCH(S1724,'入力'!$A$30:$A$88,0)),"")="入るお金",D1724,-D1724))</f>
        <v/>
      </c>
      <c r="U1724" s="39">
        <f>IF(L1724="","",IF(L1724&lt;&gt;1,"見出しなど",IF(N1724=1,"重なり",IF(S1724="",IF(O1724&gt;0,"数えない（直した）",IF(I1724&amp;""="1","振替",IF(A1724&amp;""="0","計算対象外","数えない"))),IF(COUNTIFS('入力'!$A$30:$A$88,S1724)=0,"一覧にない費目",IF(O1724&gt;0,"直した",IF(S1724="未分類","未分類","OK")))))))</f>
        <v/>
      </c>
    </row>
    <row r="1725">
      <c r="A1725" s="40" t="n"/>
      <c r="B1725" s="34" t="n"/>
      <c r="C1725" s="35" t="n"/>
      <c r="D1725" s="36" t="n"/>
      <c r="E1725" s="35" t="n"/>
      <c r="F1725" s="35" t="n"/>
      <c r="G1725" s="35" t="n"/>
      <c r="H1725" s="35" t="n"/>
      <c r="I1725" s="40" t="n"/>
      <c r="J1725" s="35" t="n"/>
      <c r="L1725" s="39">
        <f>IF(B1725="","",IFERROR(YEAR(B1725)*0+D1725*0+1,0))</f>
        <v/>
      </c>
      <c r="M1725" s="55">
        <f>IF(L1725&lt;&gt;1,"",IF(O1725&gt;0,IF(INDEX('分け方の表'!$O$4:$O$53,O1725)&lt;&gt;"",DATE(YEAR(INDEX('分け方の表'!$O$4:$O$53,O1725)),MONTH(INDEX('分け方の表'!$O$4:$O$53,O1725)),1),DATE(YEAR(B1725),MONTH(B1725),1)),DATE(YEAR(B1725),MONTH(B1725),1)))</f>
        <v/>
      </c>
      <c r="N1725" s="39">
        <f>IF(L1725&lt;&gt;1,"",IF(J1725="",0,IF(COUNTIFS($J$4:J1725,J1725)&gt;1,1,0)))</f>
        <v/>
      </c>
      <c r="O1725" s="39">
        <f>IF(L1725&lt;&gt;1,"",IF(J1725="",0,IFERROR(MATCH(J1725,'分け方の表'!$M$4:$M$53,0),0)))</f>
        <v/>
      </c>
      <c r="P1725" s="39">
        <f>IF(L1725&lt;&gt;1,"",IF(SUMPRODUCT((COUNTIFS(C1725,"*"&amp;'分け方の表'!$F$4:$F$23&amp;"*")&gt;0)*('分け方の表'!$F$4:$F$23&lt;&gt;"")*'分け方の表'!$I$4:$I$23)=0,99,1+COUNTIFS('分け方の表'!$I$4:$I$23,"&gt;"&amp;SUMPRODUCT((COUNTIFS(C1725,"*"&amp;'分け方の表'!$F$4:$F$23&amp;"*")&gt;0)*('分け方の表'!$F$4:$F$23&lt;&gt;"")*'分け方の表'!$I$4:$I$23))))</f>
        <v/>
      </c>
      <c r="Q1725" s="39">
        <f>IF(L1725&lt;&gt;1,"",IF(P1725&gt;=99,"",INDEX('分け方の表'!$G$4:$G$23,P1725)&amp;""))</f>
        <v/>
      </c>
      <c r="R1725" s="39">
        <f>IF(L1725&lt;&gt;1,"",IF((F1725="収入")*(G1725="給与")*(E1725&lt;&gt;"")*(COUNTIFS('分け方の表'!$J$4:$J$13,E1725)&gt;0),INDEX('分け方の表'!$K$4:$K$13,MATCH(E1725,'分け方の表'!$J$4:$J$13,0))&amp;"",IFERROR(INDEX('分け方の表'!$C$4:$C$103,MATCH(F1725&amp;"|"&amp;G1725,'分け方の表'!$D$4:$D$103,0))&amp;"",IFERROR(INDEX('分け方の表'!$C$4:$C$103,MATCH(F1725&amp;"|（ほか全部）",'分け方の表'!$D$4:$D$103,0))&amp;"","未分類"))))</f>
        <v/>
      </c>
      <c r="S1725" s="39">
        <f>IF(L1725&lt;&gt;1,"",IF(N1725=1,"",IF(IF(O1725&gt;0,INDEX('分け方の表'!$N$4:$N$53,O1725)&amp;"","")&lt;&gt;"",IF(INDEX('分け方の表'!$N$4:$N$53,O1725)="（数えない）","",INDEX('分け方の表'!$N$4:$N$53,O1725)&amp;""),IF(I1725&amp;""="1",IF((Q1725&lt;&gt;"")*(D1725&lt;0)*(IFERROR(INDEX('入力'!$E$30:$E$88,MATCH(Q1725,'入力'!$A$30:$A$88,0)),"")="貯める・増やす"),Q1725,""),IF(A1725&amp;""="0","",IF(Q1725&lt;&gt;"",Q1725,R1725))))))</f>
        <v/>
      </c>
      <c r="T1725" s="56">
        <f>IF(S1725="","",IF(IFERROR(INDEX('入力'!$E$30:$E$88,MATCH(S1725,'入力'!$A$30:$A$88,0)),"")="入るお金",D1725,-D1725))</f>
        <v/>
      </c>
      <c r="U1725" s="39">
        <f>IF(L1725="","",IF(L1725&lt;&gt;1,"見出しなど",IF(N1725=1,"重なり",IF(S1725="",IF(O1725&gt;0,"数えない（直した）",IF(I1725&amp;""="1","振替",IF(A1725&amp;""="0","計算対象外","数えない"))),IF(COUNTIFS('入力'!$A$30:$A$88,S1725)=0,"一覧にない費目",IF(O1725&gt;0,"直した",IF(S1725="未分類","未分類","OK")))))))</f>
        <v/>
      </c>
    </row>
    <row r="1726">
      <c r="A1726" s="40" t="n"/>
      <c r="B1726" s="34" t="n"/>
      <c r="C1726" s="35" t="n"/>
      <c r="D1726" s="36" t="n"/>
      <c r="E1726" s="35" t="n"/>
      <c r="F1726" s="35" t="n"/>
      <c r="G1726" s="35" t="n"/>
      <c r="H1726" s="35" t="n"/>
      <c r="I1726" s="40" t="n"/>
      <c r="J1726" s="35" t="n"/>
      <c r="L1726" s="39">
        <f>IF(B1726="","",IFERROR(YEAR(B1726)*0+D1726*0+1,0))</f>
        <v/>
      </c>
      <c r="M1726" s="55">
        <f>IF(L1726&lt;&gt;1,"",IF(O1726&gt;0,IF(INDEX('分け方の表'!$O$4:$O$53,O1726)&lt;&gt;"",DATE(YEAR(INDEX('分け方の表'!$O$4:$O$53,O1726)),MONTH(INDEX('分け方の表'!$O$4:$O$53,O1726)),1),DATE(YEAR(B1726),MONTH(B1726),1)),DATE(YEAR(B1726),MONTH(B1726),1)))</f>
        <v/>
      </c>
      <c r="N1726" s="39">
        <f>IF(L1726&lt;&gt;1,"",IF(J1726="",0,IF(COUNTIFS($J$4:J1726,J1726)&gt;1,1,0)))</f>
        <v/>
      </c>
      <c r="O1726" s="39">
        <f>IF(L1726&lt;&gt;1,"",IF(J1726="",0,IFERROR(MATCH(J1726,'分け方の表'!$M$4:$M$53,0),0)))</f>
        <v/>
      </c>
      <c r="P1726" s="39">
        <f>IF(L1726&lt;&gt;1,"",IF(SUMPRODUCT((COUNTIFS(C1726,"*"&amp;'分け方の表'!$F$4:$F$23&amp;"*")&gt;0)*('分け方の表'!$F$4:$F$23&lt;&gt;"")*'分け方の表'!$I$4:$I$23)=0,99,1+COUNTIFS('分け方の表'!$I$4:$I$23,"&gt;"&amp;SUMPRODUCT((COUNTIFS(C1726,"*"&amp;'分け方の表'!$F$4:$F$23&amp;"*")&gt;0)*('分け方の表'!$F$4:$F$23&lt;&gt;"")*'分け方の表'!$I$4:$I$23))))</f>
        <v/>
      </c>
      <c r="Q1726" s="39">
        <f>IF(L1726&lt;&gt;1,"",IF(P1726&gt;=99,"",INDEX('分け方の表'!$G$4:$G$23,P1726)&amp;""))</f>
        <v/>
      </c>
      <c r="R1726" s="39">
        <f>IF(L1726&lt;&gt;1,"",IF((F1726="収入")*(G1726="給与")*(E1726&lt;&gt;"")*(COUNTIFS('分け方の表'!$J$4:$J$13,E1726)&gt;0),INDEX('分け方の表'!$K$4:$K$13,MATCH(E1726,'分け方の表'!$J$4:$J$13,0))&amp;"",IFERROR(INDEX('分け方の表'!$C$4:$C$103,MATCH(F1726&amp;"|"&amp;G1726,'分け方の表'!$D$4:$D$103,0))&amp;"",IFERROR(INDEX('分け方の表'!$C$4:$C$103,MATCH(F1726&amp;"|（ほか全部）",'分け方の表'!$D$4:$D$103,0))&amp;"","未分類"))))</f>
        <v/>
      </c>
      <c r="S1726" s="39">
        <f>IF(L1726&lt;&gt;1,"",IF(N1726=1,"",IF(IF(O1726&gt;0,INDEX('分け方の表'!$N$4:$N$53,O1726)&amp;"","")&lt;&gt;"",IF(INDEX('分け方の表'!$N$4:$N$53,O1726)="（数えない）","",INDEX('分け方の表'!$N$4:$N$53,O1726)&amp;""),IF(I1726&amp;""="1",IF((Q1726&lt;&gt;"")*(D1726&lt;0)*(IFERROR(INDEX('入力'!$E$30:$E$88,MATCH(Q1726,'入力'!$A$30:$A$88,0)),"")="貯める・増やす"),Q1726,""),IF(A1726&amp;""="0","",IF(Q1726&lt;&gt;"",Q1726,R1726))))))</f>
        <v/>
      </c>
      <c r="T1726" s="56">
        <f>IF(S1726="","",IF(IFERROR(INDEX('入力'!$E$30:$E$88,MATCH(S1726,'入力'!$A$30:$A$88,0)),"")="入るお金",D1726,-D1726))</f>
        <v/>
      </c>
      <c r="U1726" s="39">
        <f>IF(L1726="","",IF(L1726&lt;&gt;1,"見出しなど",IF(N1726=1,"重なり",IF(S1726="",IF(O1726&gt;0,"数えない（直した）",IF(I1726&amp;""="1","振替",IF(A1726&amp;""="0","計算対象外","数えない"))),IF(COUNTIFS('入力'!$A$30:$A$88,S1726)=0,"一覧にない費目",IF(O1726&gt;0,"直した",IF(S1726="未分類","未分類","OK")))))))</f>
        <v/>
      </c>
    </row>
    <row r="1727">
      <c r="A1727" s="40" t="n"/>
      <c r="B1727" s="34" t="n"/>
      <c r="C1727" s="35" t="n"/>
      <c r="D1727" s="36" t="n"/>
      <c r="E1727" s="35" t="n"/>
      <c r="F1727" s="35" t="n"/>
      <c r="G1727" s="35" t="n"/>
      <c r="H1727" s="35" t="n"/>
      <c r="I1727" s="40" t="n"/>
      <c r="J1727" s="35" t="n"/>
      <c r="L1727" s="39">
        <f>IF(B1727="","",IFERROR(YEAR(B1727)*0+D1727*0+1,0))</f>
        <v/>
      </c>
      <c r="M1727" s="55">
        <f>IF(L1727&lt;&gt;1,"",IF(O1727&gt;0,IF(INDEX('分け方の表'!$O$4:$O$53,O1727)&lt;&gt;"",DATE(YEAR(INDEX('分け方の表'!$O$4:$O$53,O1727)),MONTH(INDEX('分け方の表'!$O$4:$O$53,O1727)),1),DATE(YEAR(B1727),MONTH(B1727),1)),DATE(YEAR(B1727),MONTH(B1727),1)))</f>
        <v/>
      </c>
      <c r="N1727" s="39">
        <f>IF(L1727&lt;&gt;1,"",IF(J1727="",0,IF(COUNTIFS($J$4:J1727,J1727)&gt;1,1,0)))</f>
        <v/>
      </c>
      <c r="O1727" s="39">
        <f>IF(L1727&lt;&gt;1,"",IF(J1727="",0,IFERROR(MATCH(J1727,'分け方の表'!$M$4:$M$53,0),0)))</f>
        <v/>
      </c>
      <c r="P1727" s="39">
        <f>IF(L1727&lt;&gt;1,"",IF(SUMPRODUCT((COUNTIFS(C1727,"*"&amp;'分け方の表'!$F$4:$F$23&amp;"*")&gt;0)*('分け方の表'!$F$4:$F$23&lt;&gt;"")*'分け方の表'!$I$4:$I$23)=0,99,1+COUNTIFS('分け方の表'!$I$4:$I$23,"&gt;"&amp;SUMPRODUCT((COUNTIFS(C1727,"*"&amp;'分け方の表'!$F$4:$F$23&amp;"*")&gt;0)*('分け方の表'!$F$4:$F$23&lt;&gt;"")*'分け方の表'!$I$4:$I$23))))</f>
        <v/>
      </c>
      <c r="Q1727" s="39">
        <f>IF(L1727&lt;&gt;1,"",IF(P1727&gt;=99,"",INDEX('分け方の表'!$G$4:$G$23,P1727)&amp;""))</f>
        <v/>
      </c>
      <c r="R1727" s="39">
        <f>IF(L1727&lt;&gt;1,"",IF((F1727="収入")*(G1727="給与")*(E1727&lt;&gt;"")*(COUNTIFS('分け方の表'!$J$4:$J$13,E1727)&gt;0),INDEX('分け方の表'!$K$4:$K$13,MATCH(E1727,'分け方の表'!$J$4:$J$13,0))&amp;"",IFERROR(INDEX('分け方の表'!$C$4:$C$103,MATCH(F1727&amp;"|"&amp;G1727,'分け方の表'!$D$4:$D$103,0))&amp;"",IFERROR(INDEX('分け方の表'!$C$4:$C$103,MATCH(F1727&amp;"|（ほか全部）",'分け方の表'!$D$4:$D$103,0))&amp;"","未分類"))))</f>
        <v/>
      </c>
      <c r="S1727" s="39">
        <f>IF(L1727&lt;&gt;1,"",IF(N1727=1,"",IF(IF(O1727&gt;0,INDEX('分け方の表'!$N$4:$N$53,O1727)&amp;"","")&lt;&gt;"",IF(INDEX('分け方の表'!$N$4:$N$53,O1727)="（数えない）","",INDEX('分け方の表'!$N$4:$N$53,O1727)&amp;""),IF(I1727&amp;""="1",IF((Q1727&lt;&gt;"")*(D1727&lt;0)*(IFERROR(INDEX('入力'!$E$30:$E$88,MATCH(Q1727,'入力'!$A$30:$A$88,0)),"")="貯める・増やす"),Q1727,""),IF(A1727&amp;""="0","",IF(Q1727&lt;&gt;"",Q1727,R1727))))))</f>
        <v/>
      </c>
      <c r="T1727" s="56">
        <f>IF(S1727="","",IF(IFERROR(INDEX('入力'!$E$30:$E$88,MATCH(S1727,'入力'!$A$30:$A$88,0)),"")="入るお金",D1727,-D1727))</f>
        <v/>
      </c>
      <c r="U1727" s="39">
        <f>IF(L1727="","",IF(L1727&lt;&gt;1,"見出しなど",IF(N1727=1,"重なり",IF(S1727="",IF(O1727&gt;0,"数えない（直した）",IF(I1727&amp;""="1","振替",IF(A1727&amp;""="0","計算対象外","数えない"))),IF(COUNTIFS('入力'!$A$30:$A$88,S1727)=0,"一覧にない費目",IF(O1727&gt;0,"直した",IF(S1727="未分類","未分類","OK")))))))</f>
        <v/>
      </c>
    </row>
    <row r="1728">
      <c r="A1728" s="40" t="n"/>
      <c r="B1728" s="34" t="n"/>
      <c r="C1728" s="35" t="n"/>
      <c r="D1728" s="36" t="n"/>
      <c r="E1728" s="35" t="n"/>
      <c r="F1728" s="35" t="n"/>
      <c r="G1728" s="35" t="n"/>
      <c r="H1728" s="35" t="n"/>
      <c r="I1728" s="40" t="n"/>
      <c r="J1728" s="35" t="n"/>
      <c r="L1728" s="39">
        <f>IF(B1728="","",IFERROR(YEAR(B1728)*0+D1728*0+1,0))</f>
        <v/>
      </c>
      <c r="M1728" s="55">
        <f>IF(L1728&lt;&gt;1,"",IF(O1728&gt;0,IF(INDEX('分け方の表'!$O$4:$O$53,O1728)&lt;&gt;"",DATE(YEAR(INDEX('分け方の表'!$O$4:$O$53,O1728)),MONTH(INDEX('分け方の表'!$O$4:$O$53,O1728)),1),DATE(YEAR(B1728),MONTH(B1728),1)),DATE(YEAR(B1728),MONTH(B1728),1)))</f>
        <v/>
      </c>
      <c r="N1728" s="39">
        <f>IF(L1728&lt;&gt;1,"",IF(J1728="",0,IF(COUNTIFS($J$4:J1728,J1728)&gt;1,1,0)))</f>
        <v/>
      </c>
      <c r="O1728" s="39">
        <f>IF(L1728&lt;&gt;1,"",IF(J1728="",0,IFERROR(MATCH(J1728,'分け方の表'!$M$4:$M$53,0),0)))</f>
        <v/>
      </c>
      <c r="P1728" s="39">
        <f>IF(L1728&lt;&gt;1,"",IF(SUMPRODUCT((COUNTIFS(C1728,"*"&amp;'分け方の表'!$F$4:$F$23&amp;"*")&gt;0)*('分け方の表'!$F$4:$F$23&lt;&gt;"")*'分け方の表'!$I$4:$I$23)=0,99,1+COUNTIFS('分け方の表'!$I$4:$I$23,"&gt;"&amp;SUMPRODUCT((COUNTIFS(C1728,"*"&amp;'分け方の表'!$F$4:$F$23&amp;"*")&gt;0)*('分け方の表'!$F$4:$F$23&lt;&gt;"")*'分け方の表'!$I$4:$I$23))))</f>
        <v/>
      </c>
      <c r="Q1728" s="39">
        <f>IF(L1728&lt;&gt;1,"",IF(P1728&gt;=99,"",INDEX('分け方の表'!$G$4:$G$23,P1728)&amp;""))</f>
        <v/>
      </c>
      <c r="R1728" s="39">
        <f>IF(L1728&lt;&gt;1,"",IF((F1728="収入")*(G1728="給与")*(E1728&lt;&gt;"")*(COUNTIFS('分け方の表'!$J$4:$J$13,E1728)&gt;0),INDEX('分け方の表'!$K$4:$K$13,MATCH(E1728,'分け方の表'!$J$4:$J$13,0))&amp;"",IFERROR(INDEX('分け方の表'!$C$4:$C$103,MATCH(F1728&amp;"|"&amp;G1728,'分け方の表'!$D$4:$D$103,0))&amp;"",IFERROR(INDEX('分け方の表'!$C$4:$C$103,MATCH(F1728&amp;"|（ほか全部）",'分け方の表'!$D$4:$D$103,0))&amp;"","未分類"))))</f>
        <v/>
      </c>
      <c r="S1728" s="39">
        <f>IF(L1728&lt;&gt;1,"",IF(N1728=1,"",IF(IF(O1728&gt;0,INDEX('分け方の表'!$N$4:$N$53,O1728)&amp;"","")&lt;&gt;"",IF(INDEX('分け方の表'!$N$4:$N$53,O1728)="（数えない）","",INDEX('分け方の表'!$N$4:$N$53,O1728)&amp;""),IF(I1728&amp;""="1",IF((Q1728&lt;&gt;"")*(D1728&lt;0)*(IFERROR(INDEX('入力'!$E$30:$E$88,MATCH(Q1728,'入力'!$A$30:$A$88,0)),"")="貯める・増やす"),Q1728,""),IF(A1728&amp;""="0","",IF(Q1728&lt;&gt;"",Q1728,R1728))))))</f>
        <v/>
      </c>
      <c r="T1728" s="56">
        <f>IF(S1728="","",IF(IFERROR(INDEX('入力'!$E$30:$E$88,MATCH(S1728,'入力'!$A$30:$A$88,0)),"")="入るお金",D1728,-D1728))</f>
        <v/>
      </c>
      <c r="U1728" s="39">
        <f>IF(L1728="","",IF(L1728&lt;&gt;1,"見出しなど",IF(N1728=1,"重なり",IF(S1728="",IF(O1728&gt;0,"数えない（直した）",IF(I1728&amp;""="1","振替",IF(A1728&amp;""="0","計算対象外","数えない"))),IF(COUNTIFS('入力'!$A$30:$A$88,S1728)=0,"一覧にない費目",IF(O1728&gt;0,"直した",IF(S1728="未分類","未分類","OK")))))))</f>
        <v/>
      </c>
    </row>
    <row r="1729">
      <c r="A1729" s="40" t="n"/>
      <c r="B1729" s="34" t="n"/>
      <c r="C1729" s="35" t="n"/>
      <c r="D1729" s="36" t="n"/>
      <c r="E1729" s="35" t="n"/>
      <c r="F1729" s="35" t="n"/>
      <c r="G1729" s="35" t="n"/>
      <c r="H1729" s="35" t="n"/>
      <c r="I1729" s="40" t="n"/>
      <c r="J1729" s="35" t="n"/>
      <c r="L1729" s="39">
        <f>IF(B1729="","",IFERROR(YEAR(B1729)*0+D1729*0+1,0))</f>
        <v/>
      </c>
      <c r="M1729" s="55">
        <f>IF(L1729&lt;&gt;1,"",IF(O1729&gt;0,IF(INDEX('分け方の表'!$O$4:$O$53,O1729)&lt;&gt;"",DATE(YEAR(INDEX('分け方の表'!$O$4:$O$53,O1729)),MONTH(INDEX('分け方の表'!$O$4:$O$53,O1729)),1),DATE(YEAR(B1729),MONTH(B1729),1)),DATE(YEAR(B1729),MONTH(B1729),1)))</f>
        <v/>
      </c>
      <c r="N1729" s="39">
        <f>IF(L1729&lt;&gt;1,"",IF(J1729="",0,IF(COUNTIFS($J$4:J1729,J1729)&gt;1,1,0)))</f>
        <v/>
      </c>
      <c r="O1729" s="39">
        <f>IF(L1729&lt;&gt;1,"",IF(J1729="",0,IFERROR(MATCH(J1729,'分け方の表'!$M$4:$M$53,0),0)))</f>
        <v/>
      </c>
      <c r="P1729" s="39">
        <f>IF(L1729&lt;&gt;1,"",IF(SUMPRODUCT((COUNTIFS(C1729,"*"&amp;'分け方の表'!$F$4:$F$23&amp;"*")&gt;0)*('分け方の表'!$F$4:$F$23&lt;&gt;"")*'分け方の表'!$I$4:$I$23)=0,99,1+COUNTIFS('分け方の表'!$I$4:$I$23,"&gt;"&amp;SUMPRODUCT((COUNTIFS(C1729,"*"&amp;'分け方の表'!$F$4:$F$23&amp;"*")&gt;0)*('分け方の表'!$F$4:$F$23&lt;&gt;"")*'分け方の表'!$I$4:$I$23))))</f>
        <v/>
      </c>
      <c r="Q1729" s="39">
        <f>IF(L1729&lt;&gt;1,"",IF(P1729&gt;=99,"",INDEX('分け方の表'!$G$4:$G$23,P1729)&amp;""))</f>
        <v/>
      </c>
      <c r="R1729" s="39">
        <f>IF(L1729&lt;&gt;1,"",IF((F1729="収入")*(G1729="給与")*(E1729&lt;&gt;"")*(COUNTIFS('分け方の表'!$J$4:$J$13,E1729)&gt;0),INDEX('分け方の表'!$K$4:$K$13,MATCH(E1729,'分け方の表'!$J$4:$J$13,0))&amp;"",IFERROR(INDEX('分け方の表'!$C$4:$C$103,MATCH(F1729&amp;"|"&amp;G1729,'分け方の表'!$D$4:$D$103,0))&amp;"",IFERROR(INDEX('分け方の表'!$C$4:$C$103,MATCH(F1729&amp;"|（ほか全部）",'分け方の表'!$D$4:$D$103,0))&amp;"","未分類"))))</f>
        <v/>
      </c>
      <c r="S1729" s="39">
        <f>IF(L1729&lt;&gt;1,"",IF(N1729=1,"",IF(IF(O1729&gt;0,INDEX('分け方の表'!$N$4:$N$53,O1729)&amp;"","")&lt;&gt;"",IF(INDEX('分け方の表'!$N$4:$N$53,O1729)="（数えない）","",INDEX('分け方の表'!$N$4:$N$53,O1729)&amp;""),IF(I1729&amp;""="1",IF((Q1729&lt;&gt;"")*(D1729&lt;0)*(IFERROR(INDEX('入力'!$E$30:$E$88,MATCH(Q1729,'入力'!$A$30:$A$88,0)),"")="貯める・増やす"),Q1729,""),IF(A1729&amp;""="0","",IF(Q1729&lt;&gt;"",Q1729,R1729))))))</f>
        <v/>
      </c>
      <c r="T1729" s="56">
        <f>IF(S1729="","",IF(IFERROR(INDEX('入力'!$E$30:$E$88,MATCH(S1729,'入力'!$A$30:$A$88,0)),"")="入るお金",D1729,-D1729))</f>
        <v/>
      </c>
      <c r="U1729" s="39">
        <f>IF(L1729="","",IF(L1729&lt;&gt;1,"見出しなど",IF(N1729=1,"重なり",IF(S1729="",IF(O1729&gt;0,"数えない（直した）",IF(I1729&amp;""="1","振替",IF(A1729&amp;""="0","計算対象外","数えない"))),IF(COUNTIFS('入力'!$A$30:$A$88,S1729)=0,"一覧にない費目",IF(O1729&gt;0,"直した",IF(S1729="未分類","未分類","OK")))))))</f>
        <v/>
      </c>
    </row>
    <row r="1730">
      <c r="A1730" s="40" t="n"/>
      <c r="B1730" s="34" t="n"/>
      <c r="C1730" s="35" t="n"/>
      <c r="D1730" s="36" t="n"/>
      <c r="E1730" s="35" t="n"/>
      <c r="F1730" s="35" t="n"/>
      <c r="G1730" s="35" t="n"/>
      <c r="H1730" s="35" t="n"/>
      <c r="I1730" s="40" t="n"/>
      <c r="J1730" s="35" t="n"/>
      <c r="L1730" s="39">
        <f>IF(B1730="","",IFERROR(YEAR(B1730)*0+D1730*0+1,0))</f>
        <v/>
      </c>
      <c r="M1730" s="55">
        <f>IF(L1730&lt;&gt;1,"",IF(O1730&gt;0,IF(INDEX('分け方の表'!$O$4:$O$53,O1730)&lt;&gt;"",DATE(YEAR(INDEX('分け方の表'!$O$4:$O$53,O1730)),MONTH(INDEX('分け方の表'!$O$4:$O$53,O1730)),1),DATE(YEAR(B1730),MONTH(B1730),1)),DATE(YEAR(B1730),MONTH(B1730),1)))</f>
        <v/>
      </c>
      <c r="N1730" s="39">
        <f>IF(L1730&lt;&gt;1,"",IF(J1730="",0,IF(COUNTIFS($J$4:J1730,J1730)&gt;1,1,0)))</f>
        <v/>
      </c>
      <c r="O1730" s="39">
        <f>IF(L1730&lt;&gt;1,"",IF(J1730="",0,IFERROR(MATCH(J1730,'分け方の表'!$M$4:$M$53,0),0)))</f>
        <v/>
      </c>
      <c r="P1730" s="39">
        <f>IF(L1730&lt;&gt;1,"",IF(SUMPRODUCT((COUNTIFS(C1730,"*"&amp;'分け方の表'!$F$4:$F$23&amp;"*")&gt;0)*('分け方の表'!$F$4:$F$23&lt;&gt;"")*'分け方の表'!$I$4:$I$23)=0,99,1+COUNTIFS('分け方の表'!$I$4:$I$23,"&gt;"&amp;SUMPRODUCT((COUNTIFS(C1730,"*"&amp;'分け方の表'!$F$4:$F$23&amp;"*")&gt;0)*('分け方の表'!$F$4:$F$23&lt;&gt;"")*'分け方の表'!$I$4:$I$23))))</f>
        <v/>
      </c>
      <c r="Q1730" s="39">
        <f>IF(L1730&lt;&gt;1,"",IF(P1730&gt;=99,"",INDEX('分け方の表'!$G$4:$G$23,P1730)&amp;""))</f>
        <v/>
      </c>
      <c r="R1730" s="39">
        <f>IF(L1730&lt;&gt;1,"",IF((F1730="収入")*(G1730="給与")*(E1730&lt;&gt;"")*(COUNTIFS('分け方の表'!$J$4:$J$13,E1730)&gt;0),INDEX('分け方の表'!$K$4:$K$13,MATCH(E1730,'分け方の表'!$J$4:$J$13,0))&amp;"",IFERROR(INDEX('分け方の表'!$C$4:$C$103,MATCH(F1730&amp;"|"&amp;G1730,'分け方の表'!$D$4:$D$103,0))&amp;"",IFERROR(INDEX('分け方の表'!$C$4:$C$103,MATCH(F1730&amp;"|（ほか全部）",'分け方の表'!$D$4:$D$103,0))&amp;"","未分類"))))</f>
        <v/>
      </c>
      <c r="S1730" s="39">
        <f>IF(L1730&lt;&gt;1,"",IF(N1730=1,"",IF(IF(O1730&gt;0,INDEX('分け方の表'!$N$4:$N$53,O1730)&amp;"","")&lt;&gt;"",IF(INDEX('分け方の表'!$N$4:$N$53,O1730)="（数えない）","",INDEX('分け方の表'!$N$4:$N$53,O1730)&amp;""),IF(I1730&amp;""="1",IF((Q1730&lt;&gt;"")*(D1730&lt;0)*(IFERROR(INDEX('入力'!$E$30:$E$88,MATCH(Q1730,'入力'!$A$30:$A$88,0)),"")="貯める・増やす"),Q1730,""),IF(A1730&amp;""="0","",IF(Q1730&lt;&gt;"",Q1730,R1730))))))</f>
        <v/>
      </c>
      <c r="T1730" s="56">
        <f>IF(S1730="","",IF(IFERROR(INDEX('入力'!$E$30:$E$88,MATCH(S1730,'入力'!$A$30:$A$88,0)),"")="入るお金",D1730,-D1730))</f>
        <v/>
      </c>
      <c r="U1730" s="39">
        <f>IF(L1730="","",IF(L1730&lt;&gt;1,"見出しなど",IF(N1730=1,"重なり",IF(S1730="",IF(O1730&gt;0,"数えない（直した）",IF(I1730&amp;""="1","振替",IF(A1730&amp;""="0","計算対象外","数えない"))),IF(COUNTIFS('入力'!$A$30:$A$88,S1730)=0,"一覧にない費目",IF(O1730&gt;0,"直した",IF(S1730="未分類","未分類","OK")))))))</f>
        <v/>
      </c>
    </row>
    <row r="1731">
      <c r="A1731" s="40" t="n"/>
      <c r="B1731" s="34" t="n"/>
      <c r="C1731" s="35" t="n"/>
      <c r="D1731" s="36" t="n"/>
      <c r="E1731" s="35" t="n"/>
      <c r="F1731" s="35" t="n"/>
      <c r="G1731" s="35" t="n"/>
      <c r="H1731" s="35" t="n"/>
      <c r="I1731" s="40" t="n"/>
      <c r="J1731" s="35" t="n"/>
      <c r="L1731" s="39">
        <f>IF(B1731="","",IFERROR(YEAR(B1731)*0+D1731*0+1,0))</f>
        <v/>
      </c>
      <c r="M1731" s="55">
        <f>IF(L1731&lt;&gt;1,"",IF(O1731&gt;0,IF(INDEX('分け方の表'!$O$4:$O$53,O1731)&lt;&gt;"",DATE(YEAR(INDEX('分け方の表'!$O$4:$O$53,O1731)),MONTH(INDEX('分け方の表'!$O$4:$O$53,O1731)),1),DATE(YEAR(B1731),MONTH(B1731),1)),DATE(YEAR(B1731),MONTH(B1731),1)))</f>
        <v/>
      </c>
      <c r="N1731" s="39">
        <f>IF(L1731&lt;&gt;1,"",IF(J1731="",0,IF(COUNTIFS($J$4:J1731,J1731)&gt;1,1,0)))</f>
        <v/>
      </c>
      <c r="O1731" s="39">
        <f>IF(L1731&lt;&gt;1,"",IF(J1731="",0,IFERROR(MATCH(J1731,'分け方の表'!$M$4:$M$53,0),0)))</f>
        <v/>
      </c>
      <c r="P1731" s="39">
        <f>IF(L1731&lt;&gt;1,"",IF(SUMPRODUCT((COUNTIFS(C1731,"*"&amp;'分け方の表'!$F$4:$F$23&amp;"*")&gt;0)*('分け方の表'!$F$4:$F$23&lt;&gt;"")*'分け方の表'!$I$4:$I$23)=0,99,1+COUNTIFS('分け方の表'!$I$4:$I$23,"&gt;"&amp;SUMPRODUCT((COUNTIFS(C1731,"*"&amp;'分け方の表'!$F$4:$F$23&amp;"*")&gt;0)*('分け方の表'!$F$4:$F$23&lt;&gt;"")*'分け方の表'!$I$4:$I$23))))</f>
        <v/>
      </c>
      <c r="Q1731" s="39">
        <f>IF(L1731&lt;&gt;1,"",IF(P1731&gt;=99,"",INDEX('分け方の表'!$G$4:$G$23,P1731)&amp;""))</f>
        <v/>
      </c>
      <c r="R1731" s="39">
        <f>IF(L1731&lt;&gt;1,"",IF((F1731="収入")*(G1731="給与")*(E1731&lt;&gt;"")*(COUNTIFS('分け方の表'!$J$4:$J$13,E1731)&gt;0),INDEX('分け方の表'!$K$4:$K$13,MATCH(E1731,'分け方の表'!$J$4:$J$13,0))&amp;"",IFERROR(INDEX('分け方の表'!$C$4:$C$103,MATCH(F1731&amp;"|"&amp;G1731,'分け方の表'!$D$4:$D$103,0))&amp;"",IFERROR(INDEX('分け方の表'!$C$4:$C$103,MATCH(F1731&amp;"|（ほか全部）",'分け方の表'!$D$4:$D$103,0))&amp;"","未分類"))))</f>
        <v/>
      </c>
      <c r="S1731" s="39">
        <f>IF(L1731&lt;&gt;1,"",IF(N1731=1,"",IF(IF(O1731&gt;0,INDEX('分け方の表'!$N$4:$N$53,O1731)&amp;"","")&lt;&gt;"",IF(INDEX('分け方の表'!$N$4:$N$53,O1731)="（数えない）","",INDEX('分け方の表'!$N$4:$N$53,O1731)&amp;""),IF(I1731&amp;""="1",IF((Q1731&lt;&gt;"")*(D1731&lt;0)*(IFERROR(INDEX('入力'!$E$30:$E$88,MATCH(Q1731,'入力'!$A$30:$A$88,0)),"")="貯める・増やす"),Q1731,""),IF(A1731&amp;""="0","",IF(Q1731&lt;&gt;"",Q1731,R1731))))))</f>
        <v/>
      </c>
      <c r="T1731" s="56">
        <f>IF(S1731="","",IF(IFERROR(INDEX('入力'!$E$30:$E$88,MATCH(S1731,'入力'!$A$30:$A$88,0)),"")="入るお金",D1731,-D1731))</f>
        <v/>
      </c>
      <c r="U1731" s="39">
        <f>IF(L1731="","",IF(L1731&lt;&gt;1,"見出しなど",IF(N1731=1,"重なり",IF(S1731="",IF(O1731&gt;0,"数えない（直した）",IF(I1731&amp;""="1","振替",IF(A1731&amp;""="0","計算対象外","数えない"))),IF(COUNTIFS('入力'!$A$30:$A$88,S1731)=0,"一覧にない費目",IF(O1731&gt;0,"直した",IF(S1731="未分類","未分類","OK")))))))</f>
        <v/>
      </c>
    </row>
    <row r="1732">
      <c r="A1732" s="40" t="n"/>
      <c r="B1732" s="34" t="n"/>
      <c r="C1732" s="35" t="n"/>
      <c r="D1732" s="36" t="n"/>
      <c r="E1732" s="35" t="n"/>
      <c r="F1732" s="35" t="n"/>
      <c r="G1732" s="35" t="n"/>
      <c r="H1732" s="35" t="n"/>
      <c r="I1732" s="40" t="n"/>
      <c r="J1732" s="35" t="n"/>
      <c r="L1732" s="39">
        <f>IF(B1732="","",IFERROR(YEAR(B1732)*0+D1732*0+1,0))</f>
        <v/>
      </c>
      <c r="M1732" s="55">
        <f>IF(L1732&lt;&gt;1,"",IF(O1732&gt;0,IF(INDEX('分け方の表'!$O$4:$O$53,O1732)&lt;&gt;"",DATE(YEAR(INDEX('分け方の表'!$O$4:$O$53,O1732)),MONTH(INDEX('分け方の表'!$O$4:$O$53,O1732)),1),DATE(YEAR(B1732),MONTH(B1732),1)),DATE(YEAR(B1732),MONTH(B1732),1)))</f>
        <v/>
      </c>
      <c r="N1732" s="39">
        <f>IF(L1732&lt;&gt;1,"",IF(J1732="",0,IF(COUNTIFS($J$4:J1732,J1732)&gt;1,1,0)))</f>
        <v/>
      </c>
      <c r="O1732" s="39">
        <f>IF(L1732&lt;&gt;1,"",IF(J1732="",0,IFERROR(MATCH(J1732,'分け方の表'!$M$4:$M$53,0),0)))</f>
        <v/>
      </c>
      <c r="P1732" s="39">
        <f>IF(L1732&lt;&gt;1,"",IF(SUMPRODUCT((COUNTIFS(C1732,"*"&amp;'分け方の表'!$F$4:$F$23&amp;"*")&gt;0)*('分け方の表'!$F$4:$F$23&lt;&gt;"")*'分け方の表'!$I$4:$I$23)=0,99,1+COUNTIFS('分け方の表'!$I$4:$I$23,"&gt;"&amp;SUMPRODUCT((COUNTIFS(C1732,"*"&amp;'分け方の表'!$F$4:$F$23&amp;"*")&gt;0)*('分け方の表'!$F$4:$F$23&lt;&gt;"")*'分け方の表'!$I$4:$I$23))))</f>
        <v/>
      </c>
      <c r="Q1732" s="39">
        <f>IF(L1732&lt;&gt;1,"",IF(P1732&gt;=99,"",INDEX('分け方の表'!$G$4:$G$23,P1732)&amp;""))</f>
        <v/>
      </c>
      <c r="R1732" s="39">
        <f>IF(L1732&lt;&gt;1,"",IF((F1732="収入")*(G1732="給与")*(E1732&lt;&gt;"")*(COUNTIFS('分け方の表'!$J$4:$J$13,E1732)&gt;0),INDEX('分け方の表'!$K$4:$K$13,MATCH(E1732,'分け方の表'!$J$4:$J$13,0))&amp;"",IFERROR(INDEX('分け方の表'!$C$4:$C$103,MATCH(F1732&amp;"|"&amp;G1732,'分け方の表'!$D$4:$D$103,0))&amp;"",IFERROR(INDEX('分け方の表'!$C$4:$C$103,MATCH(F1732&amp;"|（ほか全部）",'分け方の表'!$D$4:$D$103,0))&amp;"","未分類"))))</f>
        <v/>
      </c>
      <c r="S1732" s="39">
        <f>IF(L1732&lt;&gt;1,"",IF(N1732=1,"",IF(IF(O1732&gt;0,INDEX('分け方の表'!$N$4:$N$53,O1732)&amp;"","")&lt;&gt;"",IF(INDEX('分け方の表'!$N$4:$N$53,O1732)="（数えない）","",INDEX('分け方の表'!$N$4:$N$53,O1732)&amp;""),IF(I1732&amp;""="1",IF((Q1732&lt;&gt;"")*(D1732&lt;0)*(IFERROR(INDEX('入力'!$E$30:$E$88,MATCH(Q1732,'入力'!$A$30:$A$88,0)),"")="貯める・増やす"),Q1732,""),IF(A1732&amp;""="0","",IF(Q1732&lt;&gt;"",Q1732,R1732))))))</f>
        <v/>
      </c>
      <c r="T1732" s="56">
        <f>IF(S1732="","",IF(IFERROR(INDEX('入力'!$E$30:$E$88,MATCH(S1732,'入力'!$A$30:$A$88,0)),"")="入るお金",D1732,-D1732))</f>
        <v/>
      </c>
      <c r="U1732" s="39">
        <f>IF(L1732="","",IF(L1732&lt;&gt;1,"見出しなど",IF(N1732=1,"重なり",IF(S1732="",IF(O1732&gt;0,"数えない（直した）",IF(I1732&amp;""="1","振替",IF(A1732&amp;""="0","計算対象外","数えない"))),IF(COUNTIFS('入力'!$A$30:$A$88,S1732)=0,"一覧にない費目",IF(O1732&gt;0,"直した",IF(S1732="未分類","未分類","OK")))))))</f>
        <v/>
      </c>
    </row>
    <row r="1733">
      <c r="A1733" s="40" t="n"/>
      <c r="B1733" s="34" t="n"/>
      <c r="C1733" s="35" t="n"/>
      <c r="D1733" s="36" t="n"/>
      <c r="E1733" s="35" t="n"/>
      <c r="F1733" s="35" t="n"/>
      <c r="G1733" s="35" t="n"/>
      <c r="H1733" s="35" t="n"/>
      <c r="I1733" s="40" t="n"/>
      <c r="J1733" s="35" t="n"/>
      <c r="L1733" s="39">
        <f>IF(B1733="","",IFERROR(YEAR(B1733)*0+D1733*0+1,0))</f>
        <v/>
      </c>
      <c r="M1733" s="55">
        <f>IF(L1733&lt;&gt;1,"",IF(O1733&gt;0,IF(INDEX('分け方の表'!$O$4:$O$53,O1733)&lt;&gt;"",DATE(YEAR(INDEX('分け方の表'!$O$4:$O$53,O1733)),MONTH(INDEX('分け方の表'!$O$4:$O$53,O1733)),1),DATE(YEAR(B1733),MONTH(B1733),1)),DATE(YEAR(B1733),MONTH(B1733),1)))</f>
        <v/>
      </c>
      <c r="N1733" s="39">
        <f>IF(L1733&lt;&gt;1,"",IF(J1733="",0,IF(COUNTIFS($J$4:J1733,J1733)&gt;1,1,0)))</f>
        <v/>
      </c>
      <c r="O1733" s="39">
        <f>IF(L1733&lt;&gt;1,"",IF(J1733="",0,IFERROR(MATCH(J1733,'分け方の表'!$M$4:$M$53,0),0)))</f>
        <v/>
      </c>
      <c r="P1733" s="39">
        <f>IF(L1733&lt;&gt;1,"",IF(SUMPRODUCT((COUNTIFS(C1733,"*"&amp;'分け方の表'!$F$4:$F$23&amp;"*")&gt;0)*('分け方の表'!$F$4:$F$23&lt;&gt;"")*'分け方の表'!$I$4:$I$23)=0,99,1+COUNTIFS('分け方の表'!$I$4:$I$23,"&gt;"&amp;SUMPRODUCT((COUNTIFS(C1733,"*"&amp;'分け方の表'!$F$4:$F$23&amp;"*")&gt;0)*('分け方の表'!$F$4:$F$23&lt;&gt;"")*'分け方の表'!$I$4:$I$23))))</f>
        <v/>
      </c>
      <c r="Q1733" s="39">
        <f>IF(L1733&lt;&gt;1,"",IF(P1733&gt;=99,"",INDEX('分け方の表'!$G$4:$G$23,P1733)&amp;""))</f>
        <v/>
      </c>
      <c r="R1733" s="39">
        <f>IF(L1733&lt;&gt;1,"",IF((F1733="収入")*(G1733="給与")*(E1733&lt;&gt;"")*(COUNTIFS('分け方の表'!$J$4:$J$13,E1733)&gt;0),INDEX('分け方の表'!$K$4:$K$13,MATCH(E1733,'分け方の表'!$J$4:$J$13,0))&amp;"",IFERROR(INDEX('分け方の表'!$C$4:$C$103,MATCH(F1733&amp;"|"&amp;G1733,'分け方の表'!$D$4:$D$103,0))&amp;"",IFERROR(INDEX('分け方の表'!$C$4:$C$103,MATCH(F1733&amp;"|（ほか全部）",'分け方の表'!$D$4:$D$103,0))&amp;"","未分類"))))</f>
        <v/>
      </c>
      <c r="S1733" s="39">
        <f>IF(L1733&lt;&gt;1,"",IF(N1733=1,"",IF(IF(O1733&gt;0,INDEX('分け方の表'!$N$4:$N$53,O1733)&amp;"","")&lt;&gt;"",IF(INDEX('分け方の表'!$N$4:$N$53,O1733)="（数えない）","",INDEX('分け方の表'!$N$4:$N$53,O1733)&amp;""),IF(I1733&amp;""="1",IF((Q1733&lt;&gt;"")*(D1733&lt;0)*(IFERROR(INDEX('入力'!$E$30:$E$88,MATCH(Q1733,'入力'!$A$30:$A$88,0)),"")="貯める・増やす"),Q1733,""),IF(A1733&amp;""="0","",IF(Q1733&lt;&gt;"",Q1733,R1733))))))</f>
        <v/>
      </c>
      <c r="T1733" s="56">
        <f>IF(S1733="","",IF(IFERROR(INDEX('入力'!$E$30:$E$88,MATCH(S1733,'入力'!$A$30:$A$88,0)),"")="入るお金",D1733,-D1733))</f>
        <v/>
      </c>
      <c r="U1733" s="39">
        <f>IF(L1733="","",IF(L1733&lt;&gt;1,"見出しなど",IF(N1733=1,"重なり",IF(S1733="",IF(O1733&gt;0,"数えない（直した）",IF(I1733&amp;""="1","振替",IF(A1733&amp;""="0","計算対象外","数えない"))),IF(COUNTIFS('入力'!$A$30:$A$88,S1733)=0,"一覧にない費目",IF(O1733&gt;0,"直した",IF(S1733="未分類","未分類","OK")))))))</f>
        <v/>
      </c>
    </row>
    <row r="1734">
      <c r="A1734" s="40" t="n"/>
      <c r="B1734" s="34" t="n"/>
      <c r="C1734" s="35" t="n"/>
      <c r="D1734" s="36" t="n"/>
      <c r="E1734" s="35" t="n"/>
      <c r="F1734" s="35" t="n"/>
      <c r="G1734" s="35" t="n"/>
      <c r="H1734" s="35" t="n"/>
      <c r="I1734" s="40" t="n"/>
      <c r="J1734" s="35" t="n"/>
      <c r="L1734" s="39">
        <f>IF(B1734="","",IFERROR(YEAR(B1734)*0+D1734*0+1,0))</f>
        <v/>
      </c>
      <c r="M1734" s="55">
        <f>IF(L1734&lt;&gt;1,"",IF(O1734&gt;0,IF(INDEX('分け方の表'!$O$4:$O$53,O1734)&lt;&gt;"",DATE(YEAR(INDEX('分け方の表'!$O$4:$O$53,O1734)),MONTH(INDEX('分け方の表'!$O$4:$O$53,O1734)),1),DATE(YEAR(B1734),MONTH(B1734),1)),DATE(YEAR(B1734),MONTH(B1734),1)))</f>
        <v/>
      </c>
      <c r="N1734" s="39">
        <f>IF(L1734&lt;&gt;1,"",IF(J1734="",0,IF(COUNTIFS($J$4:J1734,J1734)&gt;1,1,0)))</f>
        <v/>
      </c>
      <c r="O1734" s="39">
        <f>IF(L1734&lt;&gt;1,"",IF(J1734="",0,IFERROR(MATCH(J1734,'分け方の表'!$M$4:$M$53,0),0)))</f>
        <v/>
      </c>
      <c r="P1734" s="39">
        <f>IF(L1734&lt;&gt;1,"",IF(SUMPRODUCT((COUNTIFS(C1734,"*"&amp;'分け方の表'!$F$4:$F$23&amp;"*")&gt;0)*('分け方の表'!$F$4:$F$23&lt;&gt;"")*'分け方の表'!$I$4:$I$23)=0,99,1+COUNTIFS('分け方の表'!$I$4:$I$23,"&gt;"&amp;SUMPRODUCT((COUNTIFS(C1734,"*"&amp;'分け方の表'!$F$4:$F$23&amp;"*")&gt;0)*('分け方の表'!$F$4:$F$23&lt;&gt;"")*'分け方の表'!$I$4:$I$23))))</f>
        <v/>
      </c>
      <c r="Q1734" s="39">
        <f>IF(L1734&lt;&gt;1,"",IF(P1734&gt;=99,"",INDEX('分け方の表'!$G$4:$G$23,P1734)&amp;""))</f>
        <v/>
      </c>
      <c r="R1734" s="39">
        <f>IF(L1734&lt;&gt;1,"",IF((F1734="収入")*(G1734="給与")*(E1734&lt;&gt;"")*(COUNTIFS('分け方の表'!$J$4:$J$13,E1734)&gt;0),INDEX('分け方の表'!$K$4:$K$13,MATCH(E1734,'分け方の表'!$J$4:$J$13,0))&amp;"",IFERROR(INDEX('分け方の表'!$C$4:$C$103,MATCH(F1734&amp;"|"&amp;G1734,'分け方の表'!$D$4:$D$103,0))&amp;"",IFERROR(INDEX('分け方の表'!$C$4:$C$103,MATCH(F1734&amp;"|（ほか全部）",'分け方の表'!$D$4:$D$103,0))&amp;"","未分類"))))</f>
        <v/>
      </c>
      <c r="S1734" s="39">
        <f>IF(L1734&lt;&gt;1,"",IF(N1734=1,"",IF(IF(O1734&gt;0,INDEX('分け方の表'!$N$4:$N$53,O1734)&amp;"","")&lt;&gt;"",IF(INDEX('分け方の表'!$N$4:$N$53,O1734)="（数えない）","",INDEX('分け方の表'!$N$4:$N$53,O1734)&amp;""),IF(I1734&amp;""="1",IF((Q1734&lt;&gt;"")*(D1734&lt;0)*(IFERROR(INDEX('入力'!$E$30:$E$88,MATCH(Q1734,'入力'!$A$30:$A$88,0)),"")="貯める・増やす"),Q1734,""),IF(A1734&amp;""="0","",IF(Q1734&lt;&gt;"",Q1734,R1734))))))</f>
        <v/>
      </c>
      <c r="T1734" s="56">
        <f>IF(S1734="","",IF(IFERROR(INDEX('入力'!$E$30:$E$88,MATCH(S1734,'入力'!$A$30:$A$88,0)),"")="入るお金",D1734,-D1734))</f>
        <v/>
      </c>
      <c r="U1734" s="39">
        <f>IF(L1734="","",IF(L1734&lt;&gt;1,"見出しなど",IF(N1734=1,"重なり",IF(S1734="",IF(O1734&gt;0,"数えない（直した）",IF(I1734&amp;""="1","振替",IF(A1734&amp;""="0","計算対象外","数えない"))),IF(COUNTIFS('入力'!$A$30:$A$88,S1734)=0,"一覧にない費目",IF(O1734&gt;0,"直した",IF(S1734="未分類","未分類","OK")))))))</f>
        <v/>
      </c>
    </row>
    <row r="1735">
      <c r="A1735" s="40" t="n"/>
      <c r="B1735" s="34" t="n"/>
      <c r="C1735" s="35" t="n"/>
      <c r="D1735" s="36" t="n"/>
      <c r="E1735" s="35" t="n"/>
      <c r="F1735" s="35" t="n"/>
      <c r="G1735" s="35" t="n"/>
      <c r="H1735" s="35" t="n"/>
      <c r="I1735" s="40" t="n"/>
      <c r="J1735" s="35" t="n"/>
      <c r="L1735" s="39">
        <f>IF(B1735="","",IFERROR(YEAR(B1735)*0+D1735*0+1,0))</f>
        <v/>
      </c>
      <c r="M1735" s="55">
        <f>IF(L1735&lt;&gt;1,"",IF(O1735&gt;0,IF(INDEX('分け方の表'!$O$4:$O$53,O1735)&lt;&gt;"",DATE(YEAR(INDEX('分け方の表'!$O$4:$O$53,O1735)),MONTH(INDEX('分け方の表'!$O$4:$O$53,O1735)),1),DATE(YEAR(B1735),MONTH(B1735),1)),DATE(YEAR(B1735),MONTH(B1735),1)))</f>
        <v/>
      </c>
      <c r="N1735" s="39">
        <f>IF(L1735&lt;&gt;1,"",IF(J1735="",0,IF(COUNTIFS($J$4:J1735,J1735)&gt;1,1,0)))</f>
        <v/>
      </c>
      <c r="O1735" s="39">
        <f>IF(L1735&lt;&gt;1,"",IF(J1735="",0,IFERROR(MATCH(J1735,'分け方の表'!$M$4:$M$53,0),0)))</f>
        <v/>
      </c>
      <c r="P1735" s="39">
        <f>IF(L1735&lt;&gt;1,"",IF(SUMPRODUCT((COUNTIFS(C1735,"*"&amp;'分け方の表'!$F$4:$F$23&amp;"*")&gt;0)*('分け方の表'!$F$4:$F$23&lt;&gt;"")*'分け方の表'!$I$4:$I$23)=0,99,1+COUNTIFS('分け方の表'!$I$4:$I$23,"&gt;"&amp;SUMPRODUCT((COUNTIFS(C1735,"*"&amp;'分け方の表'!$F$4:$F$23&amp;"*")&gt;0)*('分け方の表'!$F$4:$F$23&lt;&gt;"")*'分け方の表'!$I$4:$I$23))))</f>
        <v/>
      </c>
      <c r="Q1735" s="39">
        <f>IF(L1735&lt;&gt;1,"",IF(P1735&gt;=99,"",INDEX('分け方の表'!$G$4:$G$23,P1735)&amp;""))</f>
        <v/>
      </c>
      <c r="R1735" s="39">
        <f>IF(L1735&lt;&gt;1,"",IF((F1735="収入")*(G1735="給与")*(E1735&lt;&gt;"")*(COUNTIFS('分け方の表'!$J$4:$J$13,E1735)&gt;0),INDEX('分け方の表'!$K$4:$K$13,MATCH(E1735,'分け方の表'!$J$4:$J$13,0))&amp;"",IFERROR(INDEX('分け方の表'!$C$4:$C$103,MATCH(F1735&amp;"|"&amp;G1735,'分け方の表'!$D$4:$D$103,0))&amp;"",IFERROR(INDEX('分け方の表'!$C$4:$C$103,MATCH(F1735&amp;"|（ほか全部）",'分け方の表'!$D$4:$D$103,0))&amp;"","未分類"))))</f>
        <v/>
      </c>
      <c r="S1735" s="39">
        <f>IF(L1735&lt;&gt;1,"",IF(N1735=1,"",IF(IF(O1735&gt;0,INDEX('分け方の表'!$N$4:$N$53,O1735)&amp;"","")&lt;&gt;"",IF(INDEX('分け方の表'!$N$4:$N$53,O1735)="（数えない）","",INDEX('分け方の表'!$N$4:$N$53,O1735)&amp;""),IF(I1735&amp;""="1",IF((Q1735&lt;&gt;"")*(D1735&lt;0)*(IFERROR(INDEX('入力'!$E$30:$E$88,MATCH(Q1735,'入力'!$A$30:$A$88,0)),"")="貯める・増やす"),Q1735,""),IF(A1735&amp;""="0","",IF(Q1735&lt;&gt;"",Q1735,R1735))))))</f>
        <v/>
      </c>
      <c r="T1735" s="56">
        <f>IF(S1735="","",IF(IFERROR(INDEX('入力'!$E$30:$E$88,MATCH(S1735,'入力'!$A$30:$A$88,0)),"")="入るお金",D1735,-D1735))</f>
        <v/>
      </c>
      <c r="U1735" s="39">
        <f>IF(L1735="","",IF(L1735&lt;&gt;1,"見出しなど",IF(N1735=1,"重なり",IF(S1735="",IF(O1735&gt;0,"数えない（直した）",IF(I1735&amp;""="1","振替",IF(A1735&amp;""="0","計算対象外","数えない"))),IF(COUNTIFS('入力'!$A$30:$A$88,S1735)=0,"一覧にない費目",IF(O1735&gt;0,"直した",IF(S1735="未分類","未分類","OK")))))))</f>
        <v/>
      </c>
    </row>
    <row r="1736">
      <c r="A1736" s="40" t="n"/>
      <c r="B1736" s="34" t="n"/>
      <c r="C1736" s="35" t="n"/>
      <c r="D1736" s="36" t="n"/>
      <c r="E1736" s="35" t="n"/>
      <c r="F1736" s="35" t="n"/>
      <c r="G1736" s="35" t="n"/>
      <c r="H1736" s="35" t="n"/>
      <c r="I1736" s="40" t="n"/>
      <c r="J1736" s="35" t="n"/>
      <c r="L1736" s="39">
        <f>IF(B1736="","",IFERROR(YEAR(B1736)*0+D1736*0+1,0))</f>
        <v/>
      </c>
      <c r="M1736" s="55">
        <f>IF(L1736&lt;&gt;1,"",IF(O1736&gt;0,IF(INDEX('分け方の表'!$O$4:$O$53,O1736)&lt;&gt;"",DATE(YEAR(INDEX('分け方の表'!$O$4:$O$53,O1736)),MONTH(INDEX('分け方の表'!$O$4:$O$53,O1736)),1),DATE(YEAR(B1736),MONTH(B1736),1)),DATE(YEAR(B1736),MONTH(B1736),1)))</f>
        <v/>
      </c>
      <c r="N1736" s="39">
        <f>IF(L1736&lt;&gt;1,"",IF(J1736="",0,IF(COUNTIFS($J$4:J1736,J1736)&gt;1,1,0)))</f>
        <v/>
      </c>
      <c r="O1736" s="39">
        <f>IF(L1736&lt;&gt;1,"",IF(J1736="",0,IFERROR(MATCH(J1736,'分け方の表'!$M$4:$M$53,0),0)))</f>
        <v/>
      </c>
      <c r="P1736" s="39">
        <f>IF(L1736&lt;&gt;1,"",IF(SUMPRODUCT((COUNTIFS(C1736,"*"&amp;'分け方の表'!$F$4:$F$23&amp;"*")&gt;0)*('分け方の表'!$F$4:$F$23&lt;&gt;"")*'分け方の表'!$I$4:$I$23)=0,99,1+COUNTIFS('分け方の表'!$I$4:$I$23,"&gt;"&amp;SUMPRODUCT((COUNTIFS(C1736,"*"&amp;'分け方の表'!$F$4:$F$23&amp;"*")&gt;0)*('分け方の表'!$F$4:$F$23&lt;&gt;"")*'分け方の表'!$I$4:$I$23))))</f>
        <v/>
      </c>
      <c r="Q1736" s="39">
        <f>IF(L1736&lt;&gt;1,"",IF(P1736&gt;=99,"",INDEX('分け方の表'!$G$4:$G$23,P1736)&amp;""))</f>
        <v/>
      </c>
      <c r="R1736" s="39">
        <f>IF(L1736&lt;&gt;1,"",IF((F1736="収入")*(G1736="給与")*(E1736&lt;&gt;"")*(COUNTIFS('分け方の表'!$J$4:$J$13,E1736)&gt;0),INDEX('分け方の表'!$K$4:$K$13,MATCH(E1736,'分け方の表'!$J$4:$J$13,0))&amp;"",IFERROR(INDEX('分け方の表'!$C$4:$C$103,MATCH(F1736&amp;"|"&amp;G1736,'分け方の表'!$D$4:$D$103,0))&amp;"",IFERROR(INDEX('分け方の表'!$C$4:$C$103,MATCH(F1736&amp;"|（ほか全部）",'分け方の表'!$D$4:$D$103,0))&amp;"","未分類"))))</f>
        <v/>
      </c>
      <c r="S1736" s="39">
        <f>IF(L1736&lt;&gt;1,"",IF(N1736=1,"",IF(IF(O1736&gt;0,INDEX('分け方の表'!$N$4:$N$53,O1736)&amp;"","")&lt;&gt;"",IF(INDEX('分け方の表'!$N$4:$N$53,O1736)="（数えない）","",INDEX('分け方の表'!$N$4:$N$53,O1736)&amp;""),IF(I1736&amp;""="1",IF((Q1736&lt;&gt;"")*(D1736&lt;0)*(IFERROR(INDEX('入力'!$E$30:$E$88,MATCH(Q1736,'入力'!$A$30:$A$88,0)),"")="貯める・増やす"),Q1736,""),IF(A1736&amp;""="0","",IF(Q1736&lt;&gt;"",Q1736,R1736))))))</f>
        <v/>
      </c>
      <c r="T1736" s="56">
        <f>IF(S1736="","",IF(IFERROR(INDEX('入力'!$E$30:$E$88,MATCH(S1736,'入力'!$A$30:$A$88,0)),"")="入るお金",D1736,-D1736))</f>
        <v/>
      </c>
      <c r="U1736" s="39">
        <f>IF(L1736="","",IF(L1736&lt;&gt;1,"見出しなど",IF(N1736=1,"重なり",IF(S1736="",IF(O1736&gt;0,"数えない（直した）",IF(I1736&amp;""="1","振替",IF(A1736&amp;""="0","計算対象外","数えない"))),IF(COUNTIFS('入力'!$A$30:$A$88,S1736)=0,"一覧にない費目",IF(O1736&gt;0,"直した",IF(S1736="未分類","未分類","OK")))))))</f>
        <v/>
      </c>
    </row>
    <row r="1737">
      <c r="A1737" s="40" t="n"/>
      <c r="B1737" s="34" t="n"/>
      <c r="C1737" s="35" t="n"/>
      <c r="D1737" s="36" t="n"/>
      <c r="E1737" s="35" t="n"/>
      <c r="F1737" s="35" t="n"/>
      <c r="G1737" s="35" t="n"/>
      <c r="H1737" s="35" t="n"/>
      <c r="I1737" s="40" t="n"/>
      <c r="J1737" s="35" t="n"/>
      <c r="L1737" s="39">
        <f>IF(B1737="","",IFERROR(YEAR(B1737)*0+D1737*0+1,0))</f>
        <v/>
      </c>
      <c r="M1737" s="55">
        <f>IF(L1737&lt;&gt;1,"",IF(O1737&gt;0,IF(INDEX('分け方の表'!$O$4:$O$53,O1737)&lt;&gt;"",DATE(YEAR(INDEX('分け方の表'!$O$4:$O$53,O1737)),MONTH(INDEX('分け方の表'!$O$4:$O$53,O1737)),1),DATE(YEAR(B1737),MONTH(B1737),1)),DATE(YEAR(B1737),MONTH(B1737),1)))</f>
        <v/>
      </c>
      <c r="N1737" s="39">
        <f>IF(L1737&lt;&gt;1,"",IF(J1737="",0,IF(COUNTIFS($J$4:J1737,J1737)&gt;1,1,0)))</f>
        <v/>
      </c>
      <c r="O1737" s="39">
        <f>IF(L1737&lt;&gt;1,"",IF(J1737="",0,IFERROR(MATCH(J1737,'分け方の表'!$M$4:$M$53,0),0)))</f>
        <v/>
      </c>
      <c r="P1737" s="39">
        <f>IF(L1737&lt;&gt;1,"",IF(SUMPRODUCT((COUNTIFS(C1737,"*"&amp;'分け方の表'!$F$4:$F$23&amp;"*")&gt;0)*('分け方の表'!$F$4:$F$23&lt;&gt;"")*'分け方の表'!$I$4:$I$23)=0,99,1+COUNTIFS('分け方の表'!$I$4:$I$23,"&gt;"&amp;SUMPRODUCT((COUNTIFS(C1737,"*"&amp;'分け方の表'!$F$4:$F$23&amp;"*")&gt;0)*('分け方の表'!$F$4:$F$23&lt;&gt;"")*'分け方の表'!$I$4:$I$23))))</f>
        <v/>
      </c>
      <c r="Q1737" s="39">
        <f>IF(L1737&lt;&gt;1,"",IF(P1737&gt;=99,"",INDEX('分け方の表'!$G$4:$G$23,P1737)&amp;""))</f>
        <v/>
      </c>
      <c r="R1737" s="39">
        <f>IF(L1737&lt;&gt;1,"",IF((F1737="収入")*(G1737="給与")*(E1737&lt;&gt;"")*(COUNTIFS('分け方の表'!$J$4:$J$13,E1737)&gt;0),INDEX('分け方の表'!$K$4:$K$13,MATCH(E1737,'分け方の表'!$J$4:$J$13,0))&amp;"",IFERROR(INDEX('分け方の表'!$C$4:$C$103,MATCH(F1737&amp;"|"&amp;G1737,'分け方の表'!$D$4:$D$103,0))&amp;"",IFERROR(INDEX('分け方の表'!$C$4:$C$103,MATCH(F1737&amp;"|（ほか全部）",'分け方の表'!$D$4:$D$103,0))&amp;"","未分類"))))</f>
        <v/>
      </c>
      <c r="S1737" s="39">
        <f>IF(L1737&lt;&gt;1,"",IF(N1737=1,"",IF(IF(O1737&gt;0,INDEX('分け方の表'!$N$4:$N$53,O1737)&amp;"","")&lt;&gt;"",IF(INDEX('分け方の表'!$N$4:$N$53,O1737)="（数えない）","",INDEX('分け方の表'!$N$4:$N$53,O1737)&amp;""),IF(I1737&amp;""="1",IF((Q1737&lt;&gt;"")*(D1737&lt;0)*(IFERROR(INDEX('入力'!$E$30:$E$88,MATCH(Q1737,'入力'!$A$30:$A$88,0)),"")="貯める・増やす"),Q1737,""),IF(A1737&amp;""="0","",IF(Q1737&lt;&gt;"",Q1737,R1737))))))</f>
        <v/>
      </c>
      <c r="T1737" s="56">
        <f>IF(S1737="","",IF(IFERROR(INDEX('入力'!$E$30:$E$88,MATCH(S1737,'入力'!$A$30:$A$88,0)),"")="入るお金",D1737,-D1737))</f>
        <v/>
      </c>
      <c r="U1737" s="39">
        <f>IF(L1737="","",IF(L1737&lt;&gt;1,"見出しなど",IF(N1737=1,"重なり",IF(S1737="",IF(O1737&gt;0,"数えない（直した）",IF(I1737&amp;""="1","振替",IF(A1737&amp;""="0","計算対象外","数えない"))),IF(COUNTIFS('入力'!$A$30:$A$88,S1737)=0,"一覧にない費目",IF(O1737&gt;0,"直した",IF(S1737="未分類","未分類","OK")))))))</f>
        <v/>
      </c>
    </row>
    <row r="1738">
      <c r="A1738" s="40" t="n"/>
      <c r="B1738" s="34" t="n"/>
      <c r="C1738" s="35" t="n"/>
      <c r="D1738" s="36" t="n"/>
      <c r="E1738" s="35" t="n"/>
      <c r="F1738" s="35" t="n"/>
      <c r="G1738" s="35" t="n"/>
      <c r="H1738" s="35" t="n"/>
      <c r="I1738" s="40" t="n"/>
      <c r="J1738" s="35" t="n"/>
      <c r="L1738" s="39">
        <f>IF(B1738="","",IFERROR(YEAR(B1738)*0+D1738*0+1,0))</f>
        <v/>
      </c>
      <c r="M1738" s="55">
        <f>IF(L1738&lt;&gt;1,"",IF(O1738&gt;0,IF(INDEX('分け方の表'!$O$4:$O$53,O1738)&lt;&gt;"",DATE(YEAR(INDEX('分け方の表'!$O$4:$O$53,O1738)),MONTH(INDEX('分け方の表'!$O$4:$O$53,O1738)),1),DATE(YEAR(B1738),MONTH(B1738),1)),DATE(YEAR(B1738),MONTH(B1738),1)))</f>
        <v/>
      </c>
      <c r="N1738" s="39">
        <f>IF(L1738&lt;&gt;1,"",IF(J1738="",0,IF(COUNTIFS($J$4:J1738,J1738)&gt;1,1,0)))</f>
        <v/>
      </c>
      <c r="O1738" s="39">
        <f>IF(L1738&lt;&gt;1,"",IF(J1738="",0,IFERROR(MATCH(J1738,'分け方の表'!$M$4:$M$53,0),0)))</f>
        <v/>
      </c>
      <c r="P1738" s="39">
        <f>IF(L1738&lt;&gt;1,"",IF(SUMPRODUCT((COUNTIFS(C1738,"*"&amp;'分け方の表'!$F$4:$F$23&amp;"*")&gt;0)*('分け方の表'!$F$4:$F$23&lt;&gt;"")*'分け方の表'!$I$4:$I$23)=0,99,1+COUNTIFS('分け方の表'!$I$4:$I$23,"&gt;"&amp;SUMPRODUCT((COUNTIFS(C1738,"*"&amp;'分け方の表'!$F$4:$F$23&amp;"*")&gt;0)*('分け方の表'!$F$4:$F$23&lt;&gt;"")*'分け方の表'!$I$4:$I$23))))</f>
        <v/>
      </c>
      <c r="Q1738" s="39">
        <f>IF(L1738&lt;&gt;1,"",IF(P1738&gt;=99,"",INDEX('分け方の表'!$G$4:$G$23,P1738)&amp;""))</f>
        <v/>
      </c>
      <c r="R1738" s="39">
        <f>IF(L1738&lt;&gt;1,"",IF((F1738="収入")*(G1738="給与")*(E1738&lt;&gt;"")*(COUNTIFS('分け方の表'!$J$4:$J$13,E1738)&gt;0),INDEX('分け方の表'!$K$4:$K$13,MATCH(E1738,'分け方の表'!$J$4:$J$13,0))&amp;"",IFERROR(INDEX('分け方の表'!$C$4:$C$103,MATCH(F1738&amp;"|"&amp;G1738,'分け方の表'!$D$4:$D$103,0))&amp;"",IFERROR(INDEX('分け方の表'!$C$4:$C$103,MATCH(F1738&amp;"|（ほか全部）",'分け方の表'!$D$4:$D$103,0))&amp;"","未分類"))))</f>
        <v/>
      </c>
      <c r="S1738" s="39">
        <f>IF(L1738&lt;&gt;1,"",IF(N1738=1,"",IF(IF(O1738&gt;0,INDEX('分け方の表'!$N$4:$N$53,O1738)&amp;"","")&lt;&gt;"",IF(INDEX('分け方の表'!$N$4:$N$53,O1738)="（数えない）","",INDEX('分け方の表'!$N$4:$N$53,O1738)&amp;""),IF(I1738&amp;""="1",IF((Q1738&lt;&gt;"")*(D1738&lt;0)*(IFERROR(INDEX('入力'!$E$30:$E$88,MATCH(Q1738,'入力'!$A$30:$A$88,0)),"")="貯める・増やす"),Q1738,""),IF(A1738&amp;""="0","",IF(Q1738&lt;&gt;"",Q1738,R1738))))))</f>
        <v/>
      </c>
      <c r="T1738" s="56">
        <f>IF(S1738="","",IF(IFERROR(INDEX('入力'!$E$30:$E$88,MATCH(S1738,'入力'!$A$30:$A$88,0)),"")="入るお金",D1738,-D1738))</f>
        <v/>
      </c>
      <c r="U1738" s="39">
        <f>IF(L1738="","",IF(L1738&lt;&gt;1,"見出しなど",IF(N1738=1,"重なり",IF(S1738="",IF(O1738&gt;0,"数えない（直した）",IF(I1738&amp;""="1","振替",IF(A1738&amp;""="0","計算対象外","数えない"))),IF(COUNTIFS('入力'!$A$30:$A$88,S1738)=0,"一覧にない費目",IF(O1738&gt;0,"直した",IF(S1738="未分類","未分類","OK")))))))</f>
        <v/>
      </c>
    </row>
    <row r="1739">
      <c r="A1739" s="40" t="n"/>
      <c r="B1739" s="34" t="n"/>
      <c r="C1739" s="35" t="n"/>
      <c r="D1739" s="36" t="n"/>
      <c r="E1739" s="35" t="n"/>
      <c r="F1739" s="35" t="n"/>
      <c r="G1739" s="35" t="n"/>
      <c r="H1739" s="35" t="n"/>
      <c r="I1739" s="40" t="n"/>
      <c r="J1739" s="35" t="n"/>
      <c r="L1739" s="39">
        <f>IF(B1739="","",IFERROR(YEAR(B1739)*0+D1739*0+1,0))</f>
        <v/>
      </c>
      <c r="M1739" s="55">
        <f>IF(L1739&lt;&gt;1,"",IF(O1739&gt;0,IF(INDEX('分け方の表'!$O$4:$O$53,O1739)&lt;&gt;"",DATE(YEAR(INDEX('分け方の表'!$O$4:$O$53,O1739)),MONTH(INDEX('分け方の表'!$O$4:$O$53,O1739)),1),DATE(YEAR(B1739),MONTH(B1739),1)),DATE(YEAR(B1739),MONTH(B1739),1)))</f>
        <v/>
      </c>
      <c r="N1739" s="39">
        <f>IF(L1739&lt;&gt;1,"",IF(J1739="",0,IF(COUNTIFS($J$4:J1739,J1739)&gt;1,1,0)))</f>
        <v/>
      </c>
      <c r="O1739" s="39">
        <f>IF(L1739&lt;&gt;1,"",IF(J1739="",0,IFERROR(MATCH(J1739,'分け方の表'!$M$4:$M$53,0),0)))</f>
        <v/>
      </c>
      <c r="P1739" s="39">
        <f>IF(L1739&lt;&gt;1,"",IF(SUMPRODUCT((COUNTIFS(C1739,"*"&amp;'分け方の表'!$F$4:$F$23&amp;"*")&gt;0)*('分け方の表'!$F$4:$F$23&lt;&gt;"")*'分け方の表'!$I$4:$I$23)=0,99,1+COUNTIFS('分け方の表'!$I$4:$I$23,"&gt;"&amp;SUMPRODUCT((COUNTIFS(C1739,"*"&amp;'分け方の表'!$F$4:$F$23&amp;"*")&gt;0)*('分け方の表'!$F$4:$F$23&lt;&gt;"")*'分け方の表'!$I$4:$I$23))))</f>
        <v/>
      </c>
      <c r="Q1739" s="39">
        <f>IF(L1739&lt;&gt;1,"",IF(P1739&gt;=99,"",INDEX('分け方の表'!$G$4:$G$23,P1739)&amp;""))</f>
        <v/>
      </c>
      <c r="R1739" s="39">
        <f>IF(L1739&lt;&gt;1,"",IF((F1739="収入")*(G1739="給与")*(E1739&lt;&gt;"")*(COUNTIFS('分け方の表'!$J$4:$J$13,E1739)&gt;0),INDEX('分け方の表'!$K$4:$K$13,MATCH(E1739,'分け方の表'!$J$4:$J$13,0))&amp;"",IFERROR(INDEX('分け方の表'!$C$4:$C$103,MATCH(F1739&amp;"|"&amp;G1739,'分け方の表'!$D$4:$D$103,0))&amp;"",IFERROR(INDEX('分け方の表'!$C$4:$C$103,MATCH(F1739&amp;"|（ほか全部）",'分け方の表'!$D$4:$D$103,0))&amp;"","未分類"))))</f>
        <v/>
      </c>
      <c r="S1739" s="39">
        <f>IF(L1739&lt;&gt;1,"",IF(N1739=1,"",IF(IF(O1739&gt;0,INDEX('分け方の表'!$N$4:$N$53,O1739)&amp;"","")&lt;&gt;"",IF(INDEX('分け方の表'!$N$4:$N$53,O1739)="（数えない）","",INDEX('分け方の表'!$N$4:$N$53,O1739)&amp;""),IF(I1739&amp;""="1",IF((Q1739&lt;&gt;"")*(D1739&lt;0)*(IFERROR(INDEX('入力'!$E$30:$E$88,MATCH(Q1739,'入力'!$A$30:$A$88,0)),"")="貯める・増やす"),Q1739,""),IF(A1739&amp;""="0","",IF(Q1739&lt;&gt;"",Q1739,R1739))))))</f>
        <v/>
      </c>
      <c r="T1739" s="56">
        <f>IF(S1739="","",IF(IFERROR(INDEX('入力'!$E$30:$E$88,MATCH(S1739,'入力'!$A$30:$A$88,0)),"")="入るお金",D1739,-D1739))</f>
        <v/>
      </c>
      <c r="U1739" s="39">
        <f>IF(L1739="","",IF(L1739&lt;&gt;1,"見出しなど",IF(N1739=1,"重なり",IF(S1739="",IF(O1739&gt;0,"数えない（直した）",IF(I1739&amp;""="1","振替",IF(A1739&amp;""="0","計算対象外","数えない"))),IF(COUNTIFS('入力'!$A$30:$A$88,S1739)=0,"一覧にない費目",IF(O1739&gt;0,"直した",IF(S1739="未分類","未分類","OK")))))))</f>
        <v/>
      </c>
    </row>
    <row r="1740">
      <c r="A1740" s="40" t="n"/>
      <c r="B1740" s="34" t="n"/>
      <c r="C1740" s="35" t="n"/>
      <c r="D1740" s="36" t="n"/>
      <c r="E1740" s="35" t="n"/>
      <c r="F1740" s="35" t="n"/>
      <c r="G1740" s="35" t="n"/>
      <c r="H1740" s="35" t="n"/>
      <c r="I1740" s="40" t="n"/>
      <c r="J1740" s="35" t="n"/>
      <c r="L1740" s="39">
        <f>IF(B1740="","",IFERROR(YEAR(B1740)*0+D1740*0+1,0))</f>
        <v/>
      </c>
      <c r="M1740" s="55">
        <f>IF(L1740&lt;&gt;1,"",IF(O1740&gt;0,IF(INDEX('分け方の表'!$O$4:$O$53,O1740)&lt;&gt;"",DATE(YEAR(INDEX('分け方の表'!$O$4:$O$53,O1740)),MONTH(INDEX('分け方の表'!$O$4:$O$53,O1740)),1),DATE(YEAR(B1740),MONTH(B1740),1)),DATE(YEAR(B1740),MONTH(B1740),1)))</f>
        <v/>
      </c>
      <c r="N1740" s="39">
        <f>IF(L1740&lt;&gt;1,"",IF(J1740="",0,IF(COUNTIFS($J$4:J1740,J1740)&gt;1,1,0)))</f>
        <v/>
      </c>
      <c r="O1740" s="39">
        <f>IF(L1740&lt;&gt;1,"",IF(J1740="",0,IFERROR(MATCH(J1740,'分け方の表'!$M$4:$M$53,0),0)))</f>
        <v/>
      </c>
      <c r="P1740" s="39">
        <f>IF(L1740&lt;&gt;1,"",IF(SUMPRODUCT((COUNTIFS(C1740,"*"&amp;'分け方の表'!$F$4:$F$23&amp;"*")&gt;0)*('分け方の表'!$F$4:$F$23&lt;&gt;"")*'分け方の表'!$I$4:$I$23)=0,99,1+COUNTIFS('分け方の表'!$I$4:$I$23,"&gt;"&amp;SUMPRODUCT((COUNTIFS(C1740,"*"&amp;'分け方の表'!$F$4:$F$23&amp;"*")&gt;0)*('分け方の表'!$F$4:$F$23&lt;&gt;"")*'分け方の表'!$I$4:$I$23))))</f>
        <v/>
      </c>
      <c r="Q1740" s="39">
        <f>IF(L1740&lt;&gt;1,"",IF(P1740&gt;=99,"",INDEX('分け方の表'!$G$4:$G$23,P1740)&amp;""))</f>
        <v/>
      </c>
      <c r="R1740" s="39">
        <f>IF(L1740&lt;&gt;1,"",IF((F1740="収入")*(G1740="給与")*(E1740&lt;&gt;"")*(COUNTIFS('分け方の表'!$J$4:$J$13,E1740)&gt;0),INDEX('分け方の表'!$K$4:$K$13,MATCH(E1740,'分け方の表'!$J$4:$J$13,0))&amp;"",IFERROR(INDEX('分け方の表'!$C$4:$C$103,MATCH(F1740&amp;"|"&amp;G1740,'分け方の表'!$D$4:$D$103,0))&amp;"",IFERROR(INDEX('分け方の表'!$C$4:$C$103,MATCH(F1740&amp;"|（ほか全部）",'分け方の表'!$D$4:$D$103,0))&amp;"","未分類"))))</f>
        <v/>
      </c>
      <c r="S1740" s="39">
        <f>IF(L1740&lt;&gt;1,"",IF(N1740=1,"",IF(IF(O1740&gt;0,INDEX('分け方の表'!$N$4:$N$53,O1740)&amp;"","")&lt;&gt;"",IF(INDEX('分け方の表'!$N$4:$N$53,O1740)="（数えない）","",INDEX('分け方の表'!$N$4:$N$53,O1740)&amp;""),IF(I1740&amp;""="1",IF((Q1740&lt;&gt;"")*(D1740&lt;0)*(IFERROR(INDEX('入力'!$E$30:$E$88,MATCH(Q1740,'入力'!$A$30:$A$88,0)),"")="貯める・増やす"),Q1740,""),IF(A1740&amp;""="0","",IF(Q1740&lt;&gt;"",Q1740,R1740))))))</f>
        <v/>
      </c>
      <c r="T1740" s="56">
        <f>IF(S1740="","",IF(IFERROR(INDEX('入力'!$E$30:$E$88,MATCH(S1740,'入力'!$A$30:$A$88,0)),"")="入るお金",D1740,-D1740))</f>
        <v/>
      </c>
      <c r="U1740" s="39">
        <f>IF(L1740="","",IF(L1740&lt;&gt;1,"見出しなど",IF(N1740=1,"重なり",IF(S1740="",IF(O1740&gt;0,"数えない（直した）",IF(I1740&amp;""="1","振替",IF(A1740&amp;""="0","計算対象外","数えない"))),IF(COUNTIFS('入力'!$A$30:$A$88,S1740)=0,"一覧にない費目",IF(O1740&gt;0,"直した",IF(S1740="未分類","未分類","OK")))))))</f>
        <v/>
      </c>
    </row>
    <row r="1741">
      <c r="A1741" s="40" t="n"/>
      <c r="B1741" s="34" t="n"/>
      <c r="C1741" s="35" t="n"/>
      <c r="D1741" s="36" t="n"/>
      <c r="E1741" s="35" t="n"/>
      <c r="F1741" s="35" t="n"/>
      <c r="G1741" s="35" t="n"/>
      <c r="H1741" s="35" t="n"/>
      <c r="I1741" s="40" t="n"/>
      <c r="J1741" s="35" t="n"/>
      <c r="L1741" s="39">
        <f>IF(B1741="","",IFERROR(YEAR(B1741)*0+D1741*0+1,0))</f>
        <v/>
      </c>
      <c r="M1741" s="55">
        <f>IF(L1741&lt;&gt;1,"",IF(O1741&gt;0,IF(INDEX('分け方の表'!$O$4:$O$53,O1741)&lt;&gt;"",DATE(YEAR(INDEX('分け方の表'!$O$4:$O$53,O1741)),MONTH(INDEX('分け方の表'!$O$4:$O$53,O1741)),1),DATE(YEAR(B1741),MONTH(B1741),1)),DATE(YEAR(B1741),MONTH(B1741),1)))</f>
        <v/>
      </c>
      <c r="N1741" s="39">
        <f>IF(L1741&lt;&gt;1,"",IF(J1741="",0,IF(COUNTIFS($J$4:J1741,J1741)&gt;1,1,0)))</f>
        <v/>
      </c>
      <c r="O1741" s="39">
        <f>IF(L1741&lt;&gt;1,"",IF(J1741="",0,IFERROR(MATCH(J1741,'分け方の表'!$M$4:$M$53,0),0)))</f>
        <v/>
      </c>
      <c r="P1741" s="39">
        <f>IF(L1741&lt;&gt;1,"",IF(SUMPRODUCT((COUNTIFS(C1741,"*"&amp;'分け方の表'!$F$4:$F$23&amp;"*")&gt;0)*('分け方の表'!$F$4:$F$23&lt;&gt;"")*'分け方の表'!$I$4:$I$23)=0,99,1+COUNTIFS('分け方の表'!$I$4:$I$23,"&gt;"&amp;SUMPRODUCT((COUNTIFS(C1741,"*"&amp;'分け方の表'!$F$4:$F$23&amp;"*")&gt;0)*('分け方の表'!$F$4:$F$23&lt;&gt;"")*'分け方の表'!$I$4:$I$23))))</f>
        <v/>
      </c>
      <c r="Q1741" s="39">
        <f>IF(L1741&lt;&gt;1,"",IF(P1741&gt;=99,"",INDEX('分け方の表'!$G$4:$G$23,P1741)&amp;""))</f>
        <v/>
      </c>
      <c r="R1741" s="39">
        <f>IF(L1741&lt;&gt;1,"",IF((F1741="収入")*(G1741="給与")*(E1741&lt;&gt;"")*(COUNTIFS('分け方の表'!$J$4:$J$13,E1741)&gt;0),INDEX('分け方の表'!$K$4:$K$13,MATCH(E1741,'分け方の表'!$J$4:$J$13,0))&amp;"",IFERROR(INDEX('分け方の表'!$C$4:$C$103,MATCH(F1741&amp;"|"&amp;G1741,'分け方の表'!$D$4:$D$103,0))&amp;"",IFERROR(INDEX('分け方の表'!$C$4:$C$103,MATCH(F1741&amp;"|（ほか全部）",'分け方の表'!$D$4:$D$103,0))&amp;"","未分類"))))</f>
        <v/>
      </c>
      <c r="S1741" s="39">
        <f>IF(L1741&lt;&gt;1,"",IF(N1741=1,"",IF(IF(O1741&gt;0,INDEX('分け方の表'!$N$4:$N$53,O1741)&amp;"","")&lt;&gt;"",IF(INDEX('分け方の表'!$N$4:$N$53,O1741)="（数えない）","",INDEX('分け方の表'!$N$4:$N$53,O1741)&amp;""),IF(I1741&amp;""="1",IF((Q1741&lt;&gt;"")*(D1741&lt;0)*(IFERROR(INDEX('入力'!$E$30:$E$88,MATCH(Q1741,'入力'!$A$30:$A$88,0)),"")="貯める・増やす"),Q1741,""),IF(A1741&amp;""="0","",IF(Q1741&lt;&gt;"",Q1741,R1741))))))</f>
        <v/>
      </c>
      <c r="T1741" s="56">
        <f>IF(S1741="","",IF(IFERROR(INDEX('入力'!$E$30:$E$88,MATCH(S1741,'入力'!$A$30:$A$88,0)),"")="入るお金",D1741,-D1741))</f>
        <v/>
      </c>
      <c r="U1741" s="39">
        <f>IF(L1741="","",IF(L1741&lt;&gt;1,"見出しなど",IF(N1741=1,"重なり",IF(S1741="",IF(O1741&gt;0,"数えない（直した）",IF(I1741&amp;""="1","振替",IF(A1741&amp;""="0","計算対象外","数えない"))),IF(COUNTIFS('入力'!$A$30:$A$88,S1741)=0,"一覧にない費目",IF(O1741&gt;0,"直した",IF(S1741="未分類","未分類","OK")))))))</f>
        <v/>
      </c>
    </row>
    <row r="1742">
      <c r="A1742" s="40" t="n"/>
      <c r="B1742" s="34" t="n"/>
      <c r="C1742" s="35" t="n"/>
      <c r="D1742" s="36" t="n"/>
      <c r="E1742" s="35" t="n"/>
      <c r="F1742" s="35" t="n"/>
      <c r="G1742" s="35" t="n"/>
      <c r="H1742" s="35" t="n"/>
      <c r="I1742" s="40" t="n"/>
      <c r="J1742" s="35" t="n"/>
      <c r="L1742" s="39">
        <f>IF(B1742="","",IFERROR(YEAR(B1742)*0+D1742*0+1,0))</f>
        <v/>
      </c>
      <c r="M1742" s="55">
        <f>IF(L1742&lt;&gt;1,"",IF(O1742&gt;0,IF(INDEX('分け方の表'!$O$4:$O$53,O1742)&lt;&gt;"",DATE(YEAR(INDEX('分け方の表'!$O$4:$O$53,O1742)),MONTH(INDEX('分け方の表'!$O$4:$O$53,O1742)),1),DATE(YEAR(B1742),MONTH(B1742),1)),DATE(YEAR(B1742),MONTH(B1742),1)))</f>
        <v/>
      </c>
      <c r="N1742" s="39">
        <f>IF(L1742&lt;&gt;1,"",IF(J1742="",0,IF(COUNTIFS($J$4:J1742,J1742)&gt;1,1,0)))</f>
        <v/>
      </c>
      <c r="O1742" s="39">
        <f>IF(L1742&lt;&gt;1,"",IF(J1742="",0,IFERROR(MATCH(J1742,'分け方の表'!$M$4:$M$53,0),0)))</f>
        <v/>
      </c>
      <c r="P1742" s="39">
        <f>IF(L1742&lt;&gt;1,"",IF(SUMPRODUCT((COUNTIFS(C1742,"*"&amp;'分け方の表'!$F$4:$F$23&amp;"*")&gt;0)*('分け方の表'!$F$4:$F$23&lt;&gt;"")*'分け方の表'!$I$4:$I$23)=0,99,1+COUNTIFS('分け方の表'!$I$4:$I$23,"&gt;"&amp;SUMPRODUCT((COUNTIFS(C1742,"*"&amp;'分け方の表'!$F$4:$F$23&amp;"*")&gt;0)*('分け方の表'!$F$4:$F$23&lt;&gt;"")*'分け方の表'!$I$4:$I$23))))</f>
        <v/>
      </c>
      <c r="Q1742" s="39">
        <f>IF(L1742&lt;&gt;1,"",IF(P1742&gt;=99,"",INDEX('分け方の表'!$G$4:$G$23,P1742)&amp;""))</f>
        <v/>
      </c>
      <c r="R1742" s="39">
        <f>IF(L1742&lt;&gt;1,"",IF((F1742="収入")*(G1742="給与")*(E1742&lt;&gt;"")*(COUNTIFS('分け方の表'!$J$4:$J$13,E1742)&gt;0),INDEX('分け方の表'!$K$4:$K$13,MATCH(E1742,'分け方の表'!$J$4:$J$13,0))&amp;"",IFERROR(INDEX('分け方の表'!$C$4:$C$103,MATCH(F1742&amp;"|"&amp;G1742,'分け方の表'!$D$4:$D$103,0))&amp;"",IFERROR(INDEX('分け方の表'!$C$4:$C$103,MATCH(F1742&amp;"|（ほか全部）",'分け方の表'!$D$4:$D$103,0))&amp;"","未分類"))))</f>
        <v/>
      </c>
      <c r="S1742" s="39">
        <f>IF(L1742&lt;&gt;1,"",IF(N1742=1,"",IF(IF(O1742&gt;0,INDEX('分け方の表'!$N$4:$N$53,O1742)&amp;"","")&lt;&gt;"",IF(INDEX('分け方の表'!$N$4:$N$53,O1742)="（数えない）","",INDEX('分け方の表'!$N$4:$N$53,O1742)&amp;""),IF(I1742&amp;""="1",IF((Q1742&lt;&gt;"")*(D1742&lt;0)*(IFERROR(INDEX('入力'!$E$30:$E$88,MATCH(Q1742,'入力'!$A$30:$A$88,0)),"")="貯める・増やす"),Q1742,""),IF(A1742&amp;""="0","",IF(Q1742&lt;&gt;"",Q1742,R1742))))))</f>
        <v/>
      </c>
      <c r="T1742" s="56">
        <f>IF(S1742="","",IF(IFERROR(INDEX('入力'!$E$30:$E$88,MATCH(S1742,'入力'!$A$30:$A$88,0)),"")="入るお金",D1742,-D1742))</f>
        <v/>
      </c>
      <c r="U1742" s="39">
        <f>IF(L1742="","",IF(L1742&lt;&gt;1,"見出しなど",IF(N1742=1,"重なり",IF(S1742="",IF(O1742&gt;0,"数えない（直した）",IF(I1742&amp;""="1","振替",IF(A1742&amp;""="0","計算対象外","数えない"))),IF(COUNTIFS('入力'!$A$30:$A$88,S1742)=0,"一覧にない費目",IF(O1742&gt;0,"直した",IF(S1742="未分類","未分類","OK")))))))</f>
        <v/>
      </c>
    </row>
    <row r="1743">
      <c r="A1743" s="40" t="n"/>
      <c r="B1743" s="34" t="n"/>
      <c r="C1743" s="35" t="n"/>
      <c r="D1743" s="36" t="n"/>
      <c r="E1743" s="35" t="n"/>
      <c r="F1743" s="35" t="n"/>
      <c r="G1743" s="35" t="n"/>
      <c r="H1743" s="35" t="n"/>
      <c r="I1743" s="40" t="n"/>
      <c r="J1743" s="35" t="n"/>
      <c r="L1743" s="39">
        <f>IF(B1743="","",IFERROR(YEAR(B1743)*0+D1743*0+1,0))</f>
        <v/>
      </c>
      <c r="M1743" s="55">
        <f>IF(L1743&lt;&gt;1,"",IF(O1743&gt;0,IF(INDEX('分け方の表'!$O$4:$O$53,O1743)&lt;&gt;"",DATE(YEAR(INDEX('分け方の表'!$O$4:$O$53,O1743)),MONTH(INDEX('分け方の表'!$O$4:$O$53,O1743)),1),DATE(YEAR(B1743),MONTH(B1743),1)),DATE(YEAR(B1743),MONTH(B1743),1)))</f>
        <v/>
      </c>
      <c r="N1743" s="39">
        <f>IF(L1743&lt;&gt;1,"",IF(J1743="",0,IF(COUNTIFS($J$4:J1743,J1743)&gt;1,1,0)))</f>
        <v/>
      </c>
      <c r="O1743" s="39">
        <f>IF(L1743&lt;&gt;1,"",IF(J1743="",0,IFERROR(MATCH(J1743,'分け方の表'!$M$4:$M$53,0),0)))</f>
        <v/>
      </c>
      <c r="P1743" s="39">
        <f>IF(L1743&lt;&gt;1,"",IF(SUMPRODUCT((COUNTIFS(C1743,"*"&amp;'分け方の表'!$F$4:$F$23&amp;"*")&gt;0)*('分け方の表'!$F$4:$F$23&lt;&gt;"")*'分け方の表'!$I$4:$I$23)=0,99,1+COUNTIFS('分け方の表'!$I$4:$I$23,"&gt;"&amp;SUMPRODUCT((COUNTIFS(C1743,"*"&amp;'分け方の表'!$F$4:$F$23&amp;"*")&gt;0)*('分け方の表'!$F$4:$F$23&lt;&gt;"")*'分け方の表'!$I$4:$I$23))))</f>
        <v/>
      </c>
      <c r="Q1743" s="39">
        <f>IF(L1743&lt;&gt;1,"",IF(P1743&gt;=99,"",INDEX('分け方の表'!$G$4:$G$23,P1743)&amp;""))</f>
        <v/>
      </c>
      <c r="R1743" s="39">
        <f>IF(L1743&lt;&gt;1,"",IF((F1743="収入")*(G1743="給与")*(E1743&lt;&gt;"")*(COUNTIFS('分け方の表'!$J$4:$J$13,E1743)&gt;0),INDEX('分け方の表'!$K$4:$K$13,MATCH(E1743,'分け方の表'!$J$4:$J$13,0))&amp;"",IFERROR(INDEX('分け方の表'!$C$4:$C$103,MATCH(F1743&amp;"|"&amp;G1743,'分け方の表'!$D$4:$D$103,0))&amp;"",IFERROR(INDEX('分け方の表'!$C$4:$C$103,MATCH(F1743&amp;"|（ほか全部）",'分け方の表'!$D$4:$D$103,0))&amp;"","未分類"))))</f>
        <v/>
      </c>
      <c r="S1743" s="39">
        <f>IF(L1743&lt;&gt;1,"",IF(N1743=1,"",IF(IF(O1743&gt;0,INDEX('分け方の表'!$N$4:$N$53,O1743)&amp;"","")&lt;&gt;"",IF(INDEX('分け方の表'!$N$4:$N$53,O1743)="（数えない）","",INDEX('分け方の表'!$N$4:$N$53,O1743)&amp;""),IF(I1743&amp;""="1",IF((Q1743&lt;&gt;"")*(D1743&lt;0)*(IFERROR(INDEX('入力'!$E$30:$E$88,MATCH(Q1743,'入力'!$A$30:$A$88,0)),"")="貯める・増やす"),Q1743,""),IF(A1743&amp;""="0","",IF(Q1743&lt;&gt;"",Q1743,R1743))))))</f>
        <v/>
      </c>
      <c r="T1743" s="56">
        <f>IF(S1743="","",IF(IFERROR(INDEX('入力'!$E$30:$E$88,MATCH(S1743,'入力'!$A$30:$A$88,0)),"")="入るお金",D1743,-D1743))</f>
        <v/>
      </c>
      <c r="U1743" s="39">
        <f>IF(L1743="","",IF(L1743&lt;&gt;1,"見出しなど",IF(N1743=1,"重なり",IF(S1743="",IF(O1743&gt;0,"数えない（直した）",IF(I1743&amp;""="1","振替",IF(A1743&amp;""="0","計算対象外","数えない"))),IF(COUNTIFS('入力'!$A$30:$A$88,S1743)=0,"一覧にない費目",IF(O1743&gt;0,"直した",IF(S1743="未分類","未分類","OK")))))))</f>
        <v/>
      </c>
    </row>
    <row r="1744">
      <c r="A1744" s="40" t="n"/>
      <c r="B1744" s="34" t="n"/>
      <c r="C1744" s="35" t="n"/>
      <c r="D1744" s="36" t="n"/>
      <c r="E1744" s="35" t="n"/>
      <c r="F1744" s="35" t="n"/>
      <c r="G1744" s="35" t="n"/>
      <c r="H1744" s="35" t="n"/>
      <c r="I1744" s="40" t="n"/>
      <c r="J1744" s="35" t="n"/>
      <c r="L1744" s="39">
        <f>IF(B1744="","",IFERROR(YEAR(B1744)*0+D1744*0+1,0))</f>
        <v/>
      </c>
      <c r="M1744" s="55">
        <f>IF(L1744&lt;&gt;1,"",IF(O1744&gt;0,IF(INDEX('分け方の表'!$O$4:$O$53,O1744)&lt;&gt;"",DATE(YEAR(INDEX('分け方の表'!$O$4:$O$53,O1744)),MONTH(INDEX('分け方の表'!$O$4:$O$53,O1744)),1),DATE(YEAR(B1744),MONTH(B1744),1)),DATE(YEAR(B1744),MONTH(B1744),1)))</f>
        <v/>
      </c>
      <c r="N1744" s="39">
        <f>IF(L1744&lt;&gt;1,"",IF(J1744="",0,IF(COUNTIFS($J$4:J1744,J1744)&gt;1,1,0)))</f>
        <v/>
      </c>
      <c r="O1744" s="39">
        <f>IF(L1744&lt;&gt;1,"",IF(J1744="",0,IFERROR(MATCH(J1744,'分け方の表'!$M$4:$M$53,0),0)))</f>
        <v/>
      </c>
      <c r="P1744" s="39">
        <f>IF(L1744&lt;&gt;1,"",IF(SUMPRODUCT((COUNTIFS(C1744,"*"&amp;'分け方の表'!$F$4:$F$23&amp;"*")&gt;0)*('分け方の表'!$F$4:$F$23&lt;&gt;"")*'分け方の表'!$I$4:$I$23)=0,99,1+COUNTIFS('分け方の表'!$I$4:$I$23,"&gt;"&amp;SUMPRODUCT((COUNTIFS(C1744,"*"&amp;'分け方の表'!$F$4:$F$23&amp;"*")&gt;0)*('分け方の表'!$F$4:$F$23&lt;&gt;"")*'分け方の表'!$I$4:$I$23))))</f>
        <v/>
      </c>
      <c r="Q1744" s="39">
        <f>IF(L1744&lt;&gt;1,"",IF(P1744&gt;=99,"",INDEX('分け方の表'!$G$4:$G$23,P1744)&amp;""))</f>
        <v/>
      </c>
      <c r="R1744" s="39">
        <f>IF(L1744&lt;&gt;1,"",IF((F1744="収入")*(G1744="給与")*(E1744&lt;&gt;"")*(COUNTIFS('分け方の表'!$J$4:$J$13,E1744)&gt;0),INDEX('分け方の表'!$K$4:$K$13,MATCH(E1744,'分け方の表'!$J$4:$J$13,0))&amp;"",IFERROR(INDEX('分け方の表'!$C$4:$C$103,MATCH(F1744&amp;"|"&amp;G1744,'分け方の表'!$D$4:$D$103,0))&amp;"",IFERROR(INDEX('分け方の表'!$C$4:$C$103,MATCH(F1744&amp;"|（ほか全部）",'分け方の表'!$D$4:$D$103,0))&amp;"","未分類"))))</f>
        <v/>
      </c>
      <c r="S1744" s="39">
        <f>IF(L1744&lt;&gt;1,"",IF(N1744=1,"",IF(IF(O1744&gt;0,INDEX('分け方の表'!$N$4:$N$53,O1744)&amp;"","")&lt;&gt;"",IF(INDEX('分け方の表'!$N$4:$N$53,O1744)="（数えない）","",INDEX('分け方の表'!$N$4:$N$53,O1744)&amp;""),IF(I1744&amp;""="1",IF((Q1744&lt;&gt;"")*(D1744&lt;0)*(IFERROR(INDEX('入力'!$E$30:$E$88,MATCH(Q1744,'入力'!$A$30:$A$88,0)),"")="貯める・増やす"),Q1744,""),IF(A1744&amp;""="0","",IF(Q1744&lt;&gt;"",Q1744,R1744))))))</f>
        <v/>
      </c>
      <c r="T1744" s="56">
        <f>IF(S1744="","",IF(IFERROR(INDEX('入力'!$E$30:$E$88,MATCH(S1744,'入力'!$A$30:$A$88,0)),"")="入るお金",D1744,-D1744))</f>
        <v/>
      </c>
      <c r="U1744" s="39">
        <f>IF(L1744="","",IF(L1744&lt;&gt;1,"見出しなど",IF(N1744=1,"重なり",IF(S1744="",IF(O1744&gt;0,"数えない（直した）",IF(I1744&amp;""="1","振替",IF(A1744&amp;""="0","計算対象外","数えない"))),IF(COUNTIFS('入力'!$A$30:$A$88,S1744)=0,"一覧にない費目",IF(O1744&gt;0,"直した",IF(S1744="未分類","未分類","OK")))))))</f>
        <v/>
      </c>
    </row>
    <row r="1745">
      <c r="A1745" s="40" t="n"/>
      <c r="B1745" s="34" t="n"/>
      <c r="C1745" s="35" t="n"/>
      <c r="D1745" s="36" t="n"/>
      <c r="E1745" s="35" t="n"/>
      <c r="F1745" s="35" t="n"/>
      <c r="G1745" s="35" t="n"/>
      <c r="H1745" s="35" t="n"/>
      <c r="I1745" s="40" t="n"/>
      <c r="J1745" s="35" t="n"/>
      <c r="L1745" s="39">
        <f>IF(B1745="","",IFERROR(YEAR(B1745)*0+D1745*0+1,0))</f>
        <v/>
      </c>
      <c r="M1745" s="55">
        <f>IF(L1745&lt;&gt;1,"",IF(O1745&gt;0,IF(INDEX('分け方の表'!$O$4:$O$53,O1745)&lt;&gt;"",DATE(YEAR(INDEX('分け方の表'!$O$4:$O$53,O1745)),MONTH(INDEX('分け方の表'!$O$4:$O$53,O1745)),1),DATE(YEAR(B1745),MONTH(B1745),1)),DATE(YEAR(B1745),MONTH(B1745),1)))</f>
        <v/>
      </c>
      <c r="N1745" s="39">
        <f>IF(L1745&lt;&gt;1,"",IF(J1745="",0,IF(COUNTIFS($J$4:J1745,J1745)&gt;1,1,0)))</f>
        <v/>
      </c>
      <c r="O1745" s="39">
        <f>IF(L1745&lt;&gt;1,"",IF(J1745="",0,IFERROR(MATCH(J1745,'分け方の表'!$M$4:$M$53,0),0)))</f>
        <v/>
      </c>
      <c r="P1745" s="39">
        <f>IF(L1745&lt;&gt;1,"",IF(SUMPRODUCT((COUNTIFS(C1745,"*"&amp;'分け方の表'!$F$4:$F$23&amp;"*")&gt;0)*('分け方の表'!$F$4:$F$23&lt;&gt;"")*'分け方の表'!$I$4:$I$23)=0,99,1+COUNTIFS('分け方の表'!$I$4:$I$23,"&gt;"&amp;SUMPRODUCT((COUNTIFS(C1745,"*"&amp;'分け方の表'!$F$4:$F$23&amp;"*")&gt;0)*('分け方の表'!$F$4:$F$23&lt;&gt;"")*'分け方の表'!$I$4:$I$23))))</f>
        <v/>
      </c>
      <c r="Q1745" s="39">
        <f>IF(L1745&lt;&gt;1,"",IF(P1745&gt;=99,"",INDEX('分け方の表'!$G$4:$G$23,P1745)&amp;""))</f>
        <v/>
      </c>
      <c r="R1745" s="39">
        <f>IF(L1745&lt;&gt;1,"",IF((F1745="収入")*(G1745="給与")*(E1745&lt;&gt;"")*(COUNTIFS('分け方の表'!$J$4:$J$13,E1745)&gt;0),INDEX('分け方の表'!$K$4:$K$13,MATCH(E1745,'分け方の表'!$J$4:$J$13,0))&amp;"",IFERROR(INDEX('分け方の表'!$C$4:$C$103,MATCH(F1745&amp;"|"&amp;G1745,'分け方の表'!$D$4:$D$103,0))&amp;"",IFERROR(INDEX('分け方の表'!$C$4:$C$103,MATCH(F1745&amp;"|（ほか全部）",'分け方の表'!$D$4:$D$103,0))&amp;"","未分類"))))</f>
        <v/>
      </c>
      <c r="S1745" s="39">
        <f>IF(L1745&lt;&gt;1,"",IF(N1745=1,"",IF(IF(O1745&gt;0,INDEX('分け方の表'!$N$4:$N$53,O1745)&amp;"","")&lt;&gt;"",IF(INDEX('分け方の表'!$N$4:$N$53,O1745)="（数えない）","",INDEX('分け方の表'!$N$4:$N$53,O1745)&amp;""),IF(I1745&amp;""="1",IF((Q1745&lt;&gt;"")*(D1745&lt;0)*(IFERROR(INDEX('入力'!$E$30:$E$88,MATCH(Q1745,'入力'!$A$30:$A$88,0)),"")="貯める・増やす"),Q1745,""),IF(A1745&amp;""="0","",IF(Q1745&lt;&gt;"",Q1745,R1745))))))</f>
        <v/>
      </c>
      <c r="T1745" s="56">
        <f>IF(S1745="","",IF(IFERROR(INDEX('入力'!$E$30:$E$88,MATCH(S1745,'入力'!$A$30:$A$88,0)),"")="入るお金",D1745,-D1745))</f>
        <v/>
      </c>
      <c r="U1745" s="39">
        <f>IF(L1745="","",IF(L1745&lt;&gt;1,"見出しなど",IF(N1745=1,"重なり",IF(S1745="",IF(O1745&gt;0,"数えない（直した）",IF(I1745&amp;""="1","振替",IF(A1745&amp;""="0","計算対象外","数えない"))),IF(COUNTIFS('入力'!$A$30:$A$88,S1745)=0,"一覧にない費目",IF(O1745&gt;0,"直した",IF(S1745="未分類","未分類","OK")))))))</f>
        <v/>
      </c>
    </row>
    <row r="1746">
      <c r="A1746" s="40" t="n"/>
      <c r="B1746" s="34" t="n"/>
      <c r="C1746" s="35" t="n"/>
      <c r="D1746" s="36" t="n"/>
      <c r="E1746" s="35" t="n"/>
      <c r="F1746" s="35" t="n"/>
      <c r="G1746" s="35" t="n"/>
      <c r="H1746" s="35" t="n"/>
      <c r="I1746" s="40" t="n"/>
      <c r="J1746" s="35" t="n"/>
      <c r="L1746" s="39">
        <f>IF(B1746="","",IFERROR(YEAR(B1746)*0+D1746*0+1,0))</f>
        <v/>
      </c>
      <c r="M1746" s="55">
        <f>IF(L1746&lt;&gt;1,"",IF(O1746&gt;0,IF(INDEX('分け方の表'!$O$4:$O$53,O1746)&lt;&gt;"",DATE(YEAR(INDEX('分け方の表'!$O$4:$O$53,O1746)),MONTH(INDEX('分け方の表'!$O$4:$O$53,O1746)),1),DATE(YEAR(B1746),MONTH(B1746),1)),DATE(YEAR(B1746),MONTH(B1746),1)))</f>
        <v/>
      </c>
      <c r="N1746" s="39">
        <f>IF(L1746&lt;&gt;1,"",IF(J1746="",0,IF(COUNTIFS($J$4:J1746,J1746)&gt;1,1,0)))</f>
        <v/>
      </c>
      <c r="O1746" s="39">
        <f>IF(L1746&lt;&gt;1,"",IF(J1746="",0,IFERROR(MATCH(J1746,'分け方の表'!$M$4:$M$53,0),0)))</f>
        <v/>
      </c>
      <c r="P1746" s="39">
        <f>IF(L1746&lt;&gt;1,"",IF(SUMPRODUCT((COUNTIFS(C1746,"*"&amp;'分け方の表'!$F$4:$F$23&amp;"*")&gt;0)*('分け方の表'!$F$4:$F$23&lt;&gt;"")*'分け方の表'!$I$4:$I$23)=0,99,1+COUNTIFS('分け方の表'!$I$4:$I$23,"&gt;"&amp;SUMPRODUCT((COUNTIFS(C1746,"*"&amp;'分け方の表'!$F$4:$F$23&amp;"*")&gt;0)*('分け方の表'!$F$4:$F$23&lt;&gt;"")*'分け方の表'!$I$4:$I$23))))</f>
        <v/>
      </c>
      <c r="Q1746" s="39">
        <f>IF(L1746&lt;&gt;1,"",IF(P1746&gt;=99,"",INDEX('分け方の表'!$G$4:$G$23,P1746)&amp;""))</f>
        <v/>
      </c>
      <c r="R1746" s="39">
        <f>IF(L1746&lt;&gt;1,"",IF((F1746="収入")*(G1746="給与")*(E1746&lt;&gt;"")*(COUNTIFS('分け方の表'!$J$4:$J$13,E1746)&gt;0),INDEX('分け方の表'!$K$4:$K$13,MATCH(E1746,'分け方の表'!$J$4:$J$13,0))&amp;"",IFERROR(INDEX('分け方の表'!$C$4:$C$103,MATCH(F1746&amp;"|"&amp;G1746,'分け方の表'!$D$4:$D$103,0))&amp;"",IFERROR(INDEX('分け方の表'!$C$4:$C$103,MATCH(F1746&amp;"|（ほか全部）",'分け方の表'!$D$4:$D$103,0))&amp;"","未分類"))))</f>
        <v/>
      </c>
      <c r="S1746" s="39">
        <f>IF(L1746&lt;&gt;1,"",IF(N1746=1,"",IF(IF(O1746&gt;0,INDEX('分け方の表'!$N$4:$N$53,O1746)&amp;"","")&lt;&gt;"",IF(INDEX('分け方の表'!$N$4:$N$53,O1746)="（数えない）","",INDEX('分け方の表'!$N$4:$N$53,O1746)&amp;""),IF(I1746&amp;""="1",IF((Q1746&lt;&gt;"")*(D1746&lt;0)*(IFERROR(INDEX('入力'!$E$30:$E$88,MATCH(Q1746,'入力'!$A$30:$A$88,0)),"")="貯める・増やす"),Q1746,""),IF(A1746&amp;""="0","",IF(Q1746&lt;&gt;"",Q1746,R1746))))))</f>
        <v/>
      </c>
      <c r="T1746" s="56">
        <f>IF(S1746="","",IF(IFERROR(INDEX('入力'!$E$30:$E$88,MATCH(S1746,'入力'!$A$30:$A$88,0)),"")="入るお金",D1746,-D1746))</f>
        <v/>
      </c>
      <c r="U1746" s="39">
        <f>IF(L1746="","",IF(L1746&lt;&gt;1,"見出しなど",IF(N1746=1,"重なり",IF(S1746="",IF(O1746&gt;0,"数えない（直した）",IF(I1746&amp;""="1","振替",IF(A1746&amp;""="0","計算対象外","数えない"))),IF(COUNTIFS('入力'!$A$30:$A$88,S1746)=0,"一覧にない費目",IF(O1746&gt;0,"直した",IF(S1746="未分類","未分類","OK")))))))</f>
        <v/>
      </c>
    </row>
    <row r="1747">
      <c r="A1747" s="40" t="n"/>
      <c r="B1747" s="34" t="n"/>
      <c r="C1747" s="35" t="n"/>
      <c r="D1747" s="36" t="n"/>
      <c r="E1747" s="35" t="n"/>
      <c r="F1747" s="35" t="n"/>
      <c r="G1747" s="35" t="n"/>
      <c r="H1747" s="35" t="n"/>
      <c r="I1747" s="40" t="n"/>
      <c r="J1747" s="35" t="n"/>
      <c r="L1747" s="39">
        <f>IF(B1747="","",IFERROR(YEAR(B1747)*0+D1747*0+1,0))</f>
        <v/>
      </c>
      <c r="M1747" s="55">
        <f>IF(L1747&lt;&gt;1,"",IF(O1747&gt;0,IF(INDEX('分け方の表'!$O$4:$O$53,O1747)&lt;&gt;"",DATE(YEAR(INDEX('分け方の表'!$O$4:$O$53,O1747)),MONTH(INDEX('分け方の表'!$O$4:$O$53,O1747)),1),DATE(YEAR(B1747),MONTH(B1747),1)),DATE(YEAR(B1747),MONTH(B1747),1)))</f>
        <v/>
      </c>
      <c r="N1747" s="39">
        <f>IF(L1747&lt;&gt;1,"",IF(J1747="",0,IF(COUNTIFS($J$4:J1747,J1747)&gt;1,1,0)))</f>
        <v/>
      </c>
      <c r="O1747" s="39">
        <f>IF(L1747&lt;&gt;1,"",IF(J1747="",0,IFERROR(MATCH(J1747,'分け方の表'!$M$4:$M$53,0),0)))</f>
        <v/>
      </c>
      <c r="P1747" s="39">
        <f>IF(L1747&lt;&gt;1,"",IF(SUMPRODUCT((COUNTIFS(C1747,"*"&amp;'分け方の表'!$F$4:$F$23&amp;"*")&gt;0)*('分け方の表'!$F$4:$F$23&lt;&gt;"")*'分け方の表'!$I$4:$I$23)=0,99,1+COUNTIFS('分け方の表'!$I$4:$I$23,"&gt;"&amp;SUMPRODUCT((COUNTIFS(C1747,"*"&amp;'分け方の表'!$F$4:$F$23&amp;"*")&gt;0)*('分け方の表'!$F$4:$F$23&lt;&gt;"")*'分け方の表'!$I$4:$I$23))))</f>
        <v/>
      </c>
      <c r="Q1747" s="39">
        <f>IF(L1747&lt;&gt;1,"",IF(P1747&gt;=99,"",INDEX('分け方の表'!$G$4:$G$23,P1747)&amp;""))</f>
        <v/>
      </c>
      <c r="R1747" s="39">
        <f>IF(L1747&lt;&gt;1,"",IF((F1747="収入")*(G1747="給与")*(E1747&lt;&gt;"")*(COUNTIFS('分け方の表'!$J$4:$J$13,E1747)&gt;0),INDEX('分け方の表'!$K$4:$K$13,MATCH(E1747,'分け方の表'!$J$4:$J$13,0))&amp;"",IFERROR(INDEX('分け方の表'!$C$4:$C$103,MATCH(F1747&amp;"|"&amp;G1747,'分け方の表'!$D$4:$D$103,0))&amp;"",IFERROR(INDEX('分け方の表'!$C$4:$C$103,MATCH(F1747&amp;"|（ほか全部）",'分け方の表'!$D$4:$D$103,0))&amp;"","未分類"))))</f>
        <v/>
      </c>
      <c r="S1747" s="39">
        <f>IF(L1747&lt;&gt;1,"",IF(N1747=1,"",IF(IF(O1747&gt;0,INDEX('分け方の表'!$N$4:$N$53,O1747)&amp;"","")&lt;&gt;"",IF(INDEX('分け方の表'!$N$4:$N$53,O1747)="（数えない）","",INDEX('分け方の表'!$N$4:$N$53,O1747)&amp;""),IF(I1747&amp;""="1",IF((Q1747&lt;&gt;"")*(D1747&lt;0)*(IFERROR(INDEX('入力'!$E$30:$E$88,MATCH(Q1747,'入力'!$A$30:$A$88,0)),"")="貯める・増やす"),Q1747,""),IF(A1747&amp;""="0","",IF(Q1747&lt;&gt;"",Q1747,R1747))))))</f>
        <v/>
      </c>
      <c r="T1747" s="56">
        <f>IF(S1747="","",IF(IFERROR(INDEX('入力'!$E$30:$E$88,MATCH(S1747,'入力'!$A$30:$A$88,0)),"")="入るお金",D1747,-D1747))</f>
        <v/>
      </c>
      <c r="U1747" s="39">
        <f>IF(L1747="","",IF(L1747&lt;&gt;1,"見出しなど",IF(N1747=1,"重なり",IF(S1747="",IF(O1747&gt;0,"数えない（直した）",IF(I1747&amp;""="1","振替",IF(A1747&amp;""="0","計算対象外","数えない"))),IF(COUNTIFS('入力'!$A$30:$A$88,S1747)=0,"一覧にない費目",IF(O1747&gt;0,"直した",IF(S1747="未分類","未分類","OK")))))))</f>
        <v/>
      </c>
    </row>
    <row r="1748">
      <c r="A1748" s="40" t="n"/>
      <c r="B1748" s="34" t="n"/>
      <c r="C1748" s="35" t="n"/>
      <c r="D1748" s="36" t="n"/>
      <c r="E1748" s="35" t="n"/>
      <c r="F1748" s="35" t="n"/>
      <c r="G1748" s="35" t="n"/>
      <c r="H1748" s="35" t="n"/>
      <c r="I1748" s="40" t="n"/>
      <c r="J1748" s="35" t="n"/>
      <c r="L1748" s="39">
        <f>IF(B1748="","",IFERROR(YEAR(B1748)*0+D1748*0+1,0))</f>
        <v/>
      </c>
      <c r="M1748" s="55">
        <f>IF(L1748&lt;&gt;1,"",IF(O1748&gt;0,IF(INDEX('分け方の表'!$O$4:$O$53,O1748)&lt;&gt;"",DATE(YEAR(INDEX('分け方の表'!$O$4:$O$53,O1748)),MONTH(INDEX('分け方の表'!$O$4:$O$53,O1748)),1),DATE(YEAR(B1748),MONTH(B1748),1)),DATE(YEAR(B1748),MONTH(B1748),1)))</f>
        <v/>
      </c>
      <c r="N1748" s="39">
        <f>IF(L1748&lt;&gt;1,"",IF(J1748="",0,IF(COUNTIFS($J$4:J1748,J1748)&gt;1,1,0)))</f>
        <v/>
      </c>
      <c r="O1748" s="39">
        <f>IF(L1748&lt;&gt;1,"",IF(J1748="",0,IFERROR(MATCH(J1748,'分け方の表'!$M$4:$M$53,0),0)))</f>
        <v/>
      </c>
      <c r="P1748" s="39">
        <f>IF(L1748&lt;&gt;1,"",IF(SUMPRODUCT((COUNTIFS(C1748,"*"&amp;'分け方の表'!$F$4:$F$23&amp;"*")&gt;0)*('分け方の表'!$F$4:$F$23&lt;&gt;"")*'分け方の表'!$I$4:$I$23)=0,99,1+COUNTIFS('分け方の表'!$I$4:$I$23,"&gt;"&amp;SUMPRODUCT((COUNTIFS(C1748,"*"&amp;'分け方の表'!$F$4:$F$23&amp;"*")&gt;0)*('分け方の表'!$F$4:$F$23&lt;&gt;"")*'分け方の表'!$I$4:$I$23))))</f>
        <v/>
      </c>
      <c r="Q1748" s="39">
        <f>IF(L1748&lt;&gt;1,"",IF(P1748&gt;=99,"",INDEX('分け方の表'!$G$4:$G$23,P1748)&amp;""))</f>
        <v/>
      </c>
      <c r="R1748" s="39">
        <f>IF(L1748&lt;&gt;1,"",IF((F1748="収入")*(G1748="給与")*(E1748&lt;&gt;"")*(COUNTIFS('分け方の表'!$J$4:$J$13,E1748)&gt;0),INDEX('分け方の表'!$K$4:$K$13,MATCH(E1748,'分け方の表'!$J$4:$J$13,0))&amp;"",IFERROR(INDEX('分け方の表'!$C$4:$C$103,MATCH(F1748&amp;"|"&amp;G1748,'分け方の表'!$D$4:$D$103,0))&amp;"",IFERROR(INDEX('分け方の表'!$C$4:$C$103,MATCH(F1748&amp;"|（ほか全部）",'分け方の表'!$D$4:$D$103,0))&amp;"","未分類"))))</f>
        <v/>
      </c>
      <c r="S1748" s="39">
        <f>IF(L1748&lt;&gt;1,"",IF(N1748=1,"",IF(IF(O1748&gt;0,INDEX('分け方の表'!$N$4:$N$53,O1748)&amp;"","")&lt;&gt;"",IF(INDEX('分け方の表'!$N$4:$N$53,O1748)="（数えない）","",INDEX('分け方の表'!$N$4:$N$53,O1748)&amp;""),IF(I1748&amp;""="1",IF((Q1748&lt;&gt;"")*(D1748&lt;0)*(IFERROR(INDEX('入力'!$E$30:$E$88,MATCH(Q1748,'入力'!$A$30:$A$88,0)),"")="貯める・増やす"),Q1748,""),IF(A1748&amp;""="0","",IF(Q1748&lt;&gt;"",Q1748,R1748))))))</f>
        <v/>
      </c>
      <c r="T1748" s="56">
        <f>IF(S1748="","",IF(IFERROR(INDEX('入力'!$E$30:$E$88,MATCH(S1748,'入力'!$A$30:$A$88,0)),"")="入るお金",D1748,-D1748))</f>
        <v/>
      </c>
      <c r="U1748" s="39">
        <f>IF(L1748="","",IF(L1748&lt;&gt;1,"見出しなど",IF(N1748=1,"重なり",IF(S1748="",IF(O1748&gt;0,"数えない（直した）",IF(I1748&amp;""="1","振替",IF(A1748&amp;""="0","計算対象外","数えない"))),IF(COUNTIFS('入力'!$A$30:$A$88,S1748)=0,"一覧にない費目",IF(O1748&gt;0,"直した",IF(S1748="未分類","未分類","OK")))))))</f>
        <v/>
      </c>
    </row>
    <row r="1749">
      <c r="A1749" s="40" t="n"/>
      <c r="B1749" s="34" t="n"/>
      <c r="C1749" s="35" t="n"/>
      <c r="D1749" s="36" t="n"/>
      <c r="E1749" s="35" t="n"/>
      <c r="F1749" s="35" t="n"/>
      <c r="G1749" s="35" t="n"/>
      <c r="H1749" s="35" t="n"/>
      <c r="I1749" s="40" t="n"/>
      <c r="J1749" s="35" t="n"/>
      <c r="L1749" s="39">
        <f>IF(B1749="","",IFERROR(YEAR(B1749)*0+D1749*0+1,0))</f>
        <v/>
      </c>
      <c r="M1749" s="55">
        <f>IF(L1749&lt;&gt;1,"",IF(O1749&gt;0,IF(INDEX('分け方の表'!$O$4:$O$53,O1749)&lt;&gt;"",DATE(YEAR(INDEX('分け方の表'!$O$4:$O$53,O1749)),MONTH(INDEX('分け方の表'!$O$4:$O$53,O1749)),1),DATE(YEAR(B1749),MONTH(B1749),1)),DATE(YEAR(B1749),MONTH(B1749),1)))</f>
        <v/>
      </c>
      <c r="N1749" s="39">
        <f>IF(L1749&lt;&gt;1,"",IF(J1749="",0,IF(COUNTIFS($J$4:J1749,J1749)&gt;1,1,0)))</f>
        <v/>
      </c>
      <c r="O1749" s="39">
        <f>IF(L1749&lt;&gt;1,"",IF(J1749="",0,IFERROR(MATCH(J1749,'分け方の表'!$M$4:$M$53,0),0)))</f>
        <v/>
      </c>
      <c r="P1749" s="39">
        <f>IF(L1749&lt;&gt;1,"",IF(SUMPRODUCT((COUNTIFS(C1749,"*"&amp;'分け方の表'!$F$4:$F$23&amp;"*")&gt;0)*('分け方の表'!$F$4:$F$23&lt;&gt;"")*'分け方の表'!$I$4:$I$23)=0,99,1+COUNTIFS('分け方の表'!$I$4:$I$23,"&gt;"&amp;SUMPRODUCT((COUNTIFS(C1749,"*"&amp;'分け方の表'!$F$4:$F$23&amp;"*")&gt;0)*('分け方の表'!$F$4:$F$23&lt;&gt;"")*'分け方の表'!$I$4:$I$23))))</f>
        <v/>
      </c>
      <c r="Q1749" s="39">
        <f>IF(L1749&lt;&gt;1,"",IF(P1749&gt;=99,"",INDEX('分け方の表'!$G$4:$G$23,P1749)&amp;""))</f>
        <v/>
      </c>
      <c r="R1749" s="39">
        <f>IF(L1749&lt;&gt;1,"",IF((F1749="収入")*(G1749="給与")*(E1749&lt;&gt;"")*(COUNTIFS('分け方の表'!$J$4:$J$13,E1749)&gt;0),INDEX('分け方の表'!$K$4:$K$13,MATCH(E1749,'分け方の表'!$J$4:$J$13,0))&amp;"",IFERROR(INDEX('分け方の表'!$C$4:$C$103,MATCH(F1749&amp;"|"&amp;G1749,'分け方の表'!$D$4:$D$103,0))&amp;"",IFERROR(INDEX('分け方の表'!$C$4:$C$103,MATCH(F1749&amp;"|（ほか全部）",'分け方の表'!$D$4:$D$103,0))&amp;"","未分類"))))</f>
        <v/>
      </c>
      <c r="S1749" s="39">
        <f>IF(L1749&lt;&gt;1,"",IF(N1749=1,"",IF(IF(O1749&gt;0,INDEX('分け方の表'!$N$4:$N$53,O1749)&amp;"","")&lt;&gt;"",IF(INDEX('分け方の表'!$N$4:$N$53,O1749)="（数えない）","",INDEX('分け方の表'!$N$4:$N$53,O1749)&amp;""),IF(I1749&amp;""="1",IF((Q1749&lt;&gt;"")*(D1749&lt;0)*(IFERROR(INDEX('入力'!$E$30:$E$88,MATCH(Q1749,'入力'!$A$30:$A$88,0)),"")="貯める・増やす"),Q1749,""),IF(A1749&amp;""="0","",IF(Q1749&lt;&gt;"",Q1749,R1749))))))</f>
        <v/>
      </c>
      <c r="T1749" s="56">
        <f>IF(S1749="","",IF(IFERROR(INDEX('入力'!$E$30:$E$88,MATCH(S1749,'入力'!$A$30:$A$88,0)),"")="入るお金",D1749,-D1749))</f>
        <v/>
      </c>
      <c r="U1749" s="39">
        <f>IF(L1749="","",IF(L1749&lt;&gt;1,"見出しなど",IF(N1749=1,"重なり",IF(S1749="",IF(O1749&gt;0,"数えない（直した）",IF(I1749&amp;""="1","振替",IF(A1749&amp;""="0","計算対象外","数えない"))),IF(COUNTIFS('入力'!$A$30:$A$88,S1749)=0,"一覧にない費目",IF(O1749&gt;0,"直した",IF(S1749="未分類","未分類","OK")))))))</f>
        <v/>
      </c>
    </row>
    <row r="1750">
      <c r="A1750" s="40" t="n"/>
      <c r="B1750" s="34" t="n"/>
      <c r="C1750" s="35" t="n"/>
      <c r="D1750" s="36" t="n"/>
      <c r="E1750" s="35" t="n"/>
      <c r="F1750" s="35" t="n"/>
      <c r="G1750" s="35" t="n"/>
      <c r="H1750" s="35" t="n"/>
      <c r="I1750" s="40" t="n"/>
      <c r="J1750" s="35" t="n"/>
      <c r="L1750" s="39">
        <f>IF(B1750="","",IFERROR(YEAR(B1750)*0+D1750*0+1,0))</f>
        <v/>
      </c>
      <c r="M1750" s="55">
        <f>IF(L1750&lt;&gt;1,"",IF(O1750&gt;0,IF(INDEX('分け方の表'!$O$4:$O$53,O1750)&lt;&gt;"",DATE(YEAR(INDEX('分け方の表'!$O$4:$O$53,O1750)),MONTH(INDEX('分け方の表'!$O$4:$O$53,O1750)),1),DATE(YEAR(B1750),MONTH(B1750),1)),DATE(YEAR(B1750),MONTH(B1750),1)))</f>
        <v/>
      </c>
      <c r="N1750" s="39">
        <f>IF(L1750&lt;&gt;1,"",IF(J1750="",0,IF(COUNTIFS($J$4:J1750,J1750)&gt;1,1,0)))</f>
        <v/>
      </c>
      <c r="O1750" s="39">
        <f>IF(L1750&lt;&gt;1,"",IF(J1750="",0,IFERROR(MATCH(J1750,'分け方の表'!$M$4:$M$53,0),0)))</f>
        <v/>
      </c>
      <c r="P1750" s="39">
        <f>IF(L1750&lt;&gt;1,"",IF(SUMPRODUCT((COUNTIFS(C1750,"*"&amp;'分け方の表'!$F$4:$F$23&amp;"*")&gt;0)*('分け方の表'!$F$4:$F$23&lt;&gt;"")*'分け方の表'!$I$4:$I$23)=0,99,1+COUNTIFS('分け方の表'!$I$4:$I$23,"&gt;"&amp;SUMPRODUCT((COUNTIFS(C1750,"*"&amp;'分け方の表'!$F$4:$F$23&amp;"*")&gt;0)*('分け方の表'!$F$4:$F$23&lt;&gt;"")*'分け方の表'!$I$4:$I$23))))</f>
        <v/>
      </c>
      <c r="Q1750" s="39">
        <f>IF(L1750&lt;&gt;1,"",IF(P1750&gt;=99,"",INDEX('分け方の表'!$G$4:$G$23,P1750)&amp;""))</f>
        <v/>
      </c>
      <c r="R1750" s="39">
        <f>IF(L1750&lt;&gt;1,"",IF((F1750="収入")*(G1750="給与")*(E1750&lt;&gt;"")*(COUNTIFS('分け方の表'!$J$4:$J$13,E1750)&gt;0),INDEX('分け方の表'!$K$4:$K$13,MATCH(E1750,'分け方の表'!$J$4:$J$13,0))&amp;"",IFERROR(INDEX('分け方の表'!$C$4:$C$103,MATCH(F1750&amp;"|"&amp;G1750,'分け方の表'!$D$4:$D$103,0))&amp;"",IFERROR(INDEX('分け方の表'!$C$4:$C$103,MATCH(F1750&amp;"|（ほか全部）",'分け方の表'!$D$4:$D$103,0))&amp;"","未分類"))))</f>
        <v/>
      </c>
      <c r="S1750" s="39">
        <f>IF(L1750&lt;&gt;1,"",IF(N1750=1,"",IF(IF(O1750&gt;0,INDEX('分け方の表'!$N$4:$N$53,O1750)&amp;"","")&lt;&gt;"",IF(INDEX('分け方の表'!$N$4:$N$53,O1750)="（数えない）","",INDEX('分け方の表'!$N$4:$N$53,O1750)&amp;""),IF(I1750&amp;""="1",IF((Q1750&lt;&gt;"")*(D1750&lt;0)*(IFERROR(INDEX('入力'!$E$30:$E$88,MATCH(Q1750,'入力'!$A$30:$A$88,0)),"")="貯める・増やす"),Q1750,""),IF(A1750&amp;""="0","",IF(Q1750&lt;&gt;"",Q1750,R1750))))))</f>
        <v/>
      </c>
      <c r="T1750" s="56">
        <f>IF(S1750="","",IF(IFERROR(INDEX('入力'!$E$30:$E$88,MATCH(S1750,'入力'!$A$30:$A$88,0)),"")="入るお金",D1750,-D1750))</f>
        <v/>
      </c>
      <c r="U1750" s="39">
        <f>IF(L1750="","",IF(L1750&lt;&gt;1,"見出しなど",IF(N1750=1,"重なり",IF(S1750="",IF(O1750&gt;0,"数えない（直した）",IF(I1750&amp;""="1","振替",IF(A1750&amp;""="0","計算対象外","数えない"))),IF(COUNTIFS('入力'!$A$30:$A$88,S1750)=0,"一覧にない費目",IF(O1750&gt;0,"直した",IF(S1750="未分類","未分類","OK")))))))</f>
        <v/>
      </c>
    </row>
    <row r="1751">
      <c r="A1751" s="40" t="n"/>
      <c r="B1751" s="34" t="n"/>
      <c r="C1751" s="35" t="n"/>
      <c r="D1751" s="36" t="n"/>
      <c r="E1751" s="35" t="n"/>
      <c r="F1751" s="35" t="n"/>
      <c r="G1751" s="35" t="n"/>
      <c r="H1751" s="35" t="n"/>
      <c r="I1751" s="40" t="n"/>
      <c r="J1751" s="35" t="n"/>
      <c r="L1751" s="39">
        <f>IF(B1751="","",IFERROR(YEAR(B1751)*0+D1751*0+1,0))</f>
        <v/>
      </c>
      <c r="M1751" s="55">
        <f>IF(L1751&lt;&gt;1,"",IF(O1751&gt;0,IF(INDEX('分け方の表'!$O$4:$O$53,O1751)&lt;&gt;"",DATE(YEAR(INDEX('分け方の表'!$O$4:$O$53,O1751)),MONTH(INDEX('分け方の表'!$O$4:$O$53,O1751)),1),DATE(YEAR(B1751),MONTH(B1751),1)),DATE(YEAR(B1751),MONTH(B1751),1)))</f>
        <v/>
      </c>
      <c r="N1751" s="39">
        <f>IF(L1751&lt;&gt;1,"",IF(J1751="",0,IF(COUNTIFS($J$4:J1751,J1751)&gt;1,1,0)))</f>
        <v/>
      </c>
      <c r="O1751" s="39">
        <f>IF(L1751&lt;&gt;1,"",IF(J1751="",0,IFERROR(MATCH(J1751,'分け方の表'!$M$4:$M$53,0),0)))</f>
        <v/>
      </c>
      <c r="P1751" s="39">
        <f>IF(L1751&lt;&gt;1,"",IF(SUMPRODUCT((COUNTIFS(C1751,"*"&amp;'分け方の表'!$F$4:$F$23&amp;"*")&gt;0)*('分け方の表'!$F$4:$F$23&lt;&gt;"")*'分け方の表'!$I$4:$I$23)=0,99,1+COUNTIFS('分け方の表'!$I$4:$I$23,"&gt;"&amp;SUMPRODUCT((COUNTIFS(C1751,"*"&amp;'分け方の表'!$F$4:$F$23&amp;"*")&gt;0)*('分け方の表'!$F$4:$F$23&lt;&gt;"")*'分け方の表'!$I$4:$I$23))))</f>
        <v/>
      </c>
      <c r="Q1751" s="39">
        <f>IF(L1751&lt;&gt;1,"",IF(P1751&gt;=99,"",INDEX('分け方の表'!$G$4:$G$23,P1751)&amp;""))</f>
        <v/>
      </c>
      <c r="R1751" s="39">
        <f>IF(L1751&lt;&gt;1,"",IF((F1751="収入")*(G1751="給与")*(E1751&lt;&gt;"")*(COUNTIFS('分け方の表'!$J$4:$J$13,E1751)&gt;0),INDEX('分け方の表'!$K$4:$K$13,MATCH(E1751,'分け方の表'!$J$4:$J$13,0))&amp;"",IFERROR(INDEX('分け方の表'!$C$4:$C$103,MATCH(F1751&amp;"|"&amp;G1751,'分け方の表'!$D$4:$D$103,0))&amp;"",IFERROR(INDEX('分け方の表'!$C$4:$C$103,MATCH(F1751&amp;"|（ほか全部）",'分け方の表'!$D$4:$D$103,0))&amp;"","未分類"))))</f>
        <v/>
      </c>
      <c r="S1751" s="39">
        <f>IF(L1751&lt;&gt;1,"",IF(N1751=1,"",IF(IF(O1751&gt;0,INDEX('分け方の表'!$N$4:$N$53,O1751)&amp;"","")&lt;&gt;"",IF(INDEX('分け方の表'!$N$4:$N$53,O1751)="（数えない）","",INDEX('分け方の表'!$N$4:$N$53,O1751)&amp;""),IF(I1751&amp;""="1",IF((Q1751&lt;&gt;"")*(D1751&lt;0)*(IFERROR(INDEX('入力'!$E$30:$E$88,MATCH(Q1751,'入力'!$A$30:$A$88,0)),"")="貯める・増やす"),Q1751,""),IF(A1751&amp;""="0","",IF(Q1751&lt;&gt;"",Q1751,R1751))))))</f>
        <v/>
      </c>
      <c r="T1751" s="56">
        <f>IF(S1751="","",IF(IFERROR(INDEX('入力'!$E$30:$E$88,MATCH(S1751,'入力'!$A$30:$A$88,0)),"")="入るお金",D1751,-D1751))</f>
        <v/>
      </c>
      <c r="U1751" s="39">
        <f>IF(L1751="","",IF(L1751&lt;&gt;1,"見出しなど",IF(N1751=1,"重なり",IF(S1751="",IF(O1751&gt;0,"数えない（直した）",IF(I1751&amp;""="1","振替",IF(A1751&amp;""="0","計算対象外","数えない"))),IF(COUNTIFS('入力'!$A$30:$A$88,S1751)=0,"一覧にない費目",IF(O1751&gt;0,"直した",IF(S1751="未分類","未分類","OK")))))))</f>
        <v/>
      </c>
    </row>
    <row r="1752">
      <c r="A1752" s="40" t="n"/>
      <c r="B1752" s="34" t="n"/>
      <c r="C1752" s="35" t="n"/>
      <c r="D1752" s="36" t="n"/>
      <c r="E1752" s="35" t="n"/>
      <c r="F1752" s="35" t="n"/>
      <c r="G1752" s="35" t="n"/>
      <c r="H1752" s="35" t="n"/>
      <c r="I1752" s="40" t="n"/>
      <c r="J1752" s="35" t="n"/>
      <c r="L1752" s="39">
        <f>IF(B1752="","",IFERROR(YEAR(B1752)*0+D1752*0+1,0))</f>
        <v/>
      </c>
      <c r="M1752" s="55">
        <f>IF(L1752&lt;&gt;1,"",IF(O1752&gt;0,IF(INDEX('分け方の表'!$O$4:$O$53,O1752)&lt;&gt;"",DATE(YEAR(INDEX('分け方の表'!$O$4:$O$53,O1752)),MONTH(INDEX('分け方の表'!$O$4:$O$53,O1752)),1),DATE(YEAR(B1752),MONTH(B1752),1)),DATE(YEAR(B1752),MONTH(B1752),1)))</f>
        <v/>
      </c>
      <c r="N1752" s="39">
        <f>IF(L1752&lt;&gt;1,"",IF(J1752="",0,IF(COUNTIFS($J$4:J1752,J1752)&gt;1,1,0)))</f>
        <v/>
      </c>
      <c r="O1752" s="39">
        <f>IF(L1752&lt;&gt;1,"",IF(J1752="",0,IFERROR(MATCH(J1752,'分け方の表'!$M$4:$M$53,0),0)))</f>
        <v/>
      </c>
      <c r="P1752" s="39">
        <f>IF(L1752&lt;&gt;1,"",IF(SUMPRODUCT((COUNTIFS(C1752,"*"&amp;'分け方の表'!$F$4:$F$23&amp;"*")&gt;0)*('分け方の表'!$F$4:$F$23&lt;&gt;"")*'分け方の表'!$I$4:$I$23)=0,99,1+COUNTIFS('分け方の表'!$I$4:$I$23,"&gt;"&amp;SUMPRODUCT((COUNTIFS(C1752,"*"&amp;'分け方の表'!$F$4:$F$23&amp;"*")&gt;0)*('分け方の表'!$F$4:$F$23&lt;&gt;"")*'分け方の表'!$I$4:$I$23))))</f>
        <v/>
      </c>
      <c r="Q1752" s="39">
        <f>IF(L1752&lt;&gt;1,"",IF(P1752&gt;=99,"",INDEX('分け方の表'!$G$4:$G$23,P1752)&amp;""))</f>
        <v/>
      </c>
      <c r="R1752" s="39">
        <f>IF(L1752&lt;&gt;1,"",IF((F1752="収入")*(G1752="給与")*(E1752&lt;&gt;"")*(COUNTIFS('分け方の表'!$J$4:$J$13,E1752)&gt;0),INDEX('分け方の表'!$K$4:$K$13,MATCH(E1752,'分け方の表'!$J$4:$J$13,0))&amp;"",IFERROR(INDEX('分け方の表'!$C$4:$C$103,MATCH(F1752&amp;"|"&amp;G1752,'分け方の表'!$D$4:$D$103,0))&amp;"",IFERROR(INDEX('分け方の表'!$C$4:$C$103,MATCH(F1752&amp;"|（ほか全部）",'分け方の表'!$D$4:$D$103,0))&amp;"","未分類"))))</f>
        <v/>
      </c>
      <c r="S1752" s="39">
        <f>IF(L1752&lt;&gt;1,"",IF(N1752=1,"",IF(IF(O1752&gt;0,INDEX('分け方の表'!$N$4:$N$53,O1752)&amp;"","")&lt;&gt;"",IF(INDEX('分け方の表'!$N$4:$N$53,O1752)="（数えない）","",INDEX('分け方の表'!$N$4:$N$53,O1752)&amp;""),IF(I1752&amp;""="1",IF((Q1752&lt;&gt;"")*(D1752&lt;0)*(IFERROR(INDEX('入力'!$E$30:$E$88,MATCH(Q1752,'入力'!$A$30:$A$88,0)),"")="貯める・増やす"),Q1752,""),IF(A1752&amp;""="0","",IF(Q1752&lt;&gt;"",Q1752,R1752))))))</f>
        <v/>
      </c>
      <c r="T1752" s="56">
        <f>IF(S1752="","",IF(IFERROR(INDEX('入力'!$E$30:$E$88,MATCH(S1752,'入力'!$A$30:$A$88,0)),"")="入るお金",D1752,-D1752))</f>
        <v/>
      </c>
      <c r="U1752" s="39">
        <f>IF(L1752="","",IF(L1752&lt;&gt;1,"見出しなど",IF(N1752=1,"重なり",IF(S1752="",IF(O1752&gt;0,"数えない（直した）",IF(I1752&amp;""="1","振替",IF(A1752&amp;""="0","計算対象外","数えない"))),IF(COUNTIFS('入力'!$A$30:$A$88,S1752)=0,"一覧にない費目",IF(O1752&gt;0,"直した",IF(S1752="未分類","未分類","OK")))))))</f>
        <v/>
      </c>
    </row>
    <row r="1753">
      <c r="A1753" s="40" t="n"/>
      <c r="B1753" s="34" t="n"/>
      <c r="C1753" s="35" t="n"/>
      <c r="D1753" s="36" t="n"/>
      <c r="E1753" s="35" t="n"/>
      <c r="F1753" s="35" t="n"/>
      <c r="G1753" s="35" t="n"/>
      <c r="H1753" s="35" t="n"/>
      <c r="I1753" s="40" t="n"/>
      <c r="J1753" s="35" t="n"/>
      <c r="L1753" s="39">
        <f>IF(B1753="","",IFERROR(YEAR(B1753)*0+D1753*0+1,0))</f>
        <v/>
      </c>
      <c r="M1753" s="55">
        <f>IF(L1753&lt;&gt;1,"",IF(O1753&gt;0,IF(INDEX('分け方の表'!$O$4:$O$53,O1753)&lt;&gt;"",DATE(YEAR(INDEX('分け方の表'!$O$4:$O$53,O1753)),MONTH(INDEX('分け方の表'!$O$4:$O$53,O1753)),1),DATE(YEAR(B1753),MONTH(B1753),1)),DATE(YEAR(B1753),MONTH(B1753),1)))</f>
        <v/>
      </c>
      <c r="N1753" s="39">
        <f>IF(L1753&lt;&gt;1,"",IF(J1753="",0,IF(COUNTIFS($J$4:J1753,J1753)&gt;1,1,0)))</f>
        <v/>
      </c>
      <c r="O1753" s="39">
        <f>IF(L1753&lt;&gt;1,"",IF(J1753="",0,IFERROR(MATCH(J1753,'分け方の表'!$M$4:$M$53,0),0)))</f>
        <v/>
      </c>
      <c r="P1753" s="39">
        <f>IF(L1753&lt;&gt;1,"",IF(SUMPRODUCT((COUNTIFS(C1753,"*"&amp;'分け方の表'!$F$4:$F$23&amp;"*")&gt;0)*('分け方の表'!$F$4:$F$23&lt;&gt;"")*'分け方の表'!$I$4:$I$23)=0,99,1+COUNTIFS('分け方の表'!$I$4:$I$23,"&gt;"&amp;SUMPRODUCT((COUNTIFS(C1753,"*"&amp;'分け方の表'!$F$4:$F$23&amp;"*")&gt;0)*('分け方の表'!$F$4:$F$23&lt;&gt;"")*'分け方の表'!$I$4:$I$23))))</f>
        <v/>
      </c>
      <c r="Q1753" s="39">
        <f>IF(L1753&lt;&gt;1,"",IF(P1753&gt;=99,"",INDEX('分け方の表'!$G$4:$G$23,P1753)&amp;""))</f>
        <v/>
      </c>
      <c r="R1753" s="39">
        <f>IF(L1753&lt;&gt;1,"",IF((F1753="収入")*(G1753="給与")*(E1753&lt;&gt;"")*(COUNTIFS('分け方の表'!$J$4:$J$13,E1753)&gt;0),INDEX('分け方の表'!$K$4:$K$13,MATCH(E1753,'分け方の表'!$J$4:$J$13,0))&amp;"",IFERROR(INDEX('分け方の表'!$C$4:$C$103,MATCH(F1753&amp;"|"&amp;G1753,'分け方の表'!$D$4:$D$103,0))&amp;"",IFERROR(INDEX('分け方の表'!$C$4:$C$103,MATCH(F1753&amp;"|（ほか全部）",'分け方の表'!$D$4:$D$103,0))&amp;"","未分類"))))</f>
        <v/>
      </c>
      <c r="S1753" s="39">
        <f>IF(L1753&lt;&gt;1,"",IF(N1753=1,"",IF(IF(O1753&gt;0,INDEX('分け方の表'!$N$4:$N$53,O1753)&amp;"","")&lt;&gt;"",IF(INDEX('分け方の表'!$N$4:$N$53,O1753)="（数えない）","",INDEX('分け方の表'!$N$4:$N$53,O1753)&amp;""),IF(I1753&amp;""="1",IF((Q1753&lt;&gt;"")*(D1753&lt;0)*(IFERROR(INDEX('入力'!$E$30:$E$88,MATCH(Q1753,'入力'!$A$30:$A$88,0)),"")="貯める・増やす"),Q1753,""),IF(A1753&amp;""="0","",IF(Q1753&lt;&gt;"",Q1753,R1753))))))</f>
        <v/>
      </c>
      <c r="T1753" s="56">
        <f>IF(S1753="","",IF(IFERROR(INDEX('入力'!$E$30:$E$88,MATCH(S1753,'入力'!$A$30:$A$88,0)),"")="入るお金",D1753,-D1753))</f>
        <v/>
      </c>
      <c r="U1753" s="39">
        <f>IF(L1753="","",IF(L1753&lt;&gt;1,"見出しなど",IF(N1753=1,"重なり",IF(S1753="",IF(O1753&gt;0,"数えない（直した）",IF(I1753&amp;""="1","振替",IF(A1753&amp;""="0","計算対象外","数えない"))),IF(COUNTIFS('入力'!$A$30:$A$88,S1753)=0,"一覧にない費目",IF(O1753&gt;0,"直した",IF(S1753="未分類","未分類","OK")))))))</f>
        <v/>
      </c>
    </row>
    <row r="1754">
      <c r="A1754" s="40" t="n"/>
      <c r="B1754" s="34" t="n"/>
      <c r="C1754" s="35" t="n"/>
      <c r="D1754" s="36" t="n"/>
      <c r="E1754" s="35" t="n"/>
      <c r="F1754" s="35" t="n"/>
      <c r="G1754" s="35" t="n"/>
      <c r="H1754" s="35" t="n"/>
      <c r="I1754" s="40" t="n"/>
      <c r="J1754" s="35" t="n"/>
      <c r="L1754" s="39">
        <f>IF(B1754="","",IFERROR(YEAR(B1754)*0+D1754*0+1,0))</f>
        <v/>
      </c>
      <c r="M1754" s="55">
        <f>IF(L1754&lt;&gt;1,"",IF(O1754&gt;0,IF(INDEX('分け方の表'!$O$4:$O$53,O1754)&lt;&gt;"",DATE(YEAR(INDEX('分け方の表'!$O$4:$O$53,O1754)),MONTH(INDEX('分け方の表'!$O$4:$O$53,O1754)),1),DATE(YEAR(B1754),MONTH(B1754),1)),DATE(YEAR(B1754),MONTH(B1754),1)))</f>
        <v/>
      </c>
      <c r="N1754" s="39">
        <f>IF(L1754&lt;&gt;1,"",IF(J1754="",0,IF(COUNTIFS($J$4:J1754,J1754)&gt;1,1,0)))</f>
        <v/>
      </c>
      <c r="O1754" s="39">
        <f>IF(L1754&lt;&gt;1,"",IF(J1754="",0,IFERROR(MATCH(J1754,'分け方の表'!$M$4:$M$53,0),0)))</f>
        <v/>
      </c>
      <c r="P1754" s="39">
        <f>IF(L1754&lt;&gt;1,"",IF(SUMPRODUCT((COUNTIFS(C1754,"*"&amp;'分け方の表'!$F$4:$F$23&amp;"*")&gt;0)*('分け方の表'!$F$4:$F$23&lt;&gt;"")*'分け方の表'!$I$4:$I$23)=0,99,1+COUNTIFS('分け方の表'!$I$4:$I$23,"&gt;"&amp;SUMPRODUCT((COUNTIFS(C1754,"*"&amp;'分け方の表'!$F$4:$F$23&amp;"*")&gt;0)*('分け方の表'!$F$4:$F$23&lt;&gt;"")*'分け方の表'!$I$4:$I$23))))</f>
        <v/>
      </c>
      <c r="Q1754" s="39">
        <f>IF(L1754&lt;&gt;1,"",IF(P1754&gt;=99,"",INDEX('分け方の表'!$G$4:$G$23,P1754)&amp;""))</f>
        <v/>
      </c>
      <c r="R1754" s="39">
        <f>IF(L1754&lt;&gt;1,"",IF((F1754="収入")*(G1754="給与")*(E1754&lt;&gt;"")*(COUNTIFS('分け方の表'!$J$4:$J$13,E1754)&gt;0),INDEX('分け方の表'!$K$4:$K$13,MATCH(E1754,'分け方の表'!$J$4:$J$13,0))&amp;"",IFERROR(INDEX('分け方の表'!$C$4:$C$103,MATCH(F1754&amp;"|"&amp;G1754,'分け方の表'!$D$4:$D$103,0))&amp;"",IFERROR(INDEX('分け方の表'!$C$4:$C$103,MATCH(F1754&amp;"|（ほか全部）",'分け方の表'!$D$4:$D$103,0))&amp;"","未分類"))))</f>
        <v/>
      </c>
      <c r="S1754" s="39">
        <f>IF(L1754&lt;&gt;1,"",IF(N1754=1,"",IF(IF(O1754&gt;0,INDEX('分け方の表'!$N$4:$N$53,O1754)&amp;"","")&lt;&gt;"",IF(INDEX('分け方の表'!$N$4:$N$53,O1754)="（数えない）","",INDEX('分け方の表'!$N$4:$N$53,O1754)&amp;""),IF(I1754&amp;""="1",IF((Q1754&lt;&gt;"")*(D1754&lt;0)*(IFERROR(INDEX('入力'!$E$30:$E$88,MATCH(Q1754,'入力'!$A$30:$A$88,0)),"")="貯める・増やす"),Q1754,""),IF(A1754&amp;""="0","",IF(Q1754&lt;&gt;"",Q1754,R1754))))))</f>
        <v/>
      </c>
      <c r="T1754" s="56">
        <f>IF(S1754="","",IF(IFERROR(INDEX('入力'!$E$30:$E$88,MATCH(S1754,'入力'!$A$30:$A$88,0)),"")="入るお金",D1754,-D1754))</f>
        <v/>
      </c>
      <c r="U1754" s="39">
        <f>IF(L1754="","",IF(L1754&lt;&gt;1,"見出しなど",IF(N1754=1,"重なり",IF(S1754="",IF(O1754&gt;0,"数えない（直した）",IF(I1754&amp;""="1","振替",IF(A1754&amp;""="0","計算対象外","数えない"))),IF(COUNTIFS('入力'!$A$30:$A$88,S1754)=0,"一覧にない費目",IF(O1754&gt;0,"直した",IF(S1754="未分類","未分類","OK")))))))</f>
        <v/>
      </c>
    </row>
    <row r="1755">
      <c r="A1755" s="40" t="n"/>
      <c r="B1755" s="34" t="n"/>
      <c r="C1755" s="35" t="n"/>
      <c r="D1755" s="36" t="n"/>
      <c r="E1755" s="35" t="n"/>
      <c r="F1755" s="35" t="n"/>
      <c r="G1755" s="35" t="n"/>
      <c r="H1755" s="35" t="n"/>
      <c r="I1755" s="40" t="n"/>
      <c r="J1755" s="35" t="n"/>
      <c r="L1755" s="39">
        <f>IF(B1755="","",IFERROR(YEAR(B1755)*0+D1755*0+1,0))</f>
        <v/>
      </c>
      <c r="M1755" s="55">
        <f>IF(L1755&lt;&gt;1,"",IF(O1755&gt;0,IF(INDEX('分け方の表'!$O$4:$O$53,O1755)&lt;&gt;"",DATE(YEAR(INDEX('分け方の表'!$O$4:$O$53,O1755)),MONTH(INDEX('分け方の表'!$O$4:$O$53,O1755)),1),DATE(YEAR(B1755),MONTH(B1755),1)),DATE(YEAR(B1755),MONTH(B1755),1)))</f>
        <v/>
      </c>
      <c r="N1755" s="39">
        <f>IF(L1755&lt;&gt;1,"",IF(J1755="",0,IF(COUNTIFS($J$4:J1755,J1755)&gt;1,1,0)))</f>
        <v/>
      </c>
      <c r="O1755" s="39">
        <f>IF(L1755&lt;&gt;1,"",IF(J1755="",0,IFERROR(MATCH(J1755,'分け方の表'!$M$4:$M$53,0),0)))</f>
        <v/>
      </c>
      <c r="P1755" s="39">
        <f>IF(L1755&lt;&gt;1,"",IF(SUMPRODUCT((COUNTIFS(C1755,"*"&amp;'分け方の表'!$F$4:$F$23&amp;"*")&gt;0)*('分け方の表'!$F$4:$F$23&lt;&gt;"")*'分け方の表'!$I$4:$I$23)=0,99,1+COUNTIFS('分け方の表'!$I$4:$I$23,"&gt;"&amp;SUMPRODUCT((COUNTIFS(C1755,"*"&amp;'分け方の表'!$F$4:$F$23&amp;"*")&gt;0)*('分け方の表'!$F$4:$F$23&lt;&gt;"")*'分け方の表'!$I$4:$I$23))))</f>
        <v/>
      </c>
      <c r="Q1755" s="39">
        <f>IF(L1755&lt;&gt;1,"",IF(P1755&gt;=99,"",INDEX('分け方の表'!$G$4:$G$23,P1755)&amp;""))</f>
        <v/>
      </c>
      <c r="R1755" s="39">
        <f>IF(L1755&lt;&gt;1,"",IF((F1755="収入")*(G1755="給与")*(E1755&lt;&gt;"")*(COUNTIFS('分け方の表'!$J$4:$J$13,E1755)&gt;0),INDEX('分け方の表'!$K$4:$K$13,MATCH(E1755,'分け方の表'!$J$4:$J$13,0))&amp;"",IFERROR(INDEX('分け方の表'!$C$4:$C$103,MATCH(F1755&amp;"|"&amp;G1755,'分け方の表'!$D$4:$D$103,0))&amp;"",IFERROR(INDEX('分け方の表'!$C$4:$C$103,MATCH(F1755&amp;"|（ほか全部）",'分け方の表'!$D$4:$D$103,0))&amp;"","未分類"))))</f>
        <v/>
      </c>
      <c r="S1755" s="39">
        <f>IF(L1755&lt;&gt;1,"",IF(N1755=1,"",IF(IF(O1755&gt;0,INDEX('分け方の表'!$N$4:$N$53,O1755)&amp;"","")&lt;&gt;"",IF(INDEX('分け方の表'!$N$4:$N$53,O1755)="（数えない）","",INDEX('分け方の表'!$N$4:$N$53,O1755)&amp;""),IF(I1755&amp;""="1",IF((Q1755&lt;&gt;"")*(D1755&lt;0)*(IFERROR(INDEX('入力'!$E$30:$E$88,MATCH(Q1755,'入力'!$A$30:$A$88,0)),"")="貯める・増やす"),Q1755,""),IF(A1755&amp;""="0","",IF(Q1755&lt;&gt;"",Q1755,R1755))))))</f>
        <v/>
      </c>
      <c r="T1755" s="56">
        <f>IF(S1755="","",IF(IFERROR(INDEX('入力'!$E$30:$E$88,MATCH(S1755,'入力'!$A$30:$A$88,0)),"")="入るお金",D1755,-D1755))</f>
        <v/>
      </c>
      <c r="U1755" s="39">
        <f>IF(L1755="","",IF(L1755&lt;&gt;1,"見出しなど",IF(N1755=1,"重なり",IF(S1755="",IF(O1755&gt;0,"数えない（直した）",IF(I1755&amp;""="1","振替",IF(A1755&amp;""="0","計算対象外","数えない"))),IF(COUNTIFS('入力'!$A$30:$A$88,S1755)=0,"一覧にない費目",IF(O1755&gt;0,"直した",IF(S1755="未分類","未分類","OK")))))))</f>
        <v/>
      </c>
    </row>
    <row r="1756">
      <c r="A1756" s="40" t="n"/>
      <c r="B1756" s="34" t="n"/>
      <c r="C1756" s="35" t="n"/>
      <c r="D1756" s="36" t="n"/>
      <c r="E1756" s="35" t="n"/>
      <c r="F1756" s="35" t="n"/>
      <c r="G1756" s="35" t="n"/>
      <c r="H1756" s="35" t="n"/>
      <c r="I1756" s="40" t="n"/>
      <c r="J1756" s="35" t="n"/>
      <c r="L1756" s="39">
        <f>IF(B1756="","",IFERROR(YEAR(B1756)*0+D1756*0+1,0))</f>
        <v/>
      </c>
      <c r="M1756" s="55">
        <f>IF(L1756&lt;&gt;1,"",IF(O1756&gt;0,IF(INDEX('分け方の表'!$O$4:$O$53,O1756)&lt;&gt;"",DATE(YEAR(INDEX('分け方の表'!$O$4:$O$53,O1756)),MONTH(INDEX('分け方の表'!$O$4:$O$53,O1756)),1),DATE(YEAR(B1756),MONTH(B1756),1)),DATE(YEAR(B1756),MONTH(B1756),1)))</f>
        <v/>
      </c>
      <c r="N1756" s="39">
        <f>IF(L1756&lt;&gt;1,"",IF(J1756="",0,IF(COUNTIFS($J$4:J1756,J1756)&gt;1,1,0)))</f>
        <v/>
      </c>
      <c r="O1756" s="39">
        <f>IF(L1756&lt;&gt;1,"",IF(J1756="",0,IFERROR(MATCH(J1756,'分け方の表'!$M$4:$M$53,0),0)))</f>
        <v/>
      </c>
      <c r="P1756" s="39">
        <f>IF(L1756&lt;&gt;1,"",IF(SUMPRODUCT((COUNTIFS(C1756,"*"&amp;'分け方の表'!$F$4:$F$23&amp;"*")&gt;0)*('分け方の表'!$F$4:$F$23&lt;&gt;"")*'分け方の表'!$I$4:$I$23)=0,99,1+COUNTIFS('分け方の表'!$I$4:$I$23,"&gt;"&amp;SUMPRODUCT((COUNTIFS(C1756,"*"&amp;'分け方の表'!$F$4:$F$23&amp;"*")&gt;0)*('分け方の表'!$F$4:$F$23&lt;&gt;"")*'分け方の表'!$I$4:$I$23))))</f>
        <v/>
      </c>
      <c r="Q1756" s="39">
        <f>IF(L1756&lt;&gt;1,"",IF(P1756&gt;=99,"",INDEX('分け方の表'!$G$4:$G$23,P1756)&amp;""))</f>
        <v/>
      </c>
      <c r="R1756" s="39">
        <f>IF(L1756&lt;&gt;1,"",IF((F1756="収入")*(G1756="給与")*(E1756&lt;&gt;"")*(COUNTIFS('分け方の表'!$J$4:$J$13,E1756)&gt;0),INDEX('分け方の表'!$K$4:$K$13,MATCH(E1756,'分け方の表'!$J$4:$J$13,0))&amp;"",IFERROR(INDEX('分け方の表'!$C$4:$C$103,MATCH(F1756&amp;"|"&amp;G1756,'分け方の表'!$D$4:$D$103,0))&amp;"",IFERROR(INDEX('分け方の表'!$C$4:$C$103,MATCH(F1756&amp;"|（ほか全部）",'分け方の表'!$D$4:$D$103,0))&amp;"","未分類"))))</f>
        <v/>
      </c>
      <c r="S1756" s="39">
        <f>IF(L1756&lt;&gt;1,"",IF(N1756=1,"",IF(IF(O1756&gt;0,INDEX('分け方の表'!$N$4:$N$53,O1756)&amp;"","")&lt;&gt;"",IF(INDEX('分け方の表'!$N$4:$N$53,O1756)="（数えない）","",INDEX('分け方の表'!$N$4:$N$53,O1756)&amp;""),IF(I1756&amp;""="1",IF((Q1756&lt;&gt;"")*(D1756&lt;0)*(IFERROR(INDEX('入力'!$E$30:$E$88,MATCH(Q1756,'入力'!$A$30:$A$88,0)),"")="貯める・増やす"),Q1756,""),IF(A1756&amp;""="0","",IF(Q1756&lt;&gt;"",Q1756,R1756))))))</f>
        <v/>
      </c>
      <c r="T1756" s="56">
        <f>IF(S1756="","",IF(IFERROR(INDEX('入力'!$E$30:$E$88,MATCH(S1756,'入力'!$A$30:$A$88,0)),"")="入るお金",D1756,-D1756))</f>
        <v/>
      </c>
      <c r="U1756" s="39">
        <f>IF(L1756="","",IF(L1756&lt;&gt;1,"見出しなど",IF(N1756=1,"重なり",IF(S1756="",IF(O1756&gt;0,"数えない（直した）",IF(I1756&amp;""="1","振替",IF(A1756&amp;""="0","計算対象外","数えない"))),IF(COUNTIFS('入力'!$A$30:$A$88,S1756)=0,"一覧にない費目",IF(O1756&gt;0,"直した",IF(S1756="未分類","未分類","OK")))))))</f>
        <v/>
      </c>
    </row>
    <row r="1757">
      <c r="A1757" s="40" t="n"/>
      <c r="B1757" s="34" t="n"/>
      <c r="C1757" s="35" t="n"/>
      <c r="D1757" s="36" t="n"/>
      <c r="E1757" s="35" t="n"/>
      <c r="F1757" s="35" t="n"/>
      <c r="G1757" s="35" t="n"/>
      <c r="H1757" s="35" t="n"/>
      <c r="I1757" s="40" t="n"/>
      <c r="J1757" s="35" t="n"/>
      <c r="L1757" s="39">
        <f>IF(B1757="","",IFERROR(YEAR(B1757)*0+D1757*0+1,0))</f>
        <v/>
      </c>
      <c r="M1757" s="55">
        <f>IF(L1757&lt;&gt;1,"",IF(O1757&gt;0,IF(INDEX('分け方の表'!$O$4:$O$53,O1757)&lt;&gt;"",DATE(YEAR(INDEX('分け方の表'!$O$4:$O$53,O1757)),MONTH(INDEX('分け方の表'!$O$4:$O$53,O1757)),1),DATE(YEAR(B1757),MONTH(B1757),1)),DATE(YEAR(B1757),MONTH(B1757),1)))</f>
        <v/>
      </c>
      <c r="N1757" s="39">
        <f>IF(L1757&lt;&gt;1,"",IF(J1757="",0,IF(COUNTIFS($J$4:J1757,J1757)&gt;1,1,0)))</f>
        <v/>
      </c>
      <c r="O1757" s="39">
        <f>IF(L1757&lt;&gt;1,"",IF(J1757="",0,IFERROR(MATCH(J1757,'分け方の表'!$M$4:$M$53,0),0)))</f>
        <v/>
      </c>
      <c r="P1757" s="39">
        <f>IF(L1757&lt;&gt;1,"",IF(SUMPRODUCT((COUNTIFS(C1757,"*"&amp;'分け方の表'!$F$4:$F$23&amp;"*")&gt;0)*('分け方の表'!$F$4:$F$23&lt;&gt;"")*'分け方の表'!$I$4:$I$23)=0,99,1+COUNTIFS('分け方の表'!$I$4:$I$23,"&gt;"&amp;SUMPRODUCT((COUNTIFS(C1757,"*"&amp;'分け方の表'!$F$4:$F$23&amp;"*")&gt;0)*('分け方の表'!$F$4:$F$23&lt;&gt;"")*'分け方の表'!$I$4:$I$23))))</f>
        <v/>
      </c>
      <c r="Q1757" s="39">
        <f>IF(L1757&lt;&gt;1,"",IF(P1757&gt;=99,"",INDEX('分け方の表'!$G$4:$G$23,P1757)&amp;""))</f>
        <v/>
      </c>
      <c r="R1757" s="39">
        <f>IF(L1757&lt;&gt;1,"",IF((F1757="収入")*(G1757="給与")*(E1757&lt;&gt;"")*(COUNTIFS('分け方の表'!$J$4:$J$13,E1757)&gt;0),INDEX('分け方の表'!$K$4:$K$13,MATCH(E1757,'分け方の表'!$J$4:$J$13,0))&amp;"",IFERROR(INDEX('分け方の表'!$C$4:$C$103,MATCH(F1757&amp;"|"&amp;G1757,'分け方の表'!$D$4:$D$103,0))&amp;"",IFERROR(INDEX('分け方の表'!$C$4:$C$103,MATCH(F1757&amp;"|（ほか全部）",'分け方の表'!$D$4:$D$103,0))&amp;"","未分類"))))</f>
        <v/>
      </c>
      <c r="S1757" s="39">
        <f>IF(L1757&lt;&gt;1,"",IF(N1757=1,"",IF(IF(O1757&gt;0,INDEX('分け方の表'!$N$4:$N$53,O1757)&amp;"","")&lt;&gt;"",IF(INDEX('分け方の表'!$N$4:$N$53,O1757)="（数えない）","",INDEX('分け方の表'!$N$4:$N$53,O1757)&amp;""),IF(I1757&amp;""="1",IF((Q1757&lt;&gt;"")*(D1757&lt;0)*(IFERROR(INDEX('入力'!$E$30:$E$88,MATCH(Q1757,'入力'!$A$30:$A$88,0)),"")="貯める・増やす"),Q1757,""),IF(A1757&amp;""="0","",IF(Q1757&lt;&gt;"",Q1757,R1757))))))</f>
        <v/>
      </c>
      <c r="T1757" s="56">
        <f>IF(S1757="","",IF(IFERROR(INDEX('入力'!$E$30:$E$88,MATCH(S1757,'入力'!$A$30:$A$88,0)),"")="入るお金",D1757,-D1757))</f>
        <v/>
      </c>
      <c r="U1757" s="39">
        <f>IF(L1757="","",IF(L1757&lt;&gt;1,"見出しなど",IF(N1757=1,"重なり",IF(S1757="",IF(O1757&gt;0,"数えない（直した）",IF(I1757&amp;""="1","振替",IF(A1757&amp;""="0","計算対象外","数えない"))),IF(COUNTIFS('入力'!$A$30:$A$88,S1757)=0,"一覧にない費目",IF(O1757&gt;0,"直した",IF(S1757="未分類","未分類","OK")))))))</f>
        <v/>
      </c>
    </row>
    <row r="1758">
      <c r="A1758" s="40" t="n"/>
      <c r="B1758" s="34" t="n"/>
      <c r="C1758" s="35" t="n"/>
      <c r="D1758" s="36" t="n"/>
      <c r="E1758" s="35" t="n"/>
      <c r="F1758" s="35" t="n"/>
      <c r="G1758" s="35" t="n"/>
      <c r="H1758" s="35" t="n"/>
      <c r="I1758" s="40" t="n"/>
      <c r="J1758" s="35" t="n"/>
      <c r="L1758" s="39">
        <f>IF(B1758="","",IFERROR(YEAR(B1758)*0+D1758*0+1,0))</f>
        <v/>
      </c>
      <c r="M1758" s="55">
        <f>IF(L1758&lt;&gt;1,"",IF(O1758&gt;0,IF(INDEX('分け方の表'!$O$4:$O$53,O1758)&lt;&gt;"",DATE(YEAR(INDEX('分け方の表'!$O$4:$O$53,O1758)),MONTH(INDEX('分け方の表'!$O$4:$O$53,O1758)),1),DATE(YEAR(B1758),MONTH(B1758),1)),DATE(YEAR(B1758),MONTH(B1758),1)))</f>
        <v/>
      </c>
      <c r="N1758" s="39">
        <f>IF(L1758&lt;&gt;1,"",IF(J1758="",0,IF(COUNTIFS($J$4:J1758,J1758)&gt;1,1,0)))</f>
        <v/>
      </c>
      <c r="O1758" s="39">
        <f>IF(L1758&lt;&gt;1,"",IF(J1758="",0,IFERROR(MATCH(J1758,'分け方の表'!$M$4:$M$53,0),0)))</f>
        <v/>
      </c>
      <c r="P1758" s="39">
        <f>IF(L1758&lt;&gt;1,"",IF(SUMPRODUCT((COUNTIFS(C1758,"*"&amp;'分け方の表'!$F$4:$F$23&amp;"*")&gt;0)*('分け方の表'!$F$4:$F$23&lt;&gt;"")*'分け方の表'!$I$4:$I$23)=0,99,1+COUNTIFS('分け方の表'!$I$4:$I$23,"&gt;"&amp;SUMPRODUCT((COUNTIFS(C1758,"*"&amp;'分け方の表'!$F$4:$F$23&amp;"*")&gt;0)*('分け方の表'!$F$4:$F$23&lt;&gt;"")*'分け方の表'!$I$4:$I$23))))</f>
        <v/>
      </c>
      <c r="Q1758" s="39">
        <f>IF(L1758&lt;&gt;1,"",IF(P1758&gt;=99,"",INDEX('分け方の表'!$G$4:$G$23,P1758)&amp;""))</f>
        <v/>
      </c>
      <c r="R1758" s="39">
        <f>IF(L1758&lt;&gt;1,"",IF((F1758="収入")*(G1758="給与")*(E1758&lt;&gt;"")*(COUNTIFS('分け方の表'!$J$4:$J$13,E1758)&gt;0),INDEX('分け方の表'!$K$4:$K$13,MATCH(E1758,'分け方の表'!$J$4:$J$13,0))&amp;"",IFERROR(INDEX('分け方の表'!$C$4:$C$103,MATCH(F1758&amp;"|"&amp;G1758,'分け方の表'!$D$4:$D$103,0))&amp;"",IFERROR(INDEX('分け方の表'!$C$4:$C$103,MATCH(F1758&amp;"|（ほか全部）",'分け方の表'!$D$4:$D$103,0))&amp;"","未分類"))))</f>
        <v/>
      </c>
      <c r="S1758" s="39">
        <f>IF(L1758&lt;&gt;1,"",IF(N1758=1,"",IF(IF(O1758&gt;0,INDEX('分け方の表'!$N$4:$N$53,O1758)&amp;"","")&lt;&gt;"",IF(INDEX('分け方の表'!$N$4:$N$53,O1758)="（数えない）","",INDEX('分け方の表'!$N$4:$N$53,O1758)&amp;""),IF(I1758&amp;""="1",IF((Q1758&lt;&gt;"")*(D1758&lt;0)*(IFERROR(INDEX('入力'!$E$30:$E$88,MATCH(Q1758,'入力'!$A$30:$A$88,0)),"")="貯める・増やす"),Q1758,""),IF(A1758&amp;""="0","",IF(Q1758&lt;&gt;"",Q1758,R1758))))))</f>
        <v/>
      </c>
      <c r="T1758" s="56">
        <f>IF(S1758="","",IF(IFERROR(INDEX('入力'!$E$30:$E$88,MATCH(S1758,'入力'!$A$30:$A$88,0)),"")="入るお金",D1758,-D1758))</f>
        <v/>
      </c>
      <c r="U1758" s="39">
        <f>IF(L1758="","",IF(L1758&lt;&gt;1,"見出しなど",IF(N1758=1,"重なり",IF(S1758="",IF(O1758&gt;0,"数えない（直した）",IF(I1758&amp;""="1","振替",IF(A1758&amp;""="0","計算対象外","数えない"))),IF(COUNTIFS('入力'!$A$30:$A$88,S1758)=0,"一覧にない費目",IF(O1758&gt;0,"直した",IF(S1758="未分類","未分類","OK")))))))</f>
        <v/>
      </c>
    </row>
    <row r="1759">
      <c r="A1759" s="40" t="n"/>
      <c r="B1759" s="34" t="n"/>
      <c r="C1759" s="35" t="n"/>
      <c r="D1759" s="36" t="n"/>
      <c r="E1759" s="35" t="n"/>
      <c r="F1759" s="35" t="n"/>
      <c r="G1759" s="35" t="n"/>
      <c r="H1759" s="35" t="n"/>
      <c r="I1759" s="40" t="n"/>
      <c r="J1759" s="35" t="n"/>
      <c r="L1759" s="39">
        <f>IF(B1759="","",IFERROR(YEAR(B1759)*0+D1759*0+1,0))</f>
        <v/>
      </c>
      <c r="M1759" s="55">
        <f>IF(L1759&lt;&gt;1,"",IF(O1759&gt;0,IF(INDEX('分け方の表'!$O$4:$O$53,O1759)&lt;&gt;"",DATE(YEAR(INDEX('分け方の表'!$O$4:$O$53,O1759)),MONTH(INDEX('分け方の表'!$O$4:$O$53,O1759)),1),DATE(YEAR(B1759),MONTH(B1759),1)),DATE(YEAR(B1759),MONTH(B1759),1)))</f>
        <v/>
      </c>
      <c r="N1759" s="39">
        <f>IF(L1759&lt;&gt;1,"",IF(J1759="",0,IF(COUNTIFS($J$4:J1759,J1759)&gt;1,1,0)))</f>
        <v/>
      </c>
      <c r="O1759" s="39">
        <f>IF(L1759&lt;&gt;1,"",IF(J1759="",0,IFERROR(MATCH(J1759,'分け方の表'!$M$4:$M$53,0),0)))</f>
        <v/>
      </c>
      <c r="P1759" s="39">
        <f>IF(L1759&lt;&gt;1,"",IF(SUMPRODUCT((COUNTIFS(C1759,"*"&amp;'分け方の表'!$F$4:$F$23&amp;"*")&gt;0)*('分け方の表'!$F$4:$F$23&lt;&gt;"")*'分け方の表'!$I$4:$I$23)=0,99,1+COUNTIFS('分け方の表'!$I$4:$I$23,"&gt;"&amp;SUMPRODUCT((COUNTIFS(C1759,"*"&amp;'分け方の表'!$F$4:$F$23&amp;"*")&gt;0)*('分け方の表'!$F$4:$F$23&lt;&gt;"")*'分け方の表'!$I$4:$I$23))))</f>
        <v/>
      </c>
      <c r="Q1759" s="39">
        <f>IF(L1759&lt;&gt;1,"",IF(P1759&gt;=99,"",INDEX('分け方の表'!$G$4:$G$23,P1759)&amp;""))</f>
        <v/>
      </c>
      <c r="R1759" s="39">
        <f>IF(L1759&lt;&gt;1,"",IF((F1759="収入")*(G1759="給与")*(E1759&lt;&gt;"")*(COUNTIFS('分け方の表'!$J$4:$J$13,E1759)&gt;0),INDEX('分け方の表'!$K$4:$K$13,MATCH(E1759,'分け方の表'!$J$4:$J$13,0))&amp;"",IFERROR(INDEX('分け方の表'!$C$4:$C$103,MATCH(F1759&amp;"|"&amp;G1759,'分け方の表'!$D$4:$D$103,0))&amp;"",IFERROR(INDEX('分け方の表'!$C$4:$C$103,MATCH(F1759&amp;"|（ほか全部）",'分け方の表'!$D$4:$D$103,0))&amp;"","未分類"))))</f>
        <v/>
      </c>
      <c r="S1759" s="39">
        <f>IF(L1759&lt;&gt;1,"",IF(N1759=1,"",IF(IF(O1759&gt;0,INDEX('分け方の表'!$N$4:$N$53,O1759)&amp;"","")&lt;&gt;"",IF(INDEX('分け方の表'!$N$4:$N$53,O1759)="（数えない）","",INDEX('分け方の表'!$N$4:$N$53,O1759)&amp;""),IF(I1759&amp;""="1",IF((Q1759&lt;&gt;"")*(D1759&lt;0)*(IFERROR(INDEX('入力'!$E$30:$E$88,MATCH(Q1759,'入力'!$A$30:$A$88,0)),"")="貯める・増やす"),Q1759,""),IF(A1759&amp;""="0","",IF(Q1759&lt;&gt;"",Q1759,R1759))))))</f>
        <v/>
      </c>
      <c r="T1759" s="56">
        <f>IF(S1759="","",IF(IFERROR(INDEX('入力'!$E$30:$E$88,MATCH(S1759,'入力'!$A$30:$A$88,0)),"")="入るお金",D1759,-D1759))</f>
        <v/>
      </c>
      <c r="U1759" s="39">
        <f>IF(L1759="","",IF(L1759&lt;&gt;1,"見出しなど",IF(N1759=1,"重なり",IF(S1759="",IF(O1759&gt;0,"数えない（直した）",IF(I1759&amp;""="1","振替",IF(A1759&amp;""="0","計算対象外","数えない"))),IF(COUNTIFS('入力'!$A$30:$A$88,S1759)=0,"一覧にない費目",IF(O1759&gt;0,"直した",IF(S1759="未分類","未分類","OK")))))))</f>
        <v/>
      </c>
    </row>
    <row r="1760">
      <c r="A1760" s="40" t="n"/>
      <c r="B1760" s="34" t="n"/>
      <c r="C1760" s="35" t="n"/>
      <c r="D1760" s="36" t="n"/>
      <c r="E1760" s="35" t="n"/>
      <c r="F1760" s="35" t="n"/>
      <c r="G1760" s="35" t="n"/>
      <c r="H1760" s="35" t="n"/>
      <c r="I1760" s="40" t="n"/>
      <c r="J1760" s="35" t="n"/>
      <c r="L1760" s="39">
        <f>IF(B1760="","",IFERROR(YEAR(B1760)*0+D1760*0+1,0))</f>
        <v/>
      </c>
      <c r="M1760" s="55">
        <f>IF(L1760&lt;&gt;1,"",IF(O1760&gt;0,IF(INDEX('分け方の表'!$O$4:$O$53,O1760)&lt;&gt;"",DATE(YEAR(INDEX('分け方の表'!$O$4:$O$53,O1760)),MONTH(INDEX('分け方の表'!$O$4:$O$53,O1760)),1),DATE(YEAR(B1760),MONTH(B1760),1)),DATE(YEAR(B1760),MONTH(B1760),1)))</f>
        <v/>
      </c>
      <c r="N1760" s="39">
        <f>IF(L1760&lt;&gt;1,"",IF(J1760="",0,IF(COUNTIFS($J$4:J1760,J1760)&gt;1,1,0)))</f>
        <v/>
      </c>
      <c r="O1760" s="39">
        <f>IF(L1760&lt;&gt;1,"",IF(J1760="",0,IFERROR(MATCH(J1760,'分け方の表'!$M$4:$M$53,0),0)))</f>
        <v/>
      </c>
      <c r="P1760" s="39">
        <f>IF(L1760&lt;&gt;1,"",IF(SUMPRODUCT((COUNTIFS(C1760,"*"&amp;'分け方の表'!$F$4:$F$23&amp;"*")&gt;0)*('分け方の表'!$F$4:$F$23&lt;&gt;"")*'分け方の表'!$I$4:$I$23)=0,99,1+COUNTIFS('分け方の表'!$I$4:$I$23,"&gt;"&amp;SUMPRODUCT((COUNTIFS(C1760,"*"&amp;'分け方の表'!$F$4:$F$23&amp;"*")&gt;0)*('分け方の表'!$F$4:$F$23&lt;&gt;"")*'分け方の表'!$I$4:$I$23))))</f>
        <v/>
      </c>
      <c r="Q1760" s="39">
        <f>IF(L1760&lt;&gt;1,"",IF(P1760&gt;=99,"",INDEX('分け方の表'!$G$4:$G$23,P1760)&amp;""))</f>
        <v/>
      </c>
      <c r="R1760" s="39">
        <f>IF(L1760&lt;&gt;1,"",IF((F1760="収入")*(G1760="給与")*(E1760&lt;&gt;"")*(COUNTIFS('分け方の表'!$J$4:$J$13,E1760)&gt;0),INDEX('分け方の表'!$K$4:$K$13,MATCH(E1760,'分け方の表'!$J$4:$J$13,0))&amp;"",IFERROR(INDEX('分け方の表'!$C$4:$C$103,MATCH(F1760&amp;"|"&amp;G1760,'分け方の表'!$D$4:$D$103,0))&amp;"",IFERROR(INDEX('分け方の表'!$C$4:$C$103,MATCH(F1760&amp;"|（ほか全部）",'分け方の表'!$D$4:$D$103,0))&amp;"","未分類"))))</f>
        <v/>
      </c>
      <c r="S1760" s="39">
        <f>IF(L1760&lt;&gt;1,"",IF(N1760=1,"",IF(IF(O1760&gt;0,INDEX('分け方の表'!$N$4:$N$53,O1760)&amp;"","")&lt;&gt;"",IF(INDEX('分け方の表'!$N$4:$N$53,O1760)="（数えない）","",INDEX('分け方の表'!$N$4:$N$53,O1760)&amp;""),IF(I1760&amp;""="1",IF((Q1760&lt;&gt;"")*(D1760&lt;0)*(IFERROR(INDEX('入力'!$E$30:$E$88,MATCH(Q1760,'入力'!$A$30:$A$88,0)),"")="貯める・増やす"),Q1760,""),IF(A1760&amp;""="0","",IF(Q1760&lt;&gt;"",Q1760,R1760))))))</f>
        <v/>
      </c>
      <c r="T1760" s="56">
        <f>IF(S1760="","",IF(IFERROR(INDEX('入力'!$E$30:$E$88,MATCH(S1760,'入力'!$A$30:$A$88,0)),"")="入るお金",D1760,-D1760))</f>
        <v/>
      </c>
      <c r="U1760" s="39">
        <f>IF(L1760="","",IF(L1760&lt;&gt;1,"見出しなど",IF(N1760=1,"重なり",IF(S1760="",IF(O1760&gt;0,"数えない（直した）",IF(I1760&amp;""="1","振替",IF(A1760&amp;""="0","計算対象外","数えない"))),IF(COUNTIFS('入力'!$A$30:$A$88,S1760)=0,"一覧にない費目",IF(O1760&gt;0,"直した",IF(S1760="未分類","未分類","OK")))))))</f>
        <v/>
      </c>
    </row>
    <row r="1761">
      <c r="A1761" s="40" t="n"/>
      <c r="B1761" s="34" t="n"/>
      <c r="C1761" s="35" t="n"/>
      <c r="D1761" s="36" t="n"/>
      <c r="E1761" s="35" t="n"/>
      <c r="F1761" s="35" t="n"/>
      <c r="G1761" s="35" t="n"/>
      <c r="H1761" s="35" t="n"/>
      <c r="I1761" s="40" t="n"/>
      <c r="J1761" s="35" t="n"/>
      <c r="L1761" s="39">
        <f>IF(B1761="","",IFERROR(YEAR(B1761)*0+D1761*0+1,0))</f>
        <v/>
      </c>
      <c r="M1761" s="55">
        <f>IF(L1761&lt;&gt;1,"",IF(O1761&gt;0,IF(INDEX('分け方の表'!$O$4:$O$53,O1761)&lt;&gt;"",DATE(YEAR(INDEX('分け方の表'!$O$4:$O$53,O1761)),MONTH(INDEX('分け方の表'!$O$4:$O$53,O1761)),1),DATE(YEAR(B1761),MONTH(B1761),1)),DATE(YEAR(B1761),MONTH(B1761),1)))</f>
        <v/>
      </c>
      <c r="N1761" s="39">
        <f>IF(L1761&lt;&gt;1,"",IF(J1761="",0,IF(COUNTIFS($J$4:J1761,J1761)&gt;1,1,0)))</f>
        <v/>
      </c>
      <c r="O1761" s="39">
        <f>IF(L1761&lt;&gt;1,"",IF(J1761="",0,IFERROR(MATCH(J1761,'分け方の表'!$M$4:$M$53,0),0)))</f>
        <v/>
      </c>
      <c r="P1761" s="39">
        <f>IF(L1761&lt;&gt;1,"",IF(SUMPRODUCT((COUNTIFS(C1761,"*"&amp;'分け方の表'!$F$4:$F$23&amp;"*")&gt;0)*('分け方の表'!$F$4:$F$23&lt;&gt;"")*'分け方の表'!$I$4:$I$23)=0,99,1+COUNTIFS('分け方の表'!$I$4:$I$23,"&gt;"&amp;SUMPRODUCT((COUNTIFS(C1761,"*"&amp;'分け方の表'!$F$4:$F$23&amp;"*")&gt;0)*('分け方の表'!$F$4:$F$23&lt;&gt;"")*'分け方の表'!$I$4:$I$23))))</f>
        <v/>
      </c>
      <c r="Q1761" s="39">
        <f>IF(L1761&lt;&gt;1,"",IF(P1761&gt;=99,"",INDEX('分け方の表'!$G$4:$G$23,P1761)&amp;""))</f>
        <v/>
      </c>
      <c r="R1761" s="39">
        <f>IF(L1761&lt;&gt;1,"",IF((F1761="収入")*(G1761="給与")*(E1761&lt;&gt;"")*(COUNTIFS('分け方の表'!$J$4:$J$13,E1761)&gt;0),INDEX('分け方の表'!$K$4:$K$13,MATCH(E1761,'分け方の表'!$J$4:$J$13,0))&amp;"",IFERROR(INDEX('分け方の表'!$C$4:$C$103,MATCH(F1761&amp;"|"&amp;G1761,'分け方の表'!$D$4:$D$103,0))&amp;"",IFERROR(INDEX('分け方の表'!$C$4:$C$103,MATCH(F1761&amp;"|（ほか全部）",'分け方の表'!$D$4:$D$103,0))&amp;"","未分類"))))</f>
        <v/>
      </c>
      <c r="S1761" s="39">
        <f>IF(L1761&lt;&gt;1,"",IF(N1761=1,"",IF(IF(O1761&gt;0,INDEX('分け方の表'!$N$4:$N$53,O1761)&amp;"","")&lt;&gt;"",IF(INDEX('分け方の表'!$N$4:$N$53,O1761)="（数えない）","",INDEX('分け方の表'!$N$4:$N$53,O1761)&amp;""),IF(I1761&amp;""="1",IF((Q1761&lt;&gt;"")*(D1761&lt;0)*(IFERROR(INDEX('入力'!$E$30:$E$88,MATCH(Q1761,'入力'!$A$30:$A$88,0)),"")="貯める・増やす"),Q1761,""),IF(A1761&amp;""="0","",IF(Q1761&lt;&gt;"",Q1761,R1761))))))</f>
        <v/>
      </c>
      <c r="T1761" s="56">
        <f>IF(S1761="","",IF(IFERROR(INDEX('入力'!$E$30:$E$88,MATCH(S1761,'入力'!$A$30:$A$88,0)),"")="入るお金",D1761,-D1761))</f>
        <v/>
      </c>
      <c r="U1761" s="39">
        <f>IF(L1761="","",IF(L1761&lt;&gt;1,"見出しなど",IF(N1761=1,"重なり",IF(S1761="",IF(O1761&gt;0,"数えない（直した）",IF(I1761&amp;""="1","振替",IF(A1761&amp;""="0","計算対象外","数えない"))),IF(COUNTIFS('入力'!$A$30:$A$88,S1761)=0,"一覧にない費目",IF(O1761&gt;0,"直した",IF(S1761="未分類","未分類","OK")))))))</f>
        <v/>
      </c>
    </row>
    <row r="1762">
      <c r="A1762" s="40" t="n"/>
      <c r="B1762" s="34" t="n"/>
      <c r="C1762" s="35" t="n"/>
      <c r="D1762" s="36" t="n"/>
      <c r="E1762" s="35" t="n"/>
      <c r="F1762" s="35" t="n"/>
      <c r="G1762" s="35" t="n"/>
      <c r="H1762" s="35" t="n"/>
      <c r="I1762" s="40" t="n"/>
      <c r="J1762" s="35" t="n"/>
      <c r="L1762" s="39">
        <f>IF(B1762="","",IFERROR(YEAR(B1762)*0+D1762*0+1,0))</f>
        <v/>
      </c>
      <c r="M1762" s="55">
        <f>IF(L1762&lt;&gt;1,"",IF(O1762&gt;0,IF(INDEX('分け方の表'!$O$4:$O$53,O1762)&lt;&gt;"",DATE(YEAR(INDEX('分け方の表'!$O$4:$O$53,O1762)),MONTH(INDEX('分け方の表'!$O$4:$O$53,O1762)),1),DATE(YEAR(B1762),MONTH(B1762),1)),DATE(YEAR(B1762),MONTH(B1762),1)))</f>
        <v/>
      </c>
      <c r="N1762" s="39">
        <f>IF(L1762&lt;&gt;1,"",IF(J1762="",0,IF(COUNTIFS($J$4:J1762,J1762)&gt;1,1,0)))</f>
        <v/>
      </c>
      <c r="O1762" s="39">
        <f>IF(L1762&lt;&gt;1,"",IF(J1762="",0,IFERROR(MATCH(J1762,'分け方の表'!$M$4:$M$53,0),0)))</f>
        <v/>
      </c>
      <c r="P1762" s="39">
        <f>IF(L1762&lt;&gt;1,"",IF(SUMPRODUCT((COUNTIFS(C1762,"*"&amp;'分け方の表'!$F$4:$F$23&amp;"*")&gt;0)*('分け方の表'!$F$4:$F$23&lt;&gt;"")*'分け方の表'!$I$4:$I$23)=0,99,1+COUNTIFS('分け方の表'!$I$4:$I$23,"&gt;"&amp;SUMPRODUCT((COUNTIFS(C1762,"*"&amp;'分け方の表'!$F$4:$F$23&amp;"*")&gt;0)*('分け方の表'!$F$4:$F$23&lt;&gt;"")*'分け方の表'!$I$4:$I$23))))</f>
        <v/>
      </c>
      <c r="Q1762" s="39">
        <f>IF(L1762&lt;&gt;1,"",IF(P1762&gt;=99,"",INDEX('分け方の表'!$G$4:$G$23,P1762)&amp;""))</f>
        <v/>
      </c>
      <c r="R1762" s="39">
        <f>IF(L1762&lt;&gt;1,"",IF((F1762="収入")*(G1762="給与")*(E1762&lt;&gt;"")*(COUNTIFS('分け方の表'!$J$4:$J$13,E1762)&gt;0),INDEX('分け方の表'!$K$4:$K$13,MATCH(E1762,'分け方の表'!$J$4:$J$13,0))&amp;"",IFERROR(INDEX('分け方の表'!$C$4:$C$103,MATCH(F1762&amp;"|"&amp;G1762,'分け方の表'!$D$4:$D$103,0))&amp;"",IFERROR(INDEX('分け方の表'!$C$4:$C$103,MATCH(F1762&amp;"|（ほか全部）",'分け方の表'!$D$4:$D$103,0))&amp;"","未分類"))))</f>
        <v/>
      </c>
      <c r="S1762" s="39">
        <f>IF(L1762&lt;&gt;1,"",IF(N1762=1,"",IF(IF(O1762&gt;0,INDEX('分け方の表'!$N$4:$N$53,O1762)&amp;"","")&lt;&gt;"",IF(INDEX('分け方の表'!$N$4:$N$53,O1762)="（数えない）","",INDEX('分け方の表'!$N$4:$N$53,O1762)&amp;""),IF(I1762&amp;""="1",IF((Q1762&lt;&gt;"")*(D1762&lt;0)*(IFERROR(INDEX('入力'!$E$30:$E$88,MATCH(Q1762,'入力'!$A$30:$A$88,0)),"")="貯める・増やす"),Q1762,""),IF(A1762&amp;""="0","",IF(Q1762&lt;&gt;"",Q1762,R1762))))))</f>
        <v/>
      </c>
      <c r="T1762" s="56">
        <f>IF(S1762="","",IF(IFERROR(INDEX('入力'!$E$30:$E$88,MATCH(S1762,'入力'!$A$30:$A$88,0)),"")="入るお金",D1762,-D1762))</f>
        <v/>
      </c>
      <c r="U1762" s="39">
        <f>IF(L1762="","",IF(L1762&lt;&gt;1,"見出しなど",IF(N1762=1,"重なり",IF(S1762="",IF(O1762&gt;0,"数えない（直した）",IF(I1762&amp;""="1","振替",IF(A1762&amp;""="0","計算対象外","数えない"))),IF(COUNTIFS('入力'!$A$30:$A$88,S1762)=0,"一覧にない費目",IF(O1762&gt;0,"直した",IF(S1762="未分類","未分類","OK")))))))</f>
        <v/>
      </c>
    </row>
    <row r="1763">
      <c r="A1763" s="40" t="n"/>
      <c r="B1763" s="34" t="n"/>
      <c r="C1763" s="35" t="n"/>
      <c r="D1763" s="36" t="n"/>
      <c r="E1763" s="35" t="n"/>
      <c r="F1763" s="35" t="n"/>
      <c r="G1763" s="35" t="n"/>
      <c r="H1763" s="35" t="n"/>
      <c r="I1763" s="40" t="n"/>
      <c r="J1763" s="35" t="n"/>
      <c r="L1763" s="39">
        <f>IF(B1763="","",IFERROR(YEAR(B1763)*0+D1763*0+1,0))</f>
        <v/>
      </c>
      <c r="M1763" s="55">
        <f>IF(L1763&lt;&gt;1,"",IF(O1763&gt;0,IF(INDEX('分け方の表'!$O$4:$O$53,O1763)&lt;&gt;"",DATE(YEAR(INDEX('分け方の表'!$O$4:$O$53,O1763)),MONTH(INDEX('分け方の表'!$O$4:$O$53,O1763)),1),DATE(YEAR(B1763),MONTH(B1763),1)),DATE(YEAR(B1763),MONTH(B1763),1)))</f>
        <v/>
      </c>
      <c r="N1763" s="39">
        <f>IF(L1763&lt;&gt;1,"",IF(J1763="",0,IF(COUNTIFS($J$4:J1763,J1763)&gt;1,1,0)))</f>
        <v/>
      </c>
      <c r="O1763" s="39">
        <f>IF(L1763&lt;&gt;1,"",IF(J1763="",0,IFERROR(MATCH(J1763,'分け方の表'!$M$4:$M$53,0),0)))</f>
        <v/>
      </c>
      <c r="P1763" s="39">
        <f>IF(L1763&lt;&gt;1,"",IF(SUMPRODUCT((COUNTIFS(C1763,"*"&amp;'分け方の表'!$F$4:$F$23&amp;"*")&gt;0)*('分け方の表'!$F$4:$F$23&lt;&gt;"")*'分け方の表'!$I$4:$I$23)=0,99,1+COUNTIFS('分け方の表'!$I$4:$I$23,"&gt;"&amp;SUMPRODUCT((COUNTIFS(C1763,"*"&amp;'分け方の表'!$F$4:$F$23&amp;"*")&gt;0)*('分け方の表'!$F$4:$F$23&lt;&gt;"")*'分け方の表'!$I$4:$I$23))))</f>
        <v/>
      </c>
      <c r="Q1763" s="39">
        <f>IF(L1763&lt;&gt;1,"",IF(P1763&gt;=99,"",INDEX('分け方の表'!$G$4:$G$23,P1763)&amp;""))</f>
        <v/>
      </c>
      <c r="R1763" s="39">
        <f>IF(L1763&lt;&gt;1,"",IF((F1763="収入")*(G1763="給与")*(E1763&lt;&gt;"")*(COUNTIFS('分け方の表'!$J$4:$J$13,E1763)&gt;0),INDEX('分け方の表'!$K$4:$K$13,MATCH(E1763,'分け方の表'!$J$4:$J$13,0))&amp;"",IFERROR(INDEX('分け方の表'!$C$4:$C$103,MATCH(F1763&amp;"|"&amp;G1763,'分け方の表'!$D$4:$D$103,0))&amp;"",IFERROR(INDEX('分け方の表'!$C$4:$C$103,MATCH(F1763&amp;"|（ほか全部）",'分け方の表'!$D$4:$D$103,0))&amp;"","未分類"))))</f>
        <v/>
      </c>
      <c r="S1763" s="39">
        <f>IF(L1763&lt;&gt;1,"",IF(N1763=1,"",IF(IF(O1763&gt;0,INDEX('分け方の表'!$N$4:$N$53,O1763)&amp;"","")&lt;&gt;"",IF(INDEX('分け方の表'!$N$4:$N$53,O1763)="（数えない）","",INDEX('分け方の表'!$N$4:$N$53,O1763)&amp;""),IF(I1763&amp;""="1",IF((Q1763&lt;&gt;"")*(D1763&lt;0)*(IFERROR(INDEX('入力'!$E$30:$E$88,MATCH(Q1763,'入力'!$A$30:$A$88,0)),"")="貯める・増やす"),Q1763,""),IF(A1763&amp;""="0","",IF(Q1763&lt;&gt;"",Q1763,R1763))))))</f>
        <v/>
      </c>
      <c r="T1763" s="56">
        <f>IF(S1763="","",IF(IFERROR(INDEX('入力'!$E$30:$E$88,MATCH(S1763,'入力'!$A$30:$A$88,0)),"")="入るお金",D1763,-D1763))</f>
        <v/>
      </c>
      <c r="U1763" s="39">
        <f>IF(L1763="","",IF(L1763&lt;&gt;1,"見出しなど",IF(N1763=1,"重なり",IF(S1763="",IF(O1763&gt;0,"数えない（直した）",IF(I1763&amp;""="1","振替",IF(A1763&amp;""="0","計算対象外","数えない"))),IF(COUNTIFS('入力'!$A$30:$A$88,S1763)=0,"一覧にない費目",IF(O1763&gt;0,"直した",IF(S1763="未分類","未分類","OK")))))))</f>
        <v/>
      </c>
    </row>
    <row r="1764">
      <c r="A1764" s="40" t="n"/>
      <c r="B1764" s="34" t="n"/>
      <c r="C1764" s="35" t="n"/>
      <c r="D1764" s="36" t="n"/>
      <c r="E1764" s="35" t="n"/>
      <c r="F1764" s="35" t="n"/>
      <c r="G1764" s="35" t="n"/>
      <c r="H1764" s="35" t="n"/>
      <c r="I1764" s="40" t="n"/>
      <c r="J1764" s="35" t="n"/>
      <c r="L1764" s="39">
        <f>IF(B1764="","",IFERROR(YEAR(B1764)*0+D1764*0+1,0))</f>
        <v/>
      </c>
      <c r="M1764" s="55">
        <f>IF(L1764&lt;&gt;1,"",IF(O1764&gt;0,IF(INDEX('分け方の表'!$O$4:$O$53,O1764)&lt;&gt;"",DATE(YEAR(INDEX('分け方の表'!$O$4:$O$53,O1764)),MONTH(INDEX('分け方の表'!$O$4:$O$53,O1764)),1),DATE(YEAR(B1764),MONTH(B1764),1)),DATE(YEAR(B1764),MONTH(B1764),1)))</f>
        <v/>
      </c>
      <c r="N1764" s="39">
        <f>IF(L1764&lt;&gt;1,"",IF(J1764="",0,IF(COUNTIFS($J$4:J1764,J1764)&gt;1,1,0)))</f>
        <v/>
      </c>
      <c r="O1764" s="39">
        <f>IF(L1764&lt;&gt;1,"",IF(J1764="",0,IFERROR(MATCH(J1764,'分け方の表'!$M$4:$M$53,0),0)))</f>
        <v/>
      </c>
      <c r="P1764" s="39">
        <f>IF(L1764&lt;&gt;1,"",IF(SUMPRODUCT((COUNTIFS(C1764,"*"&amp;'分け方の表'!$F$4:$F$23&amp;"*")&gt;0)*('分け方の表'!$F$4:$F$23&lt;&gt;"")*'分け方の表'!$I$4:$I$23)=0,99,1+COUNTIFS('分け方の表'!$I$4:$I$23,"&gt;"&amp;SUMPRODUCT((COUNTIFS(C1764,"*"&amp;'分け方の表'!$F$4:$F$23&amp;"*")&gt;0)*('分け方の表'!$F$4:$F$23&lt;&gt;"")*'分け方の表'!$I$4:$I$23))))</f>
        <v/>
      </c>
      <c r="Q1764" s="39">
        <f>IF(L1764&lt;&gt;1,"",IF(P1764&gt;=99,"",INDEX('分け方の表'!$G$4:$G$23,P1764)&amp;""))</f>
        <v/>
      </c>
      <c r="R1764" s="39">
        <f>IF(L1764&lt;&gt;1,"",IF((F1764="収入")*(G1764="給与")*(E1764&lt;&gt;"")*(COUNTIFS('分け方の表'!$J$4:$J$13,E1764)&gt;0),INDEX('分け方の表'!$K$4:$K$13,MATCH(E1764,'分け方の表'!$J$4:$J$13,0))&amp;"",IFERROR(INDEX('分け方の表'!$C$4:$C$103,MATCH(F1764&amp;"|"&amp;G1764,'分け方の表'!$D$4:$D$103,0))&amp;"",IFERROR(INDEX('分け方の表'!$C$4:$C$103,MATCH(F1764&amp;"|（ほか全部）",'分け方の表'!$D$4:$D$103,0))&amp;"","未分類"))))</f>
        <v/>
      </c>
      <c r="S1764" s="39">
        <f>IF(L1764&lt;&gt;1,"",IF(N1764=1,"",IF(IF(O1764&gt;0,INDEX('分け方の表'!$N$4:$N$53,O1764)&amp;"","")&lt;&gt;"",IF(INDEX('分け方の表'!$N$4:$N$53,O1764)="（数えない）","",INDEX('分け方の表'!$N$4:$N$53,O1764)&amp;""),IF(I1764&amp;""="1",IF((Q1764&lt;&gt;"")*(D1764&lt;0)*(IFERROR(INDEX('入力'!$E$30:$E$88,MATCH(Q1764,'入力'!$A$30:$A$88,0)),"")="貯める・増やす"),Q1764,""),IF(A1764&amp;""="0","",IF(Q1764&lt;&gt;"",Q1764,R1764))))))</f>
        <v/>
      </c>
      <c r="T1764" s="56">
        <f>IF(S1764="","",IF(IFERROR(INDEX('入力'!$E$30:$E$88,MATCH(S1764,'入力'!$A$30:$A$88,0)),"")="入るお金",D1764,-D1764))</f>
        <v/>
      </c>
      <c r="U1764" s="39">
        <f>IF(L1764="","",IF(L1764&lt;&gt;1,"見出しなど",IF(N1764=1,"重なり",IF(S1764="",IF(O1764&gt;0,"数えない（直した）",IF(I1764&amp;""="1","振替",IF(A1764&amp;""="0","計算対象外","数えない"))),IF(COUNTIFS('入力'!$A$30:$A$88,S1764)=0,"一覧にない費目",IF(O1764&gt;0,"直した",IF(S1764="未分類","未分類","OK")))))))</f>
        <v/>
      </c>
    </row>
    <row r="1765">
      <c r="A1765" s="40" t="n"/>
      <c r="B1765" s="34" t="n"/>
      <c r="C1765" s="35" t="n"/>
      <c r="D1765" s="36" t="n"/>
      <c r="E1765" s="35" t="n"/>
      <c r="F1765" s="35" t="n"/>
      <c r="G1765" s="35" t="n"/>
      <c r="H1765" s="35" t="n"/>
      <c r="I1765" s="40" t="n"/>
      <c r="J1765" s="35" t="n"/>
      <c r="L1765" s="39">
        <f>IF(B1765="","",IFERROR(YEAR(B1765)*0+D1765*0+1,0))</f>
        <v/>
      </c>
      <c r="M1765" s="55">
        <f>IF(L1765&lt;&gt;1,"",IF(O1765&gt;0,IF(INDEX('分け方の表'!$O$4:$O$53,O1765)&lt;&gt;"",DATE(YEAR(INDEX('分け方の表'!$O$4:$O$53,O1765)),MONTH(INDEX('分け方の表'!$O$4:$O$53,O1765)),1),DATE(YEAR(B1765),MONTH(B1765),1)),DATE(YEAR(B1765),MONTH(B1765),1)))</f>
        <v/>
      </c>
      <c r="N1765" s="39">
        <f>IF(L1765&lt;&gt;1,"",IF(J1765="",0,IF(COUNTIFS($J$4:J1765,J1765)&gt;1,1,0)))</f>
        <v/>
      </c>
      <c r="O1765" s="39">
        <f>IF(L1765&lt;&gt;1,"",IF(J1765="",0,IFERROR(MATCH(J1765,'分け方の表'!$M$4:$M$53,0),0)))</f>
        <v/>
      </c>
      <c r="P1765" s="39">
        <f>IF(L1765&lt;&gt;1,"",IF(SUMPRODUCT((COUNTIFS(C1765,"*"&amp;'分け方の表'!$F$4:$F$23&amp;"*")&gt;0)*('分け方の表'!$F$4:$F$23&lt;&gt;"")*'分け方の表'!$I$4:$I$23)=0,99,1+COUNTIFS('分け方の表'!$I$4:$I$23,"&gt;"&amp;SUMPRODUCT((COUNTIFS(C1765,"*"&amp;'分け方の表'!$F$4:$F$23&amp;"*")&gt;0)*('分け方の表'!$F$4:$F$23&lt;&gt;"")*'分け方の表'!$I$4:$I$23))))</f>
        <v/>
      </c>
      <c r="Q1765" s="39">
        <f>IF(L1765&lt;&gt;1,"",IF(P1765&gt;=99,"",INDEX('分け方の表'!$G$4:$G$23,P1765)&amp;""))</f>
        <v/>
      </c>
      <c r="R1765" s="39">
        <f>IF(L1765&lt;&gt;1,"",IF((F1765="収入")*(G1765="給与")*(E1765&lt;&gt;"")*(COUNTIFS('分け方の表'!$J$4:$J$13,E1765)&gt;0),INDEX('分け方の表'!$K$4:$K$13,MATCH(E1765,'分け方の表'!$J$4:$J$13,0))&amp;"",IFERROR(INDEX('分け方の表'!$C$4:$C$103,MATCH(F1765&amp;"|"&amp;G1765,'分け方の表'!$D$4:$D$103,0))&amp;"",IFERROR(INDEX('分け方の表'!$C$4:$C$103,MATCH(F1765&amp;"|（ほか全部）",'分け方の表'!$D$4:$D$103,0))&amp;"","未分類"))))</f>
        <v/>
      </c>
      <c r="S1765" s="39">
        <f>IF(L1765&lt;&gt;1,"",IF(N1765=1,"",IF(IF(O1765&gt;0,INDEX('分け方の表'!$N$4:$N$53,O1765)&amp;"","")&lt;&gt;"",IF(INDEX('分け方の表'!$N$4:$N$53,O1765)="（数えない）","",INDEX('分け方の表'!$N$4:$N$53,O1765)&amp;""),IF(I1765&amp;""="1",IF((Q1765&lt;&gt;"")*(D1765&lt;0)*(IFERROR(INDEX('入力'!$E$30:$E$88,MATCH(Q1765,'入力'!$A$30:$A$88,0)),"")="貯める・増やす"),Q1765,""),IF(A1765&amp;""="0","",IF(Q1765&lt;&gt;"",Q1765,R1765))))))</f>
        <v/>
      </c>
      <c r="T1765" s="56">
        <f>IF(S1765="","",IF(IFERROR(INDEX('入力'!$E$30:$E$88,MATCH(S1765,'入力'!$A$30:$A$88,0)),"")="入るお金",D1765,-D1765))</f>
        <v/>
      </c>
      <c r="U1765" s="39">
        <f>IF(L1765="","",IF(L1765&lt;&gt;1,"見出しなど",IF(N1765=1,"重なり",IF(S1765="",IF(O1765&gt;0,"数えない（直した）",IF(I1765&amp;""="1","振替",IF(A1765&amp;""="0","計算対象外","数えない"))),IF(COUNTIFS('入力'!$A$30:$A$88,S1765)=0,"一覧にない費目",IF(O1765&gt;0,"直した",IF(S1765="未分類","未分類","OK")))))))</f>
        <v/>
      </c>
    </row>
    <row r="1766">
      <c r="A1766" s="40" t="n"/>
      <c r="B1766" s="34" t="n"/>
      <c r="C1766" s="35" t="n"/>
      <c r="D1766" s="36" t="n"/>
      <c r="E1766" s="35" t="n"/>
      <c r="F1766" s="35" t="n"/>
      <c r="G1766" s="35" t="n"/>
      <c r="H1766" s="35" t="n"/>
      <c r="I1766" s="40" t="n"/>
      <c r="J1766" s="35" t="n"/>
      <c r="L1766" s="39">
        <f>IF(B1766="","",IFERROR(YEAR(B1766)*0+D1766*0+1,0))</f>
        <v/>
      </c>
      <c r="M1766" s="55">
        <f>IF(L1766&lt;&gt;1,"",IF(O1766&gt;0,IF(INDEX('分け方の表'!$O$4:$O$53,O1766)&lt;&gt;"",DATE(YEAR(INDEX('分け方の表'!$O$4:$O$53,O1766)),MONTH(INDEX('分け方の表'!$O$4:$O$53,O1766)),1),DATE(YEAR(B1766),MONTH(B1766),1)),DATE(YEAR(B1766),MONTH(B1766),1)))</f>
        <v/>
      </c>
      <c r="N1766" s="39">
        <f>IF(L1766&lt;&gt;1,"",IF(J1766="",0,IF(COUNTIFS($J$4:J1766,J1766)&gt;1,1,0)))</f>
        <v/>
      </c>
      <c r="O1766" s="39">
        <f>IF(L1766&lt;&gt;1,"",IF(J1766="",0,IFERROR(MATCH(J1766,'分け方の表'!$M$4:$M$53,0),0)))</f>
        <v/>
      </c>
      <c r="P1766" s="39">
        <f>IF(L1766&lt;&gt;1,"",IF(SUMPRODUCT((COUNTIFS(C1766,"*"&amp;'分け方の表'!$F$4:$F$23&amp;"*")&gt;0)*('分け方の表'!$F$4:$F$23&lt;&gt;"")*'分け方の表'!$I$4:$I$23)=0,99,1+COUNTIFS('分け方の表'!$I$4:$I$23,"&gt;"&amp;SUMPRODUCT((COUNTIFS(C1766,"*"&amp;'分け方の表'!$F$4:$F$23&amp;"*")&gt;0)*('分け方の表'!$F$4:$F$23&lt;&gt;"")*'分け方の表'!$I$4:$I$23))))</f>
        <v/>
      </c>
      <c r="Q1766" s="39">
        <f>IF(L1766&lt;&gt;1,"",IF(P1766&gt;=99,"",INDEX('分け方の表'!$G$4:$G$23,P1766)&amp;""))</f>
        <v/>
      </c>
      <c r="R1766" s="39">
        <f>IF(L1766&lt;&gt;1,"",IF((F1766="収入")*(G1766="給与")*(E1766&lt;&gt;"")*(COUNTIFS('分け方の表'!$J$4:$J$13,E1766)&gt;0),INDEX('分け方の表'!$K$4:$K$13,MATCH(E1766,'分け方の表'!$J$4:$J$13,0))&amp;"",IFERROR(INDEX('分け方の表'!$C$4:$C$103,MATCH(F1766&amp;"|"&amp;G1766,'分け方の表'!$D$4:$D$103,0))&amp;"",IFERROR(INDEX('分け方の表'!$C$4:$C$103,MATCH(F1766&amp;"|（ほか全部）",'分け方の表'!$D$4:$D$103,0))&amp;"","未分類"))))</f>
        <v/>
      </c>
      <c r="S1766" s="39">
        <f>IF(L1766&lt;&gt;1,"",IF(N1766=1,"",IF(IF(O1766&gt;0,INDEX('分け方の表'!$N$4:$N$53,O1766)&amp;"","")&lt;&gt;"",IF(INDEX('分け方の表'!$N$4:$N$53,O1766)="（数えない）","",INDEX('分け方の表'!$N$4:$N$53,O1766)&amp;""),IF(I1766&amp;""="1",IF((Q1766&lt;&gt;"")*(D1766&lt;0)*(IFERROR(INDEX('入力'!$E$30:$E$88,MATCH(Q1766,'入力'!$A$30:$A$88,0)),"")="貯める・増やす"),Q1766,""),IF(A1766&amp;""="0","",IF(Q1766&lt;&gt;"",Q1766,R1766))))))</f>
        <v/>
      </c>
      <c r="T1766" s="56">
        <f>IF(S1766="","",IF(IFERROR(INDEX('入力'!$E$30:$E$88,MATCH(S1766,'入力'!$A$30:$A$88,0)),"")="入るお金",D1766,-D1766))</f>
        <v/>
      </c>
      <c r="U1766" s="39">
        <f>IF(L1766="","",IF(L1766&lt;&gt;1,"見出しなど",IF(N1766=1,"重なり",IF(S1766="",IF(O1766&gt;0,"数えない（直した）",IF(I1766&amp;""="1","振替",IF(A1766&amp;""="0","計算対象外","数えない"))),IF(COUNTIFS('入力'!$A$30:$A$88,S1766)=0,"一覧にない費目",IF(O1766&gt;0,"直した",IF(S1766="未分類","未分類","OK")))))))</f>
        <v/>
      </c>
    </row>
    <row r="1767">
      <c r="A1767" s="40" t="n"/>
      <c r="B1767" s="34" t="n"/>
      <c r="C1767" s="35" t="n"/>
      <c r="D1767" s="36" t="n"/>
      <c r="E1767" s="35" t="n"/>
      <c r="F1767" s="35" t="n"/>
      <c r="G1767" s="35" t="n"/>
      <c r="H1767" s="35" t="n"/>
      <c r="I1767" s="40" t="n"/>
      <c r="J1767" s="35" t="n"/>
      <c r="L1767" s="39">
        <f>IF(B1767="","",IFERROR(YEAR(B1767)*0+D1767*0+1,0))</f>
        <v/>
      </c>
      <c r="M1767" s="55">
        <f>IF(L1767&lt;&gt;1,"",IF(O1767&gt;0,IF(INDEX('分け方の表'!$O$4:$O$53,O1767)&lt;&gt;"",DATE(YEAR(INDEX('分け方の表'!$O$4:$O$53,O1767)),MONTH(INDEX('分け方の表'!$O$4:$O$53,O1767)),1),DATE(YEAR(B1767),MONTH(B1767),1)),DATE(YEAR(B1767),MONTH(B1767),1)))</f>
        <v/>
      </c>
      <c r="N1767" s="39">
        <f>IF(L1767&lt;&gt;1,"",IF(J1767="",0,IF(COUNTIFS($J$4:J1767,J1767)&gt;1,1,0)))</f>
        <v/>
      </c>
      <c r="O1767" s="39">
        <f>IF(L1767&lt;&gt;1,"",IF(J1767="",0,IFERROR(MATCH(J1767,'分け方の表'!$M$4:$M$53,0),0)))</f>
        <v/>
      </c>
      <c r="P1767" s="39">
        <f>IF(L1767&lt;&gt;1,"",IF(SUMPRODUCT((COUNTIFS(C1767,"*"&amp;'分け方の表'!$F$4:$F$23&amp;"*")&gt;0)*('分け方の表'!$F$4:$F$23&lt;&gt;"")*'分け方の表'!$I$4:$I$23)=0,99,1+COUNTIFS('分け方の表'!$I$4:$I$23,"&gt;"&amp;SUMPRODUCT((COUNTIFS(C1767,"*"&amp;'分け方の表'!$F$4:$F$23&amp;"*")&gt;0)*('分け方の表'!$F$4:$F$23&lt;&gt;"")*'分け方の表'!$I$4:$I$23))))</f>
        <v/>
      </c>
      <c r="Q1767" s="39">
        <f>IF(L1767&lt;&gt;1,"",IF(P1767&gt;=99,"",INDEX('分け方の表'!$G$4:$G$23,P1767)&amp;""))</f>
        <v/>
      </c>
      <c r="R1767" s="39">
        <f>IF(L1767&lt;&gt;1,"",IF((F1767="収入")*(G1767="給与")*(E1767&lt;&gt;"")*(COUNTIFS('分け方の表'!$J$4:$J$13,E1767)&gt;0),INDEX('分け方の表'!$K$4:$K$13,MATCH(E1767,'分け方の表'!$J$4:$J$13,0))&amp;"",IFERROR(INDEX('分け方の表'!$C$4:$C$103,MATCH(F1767&amp;"|"&amp;G1767,'分け方の表'!$D$4:$D$103,0))&amp;"",IFERROR(INDEX('分け方の表'!$C$4:$C$103,MATCH(F1767&amp;"|（ほか全部）",'分け方の表'!$D$4:$D$103,0))&amp;"","未分類"))))</f>
        <v/>
      </c>
      <c r="S1767" s="39">
        <f>IF(L1767&lt;&gt;1,"",IF(N1767=1,"",IF(IF(O1767&gt;0,INDEX('分け方の表'!$N$4:$N$53,O1767)&amp;"","")&lt;&gt;"",IF(INDEX('分け方の表'!$N$4:$N$53,O1767)="（数えない）","",INDEX('分け方の表'!$N$4:$N$53,O1767)&amp;""),IF(I1767&amp;""="1",IF((Q1767&lt;&gt;"")*(D1767&lt;0)*(IFERROR(INDEX('入力'!$E$30:$E$88,MATCH(Q1767,'入力'!$A$30:$A$88,0)),"")="貯める・増やす"),Q1767,""),IF(A1767&amp;""="0","",IF(Q1767&lt;&gt;"",Q1767,R1767))))))</f>
        <v/>
      </c>
      <c r="T1767" s="56">
        <f>IF(S1767="","",IF(IFERROR(INDEX('入力'!$E$30:$E$88,MATCH(S1767,'入力'!$A$30:$A$88,0)),"")="入るお金",D1767,-D1767))</f>
        <v/>
      </c>
      <c r="U1767" s="39">
        <f>IF(L1767="","",IF(L1767&lt;&gt;1,"見出しなど",IF(N1767=1,"重なり",IF(S1767="",IF(O1767&gt;0,"数えない（直した）",IF(I1767&amp;""="1","振替",IF(A1767&amp;""="0","計算対象外","数えない"))),IF(COUNTIFS('入力'!$A$30:$A$88,S1767)=0,"一覧にない費目",IF(O1767&gt;0,"直した",IF(S1767="未分類","未分類","OK")))))))</f>
        <v/>
      </c>
    </row>
    <row r="1768">
      <c r="A1768" s="40" t="n"/>
      <c r="B1768" s="34" t="n"/>
      <c r="C1768" s="35" t="n"/>
      <c r="D1768" s="36" t="n"/>
      <c r="E1768" s="35" t="n"/>
      <c r="F1768" s="35" t="n"/>
      <c r="G1768" s="35" t="n"/>
      <c r="H1768" s="35" t="n"/>
      <c r="I1768" s="40" t="n"/>
      <c r="J1768" s="35" t="n"/>
      <c r="L1768" s="39">
        <f>IF(B1768="","",IFERROR(YEAR(B1768)*0+D1768*0+1,0))</f>
        <v/>
      </c>
      <c r="M1768" s="55">
        <f>IF(L1768&lt;&gt;1,"",IF(O1768&gt;0,IF(INDEX('分け方の表'!$O$4:$O$53,O1768)&lt;&gt;"",DATE(YEAR(INDEX('分け方の表'!$O$4:$O$53,O1768)),MONTH(INDEX('分け方の表'!$O$4:$O$53,O1768)),1),DATE(YEAR(B1768),MONTH(B1768),1)),DATE(YEAR(B1768),MONTH(B1768),1)))</f>
        <v/>
      </c>
      <c r="N1768" s="39">
        <f>IF(L1768&lt;&gt;1,"",IF(J1768="",0,IF(COUNTIFS($J$4:J1768,J1768)&gt;1,1,0)))</f>
        <v/>
      </c>
      <c r="O1768" s="39">
        <f>IF(L1768&lt;&gt;1,"",IF(J1768="",0,IFERROR(MATCH(J1768,'分け方の表'!$M$4:$M$53,0),0)))</f>
        <v/>
      </c>
      <c r="P1768" s="39">
        <f>IF(L1768&lt;&gt;1,"",IF(SUMPRODUCT((COUNTIFS(C1768,"*"&amp;'分け方の表'!$F$4:$F$23&amp;"*")&gt;0)*('分け方の表'!$F$4:$F$23&lt;&gt;"")*'分け方の表'!$I$4:$I$23)=0,99,1+COUNTIFS('分け方の表'!$I$4:$I$23,"&gt;"&amp;SUMPRODUCT((COUNTIFS(C1768,"*"&amp;'分け方の表'!$F$4:$F$23&amp;"*")&gt;0)*('分け方の表'!$F$4:$F$23&lt;&gt;"")*'分け方の表'!$I$4:$I$23))))</f>
        <v/>
      </c>
      <c r="Q1768" s="39">
        <f>IF(L1768&lt;&gt;1,"",IF(P1768&gt;=99,"",INDEX('分け方の表'!$G$4:$G$23,P1768)&amp;""))</f>
        <v/>
      </c>
      <c r="R1768" s="39">
        <f>IF(L1768&lt;&gt;1,"",IF((F1768="収入")*(G1768="給与")*(E1768&lt;&gt;"")*(COUNTIFS('分け方の表'!$J$4:$J$13,E1768)&gt;0),INDEX('分け方の表'!$K$4:$K$13,MATCH(E1768,'分け方の表'!$J$4:$J$13,0))&amp;"",IFERROR(INDEX('分け方の表'!$C$4:$C$103,MATCH(F1768&amp;"|"&amp;G1768,'分け方の表'!$D$4:$D$103,0))&amp;"",IFERROR(INDEX('分け方の表'!$C$4:$C$103,MATCH(F1768&amp;"|（ほか全部）",'分け方の表'!$D$4:$D$103,0))&amp;"","未分類"))))</f>
        <v/>
      </c>
      <c r="S1768" s="39">
        <f>IF(L1768&lt;&gt;1,"",IF(N1768=1,"",IF(IF(O1768&gt;0,INDEX('分け方の表'!$N$4:$N$53,O1768)&amp;"","")&lt;&gt;"",IF(INDEX('分け方の表'!$N$4:$N$53,O1768)="（数えない）","",INDEX('分け方の表'!$N$4:$N$53,O1768)&amp;""),IF(I1768&amp;""="1",IF((Q1768&lt;&gt;"")*(D1768&lt;0)*(IFERROR(INDEX('入力'!$E$30:$E$88,MATCH(Q1768,'入力'!$A$30:$A$88,0)),"")="貯める・増やす"),Q1768,""),IF(A1768&amp;""="0","",IF(Q1768&lt;&gt;"",Q1768,R1768))))))</f>
        <v/>
      </c>
      <c r="T1768" s="56">
        <f>IF(S1768="","",IF(IFERROR(INDEX('入力'!$E$30:$E$88,MATCH(S1768,'入力'!$A$30:$A$88,0)),"")="入るお金",D1768,-D1768))</f>
        <v/>
      </c>
      <c r="U1768" s="39">
        <f>IF(L1768="","",IF(L1768&lt;&gt;1,"見出しなど",IF(N1768=1,"重なり",IF(S1768="",IF(O1768&gt;0,"数えない（直した）",IF(I1768&amp;""="1","振替",IF(A1768&amp;""="0","計算対象外","数えない"))),IF(COUNTIFS('入力'!$A$30:$A$88,S1768)=0,"一覧にない費目",IF(O1768&gt;0,"直した",IF(S1768="未分類","未分類","OK")))))))</f>
        <v/>
      </c>
    </row>
    <row r="1769">
      <c r="A1769" s="40" t="n"/>
      <c r="B1769" s="34" t="n"/>
      <c r="C1769" s="35" t="n"/>
      <c r="D1769" s="36" t="n"/>
      <c r="E1769" s="35" t="n"/>
      <c r="F1769" s="35" t="n"/>
      <c r="G1769" s="35" t="n"/>
      <c r="H1769" s="35" t="n"/>
      <c r="I1769" s="40" t="n"/>
      <c r="J1769" s="35" t="n"/>
      <c r="L1769" s="39">
        <f>IF(B1769="","",IFERROR(YEAR(B1769)*0+D1769*0+1,0))</f>
        <v/>
      </c>
      <c r="M1769" s="55">
        <f>IF(L1769&lt;&gt;1,"",IF(O1769&gt;0,IF(INDEX('分け方の表'!$O$4:$O$53,O1769)&lt;&gt;"",DATE(YEAR(INDEX('分け方の表'!$O$4:$O$53,O1769)),MONTH(INDEX('分け方の表'!$O$4:$O$53,O1769)),1),DATE(YEAR(B1769),MONTH(B1769),1)),DATE(YEAR(B1769),MONTH(B1769),1)))</f>
        <v/>
      </c>
      <c r="N1769" s="39">
        <f>IF(L1769&lt;&gt;1,"",IF(J1769="",0,IF(COUNTIFS($J$4:J1769,J1769)&gt;1,1,0)))</f>
        <v/>
      </c>
      <c r="O1769" s="39">
        <f>IF(L1769&lt;&gt;1,"",IF(J1769="",0,IFERROR(MATCH(J1769,'分け方の表'!$M$4:$M$53,0),0)))</f>
        <v/>
      </c>
      <c r="P1769" s="39">
        <f>IF(L1769&lt;&gt;1,"",IF(SUMPRODUCT((COUNTIFS(C1769,"*"&amp;'分け方の表'!$F$4:$F$23&amp;"*")&gt;0)*('分け方の表'!$F$4:$F$23&lt;&gt;"")*'分け方の表'!$I$4:$I$23)=0,99,1+COUNTIFS('分け方の表'!$I$4:$I$23,"&gt;"&amp;SUMPRODUCT((COUNTIFS(C1769,"*"&amp;'分け方の表'!$F$4:$F$23&amp;"*")&gt;0)*('分け方の表'!$F$4:$F$23&lt;&gt;"")*'分け方の表'!$I$4:$I$23))))</f>
        <v/>
      </c>
      <c r="Q1769" s="39">
        <f>IF(L1769&lt;&gt;1,"",IF(P1769&gt;=99,"",INDEX('分け方の表'!$G$4:$G$23,P1769)&amp;""))</f>
        <v/>
      </c>
      <c r="R1769" s="39">
        <f>IF(L1769&lt;&gt;1,"",IF((F1769="収入")*(G1769="給与")*(E1769&lt;&gt;"")*(COUNTIFS('分け方の表'!$J$4:$J$13,E1769)&gt;0),INDEX('分け方の表'!$K$4:$K$13,MATCH(E1769,'分け方の表'!$J$4:$J$13,0))&amp;"",IFERROR(INDEX('分け方の表'!$C$4:$C$103,MATCH(F1769&amp;"|"&amp;G1769,'分け方の表'!$D$4:$D$103,0))&amp;"",IFERROR(INDEX('分け方の表'!$C$4:$C$103,MATCH(F1769&amp;"|（ほか全部）",'分け方の表'!$D$4:$D$103,0))&amp;"","未分類"))))</f>
        <v/>
      </c>
      <c r="S1769" s="39">
        <f>IF(L1769&lt;&gt;1,"",IF(N1769=1,"",IF(IF(O1769&gt;0,INDEX('分け方の表'!$N$4:$N$53,O1769)&amp;"","")&lt;&gt;"",IF(INDEX('分け方の表'!$N$4:$N$53,O1769)="（数えない）","",INDEX('分け方の表'!$N$4:$N$53,O1769)&amp;""),IF(I1769&amp;""="1",IF((Q1769&lt;&gt;"")*(D1769&lt;0)*(IFERROR(INDEX('入力'!$E$30:$E$88,MATCH(Q1769,'入力'!$A$30:$A$88,0)),"")="貯める・増やす"),Q1769,""),IF(A1769&amp;""="0","",IF(Q1769&lt;&gt;"",Q1769,R1769))))))</f>
        <v/>
      </c>
      <c r="T1769" s="56">
        <f>IF(S1769="","",IF(IFERROR(INDEX('入力'!$E$30:$E$88,MATCH(S1769,'入力'!$A$30:$A$88,0)),"")="入るお金",D1769,-D1769))</f>
        <v/>
      </c>
      <c r="U1769" s="39">
        <f>IF(L1769="","",IF(L1769&lt;&gt;1,"見出しなど",IF(N1769=1,"重なり",IF(S1769="",IF(O1769&gt;0,"数えない（直した）",IF(I1769&amp;""="1","振替",IF(A1769&amp;""="0","計算対象外","数えない"))),IF(COUNTIFS('入力'!$A$30:$A$88,S1769)=0,"一覧にない費目",IF(O1769&gt;0,"直した",IF(S1769="未分類","未分類","OK")))))))</f>
        <v/>
      </c>
    </row>
    <row r="1770">
      <c r="A1770" s="40" t="n"/>
      <c r="B1770" s="34" t="n"/>
      <c r="C1770" s="35" t="n"/>
      <c r="D1770" s="36" t="n"/>
      <c r="E1770" s="35" t="n"/>
      <c r="F1770" s="35" t="n"/>
      <c r="G1770" s="35" t="n"/>
      <c r="H1770" s="35" t="n"/>
      <c r="I1770" s="40" t="n"/>
      <c r="J1770" s="35" t="n"/>
      <c r="L1770" s="39">
        <f>IF(B1770="","",IFERROR(YEAR(B1770)*0+D1770*0+1,0))</f>
        <v/>
      </c>
      <c r="M1770" s="55">
        <f>IF(L1770&lt;&gt;1,"",IF(O1770&gt;0,IF(INDEX('分け方の表'!$O$4:$O$53,O1770)&lt;&gt;"",DATE(YEAR(INDEX('分け方の表'!$O$4:$O$53,O1770)),MONTH(INDEX('分け方の表'!$O$4:$O$53,O1770)),1),DATE(YEAR(B1770),MONTH(B1770),1)),DATE(YEAR(B1770),MONTH(B1770),1)))</f>
        <v/>
      </c>
      <c r="N1770" s="39">
        <f>IF(L1770&lt;&gt;1,"",IF(J1770="",0,IF(COUNTIFS($J$4:J1770,J1770)&gt;1,1,0)))</f>
        <v/>
      </c>
      <c r="O1770" s="39">
        <f>IF(L1770&lt;&gt;1,"",IF(J1770="",0,IFERROR(MATCH(J1770,'分け方の表'!$M$4:$M$53,0),0)))</f>
        <v/>
      </c>
      <c r="P1770" s="39">
        <f>IF(L1770&lt;&gt;1,"",IF(SUMPRODUCT((COUNTIFS(C1770,"*"&amp;'分け方の表'!$F$4:$F$23&amp;"*")&gt;0)*('分け方の表'!$F$4:$F$23&lt;&gt;"")*'分け方の表'!$I$4:$I$23)=0,99,1+COUNTIFS('分け方の表'!$I$4:$I$23,"&gt;"&amp;SUMPRODUCT((COUNTIFS(C1770,"*"&amp;'分け方の表'!$F$4:$F$23&amp;"*")&gt;0)*('分け方の表'!$F$4:$F$23&lt;&gt;"")*'分け方の表'!$I$4:$I$23))))</f>
        <v/>
      </c>
      <c r="Q1770" s="39">
        <f>IF(L1770&lt;&gt;1,"",IF(P1770&gt;=99,"",INDEX('分け方の表'!$G$4:$G$23,P1770)&amp;""))</f>
        <v/>
      </c>
      <c r="R1770" s="39">
        <f>IF(L1770&lt;&gt;1,"",IF((F1770="収入")*(G1770="給与")*(E1770&lt;&gt;"")*(COUNTIFS('分け方の表'!$J$4:$J$13,E1770)&gt;0),INDEX('分け方の表'!$K$4:$K$13,MATCH(E1770,'分け方の表'!$J$4:$J$13,0))&amp;"",IFERROR(INDEX('分け方の表'!$C$4:$C$103,MATCH(F1770&amp;"|"&amp;G1770,'分け方の表'!$D$4:$D$103,0))&amp;"",IFERROR(INDEX('分け方の表'!$C$4:$C$103,MATCH(F1770&amp;"|（ほか全部）",'分け方の表'!$D$4:$D$103,0))&amp;"","未分類"))))</f>
        <v/>
      </c>
      <c r="S1770" s="39">
        <f>IF(L1770&lt;&gt;1,"",IF(N1770=1,"",IF(IF(O1770&gt;0,INDEX('分け方の表'!$N$4:$N$53,O1770)&amp;"","")&lt;&gt;"",IF(INDEX('分け方の表'!$N$4:$N$53,O1770)="（数えない）","",INDEX('分け方の表'!$N$4:$N$53,O1770)&amp;""),IF(I1770&amp;""="1",IF((Q1770&lt;&gt;"")*(D1770&lt;0)*(IFERROR(INDEX('入力'!$E$30:$E$88,MATCH(Q1770,'入力'!$A$30:$A$88,0)),"")="貯める・増やす"),Q1770,""),IF(A1770&amp;""="0","",IF(Q1770&lt;&gt;"",Q1770,R1770))))))</f>
        <v/>
      </c>
      <c r="T1770" s="56">
        <f>IF(S1770="","",IF(IFERROR(INDEX('入力'!$E$30:$E$88,MATCH(S1770,'入力'!$A$30:$A$88,0)),"")="入るお金",D1770,-D1770))</f>
        <v/>
      </c>
      <c r="U1770" s="39">
        <f>IF(L1770="","",IF(L1770&lt;&gt;1,"見出しなど",IF(N1770=1,"重なり",IF(S1770="",IF(O1770&gt;0,"数えない（直した）",IF(I1770&amp;""="1","振替",IF(A1770&amp;""="0","計算対象外","数えない"))),IF(COUNTIFS('入力'!$A$30:$A$88,S1770)=0,"一覧にない費目",IF(O1770&gt;0,"直した",IF(S1770="未分類","未分類","OK")))))))</f>
        <v/>
      </c>
    </row>
    <row r="1771">
      <c r="A1771" s="40" t="n"/>
      <c r="B1771" s="34" t="n"/>
      <c r="C1771" s="35" t="n"/>
      <c r="D1771" s="36" t="n"/>
      <c r="E1771" s="35" t="n"/>
      <c r="F1771" s="35" t="n"/>
      <c r="G1771" s="35" t="n"/>
      <c r="H1771" s="35" t="n"/>
      <c r="I1771" s="40" t="n"/>
      <c r="J1771" s="35" t="n"/>
      <c r="L1771" s="39">
        <f>IF(B1771="","",IFERROR(YEAR(B1771)*0+D1771*0+1,0))</f>
        <v/>
      </c>
      <c r="M1771" s="55">
        <f>IF(L1771&lt;&gt;1,"",IF(O1771&gt;0,IF(INDEX('分け方の表'!$O$4:$O$53,O1771)&lt;&gt;"",DATE(YEAR(INDEX('分け方の表'!$O$4:$O$53,O1771)),MONTH(INDEX('分け方の表'!$O$4:$O$53,O1771)),1),DATE(YEAR(B1771),MONTH(B1771),1)),DATE(YEAR(B1771),MONTH(B1771),1)))</f>
        <v/>
      </c>
      <c r="N1771" s="39">
        <f>IF(L1771&lt;&gt;1,"",IF(J1771="",0,IF(COUNTIFS($J$4:J1771,J1771)&gt;1,1,0)))</f>
        <v/>
      </c>
      <c r="O1771" s="39">
        <f>IF(L1771&lt;&gt;1,"",IF(J1771="",0,IFERROR(MATCH(J1771,'分け方の表'!$M$4:$M$53,0),0)))</f>
        <v/>
      </c>
      <c r="P1771" s="39">
        <f>IF(L1771&lt;&gt;1,"",IF(SUMPRODUCT((COUNTIFS(C1771,"*"&amp;'分け方の表'!$F$4:$F$23&amp;"*")&gt;0)*('分け方の表'!$F$4:$F$23&lt;&gt;"")*'分け方の表'!$I$4:$I$23)=0,99,1+COUNTIFS('分け方の表'!$I$4:$I$23,"&gt;"&amp;SUMPRODUCT((COUNTIFS(C1771,"*"&amp;'分け方の表'!$F$4:$F$23&amp;"*")&gt;0)*('分け方の表'!$F$4:$F$23&lt;&gt;"")*'分け方の表'!$I$4:$I$23))))</f>
        <v/>
      </c>
      <c r="Q1771" s="39">
        <f>IF(L1771&lt;&gt;1,"",IF(P1771&gt;=99,"",INDEX('分け方の表'!$G$4:$G$23,P1771)&amp;""))</f>
        <v/>
      </c>
      <c r="R1771" s="39">
        <f>IF(L1771&lt;&gt;1,"",IF((F1771="収入")*(G1771="給与")*(E1771&lt;&gt;"")*(COUNTIFS('分け方の表'!$J$4:$J$13,E1771)&gt;0),INDEX('分け方の表'!$K$4:$K$13,MATCH(E1771,'分け方の表'!$J$4:$J$13,0))&amp;"",IFERROR(INDEX('分け方の表'!$C$4:$C$103,MATCH(F1771&amp;"|"&amp;G1771,'分け方の表'!$D$4:$D$103,0))&amp;"",IFERROR(INDEX('分け方の表'!$C$4:$C$103,MATCH(F1771&amp;"|（ほか全部）",'分け方の表'!$D$4:$D$103,0))&amp;"","未分類"))))</f>
        <v/>
      </c>
      <c r="S1771" s="39">
        <f>IF(L1771&lt;&gt;1,"",IF(N1771=1,"",IF(IF(O1771&gt;0,INDEX('分け方の表'!$N$4:$N$53,O1771)&amp;"","")&lt;&gt;"",IF(INDEX('分け方の表'!$N$4:$N$53,O1771)="（数えない）","",INDEX('分け方の表'!$N$4:$N$53,O1771)&amp;""),IF(I1771&amp;""="1",IF((Q1771&lt;&gt;"")*(D1771&lt;0)*(IFERROR(INDEX('入力'!$E$30:$E$88,MATCH(Q1771,'入力'!$A$30:$A$88,0)),"")="貯める・増やす"),Q1771,""),IF(A1771&amp;""="0","",IF(Q1771&lt;&gt;"",Q1771,R1771))))))</f>
        <v/>
      </c>
      <c r="T1771" s="56">
        <f>IF(S1771="","",IF(IFERROR(INDEX('入力'!$E$30:$E$88,MATCH(S1771,'入力'!$A$30:$A$88,0)),"")="入るお金",D1771,-D1771))</f>
        <v/>
      </c>
      <c r="U1771" s="39">
        <f>IF(L1771="","",IF(L1771&lt;&gt;1,"見出しなど",IF(N1771=1,"重なり",IF(S1771="",IF(O1771&gt;0,"数えない（直した）",IF(I1771&amp;""="1","振替",IF(A1771&amp;""="0","計算対象外","数えない"))),IF(COUNTIFS('入力'!$A$30:$A$88,S1771)=0,"一覧にない費目",IF(O1771&gt;0,"直した",IF(S1771="未分類","未分類","OK")))))))</f>
        <v/>
      </c>
    </row>
    <row r="1772">
      <c r="A1772" s="40" t="n"/>
      <c r="B1772" s="34" t="n"/>
      <c r="C1772" s="35" t="n"/>
      <c r="D1772" s="36" t="n"/>
      <c r="E1772" s="35" t="n"/>
      <c r="F1772" s="35" t="n"/>
      <c r="G1772" s="35" t="n"/>
      <c r="H1772" s="35" t="n"/>
      <c r="I1772" s="40" t="n"/>
      <c r="J1772" s="35" t="n"/>
      <c r="L1772" s="39">
        <f>IF(B1772="","",IFERROR(YEAR(B1772)*0+D1772*0+1,0))</f>
        <v/>
      </c>
      <c r="M1772" s="55">
        <f>IF(L1772&lt;&gt;1,"",IF(O1772&gt;0,IF(INDEX('分け方の表'!$O$4:$O$53,O1772)&lt;&gt;"",DATE(YEAR(INDEX('分け方の表'!$O$4:$O$53,O1772)),MONTH(INDEX('分け方の表'!$O$4:$O$53,O1772)),1),DATE(YEAR(B1772),MONTH(B1772),1)),DATE(YEAR(B1772),MONTH(B1772),1)))</f>
        <v/>
      </c>
      <c r="N1772" s="39">
        <f>IF(L1772&lt;&gt;1,"",IF(J1772="",0,IF(COUNTIFS($J$4:J1772,J1772)&gt;1,1,0)))</f>
        <v/>
      </c>
      <c r="O1772" s="39">
        <f>IF(L1772&lt;&gt;1,"",IF(J1772="",0,IFERROR(MATCH(J1772,'分け方の表'!$M$4:$M$53,0),0)))</f>
        <v/>
      </c>
      <c r="P1772" s="39">
        <f>IF(L1772&lt;&gt;1,"",IF(SUMPRODUCT((COUNTIFS(C1772,"*"&amp;'分け方の表'!$F$4:$F$23&amp;"*")&gt;0)*('分け方の表'!$F$4:$F$23&lt;&gt;"")*'分け方の表'!$I$4:$I$23)=0,99,1+COUNTIFS('分け方の表'!$I$4:$I$23,"&gt;"&amp;SUMPRODUCT((COUNTIFS(C1772,"*"&amp;'分け方の表'!$F$4:$F$23&amp;"*")&gt;0)*('分け方の表'!$F$4:$F$23&lt;&gt;"")*'分け方の表'!$I$4:$I$23))))</f>
        <v/>
      </c>
      <c r="Q1772" s="39">
        <f>IF(L1772&lt;&gt;1,"",IF(P1772&gt;=99,"",INDEX('分け方の表'!$G$4:$G$23,P1772)&amp;""))</f>
        <v/>
      </c>
      <c r="R1772" s="39">
        <f>IF(L1772&lt;&gt;1,"",IF((F1772="収入")*(G1772="給与")*(E1772&lt;&gt;"")*(COUNTIFS('分け方の表'!$J$4:$J$13,E1772)&gt;0),INDEX('分け方の表'!$K$4:$K$13,MATCH(E1772,'分け方の表'!$J$4:$J$13,0))&amp;"",IFERROR(INDEX('分け方の表'!$C$4:$C$103,MATCH(F1772&amp;"|"&amp;G1772,'分け方の表'!$D$4:$D$103,0))&amp;"",IFERROR(INDEX('分け方の表'!$C$4:$C$103,MATCH(F1772&amp;"|（ほか全部）",'分け方の表'!$D$4:$D$103,0))&amp;"","未分類"))))</f>
        <v/>
      </c>
      <c r="S1772" s="39">
        <f>IF(L1772&lt;&gt;1,"",IF(N1772=1,"",IF(IF(O1772&gt;0,INDEX('分け方の表'!$N$4:$N$53,O1772)&amp;"","")&lt;&gt;"",IF(INDEX('分け方の表'!$N$4:$N$53,O1772)="（数えない）","",INDEX('分け方の表'!$N$4:$N$53,O1772)&amp;""),IF(I1772&amp;""="1",IF((Q1772&lt;&gt;"")*(D1772&lt;0)*(IFERROR(INDEX('入力'!$E$30:$E$88,MATCH(Q1772,'入力'!$A$30:$A$88,0)),"")="貯める・増やす"),Q1772,""),IF(A1772&amp;""="0","",IF(Q1772&lt;&gt;"",Q1772,R1772))))))</f>
        <v/>
      </c>
      <c r="T1772" s="56">
        <f>IF(S1772="","",IF(IFERROR(INDEX('入力'!$E$30:$E$88,MATCH(S1772,'入力'!$A$30:$A$88,0)),"")="入るお金",D1772,-D1772))</f>
        <v/>
      </c>
      <c r="U1772" s="39">
        <f>IF(L1772="","",IF(L1772&lt;&gt;1,"見出しなど",IF(N1772=1,"重なり",IF(S1772="",IF(O1772&gt;0,"数えない（直した）",IF(I1772&amp;""="1","振替",IF(A1772&amp;""="0","計算対象外","数えない"))),IF(COUNTIFS('入力'!$A$30:$A$88,S1772)=0,"一覧にない費目",IF(O1772&gt;0,"直した",IF(S1772="未分類","未分類","OK")))))))</f>
        <v/>
      </c>
    </row>
    <row r="1773">
      <c r="A1773" s="40" t="n"/>
      <c r="B1773" s="34" t="n"/>
      <c r="C1773" s="35" t="n"/>
      <c r="D1773" s="36" t="n"/>
      <c r="E1773" s="35" t="n"/>
      <c r="F1773" s="35" t="n"/>
      <c r="G1773" s="35" t="n"/>
      <c r="H1773" s="35" t="n"/>
      <c r="I1773" s="40" t="n"/>
      <c r="J1773" s="35" t="n"/>
      <c r="L1773" s="39">
        <f>IF(B1773="","",IFERROR(YEAR(B1773)*0+D1773*0+1,0))</f>
        <v/>
      </c>
      <c r="M1773" s="55">
        <f>IF(L1773&lt;&gt;1,"",IF(O1773&gt;0,IF(INDEX('分け方の表'!$O$4:$O$53,O1773)&lt;&gt;"",DATE(YEAR(INDEX('分け方の表'!$O$4:$O$53,O1773)),MONTH(INDEX('分け方の表'!$O$4:$O$53,O1773)),1),DATE(YEAR(B1773),MONTH(B1773),1)),DATE(YEAR(B1773),MONTH(B1773),1)))</f>
        <v/>
      </c>
      <c r="N1773" s="39">
        <f>IF(L1773&lt;&gt;1,"",IF(J1773="",0,IF(COUNTIFS($J$4:J1773,J1773)&gt;1,1,0)))</f>
        <v/>
      </c>
      <c r="O1773" s="39">
        <f>IF(L1773&lt;&gt;1,"",IF(J1773="",0,IFERROR(MATCH(J1773,'分け方の表'!$M$4:$M$53,0),0)))</f>
        <v/>
      </c>
      <c r="P1773" s="39">
        <f>IF(L1773&lt;&gt;1,"",IF(SUMPRODUCT((COUNTIFS(C1773,"*"&amp;'分け方の表'!$F$4:$F$23&amp;"*")&gt;0)*('分け方の表'!$F$4:$F$23&lt;&gt;"")*'分け方の表'!$I$4:$I$23)=0,99,1+COUNTIFS('分け方の表'!$I$4:$I$23,"&gt;"&amp;SUMPRODUCT((COUNTIFS(C1773,"*"&amp;'分け方の表'!$F$4:$F$23&amp;"*")&gt;0)*('分け方の表'!$F$4:$F$23&lt;&gt;"")*'分け方の表'!$I$4:$I$23))))</f>
        <v/>
      </c>
      <c r="Q1773" s="39">
        <f>IF(L1773&lt;&gt;1,"",IF(P1773&gt;=99,"",INDEX('分け方の表'!$G$4:$G$23,P1773)&amp;""))</f>
        <v/>
      </c>
      <c r="R1773" s="39">
        <f>IF(L1773&lt;&gt;1,"",IF((F1773="収入")*(G1773="給与")*(E1773&lt;&gt;"")*(COUNTIFS('分け方の表'!$J$4:$J$13,E1773)&gt;0),INDEX('分け方の表'!$K$4:$K$13,MATCH(E1773,'分け方の表'!$J$4:$J$13,0))&amp;"",IFERROR(INDEX('分け方の表'!$C$4:$C$103,MATCH(F1773&amp;"|"&amp;G1773,'分け方の表'!$D$4:$D$103,0))&amp;"",IFERROR(INDEX('分け方の表'!$C$4:$C$103,MATCH(F1773&amp;"|（ほか全部）",'分け方の表'!$D$4:$D$103,0))&amp;"","未分類"))))</f>
        <v/>
      </c>
      <c r="S1773" s="39">
        <f>IF(L1773&lt;&gt;1,"",IF(N1773=1,"",IF(IF(O1773&gt;0,INDEX('分け方の表'!$N$4:$N$53,O1773)&amp;"","")&lt;&gt;"",IF(INDEX('分け方の表'!$N$4:$N$53,O1773)="（数えない）","",INDEX('分け方の表'!$N$4:$N$53,O1773)&amp;""),IF(I1773&amp;""="1",IF((Q1773&lt;&gt;"")*(D1773&lt;0)*(IFERROR(INDEX('入力'!$E$30:$E$88,MATCH(Q1773,'入力'!$A$30:$A$88,0)),"")="貯める・増やす"),Q1773,""),IF(A1773&amp;""="0","",IF(Q1773&lt;&gt;"",Q1773,R1773))))))</f>
        <v/>
      </c>
      <c r="T1773" s="56">
        <f>IF(S1773="","",IF(IFERROR(INDEX('入力'!$E$30:$E$88,MATCH(S1773,'入力'!$A$30:$A$88,0)),"")="入るお金",D1773,-D1773))</f>
        <v/>
      </c>
      <c r="U1773" s="39">
        <f>IF(L1773="","",IF(L1773&lt;&gt;1,"見出しなど",IF(N1773=1,"重なり",IF(S1773="",IF(O1773&gt;0,"数えない（直した）",IF(I1773&amp;""="1","振替",IF(A1773&amp;""="0","計算対象外","数えない"))),IF(COUNTIFS('入力'!$A$30:$A$88,S1773)=0,"一覧にない費目",IF(O1773&gt;0,"直した",IF(S1773="未分類","未分類","OK")))))))</f>
        <v/>
      </c>
    </row>
    <row r="1774">
      <c r="A1774" s="40" t="n"/>
      <c r="B1774" s="34" t="n"/>
      <c r="C1774" s="35" t="n"/>
      <c r="D1774" s="36" t="n"/>
      <c r="E1774" s="35" t="n"/>
      <c r="F1774" s="35" t="n"/>
      <c r="G1774" s="35" t="n"/>
      <c r="H1774" s="35" t="n"/>
      <c r="I1774" s="40" t="n"/>
      <c r="J1774" s="35" t="n"/>
      <c r="L1774" s="39">
        <f>IF(B1774="","",IFERROR(YEAR(B1774)*0+D1774*0+1,0))</f>
        <v/>
      </c>
      <c r="M1774" s="55">
        <f>IF(L1774&lt;&gt;1,"",IF(O1774&gt;0,IF(INDEX('分け方の表'!$O$4:$O$53,O1774)&lt;&gt;"",DATE(YEAR(INDEX('分け方の表'!$O$4:$O$53,O1774)),MONTH(INDEX('分け方の表'!$O$4:$O$53,O1774)),1),DATE(YEAR(B1774),MONTH(B1774),1)),DATE(YEAR(B1774),MONTH(B1774),1)))</f>
        <v/>
      </c>
      <c r="N1774" s="39">
        <f>IF(L1774&lt;&gt;1,"",IF(J1774="",0,IF(COUNTIFS($J$4:J1774,J1774)&gt;1,1,0)))</f>
        <v/>
      </c>
      <c r="O1774" s="39">
        <f>IF(L1774&lt;&gt;1,"",IF(J1774="",0,IFERROR(MATCH(J1774,'分け方の表'!$M$4:$M$53,0),0)))</f>
        <v/>
      </c>
      <c r="P1774" s="39">
        <f>IF(L1774&lt;&gt;1,"",IF(SUMPRODUCT((COUNTIFS(C1774,"*"&amp;'分け方の表'!$F$4:$F$23&amp;"*")&gt;0)*('分け方の表'!$F$4:$F$23&lt;&gt;"")*'分け方の表'!$I$4:$I$23)=0,99,1+COUNTIFS('分け方の表'!$I$4:$I$23,"&gt;"&amp;SUMPRODUCT((COUNTIFS(C1774,"*"&amp;'分け方の表'!$F$4:$F$23&amp;"*")&gt;0)*('分け方の表'!$F$4:$F$23&lt;&gt;"")*'分け方の表'!$I$4:$I$23))))</f>
        <v/>
      </c>
      <c r="Q1774" s="39">
        <f>IF(L1774&lt;&gt;1,"",IF(P1774&gt;=99,"",INDEX('分け方の表'!$G$4:$G$23,P1774)&amp;""))</f>
        <v/>
      </c>
      <c r="R1774" s="39">
        <f>IF(L1774&lt;&gt;1,"",IF((F1774="収入")*(G1774="給与")*(E1774&lt;&gt;"")*(COUNTIFS('分け方の表'!$J$4:$J$13,E1774)&gt;0),INDEX('分け方の表'!$K$4:$K$13,MATCH(E1774,'分け方の表'!$J$4:$J$13,0))&amp;"",IFERROR(INDEX('分け方の表'!$C$4:$C$103,MATCH(F1774&amp;"|"&amp;G1774,'分け方の表'!$D$4:$D$103,0))&amp;"",IFERROR(INDEX('分け方の表'!$C$4:$C$103,MATCH(F1774&amp;"|（ほか全部）",'分け方の表'!$D$4:$D$103,0))&amp;"","未分類"))))</f>
        <v/>
      </c>
      <c r="S1774" s="39">
        <f>IF(L1774&lt;&gt;1,"",IF(N1774=1,"",IF(IF(O1774&gt;0,INDEX('分け方の表'!$N$4:$N$53,O1774)&amp;"","")&lt;&gt;"",IF(INDEX('分け方の表'!$N$4:$N$53,O1774)="（数えない）","",INDEX('分け方の表'!$N$4:$N$53,O1774)&amp;""),IF(I1774&amp;""="1",IF((Q1774&lt;&gt;"")*(D1774&lt;0)*(IFERROR(INDEX('入力'!$E$30:$E$88,MATCH(Q1774,'入力'!$A$30:$A$88,0)),"")="貯める・増やす"),Q1774,""),IF(A1774&amp;""="0","",IF(Q1774&lt;&gt;"",Q1774,R1774))))))</f>
        <v/>
      </c>
      <c r="T1774" s="56">
        <f>IF(S1774="","",IF(IFERROR(INDEX('入力'!$E$30:$E$88,MATCH(S1774,'入力'!$A$30:$A$88,0)),"")="入るお金",D1774,-D1774))</f>
        <v/>
      </c>
      <c r="U1774" s="39">
        <f>IF(L1774="","",IF(L1774&lt;&gt;1,"見出しなど",IF(N1774=1,"重なり",IF(S1774="",IF(O1774&gt;0,"数えない（直した）",IF(I1774&amp;""="1","振替",IF(A1774&amp;""="0","計算対象外","数えない"))),IF(COUNTIFS('入力'!$A$30:$A$88,S1774)=0,"一覧にない費目",IF(O1774&gt;0,"直した",IF(S1774="未分類","未分類","OK")))))))</f>
        <v/>
      </c>
    </row>
    <row r="1775">
      <c r="A1775" s="40" t="n"/>
      <c r="B1775" s="34" t="n"/>
      <c r="C1775" s="35" t="n"/>
      <c r="D1775" s="36" t="n"/>
      <c r="E1775" s="35" t="n"/>
      <c r="F1775" s="35" t="n"/>
      <c r="G1775" s="35" t="n"/>
      <c r="H1775" s="35" t="n"/>
      <c r="I1775" s="40" t="n"/>
      <c r="J1775" s="35" t="n"/>
      <c r="L1775" s="39">
        <f>IF(B1775="","",IFERROR(YEAR(B1775)*0+D1775*0+1,0))</f>
        <v/>
      </c>
      <c r="M1775" s="55">
        <f>IF(L1775&lt;&gt;1,"",IF(O1775&gt;0,IF(INDEX('分け方の表'!$O$4:$O$53,O1775)&lt;&gt;"",DATE(YEAR(INDEX('分け方の表'!$O$4:$O$53,O1775)),MONTH(INDEX('分け方の表'!$O$4:$O$53,O1775)),1),DATE(YEAR(B1775),MONTH(B1775),1)),DATE(YEAR(B1775),MONTH(B1775),1)))</f>
        <v/>
      </c>
      <c r="N1775" s="39">
        <f>IF(L1775&lt;&gt;1,"",IF(J1775="",0,IF(COUNTIFS($J$4:J1775,J1775)&gt;1,1,0)))</f>
        <v/>
      </c>
      <c r="O1775" s="39">
        <f>IF(L1775&lt;&gt;1,"",IF(J1775="",0,IFERROR(MATCH(J1775,'分け方の表'!$M$4:$M$53,0),0)))</f>
        <v/>
      </c>
      <c r="P1775" s="39">
        <f>IF(L1775&lt;&gt;1,"",IF(SUMPRODUCT((COUNTIFS(C1775,"*"&amp;'分け方の表'!$F$4:$F$23&amp;"*")&gt;0)*('分け方の表'!$F$4:$F$23&lt;&gt;"")*'分け方の表'!$I$4:$I$23)=0,99,1+COUNTIFS('分け方の表'!$I$4:$I$23,"&gt;"&amp;SUMPRODUCT((COUNTIFS(C1775,"*"&amp;'分け方の表'!$F$4:$F$23&amp;"*")&gt;0)*('分け方の表'!$F$4:$F$23&lt;&gt;"")*'分け方の表'!$I$4:$I$23))))</f>
        <v/>
      </c>
      <c r="Q1775" s="39">
        <f>IF(L1775&lt;&gt;1,"",IF(P1775&gt;=99,"",INDEX('分け方の表'!$G$4:$G$23,P1775)&amp;""))</f>
        <v/>
      </c>
      <c r="R1775" s="39">
        <f>IF(L1775&lt;&gt;1,"",IF((F1775="収入")*(G1775="給与")*(E1775&lt;&gt;"")*(COUNTIFS('分け方の表'!$J$4:$J$13,E1775)&gt;0),INDEX('分け方の表'!$K$4:$K$13,MATCH(E1775,'分け方の表'!$J$4:$J$13,0))&amp;"",IFERROR(INDEX('分け方の表'!$C$4:$C$103,MATCH(F1775&amp;"|"&amp;G1775,'分け方の表'!$D$4:$D$103,0))&amp;"",IFERROR(INDEX('分け方の表'!$C$4:$C$103,MATCH(F1775&amp;"|（ほか全部）",'分け方の表'!$D$4:$D$103,0))&amp;"","未分類"))))</f>
        <v/>
      </c>
      <c r="S1775" s="39">
        <f>IF(L1775&lt;&gt;1,"",IF(N1775=1,"",IF(IF(O1775&gt;0,INDEX('分け方の表'!$N$4:$N$53,O1775)&amp;"","")&lt;&gt;"",IF(INDEX('分け方の表'!$N$4:$N$53,O1775)="（数えない）","",INDEX('分け方の表'!$N$4:$N$53,O1775)&amp;""),IF(I1775&amp;""="1",IF((Q1775&lt;&gt;"")*(D1775&lt;0)*(IFERROR(INDEX('入力'!$E$30:$E$88,MATCH(Q1775,'入力'!$A$30:$A$88,0)),"")="貯める・増やす"),Q1775,""),IF(A1775&amp;""="0","",IF(Q1775&lt;&gt;"",Q1775,R1775))))))</f>
        <v/>
      </c>
      <c r="T1775" s="56">
        <f>IF(S1775="","",IF(IFERROR(INDEX('入力'!$E$30:$E$88,MATCH(S1775,'入力'!$A$30:$A$88,0)),"")="入るお金",D1775,-D1775))</f>
        <v/>
      </c>
      <c r="U1775" s="39">
        <f>IF(L1775="","",IF(L1775&lt;&gt;1,"見出しなど",IF(N1775=1,"重なり",IF(S1775="",IF(O1775&gt;0,"数えない（直した）",IF(I1775&amp;""="1","振替",IF(A1775&amp;""="0","計算対象外","数えない"))),IF(COUNTIFS('入力'!$A$30:$A$88,S1775)=0,"一覧にない費目",IF(O1775&gt;0,"直した",IF(S1775="未分類","未分類","OK")))))))</f>
        <v/>
      </c>
    </row>
    <row r="1776">
      <c r="A1776" s="40" t="n"/>
      <c r="B1776" s="34" t="n"/>
      <c r="C1776" s="35" t="n"/>
      <c r="D1776" s="36" t="n"/>
      <c r="E1776" s="35" t="n"/>
      <c r="F1776" s="35" t="n"/>
      <c r="G1776" s="35" t="n"/>
      <c r="H1776" s="35" t="n"/>
      <c r="I1776" s="40" t="n"/>
      <c r="J1776" s="35" t="n"/>
      <c r="L1776" s="39">
        <f>IF(B1776="","",IFERROR(YEAR(B1776)*0+D1776*0+1,0))</f>
        <v/>
      </c>
      <c r="M1776" s="55">
        <f>IF(L1776&lt;&gt;1,"",IF(O1776&gt;0,IF(INDEX('分け方の表'!$O$4:$O$53,O1776)&lt;&gt;"",DATE(YEAR(INDEX('分け方の表'!$O$4:$O$53,O1776)),MONTH(INDEX('分け方の表'!$O$4:$O$53,O1776)),1),DATE(YEAR(B1776),MONTH(B1776),1)),DATE(YEAR(B1776),MONTH(B1776),1)))</f>
        <v/>
      </c>
      <c r="N1776" s="39">
        <f>IF(L1776&lt;&gt;1,"",IF(J1776="",0,IF(COUNTIFS($J$4:J1776,J1776)&gt;1,1,0)))</f>
        <v/>
      </c>
      <c r="O1776" s="39">
        <f>IF(L1776&lt;&gt;1,"",IF(J1776="",0,IFERROR(MATCH(J1776,'分け方の表'!$M$4:$M$53,0),0)))</f>
        <v/>
      </c>
      <c r="P1776" s="39">
        <f>IF(L1776&lt;&gt;1,"",IF(SUMPRODUCT((COUNTIFS(C1776,"*"&amp;'分け方の表'!$F$4:$F$23&amp;"*")&gt;0)*('分け方の表'!$F$4:$F$23&lt;&gt;"")*'分け方の表'!$I$4:$I$23)=0,99,1+COUNTIFS('分け方の表'!$I$4:$I$23,"&gt;"&amp;SUMPRODUCT((COUNTIFS(C1776,"*"&amp;'分け方の表'!$F$4:$F$23&amp;"*")&gt;0)*('分け方の表'!$F$4:$F$23&lt;&gt;"")*'分け方の表'!$I$4:$I$23))))</f>
        <v/>
      </c>
      <c r="Q1776" s="39">
        <f>IF(L1776&lt;&gt;1,"",IF(P1776&gt;=99,"",INDEX('分け方の表'!$G$4:$G$23,P1776)&amp;""))</f>
        <v/>
      </c>
      <c r="R1776" s="39">
        <f>IF(L1776&lt;&gt;1,"",IF((F1776="収入")*(G1776="給与")*(E1776&lt;&gt;"")*(COUNTIFS('分け方の表'!$J$4:$J$13,E1776)&gt;0),INDEX('分け方の表'!$K$4:$K$13,MATCH(E1776,'分け方の表'!$J$4:$J$13,0))&amp;"",IFERROR(INDEX('分け方の表'!$C$4:$C$103,MATCH(F1776&amp;"|"&amp;G1776,'分け方の表'!$D$4:$D$103,0))&amp;"",IFERROR(INDEX('分け方の表'!$C$4:$C$103,MATCH(F1776&amp;"|（ほか全部）",'分け方の表'!$D$4:$D$103,0))&amp;"","未分類"))))</f>
        <v/>
      </c>
      <c r="S1776" s="39">
        <f>IF(L1776&lt;&gt;1,"",IF(N1776=1,"",IF(IF(O1776&gt;0,INDEX('分け方の表'!$N$4:$N$53,O1776)&amp;"","")&lt;&gt;"",IF(INDEX('分け方の表'!$N$4:$N$53,O1776)="（数えない）","",INDEX('分け方の表'!$N$4:$N$53,O1776)&amp;""),IF(I1776&amp;""="1",IF((Q1776&lt;&gt;"")*(D1776&lt;0)*(IFERROR(INDEX('入力'!$E$30:$E$88,MATCH(Q1776,'入力'!$A$30:$A$88,0)),"")="貯める・増やす"),Q1776,""),IF(A1776&amp;""="0","",IF(Q1776&lt;&gt;"",Q1776,R1776))))))</f>
        <v/>
      </c>
      <c r="T1776" s="56">
        <f>IF(S1776="","",IF(IFERROR(INDEX('入力'!$E$30:$E$88,MATCH(S1776,'入力'!$A$30:$A$88,0)),"")="入るお金",D1776,-D1776))</f>
        <v/>
      </c>
      <c r="U1776" s="39">
        <f>IF(L1776="","",IF(L1776&lt;&gt;1,"見出しなど",IF(N1776=1,"重なり",IF(S1776="",IF(O1776&gt;0,"数えない（直した）",IF(I1776&amp;""="1","振替",IF(A1776&amp;""="0","計算対象外","数えない"))),IF(COUNTIFS('入力'!$A$30:$A$88,S1776)=0,"一覧にない費目",IF(O1776&gt;0,"直した",IF(S1776="未分類","未分類","OK")))))))</f>
        <v/>
      </c>
    </row>
    <row r="1777">
      <c r="A1777" s="40" t="n"/>
      <c r="B1777" s="34" t="n"/>
      <c r="C1777" s="35" t="n"/>
      <c r="D1777" s="36" t="n"/>
      <c r="E1777" s="35" t="n"/>
      <c r="F1777" s="35" t="n"/>
      <c r="G1777" s="35" t="n"/>
      <c r="H1777" s="35" t="n"/>
      <c r="I1777" s="40" t="n"/>
      <c r="J1777" s="35" t="n"/>
      <c r="L1777" s="39">
        <f>IF(B1777="","",IFERROR(YEAR(B1777)*0+D1777*0+1,0))</f>
        <v/>
      </c>
      <c r="M1777" s="55">
        <f>IF(L1777&lt;&gt;1,"",IF(O1777&gt;0,IF(INDEX('分け方の表'!$O$4:$O$53,O1777)&lt;&gt;"",DATE(YEAR(INDEX('分け方の表'!$O$4:$O$53,O1777)),MONTH(INDEX('分け方の表'!$O$4:$O$53,O1777)),1),DATE(YEAR(B1777),MONTH(B1777),1)),DATE(YEAR(B1777),MONTH(B1777),1)))</f>
        <v/>
      </c>
      <c r="N1777" s="39">
        <f>IF(L1777&lt;&gt;1,"",IF(J1777="",0,IF(COUNTIFS($J$4:J1777,J1777)&gt;1,1,0)))</f>
        <v/>
      </c>
      <c r="O1777" s="39">
        <f>IF(L1777&lt;&gt;1,"",IF(J1777="",0,IFERROR(MATCH(J1777,'分け方の表'!$M$4:$M$53,0),0)))</f>
        <v/>
      </c>
      <c r="P1777" s="39">
        <f>IF(L1777&lt;&gt;1,"",IF(SUMPRODUCT((COUNTIFS(C1777,"*"&amp;'分け方の表'!$F$4:$F$23&amp;"*")&gt;0)*('分け方の表'!$F$4:$F$23&lt;&gt;"")*'分け方の表'!$I$4:$I$23)=0,99,1+COUNTIFS('分け方の表'!$I$4:$I$23,"&gt;"&amp;SUMPRODUCT((COUNTIFS(C1777,"*"&amp;'分け方の表'!$F$4:$F$23&amp;"*")&gt;0)*('分け方の表'!$F$4:$F$23&lt;&gt;"")*'分け方の表'!$I$4:$I$23))))</f>
        <v/>
      </c>
      <c r="Q1777" s="39">
        <f>IF(L1777&lt;&gt;1,"",IF(P1777&gt;=99,"",INDEX('分け方の表'!$G$4:$G$23,P1777)&amp;""))</f>
        <v/>
      </c>
      <c r="R1777" s="39">
        <f>IF(L1777&lt;&gt;1,"",IF((F1777="収入")*(G1777="給与")*(E1777&lt;&gt;"")*(COUNTIFS('分け方の表'!$J$4:$J$13,E1777)&gt;0),INDEX('分け方の表'!$K$4:$K$13,MATCH(E1777,'分け方の表'!$J$4:$J$13,0))&amp;"",IFERROR(INDEX('分け方の表'!$C$4:$C$103,MATCH(F1777&amp;"|"&amp;G1777,'分け方の表'!$D$4:$D$103,0))&amp;"",IFERROR(INDEX('分け方の表'!$C$4:$C$103,MATCH(F1777&amp;"|（ほか全部）",'分け方の表'!$D$4:$D$103,0))&amp;"","未分類"))))</f>
        <v/>
      </c>
      <c r="S1777" s="39">
        <f>IF(L1777&lt;&gt;1,"",IF(N1777=1,"",IF(IF(O1777&gt;0,INDEX('分け方の表'!$N$4:$N$53,O1777)&amp;"","")&lt;&gt;"",IF(INDEX('分け方の表'!$N$4:$N$53,O1777)="（数えない）","",INDEX('分け方の表'!$N$4:$N$53,O1777)&amp;""),IF(I1777&amp;""="1",IF((Q1777&lt;&gt;"")*(D1777&lt;0)*(IFERROR(INDEX('入力'!$E$30:$E$88,MATCH(Q1777,'入力'!$A$30:$A$88,0)),"")="貯める・増やす"),Q1777,""),IF(A1777&amp;""="0","",IF(Q1777&lt;&gt;"",Q1777,R1777))))))</f>
        <v/>
      </c>
      <c r="T1777" s="56">
        <f>IF(S1777="","",IF(IFERROR(INDEX('入力'!$E$30:$E$88,MATCH(S1777,'入力'!$A$30:$A$88,0)),"")="入るお金",D1777,-D1777))</f>
        <v/>
      </c>
      <c r="U1777" s="39">
        <f>IF(L1777="","",IF(L1777&lt;&gt;1,"見出しなど",IF(N1777=1,"重なり",IF(S1777="",IF(O1777&gt;0,"数えない（直した）",IF(I1777&amp;""="1","振替",IF(A1777&amp;""="0","計算対象外","数えない"))),IF(COUNTIFS('入力'!$A$30:$A$88,S1777)=0,"一覧にない費目",IF(O1777&gt;0,"直した",IF(S1777="未分類","未分類","OK")))))))</f>
        <v/>
      </c>
    </row>
    <row r="1778">
      <c r="A1778" s="40" t="n"/>
      <c r="B1778" s="34" t="n"/>
      <c r="C1778" s="35" t="n"/>
      <c r="D1778" s="36" t="n"/>
      <c r="E1778" s="35" t="n"/>
      <c r="F1778" s="35" t="n"/>
      <c r="G1778" s="35" t="n"/>
      <c r="H1778" s="35" t="n"/>
      <c r="I1778" s="40" t="n"/>
      <c r="J1778" s="35" t="n"/>
      <c r="L1778" s="39">
        <f>IF(B1778="","",IFERROR(YEAR(B1778)*0+D1778*0+1,0))</f>
        <v/>
      </c>
      <c r="M1778" s="55">
        <f>IF(L1778&lt;&gt;1,"",IF(O1778&gt;0,IF(INDEX('分け方の表'!$O$4:$O$53,O1778)&lt;&gt;"",DATE(YEAR(INDEX('分け方の表'!$O$4:$O$53,O1778)),MONTH(INDEX('分け方の表'!$O$4:$O$53,O1778)),1),DATE(YEAR(B1778),MONTH(B1778),1)),DATE(YEAR(B1778),MONTH(B1778),1)))</f>
        <v/>
      </c>
      <c r="N1778" s="39">
        <f>IF(L1778&lt;&gt;1,"",IF(J1778="",0,IF(COUNTIFS($J$4:J1778,J1778)&gt;1,1,0)))</f>
        <v/>
      </c>
      <c r="O1778" s="39">
        <f>IF(L1778&lt;&gt;1,"",IF(J1778="",0,IFERROR(MATCH(J1778,'分け方の表'!$M$4:$M$53,0),0)))</f>
        <v/>
      </c>
      <c r="P1778" s="39">
        <f>IF(L1778&lt;&gt;1,"",IF(SUMPRODUCT((COUNTIFS(C1778,"*"&amp;'分け方の表'!$F$4:$F$23&amp;"*")&gt;0)*('分け方の表'!$F$4:$F$23&lt;&gt;"")*'分け方の表'!$I$4:$I$23)=0,99,1+COUNTIFS('分け方の表'!$I$4:$I$23,"&gt;"&amp;SUMPRODUCT((COUNTIFS(C1778,"*"&amp;'分け方の表'!$F$4:$F$23&amp;"*")&gt;0)*('分け方の表'!$F$4:$F$23&lt;&gt;"")*'分け方の表'!$I$4:$I$23))))</f>
        <v/>
      </c>
      <c r="Q1778" s="39">
        <f>IF(L1778&lt;&gt;1,"",IF(P1778&gt;=99,"",INDEX('分け方の表'!$G$4:$G$23,P1778)&amp;""))</f>
        <v/>
      </c>
      <c r="R1778" s="39">
        <f>IF(L1778&lt;&gt;1,"",IF((F1778="収入")*(G1778="給与")*(E1778&lt;&gt;"")*(COUNTIFS('分け方の表'!$J$4:$J$13,E1778)&gt;0),INDEX('分け方の表'!$K$4:$K$13,MATCH(E1778,'分け方の表'!$J$4:$J$13,0))&amp;"",IFERROR(INDEX('分け方の表'!$C$4:$C$103,MATCH(F1778&amp;"|"&amp;G1778,'分け方の表'!$D$4:$D$103,0))&amp;"",IFERROR(INDEX('分け方の表'!$C$4:$C$103,MATCH(F1778&amp;"|（ほか全部）",'分け方の表'!$D$4:$D$103,0))&amp;"","未分類"))))</f>
        <v/>
      </c>
      <c r="S1778" s="39">
        <f>IF(L1778&lt;&gt;1,"",IF(N1778=1,"",IF(IF(O1778&gt;0,INDEX('分け方の表'!$N$4:$N$53,O1778)&amp;"","")&lt;&gt;"",IF(INDEX('分け方の表'!$N$4:$N$53,O1778)="（数えない）","",INDEX('分け方の表'!$N$4:$N$53,O1778)&amp;""),IF(I1778&amp;""="1",IF((Q1778&lt;&gt;"")*(D1778&lt;0)*(IFERROR(INDEX('入力'!$E$30:$E$88,MATCH(Q1778,'入力'!$A$30:$A$88,0)),"")="貯める・増やす"),Q1778,""),IF(A1778&amp;""="0","",IF(Q1778&lt;&gt;"",Q1778,R1778))))))</f>
        <v/>
      </c>
      <c r="T1778" s="56">
        <f>IF(S1778="","",IF(IFERROR(INDEX('入力'!$E$30:$E$88,MATCH(S1778,'入力'!$A$30:$A$88,0)),"")="入るお金",D1778,-D1778))</f>
        <v/>
      </c>
      <c r="U1778" s="39">
        <f>IF(L1778="","",IF(L1778&lt;&gt;1,"見出しなど",IF(N1778=1,"重なり",IF(S1778="",IF(O1778&gt;0,"数えない（直した）",IF(I1778&amp;""="1","振替",IF(A1778&amp;""="0","計算対象外","数えない"))),IF(COUNTIFS('入力'!$A$30:$A$88,S1778)=0,"一覧にない費目",IF(O1778&gt;0,"直した",IF(S1778="未分類","未分類","OK")))))))</f>
        <v/>
      </c>
    </row>
    <row r="1779">
      <c r="A1779" s="40" t="n"/>
      <c r="B1779" s="34" t="n"/>
      <c r="C1779" s="35" t="n"/>
      <c r="D1779" s="36" t="n"/>
      <c r="E1779" s="35" t="n"/>
      <c r="F1779" s="35" t="n"/>
      <c r="G1779" s="35" t="n"/>
      <c r="H1779" s="35" t="n"/>
      <c r="I1779" s="40" t="n"/>
      <c r="J1779" s="35" t="n"/>
      <c r="L1779" s="39">
        <f>IF(B1779="","",IFERROR(YEAR(B1779)*0+D1779*0+1,0))</f>
        <v/>
      </c>
      <c r="M1779" s="55">
        <f>IF(L1779&lt;&gt;1,"",IF(O1779&gt;0,IF(INDEX('分け方の表'!$O$4:$O$53,O1779)&lt;&gt;"",DATE(YEAR(INDEX('分け方の表'!$O$4:$O$53,O1779)),MONTH(INDEX('分け方の表'!$O$4:$O$53,O1779)),1),DATE(YEAR(B1779),MONTH(B1779),1)),DATE(YEAR(B1779),MONTH(B1779),1)))</f>
        <v/>
      </c>
      <c r="N1779" s="39">
        <f>IF(L1779&lt;&gt;1,"",IF(J1779="",0,IF(COUNTIFS($J$4:J1779,J1779)&gt;1,1,0)))</f>
        <v/>
      </c>
      <c r="O1779" s="39">
        <f>IF(L1779&lt;&gt;1,"",IF(J1779="",0,IFERROR(MATCH(J1779,'分け方の表'!$M$4:$M$53,0),0)))</f>
        <v/>
      </c>
      <c r="P1779" s="39">
        <f>IF(L1779&lt;&gt;1,"",IF(SUMPRODUCT((COUNTIFS(C1779,"*"&amp;'分け方の表'!$F$4:$F$23&amp;"*")&gt;0)*('分け方の表'!$F$4:$F$23&lt;&gt;"")*'分け方の表'!$I$4:$I$23)=0,99,1+COUNTIFS('分け方の表'!$I$4:$I$23,"&gt;"&amp;SUMPRODUCT((COUNTIFS(C1779,"*"&amp;'分け方の表'!$F$4:$F$23&amp;"*")&gt;0)*('分け方の表'!$F$4:$F$23&lt;&gt;"")*'分け方の表'!$I$4:$I$23))))</f>
        <v/>
      </c>
      <c r="Q1779" s="39">
        <f>IF(L1779&lt;&gt;1,"",IF(P1779&gt;=99,"",INDEX('分け方の表'!$G$4:$G$23,P1779)&amp;""))</f>
        <v/>
      </c>
      <c r="R1779" s="39">
        <f>IF(L1779&lt;&gt;1,"",IF((F1779="収入")*(G1779="給与")*(E1779&lt;&gt;"")*(COUNTIFS('分け方の表'!$J$4:$J$13,E1779)&gt;0),INDEX('分け方の表'!$K$4:$K$13,MATCH(E1779,'分け方の表'!$J$4:$J$13,0))&amp;"",IFERROR(INDEX('分け方の表'!$C$4:$C$103,MATCH(F1779&amp;"|"&amp;G1779,'分け方の表'!$D$4:$D$103,0))&amp;"",IFERROR(INDEX('分け方の表'!$C$4:$C$103,MATCH(F1779&amp;"|（ほか全部）",'分け方の表'!$D$4:$D$103,0))&amp;"","未分類"))))</f>
        <v/>
      </c>
      <c r="S1779" s="39">
        <f>IF(L1779&lt;&gt;1,"",IF(N1779=1,"",IF(IF(O1779&gt;0,INDEX('分け方の表'!$N$4:$N$53,O1779)&amp;"","")&lt;&gt;"",IF(INDEX('分け方の表'!$N$4:$N$53,O1779)="（数えない）","",INDEX('分け方の表'!$N$4:$N$53,O1779)&amp;""),IF(I1779&amp;""="1",IF((Q1779&lt;&gt;"")*(D1779&lt;0)*(IFERROR(INDEX('入力'!$E$30:$E$88,MATCH(Q1779,'入力'!$A$30:$A$88,0)),"")="貯める・増やす"),Q1779,""),IF(A1779&amp;""="0","",IF(Q1779&lt;&gt;"",Q1779,R1779))))))</f>
        <v/>
      </c>
      <c r="T1779" s="56">
        <f>IF(S1779="","",IF(IFERROR(INDEX('入力'!$E$30:$E$88,MATCH(S1779,'入力'!$A$30:$A$88,0)),"")="入るお金",D1779,-D1779))</f>
        <v/>
      </c>
      <c r="U1779" s="39">
        <f>IF(L1779="","",IF(L1779&lt;&gt;1,"見出しなど",IF(N1779=1,"重なり",IF(S1779="",IF(O1779&gt;0,"数えない（直した）",IF(I1779&amp;""="1","振替",IF(A1779&amp;""="0","計算対象外","数えない"))),IF(COUNTIFS('入力'!$A$30:$A$88,S1779)=0,"一覧にない費目",IF(O1779&gt;0,"直した",IF(S1779="未分類","未分類","OK")))))))</f>
        <v/>
      </c>
    </row>
    <row r="1780">
      <c r="A1780" s="40" t="n"/>
      <c r="B1780" s="34" t="n"/>
      <c r="C1780" s="35" t="n"/>
      <c r="D1780" s="36" t="n"/>
      <c r="E1780" s="35" t="n"/>
      <c r="F1780" s="35" t="n"/>
      <c r="G1780" s="35" t="n"/>
      <c r="H1780" s="35" t="n"/>
      <c r="I1780" s="40" t="n"/>
      <c r="J1780" s="35" t="n"/>
      <c r="L1780" s="39">
        <f>IF(B1780="","",IFERROR(YEAR(B1780)*0+D1780*0+1,0))</f>
        <v/>
      </c>
      <c r="M1780" s="55">
        <f>IF(L1780&lt;&gt;1,"",IF(O1780&gt;0,IF(INDEX('分け方の表'!$O$4:$O$53,O1780)&lt;&gt;"",DATE(YEAR(INDEX('分け方の表'!$O$4:$O$53,O1780)),MONTH(INDEX('分け方の表'!$O$4:$O$53,O1780)),1),DATE(YEAR(B1780),MONTH(B1780),1)),DATE(YEAR(B1780),MONTH(B1780),1)))</f>
        <v/>
      </c>
      <c r="N1780" s="39">
        <f>IF(L1780&lt;&gt;1,"",IF(J1780="",0,IF(COUNTIFS($J$4:J1780,J1780)&gt;1,1,0)))</f>
        <v/>
      </c>
      <c r="O1780" s="39">
        <f>IF(L1780&lt;&gt;1,"",IF(J1780="",0,IFERROR(MATCH(J1780,'分け方の表'!$M$4:$M$53,0),0)))</f>
        <v/>
      </c>
      <c r="P1780" s="39">
        <f>IF(L1780&lt;&gt;1,"",IF(SUMPRODUCT((COUNTIFS(C1780,"*"&amp;'分け方の表'!$F$4:$F$23&amp;"*")&gt;0)*('分け方の表'!$F$4:$F$23&lt;&gt;"")*'分け方の表'!$I$4:$I$23)=0,99,1+COUNTIFS('分け方の表'!$I$4:$I$23,"&gt;"&amp;SUMPRODUCT((COUNTIFS(C1780,"*"&amp;'分け方の表'!$F$4:$F$23&amp;"*")&gt;0)*('分け方の表'!$F$4:$F$23&lt;&gt;"")*'分け方の表'!$I$4:$I$23))))</f>
        <v/>
      </c>
      <c r="Q1780" s="39">
        <f>IF(L1780&lt;&gt;1,"",IF(P1780&gt;=99,"",INDEX('分け方の表'!$G$4:$G$23,P1780)&amp;""))</f>
        <v/>
      </c>
      <c r="R1780" s="39">
        <f>IF(L1780&lt;&gt;1,"",IF((F1780="収入")*(G1780="給与")*(E1780&lt;&gt;"")*(COUNTIFS('分け方の表'!$J$4:$J$13,E1780)&gt;0),INDEX('分け方の表'!$K$4:$K$13,MATCH(E1780,'分け方の表'!$J$4:$J$13,0))&amp;"",IFERROR(INDEX('分け方の表'!$C$4:$C$103,MATCH(F1780&amp;"|"&amp;G1780,'分け方の表'!$D$4:$D$103,0))&amp;"",IFERROR(INDEX('分け方の表'!$C$4:$C$103,MATCH(F1780&amp;"|（ほか全部）",'分け方の表'!$D$4:$D$103,0))&amp;"","未分類"))))</f>
        <v/>
      </c>
      <c r="S1780" s="39">
        <f>IF(L1780&lt;&gt;1,"",IF(N1780=1,"",IF(IF(O1780&gt;0,INDEX('分け方の表'!$N$4:$N$53,O1780)&amp;"","")&lt;&gt;"",IF(INDEX('分け方の表'!$N$4:$N$53,O1780)="（数えない）","",INDEX('分け方の表'!$N$4:$N$53,O1780)&amp;""),IF(I1780&amp;""="1",IF((Q1780&lt;&gt;"")*(D1780&lt;0)*(IFERROR(INDEX('入力'!$E$30:$E$88,MATCH(Q1780,'入力'!$A$30:$A$88,0)),"")="貯める・増やす"),Q1780,""),IF(A1780&amp;""="0","",IF(Q1780&lt;&gt;"",Q1780,R1780))))))</f>
        <v/>
      </c>
      <c r="T1780" s="56">
        <f>IF(S1780="","",IF(IFERROR(INDEX('入力'!$E$30:$E$88,MATCH(S1780,'入力'!$A$30:$A$88,0)),"")="入るお金",D1780,-D1780))</f>
        <v/>
      </c>
      <c r="U1780" s="39">
        <f>IF(L1780="","",IF(L1780&lt;&gt;1,"見出しなど",IF(N1780=1,"重なり",IF(S1780="",IF(O1780&gt;0,"数えない（直した）",IF(I1780&amp;""="1","振替",IF(A1780&amp;""="0","計算対象外","数えない"))),IF(COUNTIFS('入力'!$A$30:$A$88,S1780)=0,"一覧にない費目",IF(O1780&gt;0,"直した",IF(S1780="未分類","未分類","OK")))))))</f>
        <v/>
      </c>
    </row>
    <row r="1781">
      <c r="A1781" s="40" t="n"/>
      <c r="B1781" s="34" t="n"/>
      <c r="C1781" s="35" t="n"/>
      <c r="D1781" s="36" t="n"/>
      <c r="E1781" s="35" t="n"/>
      <c r="F1781" s="35" t="n"/>
      <c r="G1781" s="35" t="n"/>
      <c r="H1781" s="35" t="n"/>
      <c r="I1781" s="40" t="n"/>
      <c r="J1781" s="35" t="n"/>
      <c r="L1781" s="39">
        <f>IF(B1781="","",IFERROR(YEAR(B1781)*0+D1781*0+1,0))</f>
        <v/>
      </c>
      <c r="M1781" s="55">
        <f>IF(L1781&lt;&gt;1,"",IF(O1781&gt;0,IF(INDEX('分け方の表'!$O$4:$O$53,O1781)&lt;&gt;"",DATE(YEAR(INDEX('分け方の表'!$O$4:$O$53,O1781)),MONTH(INDEX('分け方の表'!$O$4:$O$53,O1781)),1),DATE(YEAR(B1781),MONTH(B1781),1)),DATE(YEAR(B1781),MONTH(B1781),1)))</f>
        <v/>
      </c>
      <c r="N1781" s="39">
        <f>IF(L1781&lt;&gt;1,"",IF(J1781="",0,IF(COUNTIFS($J$4:J1781,J1781)&gt;1,1,0)))</f>
        <v/>
      </c>
      <c r="O1781" s="39">
        <f>IF(L1781&lt;&gt;1,"",IF(J1781="",0,IFERROR(MATCH(J1781,'分け方の表'!$M$4:$M$53,0),0)))</f>
        <v/>
      </c>
      <c r="P1781" s="39">
        <f>IF(L1781&lt;&gt;1,"",IF(SUMPRODUCT((COUNTIFS(C1781,"*"&amp;'分け方の表'!$F$4:$F$23&amp;"*")&gt;0)*('分け方の表'!$F$4:$F$23&lt;&gt;"")*'分け方の表'!$I$4:$I$23)=0,99,1+COUNTIFS('分け方の表'!$I$4:$I$23,"&gt;"&amp;SUMPRODUCT((COUNTIFS(C1781,"*"&amp;'分け方の表'!$F$4:$F$23&amp;"*")&gt;0)*('分け方の表'!$F$4:$F$23&lt;&gt;"")*'分け方の表'!$I$4:$I$23))))</f>
        <v/>
      </c>
      <c r="Q1781" s="39">
        <f>IF(L1781&lt;&gt;1,"",IF(P1781&gt;=99,"",INDEX('分け方の表'!$G$4:$G$23,P1781)&amp;""))</f>
        <v/>
      </c>
      <c r="R1781" s="39">
        <f>IF(L1781&lt;&gt;1,"",IF((F1781="収入")*(G1781="給与")*(E1781&lt;&gt;"")*(COUNTIFS('分け方の表'!$J$4:$J$13,E1781)&gt;0),INDEX('分け方の表'!$K$4:$K$13,MATCH(E1781,'分け方の表'!$J$4:$J$13,0))&amp;"",IFERROR(INDEX('分け方の表'!$C$4:$C$103,MATCH(F1781&amp;"|"&amp;G1781,'分け方の表'!$D$4:$D$103,0))&amp;"",IFERROR(INDEX('分け方の表'!$C$4:$C$103,MATCH(F1781&amp;"|（ほか全部）",'分け方の表'!$D$4:$D$103,0))&amp;"","未分類"))))</f>
        <v/>
      </c>
      <c r="S1781" s="39">
        <f>IF(L1781&lt;&gt;1,"",IF(N1781=1,"",IF(IF(O1781&gt;0,INDEX('分け方の表'!$N$4:$N$53,O1781)&amp;"","")&lt;&gt;"",IF(INDEX('分け方の表'!$N$4:$N$53,O1781)="（数えない）","",INDEX('分け方の表'!$N$4:$N$53,O1781)&amp;""),IF(I1781&amp;""="1",IF((Q1781&lt;&gt;"")*(D1781&lt;0)*(IFERROR(INDEX('入力'!$E$30:$E$88,MATCH(Q1781,'入力'!$A$30:$A$88,0)),"")="貯める・増やす"),Q1781,""),IF(A1781&amp;""="0","",IF(Q1781&lt;&gt;"",Q1781,R1781))))))</f>
        <v/>
      </c>
      <c r="T1781" s="56">
        <f>IF(S1781="","",IF(IFERROR(INDEX('入力'!$E$30:$E$88,MATCH(S1781,'入力'!$A$30:$A$88,0)),"")="入るお金",D1781,-D1781))</f>
        <v/>
      </c>
      <c r="U1781" s="39">
        <f>IF(L1781="","",IF(L1781&lt;&gt;1,"見出しなど",IF(N1781=1,"重なり",IF(S1781="",IF(O1781&gt;0,"数えない（直した）",IF(I1781&amp;""="1","振替",IF(A1781&amp;""="0","計算対象外","数えない"))),IF(COUNTIFS('入力'!$A$30:$A$88,S1781)=0,"一覧にない費目",IF(O1781&gt;0,"直した",IF(S1781="未分類","未分類","OK")))))))</f>
        <v/>
      </c>
    </row>
    <row r="1782">
      <c r="A1782" s="40" t="n"/>
      <c r="B1782" s="34" t="n"/>
      <c r="C1782" s="35" t="n"/>
      <c r="D1782" s="36" t="n"/>
      <c r="E1782" s="35" t="n"/>
      <c r="F1782" s="35" t="n"/>
      <c r="G1782" s="35" t="n"/>
      <c r="H1782" s="35" t="n"/>
      <c r="I1782" s="40" t="n"/>
      <c r="J1782" s="35" t="n"/>
      <c r="L1782" s="39">
        <f>IF(B1782="","",IFERROR(YEAR(B1782)*0+D1782*0+1,0))</f>
        <v/>
      </c>
      <c r="M1782" s="55">
        <f>IF(L1782&lt;&gt;1,"",IF(O1782&gt;0,IF(INDEX('分け方の表'!$O$4:$O$53,O1782)&lt;&gt;"",DATE(YEAR(INDEX('分け方の表'!$O$4:$O$53,O1782)),MONTH(INDEX('分け方の表'!$O$4:$O$53,O1782)),1),DATE(YEAR(B1782),MONTH(B1782),1)),DATE(YEAR(B1782),MONTH(B1782),1)))</f>
        <v/>
      </c>
      <c r="N1782" s="39">
        <f>IF(L1782&lt;&gt;1,"",IF(J1782="",0,IF(COUNTIFS($J$4:J1782,J1782)&gt;1,1,0)))</f>
        <v/>
      </c>
      <c r="O1782" s="39">
        <f>IF(L1782&lt;&gt;1,"",IF(J1782="",0,IFERROR(MATCH(J1782,'分け方の表'!$M$4:$M$53,0),0)))</f>
        <v/>
      </c>
      <c r="P1782" s="39">
        <f>IF(L1782&lt;&gt;1,"",IF(SUMPRODUCT((COUNTIFS(C1782,"*"&amp;'分け方の表'!$F$4:$F$23&amp;"*")&gt;0)*('分け方の表'!$F$4:$F$23&lt;&gt;"")*'分け方の表'!$I$4:$I$23)=0,99,1+COUNTIFS('分け方の表'!$I$4:$I$23,"&gt;"&amp;SUMPRODUCT((COUNTIFS(C1782,"*"&amp;'分け方の表'!$F$4:$F$23&amp;"*")&gt;0)*('分け方の表'!$F$4:$F$23&lt;&gt;"")*'分け方の表'!$I$4:$I$23))))</f>
        <v/>
      </c>
      <c r="Q1782" s="39">
        <f>IF(L1782&lt;&gt;1,"",IF(P1782&gt;=99,"",INDEX('分け方の表'!$G$4:$G$23,P1782)&amp;""))</f>
        <v/>
      </c>
      <c r="R1782" s="39">
        <f>IF(L1782&lt;&gt;1,"",IF((F1782="収入")*(G1782="給与")*(E1782&lt;&gt;"")*(COUNTIFS('分け方の表'!$J$4:$J$13,E1782)&gt;0),INDEX('分け方の表'!$K$4:$K$13,MATCH(E1782,'分け方の表'!$J$4:$J$13,0))&amp;"",IFERROR(INDEX('分け方の表'!$C$4:$C$103,MATCH(F1782&amp;"|"&amp;G1782,'分け方の表'!$D$4:$D$103,0))&amp;"",IFERROR(INDEX('分け方の表'!$C$4:$C$103,MATCH(F1782&amp;"|（ほか全部）",'分け方の表'!$D$4:$D$103,0))&amp;"","未分類"))))</f>
        <v/>
      </c>
      <c r="S1782" s="39">
        <f>IF(L1782&lt;&gt;1,"",IF(N1782=1,"",IF(IF(O1782&gt;0,INDEX('分け方の表'!$N$4:$N$53,O1782)&amp;"","")&lt;&gt;"",IF(INDEX('分け方の表'!$N$4:$N$53,O1782)="（数えない）","",INDEX('分け方の表'!$N$4:$N$53,O1782)&amp;""),IF(I1782&amp;""="1",IF((Q1782&lt;&gt;"")*(D1782&lt;0)*(IFERROR(INDEX('入力'!$E$30:$E$88,MATCH(Q1782,'入力'!$A$30:$A$88,0)),"")="貯める・増やす"),Q1782,""),IF(A1782&amp;""="0","",IF(Q1782&lt;&gt;"",Q1782,R1782))))))</f>
        <v/>
      </c>
      <c r="T1782" s="56">
        <f>IF(S1782="","",IF(IFERROR(INDEX('入力'!$E$30:$E$88,MATCH(S1782,'入力'!$A$30:$A$88,0)),"")="入るお金",D1782,-D1782))</f>
        <v/>
      </c>
      <c r="U1782" s="39">
        <f>IF(L1782="","",IF(L1782&lt;&gt;1,"見出しなど",IF(N1782=1,"重なり",IF(S1782="",IF(O1782&gt;0,"数えない（直した）",IF(I1782&amp;""="1","振替",IF(A1782&amp;""="0","計算対象外","数えない"))),IF(COUNTIFS('入力'!$A$30:$A$88,S1782)=0,"一覧にない費目",IF(O1782&gt;0,"直した",IF(S1782="未分類","未分類","OK")))))))</f>
        <v/>
      </c>
    </row>
    <row r="1783">
      <c r="A1783" s="40" t="n"/>
      <c r="B1783" s="34" t="n"/>
      <c r="C1783" s="35" t="n"/>
      <c r="D1783" s="36" t="n"/>
      <c r="E1783" s="35" t="n"/>
      <c r="F1783" s="35" t="n"/>
      <c r="G1783" s="35" t="n"/>
      <c r="H1783" s="35" t="n"/>
      <c r="I1783" s="40" t="n"/>
      <c r="J1783" s="35" t="n"/>
      <c r="L1783" s="39">
        <f>IF(B1783="","",IFERROR(YEAR(B1783)*0+D1783*0+1,0))</f>
        <v/>
      </c>
      <c r="M1783" s="55">
        <f>IF(L1783&lt;&gt;1,"",IF(O1783&gt;0,IF(INDEX('分け方の表'!$O$4:$O$53,O1783)&lt;&gt;"",DATE(YEAR(INDEX('分け方の表'!$O$4:$O$53,O1783)),MONTH(INDEX('分け方の表'!$O$4:$O$53,O1783)),1),DATE(YEAR(B1783),MONTH(B1783),1)),DATE(YEAR(B1783),MONTH(B1783),1)))</f>
        <v/>
      </c>
      <c r="N1783" s="39">
        <f>IF(L1783&lt;&gt;1,"",IF(J1783="",0,IF(COUNTIFS($J$4:J1783,J1783)&gt;1,1,0)))</f>
        <v/>
      </c>
      <c r="O1783" s="39">
        <f>IF(L1783&lt;&gt;1,"",IF(J1783="",0,IFERROR(MATCH(J1783,'分け方の表'!$M$4:$M$53,0),0)))</f>
        <v/>
      </c>
      <c r="P1783" s="39">
        <f>IF(L1783&lt;&gt;1,"",IF(SUMPRODUCT((COUNTIFS(C1783,"*"&amp;'分け方の表'!$F$4:$F$23&amp;"*")&gt;0)*('分け方の表'!$F$4:$F$23&lt;&gt;"")*'分け方の表'!$I$4:$I$23)=0,99,1+COUNTIFS('分け方の表'!$I$4:$I$23,"&gt;"&amp;SUMPRODUCT((COUNTIFS(C1783,"*"&amp;'分け方の表'!$F$4:$F$23&amp;"*")&gt;0)*('分け方の表'!$F$4:$F$23&lt;&gt;"")*'分け方の表'!$I$4:$I$23))))</f>
        <v/>
      </c>
      <c r="Q1783" s="39">
        <f>IF(L1783&lt;&gt;1,"",IF(P1783&gt;=99,"",INDEX('分け方の表'!$G$4:$G$23,P1783)&amp;""))</f>
        <v/>
      </c>
      <c r="R1783" s="39">
        <f>IF(L1783&lt;&gt;1,"",IF((F1783="収入")*(G1783="給与")*(E1783&lt;&gt;"")*(COUNTIFS('分け方の表'!$J$4:$J$13,E1783)&gt;0),INDEX('分け方の表'!$K$4:$K$13,MATCH(E1783,'分け方の表'!$J$4:$J$13,0))&amp;"",IFERROR(INDEX('分け方の表'!$C$4:$C$103,MATCH(F1783&amp;"|"&amp;G1783,'分け方の表'!$D$4:$D$103,0))&amp;"",IFERROR(INDEX('分け方の表'!$C$4:$C$103,MATCH(F1783&amp;"|（ほか全部）",'分け方の表'!$D$4:$D$103,0))&amp;"","未分類"))))</f>
        <v/>
      </c>
      <c r="S1783" s="39">
        <f>IF(L1783&lt;&gt;1,"",IF(N1783=1,"",IF(IF(O1783&gt;0,INDEX('分け方の表'!$N$4:$N$53,O1783)&amp;"","")&lt;&gt;"",IF(INDEX('分け方の表'!$N$4:$N$53,O1783)="（数えない）","",INDEX('分け方の表'!$N$4:$N$53,O1783)&amp;""),IF(I1783&amp;""="1",IF((Q1783&lt;&gt;"")*(D1783&lt;0)*(IFERROR(INDEX('入力'!$E$30:$E$88,MATCH(Q1783,'入力'!$A$30:$A$88,0)),"")="貯める・増やす"),Q1783,""),IF(A1783&amp;""="0","",IF(Q1783&lt;&gt;"",Q1783,R1783))))))</f>
        <v/>
      </c>
      <c r="T1783" s="56">
        <f>IF(S1783="","",IF(IFERROR(INDEX('入力'!$E$30:$E$88,MATCH(S1783,'入力'!$A$30:$A$88,0)),"")="入るお金",D1783,-D1783))</f>
        <v/>
      </c>
      <c r="U1783" s="39">
        <f>IF(L1783="","",IF(L1783&lt;&gt;1,"見出しなど",IF(N1783=1,"重なり",IF(S1783="",IF(O1783&gt;0,"数えない（直した）",IF(I1783&amp;""="1","振替",IF(A1783&amp;""="0","計算対象外","数えない"))),IF(COUNTIFS('入力'!$A$30:$A$88,S1783)=0,"一覧にない費目",IF(O1783&gt;0,"直した",IF(S1783="未分類","未分類","OK")))))))</f>
        <v/>
      </c>
    </row>
    <row r="1784">
      <c r="A1784" s="40" t="n"/>
      <c r="B1784" s="34" t="n"/>
      <c r="C1784" s="35" t="n"/>
      <c r="D1784" s="36" t="n"/>
      <c r="E1784" s="35" t="n"/>
      <c r="F1784" s="35" t="n"/>
      <c r="G1784" s="35" t="n"/>
      <c r="H1784" s="35" t="n"/>
      <c r="I1784" s="40" t="n"/>
      <c r="J1784" s="35" t="n"/>
      <c r="L1784" s="39">
        <f>IF(B1784="","",IFERROR(YEAR(B1784)*0+D1784*0+1,0))</f>
        <v/>
      </c>
      <c r="M1784" s="55">
        <f>IF(L1784&lt;&gt;1,"",IF(O1784&gt;0,IF(INDEX('分け方の表'!$O$4:$O$53,O1784)&lt;&gt;"",DATE(YEAR(INDEX('分け方の表'!$O$4:$O$53,O1784)),MONTH(INDEX('分け方の表'!$O$4:$O$53,O1784)),1),DATE(YEAR(B1784),MONTH(B1784),1)),DATE(YEAR(B1784),MONTH(B1784),1)))</f>
        <v/>
      </c>
      <c r="N1784" s="39">
        <f>IF(L1784&lt;&gt;1,"",IF(J1784="",0,IF(COUNTIFS($J$4:J1784,J1784)&gt;1,1,0)))</f>
        <v/>
      </c>
      <c r="O1784" s="39">
        <f>IF(L1784&lt;&gt;1,"",IF(J1784="",0,IFERROR(MATCH(J1784,'分け方の表'!$M$4:$M$53,0),0)))</f>
        <v/>
      </c>
      <c r="P1784" s="39">
        <f>IF(L1784&lt;&gt;1,"",IF(SUMPRODUCT((COUNTIFS(C1784,"*"&amp;'分け方の表'!$F$4:$F$23&amp;"*")&gt;0)*('分け方の表'!$F$4:$F$23&lt;&gt;"")*'分け方の表'!$I$4:$I$23)=0,99,1+COUNTIFS('分け方の表'!$I$4:$I$23,"&gt;"&amp;SUMPRODUCT((COUNTIFS(C1784,"*"&amp;'分け方の表'!$F$4:$F$23&amp;"*")&gt;0)*('分け方の表'!$F$4:$F$23&lt;&gt;"")*'分け方の表'!$I$4:$I$23))))</f>
        <v/>
      </c>
      <c r="Q1784" s="39">
        <f>IF(L1784&lt;&gt;1,"",IF(P1784&gt;=99,"",INDEX('分け方の表'!$G$4:$G$23,P1784)&amp;""))</f>
        <v/>
      </c>
      <c r="R1784" s="39">
        <f>IF(L1784&lt;&gt;1,"",IF((F1784="収入")*(G1784="給与")*(E1784&lt;&gt;"")*(COUNTIFS('分け方の表'!$J$4:$J$13,E1784)&gt;0),INDEX('分け方の表'!$K$4:$K$13,MATCH(E1784,'分け方の表'!$J$4:$J$13,0))&amp;"",IFERROR(INDEX('分け方の表'!$C$4:$C$103,MATCH(F1784&amp;"|"&amp;G1784,'分け方の表'!$D$4:$D$103,0))&amp;"",IFERROR(INDEX('分け方の表'!$C$4:$C$103,MATCH(F1784&amp;"|（ほか全部）",'分け方の表'!$D$4:$D$103,0))&amp;"","未分類"))))</f>
        <v/>
      </c>
      <c r="S1784" s="39">
        <f>IF(L1784&lt;&gt;1,"",IF(N1784=1,"",IF(IF(O1784&gt;0,INDEX('分け方の表'!$N$4:$N$53,O1784)&amp;"","")&lt;&gt;"",IF(INDEX('分け方の表'!$N$4:$N$53,O1784)="（数えない）","",INDEX('分け方の表'!$N$4:$N$53,O1784)&amp;""),IF(I1784&amp;""="1",IF((Q1784&lt;&gt;"")*(D1784&lt;0)*(IFERROR(INDEX('入力'!$E$30:$E$88,MATCH(Q1784,'入力'!$A$30:$A$88,0)),"")="貯める・増やす"),Q1784,""),IF(A1784&amp;""="0","",IF(Q1784&lt;&gt;"",Q1784,R1784))))))</f>
        <v/>
      </c>
      <c r="T1784" s="56">
        <f>IF(S1784="","",IF(IFERROR(INDEX('入力'!$E$30:$E$88,MATCH(S1784,'入力'!$A$30:$A$88,0)),"")="入るお金",D1784,-D1784))</f>
        <v/>
      </c>
      <c r="U1784" s="39">
        <f>IF(L1784="","",IF(L1784&lt;&gt;1,"見出しなど",IF(N1784=1,"重なり",IF(S1784="",IF(O1784&gt;0,"数えない（直した）",IF(I1784&amp;""="1","振替",IF(A1784&amp;""="0","計算対象外","数えない"))),IF(COUNTIFS('入力'!$A$30:$A$88,S1784)=0,"一覧にない費目",IF(O1784&gt;0,"直した",IF(S1784="未分類","未分類","OK")))))))</f>
        <v/>
      </c>
    </row>
    <row r="1785">
      <c r="A1785" s="40" t="n"/>
      <c r="B1785" s="34" t="n"/>
      <c r="C1785" s="35" t="n"/>
      <c r="D1785" s="36" t="n"/>
      <c r="E1785" s="35" t="n"/>
      <c r="F1785" s="35" t="n"/>
      <c r="G1785" s="35" t="n"/>
      <c r="H1785" s="35" t="n"/>
      <c r="I1785" s="40" t="n"/>
      <c r="J1785" s="35" t="n"/>
      <c r="L1785" s="39">
        <f>IF(B1785="","",IFERROR(YEAR(B1785)*0+D1785*0+1,0))</f>
        <v/>
      </c>
      <c r="M1785" s="55">
        <f>IF(L1785&lt;&gt;1,"",IF(O1785&gt;0,IF(INDEX('分け方の表'!$O$4:$O$53,O1785)&lt;&gt;"",DATE(YEAR(INDEX('分け方の表'!$O$4:$O$53,O1785)),MONTH(INDEX('分け方の表'!$O$4:$O$53,O1785)),1),DATE(YEAR(B1785),MONTH(B1785),1)),DATE(YEAR(B1785),MONTH(B1785),1)))</f>
        <v/>
      </c>
      <c r="N1785" s="39">
        <f>IF(L1785&lt;&gt;1,"",IF(J1785="",0,IF(COUNTIFS($J$4:J1785,J1785)&gt;1,1,0)))</f>
        <v/>
      </c>
      <c r="O1785" s="39">
        <f>IF(L1785&lt;&gt;1,"",IF(J1785="",0,IFERROR(MATCH(J1785,'分け方の表'!$M$4:$M$53,0),0)))</f>
        <v/>
      </c>
      <c r="P1785" s="39">
        <f>IF(L1785&lt;&gt;1,"",IF(SUMPRODUCT((COUNTIFS(C1785,"*"&amp;'分け方の表'!$F$4:$F$23&amp;"*")&gt;0)*('分け方の表'!$F$4:$F$23&lt;&gt;"")*'分け方の表'!$I$4:$I$23)=0,99,1+COUNTIFS('分け方の表'!$I$4:$I$23,"&gt;"&amp;SUMPRODUCT((COUNTIFS(C1785,"*"&amp;'分け方の表'!$F$4:$F$23&amp;"*")&gt;0)*('分け方の表'!$F$4:$F$23&lt;&gt;"")*'分け方の表'!$I$4:$I$23))))</f>
        <v/>
      </c>
      <c r="Q1785" s="39">
        <f>IF(L1785&lt;&gt;1,"",IF(P1785&gt;=99,"",INDEX('分け方の表'!$G$4:$G$23,P1785)&amp;""))</f>
        <v/>
      </c>
      <c r="R1785" s="39">
        <f>IF(L1785&lt;&gt;1,"",IF((F1785="収入")*(G1785="給与")*(E1785&lt;&gt;"")*(COUNTIFS('分け方の表'!$J$4:$J$13,E1785)&gt;0),INDEX('分け方の表'!$K$4:$K$13,MATCH(E1785,'分け方の表'!$J$4:$J$13,0))&amp;"",IFERROR(INDEX('分け方の表'!$C$4:$C$103,MATCH(F1785&amp;"|"&amp;G1785,'分け方の表'!$D$4:$D$103,0))&amp;"",IFERROR(INDEX('分け方の表'!$C$4:$C$103,MATCH(F1785&amp;"|（ほか全部）",'分け方の表'!$D$4:$D$103,0))&amp;"","未分類"))))</f>
        <v/>
      </c>
      <c r="S1785" s="39">
        <f>IF(L1785&lt;&gt;1,"",IF(N1785=1,"",IF(IF(O1785&gt;0,INDEX('分け方の表'!$N$4:$N$53,O1785)&amp;"","")&lt;&gt;"",IF(INDEX('分け方の表'!$N$4:$N$53,O1785)="（数えない）","",INDEX('分け方の表'!$N$4:$N$53,O1785)&amp;""),IF(I1785&amp;""="1",IF((Q1785&lt;&gt;"")*(D1785&lt;0)*(IFERROR(INDEX('入力'!$E$30:$E$88,MATCH(Q1785,'入力'!$A$30:$A$88,0)),"")="貯める・増やす"),Q1785,""),IF(A1785&amp;""="0","",IF(Q1785&lt;&gt;"",Q1785,R1785))))))</f>
        <v/>
      </c>
      <c r="T1785" s="56">
        <f>IF(S1785="","",IF(IFERROR(INDEX('入力'!$E$30:$E$88,MATCH(S1785,'入力'!$A$30:$A$88,0)),"")="入るお金",D1785,-D1785))</f>
        <v/>
      </c>
      <c r="U1785" s="39">
        <f>IF(L1785="","",IF(L1785&lt;&gt;1,"見出しなど",IF(N1785=1,"重なり",IF(S1785="",IF(O1785&gt;0,"数えない（直した）",IF(I1785&amp;""="1","振替",IF(A1785&amp;""="0","計算対象外","数えない"))),IF(COUNTIFS('入力'!$A$30:$A$88,S1785)=0,"一覧にない費目",IF(O1785&gt;0,"直した",IF(S1785="未分類","未分類","OK")))))))</f>
        <v/>
      </c>
    </row>
    <row r="1786">
      <c r="A1786" s="40" t="n"/>
      <c r="B1786" s="34" t="n"/>
      <c r="C1786" s="35" t="n"/>
      <c r="D1786" s="36" t="n"/>
      <c r="E1786" s="35" t="n"/>
      <c r="F1786" s="35" t="n"/>
      <c r="G1786" s="35" t="n"/>
      <c r="H1786" s="35" t="n"/>
      <c r="I1786" s="40" t="n"/>
      <c r="J1786" s="35" t="n"/>
      <c r="L1786" s="39">
        <f>IF(B1786="","",IFERROR(YEAR(B1786)*0+D1786*0+1,0))</f>
        <v/>
      </c>
      <c r="M1786" s="55">
        <f>IF(L1786&lt;&gt;1,"",IF(O1786&gt;0,IF(INDEX('分け方の表'!$O$4:$O$53,O1786)&lt;&gt;"",DATE(YEAR(INDEX('分け方の表'!$O$4:$O$53,O1786)),MONTH(INDEX('分け方の表'!$O$4:$O$53,O1786)),1),DATE(YEAR(B1786),MONTH(B1786),1)),DATE(YEAR(B1786),MONTH(B1786),1)))</f>
        <v/>
      </c>
      <c r="N1786" s="39">
        <f>IF(L1786&lt;&gt;1,"",IF(J1786="",0,IF(COUNTIFS($J$4:J1786,J1786)&gt;1,1,0)))</f>
        <v/>
      </c>
      <c r="O1786" s="39">
        <f>IF(L1786&lt;&gt;1,"",IF(J1786="",0,IFERROR(MATCH(J1786,'分け方の表'!$M$4:$M$53,0),0)))</f>
        <v/>
      </c>
      <c r="P1786" s="39">
        <f>IF(L1786&lt;&gt;1,"",IF(SUMPRODUCT((COUNTIFS(C1786,"*"&amp;'分け方の表'!$F$4:$F$23&amp;"*")&gt;0)*('分け方の表'!$F$4:$F$23&lt;&gt;"")*'分け方の表'!$I$4:$I$23)=0,99,1+COUNTIFS('分け方の表'!$I$4:$I$23,"&gt;"&amp;SUMPRODUCT((COUNTIFS(C1786,"*"&amp;'分け方の表'!$F$4:$F$23&amp;"*")&gt;0)*('分け方の表'!$F$4:$F$23&lt;&gt;"")*'分け方の表'!$I$4:$I$23))))</f>
        <v/>
      </c>
      <c r="Q1786" s="39">
        <f>IF(L1786&lt;&gt;1,"",IF(P1786&gt;=99,"",INDEX('分け方の表'!$G$4:$G$23,P1786)&amp;""))</f>
        <v/>
      </c>
      <c r="R1786" s="39">
        <f>IF(L1786&lt;&gt;1,"",IF((F1786="収入")*(G1786="給与")*(E1786&lt;&gt;"")*(COUNTIFS('分け方の表'!$J$4:$J$13,E1786)&gt;0),INDEX('分け方の表'!$K$4:$K$13,MATCH(E1786,'分け方の表'!$J$4:$J$13,0))&amp;"",IFERROR(INDEX('分け方の表'!$C$4:$C$103,MATCH(F1786&amp;"|"&amp;G1786,'分け方の表'!$D$4:$D$103,0))&amp;"",IFERROR(INDEX('分け方の表'!$C$4:$C$103,MATCH(F1786&amp;"|（ほか全部）",'分け方の表'!$D$4:$D$103,0))&amp;"","未分類"))))</f>
        <v/>
      </c>
      <c r="S1786" s="39">
        <f>IF(L1786&lt;&gt;1,"",IF(N1786=1,"",IF(IF(O1786&gt;0,INDEX('分け方の表'!$N$4:$N$53,O1786)&amp;"","")&lt;&gt;"",IF(INDEX('分け方の表'!$N$4:$N$53,O1786)="（数えない）","",INDEX('分け方の表'!$N$4:$N$53,O1786)&amp;""),IF(I1786&amp;""="1",IF((Q1786&lt;&gt;"")*(D1786&lt;0)*(IFERROR(INDEX('入力'!$E$30:$E$88,MATCH(Q1786,'入力'!$A$30:$A$88,0)),"")="貯める・増やす"),Q1786,""),IF(A1786&amp;""="0","",IF(Q1786&lt;&gt;"",Q1786,R1786))))))</f>
        <v/>
      </c>
      <c r="T1786" s="56">
        <f>IF(S1786="","",IF(IFERROR(INDEX('入力'!$E$30:$E$88,MATCH(S1786,'入力'!$A$30:$A$88,0)),"")="入るお金",D1786,-D1786))</f>
        <v/>
      </c>
      <c r="U1786" s="39">
        <f>IF(L1786="","",IF(L1786&lt;&gt;1,"見出しなど",IF(N1786=1,"重なり",IF(S1786="",IF(O1786&gt;0,"数えない（直した）",IF(I1786&amp;""="1","振替",IF(A1786&amp;""="0","計算対象外","数えない"))),IF(COUNTIFS('入力'!$A$30:$A$88,S1786)=0,"一覧にない費目",IF(O1786&gt;0,"直した",IF(S1786="未分類","未分類","OK")))))))</f>
        <v/>
      </c>
    </row>
    <row r="1787">
      <c r="A1787" s="40" t="n"/>
      <c r="B1787" s="34" t="n"/>
      <c r="C1787" s="35" t="n"/>
      <c r="D1787" s="36" t="n"/>
      <c r="E1787" s="35" t="n"/>
      <c r="F1787" s="35" t="n"/>
      <c r="G1787" s="35" t="n"/>
      <c r="H1787" s="35" t="n"/>
      <c r="I1787" s="40" t="n"/>
      <c r="J1787" s="35" t="n"/>
      <c r="L1787" s="39">
        <f>IF(B1787="","",IFERROR(YEAR(B1787)*0+D1787*0+1,0))</f>
        <v/>
      </c>
      <c r="M1787" s="55">
        <f>IF(L1787&lt;&gt;1,"",IF(O1787&gt;0,IF(INDEX('分け方の表'!$O$4:$O$53,O1787)&lt;&gt;"",DATE(YEAR(INDEX('分け方の表'!$O$4:$O$53,O1787)),MONTH(INDEX('分け方の表'!$O$4:$O$53,O1787)),1),DATE(YEAR(B1787),MONTH(B1787),1)),DATE(YEAR(B1787),MONTH(B1787),1)))</f>
        <v/>
      </c>
      <c r="N1787" s="39">
        <f>IF(L1787&lt;&gt;1,"",IF(J1787="",0,IF(COUNTIFS($J$4:J1787,J1787)&gt;1,1,0)))</f>
        <v/>
      </c>
      <c r="O1787" s="39">
        <f>IF(L1787&lt;&gt;1,"",IF(J1787="",0,IFERROR(MATCH(J1787,'分け方の表'!$M$4:$M$53,0),0)))</f>
        <v/>
      </c>
      <c r="P1787" s="39">
        <f>IF(L1787&lt;&gt;1,"",IF(SUMPRODUCT((COUNTIFS(C1787,"*"&amp;'分け方の表'!$F$4:$F$23&amp;"*")&gt;0)*('分け方の表'!$F$4:$F$23&lt;&gt;"")*'分け方の表'!$I$4:$I$23)=0,99,1+COUNTIFS('分け方の表'!$I$4:$I$23,"&gt;"&amp;SUMPRODUCT((COUNTIFS(C1787,"*"&amp;'分け方の表'!$F$4:$F$23&amp;"*")&gt;0)*('分け方の表'!$F$4:$F$23&lt;&gt;"")*'分け方の表'!$I$4:$I$23))))</f>
        <v/>
      </c>
      <c r="Q1787" s="39">
        <f>IF(L1787&lt;&gt;1,"",IF(P1787&gt;=99,"",INDEX('分け方の表'!$G$4:$G$23,P1787)&amp;""))</f>
        <v/>
      </c>
      <c r="R1787" s="39">
        <f>IF(L1787&lt;&gt;1,"",IF((F1787="収入")*(G1787="給与")*(E1787&lt;&gt;"")*(COUNTIFS('分け方の表'!$J$4:$J$13,E1787)&gt;0),INDEX('分け方の表'!$K$4:$K$13,MATCH(E1787,'分け方の表'!$J$4:$J$13,0))&amp;"",IFERROR(INDEX('分け方の表'!$C$4:$C$103,MATCH(F1787&amp;"|"&amp;G1787,'分け方の表'!$D$4:$D$103,0))&amp;"",IFERROR(INDEX('分け方の表'!$C$4:$C$103,MATCH(F1787&amp;"|（ほか全部）",'分け方の表'!$D$4:$D$103,0))&amp;"","未分類"))))</f>
        <v/>
      </c>
      <c r="S1787" s="39">
        <f>IF(L1787&lt;&gt;1,"",IF(N1787=1,"",IF(IF(O1787&gt;0,INDEX('分け方の表'!$N$4:$N$53,O1787)&amp;"","")&lt;&gt;"",IF(INDEX('分け方の表'!$N$4:$N$53,O1787)="（数えない）","",INDEX('分け方の表'!$N$4:$N$53,O1787)&amp;""),IF(I1787&amp;""="1",IF((Q1787&lt;&gt;"")*(D1787&lt;0)*(IFERROR(INDEX('入力'!$E$30:$E$88,MATCH(Q1787,'入力'!$A$30:$A$88,0)),"")="貯める・増やす"),Q1787,""),IF(A1787&amp;""="0","",IF(Q1787&lt;&gt;"",Q1787,R1787))))))</f>
        <v/>
      </c>
      <c r="T1787" s="56">
        <f>IF(S1787="","",IF(IFERROR(INDEX('入力'!$E$30:$E$88,MATCH(S1787,'入力'!$A$30:$A$88,0)),"")="入るお金",D1787,-D1787))</f>
        <v/>
      </c>
      <c r="U1787" s="39">
        <f>IF(L1787="","",IF(L1787&lt;&gt;1,"見出しなど",IF(N1787=1,"重なり",IF(S1787="",IF(O1787&gt;0,"数えない（直した）",IF(I1787&amp;""="1","振替",IF(A1787&amp;""="0","計算対象外","数えない"))),IF(COUNTIFS('入力'!$A$30:$A$88,S1787)=0,"一覧にない費目",IF(O1787&gt;0,"直した",IF(S1787="未分類","未分類","OK")))))))</f>
        <v/>
      </c>
    </row>
    <row r="1788">
      <c r="A1788" s="40" t="n"/>
      <c r="B1788" s="34" t="n"/>
      <c r="C1788" s="35" t="n"/>
      <c r="D1788" s="36" t="n"/>
      <c r="E1788" s="35" t="n"/>
      <c r="F1788" s="35" t="n"/>
      <c r="G1788" s="35" t="n"/>
      <c r="H1788" s="35" t="n"/>
      <c r="I1788" s="40" t="n"/>
      <c r="J1788" s="35" t="n"/>
      <c r="L1788" s="39">
        <f>IF(B1788="","",IFERROR(YEAR(B1788)*0+D1788*0+1,0))</f>
        <v/>
      </c>
      <c r="M1788" s="55">
        <f>IF(L1788&lt;&gt;1,"",IF(O1788&gt;0,IF(INDEX('分け方の表'!$O$4:$O$53,O1788)&lt;&gt;"",DATE(YEAR(INDEX('分け方の表'!$O$4:$O$53,O1788)),MONTH(INDEX('分け方の表'!$O$4:$O$53,O1788)),1),DATE(YEAR(B1788),MONTH(B1788),1)),DATE(YEAR(B1788),MONTH(B1788),1)))</f>
        <v/>
      </c>
      <c r="N1788" s="39">
        <f>IF(L1788&lt;&gt;1,"",IF(J1788="",0,IF(COUNTIFS($J$4:J1788,J1788)&gt;1,1,0)))</f>
        <v/>
      </c>
      <c r="O1788" s="39">
        <f>IF(L1788&lt;&gt;1,"",IF(J1788="",0,IFERROR(MATCH(J1788,'分け方の表'!$M$4:$M$53,0),0)))</f>
        <v/>
      </c>
      <c r="P1788" s="39">
        <f>IF(L1788&lt;&gt;1,"",IF(SUMPRODUCT((COUNTIFS(C1788,"*"&amp;'分け方の表'!$F$4:$F$23&amp;"*")&gt;0)*('分け方の表'!$F$4:$F$23&lt;&gt;"")*'分け方の表'!$I$4:$I$23)=0,99,1+COUNTIFS('分け方の表'!$I$4:$I$23,"&gt;"&amp;SUMPRODUCT((COUNTIFS(C1788,"*"&amp;'分け方の表'!$F$4:$F$23&amp;"*")&gt;0)*('分け方の表'!$F$4:$F$23&lt;&gt;"")*'分け方の表'!$I$4:$I$23))))</f>
        <v/>
      </c>
      <c r="Q1788" s="39">
        <f>IF(L1788&lt;&gt;1,"",IF(P1788&gt;=99,"",INDEX('分け方の表'!$G$4:$G$23,P1788)&amp;""))</f>
        <v/>
      </c>
      <c r="R1788" s="39">
        <f>IF(L1788&lt;&gt;1,"",IF((F1788="収入")*(G1788="給与")*(E1788&lt;&gt;"")*(COUNTIFS('分け方の表'!$J$4:$J$13,E1788)&gt;0),INDEX('分け方の表'!$K$4:$K$13,MATCH(E1788,'分け方の表'!$J$4:$J$13,0))&amp;"",IFERROR(INDEX('分け方の表'!$C$4:$C$103,MATCH(F1788&amp;"|"&amp;G1788,'分け方の表'!$D$4:$D$103,0))&amp;"",IFERROR(INDEX('分け方の表'!$C$4:$C$103,MATCH(F1788&amp;"|（ほか全部）",'分け方の表'!$D$4:$D$103,0))&amp;"","未分類"))))</f>
        <v/>
      </c>
      <c r="S1788" s="39">
        <f>IF(L1788&lt;&gt;1,"",IF(N1788=1,"",IF(IF(O1788&gt;0,INDEX('分け方の表'!$N$4:$N$53,O1788)&amp;"","")&lt;&gt;"",IF(INDEX('分け方の表'!$N$4:$N$53,O1788)="（数えない）","",INDEX('分け方の表'!$N$4:$N$53,O1788)&amp;""),IF(I1788&amp;""="1",IF((Q1788&lt;&gt;"")*(D1788&lt;0)*(IFERROR(INDEX('入力'!$E$30:$E$88,MATCH(Q1788,'入力'!$A$30:$A$88,0)),"")="貯める・増やす"),Q1788,""),IF(A1788&amp;""="0","",IF(Q1788&lt;&gt;"",Q1788,R1788))))))</f>
        <v/>
      </c>
      <c r="T1788" s="56">
        <f>IF(S1788="","",IF(IFERROR(INDEX('入力'!$E$30:$E$88,MATCH(S1788,'入力'!$A$30:$A$88,0)),"")="入るお金",D1788,-D1788))</f>
        <v/>
      </c>
      <c r="U1788" s="39">
        <f>IF(L1788="","",IF(L1788&lt;&gt;1,"見出しなど",IF(N1788=1,"重なり",IF(S1788="",IF(O1788&gt;0,"数えない（直した）",IF(I1788&amp;""="1","振替",IF(A1788&amp;""="0","計算対象外","数えない"))),IF(COUNTIFS('入力'!$A$30:$A$88,S1788)=0,"一覧にない費目",IF(O1788&gt;0,"直した",IF(S1788="未分類","未分類","OK")))))))</f>
        <v/>
      </c>
    </row>
    <row r="1789">
      <c r="A1789" s="40" t="n"/>
      <c r="B1789" s="34" t="n"/>
      <c r="C1789" s="35" t="n"/>
      <c r="D1789" s="36" t="n"/>
      <c r="E1789" s="35" t="n"/>
      <c r="F1789" s="35" t="n"/>
      <c r="G1789" s="35" t="n"/>
      <c r="H1789" s="35" t="n"/>
      <c r="I1789" s="40" t="n"/>
      <c r="J1789" s="35" t="n"/>
      <c r="L1789" s="39">
        <f>IF(B1789="","",IFERROR(YEAR(B1789)*0+D1789*0+1,0))</f>
        <v/>
      </c>
      <c r="M1789" s="55">
        <f>IF(L1789&lt;&gt;1,"",IF(O1789&gt;0,IF(INDEX('分け方の表'!$O$4:$O$53,O1789)&lt;&gt;"",DATE(YEAR(INDEX('分け方の表'!$O$4:$O$53,O1789)),MONTH(INDEX('分け方の表'!$O$4:$O$53,O1789)),1),DATE(YEAR(B1789),MONTH(B1789),1)),DATE(YEAR(B1789),MONTH(B1789),1)))</f>
        <v/>
      </c>
      <c r="N1789" s="39">
        <f>IF(L1789&lt;&gt;1,"",IF(J1789="",0,IF(COUNTIFS($J$4:J1789,J1789)&gt;1,1,0)))</f>
        <v/>
      </c>
      <c r="O1789" s="39">
        <f>IF(L1789&lt;&gt;1,"",IF(J1789="",0,IFERROR(MATCH(J1789,'分け方の表'!$M$4:$M$53,0),0)))</f>
        <v/>
      </c>
      <c r="P1789" s="39">
        <f>IF(L1789&lt;&gt;1,"",IF(SUMPRODUCT((COUNTIFS(C1789,"*"&amp;'分け方の表'!$F$4:$F$23&amp;"*")&gt;0)*('分け方の表'!$F$4:$F$23&lt;&gt;"")*'分け方の表'!$I$4:$I$23)=0,99,1+COUNTIFS('分け方の表'!$I$4:$I$23,"&gt;"&amp;SUMPRODUCT((COUNTIFS(C1789,"*"&amp;'分け方の表'!$F$4:$F$23&amp;"*")&gt;0)*('分け方の表'!$F$4:$F$23&lt;&gt;"")*'分け方の表'!$I$4:$I$23))))</f>
        <v/>
      </c>
      <c r="Q1789" s="39">
        <f>IF(L1789&lt;&gt;1,"",IF(P1789&gt;=99,"",INDEX('分け方の表'!$G$4:$G$23,P1789)&amp;""))</f>
        <v/>
      </c>
      <c r="R1789" s="39">
        <f>IF(L1789&lt;&gt;1,"",IF((F1789="収入")*(G1789="給与")*(E1789&lt;&gt;"")*(COUNTIFS('分け方の表'!$J$4:$J$13,E1789)&gt;0),INDEX('分け方の表'!$K$4:$K$13,MATCH(E1789,'分け方の表'!$J$4:$J$13,0))&amp;"",IFERROR(INDEX('分け方の表'!$C$4:$C$103,MATCH(F1789&amp;"|"&amp;G1789,'分け方の表'!$D$4:$D$103,0))&amp;"",IFERROR(INDEX('分け方の表'!$C$4:$C$103,MATCH(F1789&amp;"|（ほか全部）",'分け方の表'!$D$4:$D$103,0))&amp;"","未分類"))))</f>
        <v/>
      </c>
      <c r="S1789" s="39">
        <f>IF(L1789&lt;&gt;1,"",IF(N1789=1,"",IF(IF(O1789&gt;0,INDEX('分け方の表'!$N$4:$N$53,O1789)&amp;"","")&lt;&gt;"",IF(INDEX('分け方の表'!$N$4:$N$53,O1789)="（数えない）","",INDEX('分け方の表'!$N$4:$N$53,O1789)&amp;""),IF(I1789&amp;""="1",IF((Q1789&lt;&gt;"")*(D1789&lt;0)*(IFERROR(INDEX('入力'!$E$30:$E$88,MATCH(Q1789,'入力'!$A$30:$A$88,0)),"")="貯める・増やす"),Q1789,""),IF(A1789&amp;""="0","",IF(Q1789&lt;&gt;"",Q1789,R1789))))))</f>
        <v/>
      </c>
      <c r="T1789" s="56">
        <f>IF(S1789="","",IF(IFERROR(INDEX('入力'!$E$30:$E$88,MATCH(S1789,'入力'!$A$30:$A$88,0)),"")="入るお金",D1789,-D1789))</f>
        <v/>
      </c>
      <c r="U1789" s="39">
        <f>IF(L1789="","",IF(L1789&lt;&gt;1,"見出しなど",IF(N1789=1,"重なり",IF(S1789="",IF(O1789&gt;0,"数えない（直した）",IF(I1789&amp;""="1","振替",IF(A1789&amp;""="0","計算対象外","数えない"))),IF(COUNTIFS('入力'!$A$30:$A$88,S1789)=0,"一覧にない費目",IF(O1789&gt;0,"直した",IF(S1789="未分類","未分類","OK")))))))</f>
        <v/>
      </c>
    </row>
    <row r="1790">
      <c r="A1790" s="40" t="n"/>
      <c r="B1790" s="34" t="n"/>
      <c r="C1790" s="35" t="n"/>
      <c r="D1790" s="36" t="n"/>
      <c r="E1790" s="35" t="n"/>
      <c r="F1790" s="35" t="n"/>
      <c r="G1790" s="35" t="n"/>
      <c r="H1790" s="35" t="n"/>
      <c r="I1790" s="40" t="n"/>
      <c r="J1790" s="35" t="n"/>
      <c r="L1790" s="39">
        <f>IF(B1790="","",IFERROR(YEAR(B1790)*0+D1790*0+1,0))</f>
        <v/>
      </c>
      <c r="M1790" s="55">
        <f>IF(L1790&lt;&gt;1,"",IF(O1790&gt;0,IF(INDEX('分け方の表'!$O$4:$O$53,O1790)&lt;&gt;"",DATE(YEAR(INDEX('分け方の表'!$O$4:$O$53,O1790)),MONTH(INDEX('分け方の表'!$O$4:$O$53,O1790)),1),DATE(YEAR(B1790),MONTH(B1790),1)),DATE(YEAR(B1790),MONTH(B1790),1)))</f>
        <v/>
      </c>
      <c r="N1790" s="39">
        <f>IF(L1790&lt;&gt;1,"",IF(J1790="",0,IF(COUNTIFS($J$4:J1790,J1790)&gt;1,1,0)))</f>
        <v/>
      </c>
      <c r="O1790" s="39">
        <f>IF(L1790&lt;&gt;1,"",IF(J1790="",0,IFERROR(MATCH(J1790,'分け方の表'!$M$4:$M$53,0),0)))</f>
        <v/>
      </c>
      <c r="P1790" s="39">
        <f>IF(L1790&lt;&gt;1,"",IF(SUMPRODUCT((COUNTIFS(C1790,"*"&amp;'分け方の表'!$F$4:$F$23&amp;"*")&gt;0)*('分け方の表'!$F$4:$F$23&lt;&gt;"")*'分け方の表'!$I$4:$I$23)=0,99,1+COUNTIFS('分け方の表'!$I$4:$I$23,"&gt;"&amp;SUMPRODUCT((COUNTIFS(C1790,"*"&amp;'分け方の表'!$F$4:$F$23&amp;"*")&gt;0)*('分け方の表'!$F$4:$F$23&lt;&gt;"")*'分け方の表'!$I$4:$I$23))))</f>
        <v/>
      </c>
      <c r="Q1790" s="39">
        <f>IF(L1790&lt;&gt;1,"",IF(P1790&gt;=99,"",INDEX('分け方の表'!$G$4:$G$23,P1790)&amp;""))</f>
        <v/>
      </c>
      <c r="R1790" s="39">
        <f>IF(L1790&lt;&gt;1,"",IF((F1790="収入")*(G1790="給与")*(E1790&lt;&gt;"")*(COUNTIFS('分け方の表'!$J$4:$J$13,E1790)&gt;0),INDEX('分け方の表'!$K$4:$K$13,MATCH(E1790,'分け方の表'!$J$4:$J$13,0))&amp;"",IFERROR(INDEX('分け方の表'!$C$4:$C$103,MATCH(F1790&amp;"|"&amp;G1790,'分け方の表'!$D$4:$D$103,0))&amp;"",IFERROR(INDEX('分け方の表'!$C$4:$C$103,MATCH(F1790&amp;"|（ほか全部）",'分け方の表'!$D$4:$D$103,0))&amp;"","未分類"))))</f>
        <v/>
      </c>
      <c r="S1790" s="39">
        <f>IF(L1790&lt;&gt;1,"",IF(N1790=1,"",IF(IF(O1790&gt;0,INDEX('分け方の表'!$N$4:$N$53,O1790)&amp;"","")&lt;&gt;"",IF(INDEX('分け方の表'!$N$4:$N$53,O1790)="（数えない）","",INDEX('分け方の表'!$N$4:$N$53,O1790)&amp;""),IF(I1790&amp;""="1",IF((Q1790&lt;&gt;"")*(D1790&lt;0)*(IFERROR(INDEX('入力'!$E$30:$E$88,MATCH(Q1790,'入力'!$A$30:$A$88,0)),"")="貯める・増やす"),Q1790,""),IF(A1790&amp;""="0","",IF(Q1790&lt;&gt;"",Q1790,R1790))))))</f>
        <v/>
      </c>
      <c r="T1790" s="56">
        <f>IF(S1790="","",IF(IFERROR(INDEX('入力'!$E$30:$E$88,MATCH(S1790,'入力'!$A$30:$A$88,0)),"")="入るお金",D1790,-D1790))</f>
        <v/>
      </c>
      <c r="U1790" s="39">
        <f>IF(L1790="","",IF(L1790&lt;&gt;1,"見出しなど",IF(N1790=1,"重なり",IF(S1790="",IF(O1790&gt;0,"数えない（直した）",IF(I1790&amp;""="1","振替",IF(A1790&amp;""="0","計算対象外","数えない"))),IF(COUNTIFS('入力'!$A$30:$A$88,S1790)=0,"一覧にない費目",IF(O1790&gt;0,"直した",IF(S1790="未分類","未分類","OK")))))))</f>
        <v/>
      </c>
    </row>
    <row r="1791">
      <c r="A1791" s="40" t="n"/>
      <c r="B1791" s="34" t="n"/>
      <c r="C1791" s="35" t="n"/>
      <c r="D1791" s="36" t="n"/>
      <c r="E1791" s="35" t="n"/>
      <c r="F1791" s="35" t="n"/>
      <c r="G1791" s="35" t="n"/>
      <c r="H1791" s="35" t="n"/>
      <c r="I1791" s="40" t="n"/>
      <c r="J1791" s="35" t="n"/>
      <c r="L1791" s="39">
        <f>IF(B1791="","",IFERROR(YEAR(B1791)*0+D1791*0+1,0))</f>
        <v/>
      </c>
      <c r="M1791" s="55">
        <f>IF(L1791&lt;&gt;1,"",IF(O1791&gt;0,IF(INDEX('分け方の表'!$O$4:$O$53,O1791)&lt;&gt;"",DATE(YEAR(INDEX('分け方の表'!$O$4:$O$53,O1791)),MONTH(INDEX('分け方の表'!$O$4:$O$53,O1791)),1),DATE(YEAR(B1791),MONTH(B1791),1)),DATE(YEAR(B1791),MONTH(B1791),1)))</f>
        <v/>
      </c>
      <c r="N1791" s="39">
        <f>IF(L1791&lt;&gt;1,"",IF(J1791="",0,IF(COUNTIFS($J$4:J1791,J1791)&gt;1,1,0)))</f>
        <v/>
      </c>
      <c r="O1791" s="39">
        <f>IF(L1791&lt;&gt;1,"",IF(J1791="",0,IFERROR(MATCH(J1791,'分け方の表'!$M$4:$M$53,0),0)))</f>
        <v/>
      </c>
      <c r="P1791" s="39">
        <f>IF(L1791&lt;&gt;1,"",IF(SUMPRODUCT((COUNTIFS(C1791,"*"&amp;'分け方の表'!$F$4:$F$23&amp;"*")&gt;0)*('分け方の表'!$F$4:$F$23&lt;&gt;"")*'分け方の表'!$I$4:$I$23)=0,99,1+COUNTIFS('分け方の表'!$I$4:$I$23,"&gt;"&amp;SUMPRODUCT((COUNTIFS(C1791,"*"&amp;'分け方の表'!$F$4:$F$23&amp;"*")&gt;0)*('分け方の表'!$F$4:$F$23&lt;&gt;"")*'分け方の表'!$I$4:$I$23))))</f>
        <v/>
      </c>
      <c r="Q1791" s="39">
        <f>IF(L1791&lt;&gt;1,"",IF(P1791&gt;=99,"",INDEX('分け方の表'!$G$4:$G$23,P1791)&amp;""))</f>
        <v/>
      </c>
      <c r="R1791" s="39">
        <f>IF(L1791&lt;&gt;1,"",IF((F1791="収入")*(G1791="給与")*(E1791&lt;&gt;"")*(COUNTIFS('分け方の表'!$J$4:$J$13,E1791)&gt;0),INDEX('分け方の表'!$K$4:$K$13,MATCH(E1791,'分け方の表'!$J$4:$J$13,0))&amp;"",IFERROR(INDEX('分け方の表'!$C$4:$C$103,MATCH(F1791&amp;"|"&amp;G1791,'分け方の表'!$D$4:$D$103,0))&amp;"",IFERROR(INDEX('分け方の表'!$C$4:$C$103,MATCH(F1791&amp;"|（ほか全部）",'分け方の表'!$D$4:$D$103,0))&amp;"","未分類"))))</f>
        <v/>
      </c>
      <c r="S1791" s="39">
        <f>IF(L1791&lt;&gt;1,"",IF(N1791=1,"",IF(IF(O1791&gt;0,INDEX('分け方の表'!$N$4:$N$53,O1791)&amp;"","")&lt;&gt;"",IF(INDEX('分け方の表'!$N$4:$N$53,O1791)="（数えない）","",INDEX('分け方の表'!$N$4:$N$53,O1791)&amp;""),IF(I1791&amp;""="1",IF((Q1791&lt;&gt;"")*(D1791&lt;0)*(IFERROR(INDEX('入力'!$E$30:$E$88,MATCH(Q1791,'入力'!$A$30:$A$88,0)),"")="貯める・増やす"),Q1791,""),IF(A1791&amp;""="0","",IF(Q1791&lt;&gt;"",Q1791,R1791))))))</f>
        <v/>
      </c>
      <c r="T1791" s="56">
        <f>IF(S1791="","",IF(IFERROR(INDEX('入力'!$E$30:$E$88,MATCH(S1791,'入力'!$A$30:$A$88,0)),"")="入るお金",D1791,-D1791))</f>
        <v/>
      </c>
      <c r="U1791" s="39">
        <f>IF(L1791="","",IF(L1791&lt;&gt;1,"見出しなど",IF(N1791=1,"重なり",IF(S1791="",IF(O1791&gt;0,"数えない（直した）",IF(I1791&amp;""="1","振替",IF(A1791&amp;""="0","計算対象外","数えない"))),IF(COUNTIFS('入力'!$A$30:$A$88,S1791)=0,"一覧にない費目",IF(O1791&gt;0,"直した",IF(S1791="未分類","未分類","OK")))))))</f>
        <v/>
      </c>
    </row>
    <row r="1792">
      <c r="A1792" s="40" t="n"/>
      <c r="B1792" s="34" t="n"/>
      <c r="C1792" s="35" t="n"/>
      <c r="D1792" s="36" t="n"/>
      <c r="E1792" s="35" t="n"/>
      <c r="F1792" s="35" t="n"/>
      <c r="G1792" s="35" t="n"/>
      <c r="H1792" s="35" t="n"/>
      <c r="I1792" s="40" t="n"/>
      <c r="J1792" s="35" t="n"/>
      <c r="L1792" s="39">
        <f>IF(B1792="","",IFERROR(YEAR(B1792)*0+D1792*0+1,0))</f>
        <v/>
      </c>
      <c r="M1792" s="55">
        <f>IF(L1792&lt;&gt;1,"",IF(O1792&gt;0,IF(INDEX('分け方の表'!$O$4:$O$53,O1792)&lt;&gt;"",DATE(YEAR(INDEX('分け方の表'!$O$4:$O$53,O1792)),MONTH(INDEX('分け方の表'!$O$4:$O$53,O1792)),1),DATE(YEAR(B1792),MONTH(B1792),1)),DATE(YEAR(B1792),MONTH(B1792),1)))</f>
        <v/>
      </c>
      <c r="N1792" s="39">
        <f>IF(L1792&lt;&gt;1,"",IF(J1792="",0,IF(COUNTIFS($J$4:J1792,J1792)&gt;1,1,0)))</f>
        <v/>
      </c>
      <c r="O1792" s="39">
        <f>IF(L1792&lt;&gt;1,"",IF(J1792="",0,IFERROR(MATCH(J1792,'分け方の表'!$M$4:$M$53,0),0)))</f>
        <v/>
      </c>
      <c r="P1792" s="39">
        <f>IF(L1792&lt;&gt;1,"",IF(SUMPRODUCT((COUNTIFS(C1792,"*"&amp;'分け方の表'!$F$4:$F$23&amp;"*")&gt;0)*('分け方の表'!$F$4:$F$23&lt;&gt;"")*'分け方の表'!$I$4:$I$23)=0,99,1+COUNTIFS('分け方の表'!$I$4:$I$23,"&gt;"&amp;SUMPRODUCT((COUNTIFS(C1792,"*"&amp;'分け方の表'!$F$4:$F$23&amp;"*")&gt;0)*('分け方の表'!$F$4:$F$23&lt;&gt;"")*'分け方の表'!$I$4:$I$23))))</f>
        <v/>
      </c>
      <c r="Q1792" s="39">
        <f>IF(L1792&lt;&gt;1,"",IF(P1792&gt;=99,"",INDEX('分け方の表'!$G$4:$G$23,P1792)&amp;""))</f>
        <v/>
      </c>
      <c r="R1792" s="39">
        <f>IF(L1792&lt;&gt;1,"",IF((F1792="収入")*(G1792="給与")*(E1792&lt;&gt;"")*(COUNTIFS('分け方の表'!$J$4:$J$13,E1792)&gt;0),INDEX('分け方の表'!$K$4:$K$13,MATCH(E1792,'分け方の表'!$J$4:$J$13,0))&amp;"",IFERROR(INDEX('分け方の表'!$C$4:$C$103,MATCH(F1792&amp;"|"&amp;G1792,'分け方の表'!$D$4:$D$103,0))&amp;"",IFERROR(INDEX('分け方の表'!$C$4:$C$103,MATCH(F1792&amp;"|（ほか全部）",'分け方の表'!$D$4:$D$103,0))&amp;"","未分類"))))</f>
        <v/>
      </c>
      <c r="S1792" s="39">
        <f>IF(L1792&lt;&gt;1,"",IF(N1792=1,"",IF(IF(O1792&gt;0,INDEX('分け方の表'!$N$4:$N$53,O1792)&amp;"","")&lt;&gt;"",IF(INDEX('分け方の表'!$N$4:$N$53,O1792)="（数えない）","",INDEX('分け方の表'!$N$4:$N$53,O1792)&amp;""),IF(I1792&amp;""="1",IF((Q1792&lt;&gt;"")*(D1792&lt;0)*(IFERROR(INDEX('入力'!$E$30:$E$88,MATCH(Q1792,'入力'!$A$30:$A$88,0)),"")="貯める・増やす"),Q1792,""),IF(A1792&amp;""="0","",IF(Q1792&lt;&gt;"",Q1792,R1792))))))</f>
        <v/>
      </c>
      <c r="T1792" s="56">
        <f>IF(S1792="","",IF(IFERROR(INDEX('入力'!$E$30:$E$88,MATCH(S1792,'入力'!$A$30:$A$88,0)),"")="入るお金",D1792,-D1792))</f>
        <v/>
      </c>
      <c r="U1792" s="39">
        <f>IF(L1792="","",IF(L1792&lt;&gt;1,"見出しなど",IF(N1792=1,"重なり",IF(S1792="",IF(O1792&gt;0,"数えない（直した）",IF(I1792&amp;""="1","振替",IF(A1792&amp;""="0","計算対象外","数えない"))),IF(COUNTIFS('入力'!$A$30:$A$88,S1792)=0,"一覧にない費目",IF(O1792&gt;0,"直した",IF(S1792="未分類","未分類","OK")))))))</f>
        <v/>
      </c>
    </row>
    <row r="1793">
      <c r="A1793" s="40" t="n"/>
      <c r="B1793" s="34" t="n"/>
      <c r="C1793" s="35" t="n"/>
      <c r="D1793" s="36" t="n"/>
      <c r="E1793" s="35" t="n"/>
      <c r="F1793" s="35" t="n"/>
      <c r="G1793" s="35" t="n"/>
      <c r="H1793" s="35" t="n"/>
      <c r="I1793" s="40" t="n"/>
      <c r="J1793" s="35" t="n"/>
      <c r="L1793" s="39">
        <f>IF(B1793="","",IFERROR(YEAR(B1793)*0+D1793*0+1,0))</f>
        <v/>
      </c>
      <c r="M1793" s="55">
        <f>IF(L1793&lt;&gt;1,"",IF(O1793&gt;0,IF(INDEX('分け方の表'!$O$4:$O$53,O1793)&lt;&gt;"",DATE(YEAR(INDEX('分け方の表'!$O$4:$O$53,O1793)),MONTH(INDEX('分け方の表'!$O$4:$O$53,O1793)),1),DATE(YEAR(B1793),MONTH(B1793),1)),DATE(YEAR(B1793),MONTH(B1793),1)))</f>
        <v/>
      </c>
      <c r="N1793" s="39">
        <f>IF(L1793&lt;&gt;1,"",IF(J1793="",0,IF(COUNTIFS($J$4:J1793,J1793)&gt;1,1,0)))</f>
        <v/>
      </c>
      <c r="O1793" s="39">
        <f>IF(L1793&lt;&gt;1,"",IF(J1793="",0,IFERROR(MATCH(J1793,'分け方の表'!$M$4:$M$53,0),0)))</f>
        <v/>
      </c>
      <c r="P1793" s="39">
        <f>IF(L1793&lt;&gt;1,"",IF(SUMPRODUCT((COUNTIFS(C1793,"*"&amp;'分け方の表'!$F$4:$F$23&amp;"*")&gt;0)*('分け方の表'!$F$4:$F$23&lt;&gt;"")*'分け方の表'!$I$4:$I$23)=0,99,1+COUNTIFS('分け方の表'!$I$4:$I$23,"&gt;"&amp;SUMPRODUCT((COUNTIFS(C1793,"*"&amp;'分け方の表'!$F$4:$F$23&amp;"*")&gt;0)*('分け方の表'!$F$4:$F$23&lt;&gt;"")*'分け方の表'!$I$4:$I$23))))</f>
        <v/>
      </c>
      <c r="Q1793" s="39">
        <f>IF(L1793&lt;&gt;1,"",IF(P1793&gt;=99,"",INDEX('分け方の表'!$G$4:$G$23,P1793)&amp;""))</f>
        <v/>
      </c>
      <c r="R1793" s="39">
        <f>IF(L1793&lt;&gt;1,"",IF((F1793="収入")*(G1793="給与")*(E1793&lt;&gt;"")*(COUNTIFS('分け方の表'!$J$4:$J$13,E1793)&gt;0),INDEX('分け方の表'!$K$4:$K$13,MATCH(E1793,'分け方の表'!$J$4:$J$13,0))&amp;"",IFERROR(INDEX('分け方の表'!$C$4:$C$103,MATCH(F1793&amp;"|"&amp;G1793,'分け方の表'!$D$4:$D$103,0))&amp;"",IFERROR(INDEX('分け方の表'!$C$4:$C$103,MATCH(F1793&amp;"|（ほか全部）",'分け方の表'!$D$4:$D$103,0))&amp;"","未分類"))))</f>
        <v/>
      </c>
      <c r="S1793" s="39">
        <f>IF(L1793&lt;&gt;1,"",IF(N1793=1,"",IF(IF(O1793&gt;0,INDEX('分け方の表'!$N$4:$N$53,O1793)&amp;"","")&lt;&gt;"",IF(INDEX('分け方の表'!$N$4:$N$53,O1793)="（数えない）","",INDEX('分け方の表'!$N$4:$N$53,O1793)&amp;""),IF(I1793&amp;""="1",IF((Q1793&lt;&gt;"")*(D1793&lt;0)*(IFERROR(INDEX('入力'!$E$30:$E$88,MATCH(Q1793,'入力'!$A$30:$A$88,0)),"")="貯める・増やす"),Q1793,""),IF(A1793&amp;""="0","",IF(Q1793&lt;&gt;"",Q1793,R1793))))))</f>
        <v/>
      </c>
      <c r="T1793" s="56">
        <f>IF(S1793="","",IF(IFERROR(INDEX('入力'!$E$30:$E$88,MATCH(S1793,'入力'!$A$30:$A$88,0)),"")="入るお金",D1793,-D1793))</f>
        <v/>
      </c>
      <c r="U1793" s="39">
        <f>IF(L1793="","",IF(L1793&lt;&gt;1,"見出しなど",IF(N1793=1,"重なり",IF(S1793="",IF(O1793&gt;0,"数えない（直した）",IF(I1793&amp;""="1","振替",IF(A1793&amp;""="0","計算対象外","数えない"))),IF(COUNTIFS('入力'!$A$30:$A$88,S1793)=0,"一覧にない費目",IF(O1793&gt;0,"直した",IF(S1793="未分類","未分類","OK")))))))</f>
        <v/>
      </c>
    </row>
    <row r="1794">
      <c r="A1794" s="40" t="n"/>
      <c r="B1794" s="34" t="n"/>
      <c r="C1794" s="35" t="n"/>
      <c r="D1794" s="36" t="n"/>
      <c r="E1794" s="35" t="n"/>
      <c r="F1794" s="35" t="n"/>
      <c r="G1794" s="35" t="n"/>
      <c r="H1794" s="35" t="n"/>
      <c r="I1794" s="40" t="n"/>
      <c r="J1794" s="35" t="n"/>
      <c r="L1794" s="39">
        <f>IF(B1794="","",IFERROR(YEAR(B1794)*0+D1794*0+1,0))</f>
        <v/>
      </c>
      <c r="M1794" s="55">
        <f>IF(L1794&lt;&gt;1,"",IF(O1794&gt;0,IF(INDEX('分け方の表'!$O$4:$O$53,O1794)&lt;&gt;"",DATE(YEAR(INDEX('分け方の表'!$O$4:$O$53,O1794)),MONTH(INDEX('分け方の表'!$O$4:$O$53,O1794)),1),DATE(YEAR(B1794),MONTH(B1794),1)),DATE(YEAR(B1794),MONTH(B1794),1)))</f>
        <v/>
      </c>
      <c r="N1794" s="39">
        <f>IF(L1794&lt;&gt;1,"",IF(J1794="",0,IF(COUNTIFS($J$4:J1794,J1794)&gt;1,1,0)))</f>
        <v/>
      </c>
      <c r="O1794" s="39">
        <f>IF(L1794&lt;&gt;1,"",IF(J1794="",0,IFERROR(MATCH(J1794,'分け方の表'!$M$4:$M$53,0),0)))</f>
        <v/>
      </c>
      <c r="P1794" s="39">
        <f>IF(L1794&lt;&gt;1,"",IF(SUMPRODUCT((COUNTIFS(C1794,"*"&amp;'分け方の表'!$F$4:$F$23&amp;"*")&gt;0)*('分け方の表'!$F$4:$F$23&lt;&gt;"")*'分け方の表'!$I$4:$I$23)=0,99,1+COUNTIFS('分け方の表'!$I$4:$I$23,"&gt;"&amp;SUMPRODUCT((COUNTIFS(C1794,"*"&amp;'分け方の表'!$F$4:$F$23&amp;"*")&gt;0)*('分け方の表'!$F$4:$F$23&lt;&gt;"")*'分け方の表'!$I$4:$I$23))))</f>
        <v/>
      </c>
      <c r="Q1794" s="39">
        <f>IF(L1794&lt;&gt;1,"",IF(P1794&gt;=99,"",INDEX('分け方の表'!$G$4:$G$23,P1794)&amp;""))</f>
        <v/>
      </c>
      <c r="R1794" s="39">
        <f>IF(L1794&lt;&gt;1,"",IF((F1794="収入")*(G1794="給与")*(E1794&lt;&gt;"")*(COUNTIFS('分け方の表'!$J$4:$J$13,E1794)&gt;0),INDEX('分け方の表'!$K$4:$K$13,MATCH(E1794,'分け方の表'!$J$4:$J$13,0))&amp;"",IFERROR(INDEX('分け方の表'!$C$4:$C$103,MATCH(F1794&amp;"|"&amp;G1794,'分け方の表'!$D$4:$D$103,0))&amp;"",IFERROR(INDEX('分け方の表'!$C$4:$C$103,MATCH(F1794&amp;"|（ほか全部）",'分け方の表'!$D$4:$D$103,0))&amp;"","未分類"))))</f>
        <v/>
      </c>
      <c r="S1794" s="39">
        <f>IF(L1794&lt;&gt;1,"",IF(N1794=1,"",IF(IF(O1794&gt;0,INDEX('分け方の表'!$N$4:$N$53,O1794)&amp;"","")&lt;&gt;"",IF(INDEX('分け方の表'!$N$4:$N$53,O1794)="（数えない）","",INDEX('分け方の表'!$N$4:$N$53,O1794)&amp;""),IF(I1794&amp;""="1",IF((Q1794&lt;&gt;"")*(D1794&lt;0)*(IFERROR(INDEX('入力'!$E$30:$E$88,MATCH(Q1794,'入力'!$A$30:$A$88,0)),"")="貯める・増やす"),Q1794,""),IF(A1794&amp;""="0","",IF(Q1794&lt;&gt;"",Q1794,R1794))))))</f>
        <v/>
      </c>
      <c r="T1794" s="56">
        <f>IF(S1794="","",IF(IFERROR(INDEX('入力'!$E$30:$E$88,MATCH(S1794,'入力'!$A$30:$A$88,0)),"")="入るお金",D1794,-D1794))</f>
        <v/>
      </c>
      <c r="U1794" s="39">
        <f>IF(L1794="","",IF(L1794&lt;&gt;1,"見出しなど",IF(N1794=1,"重なり",IF(S1794="",IF(O1794&gt;0,"数えない（直した）",IF(I1794&amp;""="1","振替",IF(A1794&amp;""="0","計算対象外","数えない"))),IF(COUNTIFS('入力'!$A$30:$A$88,S1794)=0,"一覧にない費目",IF(O1794&gt;0,"直した",IF(S1794="未分類","未分類","OK")))))))</f>
        <v/>
      </c>
    </row>
    <row r="1795">
      <c r="A1795" s="40" t="n"/>
      <c r="B1795" s="34" t="n"/>
      <c r="C1795" s="35" t="n"/>
      <c r="D1795" s="36" t="n"/>
      <c r="E1795" s="35" t="n"/>
      <c r="F1795" s="35" t="n"/>
      <c r="G1795" s="35" t="n"/>
      <c r="H1795" s="35" t="n"/>
      <c r="I1795" s="40" t="n"/>
      <c r="J1795" s="35" t="n"/>
      <c r="L1795" s="39">
        <f>IF(B1795="","",IFERROR(YEAR(B1795)*0+D1795*0+1,0))</f>
        <v/>
      </c>
      <c r="M1795" s="55">
        <f>IF(L1795&lt;&gt;1,"",IF(O1795&gt;0,IF(INDEX('分け方の表'!$O$4:$O$53,O1795)&lt;&gt;"",DATE(YEAR(INDEX('分け方の表'!$O$4:$O$53,O1795)),MONTH(INDEX('分け方の表'!$O$4:$O$53,O1795)),1),DATE(YEAR(B1795),MONTH(B1795),1)),DATE(YEAR(B1795),MONTH(B1795),1)))</f>
        <v/>
      </c>
      <c r="N1795" s="39">
        <f>IF(L1795&lt;&gt;1,"",IF(J1795="",0,IF(COUNTIFS($J$4:J1795,J1795)&gt;1,1,0)))</f>
        <v/>
      </c>
      <c r="O1795" s="39">
        <f>IF(L1795&lt;&gt;1,"",IF(J1795="",0,IFERROR(MATCH(J1795,'分け方の表'!$M$4:$M$53,0),0)))</f>
        <v/>
      </c>
      <c r="P1795" s="39">
        <f>IF(L1795&lt;&gt;1,"",IF(SUMPRODUCT((COUNTIFS(C1795,"*"&amp;'分け方の表'!$F$4:$F$23&amp;"*")&gt;0)*('分け方の表'!$F$4:$F$23&lt;&gt;"")*'分け方の表'!$I$4:$I$23)=0,99,1+COUNTIFS('分け方の表'!$I$4:$I$23,"&gt;"&amp;SUMPRODUCT((COUNTIFS(C1795,"*"&amp;'分け方の表'!$F$4:$F$23&amp;"*")&gt;0)*('分け方の表'!$F$4:$F$23&lt;&gt;"")*'分け方の表'!$I$4:$I$23))))</f>
        <v/>
      </c>
      <c r="Q1795" s="39">
        <f>IF(L1795&lt;&gt;1,"",IF(P1795&gt;=99,"",INDEX('分け方の表'!$G$4:$G$23,P1795)&amp;""))</f>
        <v/>
      </c>
      <c r="R1795" s="39">
        <f>IF(L1795&lt;&gt;1,"",IF((F1795="収入")*(G1795="給与")*(E1795&lt;&gt;"")*(COUNTIFS('分け方の表'!$J$4:$J$13,E1795)&gt;0),INDEX('分け方の表'!$K$4:$K$13,MATCH(E1795,'分け方の表'!$J$4:$J$13,0))&amp;"",IFERROR(INDEX('分け方の表'!$C$4:$C$103,MATCH(F1795&amp;"|"&amp;G1795,'分け方の表'!$D$4:$D$103,0))&amp;"",IFERROR(INDEX('分け方の表'!$C$4:$C$103,MATCH(F1795&amp;"|（ほか全部）",'分け方の表'!$D$4:$D$103,0))&amp;"","未分類"))))</f>
        <v/>
      </c>
      <c r="S1795" s="39">
        <f>IF(L1795&lt;&gt;1,"",IF(N1795=1,"",IF(IF(O1795&gt;0,INDEX('分け方の表'!$N$4:$N$53,O1795)&amp;"","")&lt;&gt;"",IF(INDEX('分け方の表'!$N$4:$N$53,O1795)="（数えない）","",INDEX('分け方の表'!$N$4:$N$53,O1795)&amp;""),IF(I1795&amp;""="1",IF((Q1795&lt;&gt;"")*(D1795&lt;0)*(IFERROR(INDEX('入力'!$E$30:$E$88,MATCH(Q1795,'入力'!$A$30:$A$88,0)),"")="貯める・増やす"),Q1795,""),IF(A1795&amp;""="0","",IF(Q1795&lt;&gt;"",Q1795,R1795))))))</f>
        <v/>
      </c>
      <c r="T1795" s="56">
        <f>IF(S1795="","",IF(IFERROR(INDEX('入力'!$E$30:$E$88,MATCH(S1795,'入力'!$A$30:$A$88,0)),"")="入るお金",D1795,-D1795))</f>
        <v/>
      </c>
      <c r="U1795" s="39">
        <f>IF(L1795="","",IF(L1795&lt;&gt;1,"見出しなど",IF(N1795=1,"重なり",IF(S1795="",IF(O1795&gt;0,"数えない（直した）",IF(I1795&amp;""="1","振替",IF(A1795&amp;""="0","計算対象外","数えない"))),IF(COUNTIFS('入力'!$A$30:$A$88,S1795)=0,"一覧にない費目",IF(O1795&gt;0,"直した",IF(S1795="未分類","未分類","OK")))))))</f>
        <v/>
      </c>
    </row>
    <row r="1796">
      <c r="A1796" s="40" t="n"/>
      <c r="B1796" s="34" t="n"/>
      <c r="C1796" s="35" t="n"/>
      <c r="D1796" s="36" t="n"/>
      <c r="E1796" s="35" t="n"/>
      <c r="F1796" s="35" t="n"/>
      <c r="G1796" s="35" t="n"/>
      <c r="H1796" s="35" t="n"/>
      <c r="I1796" s="40" t="n"/>
      <c r="J1796" s="35" t="n"/>
      <c r="L1796" s="39">
        <f>IF(B1796="","",IFERROR(YEAR(B1796)*0+D1796*0+1,0))</f>
        <v/>
      </c>
      <c r="M1796" s="55">
        <f>IF(L1796&lt;&gt;1,"",IF(O1796&gt;0,IF(INDEX('分け方の表'!$O$4:$O$53,O1796)&lt;&gt;"",DATE(YEAR(INDEX('分け方の表'!$O$4:$O$53,O1796)),MONTH(INDEX('分け方の表'!$O$4:$O$53,O1796)),1),DATE(YEAR(B1796),MONTH(B1796),1)),DATE(YEAR(B1796),MONTH(B1796),1)))</f>
        <v/>
      </c>
      <c r="N1796" s="39">
        <f>IF(L1796&lt;&gt;1,"",IF(J1796="",0,IF(COUNTIFS($J$4:J1796,J1796)&gt;1,1,0)))</f>
        <v/>
      </c>
      <c r="O1796" s="39">
        <f>IF(L1796&lt;&gt;1,"",IF(J1796="",0,IFERROR(MATCH(J1796,'分け方の表'!$M$4:$M$53,0),0)))</f>
        <v/>
      </c>
      <c r="P1796" s="39">
        <f>IF(L1796&lt;&gt;1,"",IF(SUMPRODUCT((COUNTIFS(C1796,"*"&amp;'分け方の表'!$F$4:$F$23&amp;"*")&gt;0)*('分け方の表'!$F$4:$F$23&lt;&gt;"")*'分け方の表'!$I$4:$I$23)=0,99,1+COUNTIFS('分け方の表'!$I$4:$I$23,"&gt;"&amp;SUMPRODUCT((COUNTIFS(C1796,"*"&amp;'分け方の表'!$F$4:$F$23&amp;"*")&gt;0)*('分け方の表'!$F$4:$F$23&lt;&gt;"")*'分け方の表'!$I$4:$I$23))))</f>
        <v/>
      </c>
      <c r="Q1796" s="39">
        <f>IF(L1796&lt;&gt;1,"",IF(P1796&gt;=99,"",INDEX('分け方の表'!$G$4:$G$23,P1796)&amp;""))</f>
        <v/>
      </c>
      <c r="R1796" s="39">
        <f>IF(L1796&lt;&gt;1,"",IF((F1796="収入")*(G1796="給与")*(E1796&lt;&gt;"")*(COUNTIFS('分け方の表'!$J$4:$J$13,E1796)&gt;0),INDEX('分け方の表'!$K$4:$K$13,MATCH(E1796,'分け方の表'!$J$4:$J$13,0))&amp;"",IFERROR(INDEX('分け方の表'!$C$4:$C$103,MATCH(F1796&amp;"|"&amp;G1796,'分け方の表'!$D$4:$D$103,0))&amp;"",IFERROR(INDEX('分け方の表'!$C$4:$C$103,MATCH(F1796&amp;"|（ほか全部）",'分け方の表'!$D$4:$D$103,0))&amp;"","未分類"))))</f>
        <v/>
      </c>
      <c r="S1796" s="39">
        <f>IF(L1796&lt;&gt;1,"",IF(N1796=1,"",IF(IF(O1796&gt;0,INDEX('分け方の表'!$N$4:$N$53,O1796)&amp;"","")&lt;&gt;"",IF(INDEX('分け方の表'!$N$4:$N$53,O1796)="（数えない）","",INDEX('分け方の表'!$N$4:$N$53,O1796)&amp;""),IF(I1796&amp;""="1",IF((Q1796&lt;&gt;"")*(D1796&lt;0)*(IFERROR(INDEX('入力'!$E$30:$E$88,MATCH(Q1796,'入力'!$A$30:$A$88,0)),"")="貯める・増やす"),Q1796,""),IF(A1796&amp;""="0","",IF(Q1796&lt;&gt;"",Q1796,R1796))))))</f>
        <v/>
      </c>
      <c r="T1796" s="56">
        <f>IF(S1796="","",IF(IFERROR(INDEX('入力'!$E$30:$E$88,MATCH(S1796,'入力'!$A$30:$A$88,0)),"")="入るお金",D1796,-D1796))</f>
        <v/>
      </c>
      <c r="U1796" s="39">
        <f>IF(L1796="","",IF(L1796&lt;&gt;1,"見出しなど",IF(N1796=1,"重なり",IF(S1796="",IF(O1796&gt;0,"数えない（直した）",IF(I1796&amp;""="1","振替",IF(A1796&amp;""="0","計算対象外","数えない"))),IF(COUNTIFS('入力'!$A$30:$A$88,S1796)=0,"一覧にない費目",IF(O1796&gt;0,"直した",IF(S1796="未分類","未分類","OK")))))))</f>
        <v/>
      </c>
    </row>
    <row r="1797">
      <c r="A1797" s="40" t="n"/>
      <c r="B1797" s="34" t="n"/>
      <c r="C1797" s="35" t="n"/>
      <c r="D1797" s="36" t="n"/>
      <c r="E1797" s="35" t="n"/>
      <c r="F1797" s="35" t="n"/>
      <c r="G1797" s="35" t="n"/>
      <c r="H1797" s="35" t="n"/>
      <c r="I1797" s="40" t="n"/>
      <c r="J1797" s="35" t="n"/>
      <c r="L1797" s="39">
        <f>IF(B1797="","",IFERROR(YEAR(B1797)*0+D1797*0+1,0))</f>
        <v/>
      </c>
      <c r="M1797" s="55">
        <f>IF(L1797&lt;&gt;1,"",IF(O1797&gt;0,IF(INDEX('分け方の表'!$O$4:$O$53,O1797)&lt;&gt;"",DATE(YEAR(INDEX('分け方の表'!$O$4:$O$53,O1797)),MONTH(INDEX('分け方の表'!$O$4:$O$53,O1797)),1),DATE(YEAR(B1797),MONTH(B1797),1)),DATE(YEAR(B1797),MONTH(B1797),1)))</f>
        <v/>
      </c>
      <c r="N1797" s="39">
        <f>IF(L1797&lt;&gt;1,"",IF(J1797="",0,IF(COUNTIFS($J$4:J1797,J1797)&gt;1,1,0)))</f>
        <v/>
      </c>
      <c r="O1797" s="39">
        <f>IF(L1797&lt;&gt;1,"",IF(J1797="",0,IFERROR(MATCH(J1797,'分け方の表'!$M$4:$M$53,0),0)))</f>
        <v/>
      </c>
      <c r="P1797" s="39">
        <f>IF(L1797&lt;&gt;1,"",IF(SUMPRODUCT((COUNTIFS(C1797,"*"&amp;'分け方の表'!$F$4:$F$23&amp;"*")&gt;0)*('分け方の表'!$F$4:$F$23&lt;&gt;"")*'分け方の表'!$I$4:$I$23)=0,99,1+COUNTIFS('分け方の表'!$I$4:$I$23,"&gt;"&amp;SUMPRODUCT((COUNTIFS(C1797,"*"&amp;'分け方の表'!$F$4:$F$23&amp;"*")&gt;0)*('分け方の表'!$F$4:$F$23&lt;&gt;"")*'分け方の表'!$I$4:$I$23))))</f>
        <v/>
      </c>
      <c r="Q1797" s="39">
        <f>IF(L1797&lt;&gt;1,"",IF(P1797&gt;=99,"",INDEX('分け方の表'!$G$4:$G$23,P1797)&amp;""))</f>
        <v/>
      </c>
      <c r="R1797" s="39">
        <f>IF(L1797&lt;&gt;1,"",IF((F1797="収入")*(G1797="給与")*(E1797&lt;&gt;"")*(COUNTIFS('分け方の表'!$J$4:$J$13,E1797)&gt;0),INDEX('分け方の表'!$K$4:$K$13,MATCH(E1797,'分け方の表'!$J$4:$J$13,0))&amp;"",IFERROR(INDEX('分け方の表'!$C$4:$C$103,MATCH(F1797&amp;"|"&amp;G1797,'分け方の表'!$D$4:$D$103,0))&amp;"",IFERROR(INDEX('分け方の表'!$C$4:$C$103,MATCH(F1797&amp;"|（ほか全部）",'分け方の表'!$D$4:$D$103,0))&amp;"","未分類"))))</f>
        <v/>
      </c>
      <c r="S1797" s="39">
        <f>IF(L1797&lt;&gt;1,"",IF(N1797=1,"",IF(IF(O1797&gt;0,INDEX('分け方の表'!$N$4:$N$53,O1797)&amp;"","")&lt;&gt;"",IF(INDEX('分け方の表'!$N$4:$N$53,O1797)="（数えない）","",INDEX('分け方の表'!$N$4:$N$53,O1797)&amp;""),IF(I1797&amp;""="1",IF((Q1797&lt;&gt;"")*(D1797&lt;0)*(IFERROR(INDEX('入力'!$E$30:$E$88,MATCH(Q1797,'入力'!$A$30:$A$88,0)),"")="貯める・増やす"),Q1797,""),IF(A1797&amp;""="0","",IF(Q1797&lt;&gt;"",Q1797,R1797))))))</f>
        <v/>
      </c>
      <c r="T1797" s="56">
        <f>IF(S1797="","",IF(IFERROR(INDEX('入力'!$E$30:$E$88,MATCH(S1797,'入力'!$A$30:$A$88,0)),"")="入るお金",D1797,-D1797))</f>
        <v/>
      </c>
      <c r="U1797" s="39">
        <f>IF(L1797="","",IF(L1797&lt;&gt;1,"見出しなど",IF(N1797=1,"重なり",IF(S1797="",IF(O1797&gt;0,"数えない（直した）",IF(I1797&amp;""="1","振替",IF(A1797&amp;""="0","計算対象外","数えない"))),IF(COUNTIFS('入力'!$A$30:$A$88,S1797)=0,"一覧にない費目",IF(O1797&gt;0,"直した",IF(S1797="未分類","未分類","OK")))))))</f>
        <v/>
      </c>
    </row>
    <row r="1798">
      <c r="A1798" s="40" t="n"/>
      <c r="B1798" s="34" t="n"/>
      <c r="C1798" s="35" t="n"/>
      <c r="D1798" s="36" t="n"/>
      <c r="E1798" s="35" t="n"/>
      <c r="F1798" s="35" t="n"/>
      <c r="G1798" s="35" t="n"/>
      <c r="H1798" s="35" t="n"/>
      <c r="I1798" s="40" t="n"/>
      <c r="J1798" s="35" t="n"/>
      <c r="L1798" s="39">
        <f>IF(B1798="","",IFERROR(YEAR(B1798)*0+D1798*0+1,0))</f>
        <v/>
      </c>
      <c r="M1798" s="55">
        <f>IF(L1798&lt;&gt;1,"",IF(O1798&gt;0,IF(INDEX('分け方の表'!$O$4:$O$53,O1798)&lt;&gt;"",DATE(YEAR(INDEX('分け方の表'!$O$4:$O$53,O1798)),MONTH(INDEX('分け方の表'!$O$4:$O$53,O1798)),1),DATE(YEAR(B1798),MONTH(B1798),1)),DATE(YEAR(B1798),MONTH(B1798),1)))</f>
        <v/>
      </c>
      <c r="N1798" s="39">
        <f>IF(L1798&lt;&gt;1,"",IF(J1798="",0,IF(COUNTIFS($J$4:J1798,J1798)&gt;1,1,0)))</f>
        <v/>
      </c>
      <c r="O1798" s="39">
        <f>IF(L1798&lt;&gt;1,"",IF(J1798="",0,IFERROR(MATCH(J1798,'分け方の表'!$M$4:$M$53,0),0)))</f>
        <v/>
      </c>
      <c r="P1798" s="39">
        <f>IF(L1798&lt;&gt;1,"",IF(SUMPRODUCT((COUNTIFS(C1798,"*"&amp;'分け方の表'!$F$4:$F$23&amp;"*")&gt;0)*('分け方の表'!$F$4:$F$23&lt;&gt;"")*'分け方の表'!$I$4:$I$23)=0,99,1+COUNTIFS('分け方の表'!$I$4:$I$23,"&gt;"&amp;SUMPRODUCT((COUNTIFS(C1798,"*"&amp;'分け方の表'!$F$4:$F$23&amp;"*")&gt;0)*('分け方の表'!$F$4:$F$23&lt;&gt;"")*'分け方の表'!$I$4:$I$23))))</f>
        <v/>
      </c>
      <c r="Q1798" s="39">
        <f>IF(L1798&lt;&gt;1,"",IF(P1798&gt;=99,"",INDEX('分け方の表'!$G$4:$G$23,P1798)&amp;""))</f>
        <v/>
      </c>
      <c r="R1798" s="39">
        <f>IF(L1798&lt;&gt;1,"",IF((F1798="収入")*(G1798="給与")*(E1798&lt;&gt;"")*(COUNTIFS('分け方の表'!$J$4:$J$13,E1798)&gt;0),INDEX('分け方の表'!$K$4:$K$13,MATCH(E1798,'分け方の表'!$J$4:$J$13,0))&amp;"",IFERROR(INDEX('分け方の表'!$C$4:$C$103,MATCH(F1798&amp;"|"&amp;G1798,'分け方の表'!$D$4:$D$103,0))&amp;"",IFERROR(INDEX('分け方の表'!$C$4:$C$103,MATCH(F1798&amp;"|（ほか全部）",'分け方の表'!$D$4:$D$103,0))&amp;"","未分類"))))</f>
        <v/>
      </c>
      <c r="S1798" s="39">
        <f>IF(L1798&lt;&gt;1,"",IF(N1798=1,"",IF(IF(O1798&gt;0,INDEX('分け方の表'!$N$4:$N$53,O1798)&amp;"","")&lt;&gt;"",IF(INDEX('分け方の表'!$N$4:$N$53,O1798)="（数えない）","",INDEX('分け方の表'!$N$4:$N$53,O1798)&amp;""),IF(I1798&amp;""="1",IF((Q1798&lt;&gt;"")*(D1798&lt;0)*(IFERROR(INDEX('入力'!$E$30:$E$88,MATCH(Q1798,'入力'!$A$30:$A$88,0)),"")="貯める・増やす"),Q1798,""),IF(A1798&amp;""="0","",IF(Q1798&lt;&gt;"",Q1798,R1798))))))</f>
        <v/>
      </c>
      <c r="T1798" s="56">
        <f>IF(S1798="","",IF(IFERROR(INDEX('入力'!$E$30:$E$88,MATCH(S1798,'入力'!$A$30:$A$88,0)),"")="入るお金",D1798,-D1798))</f>
        <v/>
      </c>
      <c r="U1798" s="39">
        <f>IF(L1798="","",IF(L1798&lt;&gt;1,"見出しなど",IF(N1798=1,"重なり",IF(S1798="",IF(O1798&gt;0,"数えない（直した）",IF(I1798&amp;""="1","振替",IF(A1798&amp;""="0","計算対象外","数えない"))),IF(COUNTIFS('入力'!$A$30:$A$88,S1798)=0,"一覧にない費目",IF(O1798&gt;0,"直した",IF(S1798="未分類","未分類","OK")))))))</f>
        <v/>
      </c>
    </row>
    <row r="1799">
      <c r="A1799" s="40" t="n"/>
      <c r="B1799" s="34" t="n"/>
      <c r="C1799" s="35" t="n"/>
      <c r="D1799" s="36" t="n"/>
      <c r="E1799" s="35" t="n"/>
      <c r="F1799" s="35" t="n"/>
      <c r="G1799" s="35" t="n"/>
      <c r="H1799" s="35" t="n"/>
      <c r="I1799" s="40" t="n"/>
      <c r="J1799" s="35" t="n"/>
      <c r="L1799" s="39">
        <f>IF(B1799="","",IFERROR(YEAR(B1799)*0+D1799*0+1,0))</f>
        <v/>
      </c>
      <c r="M1799" s="55">
        <f>IF(L1799&lt;&gt;1,"",IF(O1799&gt;0,IF(INDEX('分け方の表'!$O$4:$O$53,O1799)&lt;&gt;"",DATE(YEAR(INDEX('分け方の表'!$O$4:$O$53,O1799)),MONTH(INDEX('分け方の表'!$O$4:$O$53,O1799)),1),DATE(YEAR(B1799),MONTH(B1799),1)),DATE(YEAR(B1799),MONTH(B1799),1)))</f>
        <v/>
      </c>
      <c r="N1799" s="39">
        <f>IF(L1799&lt;&gt;1,"",IF(J1799="",0,IF(COUNTIFS($J$4:J1799,J1799)&gt;1,1,0)))</f>
        <v/>
      </c>
      <c r="O1799" s="39">
        <f>IF(L1799&lt;&gt;1,"",IF(J1799="",0,IFERROR(MATCH(J1799,'分け方の表'!$M$4:$M$53,0),0)))</f>
        <v/>
      </c>
      <c r="P1799" s="39">
        <f>IF(L1799&lt;&gt;1,"",IF(SUMPRODUCT((COUNTIFS(C1799,"*"&amp;'分け方の表'!$F$4:$F$23&amp;"*")&gt;0)*('分け方の表'!$F$4:$F$23&lt;&gt;"")*'分け方の表'!$I$4:$I$23)=0,99,1+COUNTIFS('分け方の表'!$I$4:$I$23,"&gt;"&amp;SUMPRODUCT((COUNTIFS(C1799,"*"&amp;'分け方の表'!$F$4:$F$23&amp;"*")&gt;0)*('分け方の表'!$F$4:$F$23&lt;&gt;"")*'分け方の表'!$I$4:$I$23))))</f>
        <v/>
      </c>
      <c r="Q1799" s="39">
        <f>IF(L1799&lt;&gt;1,"",IF(P1799&gt;=99,"",INDEX('分け方の表'!$G$4:$G$23,P1799)&amp;""))</f>
        <v/>
      </c>
      <c r="R1799" s="39">
        <f>IF(L1799&lt;&gt;1,"",IF((F1799="収入")*(G1799="給与")*(E1799&lt;&gt;"")*(COUNTIFS('分け方の表'!$J$4:$J$13,E1799)&gt;0),INDEX('分け方の表'!$K$4:$K$13,MATCH(E1799,'分け方の表'!$J$4:$J$13,0))&amp;"",IFERROR(INDEX('分け方の表'!$C$4:$C$103,MATCH(F1799&amp;"|"&amp;G1799,'分け方の表'!$D$4:$D$103,0))&amp;"",IFERROR(INDEX('分け方の表'!$C$4:$C$103,MATCH(F1799&amp;"|（ほか全部）",'分け方の表'!$D$4:$D$103,0))&amp;"","未分類"))))</f>
        <v/>
      </c>
      <c r="S1799" s="39">
        <f>IF(L1799&lt;&gt;1,"",IF(N1799=1,"",IF(IF(O1799&gt;0,INDEX('分け方の表'!$N$4:$N$53,O1799)&amp;"","")&lt;&gt;"",IF(INDEX('分け方の表'!$N$4:$N$53,O1799)="（数えない）","",INDEX('分け方の表'!$N$4:$N$53,O1799)&amp;""),IF(I1799&amp;""="1",IF((Q1799&lt;&gt;"")*(D1799&lt;0)*(IFERROR(INDEX('入力'!$E$30:$E$88,MATCH(Q1799,'入力'!$A$30:$A$88,0)),"")="貯める・増やす"),Q1799,""),IF(A1799&amp;""="0","",IF(Q1799&lt;&gt;"",Q1799,R1799))))))</f>
        <v/>
      </c>
      <c r="T1799" s="56">
        <f>IF(S1799="","",IF(IFERROR(INDEX('入力'!$E$30:$E$88,MATCH(S1799,'入力'!$A$30:$A$88,0)),"")="入るお金",D1799,-D1799))</f>
        <v/>
      </c>
      <c r="U1799" s="39">
        <f>IF(L1799="","",IF(L1799&lt;&gt;1,"見出しなど",IF(N1799=1,"重なり",IF(S1799="",IF(O1799&gt;0,"数えない（直した）",IF(I1799&amp;""="1","振替",IF(A1799&amp;""="0","計算対象外","数えない"))),IF(COUNTIFS('入力'!$A$30:$A$88,S1799)=0,"一覧にない費目",IF(O1799&gt;0,"直した",IF(S1799="未分類","未分類","OK")))))))</f>
        <v/>
      </c>
    </row>
    <row r="1800">
      <c r="A1800" s="40" t="n"/>
      <c r="B1800" s="34" t="n"/>
      <c r="C1800" s="35" t="n"/>
      <c r="D1800" s="36" t="n"/>
      <c r="E1800" s="35" t="n"/>
      <c r="F1800" s="35" t="n"/>
      <c r="G1800" s="35" t="n"/>
      <c r="H1800" s="35" t="n"/>
      <c r="I1800" s="40" t="n"/>
      <c r="J1800" s="35" t="n"/>
      <c r="L1800" s="39">
        <f>IF(B1800="","",IFERROR(YEAR(B1800)*0+D1800*0+1,0))</f>
        <v/>
      </c>
      <c r="M1800" s="55">
        <f>IF(L1800&lt;&gt;1,"",IF(O1800&gt;0,IF(INDEX('分け方の表'!$O$4:$O$53,O1800)&lt;&gt;"",DATE(YEAR(INDEX('分け方の表'!$O$4:$O$53,O1800)),MONTH(INDEX('分け方の表'!$O$4:$O$53,O1800)),1),DATE(YEAR(B1800),MONTH(B1800),1)),DATE(YEAR(B1800),MONTH(B1800),1)))</f>
        <v/>
      </c>
      <c r="N1800" s="39">
        <f>IF(L1800&lt;&gt;1,"",IF(J1800="",0,IF(COUNTIFS($J$4:J1800,J1800)&gt;1,1,0)))</f>
        <v/>
      </c>
      <c r="O1800" s="39">
        <f>IF(L1800&lt;&gt;1,"",IF(J1800="",0,IFERROR(MATCH(J1800,'分け方の表'!$M$4:$M$53,0),0)))</f>
        <v/>
      </c>
      <c r="P1800" s="39">
        <f>IF(L1800&lt;&gt;1,"",IF(SUMPRODUCT((COUNTIFS(C1800,"*"&amp;'分け方の表'!$F$4:$F$23&amp;"*")&gt;0)*('分け方の表'!$F$4:$F$23&lt;&gt;"")*'分け方の表'!$I$4:$I$23)=0,99,1+COUNTIFS('分け方の表'!$I$4:$I$23,"&gt;"&amp;SUMPRODUCT((COUNTIFS(C1800,"*"&amp;'分け方の表'!$F$4:$F$23&amp;"*")&gt;0)*('分け方の表'!$F$4:$F$23&lt;&gt;"")*'分け方の表'!$I$4:$I$23))))</f>
        <v/>
      </c>
      <c r="Q1800" s="39">
        <f>IF(L1800&lt;&gt;1,"",IF(P1800&gt;=99,"",INDEX('分け方の表'!$G$4:$G$23,P1800)&amp;""))</f>
        <v/>
      </c>
      <c r="R1800" s="39">
        <f>IF(L1800&lt;&gt;1,"",IF((F1800="収入")*(G1800="給与")*(E1800&lt;&gt;"")*(COUNTIFS('分け方の表'!$J$4:$J$13,E1800)&gt;0),INDEX('分け方の表'!$K$4:$K$13,MATCH(E1800,'分け方の表'!$J$4:$J$13,0))&amp;"",IFERROR(INDEX('分け方の表'!$C$4:$C$103,MATCH(F1800&amp;"|"&amp;G1800,'分け方の表'!$D$4:$D$103,0))&amp;"",IFERROR(INDEX('分け方の表'!$C$4:$C$103,MATCH(F1800&amp;"|（ほか全部）",'分け方の表'!$D$4:$D$103,0))&amp;"","未分類"))))</f>
        <v/>
      </c>
      <c r="S1800" s="39">
        <f>IF(L1800&lt;&gt;1,"",IF(N1800=1,"",IF(IF(O1800&gt;0,INDEX('分け方の表'!$N$4:$N$53,O1800)&amp;"","")&lt;&gt;"",IF(INDEX('分け方の表'!$N$4:$N$53,O1800)="（数えない）","",INDEX('分け方の表'!$N$4:$N$53,O1800)&amp;""),IF(I1800&amp;""="1",IF((Q1800&lt;&gt;"")*(D1800&lt;0)*(IFERROR(INDEX('入力'!$E$30:$E$88,MATCH(Q1800,'入力'!$A$30:$A$88,0)),"")="貯める・増やす"),Q1800,""),IF(A1800&amp;""="0","",IF(Q1800&lt;&gt;"",Q1800,R1800))))))</f>
        <v/>
      </c>
      <c r="T1800" s="56">
        <f>IF(S1800="","",IF(IFERROR(INDEX('入力'!$E$30:$E$88,MATCH(S1800,'入力'!$A$30:$A$88,0)),"")="入るお金",D1800,-D1800))</f>
        <v/>
      </c>
      <c r="U1800" s="39">
        <f>IF(L1800="","",IF(L1800&lt;&gt;1,"見出しなど",IF(N1800=1,"重なり",IF(S1800="",IF(O1800&gt;0,"数えない（直した）",IF(I1800&amp;""="1","振替",IF(A1800&amp;""="0","計算対象外","数えない"))),IF(COUNTIFS('入力'!$A$30:$A$88,S1800)=0,"一覧にない費目",IF(O1800&gt;0,"直した",IF(S1800="未分類","未分類","OK")))))))</f>
        <v/>
      </c>
    </row>
    <row r="1801">
      <c r="A1801" s="40" t="n"/>
      <c r="B1801" s="34" t="n"/>
      <c r="C1801" s="35" t="n"/>
      <c r="D1801" s="36" t="n"/>
      <c r="E1801" s="35" t="n"/>
      <c r="F1801" s="35" t="n"/>
      <c r="G1801" s="35" t="n"/>
      <c r="H1801" s="35" t="n"/>
      <c r="I1801" s="40" t="n"/>
      <c r="J1801" s="35" t="n"/>
      <c r="L1801" s="39">
        <f>IF(B1801="","",IFERROR(YEAR(B1801)*0+D1801*0+1,0))</f>
        <v/>
      </c>
      <c r="M1801" s="55">
        <f>IF(L1801&lt;&gt;1,"",IF(O1801&gt;0,IF(INDEX('分け方の表'!$O$4:$O$53,O1801)&lt;&gt;"",DATE(YEAR(INDEX('分け方の表'!$O$4:$O$53,O1801)),MONTH(INDEX('分け方の表'!$O$4:$O$53,O1801)),1),DATE(YEAR(B1801),MONTH(B1801),1)),DATE(YEAR(B1801),MONTH(B1801),1)))</f>
        <v/>
      </c>
      <c r="N1801" s="39">
        <f>IF(L1801&lt;&gt;1,"",IF(J1801="",0,IF(COUNTIFS($J$4:J1801,J1801)&gt;1,1,0)))</f>
        <v/>
      </c>
      <c r="O1801" s="39">
        <f>IF(L1801&lt;&gt;1,"",IF(J1801="",0,IFERROR(MATCH(J1801,'分け方の表'!$M$4:$M$53,0),0)))</f>
        <v/>
      </c>
      <c r="P1801" s="39">
        <f>IF(L1801&lt;&gt;1,"",IF(SUMPRODUCT((COUNTIFS(C1801,"*"&amp;'分け方の表'!$F$4:$F$23&amp;"*")&gt;0)*('分け方の表'!$F$4:$F$23&lt;&gt;"")*'分け方の表'!$I$4:$I$23)=0,99,1+COUNTIFS('分け方の表'!$I$4:$I$23,"&gt;"&amp;SUMPRODUCT((COUNTIFS(C1801,"*"&amp;'分け方の表'!$F$4:$F$23&amp;"*")&gt;0)*('分け方の表'!$F$4:$F$23&lt;&gt;"")*'分け方の表'!$I$4:$I$23))))</f>
        <v/>
      </c>
      <c r="Q1801" s="39">
        <f>IF(L1801&lt;&gt;1,"",IF(P1801&gt;=99,"",INDEX('分け方の表'!$G$4:$G$23,P1801)&amp;""))</f>
        <v/>
      </c>
      <c r="R1801" s="39">
        <f>IF(L1801&lt;&gt;1,"",IF((F1801="収入")*(G1801="給与")*(E1801&lt;&gt;"")*(COUNTIFS('分け方の表'!$J$4:$J$13,E1801)&gt;0),INDEX('分け方の表'!$K$4:$K$13,MATCH(E1801,'分け方の表'!$J$4:$J$13,0))&amp;"",IFERROR(INDEX('分け方の表'!$C$4:$C$103,MATCH(F1801&amp;"|"&amp;G1801,'分け方の表'!$D$4:$D$103,0))&amp;"",IFERROR(INDEX('分け方の表'!$C$4:$C$103,MATCH(F1801&amp;"|（ほか全部）",'分け方の表'!$D$4:$D$103,0))&amp;"","未分類"))))</f>
        <v/>
      </c>
      <c r="S1801" s="39">
        <f>IF(L1801&lt;&gt;1,"",IF(N1801=1,"",IF(IF(O1801&gt;0,INDEX('分け方の表'!$N$4:$N$53,O1801)&amp;"","")&lt;&gt;"",IF(INDEX('分け方の表'!$N$4:$N$53,O1801)="（数えない）","",INDEX('分け方の表'!$N$4:$N$53,O1801)&amp;""),IF(I1801&amp;""="1",IF((Q1801&lt;&gt;"")*(D1801&lt;0)*(IFERROR(INDEX('入力'!$E$30:$E$88,MATCH(Q1801,'入力'!$A$30:$A$88,0)),"")="貯める・増やす"),Q1801,""),IF(A1801&amp;""="0","",IF(Q1801&lt;&gt;"",Q1801,R1801))))))</f>
        <v/>
      </c>
      <c r="T1801" s="56">
        <f>IF(S1801="","",IF(IFERROR(INDEX('入力'!$E$30:$E$88,MATCH(S1801,'入力'!$A$30:$A$88,0)),"")="入るお金",D1801,-D1801))</f>
        <v/>
      </c>
      <c r="U1801" s="39">
        <f>IF(L1801="","",IF(L1801&lt;&gt;1,"見出しなど",IF(N1801=1,"重なり",IF(S1801="",IF(O1801&gt;0,"数えない（直した）",IF(I1801&amp;""="1","振替",IF(A1801&amp;""="0","計算対象外","数えない"))),IF(COUNTIFS('入力'!$A$30:$A$88,S1801)=0,"一覧にない費目",IF(O1801&gt;0,"直した",IF(S1801="未分類","未分類","OK")))))))</f>
        <v/>
      </c>
    </row>
    <row r="1802">
      <c r="A1802" s="40" t="n"/>
      <c r="B1802" s="34" t="n"/>
      <c r="C1802" s="35" t="n"/>
      <c r="D1802" s="36" t="n"/>
      <c r="E1802" s="35" t="n"/>
      <c r="F1802" s="35" t="n"/>
      <c r="G1802" s="35" t="n"/>
      <c r="H1802" s="35" t="n"/>
      <c r="I1802" s="40" t="n"/>
      <c r="J1802" s="35" t="n"/>
      <c r="L1802" s="39">
        <f>IF(B1802="","",IFERROR(YEAR(B1802)*0+D1802*0+1,0))</f>
        <v/>
      </c>
      <c r="M1802" s="55">
        <f>IF(L1802&lt;&gt;1,"",IF(O1802&gt;0,IF(INDEX('分け方の表'!$O$4:$O$53,O1802)&lt;&gt;"",DATE(YEAR(INDEX('分け方の表'!$O$4:$O$53,O1802)),MONTH(INDEX('分け方の表'!$O$4:$O$53,O1802)),1),DATE(YEAR(B1802),MONTH(B1802),1)),DATE(YEAR(B1802),MONTH(B1802),1)))</f>
        <v/>
      </c>
      <c r="N1802" s="39">
        <f>IF(L1802&lt;&gt;1,"",IF(J1802="",0,IF(COUNTIFS($J$4:J1802,J1802)&gt;1,1,0)))</f>
        <v/>
      </c>
      <c r="O1802" s="39">
        <f>IF(L1802&lt;&gt;1,"",IF(J1802="",0,IFERROR(MATCH(J1802,'分け方の表'!$M$4:$M$53,0),0)))</f>
        <v/>
      </c>
      <c r="P1802" s="39">
        <f>IF(L1802&lt;&gt;1,"",IF(SUMPRODUCT((COUNTIFS(C1802,"*"&amp;'分け方の表'!$F$4:$F$23&amp;"*")&gt;0)*('分け方の表'!$F$4:$F$23&lt;&gt;"")*'分け方の表'!$I$4:$I$23)=0,99,1+COUNTIFS('分け方の表'!$I$4:$I$23,"&gt;"&amp;SUMPRODUCT((COUNTIFS(C1802,"*"&amp;'分け方の表'!$F$4:$F$23&amp;"*")&gt;0)*('分け方の表'!$F$4:$F$23&lt;&gt;"")*'分け方の表'!$I$4:$I$23))))</f>
        <v/>
      </c>
      <c r="Q1802" s="39">
        <f>IF(L1802&lt;&gt;1,"",IF(P1802&gt;=99,"",INDEX('分け方の表'!$G$4:$G$23,P1802)&amp;""))</f>
        <v/>
      </c>
      <c r="R1802" s="39">
        <f>IF(L1802&lt;&gt;1,"",IF((F1802="収入")*(G1802="給与")*(E1802&lt;&gt;"")*(COUNTIFS('分け方の表'!$J$4:$J$13,E1802)&gt;0),INDEX('分け方の表'!$K$4:$K$13,MATCH(E1802,'分け方の表'!$J$4:$J$13,0))&amp;"",IFERROR(INDEX('分け方の表'!$C$4:$C$103,MATCH(F1802&amp;"|"&amp;G1802,'分け方の表'!$D$4:$D$103,0))&amp;"",IFERROR(INDEX('分け方の表'!$C$4:$C$103,MATCH(F1802&amp;"|（ほか全部）",'分け方の表'!$D$4:$D$103,0))&amp;"","未分類"))))</f>
        <v/>
      </c>
      <c r="S1802" s="39">
        <f>IF(L1802&lt;&gt;1,"",IF(N1802=1,"",IF(IF(O1802&gt;0,INDEX('分け方の表'!$N$4:$N$53,O1802)&amp;"","")&lt;&gt;"",IF(INDEX('分け方の表'!$N$4:$N$53,O1802)="（数えない）","",INDEX('分け方の表'!$N$4:$N$53,O1802)&amp;""),IF(I1802&amp;""="1",IF((Q1802&lt;&gt;"")*(D1802&lt;0)*(IFERROR(INDEX('入力'!$E$30:$E$88,MATCH(Q1802,'入力'!$A$30:$A$88,0)),"")="貯める・増やす"),Q1802,""),IF(A1802&amp;""="0","",IF(Q1802&lt;&gt;"",Q1802,R1802))))))</f>
        <v/>
      </c>
      <c r="T1802" s="56">
        <f>IF(S1802="","",IF(IFERROR(INDEX('入力'!$E$30:$E$88,MATCH(S1802,'入力'!$A$30:$A$88,0)),"")="入るお金",D1802,-D1802))</f>
        <v/>
      </c>
      <c r="U1802" s="39">
        <f>IF(L1802="","",IF(L1802&lt;&gt;1,"見出しなど",IF(N1802=1,"重なり",IF(S1802="",IF(O1802&gt;0,"数えない（直した）",IF(I1802&amp;""="1","振替",IF(A1802&amp;""="0","計算対象外","数えない"))),IF(COUNTIFS('入力'!$A$30:$A$88,S1802)=0,"一覧にない費目",IF(O1802&gt;0,"直した",IF(S1802="未分類","未分類","OK")))))))</f>
        <v/>
      </c>
    </row>
    <row r="1803">
      <c r="A1803" s="40" t="n"/>
      <c r="B1803" s="34" t="n"/>
      <c r="C1803" s="35" t="n"/>
      <c r="D1803" s="36" t="n"/>
      <c r="E1803" s="35" t="n"/>
      <c r="F1803" s="35" t="n"/>
      <c r="G1803" s="35" t="n"/>
      <c r="H1803" s="35" t="n"/>
      <c r="I1803" s="40" t="n"/>
      <c r="J1803" s="35" t="n"/>
      <c r="L1803" s="39">
        <f>IF(B1803="","",IFERROR(YEAR(B1803)*0+D1803*0+1,0))</f>
        <v/>
      </c>
      <c r="M1803" s="55">
        <f>IF(L1803&lt;&gt;1,"",IF(O1803&gt;0,IF(INDEX('分け方の表'!$O$4:$O$53,O1803)&lt;&gt;"",DATE(YEAR(INDEX('分け方の表'!$O$4:$O$53,O1803)),MONTH(INDEX('分け方の表'!$O$4:$O$53,O1803)),1),DATE(YEAR(B1803),MONTH(B1803),1)),DATE(YEAR(B1803),MONTH(B1803),1)))</f>
        <v/>
      </c>
      <c r="N1803" s="39">
        <f>IF(L1803&lt;&gt;1,"",IF(J1803="",0,IF(COUNTIFS($J$4:J1803,J1803)&gt;1,1,0)))</f>
        <v/>
      </c>
      <c r="O1803" s="39">
        <f>IF(L1803&lt;&gt;1,"",IF(J1803="",0,IFERROR(MATCH(J1803,'分け方の表'!$M$4:$M$53,0),0)))</f>
        <v/>
      </c>
      <c r="P1803" s="39">
        <f>IF(L1803&lt;&gt;1,"",IF(SUMPRODUCT((COUNTIFS(C1803,"*"&amp;'分け方の表'!$F$4:$F$23&amp;"*")&gt;0)*('分け方の表'!$F$4:$F$23&lt;&gt;"")*'分け方の表'!$I$4:$I$23)=0,99,1+COUNTIFS('分け方の表'!$I$4:$I$23,"&gt;"&amp;SUMPRODUCT((COUNTIFS(C1803,"*"&amp;'分け方の表'!$F$4:$F$23&amp;"*")&gt;0)*('分け方の表'!$F$4:$F$23&lt;&gt;"")*'分け方の表'!$I$4:$I$23))))</f>
        <v/>
      </c>
      <c r="Q1803" s="39">
        <f>IF(L1803&lt;&gt;1,"",IF(P1803&gt;=99,"",INDEX('分け方の表'!$G$4:$G$23,P1803)&amp;""))</f>
        <v/>
      </c>
      <c r="R1803" s="39">
        <f>IF(L1803&lt;&gt;1,"",IF((F1803="収入")*(G1803="給与")*(E1803&lt;&gt;"")*(COUNTIFS('分け方の表'!$J$4:$J$13,E1803)&gt;0),INDEX('分け方の表'!$K$4:$K$13,MATCH(E1803,'分け方の表'!$J$4:$J$13,0))&amp;"",IFERROR(INDEX('分け方の表'!$C$4:$C$103,MATCH(F1803&amp;"|"&amp;G1803,'分け方の表'!$D$4:$D$103,0))&amp;"",IFERROR(INDEX('分け方の表'!$C$4:$C$103,MATCH(F1803&amp;"|（ほか全部）",'分け方の表'!$D$4:$D$103,0))&amp;"","未分類"))))</f>
        <v/>
      </c>
      <c r="S1803" s="39">
        <f>IF(L1803&lt;&gt;1,"",IF(N1803=1,"",IF(IF(O1803&gt;0,INDEX('分け方の表'!$N$4:$N$53,O1803)&amp;"","")&lt;&gt;"",IF(INDEX('分け方の表'!$N$4:$N$53,O1803)="（数えない）","",INDEX('分け方の表'!$N$4:$N$53,O1803)&amp;""),IF(I1803&amp;""="1",IF((Q1803&lt;&gt;"")*(D1803&lt;0)*(IFERROR(INDEX('入力'!$E$30:$E$88,MATCH(Q1803,'入力'!$A$30:$A$88,0)),"")="貯める・増やす"),Q1803,""),IF(A1803&amp;""="0","",IF(Q1803&lt;&gt;"",Q1803,R1803))))))</f>
        <v/>
      </c>
      <c r="T1803" s="56">
        <f>IF(S1803="","",IF(IFERROR(INDEX('入力'!$E$30:$E$88,MATCH(S1803,'入力'!$A$30:$A$88,0)),"")="入るお金",D1803,-D1803))</f>
        <v/>
      </c>
      <c r="U1803" s="39">
        <f>IF(L1803="","",IF(L1803&lt;&gt;1,"見出しなど",IF(N1803=1,"重なり",IF(S1803="",IF(O1803&gt;0,"数えない（直した）",IF(I1803&amp;""="1","振替",IF(A1803&amp;""="0","計算対象外","数えない"))),IF(COUNTIFS('入力'!$A$30:$A$88,S1803)=0,"一覧にない費目",IF(O1803&gt;0,"直した",IF(S1803="未分類","未分類","OK")))))))</f>
        <v/>
      </c>
    </row>
    <row r="1804">
      <c r="A1804" s="40" t="n"/>
      <c r="B1804" s="34" t="n"/>
      <c r="C1804" s="35" t="n"/>
      <c r="D1804" s="36" t="n"/>
      <c r="E1804" s="35" t="n"/>
      <c r="F1804" s="35" t="n"/>
      <c r="G1804" s="35" t="n"/>
      <c r="H1804" s="35" t="n"/>
      <c r="I1804" s="40" t="n"/>
      <c r="J1804" s="35" t="n"/>
      <c r="L1804" s="39">
        <f>IF(B1804="","",IFERROR(YEAR(B1804)*0+D1804*0+1,0))</f>
        <v/>
      </c>
      <c r="M1804" s="55">
        <f>IF(L1804&lt;&gt;1,"",IF(O1804&gt;0,IF(INDEX('分け方の表'!$O$4:$O$53,O1804)&lt;&gt;"",DATE(YEAR(INDEX('分け方の表'!$O$4:$O$53,O1804)),MONTH(INDEX('分け方の表'!$O$4:$O$53,O1804)),1),DATE(YEAR(B1804),MONTH(B1804),1)),DATE(YEAR(B1804),MONTH(B1804),1)))</f>
        <v/>
      </c>
      <c r="N1804" s="39">
        <f>IF(L1804&lt;&gt;1,"",IF(J1804="",0,IF(COUNTIFS($J$4:J1804,J1804)&gt;1,1,0)))</f>
        <v/>
      </c>
      <c r="O1804" s="39">
        <f>IF(L1804&lt;&gt;1,"",IF(J1804="",0,IFERROR(MATCH(J1804,'分け方の表'!$M$4:$M$53,0),0)))</f>
        <v/>
      </c>
      <c r="P1804" s="39">
        <f>IF(L1804&lt;&gt;1,"",IF(SUMPRODUCT((COUNTIFS(C1804,"*"&amp;'分け方の表'!$F$4:$F$23&amp;"*")&gt;0)*('分け方の表'!$F$4:$F$23&lt;&gt;"")*'分け方の表'!$I$4:$I$23)=0,99,1+COUNTIFS('分け方の表'!$I$4:$I$23,"&gt;"&amp;SUMPRODUCT((COUNTIFS(C1804,"*"&amp;'分け方の表'!$F$4:$F$23&amp;"*")&gt;0)*('分け方の表'!$F$4:$F$23&lt;&gt;"")*'分け方の表'!$I$4:$I$23))))</f>
        <v/>
      </c>
      <c r="Q1804" s="39">
        <f>IF(L1804&lt;&gt;1,"",IF(P1804&gt;=99,"",INDEX('分け方の表'!$G$4:$G$23,P1804)&amp;""))</f>
        <v/>
      </c>
      <c r="R1804" s="39">
        <f>IF(L1804&lt;&gt;1,"",IF((F1804="収入")*(G1804="給与")*(E1804&lt;&gt;"")*(COUNTIFS('分け方の表'!$J$4:$J$13,E1804)&gt;0),INDEX('分け方の表'!$K$4:$K$13,MATCH(E1804,'分け方の表'!$J$4:$J$13,0))&amp;"",IFERROR(INDEX('分け方の表'!$C$4:$C$103,MATCH(F1804&amp;"|"&amp;G1804,'分け方の表'!$D$4:$D$103,0))&amp;"",IFERROR(INDEX('分け方の表'!$C$4:$C$103,MATCH(F1804&amp;"|（ほか全部）",'分け方の表'!$D$4:$D$103,0))&amp;"","未分類"))))</f>
        <v/>
      </c>
      <c r="S1804" s="39">
        <f>IF(L1804&lt;&gt;1,"",IF(N1804=1,"",IF(IF(O1804&gt;0,INDEX('分け方の表'!$N$4:$N$53,O1804)&amp;"","")&lt;&gt;"",IF(INDEX('分け方の表'!$N$4:$N$53,O1804)="（数えない）","",INDEX('分け方の表'!$N$4:$N$53,O1804)&amp;""),IF(I1804&amp;""="1",IF((Q1804&lt;&gt;"")*(D1804&lt;0)*(IFERROR(INDEX('入力'!$E$30:$E$88,MATCH(Q1804,'入力'!$A$30:$A$88,0)),"")="貯める・増やす"),Q1804,""),IF(A1804&amp;""="0","",IF(Q1804&lt;&gt;"",Q1804,R1804))))))</f>
        <v/>
      </c>
      <c r="T1804" s="56">
        <f>IF(S1804="","",IF(IFERROR(INDEX('入力'!$E$30:$E$88,MATCH(S1804,'入力'!$A$30:$A$88,0)),"")="入るお金",D1804,-D1804))</f>
        <v/>
      </c>
      <c r="U1804" s="39">
        <f>IF(L1804="","",IF(L1804&lt;&gt;1,"見出しなど",IF(N1804=1,"重なり",IF(S1804="",IF(O1804&gt;0,"数えない（直した）",IF(I1804&amp;""="1","振替",IF(A1804&amp;""="0","計算対象外","数えない"))),IF(COUNTIFS('入力'!$A$30:$A$88,S1804)=0,"一覧にない費目",IF(O1804&gt;0,"直した",IF(S1804="未分類","未分類","OK")))))))</f>
        <v/>
      </c>
    </row>
    <row r="1805">
      <c r="A1805" s="40" t="n"/>
      <c r="B1805" s="34" t="n"/>
      <c r="C1805" s="35" t="n"/>
      <c r="D1805" s="36" t="n"/>
      <c r="E1805" s="35" t="n"/>
      <c r="F1805" s="35" t="n"/>
      <c r="G1805" s="35" t="n"/>
      <c r="H1805" s="35" t="n"/>
      <c r="I1805" s="40" t="n"/>
      <c r="J1805" s="35" t="n"/>
      <c r="L1805" s="39">
        <f>IF(B1805="","",IFERROR(YEAR(B1805)*0+D1805*0+1,0))</f>
        <v/>
      </c>
      <c r="M1805" s="55">
        <f>IF(L1805&lt;&gt;1,"",IF(O1805&gt;0,IF(INDEX('分け方の表'!$O$4:$O$53,O1805)&lt;&gt;"",DATE(YEAR(INDEX('分け方の表'!$O$4:$O$53,O1805)),MONTH(INDEX('分け方の表'!$O$4:$O$53,O1805)),1),DATE(YEAR(B1805),MONTH(B1805),1)),DATE(YEAR(B1805),MONTH(B1805),1)))</f>
        <v/>
      </c>
      <c r="N1805" s="39">
        <f>IF(L1805&lt;&gt;1,"",IF(J1805="",0,IF(COUNTIFS($J$4:J1805,J1805)&gt;1,1,0)))</f>
        <v/>
      </c>
      <c r="O1805" s="39">
        <f>IF(L1805&lt;&gt;1,"",IF(J1805="",0,IFERROR(MATCH(J1805,'分け方の表'!$M$4:$M$53,0),0)))</f>
        <v/>
      </c>
      <c r="P1805" s="39">
        <f>IF(L1805&lt;&gt;1,"",IF(SUMPRODUCT((COUNTIFS(C1805,"*"&amp;'分け方の表'!$F$4:$F$23&amp;"*")&gt;0)*('分け方の表'!$F$4:$F$23&lt;&gt;"")*'分け方の表'!$I$4:$I$23)=0,99,1+COUNTIFS('分け方の表'!$I$4:$I$23,"&gt;"&amp;SUMPRODUCT((COUNTIFS(C1805,"*"&amp;'分け方の表'!$F$4:$F$23&amp;"*")&gt;0)*('分け方の表'!$F$4:$F$23&lt;&gt;"")*'分け方の表'!$I$4:$I$23))))</f>
        <v/>
      </c>
      <c r="Q1805" s="39">
        <f>IF(L1805&lt;&gt;1,"",IF(P1805&gt;=99,"",INDEX('分け方の表'!$G$4:$G$23,P1805)&amp;""))</f>
        <v/>
      </c>
      <c r="R1805" s="39">
        <f>IF(L1805&lt;&gt;1,"",IF((F1805="収入")*(G1805="給与")*(E1805&lt;&gt;"")*(COUNTIFS('分け方の表'!$J$4:$J$13,E1805)&gt;0),INDEX('分け方の表'!$K$4:$K$13,MATCH(E1805,'分け方の表'!$J$4:$J$13,0))&amp;"",IFERROR(INDEX('分け方の表'!$C$4:$C$103,MATCH(F1805&amp;"|"&amp;G1805,'分け方の表'!$D$4:$D$103,0))&amp;"",IFERROR(INDEX('分け方の表'!$C$4:$C$103,MATCH(F1805&amp;"|（ほか全部）",'分け方の表'!$D$4:$D$103,0))&amp;"","未分類"))))</f>
        <v/>
      </c>
      <c r="S1805" s="39">
        <f>IF(L1805&lt;&gt;1,"",IF(N1805=1,"",IF(IF(O1805&gt;0,INDEX('分け方の表'!$N$4:$N$53,O1805)&amp;"","")&lt;&gt;"",IF(INDEX('分け方の表'!$N$4:$N$53,O1805)="（数えない）","",INDEX('分け方の表'!$N$4:$N$53,O1805)&amp;""),IF(I1805&amp;""="1",IF((Q1805&lt;&gt;"")*(D1805&lt;0)*(IFERROR(INDEX('入力'!$E$30:$E$88,MATCH(Q1805,'入力'!$A$30:$A$88,0)),"")="貯める・増やす"),Q1805,""),IF(A1805&amp;""="0","",IF(Q1805&lt;&gt;"",Q1805,R1805))))))</f>
        <v/>
      </c>
      <c r="T1805" s="56">
        <f>IF(S1805="","",IF(IFERROR(INDEX('入力'!$E$30:$E$88,MATCH(S1805,'入力'!$A$30:$A$88,0)),"")="入るお金",D1805,-D1805))</f>
        <v/>
      </c>
      <c r="U1805" s="39">
        <f>IF(L1805="","",IF(L1805&lt;&gt;1,"見出しなど",IF(N1805=1,"重なり",IF(S1805="",IF(O1805&gt;0,"数えない（直した）",IF(I1805&amp;""="1","振替",IF(A1805&amp;""="0","計算対象外","数えない"))),IF(COUNTIFS('入力'!$A$30:$A$88,S1805)=0,"一覧にない費目",IF(O1805&gt;0,"直した",IF(S1805="未分類","未分類","OK")))))))</f>
        <v/>
      </c>
    </row>
    <row r="1806">
      <c r="A1806" s="40" t="n"/>
      <c r="B1806" s="34" t="n"/>
      <c r="C1806" s="35" t="n"/>
      <c r="D1806" s="36" t="n"/>
      <c r="E1806" s="35" t="n"/>
      <c r="F1806" s="35" t="n"/>
      <c r="G1806" s="35" t="n"/>
      <c r="H1806" s="35" t="n"/>
      <c r="I1806" s="40" t="n"/>
      <c r="J1806" s="35" t="n"/>
      <c r="L1806" s="39">
        <f>IF(B1806="","",IFERROR(YEAR(B1806)*0+D1806*0+1,0))</f>
        <v/>
      </c>
      <c r="M1806" s="55">
        <f>IF(L1806&lt;&gt;1,"",IF(O1806&gt;0,IF(INDEX('分け方の表'!$O$4:$O$53,O1806)&lt;&gt;"",DATE(YEAR(INDEX('分け方の表'!$O$4:$O$53,O1806)),MONTH(INDEX('分け方の表'!$O$4:$O$53,O1806)),1),DATE(YEAR(B1806),MONTH(B1806),1)),DATE(YEAR(B1806),MONTH(B1806),1)))</f>
        <v/>
      </c>
      <c r="N1806" s="39">
        <f>IF(L1806&lt;&gt;1,"",IF(J1806="",0,IF(COUNTIFS($J$4:J1806,J1806)&gt;1,1,0)))</f>
        <v/>
      </c>
      <c r="O1806" s="39">
        <f>IF(L1806&lt;&gt;1,"",IF(J1806="",0,IFERROR(MATCH(J1806,'分け方の表'!$M$4:$M$53,0),0)))</f>
        <v/>
      </c>
      <c r="P1806" s="39">
        <f>IF(L1806&lt;&gt;1,"",IF(SUMPRODUCT((COUNTIFS(C1806,"*"&amp;'分け方の表'!$F$4:$F$23&amp;"*")&gt;0)*('分け方の表'!$F$4:$F$23&lt;&gt;"")*'分け方の表'!$I$4:$I$23)=0,99,1+COUNTIFS('分け方の表'!$I$4:$I$23,"&gt;"&amp;SUMPRODUCT((COUNTIFS(C1806,"*"&amp;'分け方の表'!$F$4:$F$23&amp;"*")&gt;0)*('分け方の表'!$F$4:$F$23&lt;&gt;"")*'分け方の表'!$I$4:$I$23))))</f>
        <v/>
      </c>
      <c r="Q1806" s="39">
        <f>IF(L1806&lt;&gt;1,"",IF(P1806&gt;=99,"",INDEX('分け方の表'!$G$4:$G$23,P1806)&amp;""))</f>
        <v/>
      </c>
      <c r="R1806" s="39">
        <f>IF(L1806&lt;&gt;1,"",IF((F1806="収入")*(G1806="給与")*(E1806&lt;&gt;"")*(COUNTIFS('分け方の表'!$J$4:$J$13,E1806)&gt;0),INDEX('分け方の表'!$K$4:$K$13,MATCH(E1806,'分け方の表'!$J$4:$J$13,0))&amp;"",IFERROR(INDEX('分け方の表'!$C$4:$C$103,MATCH(F1806&amp;"|"&amp;G1806,'分け方の表'!$D$4:$D$103,0))&amp;"",IFERROR(INDEX('分け方の表'!$C$4:$C$103,MATCH(F1806&amp;"|（ほか全部）",'分け方の表'!$D$4:$D$103,0))&amp;"","未分類"))))</f>
        <v/>
      </c>
      <c r="S1806" s="39">
        <f>IF(L1806&lt;&gt;1,"",IF(N1806=1,"",IF(IF(O1806&gt;0,INDEX('分け方の表'!$N$4:$N$53,O1806)&amp;"","")&lt;&gt;"",IF(INDEX('分け方の表'!$N$4:$N$53,O1806)="（数えない）","",INDEX('分け方の表'!$N$4:$N$53,O1806)&amp;""),IF(I1806&amp;""="1",IF((Q1806&lt;&gt;"")*(D1806&lt;0)*(IFERROR(INDEX('入力'!$E$30:$E$88,MATCH(Q1806,'入力'!$A$30:$A$88,0)),"")="貯める・増やす"),Q1806,""),IF(A1806&amp;""="0","",IF(Q1806&lt;&gt;"",Q1806,R1806))))))</f>
        <v/>
      </c>
      <c r="T1806" s="56">
        <f>IF(S1806="","",IF(IFERROR(INDEX('入力'!$E$30:$E$88,MATCH(S1806,'入力'!$A$30:$A$88,0)),"")="入るお金",D1806,-D1806))</f>
        <v/>
      </c>
      <c r="U1806" s="39">
        <f>IF(L1806="","",IF(L1806&lt;&gt;1,"見出しなど",IF(N1806=1,"重なり",IF(S1806="",IF(O1806&gt;0,"数えない（直した）",IF(I1806&amp;""="1","振替",IF(A1806&amp;""="0","計算対象外","数えない"))),IF(COUNTIFS('入力'!$A$30:$A$88,S1806)=0,"一覧にない費目",IF(O1806&gt;0,"直した",IF(S1806="未分類","未分類","OK")))))))</f>
        <v/>
      </c>
    </row>
    <row r="1807">
      <c r="A1807" s="40" t="n"/>
      <c r="B1807" s="34" t="n"/>
      <c r="C1807" s="35" t="n"/>
      <c r="D1807" s="36" t="n"/>
      <c r="E1807" s="35" t="n"/>
      <c r="F1807" s="35" t="n"/>
      <c r="G1807" s="35" t="n"/>
      <c r="H1807" s="35" t="n"/>
      <c r="I1807" s="40" t="n"/>
      <c r="J1807" s="35" t="n"/>
      <c r="L1807" s="39">
        <f>IF(B1807="","",IFERROR(YEAR(B1807)*0+D1807*0+1,0))</f>
        <v/>
      </c>
      <c r="M1807" s="55">
        <f>IF(L1807&lt;&gt;1,"",IF(O1807&gt;0,IF(INDEX('分け方の表'!$O$4:$O$53,O1807)&lt;&gt;"",DATE(YEAR(INDEX('分け方の表'!$O$4:$O$53,O1807)),MONTH(INDEX('分け方の表'!$O$4:$O$53,O1807)),1),DATE(YEAR(B1807),MONTH(B1807),1)),DATE(YEAR(B1807),MONTH(B1807),1)))</f>
        <v/>
      </c>
      <c r="N1807" s="39">
        <f>IF(L1807&lt;&gt;1,"",IF(J1807="",0,IF(COUNTIFS($J$4:J1807,J1807)&gt;1,1,0)))</f>
        <v/>
      </c>
      <c r="O1807" s="39">
        <f>IF(L1807&lt;&gt;1,"",IF(J1807="",0,IFERROR(MATCH(J1807,'分け方の表'!$M$4:$M$53,0),0)))</f>
        <v/>
      </c>
      <c r="P1807" s="39">
        <f>IF(L1807&lt;&gt;1,"",IF(SUMPRODUCT((COUNTIFS(C1807,"*"&amp;'分け方の表'!$F$4:$F$23&amp;"*")&gt;0)*('分け方の表'!$F$4:$F$23&lt;&gt;"")*'分け方の表'!$I$4:$I$23)=0,99,1+COUNTIFS('分け方の表'!$I$4:$I$23,"&gt;"&amp;SUMPRODUCT((COUNTIFS(C1807,"*"&amp;'分け方の表'!$F$4:$F$23&amp;"*")&gt;0)*('分け方の表'!$F$4:$F$23&lt;&gt;"")*'分け方の表'!$I$4:$I$23))))</f>
        <v/>
      </c>
      <c r="Q1807" s="39">
        <f>IF(L1807&lt;&gt;1,"",IF(P1807&gt;=99,"",INDEX('分け方の表'!$G$4:$G$23,P1807)&amp;""))</f>
        <v/>
      </c>
      <c r="R1807" s="39">
        <f>IF(L1807&lt;&gt;1,"",IF((F1807="収入")*(G1807="給与")*(E1807&lt;&gt;"")*(COUNTIFS('分け方の表'!$J$4:$J$13,E1807)&gt;0),INDEX('分け方の表'!$K$4:$K$13,MATCH(E1807,'分け方の表'!$J$4:$J$13,0))&amp;"",IFERROR(INDEX('分け方の表'!$C$4:$C$103,MATCH(F1807&amp;"|"&amp;G1807,'分け方の表'!$D$4:$D$103,0))&amp;"",IFERROR(INDEX('分け方の表'!$C$4:$C$103,MATCH(F1807&amp;"|（ほか全部）",'分け方の表'!$D$4:$D$103,0))&amp;"","未分類"))))</f>
        <v/>
      </c>
      <c r="S1807" s="39">
        <f>IF(L1807&lt;&gt;1,"",IF(N1807=1,"",IF(IF(O1807&gt;0,INDEX('分け方の表'!$N$4:$N$53,O1807)&amp;"","")&lt;&gt;"",IF(INDEX('分け方の表'!$N$4:$N$53,O1807)="（数えない）","",INDEX('分け方の表'!$N$4:$N$53,O1807)&amp;""),IF(I1807&amp;""="1",IF((Q1807&lt;&gt;"")*(D1807&lt;0)*(IFERROR(INDEX('入力'!$E$30:$E$88,MATCH(Q1807,'入力'!$A$30:$A$88,0)),"")="貯める・増やす"),Q1807,""),IF(A1807&amp;""="0","",IF(Q1807&lt;&gt;"",Q1807,R1807))))))</f>
        <v/>
      </c>
      <c r="T1807" s="56">
        <f>IF(S1807="","",IF(IFERROR(INDEX('入力'!$E$30:$E$88,MATCH(S1807,'入力'!$A$30:$A$88,0)),"")="入るお金",D1807,-D1807))</f>
        <v/>
      </c>
      <c r="U1807" s="39">
        <f>IF(L1807="","",IF(L1807&lt;&gt;1,"見出しなど",IF(N1807=1,"重なり",IF(S1807="",IF(O1807&gt;0,"数えない（直した）",IF(I1807&amp;""="1","振替",IF(A1807&amp;""="0","計算対象外","数えない"))),IF(COUNTIFS('入力'!$A$30:$A$88,S1807)=0,"一覧にない費目",IF(O1807&gt;0,"直した",IF(S1807="未分類","未分類","OK")))))))</f>
        <v/>
      </c>
    </row>
    <row r="1808">
      <c r="A1808" s="40" t="n"/>
      <c r="B1808" s="34" t="n"/>
      <c r="C1808" s="35" t="n"/>
      <c r="D1808" s="36" t="n"/>
      <c r="E1808" s="35" t="n"/>
      <c r="F1808" s="35" t="n"/>
      <c r="G1808" s="35" t="n"/>
      <c r="H1808" s="35" t="n"/>
      <c r="I1808" s="40" t="n"/>
      <c r="J1808" s="35" t="n"/>
      <c r="L1808" s="39">
        <f>IF(B1808="","",IFERROR(YEAR(B1808)*0+D1808*0+1,0))</f>
        <v/>
      </c>
      <c r="M1808" s="55">
        <f>IF(L1808&lt;&gt;1,"",IF(O1808&gt;0,IF(INDEX('分け方の表'!$O$4:$O$53,O1808)&lt;&gt;"",DATE(YEAR(INDEX('分け方の表'!$O$4:$O$53,O1808)),MONTH(INDEX('分け方の表'!$O$4:$O$53,O1808)),1),DATE(YEAR(B1808),MONTH(B1808),1)),DATE(YEAR(B1808),MONTH(B1808),1)))</f>
        <v/>
      </c>
      <c r="N1808" s="39">
        <f>IF(L1808&lt;&gt;1,"",IF(J1808="",0,IF(COUNTIFS($J$4:J1808,J1808)&gt;1,1,0)))</f>
        <v/>
      </c>
      <c r="O1808" s="39">
        <f>IF(L1808&lt;&gt;1,"",IF(J1808="",0,IFERROR(MATCH(J1808,'分け方の表'!$M$4:$M$53,0),0)))</f>
        <v/>
      </c>
      <c r="P1808" s="39">
        <f>IF(L1808&lt;&gt;1,"",IF(SUMPRODUCT((COUNTIFS(C1808,"*"&amp;'分け方の表'!$F$4:$F$23&amp;"*")&gt;0)*('分け方の表'!$F$4:$F$23&lt;&gt;"")*'分け方の表'!$I$4:$I$23)=0,99,1+COUNTIFS('分け方の表'!$I$4:$I$23,"&gt;"&amp;SUMPRODUCT((COUNTIFS(C1808,"*"&amp;'分け方の表'!$F$4:$F$23&amp;"*")&gt;0)*('分け方の表'!$F$4:$F$23&lt;&gt;"")*'分け方の表'!$I$4:$I$23))))</f>
        <v/>
      </c>
      <c r="Q1808" s="39">
        <f>IF(L1808&lt;&gt;1,"",IF(P1808&gt;=99,"",INDEX('分け方の表'!$G$4:$G$23,P1808)&amp;""))</f>
        <v/>
      </c>
      <c r="R1808" s="39">
        <f>IF(L1808&lt;&gt;1,"",IF((F1808="収入")*(G1808="給与")*(E1808&lt;&gt;"")*(COUNTIFS('分け方の表'!$J$4:$J$13,E1808)&gt;0),INDEX('分け方の表'!$K$4:$K$13,MATCH(E1808,'分け方の表'!$J$4:$J$13,0))&amp;"",IFERROR(INDEX('分け方の表'!$C$4:$C$103,MATCH(F1808&amp;"|"&amp;G1808,'分け方の表'!$D$4:$D$103,0))&amp;"",IFERROR(INDEX('分け方の表'!$C$4:$C$103,MATCH(F1808&amp;"|（ほか全部）",'分け方の表'!$D$4:$D$103,0))&amp;"","未分類"))))</f>
        <v/>
      </c>
      <c r="S1808" s="39">
        <f>IF(L1808&lt;&gt;1,"",IF(N1808=1,"",IF(IF(O1808&gt;0,INDEX('分け方の表'!$N$4:$N$53,O1808)&amp;"","")&lt;&gt;"",IF(INDEX('分け方の表'!$N$4:$N$53,O1808)="（数えない）","",INDEX('分け方の表'!$N$4:$N$53,O1808)&amp;""),IF(I1808&amp;""="1",IF((Q1808&lt;&gt;"")*(D1808&lt;0)*(IFERROR(INDEX('入力'!$E$30:$E$88,MATCH(Q1808,'入力'!$A$30:$A$88,0)),"")="貯める・増やす"),Q1808,""),IF(A1808&amp;""="0","",IF(Q1808&lt;&gt;"",Q1808,R1808))))))</f>
        <v/>
      </c>
      <c r="T1808" s="56">
        <f>IF(S1808="","",IF(IFERROR(INDEX('入力'!$E$30:$E$88,MATCH(S1808,'入力'!$A$30:$A$88,0)),"")="入るお金",D1808,-D1808))</f>
        <v/>
      </c>
      <c r="U1808" s="39">
        <f>IF(L1808="","",IF(L1808&lt;&gt;1,"見出しなど",IF(N1808=1,"重なり",IF(S1808="",IF(O1808&gt;0,"数えない（直した）",IF(I1808&amp;""="1","振替",IF(A1808&amp;""="0","計算対象外","数えない"))),IF(COUNTIFS('入力'!$A$30:$A$88,S1808)=0,"一覧にない費目",IF(O1808&gt;0,"直した",IF(S1808="未分類","未分類","OK")))))))</f>
        <v/>
      </c>
    </row>
    <row r="1809">
      <c r="A1809" s="40" t="n"/>
      <c r="B1809" s="34" t="n"/>
      <c r="C1809" s="35" t="n"/>
      <c r="D1809" s="36" t="n"/>
      <c r="E1809" s="35" t="n"/>
      <c r="F1809" s="35" t="n"/>
      <c r="G1809" s="35" t="n"/>
      <c r="H1809" s="35" t="n"/>
      <c r="I1809" s="40" t="n"/>
      <c r="J1809" s="35" t="n"/>
      <c r="L1809" s="39">
        <f>IF(B1809="","",IFERROR(YEAR(B1809)*0+D1809*0+1,0))</f>
        <v/>
      </c>
      <c r="M1809" s="55">
        <f>IF(L1809&lt;&gt;1,"",IF(O1809&gt;0,IF(INDEX('分け方の表'!$O$4:$O$53,O1809)&lt;&gt;"",DATE(YEAR(INDEX('分け方の表'!$O$4:$O$53,O1809)),MONTH(INDEX('分け方の表'!$O$4:$O$53,O1809)),1),DATE(YEAR(B1809),MONTH(B1809),1)),DATE(YEAR(B1809),MONTH(B1809),1)))</f>
        <v/>
      </c>
      <c r="N1809" s="39">
        <f>IF(L1809&lt;&gt;1,"",IF(J1809="",0,IF(COUNTIFS($J$4:J1809,J1809)&gt;1,1,0)))</f>
        <v/>
      </c>
      <c r="O1809" s="39">
        <f>IF(L1809&lt;&gt;1,"",IF(J1809="",0,IFERROR(MATCH(J1809,'分け方の表'!$M$4:$M$53,0),0)))</f>
        <v/>
      </c>
      <c r="P1809" s="39">
        <f>IF(L1809&lt;&gt;1,"",IF(SUMPRODUCT((COUNTIFS(C1809,"*"&amp;'分け方の表'!$F$4:$F$23&amp;"*")&gt;0)*('分け方の表'!$F$4:$F$23&lt;&gt;"")*'分け方の表'!$I$4:$I$23)=0,99,1+COUNTIFS('分け方の表'!$I$4:$I$23,"&gt;"&amp;SUMPRODUCT((COUNTIFS(C1809,"*"&amp;'分け方の表'!$F$4:$F$23&amp;"*")&gt;0)*('分け方の表'!$F$4:$F$23&lt;&gt;"")*'分け方の表'!$I$4:$I$23))))</f>
        <v/>
      </c>
      <c r="Q1809" s="39">
        <f>IF(L1809&lt;&gt;1,"",IF(P1809&gt;=99,"",INDEX('分け方の表'!$G$4:$G$23,P1809)&amp;""))</f>
        <v/>
      </c>
      <c r="R1809" s="39">
        <f>IF(L1809&lt;&gt;1,"",IF((F1809="収入")*(G1809="給与")*(E1809&lt;&gt;"")*(COUNTIFS('分け方の表'!$J$4:$J$13,E1809)&gt;0),INDEX('分け方の表'!$K$4:$K$13,MATCH(E1809,'分け方の表'!$J$4:$J$13,0))&amp;"",IFERROR(INDEX('分け方の表'!$C$4:$C$103,MATCH(F1809&amp;"|"&amp;G1809,'分け方の表'!$D$4:$D$103,0))&amp;"",IFERROR(INDEX('分け方の表'!$C$4:$C$103,MATCH(F1809&amp;"|（ほか全部）",'分け方の表'!$D$4:$D$103,0))&amp;"","未分類"))))</f>
        <v/>
      </c>
      <c r="S1809" s="39">
        <f>IF(L1809&lt;&gt;1,"",IF(N1809=1,"",IF(IF(O1809&gt;0,INDEX('分け方の表'!$N$4:$N$53,O1809)&amp;"","")&lt;&gt;"",IF(INDEX('分け方の表'!$N$4:$N$53,O1809)="（数えない）","",INDEX('分け方の表'!$N$4:$N$53,O1809)&amp;""),IF(I1809&amp;""="1",IF((Q1809&lt;&gt;"")*(D1809&lt;0)*(IFERROR(INDEX('入力'!$E$30:$E$88,MATCH(Q1809,'入力'!$A$30:$A$88,0)),"")="貯める・増やす"),Q1809,""),IF(A1809&amp;""="0","",IF(Q1809&lt;&gt;"",Q1809,R1809))))))</f>
        <v/>
      </c>
      <c r="T1809" s="56">
        <f>IF(S1809="","",IF(IFERROR(INDEX('入力'!$E$30:$E$88,MATCH(S1809,'入力'!$A$30:$A$88,0)),"")="入るお金",D1809,-D1809))</f>
        <v/>
      </c>
      <c r="U1809" s="39">
        <f>IF(L1809="","",IF(L1809&lt;&gt;1,"見出しなど",IF(N1809=1,"重なり",IF(S1809="",IF(O1809&gt;0,"数えない（直した）",IF(I1809&amp;""="1","振替",IF(A1809&amp;""="0","計算対象外","数えない"))),IF(COUNTIFS('入力'!$A$30:$A$88,S1809)=0,"一覧にない費目",IF(O1809&gt;0,"直した",IF(S1809="未分類","未分類","OK")))))))</f>
        <v/>
      </c>
    </row>
    <row r="1810">
      <c r="A1810" s="40" t="n"/>
      <c r="B1810" s="34" t="n"/>
      <c r="C1810" s="35" t="n"/>
      <c r="D1810" s="36" t="n"/>
      <c r="E1810" s="35" t="n"/>
      <c r="F1810" s="35" t="n"/>
      <c r="G1810" s="35" t="n"/>
      <c r="H1810" s="35" t="n"/>
      <c r="I1810" s="40" t="n"/>
      <c r="J1810" s="35" t="n"/>
      <c r="L1810" s="39">
        <f>IF(B1810="","",IFERROR(YEAR(B1810)*0+D1810*0+1,0))</f>
        <v/>
      </c>
      <c r="M1810" s="55">
        <f>IF(L1810&lt;&gt;1,"",IF(O1810&gt;0,IF(INDEX('分け方の表'!$O$4:$O$53,O1810)&lt;&gt;"",DATE(YEAR(INDEX('分け方の表'!$O$4:$O$53,O1810)),MONTH(INDEX('分け方の表'!$O$4:$O$53,O1810)),1),DATE(YEAR(B1810),MONTH(B1810),1)),DATE(YEAR(B1810),MONTH(B1810),1)))</f>
        <v/>
      </c>
      <c r="N1810" s="39">
        <f>IF(L1810&lt;&gt;1,"",IF(J1810="",0,IF(COUNTIFS($J$4:J1810,J1810)&gt;1,1,0)))</f>
        <v/>
      </c>
      <c r="O1810" s="39">
        <f>IF(L1810&lt;&gt;1,"",IF(J1810="",0,IFERROR(MATCH(J1810,'分け方の表'!$M$4:$M$53,0),0)))</f>
        <v/>
      </c>
      <c r="P1810" s="39">
        <f>IF(L1810&lt;&gt;1,"",IF(SUMPRODUCT((COUNTIFS(C1810,"*"&amp;'分け方の表'!$F$4:$F$23&amp;"*")&gt;0)*('分け方の表'!$F$4:$F$23&lt;&gt;"")*'分け方の表'!$I$4:$I$23)=0,99,1+COUNTIFS('分け方の表'!$I$4:$I$23,"&gt;"&amp;SUMPRODUCT((COUNTIFS(C1810,"*"&amp;'分け方の表'!$F$4:$F$23&amp;"*")&gt;0)*('分け方の表'!$F$4:$F$23&lt;&gt;"")*'分け方の表'!$I$4:$I$23))))</f>
        <v/>
      </c>
      <c r="Q1810" s="39">
        <f>IF(L1810&lt;&gt;1,"",IF(P1810&gt;=99,"",INDEX('分け方の表'!$G$4:$G$23,P1810)&amp;""))</f>
        <v/>
      </c>
      <c r="R1810" s="39">
        <f>IF(L1810&lt;&gt;1,"",IF((F1810="収入")*(G1810="給与")*(E1810&lt;&gt;"")*(COUNTIFS('分け方の表'!$J$4:$J$13,E1810)&gt;0),INDEX('分け方の表'!$K$4:$K$13,MATCH(E1810,'分け方の表'!$J$4:$J$13,0))&amp;"",IFERROR(INDEX('分け方の表'!$C$4:$C$103,MATCH(F1810&amp;"|"&amp;G1810,'分け方の表'!$D$4:$D$103,0))&amp;"",IFERROR(INDEX('分け方の表'!$C$4:$C$103,MATCH(F1810&amp;"|（ほか全部）",'分け方の表'!$D$4:$D$103,0))&amp;"","未分類"))))</f>
        <v/>
      </c>
      <c r="S1810" s="39">
        <f>IF(L1810&lt;&gt;1,"",IF(N1810=1,"",IF(IF(O1810&gt;0,INDEX('分け方の表'!$N$4:$N$53,O1810)&amp;"","")&lt;&gt;"",IF(INDEX('分け方の表'!$N$4:$N$53,O1810)="（数えない）","",INDEX('分け方の表'!$N$4:$N$53,O1810)&amp;""),IF(I1810&amp;""="1",IF((Q1810&lt;&gt;"")*(D1810&lt;0)*(IFERROR(INDEX('入力'!$E$30:$E$88,MATCH(Q1810,'入力'!$A$30:$A$88,0)),"")="貯める・増やす"),Q1810,""),IF(A1810&amp;""="0","",IF(Q1810&lt;&gt;"",Q1810,R1810))))))</f>
        <v/>
      </c>
      <c r="T1810" s="56">
        <f>IF(S1810="","",IF(IFERROR(INDEX('入力'!$E$30:$E$88,MATCH(S1810,'入力'!$A$30:$A$88,0)),"")="入るお金",D1810,-D1810))</f>
        <v/>
      </c>
      <c r="U1810" s="39">
        <f>IF(L1810="","",IF(L1810&lt;&gt;1,"見出しなど",IF(N1810=1,"重なり",IF(S1810="",IF(O1810&gt;0,"数えない（直した）",IF(I1810&amp;""="1","振替",IF(A1810&amp;""="0","計算対象外","数えない"))),IF(COUNTIFS('入力'!$A$30:$A$88,S1810)=0,"一覧にない費目",IF(O1810&gt;0,"直した",IF(S1810="未分類","未分類","OK")))))))</f>
        <v/>
      </c>
    </row>
    <row r="1811">
      <c r="A1811" s="40" t="n"/>
      <c r="B1811" s="34" t="n"/>
      <c r="C1811" s="35" t="n"/>
      <c r="D1811" s="36" t="n"/>
      <c r="E1811" s="35" t="n"/>
      <c r="F1811" s="35" t="n"/>
      <c r="G1811" s="35" t="n"/>
      <c r="H1811" s="35" t="n"/>
      <c r="I1811" s="40" t="n"/>
      <c r="J1811" s="35" t="n"/>
      <c r="L1811" s="39">
        <f>IF(B1811="","",IFERROR(YEAR(B1811)*0+D1811*0+1,0))</f>
        <v/>
      </c>
      <c r="M1811" s="55">
        <f>IF(L1811&lt;&gt;1,"",IF(O1811&gt;0,IF(INDEX('分け方の表'!$O$4:$O$53,O1811)&lt;&gt;"",DATE(YEAR(INDEX('分け方の表'!$O$4:$O$53,O1811)),MONTH(INDEX('分け方の表'!$O$4:$O$53,O1811)),1),DATE(YEAR(B1811),MONTH(B1811),1)),DATE(YEAR(B1811),MONTH(B1811),1)))</f>
        <v/>
      </c>
      <c r="N1811" s="39">
        <f>IF(L1811&lt;&gt;1,"",IF(J1811="",0,IF(COUNTIFS($J$4:J1811,J1811)&gt;1,1,0)))</f>
        <v/>
      </c>
      <c r="O1811" s="39">
        <f>IF(L1811&lt;&gt;1,"",IF(J1811="",0,IFERROR(MATCH(J1811,'分け方の表'!$M$4:$M$53,0),0)))</f>
        <v/>
      </c>
      <c r="P1811" s="39">
        <f>IF(L1811&lt;&gt;1,"",IF(SUMPRODUCT((COUNTIFS(C1811,"*"&amp;'分け方の表'!$F$4:$F$23&amp;"*")&gt;0)*('分け方の表'!$F$4:$F$23&lt;&gt;"")*'分け方の表'!$I$4:$I$23)=0,99,1+COUNTIFS('分け方の表'!$I$4:$I$23,"&gt;"&amp;SUMPRODUCT((COUNTIFS(C1811,"*"&amp;'分け方の表'!$F$4:$F$23&amp;"*")&gt;0)*('分け方の表'!$F$4:$F$23&lt;&gt;"")*'分け方の表'!$I$4:$I$23))))</f>
        <v/>
      </c>
      <c r="Q1811" s="39">
        <f>IF(L1811&lt;&gt;1,"",IF(P1811&gt;=99,"",INDEX('分け方の表'!$G$4:$G$23,P1811)&amp;""))</f>
        <v/>
      </c>
      <c r="R1811" s="39">
        <f>IF(L1811&lt;&gt;1,"",IF((F1811="収入")*(G1811="給与")*(E1811&lt;&gt;"")*(COUNTIFS('分け方の表'!$J$4:$J$13,E1811)&gt;0),INDEX('分け方の表'!$K$4:$K$13,MATCH(E1811,'分け方の表'!$J$4:$J$13,0))&amp;"",IFERROR(INDEX('分け方の表'!$C$4:$C$103,MATCH(F1811&amp;"|"&amp;G1811,'分け方の表'!$D$4:$D$103,0))&amp;"",IFERROR(INDEX('分け方の表'!$C$4:$C$103,MATCH(F1811&amp;"|（ほか全部）",'分け方の表'!$D$4:$D$103,0))&amp;"","未分類"))))</f>
        <v/>
      </c>
      <c r="S1811" s="39">
        <f>IF(L1811&lt;&gt;1,"",IF(N1811=1,"",IF(IF(O1811&gt;0,INDEX('分け方の表'!$N$4:$N$53,O1811)&amp;"","")&lt;&gt;"",IF(INDEX('分け方の表'!$N$4:$N$53,O1811)="（数えない）","",INDEX('分け方の表'!$N$4:$N$53,O1811)&amp;""),IF(I1811&amp;""="1",IF((Q1811&lt;&gt;"")*(D1811&lt;0)*(IFERROR(INDEX('入力'!$E$30:$E$88,MATCH(Q1811,'入力'!$A$30:$A$88,0)),"")="貯める・増やす"),Q1811,""),IF(A1811&amp;""="0","",IF(Q1811&lt;&gt;"",Q1811,R1811))))))</f>
        <v/>
      </c>
      <c r="T1811" s="56">
        <f>IF(S1811="","",IF(IFERROR(INDEX('入力'!$E$30:$E$88,MATCH(S1811,'入力'!$A$30:$A$88,0)),"")="入るお金",D1811,-D1811))</f>
        <v/>
      </c>
      <c r="U1811" s="39">
        <f>IF(L1811="","",IF(L1811&lt;&gt;1,"見出しなど",IF(N1811=1,"重なり",IF(S1811="",IF(O1811&gt;0,"数えない（直した）",IF(I1811&amp;""="1","振替",IF(A1811&amp;""="0","計算対象外","数えない"))),IF(COUNTIFS('入力'!$A$30:$A$88,S1811)=0,"一覧にない費目",IF(O1811&gt;0,"直した",IF(S1811="未分類","未分類","OK")))))))</f>
        <v/>
      </c>
    </row>
    <row r="1812">
      <c r="A1812" s="40" t="n"/>
      <c r="B1812" s="34" t="n"/>
      <c r="C1812" s="35" t="n"/>
      <c r="D1812" s="36" t="n"/>
      <c r="E1812" s="35" t="n"/>
      <c r="F1812" s="35" t="n"/>
      <c r="G1812" s="35" t="n"/>
      <c r="H1812" s="35" t="n"/>
      <c r="I1812" s="40" t="n"/>
      <c r="J1812" s="35" t="n"/>
      <c r="L1812" s="39">
        <f>IF(B1812="","",IFERROR(YEAR(B1812)*0+D1812*0+1,0))</f>
        <v/>
      </c>
      <c r="M1812" s="55">
        <f>IF(L1812&lt;&gt;1,"",IF(O1812&gt;0,IF(INDEX('分け方の表'!$O$4:$O$53,O1812)&lt;&gt;"",DATE(YEAR(INDEX('分け方の表'!$O$4:$O$53,O1812)),MONTH(INDEX('分け方の表'!$O$4:$O$53,O1812)),1),DATE(YEAR(B1812),MONTH(B1812),1)),DATE(YEAR(B1812),MONTH(B1812),1)))</f>
        <v/>
      </c>
      <c r="N1812" s="39">
        <f>IF(L1812&lt;&gt;1,"",IF(J1812="",0,IF(COUNTIFS($J$4:J1812,J1812)&gt;1,1,0)))</f>
        <v/>
      </c>
      <c r="O1812" s="39">
        <f>IF(L1812&lt;&gt;1,"",IF(J1812="",0,IFERROR(MATCH(J1812,'分け方の表'!$M$4:$M$53,0),0)))</f>
        <v/>
      </c>
      <c r="P1812" s="39">
        <f>IF(L1812&lt;&gt;1,"",IF(SUMPRODUCT((COUNTIFS(C1812,"*"&amp;'分け方の表'!$F$4:$F$23&amp;"*")&gt;0)*('分け方の表'!$F$4:$F$23&lt;&gt;"")*'分け方の表'!$I$4:$I$23)=0,99,1+COUNTIFS('分け方の表'!$I$4:$I$23,"&gt;"&amp;SUMPRODUCT((COUNTIFS(C1812,"*"&amp;'分け方の表'!$F$4:$F$23&amp;"*")&gt;0)*('分け方の表'!$F$4:$F$23&lt;&gt;"")*'分け方の表'!$I$4:$I$23))))</f>
        <v/>
      </c>
      <c r="Q1812" s="39">
        <f>IF(L1812&lt;&gt;1,"",IF(P1812&gt;=99,"",INDEX('分け方の表'!$G$4:$G$23,P1812)&amp;""))</f>
        <v/>
      </c>
      <c r="R1812" s="39">
        <f>IF(L1812&lt;&gt;1,"",IF((F1812="収入")*(G1812="給与")*(E1812&lt;&gt;"")*(COUNTIFS('分け方の表'!$J$4:$J$13,E1812)&gt;0),INDEX('分け方の表'!$K$4:$K$13,MATCH(E1812,'分け方の表'!$J$4:$J$13,0))&amp;"",IFERROR(INDEX('分け方の表'!$C$4:$C$103,MATCH(F1812&amp;"|"&amp;G1812,'分け方の表'!$D$4:$D$103,0))&amp;"",IFERROR(INDEX('分け方の表'!$C$4:$C$103,MATCH(F1812&amp;"|（ほか全部）",'分け方の表'!$D$4:$D$103,0))&amp;"","未分類"))))</f>
        <v/>
      </c>
      <c r="S1812" s="39">
        <f>IF(L1812&lt;&gt;1,"",IF(N1812=1,"",IF(IF(O1812&gt;0,INDEX('分け方の表'!$N$4:$N$53,O1812)&amp;"","")&lt;&gt;"",IF(INDEX('分け方の表'!$N$4:$N$53,O1812)="（数えない）","",INDEX('分け方の表'!$N$4:$N$53,O1812)&amp;""),IF(I1812&amp;""="1",IF((Q1812&lt;&gt;"")*(D1812&lt;0)*(IFERROR(INDEX('入力'!$E$30:$E$88,MATCH(Q1812,'入力'!$A$30:$A$88,0)),"")="貯める・増やす"),Q1812,""),IF(A1812&amp;""="0","",IF(Q1812&lt;&gt;"",Q1812,R1812))))))</f>
        <v/>
      </c>
      <c r="T1812" s="56">
        <f>IF(S1812="","",IF(IFERROR(INDEX('入力'!$E$30:$E$88,MATCH(S1812,'入力'!$A$30:$A$88,0)),"")="入るお金",D1812,-D1812))</f>
        <v/>
      </c>
      <c r="U1812" s="39">
        <f>IF(L1812="","",IF(L1812&lt;&gt;1,"見出しなど",IF(N1812=1,"重なり",IF(S1812="",IF(O1812&gt;0,"数えない（直した）",IF(I1812&amp;""="1","振替",IF(A1812&amp;""="0","計算対象外","数えない"))),IF(COUNTIFS('入力'!$A$30:$A$88,S1812)=0,"一覧にない費目",IF(O1812&gt;0,"直した",IF(S1812="未分類","未分類","OK")))))))</f>
        <v/>
      </c>
    </row>
    <row r="1813">
      <c r="A1813" s="40" t="n"/>
      <c r="B1813" s="34" t="n"/>
      <c r="C1813" s="35" t="n"/>
      <c r="D1813" s="36" t="n"/>
      <c r="E1813" s="35" t="n"/>
      <c r="F1813" s="35" t="n"/>
      <c r="G1813" s="35" t="n"/>
      <c r="H1813" s="35" t="n"/>
      <c r="I1813" s="40" t="n"/>
      <c r="J1813" s="35" t="n"/>
      <c r="L1813" s="39">
        <f>IF(B1813="","",IFERROR(YEAR(B1813)*0+D1813*0+1,0))</f>
        <v/>
      </c>
      <c r="M1813" s="55">
        <f>IF(L1813&lt;&gt;1,"",IF(O1813&gt;0,IF(INDEX('分け方の表'!$O$4:$O$53,O1813)&lt;&gt;"",DATE(YEAR(INDEX('分け方の表'!$O$4:$O$53,O1813)),MONTH(INDEX('分け方の表'!$O$4:$O$53,O1813)),1),DATE(YEAR(B1813),MONTH(B1813),1)),DATE(YEAR(B1813),MONTH(B1813),1)))</f>
        <v/>
      </c>
      <c r="N1813" s="39">
        <f>IF(L1813&lt;&gt;1,"",IF(J1813="",0,IF(COUNTIFS($J$4:J1813,J1813)&gt;1,1,0)))</f>
        <v/>
      </c>
      <c r="O1813" s="39">
        <f>IF(L1813&lt;&gt;1,"",IF(J1813="",0,IFERROR(MATCH(J1813,'分け方の表'!$M$4:$M$53,0),0)))</f>
        <v/>
      </c>
      <c r="P1813" s="39">
        <f>IF(L1813&lt;&gt;1,"",IF(SUMPRODUCT((COUNTIFS(C1813,"*"&amp;'分け方の表'!$F$4:$F$23&amp;"*")&gt;0)*('分け方の表'!$F$4:$F$23&lt;&gt;"")*'分け方の表'!$I$4:$I$23)=0,99,1+COUNTIFS('分け方の表'!$I$4:$I$23,"&gt;"&amp;SUMPRODUCT((COUNTIFS(C1813,"*"&amp;'分け方の表'!$F$4:$F$23&amp;"*")&gt;0)*('分け方の表'!$F$4:$F$23&lt;&gt;"")*'分け方の表'!$I$4:$I$23))))</f>
        <v/>
      </c>
      <c r="Q1813" s="39">
        <f>IF(L1813&lt;&gt;1,"",IF(P1813&gt;=99,"",INDEX('分け方の表'!$G$4:$G$23,P1813)&amp;""))</f>
        <v/>
      </c>
      <c r="R1813" s="39">
        <f>IF(L1813&lt;&gt;1,"",IF((F1813="収入")*(G1813="給与")*(E1813&lt;&gt;"")*(COUNTIFS('分け方の表'!$J$4:$J$13,E1813)&gt;0),INDEX('分け方の表'!$K$4:$K$13,MATCH(E1813,'分け方の表'!$J$4:$J$13,0))&amp;"",IFERROR(INDEX('分け方の表'!$C$4:$C$103,MATCH(F1813&amp;"|"&amp;G1813,'分け方の表'!$D$4:$D$103,0))&amp;"",IFERROR(INDEX('分け方の表'!$C$4:$C$103,MATCH(F1813&amp;"|（ほか全部）",'分け方の表'!$D$4:$D$103,0))&amp;"","未分類"))))</f>
        <v/>
      </c>
      <c r="S1813" s="39">
        <f>IF(L1813&lt;&gt;1,"",IF(N1813=1,"",IF(IF(O1813&gt;0,INDEX('分け方の表'!$N$4:$N$53,O1813)&amp;"","")&lt;&gt;"",IF(INDEX('分け方の表'!$N$4:$N$53,O1813)="（数えない）","",INDEX('分け方の表'!$N$4:$N$53,O1813)&amp;""),IF(I1813&amp;""="1",IF((Q1813&lt;&gt;"")*(D1813&lt;0)*(IFERROR(INDEX('入力'!$E$30:$E$88,MATCH(Q1813,'入力'!$A$30:$A$88,0)),"")="貯める・増やす"),Q1813,""),IF(A1813&amp;""="0","",IF(Q1813&lt;&gt;"",Q1813,R1813))))))</f>
        <v/>
      </c>
      <c r="T1813" s="56">
        <f>IF(S1813="","",IF(IFERROR(INDEX('入力'!$E$30:$E$88,MATCH(S1813,'入力'!$A$30:$A$88,0)),"")="入るお金",D1813,-D1813))</f>
        <v/>
      </c>
      <c r="U1813" s="39">
        <f>IF(L1813="","",IF(L1813&lt;&gt;1,"見出しなど",IF(N1813=1,"重なり",IF(S1813="",IF(O1813&gt;0,"数えない（直した）",IF(I1813&amp;""="1","振替",IF(A1813&amp;""="0","計算対象外","数えない"))),IF(COUNTIFS('入力'!$A$30:$A$88,S1813)=0,"一覧にない費目",IF(O1813&gt;0,"直した",IF(S1813="未分類","未分類","OK")))))))</f>
        <v/>
      </c>
    </row>
    <row r="1814">
      <c r="A1814" s="40" t="n"/>
      <c r="B1814" s="34" t="n"/>
      <c r="C1814" s="35" t="n"/>
      <c r="D1814" s="36" t="n"/>
      <c r="E1814" s="35" t="n"/>
      <c r="F1814" s="35" t="n"/>
      <c r="G1814" s="35" t="n"/>
      <c r="H1814" s="35" t="n"/>
      <c r="I1814" s="40" t="n"/>
      <c r="J1814" s="35" t="n"/>
      <c r="L1814" s="39">
        <f>IF(B1814="","",IFERROR(YEAR(B1814)*0+D1814*0+1,0))</f>
        <v/>
      </c>
      <c r="M1814" s="55">
        <f>IF(L1814&lt;&gt;1,"",IF(O1814&gt;0,IF(INDEX('分け方の表'!$O$4:$O$53,O1814)&lt;&gt;"",DATE(YEAR(INDEX('分け方の表'!$O$4:$O$53,O1814)),MONTH(INDEX('分け方の表'!$O$4:$O$53,O1814)),1),DATE(YEAR(B1814),MONTH(B1814),1)),DATE(YEAR(B1814),MONTH(B1814),1)))</f>
        <v/>
      </c>
      <c r="N1814" s="39">
        <f>IF(L1814&lt;&gt;1,"",IF(J1814="",0,IF(COUNTIFS($J$4:J1814,J1814)&gt;1,1,0)))</f>
        <v/>
      </c>
      <c r="O1814" s="39">
        <f>IF(L1814&lt;&gt;1,"",IF(J1814="",0,IFERROR(MATCH(J1814,'分け方の表'!$M$4:$M$53,0),0)))</f>
        <v/>
      </c>
      <c r="P1814" s="39">
        <f>IF(L1814&lt;&gt;1,"",IF(SUMPRODUCT((COUNTIFS(C1814,"*"&amp;'分け方の表'!$F$4:$F$23&amp;"*")&gt;0)*('分け方の表'!$F$4:$F$23&lt;&gt;"")*'分け方の表'!$I$4:$I$23)=0,99,1+COUNTIFS('分け方の表'!$I$4:$I$23,"&gt;"&amp;SUMPRODUCT((COUNTIFS(C1814,"*"&amp;'分け方の表'!$F$4:$F$23&amp;"*")&gt;0)*('分け方の表'!$F$4:$F$23&lt;&gt;"")*'分け方の表'!$I$4:$I$23))))</f>
        <v/>
      </c>
      <c r="Q1814" s="39">
        <f>IF(L1814&lt;&gt;1,"",IF(P1814&gt;=99,"",INDEX('分け方の表'!$G$4:$G$23,P1814)&amp;""))</f>
        <v/>
      </c>
      <c r="R1814" s="39">
        <f>IF(L1814&lt;&gt;1,"",IF((F1814="収入")*(G1814="給与")*(E1814&lt;&gt;"")*(COUNTIFS('分け方の表'!$J$4:$J$13,E1814)&gt;0),INDEX('分け方の表'!$K$4:$K$13,MATCH(E1814,'分け方の表'!$J$4:$J$13,0))&amp;"",IFERROR(INDEX('分け方の表'!$C$4:$C$103,MATCH(F1814&amp;"|"&amp;G1814,'分け方の表'!$D$4:$D$103,0))&amp;"",IFERROR(INDEX('分け方の表'!$C$4:$C$103,MATCH(F1814&amp;"|（ほか全部）",'分け方の表'!$D$4:$D$103,0))&amp;"","未分類"))))</f>
        <v/>
      </c>
      <c r="S1814" s="39">
        <f>IF(L1814&lt;&gt;1,"",IF(N1814=1,"",IF(IF(O1814&gt;0,INDEX('分け方の表'!$N$4:$N$53,O1814)&amp;"","")&lt;&gt;"",IF(INDEX('分け方の表'!$N$4:$N$53,O1814)="（数えない）","",INDEX('分け方の表'!$N$4:$N$53,O1814)&amp;""),IF(I1814&amp;""="1",IF((Q1814&lt;&gt;"")*(D1814&lt;0)*(IFERROR(INDEX('入力'!$E$30:$E$88,MATCH(Q1814,'入力'!$A$30:$A$88,0)),"")="貯める・増やす"),Q1814,""),IF(A1814&amp;""="0","",IF(Q1814&lt;&gt;"",Q1814,R1814))))))</f>
        <v/>
      </c>
      <c r="T1814" s="56">
        <f>IF(S1814="","",IF(IFERROR(INDEX('入力'!$E$30:$E$88,MATCH(S1814,'入力'!$A$30:$A$88,0)),"")="入るお金",D1814,-D1814))</f>
        <v/>
      </c>
      <c r="U1814" s="39">
        <f>IF(L1814="","",IF(L1814&lt;&gt;1,"見出しなど",IF(N1814=1,"重なり",IF(S1814="",IF(O1814&gt;0,"数えない（直した）",IF(I1814&amp;""="1","振替",IF(A1814&amp;""="0","計算対象外","数えない"))),IF(COUNTIFS('入力'!$A$30:$A$88,S1814)=0,"一覧にない費目",IF(O1814&gt;0,"直した",IF(S1814="未分類","未分類","OK")))))))</f>
        <v/>
      </c>
    </row>
    <row r="1815">
      <c r="A1815" s="40" t="n"/>
      <c r="B1815" s="34" t="n"/>
      <c r="C1815" s="35" t="n"/>
      <c r="D1815" s="36" t="n"/>
      <c r="E1815" s="35" t="n"/>
      <c r="F1815" s="35" t="n"/>
      <c r="G1815" s="35" t="n"/>
      <c r="H1815" s="35" t="n"/>
      <c r="I1815" s="40" t="n"/>
      <c r="J1815" s="35" t="n"/>
      <c r="L1815" s="39">
        <f>IF(B1815="","",IFERROR(YEAR(B1815)*0+D1815*0+1,0))</f>
        <v/>
      </c>
      <c r="M1815" s="55">
        <f>IF(L1815&lt;&gt;1,"",IF(O1815&gt;0,IF(INDEX('分け方の表'!$O$4:$O$53,O1815)&lt;&gt;"",DATE(YEAR(INDEX('分け方の表'!$O$4:$O$53,O1815)),MONTH(INDEX('分け方の表'!$O$4:$O$53,O1815)),1),DATE(YEAR(B1815),MONTH(B1815),1)),DATE(YEAR(B1815),MONTH(B1815),1)))</f>
        <v/>
      </c>
      <c r="N1815" s="39">
        <f>IF(L1815&lt;&gt;1,"",IF(J1815="",0,IF(COUNTIFS($J$4:J1815,J1815)&gt;1,1,0)))</f>
        <v/>
      </c>
      <c r="O1815" s="39">
        <f>IF(L1815&lt;&gt;1,"",IF(J1815="",0,IFERROR(MATCH(J1815,'分け方の表'!$M$4:$M$53,0),0)))</f>
        <v/>
      </c>
      <c r="P1815" s="39">
        <f>IF(L1815&lt;&gt;1,"",IF(SUMPRODUCT((COUNTIFS(C1815,"*"&amp;'分け方の表'!$F$4:$F$23&amp;"*")&gt;0)*('分け方の表'!$F$4:$F$23&lt;&gt;"")*'分け方の表'!$I$4:$I$23)=0,99,1+COUNTIFS('分け方の表'!$I$4:$I$23,"&gt;"&amp;SUMPRODUCT((COUNTIFS(C1815,"*"&amp;'分け方の表'!$F$4:$F$23&amp;"*")&gt;0)*('分け方の表'!$F$4:$F$23&lt;&gt;"")*'分け方の表'!$I$4:$I$23))))</f>
        <v/>
      </c>
      <c r="Q1815" s="39">
        <f>IF(L1815&lt;&gt;1,"",IF(P1815&gt;=99,"",INDEX('分け方の表'!$G$4:$G$23,P1815)&amp;""))</f>
        <v/>
      </c>
      <c r="R1815" s="39">
        <f>IF(L1815&lt;&gt;1,"",IF((F1815="収入")*(G1815="給与")*(E1815&lt;&gt;"")*(COUNTIFS('分け方の表'!$J$4:$J$13,E1815)&gt;0),INDEX('分け方の表'!$K$4:$K$13,MATCH(E1815,'分け方の表'!$J$4:$J$13,0))&amp;"",IFERROR(INDEX('分け方の表'!$C$4:$C$103,MATCH(F1815&amp;"|"&amp;G1815,'分け方の表'!$D$4:$D$103,0))&amp;"",IFERROR(INDEX('分け方の表'!$C$4:$C$103,MATCH(F1815&amp;"|（ほか全部）",'分け方の表'!$D$4:$D$103,0))&amp;"","未分類"))))</f>
        <v/>
      </c>
      <c r="S1815" s="39">
        <f>IF(L1815&lt;&gt;1,"",IF(N1815=1,"",IF(IF(O1815&gt;0,INDEX('分け方の表'!$N$4:$N$53,O1815)&amp;"","")&lt;&gt;"",IF(INDEX('分け方の表'!$N$4:$N$53,O1815)="（数えない）","",INDEX('分け方の表'!$N$4:$N$53,O1815)&amp;""),IF(I1815&amp;""="1",IF((Q1815&lt;&gt;"")*(D1815&lt;0)*(IFERROR(INDEX('入力'!$E$30:$E$88,MATCH(Q1815,'入力'!$A$30:$A$88,0)),"")="貯める・増やす"),Q1815,""),IF(A1815&amp;""="0","",IF(Q1815&lt;&gt;"",Q1815,R1815))))))</f>
        <v/>
      </c>
      <c r="T1815" s="56">
        <f>IF(S1815="","",IF(IFERROR(INDEX('入力'!$E$30:$E$88,MATCH(S1815,'入力'!$A$30:$A$88,0)),"")="入るお金",D1815,-D1815))</f>
        <v/>
      </c>
      <c r="U1815" s="39">
        <f>IF(L1815="","",IF(L1815&lt;&gt;1,"見出しなど",IF(N1815=1,"重なり",IF(S1815="",IF(O1815&gt;0,"数えない（直した）",IF(I1815&amp;""="1","振替",IF(A1815&amp;""="0","計算対象外","数えない"))),IF(COUNTIFS('入力'!$A$30:$A$88,S1815)=0,"一覧にない費目",IF(O1815&gt;0,"直した",IF(S1815="未分類","未分類","OK")))))))</f>
        <v/>
      </c>
    </row>
    <row r="1816">
      <c r="A1816" s="40" t="n"/>
      <c r="B1816" s="34" t="n"/>
      <c r="C1816" s="35" t="n"/>
      <c r="D1816" s="36" t="n"/>
      <c r="E1816" s="35" t="n"/>
      <c r="F1816" s="35" t="n"/>
      <c r="G1816" s="35" t="n"/>
      <c r="H1816" s="35" t="n"/>
      <c r="I1816" s="40" t="n"/>
      <c r="J1816" s="35" t="n"/>
      <c r="L1816" s="39">
        <f>IF(B1816="","",IFERROR(YEAR(B1816)*0+D1816*0+1,0))</f>
        <v/>
      </c>
      <c r="M1816" s="55">
        <f>IF(L1816&lt;&gt;1,"",IF(O1816&gt;0,IF(INDEX('分け方の表'!$O$4:$O$53,O1816)&lt;&gt;"",DATE(YEAR(INDEX('分け方の表'!$O$4:$O$53,O1816)),MONTH(INDEX('分け方の表'!$O$4:$O$53,O1816)),1),DATE(YEAR(B1816),MONTH(B1816),1)),DATE(YEAR(B1816),MONTH(B1816),1)))</f>
        <v/>
      </c>
      <c r="N1816" s="39">
        <f>IF(L1816&lt;&gt;1,"",IF(J1816="",0,IF(COUNTIFS($J$4:J1816,J1816)&gt;1,1,0)))</f>
        <v/>
      </c>
      <c r="O1816" s="39">
        <f>IF(L1816&lt;&gt;1,"",IF(J1816="",0,IFERROR(MATCH(J1816,'分け方の表'!$M$4:$M$53,0),0)))</f>
        <v/>
      </c>
      <c r="P1816" s="39">
        <f>IF(L1816&lt;&gt;1,"",IF(SUMPRODUCT((COUNTIFS(C1816,"*"&amp;'分け方の表'!$F$4:$F$23&amp;"*")&gt;0)*('分け方の表'!$F$4:$F$23&lt;&gt;"")*'分け方の表'!$I$4:$I$23)=0,99,1+COUNTIFS('分け方の表'!$I$4:$I$23,"&gt;"&amp;SUMPRODUCT((COUNTIFS(C1816,"*"&amp;'分け方の表'!$F$4:$F$23&amp;"*")&gt;0)*('分け方の表'!$F$4:$F$23&lt;&gt;"")*'分け方の表'!$I$4:$I$23))))</f>
        <v/>
      </c>
      <c r="Q1816" s="39">
        <f>IF(L1816&lt;&gt;1,"",IF(P1816&gt;=99,"",INDEX('分け方の表'!$G$4:$G$23,P1816)&amp;""))</f>
        <v/>
      </c>
      <c r="R1816" s="39">
        <f>IF(L1816&lt;&gt;1,"",IF((F1816="収入")*(G1816="給与")*(E1816&lt;&gt;"")*(COUNTIFS('分け方の表'!$J$4:$J$13,E1816)&gt;0),INDEX('分け方の表'!$K$4:$K$13,MATCH(E1816,'分け方の表'!$J$4:$J$13,0))&amp;"",IFERROR(INDEX('分け方の表'!$C$4:$C$103,MATCH(F1816&amp;"|"&amp;G1816,'分け方の表'!$D$4:$D$103,0))&amp;"",IFERROR(INDEX('分け方の表'!$C$4:$C$103,MATCH(F1816&amp;"|（ほか全部）",'分け方の表'!$D$4:$D$103,0))&amp;"","未分類"))))</f>
        <v/>
      </c>
      <c r="S1816" s="39">
        <f>IF(L1816&lt;&gt;1,"",IF(N1816=1,"",IF(IF(O1816&gt;0,INDEX('分け方の表'!$N$4:$N$53,O1816)&amp;"","")&lt;&gt;"",IF(INDEX('分け方の表'!$N$4:$N$53,O1816)="（数えない）","",INDEX('分け方の表'!$N$4:$N$53,O1816)&amp;""),IF(I1816&amp;""="1",IF((Q1816&lt;&gt;"")*(D1816&lt;0)*(IFERROR(INDEX('入力'!$E$30:$E$88,MATCH(Q1816,'入力'!$A$30:$A$88,0)),"")="貯める・増やす"),Q1816,""),IF(A1816&amp;""="0","",IF(Q1816&lt;&gt;"",Q1816,R1816))))))</f>
        <v/>
      </c>
      <c r="T1816" s="56">
        <f>IF(S1816="","",IF(IFERROR(INDEX('入力'!$E$30:$E$88,MATCH(S1816,'入力'!$A$30:$A$88,0)),"")="入るお金",D1816,-D1816))</f>
        <v/>
      </c>
      <c r="U1816" s="39">
        <f>IF(L1816="","",IF(L1816&lt;&gt;1,"見出しなど",IF(N1816=1,"重なり",IF(S1816="",IF(O1816&gt;0,"数えない（直した）",IF(I1816&amp;""="1","振替",IF(A1816&amp;""="0","計算対象外","数えない"))),IF(COUNTIFS('入力'!$A$30:$A$88,S1816)=0,"一覧にない費目",IF(O1816&gt;0,"直した",IF(S1816="未分類","未分類","OK")))))))</f>
        <v/>
      </c>
    </row>
    <row r="1817">
      <c r="A1817" s="40" t="n"/>
      <c r="B1817" s="34" t="n"/>
      <c r="C1817" s="35" t="n"/>
      <c r="D1817" s="36" t="n"/>
      <c r="E1817" s="35" t="n"/>
      <c r="F1817" s="35" t="n"/>
      <c r="G1817" s="35" t="n"/>
      <c r="H1817" s="35" t="n"/>
      <c r="I1817" s="40" t="n"/>
      <c r="J1817" s="35" t="n"/>
      <c r="L1817" s="39">
        <f>IF(B1817="","",IFERROR(YEAR(B1817)*0+D1817*0+1,0))</f>
        <v/>
      </c>
      <c r="M1817" s="55">
        <f>IF(L1817&lt;&gt;1,"",IF(O1817&gt;0,IF(INDEX('分け方の表'!$O$4:$O$53,O1817)&lt;&gt;"",DATE(YEAR(INDEX('分け方の表'!$O$4:$O$53,O1817)),MONTH(INDEX('分け方の表'!$O$4:$O$53,O1817)),1),DATE(YEAR(B1817),MONTH(B1817),1)),DATE(YEAR(B1817),MONTH(B1817),1)))</f>
        <v/>
      </c>
      <c r="N1817" s="39">
        <f>IF(L1817&lt;&gt;1,"",IF(J1817="",0,IF(COUNTIFS($J$4:J1817,J1817)&gt;1,1,0)))</f>
        <v/>
      </c>
      <c r="O1817" s="39">
        <f>IF(L1817&lt;&gt;1,"",IF(J1817="",0,IFERROR(MATCH(J1817,'分け方の表'!$M$4:$M$53,0),0)))</f>
        <v/>
      </c>
      <c r="P1817" s="39">
        <f>IF(L1817&lt;&gt;1,"",IF(SUMPRODUCT((COUNTIFS(C1817,"*"&amp;'分け方の表'!$F$4:$F$23&amp;"*")&gt;0)*('分け方の表'!$F$4:$F$23&lt;&gt;"")*'分け方の表'!$I$4:$I$23)=0,99,1+COUNTIFS('分け方の表'!$I$4:$I$23,"&gt;"&amp;SUMPRODUCT((COUNTIFS(C1817,"*"&amp;'分け方の表'!$F$4:$F$23&amp;"*")&gt;0)*('分け方の表'!$F$4:$F$23&lt;&gt;"")*'分け方の表'!$I$4:$I$23))))</f>
        <v/>
      </c>
      <c r="Q1817" s="39">
        <f>IF(L1817&lt;&gt;1,"",IF(P1817&gt;=99,"",INDEX('分け方の表'!$G$4:$G$23,P1817)&amp;""))</f>
        <v/>
      </c>
      <c r="R1817" s="39">
        <f>IF(L1817&lt;&gt;1,"",IF((F1817="収入")*(G1817="給与")*(E1817&lt;&gt;"")*(COUNTIFS('分け方の表'!$J$4:$J$13,E1817)&gt;0),INDEX('分け方の表'!$K$4:$K$13,MATCH(E1817,'分け方の表'!$J$4:$J$13,0))&amp;"",IFERROR(INDEX('分け方の表'!$C$4:$C$103,MATCH(F1817&amp;"|"&amp;G1817,'分け方の表'!$D$4:$D$103,0))&amp;"",IFERROR(INDEX('分け方の表'!$C$4:$C$103,MATCH(F1817&amp;"|（ほか全部）",'分け方の表'!$D$4:$D$103,0))&amp;"","未分類"))))</f>
        <v/>
      </c>
      <c r="S1817" s="39">
        <f>IF(L1817&lt;&gt;1,"",IF(N1817=1,"",IF(IF(O1817&gt;0,INDEX('分け方の表'!$N$4:$N$53,O1817)&amp;"","")&lt;&gt;"",IF(INDEX('分け方の表'!$N$4:$N$53,O1817)="（数えない）","",INDEX('分け方の表'!$N$4:$N$53,O1817)&amp;""),IF(I1817&amp;""="1",IF((Q1817&lt;&gt;"")*(D1817&lt;0)*(IFERROR(INDEX('入力'!$E$30:$E$88,MATCH(Q1817,'入力'!$A$30:$A$88,0)),"")="貯める・増やす"),Q1817,""),IF(A1817&amp;""="0","",IF(Q1817&lt;&gt;"",Q1817,R1817))))))</f>
        <v/>
      </c>
      <c r="T1817" s="56">
        <f>IF(S1817="","",IF(IFERROR(INDEX('入力'!$E$30:$E$88,MATCH(S1817,'入力'!$A$30:$A$88,0)),"")="入るお金",D1817,-D1817))</f>
        <v/>
      </c>
      <c r="U1817" s="39">
        <f>IF(L1817="","",IF(L1817&lt;&gt;1,"見出しなど",IF(N1817=1,"重なり",IF(S1817="",IF(O1817&gt;0,"数えない（直した）",IF(I1817&amp;""="1","振替",IF(A1817&amp;""="0","計算対象外","数えない"))),IF(COUNTIFS('入力'!$A$30:$A$88,S1817)=0,"一覧にない費目",IF(O1817&gt;0,"直した",IF(S1817="未分類","未分類","OK")))))))</f>
        <v/>
      </c>
    </row>
    <row r="1818">
      <c r="A1818" s="40" t="n"/>
      <c r="B1818" s="34" t="n"/>
      <c r="C1818" s="35" t="n"/>
      <c r="D1818" s="36" t="n"/>
      <c r="E1818" s="35" t="n"/>
      <c r="F1818" s="35" t="n"/>
      <c r="G1818" s="35" t="n"/>
      <c r="H1818" s="35" t="n"/>
      <c r="I1818" s="40" t="n"/>
      <c r="J1818" s="35" t="n"/>
      <c r="L1818" s="39">
        <f>IF(B1818="","",IFERROR(YEAR(B1818)*0+D1818*0+1,0))</f>
        <v/>
      </c>
      <c r="M1818" s="55">
        <f>IF(L1818&lt;&gt;1,"",IF(O1818&gt;0,IF(INDEX('分け方の表'!$O$4:$O$53,O1818)&lt;&gt;"",DATE(YEAR(INDEX('分け方の表'!$O$4:$O$53,O1818)),MONTH(INDEX('分け方の表'!$O$4:$O$53,O1818)),1),DATE(YEAR(B1818),MONTH(B1818),1)),DATE(YEAR(B1818),MONTH(B1818),1)))</f>
        <v/>
      </c>
      <c r="N1818" s="39">
        <f>IF(L1818&lt;&gt;1,"",IF(J1818="",0,IF(COUNTIFS($J$4:J1818,J1818)&gt;1,1,0)))</f>
        <v/>
      </c>
      <c r="O1818" s="39">
        <f>IF(L1818&lt;&gt;1,"",IF(J1818="",0,IFERROR(MATCH(J1818,'分け方の表'!$M$4:$M$53,0),0)))</f>
        <v/>
      </c>
      <c r="P1818" s="39">
        <f>IF(L1818&lt;&gt;1,"",IF(SUMPRODUCT((COUNTIFS(C1818,"*"&amp;'分け方の表'!$F$4:$F$23&amp;"*")&gt;0)*('分け方の表'!$F$4:$F$23&lt;&gt;"")*'分け方の表'!$I$4:$I$23)=0,99,1+COUNTIFS('分け方の表'!$I$4:$I$23,"&gt;"&amp;SUMPRODUCT((COUNTIFS(C1818,"*"&amp;'分け方の表'!$F$4:$F$23&amp;"*")&gt;0)*('分け方の表'!$F$4:$F$23&lt;&gt;"")*'分け方の表'!$I$4:$I$23))))</f>
        <v/>
      </c>
      <c r="Q1818" s="39">
        <f>IF(L1818&lt;&gt;1,"",IF(P1818&gt;=99,"",INDEX('分け方の表'!$G$4:$G$23,P1818)&amp;""))</f>
        <v/>
      </c>
      <c r="R1818" s="39">
        <f>IF(L1818&lt;&gt;1,"",IF((F1818="収入")*(G1818="給与")*(E1818&lt;&gt;"")*(COUNTIFS('分け方の表'!$J$4:$J$13,E1818)&gt;0),INDEX('分け方の表'!$K$4:$K$13,MATCH(E1818,'分け方の表'!$J$4:$J$13,0))&amp;"",IFERROR(INDEX('分け方の表'!$C$4:$C$103,MATCH(F1818&amp;"|"&amp;G1818,'分け方の表'!$D$4:$D$103,0))&amp;"",IFERROR(INDEX('分け方の表'!$C$4:$C$103,MATCH(F1818&amp;"|（ほか全部）",'分け方の表'!$D$4:$D$103,0))&amp;"","未分類"))))</f>
        <v/>
      </c>
      <c r="S1818" s="39">
        <f>IF(L1818&lt;&gt;1,"",IF(N1818=1,"",IF(IF(O1818&gt;0,INDEX('分け方の表'!$N$4:$N$53,O1818)&amp;"","")&lt;&gt;"",IF(INDEX('分け方の表'!$N$4:$N$53,O1818)="（数えない）","",INDEX('分け方の表'!$N$4:$N$53,O1818)&amp;""),IF(I1818&amp;""="1",IF((Q1818&lt;&gt;"")*(D1818&lt;0)*(IFERROR(INDEX('入力'!$E$30:$E$88,MATCH(Q1818,'入力'!$A$30:$A$88,0)),"")="貯める・増やす"),Q1818,""),IF(A1818&amp;""="0","",IF(Q1818&lt;&gt;"",Q1818,R1818))))))</f>
        <v/>
      </c>
      <c r="T1818" s="56">
        <f>IF(S1818="","",IF(IFERROR(INDEX('入力'!$E$30:$E$88,MATCH(S1818,'入力'!$A$30:$A$88,0)),"")="入るお金",D1818,-D1818))</f>
        <v/>
      </c>
      <c r="U1818" s="39">
        <f>IF(L1818="","",IF(L1818&lt;&gt;1,"見出しなど",IF(N1818=1,"重なり",IF(S1818="",IF(O1818&gt;0,"数えない（直した）",IF(I1818&amp;""="1","振替",IF(A1818&amp;""="0","計算対象外","数えない"))),IF(COUNTIFS('入力'!$A$30:$A$88,S1818)=0,"一覧にない費目",IF(O1818&gt;0,"直した",IF(S1818="未分類","未分類","OK")))))))</f>
        <v/>
      </c>
    </row>
    <row r="1819">
      <c r="A1819" s="40" t="n"/>
      <c r="B1819" s="34" t="n"/>
      <c r="C1819" s="35" t="n"/>
      <c r="D1819" s="36" t="n"/>
      <c r="E1819" s="35" t="n"/>
      <c r="F1819" s="35" t="n"/>
      <c r="G1819" s="35" t="n"/>
      <c r="H1819" s="35" t="n"/>
      <c r="I1819" s="40" t="n"/>
      <c r="J1819" s="35" t="n"/>
      <c r="L1819" s="39">
        <f>IF(B1819="","",IFERROR(YEAR(B1819)*0+D1819*0+1,0))</f>
        <v/>
      </c>
      <c r="M1819" s="55">
        <f>IF(L1819&lt;&gt;1,"",IF(O1819&gt;0,IF(INDEX('分け方の表'!$O$4:$O$53,O1819)&lt;&gt;"",DATE(YEAR(INDEX('分け方の表'!$O$4:$O$53,O1819)),MONTH(INDEX('分け方の表'!$O$4:$O$53,O1819)),1),DATE(YEAR(B1819),MONTH(B1819),1)),DATE(YEAR(B1819),MONTH(B1819),1)))</f>
        <v/>
      </c>
      <c r="N1819" s="39">
        <f>IF(L1819&lt;&gt;1,"",IF(J1819="",0,IF(COUNTIFS($J$4:J1819,J1819)&gt;1,1,0)))</f>
        <v/>
      </c>
      <c r="O1819" s="39">
        <f>IF(L1819&lt;&gt;1,"",IF(J1819="",0,IFERROR(MATCH(J1819,'分け方の表'!$M$4:$M$53,0),0)))</f>
        <v/>
      </c>
      <c r="P1819" s="39">
        <f>IF(L1819&lt;&gt;1,"",IF(SUMPRODUCT((COUNTIFS(C1819,"*"&amp;'分け方の表'!$F$4:$F$23&amp;"*")&gt;0)*('分け方の表'!$F$4:$F$23&lt;&gt;"")*'分け方の表'!$I$4:$I$23)=0,99,1+COUNTIFS('分け方の表'!$I$4:$I$23,"&gt;"&amp;SUMPRODUCT((COUNTIFS(C1819,"*"&amp;'分け方の表'!$F$4:$F$23&amp;"*")&gt;0)*('分け方の表'!$F$4:$F$23&lt;&gt;"")*'分け方の表'!$I$4:$I$23))))</f>
        <v/>
      </c>
      <c r="Q1819" s="39">
        <f>IF(L1819&lt;&gt;1,"",IF(P1819&gt;=99,"",INDEX('分け方の表'!$G$4:$G$23,P1819)&amp;""))</f>
        <v/>
      </c>
      <c r="R1819" s="39">
        <f>IF(L1819&lt;&gt;1,"",IF((F1819="収入")*(G1819="給与")*(E1819&lt;&gt;"")*(COUNTIFS('分け方の表'!$J$4:$J$13,E1819)&gt;0),INDEX('分け方の表'!$K$4:$K$13,MATCH(E1819,'分け方の表'!$J$4:$J$13,0))&amp;"",IFERROR(INDEX('分け方の表'!$C$4:$C$103,MATCH(F1819&amp;"|"&amp;G1819,'分け方の表'!$D$4:$D$103,0))&amp;"",IFERROR(INDEX('分け方の表'!$C$4:$C$103,MATCH(F1819&amp;"|（ほか全部）",'分け方の表'!$D$4:$D$103,0))&amp;"","未分類"))))</f>
        <v/>
      </c>
      <c r="S1819" s="39">
        <f>IF(L1819&lt;&gt;1,"",IF(N1819=1,"",IF(IF(O1819&gt;0,INDEX('分け方の表'!$N$4:$N$53,O1819)&amp;"","")&lt;&gt;"",IF(INDEX('分け方の表'!$N$4:$N$53,O1819)="（数えない）","",INDEX('分け方の表'!$N$4:$N$53,O1819)&amp;""),IF(I1819&amp;""="1",IF((Q1819&lt;&gt;"")*(D1819&lt;0)*(IFERROR(INDEX('入力'!$E$30:$E$88,MATCH(Q1819,'入力'!$A$30:$A$88,0)),"")="貯める・増やす"),Q1819,""),IF(A1819&amp;""="0","",IF(Q1819&lt;&gt;"",Q1819,R1819))))))</f>
        <v/>
      </c>
      <c r="T1819" s="56">
        <f>IF(S1819="","",IF(IFERROR(INDEX('入力'!$E$30:$E$88,MATCH(S1819,'入力'!$A$30:$A$88,0)),"")="入るお金",D1819,-D1819))</f>
        <v/>
      </c>
      <c r="U1819" s="39">
        <f>IF(L1819="","",IF(L1819&lt;&gt;1,"見出しなど",IF(N1819=1,"重なり",IF(S1819="",IF(O1819&gt;0,"数えない（直した）",IF(I1819&amp;""="1","振替",IF(A1819&amp;""="0","計算対象外","数えない"))),IF(COUNTIFS('入力'!$A$30:$A$88,S1819)=0,"一覧にない費目",IF(O1819&gt;0,"直した",IF(S1819="未分類","未分類","OK")))))))</f>
        <v/>
      </c>
    </row>
    <row r="1820">
      <c r="A1820" s="40" t="n"/>
      <c r="B1820" s="34" t="n"/>
      <c r="C1820" s="35" t="n"/>
      <c r="D1820" s="36" t="n"/>
      <c r="E1820" s="35" t="n"/>
      <c r="F1820" s="35" t="n"/>
      <c r="G1820" s="35" t="n"/>
      <c r="H1820" s="35" t="n"/>
      <c r="I1820" s="40" t="n"/>
      <c r="J1820" s="35" t="n"/>
      <c r="L1820" s="39">
        <f>IF(B1820="","",IFERROR(YEAR(B1820)*0+D1820*0+1,0))</f>
        <v/>
      </c>
      <c r="M1820" s="55">
        <f>IF(L1820&lt;&gt;1,"",IF(O1820&gt;0,IF(INDEX('分け方の表'!$O$4:$O$53,O1820)&lt;&gt;"",DATE(YEAR(INDEX('分け方の表'!$O$4:$O$53,O1820)),MONTH(INDEX('分け方の表'!$O$4:$O$53,O1820)),1),DATE(YEAR(B1820),MONTH(B1820),1)),DATE(YEAR(B1820),MONTH(B1820),1)))</f>
        <v/>
      </c>
      <c r="N1820" s="39">
        <f>IF(L1820&lt;&gt;1,"",IF(J1820="",0,IF(COUNTIFS($J$4:J1820,J1820)&gt;1,1,0)))</f>
        <v/>
      </c>
      <c r="O1820" s="39">
        <f>IF(L1820&lt;&gt;1,"",IF(J1820="",0,IFERROR(MATCH(J1820,'分け方の表'!$M$4:$M$53,0),0)))</f>
        <v/>
      </c>
      <c r="P1820" s="39">
        <f>IF(L1820&lt;&gt;1,"",IF(SUMPRODUCT((COUNTIFS(C1820,"*"&amp;'分け方の表'!$F$4:$F$23&amp;"*")&gt;0)*('分け方の表'!$F$4:$F$23&lt;&gt;"")*'分け方の表'!$I$4:$I$23)=0,99,1+COUNTIFS('分け方の表'!$I$4:$I$23,"&gt;"&amp;SUMPRODUCT((COUNTIFS(C1820,"*"&amp;'分け方の表'!$F$4:$F$23&amp;"*")&gt;0)*('分け方の表'!$F$4:$F$23&lt;&gt;"")*'分け方の表'!$I$4:$I$23))))</f>
        <v/>
      </c>
      <c r="Q1820" s="39">
        <f>IF(L1820&lt;&gt;1,"",IF(P1820&gt;=99,"",INDEX('分け方の表'!$G$4:$G$23,P1820)&amp;""))</f>
        <v/>
      </c>
      <c r="R1820" s="39">
        <f>IF(L1820&lt;&gt;1,"",IF((F1820="収入")*(G1820="給与")*(E1820&lt;&gt;"")*(COUNTIFS('分け方の表'!$J$4:$J$13,E1820)&gt;0),INDEX('分け方の表'!$K$4:$K$13,MATCH(E1820,'分け方の表'!$J$4:$J$13,0))&amp;"",IFERROR(INDEX('分け方の表'!$C$4:$C$103,MATCH(F1820&amp;"|"&amp;G1820,'分け方の表'!$D$4:$D$103,0))&amp;"",IFERROR(INDEX('分け方の表'!$C$4:$C$103,MATCH(F1820&amp;"|（ほか全部）",'分け方の表'!$D$4:$D$103,0))&amp;"","未分類"))))</f>
        <v/>
      </c>
      <c r="S1820" s="39">
        <f>IF(L1820&lt;&gt;1,"",IF(N1820=1,"",IF(IF(O1820&gt;0,INDEX('分け方の表'!$N$4:$N$53,O1820)&amp;"","")&lt;&gt;"",IF(INDEX('分け方の表'!$N$4:$N$53,O1820)="（数えない）","",INDEX('分け方の表'!$N$4:$N$53,O1820)&amp;""),IF(I1820&amp;""="1",IF((Q1820&lt;&gt;"")*(D1820&lt;0)*(IFERROR(INDEX('入力'!$E$30:$E$88,MATCH(Q1820,'入力'!$A$30:$A$88,0)),"")="貯める・増やす"),Q1820,""),IF(A1820&amp;""="0","",IF(Q1820&lt;&gt;"",Q1820,R1820))))))</f>
        <v/>
      </c>
      <c r="T1820" s="56">
        <f>IF(S1820="","",IF(IFERROR(INDEX('入力'!$E$30:$E$88,MATCH(S1820,'入力'!$A$30:$A$88,0)),"")="入るお金",D1820,-D1820))</f>
        <v/>
      </c>
      <c r="U1820" s="39">
        <f>IF(L1820="","",IF(L1820&lt;&gt;1,"見出しなど",IF(N1820=1,"重なり",IF(S1820="",IF(O1820&gt;0,"数えない（直した）",IF(I1820&amp;""="1","振替",IF(A1820&amp;""="0","計算対象外","数えない"))),IF(COUNTIFS('入力'!$A$30:$A$88,S1820)=0,"一覧にない費目",IF(O1820&gt;0,"直した",IF(S1820="未分類","未分類","OK")))))))</f>
        <v/>
      </c>
    </row>
    <row r="1821">
      <c r="A1821" s="40" t="n"/>
      <c r="B1821" s="34" t="n"/>
      <c r="C1821" s="35" t="n"/>
      <c r="D1821" s="36" t="n"/>
      <c r="E1821" s="35" t="n"/>
      <c r="F1821" s="35" t="n"/>
      <c r="G1821" s="35" t="n"/>
      <c r="H1821" s="35" t="n"/>
      <c r="I1821" s="40" t="n"/>
      <c r="J1821" s="35" t="n"/>
      <c r="L1821" s="39">
        <f>IF(B1821="","",IFERROR(YEAR(B1821)*0+D1821*0+1,0))</f>
        <v/>
      </c>
      <c r="M1821" s="55">
        <f>IF(L1821&lt;&gt;1,"",IF(O1821&gt;0,IF(INDEX('分け方の表'!$O$4:$O$53,O1821)&lt;&gt;"",DATE(YEAR(INDEX('分け方の表'!$O$4:$O$53,O1821)),MONTH(INDEX('分け方の表'!$O$4:$O$53,O1821)),1),DATE(YEAR(B1821),MONTH(B1821),1)),DATE(YEAR(B1821),MONTH(B1821),1)))</f>
        <v/>
      </c>
      <c r="N1821" s="39">
        <f>IF(L1821&lt;&gt;1,"",IF(J1821="",0,IF(COUNTIFS($J$4:J1821,J1821)&gt;1,1,0)))</f>
        <v/>
      </c>
      <c r="O1821" s="39">
        <f>IF(L1821&lt;&gt;1,"",IF(J1821="",0,IFERROR(MATCH(J1821,'分け方の表'!$M$4:$M$53,0),0)))</f>
        <v/>
      </c>
      <c r="P1821" s="39">
        <f>IF(L1821&lt;&gt;1,"",IF(SUMPRODUCT((COUNTIFS(C1821,"*"&amp;'分け方の表'!$F$4:$F$23&amp;"*")&gt;0)*('分け方の表'!$F$4:$F$23&lt;&gt;"")*'分け方の表'!$I$4:$I$23)=0,99,1+COUNTIFS('分け方の表'!$I$4:$I$23,"&gt;"&amp;SUMPRODUCT((COUNTIFS(C1821,"*"&amp;'分け方の表'!$F$4:$F$23&amp;"*")&gt;0)*('分け方の表'!$F$4:$F$23&lt;&gt;"")*'分け方の表'!$I$4:$I$23))))</f>
        <v/>
      </c>
      <c r="Q1821" s="39">
        <f>IF(L1821&lt;&gt;1,"",IF(P1821&gt;=99,"",INDEX('分け方の表'!$G$4:$G$23,P1821)&amp;""))</f>
        <v/>
      </c>
      <c r="R1821" s="39">
        <f>IF(L1821&lt;&gt;1,"",IF((F1821="収入")*(G1821="給与")*(E1821&lt;&gt;"")*(COUNTIFS('分け方の表'!$J$4:$J$13,E1821)&gt;0),INDEX('分け方の表'!$K$4:$K$13,MATCH(E1821,'分け方の表'!$J$4:$J$13,0))&amp;"",IFERROR(INDEX('分け方の表'!$C$4:$C$103,MATCH(F1821&amp;"|"&amp;G1821,'分け方の表'!$D$4:$D$103,0))&amp;"",IFERROR(INDEX('分け方の表'!$C$4:$C$103,MATCH(F1821&amp;"|（ほか全部）",'分け方の表'!$D$4:$D$103,0))&amp;"","未分類"))))</f>
        <v/>
      </c>
      <c r="S1821" s="39">
        <f>IF(L1821&lt;&gt;1,"",IF(N1821=1,"",IF(IF(O1821&gt;0,INDEX('分け方の表'!$N$4:$N$53,O1821)&amp;"","")&lt;&gt;"",IF(INDEX('分け方の表'!$N$4:$N$53,O1821)="（数えない）","",INDEX('分け方の表'!$N$4:$N$53,O1821)&amp;""),IF(I1821&amp;""="1",IF((Q1821&lt;&gt;"")*(D1821&lt;0)*(IFERROR(INDEX('入力'!$E$30:$E$88,MATCH(Q1821,'入力'!$A$30:$A$88,0)),"")="貯める・増やす"),Q1821,""),IF(A1821&amp;""="0","",IF(Q1821&lt;&gt;"",Q1821,R1821))))))</f>
        <v/>
      </c>
      <c r="T1821" s="56">
        <f>IF(S1821="","",IF(IFERROR(INDEX('入力'!$E$30:$E$88,MATCH(S1821,'入力'!$A$30:$A$88,0)),"")="入るお金",D1821,-D1821))</f>
        <v/>
      </c>
      <c r="U1821" s="39">
        <f>IF(L1821="","",IF(L1821&lt;&gt;1,"見出しなど",IF(N1821=1,"重なり",IF(S1821="",IF(O1821&gt;0,"数えない（直した）",IF(I1821&amp;""="1","振替",IF(A1821&amp;""="0","計算対象外","数えない"))),IF(COUNTIFS('入力'!$A$30:$A$88,S1821)=0,"一覧にない費目",IF(O1821&gt;0,"直した",IF(S1821="未分類","未分類","OK")))))))</f>
        <v/>
      </c>
    </row>
    <row r="1822">
      <c r="A1822" s="40" t="n"/>
      <c r="B1822" s="34" t="n"/>
      <c r="C1822" s="35" t="n"/>
      <c r="D1822" s="36" t="n"/>
      <c r="E1822" s="35" t="n"/>
      <c r="F1822" s="35" t="n"/>
      <c r="G1822" s="35" t="n"/>
      <c r="H1822" s="35" t="n"/>
      <c r="I1822" s="40" t="n"/>
      <c r="J1822" s="35" t="n"/>
      <c r="L1822" s="39">
        <f>IF(B1822="","",IFERROR(YEAR(B1822)*0+D1822*0+1,0))</f>
        <v/>
      </c>
      <c r="M1822" s="55">
        <f>IF(L1822&lt;&gt;1,"",IF(O1822&gt;0,IF(INDEX('分け方の表'!$O$4:$O$53,O1822)&lt;&gt;"",DATE(YEAR(INDEX('分け方の表'!$O$4:$O$53,O1822)),MONTH(INDEX('分け方の表'!$O$4:$O$53,O1822)),1),DATE(YEAR(B1822),MONTH(B1822),1)),DATE(YEAR(B1822),MONTH(B1822),1)))</f>
        <v/>
      </c>
      <c r="N1822" s="39">
        <f>IF(L1822&lt;&gt;1,"",IF(J1822="",0,IF(COUNTIFS($J$4:J1822,J1822)&gt;1,1,0)))</f>
        <v/>
      </c>
      <c r="O1822" s="39">
        <f>IF(L1822&lt;&gt;1,"",IF(J1822="",0,IFERROR(MATCH(J1822,'分け方の表'!$M$4:$M$53,0),0)))</f>
        <v/>
      </c>
      <c r="P1822" s="39">
        <f>IF(L1822&lt;&gt;1,"",IF(SUMPRODUCT((COUNTIFS(C1822,"*"&amp;'分け方の表'!$F$4:$F$23&amp;"*")&gt;0)*('分け方の表'!$F$4:$F$23&lt;&gt;"")*'分け方の表'!$I$4:$I$23)=0,99,1+COUNTIFS('分け方の表'!$I$4:$I$23,"&gt;"&amp;SUMPRODUCT((COUNTIFS(C1822,"*"&amp;'分け方の表'!$F$4:$F$23&amp;"*")&gt;0)*('分け方の表'!$F$4:$F$23&lt;&gt;"")*'分け方の表'!$I$4:$I$23))))</f>
        <v/>
      </c>
      <c r="Q1822" s="39">
        <f>IF(L1822&lt;&gt;1,"",IF(P1822&gt;=99,"",INDEX('分け方の表'!$G$4:$G$23,P1822)&amp;""))</f>
        <v/>
      </c>
      <c r="R1822" s="39">
        <f>IF(L1822&lt;&gt;1,"",IF((F1822="収入")*(G1822="給与")*(E1822&lt;&gt;"")*(COUNTIFS('分け方の表'!$J$4:$J$13,E1822)&gt;0),INDEX('分け方の表'!$K$4:$K$13,MATCH(E1822,'分け方の表'!$J$4:$J$13,0))&amp;"",IFERROR(INDEX('分け方の表'!$C$4:$C$103,MATCH(F1822&amp;"|"&amp;G1822,'分け方の表'!$D$4:$D$103,0))&amp;"",IFERROR(INDEX('分け方の表'!$C$4:$C$103,MATCH(F1822&amp;"|（ほか全部）",'分け方の表'!$D$4:$D$103,0))&amp;"","未分類"))))</f>
        <v/>
      </c>
      <c r="S1822" s="39">
        <f>IF(L1822&lt;&gt;1,"",IF(N1822=1,"",IF(IF(O1822&gt;0,INDEX('分け方の表'!$N$4:$N$53,O1822)&amp;"","")&lt;&gt;"",IF(INDEX('分け方の表'!$N$4:$N$53,O1822)="（数えない）","",INDEX('分け方の表'!$N$4:$N$53,O1822)&amp;""),IF(I1822&amp;""="1",IF((Q1822&lt;&gt;"")*(D1822&lt;0)*(IFERROR(INDEX('入力'!$E$30:$E$88,MATCH(Q1822,'入力'!$A$30:$A$88,0)),"")="貯める・増やす"),Q1822,""),IF(A1822&amp;""="0","",IF(Q1822&lt;&gt;"",Q1822,R1822))))))</f>
        <v/>
      </c>
      <c r="T1822" s="56">
        <f>IF(S1822="","",IF(IFERROR(INDEX('入力'!$E$30:$E$88,MATCH(S1822,'入力'!$A$30:$A$88,0)),"")="入るお金",D1822,-D1822))</f>
        <v/>
      </c>
      <c r="U1822" s="39">
        <f>IF(L1822="","",IF(L1822&lt;&gt;1,"見出しなど",IF(N1822=1,"重なり",IF(S1822="",IF(O1822&gt;0,"数えない（直した）",IF(I1822&amp;""="1","振替",IF(A1822&amp;""="0","計算対象外","数えない"))),IF(COUNTIFS('入力'!$A$30:$A$88,S1822)=0,"一覧にない費目",IF(O1822&gt;0,"直した",IF(S1822="未分類","未分類","OK")))))))</f>
        <v/>
      </c>
    </row>
    <row r="1823">
      <c r="A1823" s="40" t="n"/>
      <c r="B1823" s="34" t="n"/>
      <c r="C1823" s="35" t="n"/>
      <c r="D1823" s="36" t="n"/>
      <c r="E1823" s="35" t="n"/>
      <c r="F1823" s="35" t="n"/>
      <c r="G1823" s="35" t="n"/>
      <c r="H1823" s="35" t="n"/>
      <c r="I1823" s="40" t="n"/>
      <c r="J1823" s="35" t="n"/>
      <c r="L1823" s="39">
        <f>IF(B1823="","",IFERROR(YEAR(B1823)*0+D1823*0+1,0))</f>
        <v/>
      </c>
      <c r="M1823" s="55">
        <f>IF(L1823&lt;&gt;1,"",IF(O1823&gt;0,IF(INDEX('分け方の表'!$O$4:$O$53,O1823)&lt;&gt;"",DATE(YEAR(INDEX('分け方の表'!$O$4:$O$53,O1823)),MONTH(INDEX('分け方の表'!$O$4:$O$53,O1823)),1),DATE(YEAR(B1823),MONTH(B1823),1)),DATE(YEAR(B1823),MONTH(B1823),1)))</f>
        <v/>
      </c>
      <c r="N1823" s="39">
        <f>IF(L1823&lt;&gt;1,"",IF(J1823="",0,IF(COUNTIFS($J$4:J1823,J1823)&gt;1,1,0)))</f>
        <v/>
      </c>
      <c r="O1823" s="39">
        <f>IF(L1823&lt;&gt;1,"",IF(J1823="",0,IFERROR(MATCH(J1823,'分け方の表'!$M$4:$M$53,0),0)))</f>
        <v/>
      </c>
      <c r="P1823" s="39">
        <f>IF(L1823&lt;&gt;1,"",IF(SUMPRODUCT((COUNTIFS(C1823,"*"&amp;'分け方の表'!$F$4:$F$23&amp;"*")&gt;0)*('分け方の表'!$F$4:$F$23&lt;&gt;"")*'分け方の表'!$I$4:$I$23)=0,99,1+COUNTIFS('分け方の表'!$I$4:$I$23,"&gt;"&amp;SUMPRODUCT((COUNTIFS(C1823,"*"&amp;'分け方の表'!$F$4:$F$23&amp;"*")&gt;0)*('分け方の表'!$F$4:$F$23&lt;&gt;"")*'分け方の表'!$I$4:$I$23))))</f>
        <v/>
      </c>
      <c r="Q1823" s="39">
        <f>IF(L1823&lt;&gt;1,"",IF(P1823&gt;=99,"",INDEX('分け方の表'!$G$4:$G$23,P1823)&amp;""))</f>
        <v/>
      </c>
      <c r="R1823" s="39">
        <f>IF(L1823&lt;&gt;1,"",IF((F1823="収入")*(G1823="給与")*(E1823&lt;&gt;"")*(COUNTIFS('分け方の表'!$J$4:$J$13,E1823)&gt;0),INDEX('分け方の表'!$K$4:$K$13,MATCH(E1823,'分け方の表'!$J$4:$J$13,0))&amp;"",IFERROR(INDEX('分け方の表'!$C$4:$C$103,MATCH(F1823&amp;"|"&amp;G1823,'分け方の表'!$D$4:$D$103,0))&amp;"",IFERROR(INDEX('分け方の表'!$C$4:$C$103,MATCH(F1823&amp;"|（ほか全部）",'分け方の表'!$D$4:$D$103,0))&amp;"","未分類"))))</f>
        <v/>
      </c>
      <c r="S1823" s="39">
        <f>IF(L1823&lt;&gt;1,"",IF(N1823=1,"",IF(IF(O1823&gt;0,INDEX('分け方の表'!$N$4:$N$53,O1823)&amp;"","")&lt;&gt;"",IF(INDEX('分け方の表'!$N$4:$N$53,O1823)="（数えない）","",INDEX('分け方の表'!$N$4:$N$53,O1823)&amp;""),IF(I1823&amp;""="1",IF((Q1823&lt;&gt;"")*(D1823&lt;0)*(IFERROR(INDEX('入力'!$E$30:$E$88,MATCH(Q1823,'入力'!$A$30:$A$88,0)),"")="貯める・増やす"),Q1823,""),IF(A1823&amp;""="0","",IF(Q1823&lt;&gt;"",Q1823,R1823))))))</f>
        <v/>
      </c>
      <c r="T1823" s="56">
        <f>IF(S1823="","",IF(IFERROR(INDEX('入力'!$E$30:$E$88,MATCH(S1823,'入力'!$A$30:$A$88,0)),"")="入るお金",D1823,-D1823))</f>
        <v/>
      </c>
      <c r="U1823" s="39">
        <f>IF(L1823="","",IF(L1823&lt;&gt;1,"見出しなど",IF(N1823=1,"重なり",IF(S1823="",IF(O1823&gt;0,"数えない（直した）",IF(I1823&amp;""="1","振替",IF(A1823&amp;""="0","計算対象外","数えない"))),IF(COUNTIFS('入力'!$A$30:$A$88,S1823)=0,"一覧にない費目",IF(O1823&gt;0,"直した",IF(S1823="未分類","未分類","OK")))))))</f>
        <v/>
      </c>
    </row>
    <row r="1824">
      <c r="A1824" s="40" t="n"/>
      <c r="B1824" s="34" t="n"/>
      <c r="C1824" s="35" t="n"/>
      <c r="D1824" s="36" t="n"/>
      <c r="E1824" s="35" t="n"/>
      <c r="F1824" s="35" t="n"/>
      <c r="G1824" s="35" t="n"/>
      <c r="H1824" s="35" t="n"/>
      <c r="I1824" s="40" t="n"/>
      <c r="J1824" s="35" t="n"/>
      <c r="L1824" s="39">
        <f>IF(B1824="","",IFERROR(YEAR(B1824)*0+D1824*0+1,0))</f>
        <v/>
      </c>
      <c r="M1824" s="55">
        <f>IF(L1824&lt;&gt;1,"",IF(O1824&gt;0,IF(INDEX('分け方の表'!$O$4:$O$53,O1824)&lt;&gt;"",DATE(YEAR(INDEX('分け方の表'!$O$4:$O$53,O1824)),MONTH(INDEX('分け方の表'!$O$4:$O$53,O1824)),1),DATE(YEAR(B1824),MONTH(B1824),1)),DATE(YEAR(B1824),MONTH(B1824),1)))</f>
        <v/>
      </c>
      <c r="N1824" s="39">
        <f>IF(L1824&lt;&gt;1,"",IF(J1824="",0,IF(COUNTIFS($J$4:J1824,J1824)&gt;1,1,0)))</f>
        <v/>
      </c>
      <c r="O1824" s="39">
        <f>IF(L1824&lt;&gt;1,"",IF(J1824="",0,IFERROR(MATCH(J1824,'分け方の表'!$M$4:$M$53,0),0)))</f>
        <v/>
      </c>
      <c r="P1824" s="39">
        <f>IF(L1824&lt;&gt;1,"",IF(SUMPRODUCT((COUNTIFS(C1824,"*"&amp;'分け方の表'!$F$4:$F$23&amp;"*")&gt;0)*('分け方の表'!$F$4:$F$23&lt;&gt;"")*'分け方の表'!$I$4:$I$23)=0,99,1+COUNTIFS('分け方の表'!$I$4:$I$23,"&gt;"&amp;SUMPRODUCT((COUNTIFS(C1824,"*"&amp;'分け方の表'!$F$4:$F$23&amp;"*")&gt;0)*('分け方の表'!$F$4:$F$23&lt;&gt;"")*'分け方の表'!$I$4:$I$23))))</f>
        <v/>
      </c>
      <c r="Q1824" s="39">
        <f>IF(L1824&lt;&gt;1,"",IF(P1824&gt;=99,"",INDEX('分け方の表'!$G$4:$G$23,P1824)&amp;""))</f>
        <v/>
      </c>
      <c r="R1824" s="39">
        <f>IF(L1824&lt;&gt;1,"",IF((F1824="収入")*(G1824="給与")*(E1824&lt;&gt;"")*(COUNTIFS('分け方の表'!$J$4:$J$13,E1824)&gt;0),INDEX('分け方の表'!$K$4:$K$13,MATCH(E1824,'分け方の表'!$J$4:$J$13,0))&amp;"",IFERROR(INDEX('分け方の表'!$C$4:$C$103,MATCH(F1824&amp;"|"&amp;G1824,'分け方の表'!$D$4:$D$103,0))&amp;"",IFERROR(INDEX('分け方の表'!$C$4:$C$103,MATCH(F1824&amp;"|（ほか全部）",'分け方の表'!$D$4:$D$103,0))&amp;"","未分類"))))</f>
        <v/>
      </c>
      <c r="S1824" s="39">
        <f>IF(L1824&lt;&gt;1,"",IF(N1824=1,"",IF(IF(O1824&gt;0,INDEX('分け方の表'!$N$4:$N$53,O1824)&amp;"","")&lt;&gt;"",IF(INDEX('分け方の表'!$N$4:$N$53,O1824)="（数えない）","",INDEX('分け方の表'!$N$4:$N$53,O1824)&amp;""),IF(I1824&amp;""="1",IF((Q1824&lt;&gt;"")*(D1824&lt;0)*(IFERROR(INDEX('入力'!$E$30:$E$88,MATCH(Q1824,'入力'!$A$30:$A$88,0)),"")="貯める・増やす"),Q1824,""),IF(A1824&amp;""="0","",IF(Q1824&lt;&gt;"",Q1824,R1824))))))</f>
        <v/>
      </c>
      <c r="T1824" s="56">
        <f>IF(S1824="","",IF(IFERROR(INDEX('入力'!$E$30:$E$88,MATCH(S1824,'入力'!$A$30:$A$88,0)),"")="入るお金",D1824,-D1824))</f>
        <v/>
      </c>
      <c r="U1824" s="39">
        <f>IF(L1824="","",IF(L1824&lt;&gt;1,"見出しなど",IF(N1824=1,"重なり",IF(S1824="",IF(O1824&gt;0,"数えない（直した）",IF(I1824&amp;""="1","振替",IF(A1824&amp;""="0","計算対象外","数えない"))),IF(COUNTIFS('入力'!$A$30:$A$88,S1824)=0,"一覧にない費目",IF(O1824&gt;0,"直した",IF(S1824="未分類","未分類","OK")))))))</f>
        <v/>
      </c>
    </row>
    <row r="1825">
      <c r="A1825" s="40" t="n"/>
      <c r="B1825" s="34" t="n"/>
      <c r="C1825" s="35" t="n"/>
      <c r="D1825" s="36" t="n"/>
      <c r="E1825" s="35" t="n"/>
      <c r="F1825" s="35" t="n"/>
      <c r="G1825" s="35" t="n"/>
      <c r="H1825" s="35" t="n"/>
      <c r="I1825" s="40" t="n"/>
      <c r="J1825" s="35" t="n"/>
      <c r="L1825" s="39">
        <f>IF(B1825="","",IFERROR(YEAR(B1825)*0+D1825*0+1,0))</f>
        <v/>
      </c>
      <c r="M1825" s="55">
        <f>IF(L1825&lt;&gt;1,"",IF(O1825&gt;0,IF(INDEX('分け方の表'!$O$4:$O$53,O1825)&lt;&gt;"",DATE(YEAR(INDEX('分け方の表'!$O$4:$O$53,O1825)),MONTH(INDEX('分け方の表'!$O$4:$O$53,O1825)),1),DATE(YEAR(B1825),MONTH(B1825),1)),DATE(YEAR(B1825),MONTH(B1825),1)))</f>
        <v/>
      </c>
      <c r="N1825" s="39">
        <f>IF(L1825&lt;&gt;1,"",IF(J1825="",0,IF(COUNTIFS($J$4:J1825,J1825)&gt;1,1,0)))</f>
        <v/>
      </c>
      <c r="O1825" s="39">
        <f>IF(L1825&lt;&gt;1,"",IF(J1825="",0,IFERROR(MATCH(J1825,'分け方の表'!$M$4:$M$53,0),0)))</f>
        <v/>
      </c>
      <c r="P1825" s="39">
        <f>IF(L1825&lt;&gt;1,"",IF(SUMPRODUCT((COUNTIFS(C1825,"*"&amp;'分け方の表'!$F$4:$F$23&amp;"*")&gt;0)*('分け方の表'!$F$4:$F$23&lt;&gt;"")*'分け方の表'!$I$4:$I$23)=0,99,1+COUNTIFS('分け方の表'!$I$4:$I$23,"&gt;"&amp;SUMPRODUCT((COUNTIFS(C1825,"*"&amp;'分け方の表'!$F$4:$F$23&amp;"*")&gt;0)*('分け方の表'!$F$4:$F$23&lt;&gt;"")*'分け方の表'!$I$4:$I$23))))</f>
        <v/>
      </c>
      <c r="Q1825" s="39">
        <f>IF(L1825&lt;&gt;1,"",IF(P1825&gt;=99,"",INDEX('分け方の表'!$G$4:$G$23,P1825)&amp;""))</f>
        <v/>
      </c>
      <c r="R1825" s="39">
        <f>IF(L1825&lt;&gt;1,"",IF((F1825="収入")*(G1825="給与")*(E1825&lt;&gt;"")*(COUNTIFS('分け方の表'!$J$4:$J$13,E1825)&gt;0),INDEX('分け方の表'!$K$4:$K$13,MATCH(E1825,'分け方の表'!$J$4:$J$13,0))&amp;"",IFERROR(INDEX('分け方の表'!$C$4:$C$103,MATCH(F1825&amp;"|"&amp;G1825,'分け方の表'!$D$4:$D$103,0))&amp;"",IFERROR(INDEX('分け方の表'!$C$4:$C$103,MATCH(F1825&amp;"|（ほか全部）",'分け方の表'!$D$4:$D$103,0))&amp;"","未分類"))))</f>
        <v/>
      </c>
      <c r="S1825" s="39">
        <f>IF(L1825&lt;&gt;1,"",IF(N1825=1,"",IF(IF(O1825&gt;0,INDEX('分け方の表'!$N$4:$N$53,O1825)&amp;"","")&lt;&gt;"",IF(INDEX('分け方の表'!$N$4:$N$53,O1825)="（数えない）","",INDEX('分け方の表'!$N$4:$N$53,O1825)&amp;""),IF(I1825&amp;""="1",IF((Q1825&lt;&gt;"")*(D1825&lt;0)*(IFERROR(INDEX('入力'!$E$30:$E$88,MATCH(Q1825,'入力'!$A$30:$A$88,0)),"")="貯める・増やす"),Q1825,""),IF(A1825&amp;""="0","",IF(Q1825&lt;&gt;"",Q1825,R1825))))))</f>
        <v/>
      </c>
      <c r="T1825" s="56">
        <f>IF(S1825="","",IF(IFERROR(INDEX('入力'!$E$30:$E$88,MATCH(S1825,'入力'!$A$30:$A$88,0)),"")="入るお金",D1825,-D1825))</f>
        <v/>
      </c>
      <c r="U1825" s="39">
        <f>IF(L1825="","",IF(L1825&lt;&gt;1,"見出しなど",IF(N1825=1,"重なり",IF(S1825="",IF(O1825&gt;0,"数えない（直した）",IF(I1825&amp;""="1","振替",IF(A1825&amp;""="0","計算対象外","数えない"))),IF(COUNTIFS('入力'!$A$30:$A$88,S1825)=0,"一覧にない費目",IF(O1825&gt;0,"直した",IF(S1825="未分類","未分類","OK")))))))</f>
        <v/>
      </c>
    </row>
    <row r="1826">
      <c r="A1826" s="40" t="n"/>
      <c r="B1826" s="34" t="n"/>
      <c r="C1826" s="35" t="n"/>
      <c r="D1826" s="36" t="n"/>
      <c r="E1826" s="35" t="n"/>
      <c r="F1826" s="35" t="n"/>
      <c r="G1826" s="35" t="n"/>
      <c r="H1826" s="35" t="n"/>
      <c r="I1826" s="40" t="n"/>
      <c r="J1826" s="35" t="n"/>
      <c r="L1826" s="39">
        <f>IF(B1826="","",IFERROR(YEAR(B1826)*0+D1826*0+1,0))</f>
        <v/>
      </c>
      <c r="M1826" s="55">
        <f>IF(L1826&lt;&gt;1,"",IF(O1826&gt;0,IF(INDEX('分け方の表'!$O$4:$O$53,O1826)&lt;&gt;"",DATE(YEAR(INDEX('分け方の表'!$O$4:$O$53,O1826)),MONTH(INDEX('分け方の表'!$O$4:$O$53,O1826)),1),DATE(YEAR(B1826),MONTH(B1826),1)),DATE(YEAR(B1826),MONTH(B1826),1)))</f>
        <v/>
      </c>
      <c r="N1826" s="39">
        <f>IF(L1826&lt;&gt;1,"",IF(J1826="",0,IF(COUNTIFS($J$4:J1826,J1826)&gt;1,1,0)))</f>
        <v/>
      </c>
      <c r="O1826" s="39">
        <f>IF(L1826&lt;&gt;1,"",IF(J1826="",0,IFERROR(MATCH(J1826,'分け方の表'!$M$4:$M$53,0),0)))</f>
        <v/>
      </c>
      <c r="P1826" s="39">
        <f>IF(L1826&lt;&gt;1,"",IF(SUMPRODUCT((COUNTIFS(C1826,"*"&amp;'分け方の表'!$F$4:$F$23&amp;"*")&gt;0)*('分け方の表'!$F$4:$F$23&lt;&gt;"")*'分け方の表'!$I$4:$I$23)=0,99,1+COUNTIFS('分け方の表'!$I$4:$I$23,"&gt;"&amp;SUMPRODUCT((COUNTIFS(C1826,"*"&amp;'分け方の表'!$F$4:$F$23&amp;"*")&gt;0)*('分け方の表'!$F$4:$F$23&lt;&gt;"")*'分け方の表'!$I$4:$I$23))))</f>
        <v/>
      </c>
      <c r="Q1826" s="39">
        <f>IF(L1826&lt;&gt;1,"",IF(P1826&gt;=99,"",INDEX('分け方の表'!$G$4:$G$23,P1826)&amp;""))</f>
        <v/>
      </c>
      <c r="R1826" s="39">
        <f>IF(L1826&lt;&gt;1,"",IF((F1826="収入")*(G1826="給与")*(E1826&lt;&gt;"")*(COUNTIFS('分け方の表'!$J$4:$J$13,E1826)&gt;0),INDEX('分け方の表'!$K$4:$K$13,MATCH(E1826,'分け方の表'!$J$4:$J$13,0))&amp;"",IFERROR(INDEX('分け方の表'!$C$4:$C$103,MATCH(F1826&amp;"|"&amp;G1826,'分け方の表'!$D$4:$D$103,0))&amp;"",IFERROR(INDEX('分け方の表'!$C$4:$C$103,MATCH(F1826&amp;"|（ほか全部）",'分け方の表'!$D$4:$D$103,0))&amp;"","未分類"))))</f>
        <v/>
      </c>
      <c r="S1826" s="39">
        <f>IF(L1826&lt;&gt;1,"",IF(N1826=1,"",IF(IF(O1826&gt;0,INDEX('分け方の表'!$N$4:$N$53,O1826)&amp;"","")&lt;&gt;"",IF(INDEX('分け方の表'!$N$4:$N$53,O1826)="（数えない）","",INDEX('分け方の表'!$N$4:$N$53,O1826)&amp;""),IF(I1826&amp;""="1",IF((Q1826&lt;&gt;"")*(D1826&lt;0)*(IFERROR(INDEX('入力'!$E$30:$E$88,MATCH(Q1826,'入力'!$A$30:$A$88,0)),"")="貯める・増やす"),Q1826,""),IF(A1826&amp;""="0","",IF(Q1826&lt;&gt;"",Q1826,R1826))))))</f>
        <v/>
      </c>
      <c r="T1826" s="56">
        <f>IF(S1826="","",IF(IFERROR(INDEX('入力'!$E$30:$E$88,MATCH(S1826,'入力'!$A$30:$A$88,0)),"")="入るお金",D1826,-D1826))</f>
        <v/>
      </c>
      <c r="U1826" s="39">
        <f>IF(L1826="","",IF(L1826&lt;&gt;1,"見出しなど",IF(N1826=1,"重なり",IF(S1826="",IF(O1826&gt;0,"数えない（直した）",IF(I1826&amp;""="1","振替",IF(A1826&amp;""="0","計算対象外","数えない"))),IF(COUNTIFS('入力'!$A$30:$A$88,S1826)=0,"一覧にない費目",IF(O1826&gt;0,"直した",IF(S1826="未分類","未分類","OK")))))))</f>
        <v/>
      </c>
    </row>
    <row r="1827">
      <c r="A1827" s="40" t="n"/>
      <c r="B1827" s="34" t="n"/>
      <c r="C1827" s="35" t="n"/>
      <c r="D1827" s="36" t="n"/>
      <c r="E1827" s="35" t="n"/>
      <c r="F1827" s="35" t="n"/>
      <c r="G1827" s="35" t="n"/>
      <c r="H1827" s="35" t="n"/>
      <c r="I1827" s="40" t="n"/>
      <c r="J1827" s="35" t="n"/>
      <c r="L1827" s="39">
        <f>IF(B1827="","",IFERROR(YEAR(B1827)*0+D1827*0+1,0))</f>
        <v/>
      </c>
      <c r="M1827" s="55">
        <f>IF(L1827&lt;&gt;1,"",IF(O1827&gt;0,IF(INDEX('分け方の表'!$O$4:$O$53,O1827)&lt;&gt;"",DATE(YEAR(INDEX('分け方の表'!$O$4:$O$53,O1827)),MONTH(INDEX('分け方の表'!$O$4:$O$53,O1827)),1),DATE(YEAR(B1827),MONTH(B1827),1)),DATE(YEAR(B1827),MONTH(B1827),1)))</f>
        <v/>
      </c>
      <c r="N1827" s="39">
        <f>IF(L1827&lt;&gt;1,"",IF(J1827="",0,IF(COUNTIFS($J$4:J1827,J1827)&gt;1,1,0)))</f>
        <v/>
      </c>
      <c r="O1827" s="39">
        <f>IF(L1827&lt;&gt;1,"",IF(J1827="",0,IFERROR(MATCH(J1827,'分け方の表'!$M$4:$M$53,0),0)))</f>
        <v/>
      </c>
      <c r="P1827" s="39">
        <f>IF(L1827&lt;&gt;1,"",IF(SUMPRODUCT((COUNTIFS(C1827,"*"&amp;'分け方の表'!$F$4:$F$23&amp;"*")&gt;0)*('分け方の表'!$F$4:$F$23&lt;&gt;"")*'分け方の表'!$I$4:$I$23)=0,99,1+COUNTIFS('分け方の表'!$I$4:$I$23,"&gt;"&amp;SUMPRODUCT((COUNTIFS(C1827,"*"&amp;'分け方の表'!$F$4:$F$23&amp;"*")&gt;0)*('分け方の表'!$F$4:$F$23&lt;&gt;"")*'分け方の表'!$I$4:$I$23))))</f>
        <v/>
      </c>
      <c r="Q1827" s="39">
        <f>IF(L1827&lt;&gt;1,"",IF(P1827&gt;=99,"",INDEX('分け方の表'!$G$4:$G$23,P1827)&amp;""))</f>
        <v/>
      </c>
      <c r="R1827" s="39">
        <f>IF(L1827&lt;&gt;1,"",IF((F1827="収入")*(G1827="給与")*(E1827&lt;&gt;"")*(COUNTIFS('分け方の表'!$J$4:$J$13,E1827)&gt;0),INDEX('分け方の表'!$K$4:$K$13,MATCH(E1827,'分け方の表'!$J$4:$J$13,0))&amp;"",IFERROR(INDEX('分け方の表'!$C$4:$C$103,MATCH(F1827&amp;"|"&amp;G1827,'分け方の表'!$D$4:$D$103,0))&amp;"",IFERROR(INDEX('分け方の表'!$C$4:$C$103,MATCH(F1827&amp;"|（ほか全部）",'分け方の表'!$D$4:$D$103,0))&amp;"","未分類"))))</f>
        <v/>
      </c>
      <c r="S1827" s="39">
        <f>IF(L1827&lt;&gt;1,"",IF(N1827=1,"",IF(IF(O1827&gt;0,INDEX('分け方の表'!$N$4:$N$53,O1827)&amp;"","")&lt;&gt;"",IF(INDEX('分け方の表'!$N$4:$N$53,O1827)="（数えない）","",INDEX('分け方の表'!$N$4:$N$53,O1827)&amp;""),IF(I1827&amp;""="1",IF((Q1827&lt;&gt;"")*(D1827&lt;0)*(IFERROR(INDEX('入力'!$E$30:$E$88,MATCH(Q1827,'入力'!$A$30:$A$88,0)),"")="貯める・増やす"),Q1827,""),IF(A1827&amp;""="0","",IF(Q1827&lt;&gt;"",Q1827,R1827))))))</f>
        <v/>
      </c>
      <c r="T1827" s="56">
        <f>IF(S1827="","",IF(IFERROR(INDEX('入力'!$E$30:$E$88,MATCH(S1827,'入力'!$A$30:$A$88,0)),"")="入るお金",D1827,-D1827))</f>
        <v/>
      </c>
      <c r="U1827" s="39">
        <f>IF(L1827="","",IF(L1827&lt;&gt;1,"見出しなど",IF(N1827=1,"重なり",IF(S1827="",IF(O1827&gt;0,"数えない（直した）",IF(I1827&amp;""="1","振替",IF(A1827&amp;""="0","計算対象外","数えない"))),IF(COUNTIFS('入力'!$A$30:$A$88,S1827)=0,"一覧にない費目",IF(O1827&gt;0,"直した",IF(S1827="未分類","未分類","OK")))))))</f>
        <v/>
      </c>
    </row>
    <row r="1828">
      <c r="A1828" s="40" t="n"/>
      <c r="B1828" s="34" t="n"/>
      <c r="C1828" s="35" t="n"/>
      <c r="D1828" s="36" t="n"/>
      <c r="E1828" s="35" t="n"/>
      <c r="F1828" s="35" t="n"/>
      <c r="G1828" s="35" t="n"/>
      <c r="H1828" s="35" t="n"/>
      <c r="I1828" s="40" t="n"/>
      <c r="J1828" s="35" t="n"/>
      <c r="L1828" s="39">
        <f>IF(B1828="","",IFERROR(YEAR(B1828)*0+D1828*0+1,0))</f>
        <v/>
      </c>
      <c r="M1828" s="55">
        <f>IF(L1828&lt;&gt;1,"",IF(O1828&gt;0,IF(INDEX('分け方の表'!$O$4:$O$53,O1828)&lt;&gt;"",DATE(YEAR(INDEX('分け方の表'!$O$4:$O$53,O1828)),MONTH(INDEX('分け方の表'!$O$4:$O$53,O1828)),1),DATE(YEAR(B1828),MONTH(B1828),1)),DATE(YEAR(B1828),MONTH(B1828),1)))</f>
        <v/>
      </c>
      <c r="N1828" s="39">
        <f>IF(L1828&lt;&gt;1,"",IF(J1828="",0,IF(COUNTIFS($J$4:J1828,J1828)&gt;1,1,0)))</f>
        <v/>
      </c>
      <c r="O1828" s="39">
        <f>IF(L1828&lt;&gt;1,"",IF(J1828="",0,IFERROR(MATCH(J1828,'分け方の表'!$M$4:$M$53,0),0)))</f>
        <v/>
      </c>
      <c r="P1828" s="39">
        <f>IF(L1828&lt;&gt;1,"",IF(SUMPRODUCT((COUNTIFS(C1828,"*"&amp;'分け方の表'!$F$4:$F$23&amp;"*")&gt;0)*('分け方の表'!$F$4:$F$23&lt;&gt;"")*'分け方の表'!$I$4:$I$23)=0,99,1+COUNTIFS('分け方の表'!$I$4:$I$23,"&gt;"&amp;SUMPRODUCT((COUNTIFS(C1828,"*"&amp;'分け方の表'!$F$4:$F$23&amp;"*")&gt;0)*('分け方の表'!$F$4:$F$23&lt;&gt;"")*'分け方の表'!$I$4:$I$23))))</f>
        <v/>
      </c>
      <c r="Q1828" s="39">
        <f>IF(L1828&lt;&gt;1,"",IF(P1828&gt;=99,"",INDEX('分け方の表'!$G$4:$G$23,P1828)&amp;""))</f>
        <v/>
      </c>
      <c r="R1828" s="39">
        <f>IF(L1828&lt;&gt;1,"",IF((F1828="収入")*(G1828="給与")*(E1828&lt;&gt;"")*(COUNTIFS('分け方の表'!$J$4:$J$13,E1828)&gt;0),INDEX('分け方の表'!$K$4:$K$13,MATCH(E1828,'分け方の表'!$J$4:$J$13,0))&amp;"",IFERROR(INDEX('分け方の表'!$C$4:$C$103,MATCH(F1828&amp;"|"&amp;G1828,'分け方の表'!$D$4:$D$103,0))&amp;"",IFERROR(INDEX('分け方の表'!$C$4:$C$103,MATCH(F1828&amp;"|（ほか全部）",'分け方の表'!$D$4:$D$103,0))&amp;"","未分類"))))</f>
        <v/>
      </c>
      <c r="S1828" s="39">
        <f>IF(L1828&lt;&gt;1,"",IF(N1828=1,"",IF(IF(O1828&gt;0,INDEX('分け方の表'!$N$4:$N$53,O1828)&amp;"","")&lt;&gt;"",IF(INDEX('分け方の表'!$N$4:$N$53,O1828)="（数えない）","",INDEX('分け方の表'!$N$4:$N$53,O1828)&amp;""),IF(I1828&amp;""="1",IF((Q1828&lt;&gt;"")*(D1828&lt;0)*(IFERROR(INDEX('入力'!$E$30:$E$88,MATCH(Q1828,'入力'!$A$30:$A$88,0)),"")="貯める・増やす"),Q1828,""),IF(A1828&amp;""="0","",IF(Q1828&lt;&gt;"",Q1828,R1828))))))</f>
        <v/>
      </c>
      <c r="T1828" s="56">
        <f>IF(S1828="","",IF(IFERROR(INDEX('入力'!$E$30:$E$88,MATCH(S1828,'入力'!$A$30:$A$88,0)),"")="入るお金",D1828,-D1828))</f>
        <v/>
      </c>
      <c r="U1828" s="39">
        <f>IF(L1828="","",IF(L1828&lt;&gt;1,"見出しなど",IF(N1828=1,"重なり",IF(S1828="",IF(O1828&gt;0,"数えない（直した）",IF(I1828&amp;""="1","振替",IF(A1828&amp;""="0","計算対象外","数えない"))),IF(COUNTIFS('入力'!$A$30:$A$88,S1828)=0,"一覧にない費目",IF(O1828&gt;0,"直した",IF(S1828="未分類","未分類","OK")))))))</f>
        <v/>
      </c>
    </row>
    <row r="1829">
      <c r="A1829" s="40" t="n"/>
      <c r="B1829" s="34" t="n"/>
      <c r="C1829" s="35" t="n"/>
      <c r="D1829" s="36" t="n"/>
      <c r="E1829" s="35" t="n"/>
      <c r="F1829" s="35" t="n"/>
      <c r="G1829" s="35" t="n"/>
      <c r="H1829" s="35" t="n"/>
      <c r="I1829" s="40" t="n"/>
      <c r="J1829" s="35" t="n"/>
      <c r="L1829" s="39">
        <f>IF(B1829="","",IFERROR(YEAR(B1829)*0+D1829*0+1,0))</f>
        <v/>
      </c>
      <c r="M1829" s="55">
        <f>IF(L1829&lt;&gt;1,"",IF(O1829&gt;0,IF(INDEX('分け方の表'!$O$4:$O$53,O1829)&lt;&gt;"",DATE(YEAR(INDEX('分け方の表'!$O$4:$O$53,O1829)),MONTH(INDEX('分け方の表'!$O$4:$O$53,O1829)),1),DATE(YEAR(B1829),MONTH(B1829),1)),DATE(YEAR(B1829),MONTH(B1829),1)))</f>
        <v/>
      </c>
      <c r="N1829" s="39">
        <f>IF(L1829&lt;&gt;1,"",IF(J1829="",0,IF(COUNTIFS($J$4:J1829,J1829)&gt;1,1,0)))</f>
        <v/>
      </c>
      <c r="O1829" s="39">
        <f>IF(L1829&lt;&gt;1,"",IF(J1829="",0,IFERROR(MATCH(J1829,'分け方の表'!$M$4:$M$53,0),0)))</f>
        <v/>
      </c>
      <c r="P1829" s="39">
        <f>IF(L1829&lt;&gt;1,"",IF(SUMPRODUCT((COUNTIFS(C1829,"*"&amp;'分け方の表'!$F$4:$F$23&amp;"*")&gt;0)*('分け方の表'!$F$4:$F$23&lt;&gt;"")*'分け方の表'!$I$4:$I$23)=0,99,1+COUNTIFS('分け方の表'!$I$4:$I$23,"&gt;"&amp;SUMPRODUCT((COUNTIFS(C1829,"*"&amp;'分け方の表'!$F$4:$F$23&amp;"*")&gt;0)*('分け方の表'!$F$4:$F$23&lt;&gt;"")*'分け方の表'!$I$4:$I$23))))</f>
        <v/>
      </c>
      <c r="Q1829" s="39">
        <f>IF(L1829&lt;&gt;1,"",IF(P1829&gt;=99,"",INDEX('分け方の表'!$G$4:$G$23,P1829)&amp;""))</f>
        <v/>
      </c>
      <c r="R1829" s="39">
        <f>IF(L1829&lt;&gt;1,"",IF((F1829="収入")*(G1829="給与")*(E1829&lt;&gt;"")*(COUNTIFS('分け方の表'!$J$4:$J$13,E1829)&gt;0),INDEX('分け方の表'!$K$4:$K$13,MATCH(E1829,'分け方の表'!$J$4:$J$13,0))&amp;"",IFERROR(INDEX('分け方の表'!$C$4:$C$103,MATCH(F1829&amp;"|"&amp;G1829,'分け方の表'!$D$4:$D$103,0))&amp;"",IFERROR(INDEX('分け方の表'!$C$4:$C$103,MATCH(F1829&amp;"|（ほか全部）",'分け方の表'!$D$4:$D$103,0))&amp;"","未分類"))))</f>
        <v/>
      </c>
      <c r="S1829" s="39">
        <f>IF(L1829&lt;&gt;1,"",IF(N1829=1,"",IF(IF(O1829&gt;0,INDEX('分け方の表'!$N$4:$N$53,O1829)&amp;"","")&lt;&gt;"",IF(INDEX('分け方の表'!$N$4:$N$53,O1829)="（数えない）","",INDEX('分け方の表'!$N$4:$N$53,O1829)&amp;""),IF(I1829&amp;""="1",IF((Q1829&lt;&gt;"")*(D1829&lt;0)*(IFERROR(INDEX('入力'!$E$30:$E$88,MATCH(Q1829,'入力'!$A$30:$A$88,0)),"")="貯める・増やす"),Q1829,""),IF(A1829&amp;""="0","",IF(Q1829&lt;&gt;"",Q1829,R1829))))))</f>
        <v/>
      </c>
      <c r="T1829" s="56">
        <f>IF(S1829="","",IF(IFERROR(INDEX('入力'!$E$30:$E$88,MATCH(S1829,'入力'!$A$30:$A$88,0)),"")="入るお金",D1829,-D1829))</f>
        <v/>
      </c>
      <c r="U1829" s="39">
        <f>IF(L1829="","",IF(L1829&lt;&gt;1,"見出しなど",IF(N1829=1,"重なり",IF(S1829="",IF(O1829&gt;0,"数えない（直した）",IF(I1829&amp;""="1","振替",IF(A1829&amp;""="0","計算対象外","数えない"))),IF(COUNTIFS('入力'!$A$30:$A$88,S1829)=0,"一覧にない費目",IF(O1829&gt;0,"直した",IF(S1829="未分類","未分類","OK")))))))</f>
        <v/>
      </c>
    </row>
    <row r="1830">
      <c r="A1830" s="40" t="n"/>
      <c r="B1830" s="34" t="n"/>
      <c r="C1830" s="35" t="n"/>
      <c r="D1830" s="36" t="n"/>
      <c r="E1830" s="35" t="n"/>
      <c r="F1830" s="35" t="n"/>
      <c r="G1830" s="35" t="n"/>
      <c r="H1830" s="35" t="n"/>
      <c r="I1830" s="40" t="n"/>
      <c r="J1830" s="35" t="n"/>
      <c r="L1830" s="39">
        <f>IF(B1830="","",IFERROR(YEAR(B1830)*0+D1830*0+1,0))</f>
        <v/>
      </c>
      <c r="M1830" s="55">
        <f>IF(L1830&lt;&gt;1,"",IF(O1830&gt;0,IF(INDEX('分け方の表'!$O$4:$O$53,O1830)&lt;&gt;"",DATE(YEAR(INDEX('分け方の表'!$O$4:$O$53,O1830)),MONTH(INDEX('分け方の表'!$O$4:$O$53,O1830)),1),DATE(YEAR(B1830),MONTH(B1830),1)),DATE(YEAR(B1830),MONTH(B1830),1)))</f>
        <v/>
      </c>
      <c r="N1830" s="39">
        <f>IF(L1830&lt;&gt;1,"",IF(J1830="",0,IF(COUNTIFS($J$4:J1830,J1830)&gt;1,1,0)))</f>
        <v/>
      </c>
      <c r="O1830" s="39">
        <f>IF(L1830&lt;&gt;1,"",IF(J1830="",0,IFERROR(MATCH(J1830,'分け方の表'!$M$4:$M$53,0),0)))</f>
        <v/>
      </c>
      <c r="P1830" s="39">
        <f>IF(L1830&lt;&gt;1,"",IF(SUMPRODUCT((COUNTIFS(C1830,"*"&amp;'分け方の表'!$F$4:$F$23&amp;"*")&gt;0)*('分け方の表'!$F$4:$F$23&lt;&gt;"")*'分け方の表'!$I$4:$I$23)=0,99,1+COUNTIFS('分け方の表'!$I$4:$I$23,"&gt;"&amp;SUMPRODUCT((COUNTIFS(C1830,"*"&amp;'分け方の表'!$F$4:$F$23&amp;"*")&gt;0)*('分け方の表'!$F$4:$F$23&lt;&gt;"")*'分け方の表'!$I$4:$I$23))))</f>
        <v/>
      </c>
      <c r="Q1830" s="39">
        <f>IF(L1830&lt;&gt;1,"",IF(P1830&gt;=99,"",INDEX('分け方の表'!$G$4:$G$23,P1830)&amp;""))</f>
        <v/>
      </c>
      <c r="R1830" s="39">
        <f>IF(L1830&lt;&gt;1,"",IF((F1830="収入")*(G1830="給与")*(E1830&lt;&gt;"")*(COUNTIFS('分け方の表'!$J$4:$J$13,E1830)&gt;0),INDEX('分け方の表'!$K$4:$K$13,MATCH(E1830,'分け方の表'!$J$4:$J$13,0))&amp;"",IFERROR(INDEX('分け方の表'!$C$4:$C$103,MATCH(F1830&amp;"|"&amp;G1830,'分け方の表'!$D$4:$D$103,0))&amp;"",IFERROR(INDEX('分け方の表'!$C$4:$C$103,MATCH(F1830&amp;"|（ほか全部）",'分け方の表'!$D$4:$D$103,0))&amp;"","未分類"))))</f>
        <v/>
      </c>
      <c r="S1830" s="39">
        <f>IF(L1830&lt;&gt;1,"",IF(N1830=1,"",IF(IF(O1830&gt;0,INDEX('分け方の表'!$N$4:$N$53,O1830)&amp;"","")&lt;&gt;"",IF(INDEX('分け方の表'!$N$4:$N$53,O1830)="（数えない）","",INDEX('分け方の表'!$N$4:$N$53,O1830)&amp;""),IF(I1830&amp;""="1",IF((Q1830&lt;&gt;"")*(D1830&lt;0)*(IFERROR(INDEX('入力'!$E$30:$E$88,MATCH(Q1830,'入力'!$A$30:$A$88,0)),"")="貯める・増やす"),Q1830,""),IF(A1830&amp;""="0","",IF(Q1830&lt;&gt;"",Q1830,R1830))))))</f>
        <v/>
      </c>
      <c r="T1830" s="56">
        <f>IF(S1830="","",IF(IFERROR(INDEX('入力'!$E$30:$E$88,MATCH(S1830,'入力'!$A$30:$A$88,0)),"")="入るお金",D1830,-D1830))</f>
        <v/>
      </c>
      <c r="U1830" s="39">
        <f>IF(L1830="","",IF(L1830&lt;&gt;1,"見出しなど",IF(N1830=1,"重なり",IF(S1830="",IF(O1830&gt;0,"数えない（直した）",IF(I1830&amp;""="1","振替",IF(A1830&amp;""="0","計算対象外","数えない"))),IF(COUNTIFS('入力'!$A$30:$A$88,S1830)=0,"一覧にない費目",IF(O1830&gt;0,"直した",IF(S1830="未分類","未分類","OK")))))))</f>
        <v/>
      </c>
    </row>
    <row r="1831">
      <c r="A1831" s="40" t="n"/>
      <c r="B1831" s="34" t="n"/>
      <c r="C1831" s="35" t="n"/>
      <c r="D1831" s="36" t="n"/>
      <c r="E1831" s="35" t="n"/>
      <c r="F1831" s="35" t="n"/>
      <c r="G1831" s="35" t="n"/>
      <c r="H1831" s="35" t="n"/>
      <c r="I1831" s="40" t="n"/>
      <c r="J1831" s="35" t="n"/>
      <c r="L1831" s="39">
        <f>IF(B1831="","",IFERROR(YEAR(B1831)*0+D1831*0+1,0))</f>
        <v/>
      </c>
      <c r="M1831" s="55">
        <f>IF(L1831&lt;&gt;1,"",IF(O1831&gt;0,IF(INDEX('分け方の表'!$O$4:$O$53,O1831)&lt;&gt;"",DATE(YEAR(INDEX('分け方の表'!$O$4:$O$53,O1831)),MONTH(INDEX('分け方の表'!$O$4:$O$53,O1831)),1),DATE(YEAR(B1831),MONTH(B1831),1)),DATE(YEAR(B1831),MONTH(B1831),1)))</f>
        <v/>
      </c>
      <c r="N1831" s="39">
        <f>IF(L1831&lt;&gt;1,"",IF(J1831="",0,IF(COUNTIFS($J$4:J1831,J1831)&gt;1,1,0)))</f>
        <v/>
      </c>
      <c r="O1831" s="39">
        <f>IF(L1831&lt;&gt;1,"",IF(J1831="",0,IFERROR(MATCH(J1831,'分け方の表'!$M$4:$M$53,0),0)))</f>
        <v/>
      </c>
      <c r="P1831" s="39">
        <f>IF(L1831&lt;&gt;1,"",IF(SUMPRODUCT((COUNTIFS(C1831,"*"&amp;'分け方の表'!$F$4:$F$23&amp;"*")&gt;0)*('分け方の表'!$F$4:$F$23&lt;&gt;"")*'分け方の表'!$I$4:$I$23)=0,99,1+COUNTIFS('分け方の表'!$I$4:$I$23,"&gt;"&amp;SUMPRODUCT((COUNTIFS(C1831,"*"&amp;'分け方の表'!$F$4:$F$23&amp;"*")&gt;0)*('分け方の表'!$F$4:$F$23&lt;&gt;"")*'分け方の表'!$I$4:$I$23))))</f>
        <v/>
      </c>
      <c r="Q1831" s="39">
        <f>IF(L1831&lt;&gt;1,"",IF(P1831&gt;=99,"",INDEX('分け方の表'!$G$4:$G$23,P1831)&amp;""))</f>
        <v/>
      </c>
      <c r="R1831" s="39">
        <f>IF(L1831&lt;&gt;1,"",IF((F1831="収入")*(G1831="給与")*(E1831&lt;&gt;"")*(COUNTIFS('分け方の表'!$J$4:$J$13,E1831)&gt;0),INDEX('分け方の表'!$K$4:$K$13,MATCH(E1831,'分け方の表'!$J$4:$J$13,0))&amp;"",IFERROR(INDEX('分け方の表'!$C$4:$C$103,MATCH(F1831&amp;"|"&amp;G1831,'分け方の表'!$D$4:$D$103,0))&amp;"",IFERROR(INDEX('分け方の表'!$C$4:$C$103,MATCH(F1831&amp;"|（ほか全部）",'分け方の表'!$D$4:$D$103,0))&amp;"","未分類"))))</f>
        <v/>
      </c>
      <c r="S1831" s="39">
        <f>IF(L1831&lt;&gt;1,"",IF(N1831=1,"",IF(IF(O1831&gt;0,INDEX('分け方の表'!$N$4:$N$53,O1831)&amp;"","")&lt;&gt;"",IF(INDEX('分け方の表'!$N$4:$N$53,O1831)="（数えない）","",INDEX('分け方の表'!$N$4:$N$53,O1831)&amp;""),IF(I1831&amp;""="1",IF((Q1831&lt;&gt;"")*(D1831&lt;0)*(IFERROR(INDEX('入力'!$E$30:$E$88,MATCH(Q1831,'入力'!$A$30:$A$88,0)),"")="貯める・増やす"),Q1831,""),IF(A1831&amp;""="0","",IF(Q1831&lt;&gt;"",Q1831,R1831))))))</f>
        <v/>
      </c>
      <c r="T1831" s="56">
        <f>IF(S1831="","",IF(IFERROR(INDEX('入力'!$E$30:$E$88,MATCH(S1831,'入力'!$A$30:$A$88,0)),"")="入るお金",D1831,-D1831))</f>
        <v/>
      </c>
      <c r="U1831" s="39">
        <f>IF(L1831="","",IF(L1831&lt;&gt;1,"見出しなど",IF(N1831=1,"重なり",IF(S1831="",IF(O1831&gt;0,"数えない（直した）",IF(I1831&amp;""="1","振替",IF(A1831&amp;""="0","計算対象外","数えない"))),IF(COUNTIFS('入力'!$A$30:$A$88,S1831)=0,"一覧にない費目",IF(O1831&gt;0,"直した",IF(S1831="未分類","未分類","OK")))))))</f>
        <v/>
      </c>
    </row>
    <row r="1832">
      <c r="A1832" s="40" t="n"/>
      <c r="B1832" s="34" t="n"/>
      <c r="C1832" s="35" t="n"/>
      <c r="D1832" s="36" t="n"/>
      <c r="E1832" s="35" t="n"/>
      <c r="F1832" s="35" t="n"/>
      <c r="G1832" s="35" t="n"/>
      <c r="H1832" s="35" t="n"/>
      <c r="I1832" s="40" t="n"/>
      <c r="J1832" s="35" t="n"/>
      <c r="L1832" s="39">
        <f>IF(B1832="","",IFERROR(YEAR(B1832)*0+D1832*0+1,0))</f>
        <v/>
      </c>
      <c r="M1832" s="55">
        <f>IF(L1832&lt;&gt;1,"",IF(O1832&gt;0,IF(INDEX('分け方の表'!$O$4:$O$53,O1832)&lt;&gt;"",DATE(YEAR(INDEX('分け方の表'!$O$4:$O$53,O1832)),MONTH(INDEX('分け方の表'!$O$4:$O$53,O1832)),1),DATE(YEAR(B1832),MONTH(B1832),1)),DATE(YEAR(B1832),MONTH(B1832),1)))</f>
        <v/>
      </c>
      <c r="N1832" s="39">
        <f>IF(L1832&lt;&gt;1,"",IF(J1832="",0,IF(COUNTIFS($J$4:J1832,J1832)&gt;1,1,0)))</f>
        <v/>
      </c>
      <c r="O1832" s="39">
        <f>IF(L1832&lt;&gt;1,"",IF(J1832="",0,IFERROR(MATCH(J1832,'分け方の表'!$M$4:$M$53,0),0)))</f>
        <v/>
      </c>
      <c r="P1832" s="39">
        <f>IF(L1832&lt;&gt;1,"",IF(SUMPRODUCT((COUNTIFS(C1832,"*"&amp;'分け方の表'!$F$4:$F$23&amp;"*")&gt;0)*('分け方の表'!$F$4:$F$23&lt;&gt;"")*'分け方の表'!$I$4:$I$23)=0,99,1+COUNTIFS('分け方の表'!$I$4:$I$23,"&gt;"&amp;SUMPRODUCT((COUNTIFS(C1832,"*"&amp;'分け方の表'!$F$4:$F$23&amp;"*")&gt;0)*('分け方の表'!$F$4:$F$23&lt;&gt;"")*'分け方の表'!$I$4:$I$23))))</f>
        <v/>
      </c>
      <c r="Q1832" s="39">
        <f>IF(L1832&lt;&gt;1,"",IF(P1832&gt;=99,"",INDEX('分け方の表'!$G$4:$G$23,P1832)&amp;""))</f>
        <v/>
      </c>
      <c r="R1832" s="39">
        <f>IF(L1832&lt;&gt;1,"",IF((F1832="収入")*(G1832="給与")*(E1832&lt;&gt;"")*(COUNTIFS('分け方の表'!$J$4:$J$13,E1832)&gt;0),INDEX('分け方の表'!$K$4:$K$13,MATCH(E1832,'分け方の表'!$J$4:$J$13,0))&amp;"",IFERROR(INDEX('分け方の表'!$C$4:$C$103,MATCH(F1832&amp;"|"&amp;G1832,'分け方の表'!$D$4:$D$103,0))&amp;"",IFERROR(INDEX('分け方の表'!$C$4:$C$103,MATCH(F1832&amp;"|（ほか全部）",'分け方の表'!$D$4:$D$103,0))&amp;"","未分類"))))</f>
        <v/>
      </c>
      <c r="S1832" s="39">
        <f>IF(L1832&lt;&gt;1,"",IF(N1832=1,"",IF(IF(O1832&gt;0,INDEX('分け方の表'!$N$4:$N$53,O1832)&amp;"","")&lt;&gt;"",IF(INDEX('分け方の表'!$N$4:$N$53,O1832)="（数えない）","",INDEX('分け方の表'!$N$4:$N$53,O1832)&amp;""),IF(I1832&amp;""="1",IF((Q1832&lt;&gt;"")*(D1832&lt;0)*(IFERROR(INDEX('入力'!$E$30:$E$88,MATCH(Q1832,'入力'!$A$30:$A$88,0)),"")="貯める・増やす"),Q1832,""),IF(A1832&amp;""="0","",IF(Q1832&lt;&gt;"",Q1832,R1832))))))</f>
        <v/>
      </c>
      <c r="T1832" s="56">
        <f>IF(S1832="","",IF(IFERROR(INDEX('入力'!$E$30:$E$88,MATCH(S1832,'入力'!$A$30:$A$88,0)),"")="入るお金",D1832,-D1832))</f>
        <v/>
      </c>
      <c r="U1832" s="39">
        <f>IF(L1832="","",IF(L1832&lt;&gt;1,"見出しなど",IF(N1832=1,"重なり",IF(S1832="",IF(O1832&gt;0,"数えない（直した）",IF(I1832&amp;""="1","振替",IF(A1832&amp;""="0","計算対象外","数えない"))),IF(COUNTIFS('入力'!$A$30:$A$88,S1832)=0,"一覧にない費目",IF(O1832&gt;0,"直した",IF(S1832="未分類","未分類","OK")))))))</f>
        <v/>
      </c>
    </row>
    <row r="1833">
      <c r="A1833" s="40" t="n"/>
      <c r="B1833" s="34" t="n"/>
      <c r="C1833" s="35" t="n"/>
      <c r="D1833" s="36" t="n"/>
      <c r="E1833" s="35" t="n"/>
      <c r="F1833" s="35" t="n"/>
      <c r="G1833" s="35" t="n"/>
      <c r="H1833" s="35" t="n"/>
      <c r="I1833" s="40" t="n"/>
      <c r="J1833" s="35" t="n"/>
      <c r="L1833" s="39">
        <f>IF(B1833="","",IFERROR(YEAR(B1833)*0+D1833*0+1,0))</f>
        <v/>
      </c>
      <c r="M1833" s="55">
        <f>IF(L1833&lt;&gt;1,"",IF(O1833&gt;0,IF(INDEX('分け方の表'!$O$4:$O$53,O1833)&lt;&gt;"",DATE(YEAR(INDEX('分け方の表'!$O$4:$O$53,O1833)),MONTH(INDEX('分け方の表'!$O$4:$O$53,O1833)),1),DATE(YEAR(B1833),MONTH(B1833),1)),DATE(YEAR(B1833),MONTH(B1833),1)))</f>
        <v/>
      </c>
      <c r="N1833" s="39">
        <f>IF(L1833&lt;&gt;1,"",IF(J1833="",0,IF(COUNTIFS($J$4:J1833,J1833)&gt;1,1,0)))</f>
        <v/>
      </c>
      <c r="O1833" s="39">
        <f>IF(L1833&lt;&gt;1,"",IF(J1833="",0,IFERROR(MATCH(J1833,'分け方の表'!$M$4:$M$53,0),0)))</f>
        <v/>
      </c>
      <c r="P1833" s="39">
        <f>IF(L1833&lt;&gt;1,"",IF(SUMPRODUCT((COUNTIFS(C1833,"*"&amp;'分け方の表'!$F$4:$F$23&amp;"*")&gt;0)*('分け方の表'!$F$4:$F$23&lt;&gt;"")*'分け方の表'!$I$4:$I$23)=0,99,1+COUNTIFS('分け方の表'!$I$4:$I$23,"&gt;"&amp;SUMPRODUCT((COUNTIFS(C1833,"*"&amp;'分け方の表'!$F$4:$F$23&amp;"*")&gt;0)*('分け方の表'!$F$4:$F$23&lt;&gt;"")*'分け方の表'!$I$4:$I$23))))</f>
        <v/>
      </c>
      <c r="Q1833" s="39">
        <f>IF(L1833&lt;&gt;1,"",IF(P1833&gt;=99,"",INDEX('分け方の表'!$G$4:$G$23,P1833)&amp;""))</f>
        <v/>
      </c>
      <c r="R1833" s="39">
        <f>IF(L1833&lt;&gt;1,"",IF((F1833="収入")*(G1833="給与")*(E1833&lt;&gt;"")*(COUNTIFS('分け方の表'!$J$4:$J$13,E1833)&gt;0),INDEX('分け方の表'!$K$4:$K$13,MATCH(E1833,'分け方の表'!$J$4:$J$13,0))&amp;"",IFERROR(INDEX('分け方の表'!$C$4:$C$103,MATCH(F1833&amp;"|"&amp;G1833,'分け方の表'!$D$4:$D$103,0))&amp;"",IFERROR(INDEX('分け方の表'!$C$4:$C$103,MATCH(F1833&amp;"|（ほか全部）",'分け方の表'!$D$4:$D$103,0))&amp;"","未分類"))))</f>
        <v/>
      </c>
      <c r="S1833" s="39">
        <f>IF(L1833&lt;&gt;1,"",IF(N1833=1,"",IF(IF(O1833&gt;0,INDEX('分け方の表'!$N$4:$N$53,O1833)&amp;"","")&lt;&gt;"",IF(INDEX('分け方の表'!$N$4:$N$53,O1833)="（数えない）","",INDEX('分け方の表'!$N$4:$N$53,O1833)&amp;""),IF(I1833&amp;""="1",IF((Q1833&lt;&gt;"")*(D1833&lt;0)*(IFERROR(INDEX('入力'!$E$30:$E$88,MATCH(Q1833,'入力'!$A$30:$A$88,0)),"")="貯める・増やす"),Q1833,""),IF(A1833&amp;""="0","",IF(Q1833&lt;&gt;"",Q1833,R1833))))))</f>
        <v/>
      </c>
      <c r="T1833" s="56">
        <f>IF(S1833="","",IF(IFERROR(INDEX('入力'!$E$30:$E$88,MATCH(S1833,'入力'!$A$30:$A$88,0)),"")="入るお金",D1833,-D1833))</f>
        <v/>
      </c>
      <c r="U1833" s="39">
        <f>IF(L1833="","",IF(L1833&lt;&gt;1,"見出しなど",IF(N1833=1,"重なり",IF(S1833="",IF(O1833&gt;0,"数えない（直した）",IF(I1833&amp;""="1","振替",IF(A1833&amp;""="0","計算対象外","数えない"))),IF(COUNTIFS('入力'!$A$30:$A$88,S1833)=0,"一覧にない費目",IF(O1833&gt;0,"直した",IF(S1833="未分類","未分類","OK")))))))</f>
        <v/>
      </c>
    </row>
    <row r="1834">
      <c r="A1834" s="40" t="n"/>
      <c r="B1834" s="34" t="n"/>
      <c r="C1834" s="35" t="n"/>
      <c r="D1834" s="36" t="n"/>
      <c r="E1834" s="35" t="n"/>
      <c r="F1834" s="35" t="n"/>
      <c r="G1834" s="35" t="n"/>
      <c r="H1834" s="35" t="n"/>
      <c r="I1834" s="40" t="n"/>
      <c r="J1834" s="35" t="n"/>
      <c r="L1834" s="39">
        <f>IF(B1834="","",IFERROR(YEAR(B1834)*0+D1834*0+1,0))</f>
        <v/>
      </c>
      <c r="M1834" s="55">
        <f>IF(L1834&lt;&gt;1,"",IF(O1834&gt;0,IF(INDEX('分け方の表'!$O$4:$O$53,O1834)&lt;&gt;"",DATE(YEAR(INDEX('分け方の表'!$O$4:$O$53,O1834)),MONTH(INDEX('分け方の表'!$O$4:$O$53,O1834)),1),DATE(YEAR(B1834),MONTH(B1834),1)),DATE(YEAR(B1834),MONTH(B1834),1)))</f>
        <v/>
      </c>
      <c r="N1834" s="39">
        <f>IF(L1834&lt;&gt;1,"",IF(J1834="",0,IF(COUNTIFS($J$4:J1834,J1834)&gt;1,1,0)))</f>
        <v/>
      </c>
      <c r="O1834" s="39">
        <f>IF(L1834&lt;&gt;1,"",IF(J1834="",0,IFERROR(MATCH(J1834,'分け方の表'!$M$4:$M$53,0),0)))</f>
        <v/>
      </c>
      <c r="P1834" s="39">
        <f>IF(L1834&lt;&gt;1,"",IF(SUMPRODUCT((COUNTIFS(C1834,"*"&amp;'分け方の表'!$F$4:$F$23&amp;"*")&gt;0)*('分け方の表'!$F$4:$F$23&lt;&gt;"")*'分け方の表'!$I$4:$I$23)=0,99,1+COUNTIFS('分け方の表'!$I$4:$I$23,"&gt;"&amp;SUMPRODUCT((COUNTIFS(C1834,"*"&amp;'分け方の表'!$F$4:$F$23&amp;"*")&gt;0)*('分け方の表'!$F$4:$F$23&lt;&gt;"")*'分け方の表'!$I$4:$I$23))))</f>
        <v/>
      </c>
      <c r="Q1834" s="39">
        <f>IF(L1834&lt;&gt;1,"",IF(P1834&gt;=99,"",INDEX('分け方の表'!$G$4:$G$23,P1834)&amp;""))</f>
        <v/>
      </c>
      <c r="R1834" s="39">
        <f>IF(L1834&lt;&gt;1,"",IF((F1834="収入")*(G1834="給与")*(E1834&lt;&gt;"")*(COUNTIFS('分け方の表'!$J$4:$J$13,E1834)&gt;0),INDEX('分け方の表'!$K$4:$K$13,MATCH(E1834,'分け方の表'!$J$4:$J$13,0))&amp;"",IFERROR(INDEX('分け方の表'!$C$4:$C$103,MATCH(F1834&amp;"|"&amp;G1834,'分け方の表'!$D$4:$D$103,0))&amp;"",IFERROR(INDEX('分け方の表'!$C$4:$C$103,MATCH(F1834&amp;"|（ほか全部）",'分け方の表'!$D$4:$D$103,0))&amp;"","未分類"))))</f>
        <v/>
      </c>
      <c r="S1834" s="39">
        <f>IF(L1834&lt;&gt;1,"",IF(N1834=1,"",IF(IF(O1834&gt;0,INDEX('分け方の表'!$N$4:$N$53,O1834)&amp;"","")&lt;&gt;"",IF(INDEX('分け方の表'!$N$4:$N$53,O1834)="（数えない）","",INDEX('分け方の表'!$N$4:$N$53,O1834)&amp;""),IF(I1834&amp;""="1",IF((Q1834&lt;&gt;"")*(D1834&lt;0)*(IFERROR(INDEX('入力'!$E$30:$E$88,MATCH(Q1834,'入力'!$A$30:$A$88,0)),"")="貯める・増やす"),Q1834,""),IF(A1834&amp;""="0","",IF(Q1834&lt;&gt;"",Q1834,R1834))))))</f>
        <v/>
      </c>
      <c r="T1834" s="56">
        <f>IF(S1834="","",IF(IFERROR(INDEX('入力'!$E$30:$E$88,MATCH(S1834,'入力'!$A$30:$A$88,0)),"")="入るお金",D1834,-D1834))</f>
        <v/>
      </c>
      <c r="U1834" s="39">
        <f>IF(L1834="","",IF(L1834&lt;&gt;1,"見出しなど",IF(N1834=1,"重なり",IF(S1834="",IF(O1834&gt;0,"数えない（直した）",IF(I1834&amp;""="1","振替",IF(A1834&amp;""="0","計算対象外","数えない"))),IF(COUNTIFS('入力'!$A$30:$A$88,S1834)=0,"一覧にない費目",IF(O1834&gt;0,"直した",IF(S1834="未分類","未分類","OK")))))))</f>
        <v/>
      </c>
    </row>
    <row r="1835">
      <c r="A1835" s="40" t="n"/>
      <c r="B1835" s="34" t="n"/>
      <c r="C1835" s="35" t="n"/>
      <c r="D1835" s="36" t="n"/>
      <c r="E1835" s="35" t="n"/>
      <c r="F1835" s="35" t="n"/>
      <c r="G1835" s="35" t="n"/>
      <c r="H1835" s="35" t="n"/>
      <c r="I1835" s="40" t="n"/>
      <c r="J1835" s="35" t="n"/>
      <c r="L1835" s="39">
        <f>IF(B1835="","",IFERROR(YEAR(B1835)*0+D1835*0+1,0))</f>
        <v/>
      </c>
      <c r="M1835" s="55">
        <f>IF(L1835&lt;&gt;1,"",IF(O1835&gt;0,IF(INDEX('分け方の表'!$O$4:$O$53,O1835)&lt;&gt;"",DATE(YEAR(INDEX('分け方の表'!$O$4:$O$53,O1835)),MONTH(INDEX('分け方の表'!$O$4:$O$53,O1835)),1),DATE(YEAR(B1835),MONTH(B1835),1)),DATE(YEAR(B1835),MONTH(B1835),1)))</f>
        <v/>
      </c>
      <c r="N1835" s="39">
        <f>IF(L1835&lt;&gt;1,"",IF(J1835="",0,IF(COUNTIFS($J$4:J1835,J1835)&gt;1,1,0)))</f>
        <v/>
      </c>
      <c r="O1835" s="39">
        <f>IF(L1835&lt;&gt;1,"",IF(J1835="",0,IFERROR(MATCH(J1835,'分け方の表'!$M$4:$M$53,0),0)))</f>
        <v/>
      </c>
      <c r="P1835" s="39">
        <f>IF(L1835&lt;&gt;1,"",IF(SUMPRODUCT((COUNTIFS(C1835,"*"&amp;'分け方の表'!$F$4:$F$23&amp;"*")&gt;0)*('分け方の表'!$F$4:$F$23&lt;&gt;"")*'分け方の表'!$I$4:$I$23)=0,99,1+COUNTIFS('分け方の表'!$I$4:$I$23,"&gt;"&amp;SUMPRODUCT((COUNTIFS(C1835,"*"&amp;'分け方の表'!$F$4:$F$23&amp;"*")&gt;0)*('分け方の表'!$F$4:$F$23&lt;&gt;"")*'分け方の表'!$I$4:$I$23))))</f>
        <v/>
      </c>
      <c r="Q1835" s="39">
        <f>IF(L1835&lt;&gt;1,"",IF(P1835&gt;=99,"",INDEX('分け方の表'!$G$4:$G$23,P1835)&amp;""))</f>
        <v/>
      </c>
      <c r="R1835" s="39">
        <f>IF(L1835&lt;&gt;1,"",IF((F1835="収入")*(G1835="給与")*(E1835&lt;&gt;"")*(COUNTIFS('分け方の表'!$J$4:$J$13,E1835)&gt;0),INDEX('分け方の表'!$K$4:$K$13,MATCH(E1835,'分け方の表'!$J$4:$J$13,0))&amp;"",IFERROR(INDEX('分け方の表'!$C$4:$C$103,MATCH(F1835&amp;"|"&amp;G1835,'分け方の表'!$D$4:$D$103,0))&amp;"",IFERROR(INDEX('分け方の表'!$C$4:$C$103,MATCH(F1835&amp;"|（ほか全部）",'分け方の表'!$D$4:$D$103,0))&amp;"","未分類"))))</f>
        <v/>
      </c>
      <c r="S1835" s="39">
        <f>IF(L1835&lt;&gt;1,"",IF(N1835=1,"",IF(IF(O1835&gt;0,INDEX('分け方の表'!$N$4:$N$53,O1835)&amp;"","")&lt;&gt;"",IF(INDEX('分け方の表'!$N$4:$N$53,O1835)="（数えない）","",INDEX('分け方の表'!$N$4:$N$53,O1835)&amp;""),IF(I1835&amp;""="1",IF((Q1835&lt;&gt;"")*(D1835&lt;0)*(IFERROR(INDEX('入力'!$E$30:$E$88,MATCH(Q1835,'入力'!$A$30:$A$88,0)),"")="貯める・増やす"),Q1835,""),IF(A1835&amp;""="0","",IF(Q1835&lt;&gt;"",Q1835,R1835))))))</f>
        <v/>
      </c>
      <c r="T1835" s="56">
        <f>IF(S1835="","",IF(IFERROR(INDEX('入力'!$E$30:$E$88,MATCH(S1835,'入力'!$A$30:$A$88,0)),"")="入るお金",D1835,-D1835))</f>
        <v/>
      </c>
      <c r="U1835" s="39">
        <f>IF(L1835="","",IF(L1835&lt;&gt;1,"見出しなど",IF(N1835=1,"重なり",IF(S1835="",IF(O1835&gt;0,"数えない（直した）",IF(I1835&amp;""="1","振替",IF(A1835&amp;""="0","計算対象外","数えない"))),IF(COUNTIFS('入力'!$A$30:$A$88,S1835)=0,"一覧にない費目",IF(O1835&gt;0,"直した",IF(S1835="未分類","未分類","OK")))))))</f>
        <v/>
      </c>
    </row>
    <row r="1836">
      <c r="A1836" s="40" t="n"/>
      <c r="B1836" s="34" t="n"/>
      <c r="C1836" s="35" t="n"/>
      <c r="D1836" s="36" t="n"/>
      <c r="E1836" s="35" t="n"/>
      <c r="F1836" s="35" t="n"/>
      <c r="G1836" s="35" t="n"/>
      <c r="H1836" s="35" t="n"/>
      <c r="I1836" s="40" t="n"/>
      <c r="J1836" s="35" t="n"/>
      <c r="L1836" s="39">
        <f>IF(B1836="","",IFERROR(YEAR(B1836)*0+D1836*0+1,0))</f>
        <v/>
      </c>
      <c r="M1836" s="55">
        <f>IF(L1836&lt;&gt;1,"",IF(O1836&gt;0,IF(INDEX('分け方の表'!$O$4:$O$53,O1836)&lt;&gt;"",DATE(YEAR(INDEX('分け方の表'!$O$4:$O$53,O1836)),MONTH(INDEX('分け方の表'!$O$4:$O$53,O1836)),1),DATE(YEAR(B1836),MONTH(B1836),1)),DATE(YEAR(B1836),MONTH(B1836),1)))</f>
        <v/>
      </c>
      <c r="N1836" s="39">
        <f>IF(L1836&lt;&gt;1,"",IF(J1836="",0,IF(COUNTIFS($J$4:J1836,J1836)&gt;1,1,0)))</f>
        <v/>
      </c>
      <c r="O1836" s="39">
        <f>IF(L1836&lt;&gt;1,"",IF(J1836="",0,IFERROR(MATCH(J1836,'分け方の表'!$M$4:$M$53,0),0)))</f>
        <v/>
      </c>
      <c r="P1836" s="39">
        <f>IF(L1836&lt;&gt;1,"",IF(SUMPRODUCT((COUNTIFS(C1836,"*"&amp;'分け方の表'!$F$4:$F$23&amp;"*")&gt;0)*('分け方の表'!$F$4:$F$23&lt;&gt;"")*'分け方の表'!$I$4:$I$23)=0,99,1+COUNTIFS('分け方の表'!$I$4:$I$23,"&gt;"&amp;SUMPRODUCT((COUNTIFS(C1836,"*"&amp;'分け方の表'!$F$4:$F$23&amp;"*")&gt;0)*('分け方の表'!$F$4:$F$23&lt;&gt;"")*'分け方の表'!$I$4:$I$23))))</f>
        <v/>
      </c>
      <c r="Q1836" s="39">
        <f>IF(L1836&lt;&gt;1,"",IF(P1836&gt;=99,"",INDEX('分け方の表'!$G$4:$G$23,P1836)&amp;""))</f>
        <v/>
      </c>
      <c r="R1836" s="39">
        <f>IF(L1836&lt;&gt;1,"",IF((F1836="収入")*(G1836="給与")*(E1836&lt;&gt;"")*(COUNTIFS('分け方の表'!$J$4:$J$13,E1836)&gt;0),INDEX('分け方の表'!$K$4:$K$13,MATCH(E1836,'分け方の表'!$J$4:$J$13,0))&amp;"",IFERROR(INDEX('分け方の表'!$C$4:$C$103,MATCH(F1836&amp;"|"&amp;G1836,'分け方の表'!$D$4:$D$103,0))&amp;"",IFERROR(INDEX('分け方の表'!$C$4:$C$103,MATCH(F1836&amp;"|（ほか全部）",'分け方の表'!$D$4:$D$103,0))&amp;"","未分類"))))</f>
        <v/>
      </c>
      <c r="S1836" s="39">
        <f>IF(L1836&lt;&gt;1,"",IF(N1836=1,"",IF(IF(O1836&gt;0,INDEX('分け方の表'!$N$4:$N$53,O1836)&amp;"","")&lt;&gt;"",IF(INDEX('分け方の表'!$N$4:$N$53,O1836)="（数えない）","",INDEX('分け方の表'!$N$4:$N$53,O1836)&amp;""),IF(I1836&amp;""="1",IF((Q1836&lt;&gt;"")*(D1836&lt;0)*(IFERROR(INDEX('入力'!$E$30:$E$88,MATCH(Q1836,'入力'!$A$30:$A$88,0)),"")="貯める・増やす"),Q1836,""),IF(A1836&amp;""="0","",IF(Q1836&lt;&gt;"",Q1836,R1836))))))</f>
        <v/>
      </c>
      <c r="T1836" s="56">
        <f>IF(S1836="","",IF(IFERROR(INDEX('入力'!$E$30:$E$88,MATCH(S1836,'入力'!$A$30:$A$88,0)),"")="入るお金",D1836,-D1836))</f>
        <v/>
      </c>
      <c r="U1836" s="39">
        <f>IF(L1836="","",IF(L1836&lt;&gt;1,"見出しなど",IF(N1836=1,"重なり",IF(S1836="",IF(O1836&gt;0,"数えない（直した）",IF(I1836&amp;""="1","振替",IF(A1836&amp;""="0","計算対象外","数えない"))),IF(COUNTIFS('入力'!$A$30:$A$88,S1836)=0,"一覧にない費目",IF(O1836&gt;0,"直した",IF(S1836="未分類","未分類","OK")))))))</f>
        <v/>
      </c>
    </row>
    <row r="1837">
      <c r="A1837" s="40" t="n"/>
      <c r="B1837" s="34" t="n"/>
      <c r="C1837" s="35" t="n"/>
      <c r="D1837" s="36" t="n"/>
      <c r="E1837" s="35" t="n"/>
      <c r="F1837" s="35" t="n"/>
      <c r="G1837" s="35" t="n"/>
      <c r="H1837" s="35" t="n"/>
      <c r="I1837" s="40" t="n"/>
      <c r="J1837" s="35" t="n"/>
      <c r="L1837" s="39">
        <f>IF(B1837="","",IFERROR(YEAR(B1837)*0+D1837*0+1,0))</f>
        <v/>
      </c>
      <c r="M1837" s="55">
        <f>IF(L1837&lt;&gt;1,"",IF(O1837&gt;0,IF(INDEX('分け方の表'!$O$4:$O$53,O1837)&lt;&gt;"",DATE(YEAR(INDEX('分け方の表'!$O$4:$O$53,O1837)),MONTH(INDEX('分け方の表'!$O$4:$O$53,O1837)),1),DATE(YEAR(B1837),MONTH(B1837),1)),DATE(YEAR(B1837),MONTH(B1837),1)))</f>
        <v/>
      </c>
      <c r="N1837" s="39">
        <f>IF(L1837&lt;&gt;1,"",IF(J1837="",0,IF(COUNTIFS($J$4:J1837,J1837)&gt;1,1,0)))</f>
        <v/>
      </c>
      <c r="O1837" s="39">
        <f>IF(L1837&lt;&gt;1,"",IF(J1837="",0,IFERROR(MATCH(J1837,'分け方の表'!$M$4:$M$53,0),0)))</f>
        <v/>
      </c>
      <c r="P1837" s="39">
        <f>IF(L1837&lt;&gt;1,"",IF(SUMPRODUCT((COUNTIFS(C1837,"*"&amp;'分け方の表'!$F$4:$F$23&amp;"*")&gt;0)*('分け方の表'!$F$4:$F$23&lt;&gt;"")*'分け方の表'!$I$4:$I$23)=0,99,1+COUNTIFS('分け方の表'!$I$4:$I$23,"&gt;"&amp;SUMPRODUCT((COUNTIFS(C1837,"*"&amp;'分け方の表'!$F$4:$F$23&amp;"*")&gt;0)*('分け方の表'!$F$4:$F$23&lt;&gt;"")*'分け方の表'!$I$4:$I$23))))</f>
        <v/>
      </c>
      <c r="Q1837" s="39">
        <f>IF(L1837&lt;&gt;1,"",IF(P1837&gt;=99,"",INDEX('分け方の表'!$G$4:$G$23,P1837)&amp;""))</f>
        <v/>
      </c>
      <c r="R1837" s="39">
        <f>IF(L1837&lt;&gt;1,"",IF((F1837="収入")*(G1837="給与")*(E1837&lt;&gt;"")*(COUNTIFS('分け方の表'!$J$4:$J$13,E1837)&gt;0),INDEX('分け方の表'!$K$4:$K$13,MATCH(E1837,'分け方の表'!$J$4:$J$13,0))&amp;"",IFERROR(INDEX('分け方の表'!$C$4:$C$103,MATCH(F1837&amp;"|"&amp;G1837,'分け方の表'!$D$4:$D$103,0))&amp;"",IFERROR(INDEX('分け方の表'!$C$4:$C$103,MATCH(F1837&amp;"|（ほか全部）",'分け方の表'!$D$4:$D$103,0))&amp;"","未分類"))))</f>
        <v/>
      </c>
      <c r="S1837" s="39">
        <f>IF(L1837&lt;&gt;1,"",IF(N1837=1,"",IF(IF(O1837&gt;0,INDEX('分け方の表'!$N$4:$N$53,O1837)&amp;"","")&lt;&gt;"",IF(INDEX('分け方の表'!$N$4:$N$53,O1837)="（数えない）","",INDEX('分け方の表'!$N$4:$N$53,O1837)&amp;""),IF(I1837&amp;""="1",IF((Q1837&lt;&gt;"")*(D1837&lt;0)*(IFERROR(INDEX('入力'!$E$30:$E$88,MATCH(Q1837,'入力'!$A$30:$A$88,0)),"")="貯める・増やす"),Q1837,""),IF(A1837&amp;""="0","",IF(Q1837&lt;&gt;"",Q1837,R1837))))))</f>
        <v/>
      </c>
      <c r="T1837" s="56">
        <f>IF(S1837="","",IF(IFERROR(INDEX('入力'!$E$30:$E$88,MATCH(S1837,'入力'!$A$30:$A$88,0)),"")="入るお金",D1837,-D1837))</f>
        <v/>
      </c>
      <c r="U1837" s="39">
        <f>IF(L1837="","",IF(L1837&lt;&gt;1,"見出しなど",IF(N1837=1,"重なり",IF(S1837="",IF(O1837&gt;0,"数えない（直した）",IF(I1837&amp;""="1","振替",IF(A1837&amp;""="0","計算対象外","数えない"))),IF(COUNTIFS('入力'!$A$30:$A$88,S1837)=0,"一覧にない費目",IF(O1837&gt;0,"直した",IF(S1837="未分類","未分類","OK")))))))</f>
        <v/>
      </c>
    </row>
    <row r="1838">
      <c r="A1838" s="40" t="n"/>
      <c r="B1838" s="34" t="n"/>
      <c r="C1838" s="35" t="n"/>
      <c r="D1838" s="36" t="n"/>
      <c r="E1838" s="35" t="n"/>
      <c r="F1838" s="35" t="n"/>
      <c r="G1838" s="35" t="n"/>
      <c r="H1838" s="35" t="n"/>
      <c r="I1838" s="40" t="n"/>
      <c r="J1838" s="35" t="n"/>
      <c r="L1838" s="39">
        <f>IF(B1838="","",IFERROR(YEAR(B1838)*0+D1838*0+1,0))</f>
        <v/>
      </c>
      <c r="M1838" s="55">
        <f>IF(L1838&lt;&gt;1,"",IF(O1838&gt;0,IF(INDEX('分け方の表'!$O$4:$O$53,O1838)&lt;&gt;"",DATE(YEAR(INDEX('分け方の表'!$O$4:$O$53,O1838)),MONTH(INDEX('分け方の表'!$O$4:$O$53,O1838)),1),DATE(YEAR(B1838),MONTH(B1838),1)),DATE(YEAR(B1838),MONTH(B1838),1)))</f>
        <v/>
      </c>
      <c r="N1838" s="39">
        <f>IF(L1838&lt;&gt;1,"",IF(J1838="",0,IF(COUNTIFS($J$4:J1838,J1838)&gt;1,1,0)))</f>
        <v/>
      </c>
      <c r="O1838" s="39">
        <f>IF(L1838&lt;&gt;1,"",IF(J1838="",0,IFERROR(MATCH(J1838,'分け方の表'!$M$4:$M$53,0),0)))</f>
        <v/>
      </c>
      <c r="P1838" s="39">
        <f>IF(L1838&lt;&gt;1,"",IF(SUMPRODUCT((COUNTIFS(C1838,"*"&amp;'分け方の表'!$F$4:$F$23&amp;"*")&gt;0)*('分け方の表'!$F$4:$F$23&lt;&gt;"")*'分け方の表'!$I$4:$I$23)=0,99,1+COUNTIFS('分け方の表'!$I$4:$I$23,"&gt;"&amp;SUMPRODUCT((COUNTIFS(C1838,"*"&amp;'分け方の表'!$F$4:$F$23&amp;"*")&gt;0)*('分け方の表'!$F$4:$F$23&lt;&gt;"")*'分け方の表'!$I$4:$I$23))))</f>
        <v/>
      </c>
      <c r="Q1838" s="39">
        <f>IF(L1838&lt;&gt;1,"",IF(P1838&gt;=99,"",INDEX('分け方の表'!$G$4:$G$23,P1838)&amp;""))</f>
        <v/>
      </c>
      <c r="R1838" s="39">
        <f>IF(L1838&lt;&gt;1,"",IF((F1838="収入")*(G1838="給与")*(E1838&lt;&gt;"")*(COUNTIFS('分け方の表'!$J$4:$J$13,E1838)&gt;0),INDEX('分け方の表'!$K$4:$K$13,MATCH(E1838,'分け方の表'!$J$4:$J$13,0))&amp;"",IFERROR(INDEX('分け方の表'!$C$4:$C$103,MATCH(F1838&amp;"|"&amp;G1838,'分け方の表'!$D$4:$D$103,0))&amp;"",IFERROR(INDEX('分け方の表'!$C$4:$C$103,MATCH(F1838&amp;"|（ほか全部）",'分け方の表'!$D$4:$D$103,0))&amp;"","未分類"))))</f>
        <v/>
      </c>
      <c r="S1838" s="39">
        <f>IF(L1838&lt;&gt;1,"",IF(N1838=1,"",IF(IF(O1838&gt;0,INDEX('分け方の表'!$N$4:$N$53,O1838)&amp;"","")&lt;&gt;"",IF(INDEX('分け方の表'!$N$4:$N$53,O1838)="（数えない）","",INDEX('分け方の表'!$N$4:$N$53,O1838)&amp;""),IF(I1838&amp;""="1",IF((Q1838&lt;&gt;"")*(D1838&lt;0)*(IFERROR(INDEX('入力'!$E$30:$E$88,MATCH(Q1838,'入力'!$A$30:$A$88,0)),"")="貯める・増やす"),Q1838,""),IF(A1838&amp;""="0","",IF(Q1838&lt;&gt;"",Q1838,R1838))))))</f>
        <v/>
      </c>
      <c r="T1838" s="56">
        <f>IF(S1838="","",IF(IFERROR(INDEX('入力'!$E$30:$E$88,MATCH(S1838,'入力'!$A$30:$A$88,0)),"")="入るお金",D1838,-D1838))</f>
        <v/>
      </c>
      <c r="U1838" s="39">
        <f>IF(L1838="","",IF(L1838&lt;&gt;1,"見出しなど",IF(N1838=1,"重なり",IF(S1838="",IF(O1838&gt;0,"数えない（直した）",IF(I1838&amp;""="1","振替",IF(A1838&amp;""="0","計算対象外","数えない"))),IF(COUNTIFS('入力'!$A$30:$A$88,S1838)=0,"一覧にない費目",IF(O1838&gt;0,"直した",IF(S1838="未分類","未分類","OK")))))))</f>
        <v/>
      </c>
    </row>
    <row r="1839">
      <c r="A1839" s="40" t="n"/>
      <c r="B1839" s="34" t="n"/>
      <c r="C1839" s="35" t="n"/>
      <c r="D1839" s="36" t="n"/>
      <c r="E1839" s="35" t="n"/>
      <c r="F1839" s="35" t="n"/>
      <c r="G1839" s="35" t="n"/>
      <c r="H1839" s="35" t="n"/>
      <c r="I1839" s="40" t="n"/>
      <c r="J1839" s="35" t="n"/>
      <c r="L1839" s="39">
        <f>IF(B1839="","",IFERROR(YEAR(B1839)*0+D1839*0+1,0))</f>
        <v/>
      </c>
      <c r="M1839" s="55">
        <f>IF(L1839&lt;&gt;1,"",IF(O1839&gt;0,IF(INDEX('分け方の表'!$O$4:$O$53,O1839)&lt;&gt;"",DATE(YEAR(INDEX('分け方の表'!$O$4:$O$53,O1839)),MONTH(INDEX('分け方の表'!$O$4:$O$53,O1839)),1),DATE(YEAR(B1839),MONTH(B1839),1)),DATE(YEAR(B1839),MONTH(B1839),1)))</f>
        <v/>
      </c>
      <c r="N1839" s="39">
        <f>IF(L1839&lt;&gt;1,"",IF(J1839="",0,IF(COUNTIFS($J$4:J1839,J1839)&gt;1,1,0)))</f>
        <v/>
      </c>
      <c r="O1839" s="39">
        <f>IF(L1839&lt;&gt;1,"",IF(J1839="",0,IFERROR(MATCH(J1839,'分け方の表'!$M$4:$M$53,0),0)))</f>
        <v/>
      </c>
      <c r="P1839" s="39">
        <f>IF(L1839&lt;&gt;1,"",IF(SUMPRODUCT((COUNTIFS(C1839,"*"&amp;'分け方の表'!$F$4:$F$23&amp;"*")&gt;0)*('分け方の表'!$F$4:$F$23&lt;&gt;"")*'分け方の表'!$I$4:$I$23)=0,99,1+COUNTIFS('分け方の表'!$I$4:$I$23,"&gt;"&amp;SUMPRODUCT((COUNTIFS(C1839,"*"&amp;'分け方の表'!$F$4:$F$23&amp;"*")&gt;0)*('分け方の表'!$F$4:$F$23&lt;&gt;"")*'分け方の表'!$I$4:$I$23))))</f>
        <v/>
      </c>
      <c r="Q1839" s="39">
        <f>IF(L1839&lt;&gt;1,"",IF(P1839&gt;=99,"",INDEX('分け方の表'!$G$4:$G$23,P1839)&amp;""))</f>
        <v/>
      </c>
      <c r="R1839" s="39">
        <f>IF(L1839&lt;&gt;1,"",IF((F1839="収入")*(G1839="給与")*(E1839&lt;&gt;"")*(COUNTIFS('分け方の表'!$J$4:$J$13,E1839)&gt;0),INDEX('分け方の表'!$K$4:$K$13,MATCH(E1839,'分け方の表'!$J$4:$J$13,0))&amp;"",IFERROR(INDEX('分け方の表'!$C$4:$C$103,MATCH(F1839&amp;"|"&amp;G1839,'分け方の表'!$D$4:$D$103,0))&amp;"",IFERROR(INDEX('分け方の表'!$C$4:$C$103,MATCH(F1839&amp;"|（ほか全部）",'分け方の表'!$D$4:$D$103,0))&amp;"","未分類"))))</f>
        <v/>
      </c>
      <c r="S1839" s="39">
        <f>IF(L1839&lt;&gt;1,"",IF(N1839=1,"",IF(IF(O1839&gt;0,INDEX('分け方の表'!$N$4:$N$53,O1839)&amp;"","")&lt;&gt;"",IF(INDEX('分け方の表'!$N$4:$N$53,O1839)="（数えない）","",INDEX('分け方の表'!$N$4:$N$53,O1839)&amp;""),IF(I1839&amp;""="1",IF((Q1839&lt;&gt;"")*(D1839&lt;0)*(IFERROR(INDEX('入力'!$E$30:$E$88,MATCH(Q1839,'入力'!$A$30:$A$88,0)),"")="貯める・増やす"),Q1839,""),IF(A1839&amp;""="0","",IF(Q1839&lt;&gt;"",Q1839,R1839))))))</f>
        <v/>
      </c>
      <c r="T1839" s="56">
        <f>IF(S1839="","",IF(IFERROR(INDEX('入力'!$E$30:$E$88,MATCH(S1839,'入力'!$A$30:$A$88,0)),"")="入るお金",D1839,-D1839))</f>
        <v/>
      </c>
      <c r="U1839" s="39">
        <f>IF(L1839="","",IF(L1839&lt;&gt;1,"見出しなど",IF(N1839=1,"重なり",IF(S1839="",IF(O1839&gt;0,"数えない（直した）",IF(I1839&amp;""="1","振替",IF(A1839&amp;""="0","計算対象外","数えない"))),IF(COUNTIFS('入力'!$A$30:$A$88,S1839)=0,"一覧にない費目",IF(O1839&gt;0,"直した",IF(S1839="未分類","未分類","OK")))))))</f>
        <v/>
      </c>
    </row>
    <row r="1840">
      <c r="A1840" s="40" t="n"/>
      <c r="B1840" s="34" t="n"/>
      <c r="C1840" s="35" t="n"/>
      <c r="D1840" s="36" t="n"/>
      <c r="E1840" s="35" t="n"/>
      <c r="F1840" s="35" t="n"/>
      <c r="G1840" s="35" t="n"/>
      <c r="H1840" s="35" t="n"/>
      <c r="I1840" s="40" t="n"/>
      <c r="J1840" s="35" t="n"/>
      <c r="L1840" s="39">
        <f>IF(B1840="","",IFERROR(YEAR(B1840)*0+D1840*0+1,0))</f>
        <v/>
      </c>
      <c r="M1840" s="55">
        <f>IF(L1840&lt;&gt;1,"",IF(O1840&gt;0,IF(INDEX('分け方の表'!$O$4:$O$53,O1840)&lt;&gt;"",DATE(YEAR(INDEX('分け方の表'!$O$4:$O$53,O1840)),MONTH(INDEX('分け方の表'!$O$4:$O$53,O1840)),1),DATE(YEAR(B1840),MONTH(B1840),1)),DATE(YEAR(B1840),MONTH(B1840),1)))</f>
        <v/>
      </c>
      <c r="N1840" s="39">
        <f>IF(L1840&lt;&gt;1,"",IF(J1840="",0,IF(COUNTIFS($J$4:J1840,J1840)&gt;1,1,0)))</f>
        <v/>
      </c>
      <c r="O1840" s="39">
        <f>IF(L1840&lt;&gt;1,"",IF(J1840="",0,IFERROR(MATCH(J1840,'分け方の表'!$M$4:$M$53,0),0)))</f>
        <v/>
      </c>
      <c r="P1840" s="39">
        <f>IF(L1840&lt;&gt;1,"",IF(SUMPRODUCT((COUNTIFS(C1840,"*"&amp;'分け方の表'!$F$4:$F$23&amp;"*")&gt;0)*('分け方の表'!$F$4:$F$23&lt;&gt;"")*'分け方の表'!$I$4:$I$23)=0,99,1+COUNTIFS('分け方の表'!$I$4:$I$23,"&gt;"&amp;SUMPRODUCT((COUNTIFS(C1840,"*"&amp;'分け方の表'!$F$4:$F$23&amp;"*")&gt;0)*('分け方の表'!$F$4:$F$23&lt;&gt;"")*'分け方の表'!$I$4:$I$23))))</f>
        <v/>
      </c>
      <c r="Q1840" s="39">
        <f>IF(L1840&lt;&gt;1,"",IF(P1840&gt;=99,"",INDEX('分け方の表'!$G$4:$G$23,P1840)&amp;""))</f>
        <v/>
      </c>
      <c r="R1840" s="39">
        <f>IF(L1840&lt;&gt;1,"",IF((F1840="収入")*(G1840="給与")*(E1840&lt;&gt;"")*(COUNTIFS('分け方の表'!$J$4:$J$13,E1840)&gt;0),INDEX('分け方の表'!$K$4:$K$13,MATCH(E1840,'分け方の表'!$J$4:$J$13,0))&amp;"",IFERROR(INDEX('分け方の表'!$C$4:$C$103,MATCH(F1840&amp;"|"&amp;G1840,'分け方の表'!$D$4:$D$103,0))&amp;"",IFERROR(INDEX('分け方の表'!$C$4:$C$103,MATCH(F1840&amp;"|（ほか全部）",'分け方の表'!$D$4:$D$103,0))&amp;"","未分類"))))</f>
        <v/>
      </c>
      <c r="S1840" s="39">
        <f>IF(L1840&lt;&gt;1,"",IF(N1840=1,"",IF(IF(O1840&gt;0,INDEX('分け方の表'!$N$4:$N$53,O1840)&amp;"","")&lt;&gt;"",IF(INDEX('分け方の表'!$N$4:$N$53,O1840)="（数えない）","",INDEX('分け方の表'!$N$4:$N$53,O1840)&amp;""),IF(I1840&amp;""="1",IF((Q1840&lt;&gt;"")*(D1840&lt;0)*(IFERROR(INDEX('入力'!$E$30:$E$88,MATCH(Q1840,'入力'!$A$30:$A$88,0)),"")="貯める・増やす"),Q1840,""),IF(A1840&amp;""="0","",IF(Q1840&lt;&gt;"",Q1840,R1840))))))</f>
        <v/>
      </c>
      <c r="T1840" s="56">
        <f>IF(S1840="","",IF(IFERROR(INDEX('入力'!$E$30:$E$88,MATCH(S1840,'入力'!$A$30:$A$88,0)),"")="入るお金",D1840,-D1840))</f>
        <v/>
      </c>
      <c r="U1840" s="39">
        <f>IF(L1840="","",IF(L1840&lt;&gt;1,"見出しなど",IF(N1840=1,"重なり",IF(S1840="",IF(O1840&gt;0,"数えない（直した）",IF(I1840&amp;""="1","振替",IF(A1840&amp;""="0","計算対象外","数えない"))),IF(COUNTIFS('入力'!$A$30:$A$88,S1840)=0,"一覧にない費目",IF(O1840&gt;0,"直した",IF(S1840="未分類","未分類","OK")))))))</f>
        <v/>
      </c>
    </row>
    <row r="1841">
      <c r="A1841" s="40" t="n"/>
      <c r="B1841" s="34" t="n"/>
      <c r="C1841" s="35" t="n"/>
      <c r="D1841" s="36" t="n"/>
      <c r="E1841" s="35" t="n"/>
      <c r="F1841" s="35" t="n"/>
      <c r="G1841" s="35" t="n"/>
      <c r="H1841" s="35" t="n"/>
      <c r="I1841" s="40" t="n"/>
      <c r="J1841" s="35" t="n"/>
      <c r="L1841" s="39">
        <f>IF(B1841="","",IFERROR(YEAR(B1841)*0+D1841*0+1,0))</f>
        <v/>
      </c>
      <c r="M1841" s="55">
        <f>IF(L1841&lt;&gt;1,"",IF(O1841&gt;0,IF(INDEX('分け方の表'!$O$4:$O$53,O1841)&lt;&gt;"",DATE(YEAR(INDEX('分け方の表'!$O$4:$O$53,O1841)),MONTH(INDEX('分け方の表'!$O$4:$O$53,O1841)),1),DATE(YEAR(B1841),MONTH(B1841),1)),DATE(YEAR(B1841),MONTH(B1841),1)))</f>
        <v/>
      </c>
      <c r="N1841" s="39">
        <f>IF(L1841&lt;&gt;1,"",IF(J1841="",0,IF(COUNTIFS($J$4:J1841,J1841)&gt;1,1,0)))</f>
        <v/>
      </c>
      <c r="O1841" s="39">
        <f>IF(L1841&lt;&gt;1,"",IF(J1841="",0,IFERROR(MATCH(J1841,'分け方の表'!$M$4:$M$53,0),0)))</f>
        <v/>
      </c>
      <c r="P1841" s="39">
        <f>IF(L1841&lt;&gt;1,"",IF(SUMPRODUCT((COUNTIFS(C1841,"*"&amp;'分け方の表'!$F$4:$F$23&amp;"*")&gt;0)*('分け方の表'!$F$4:$F$23&lt;&gt;"")*'分け方の表'!$I$4:$I$23)=0,99,1+COUNTIFS('分け方の表'!$I$4:$I$23,"&gt;"&amp;SUMPRODUCT((COUNTIFS(C1841,"*"&amp;'分け方の表'!$F$4:$F$23&amp;"*")&gt;0)*('分け方の表'!$F$4:$F$23&lt;&gt;"")*'分け方の表'!$I$4:$I$23))))</f>
        <v/>
      </c>
      <c r="Q1841" s="39">
        <f>IF(L1841&lt;&gt;1,"",IF(P1841&gt;=99,"",INDEX('分け方の表'!$G$4:$G$23,P1841)&amp;""))</f>
        <v/>
      </c>
      <c r="R1841" s="39">
        <f>IF(L1841&lt;&gt;1,"",IF((F1841="収入")*(G1841="給与")*(E1841&lt;&gt;"")*(COUNTIFS('分け方の表'!$J$4:$J$13,E1841)&gt;0),INDEX('分け方の表'!$K$4:$K$13,MATCH(E1841,'分け方の表'!$J$4:$J$13,0))&amp;"",IFERROR(INDEX('分け方の表'!$C$4:$C$103,MATCH(F1841&amp;"|"&amp;G1841,'分け方の表'!$D$4:$D$103,0))&amp;"",IFERROR(INDEX('分け方の表'!$C$4:$C$103,MATCH(F1841&amp;"|（ほか全部）",'分け方の表'!$D$4:$D$103,0))&amp;"","未分類"))))</f>
        <v/>
      </c>
      <c r="S1841" s="39">
        <f>IF(L1841&lt;&gt;1,"",IF(N1841=1,"",IF(IF(O1841&gt;0,INDEX('分け方の表'!$N$4:$N$53,O1841)&amp;"","")&lt;&gt;"",IF(INDEX('分け方の表'!$N$4:$N$53,O1841)="（数えない）","",INDEX('分け方の表'!$N$4:$N$53,O1841)&amp;""),IF(I1841&amp;""="1",IF((Q1841&lt;&gt;"")*(D1841&lt;0)*(IFERROR(INDEX('入力'!$E$30:$E$88,MATCH(Q1841,'入力'!$A$30:$A$88,0)),"")="貯める・増やす"),Q1841,""),IF(A1841&amp;""="0","",IF(Q1841&lt;&gt;"",Q1841,R1841))))))</f>
        <v/>
      </c>
      <c r="T1841" s="56">
        <f>IF(S1841="","",IF(IFERROR(INDEX('入力'!$E$30:$E$88,MATCH(S1841,'入力'!$A$30:$A$88,0)),"")="入るお金",D1841,-D1841))</f>
        <v/>
      </c>
      <c r="U1841" s="39">
        <f>IF(L1841="","",IF(L1841&lt;&gt;1,"見出しなど",IF(N1841=1,"重なり",IF(S1841="",IF(O1841&gt;0,"数えない（直した）",IF(I1841&amp;""="1","振替",IF(A1841&amp;""="0","計算対象外","数えない"))),IF(COUNTIFS('入力'!$A$30:$A$88,S1841)=0,"一覧にない費目",IF(O1841&gt;0,"直した",IF(S1841="未分類","未分類","OK")))))))</f>
        <v/>
      </c>
    </row>
    <row r="1842">
      <c r="A1842" s="40" t="n"/>
      <c r="B1842" s="34" t="n"/>
      <c r="C1842" s="35" t="n"/>
      <c r="D1842" s="36" t="n"/>
      <c r="E1842" s="35" t="n"/>
      <c r="F1842" s="35" t="n"/>
      <c r="G1842" s="35" t="n"/>
      <c r="H1842" s="35" t="n"/>
      <c r="I1842" s="40" t="n"/>
      <c r="J1842" s="35" t="n"/>
      <c r="L1842" s="39">
        <f>IF(B1842="","",IFERROR(YEAR(B1842)*0+D1842*0+1,0))</f>
        <v/>
      </c>
      <c r="M1842" s="55">
        <f>IF(L1842&lt;&gt;1,"",IF(O1842&gt;0,IF(INDEX('分け方の表'!$O$4:$O$53,O1842)&lt;&gt;"",DATE(YEAR(INDEX('分け方の表'!$O$4:$O$53,O1842)),MONTH(INDEX('分け方の表'!$O$4:$O$53,O1842)),1),DATE(YEAR(B1842),MONTH(B1842),1)),DATE(YEAR(B1842),MONTH(B1842),1)))</f>
        <v/>
      </c>
      <c r="N1842" s="39">
        <f>IF(L1842&lt;&gt;1,"",IF(J1842="",0,IF(COUNTIFS($J$4:J1842,J1842)&gt;1,1,0)))</f>
        <v/>
      </c>
      <c r="O1842" s="39">
        <f>IF(L1842&lt;&gt;1,"",IF(J1842="",0,IFERROR(MATCH(J1842,'分け方の表'!$M$4:$M$53,0),0)))</f>
        <v/>
      </c>
      <c r="P1842" s="39">
        <f>IF(L1842&lt;&gt;1,"",IF(SUMPRODUCT((COUNTIFS(C1842,"*"&amp;'分け方の表'!$F$4:$F$23&amp;"*")&gt;0)*('分け方の表'!$F$4:$F$23&lt;&gt;"")*'分け方の表'!$I$4:$I$23)=0,99,1+COUNTIFS('分け方の表'!$I$4:$I$23,"&gt;"&amp;SUMPRODUCT((COUNTIFS(C1842,"*"&amp;'分け方の表'!$F$4:$F$23&amp;"*")&gt;0)*('分け方の表'!$F$4:$F$23&lt;&gt;"")*'分け方の表'!$I$4:$I$23))))</f>
        <v/>
      </c>
      <c r="Q1842" s="39">
        <f>IF(L1842&lt;&gt;1,"",IF(P1842&gt;=99,"",INDEX('分け方の表'!$G$4:$G$23,P1842)&amp;""))</f>
        <v/>
      </c>
      <c r="R1842" s="39">
        <f>IF(L1842&lt;&gt;1,"",IF((F1842="収入")*(G1842="給与")*(E1842&lt;&gt;"")*(COUNTIFS('分け方の表'!$J$4:$J$13,E1842)&gt;0),INDEX('分け方の表'!$K$4:$K$13,MATCH(E1842,'分け方の表'!$J$4:$J$13,0))&amp;"",IFERROR(INDEX('分け方の表'!$C$4:$C$103,MATCH(F1842&amp;"|"&amp;G1842,'分け方の表'!$D$4:$D$103,0))&amp;"",IFERROR(INDEX('分け方の表'!$C$4:$C$103,MATCH(F1842&amp;"|（ほか全部）",'分け方の表'!$D$4:$D$103,0))&amp;"","未分類"))))</f>
        <v/>
      </c>
      <c r="S1842" s="39">
        <f>IF(L1842&lt;&gt;1,"",IF(N1842=1,"",IF(IF(O1842&gt;0,INDEX('分け方の表'!$N$4:$N$53,O1842)&amp;"","")&lt;&gt;"",IF(INDEX('分け方の表'!$N$4:$N$53,O1842)="（数えない）","",INDEX('分け方の表'!$N$4:$N$53,O1842)&amp;""),IF(I1842&amp;""="1",IF((Q1842&lt;&gt;"")*(D1842&lt;0)*(IFERROR(INDEX('入力'!$E$30:$E$88,MATCH(Q1842,'入力'!$A$30:$A$88,0)),"")="貯める・増やす"),Q1842,""),IF(A1842&amp;""="0","",IF(Q1842&lt;&gt;"",Q1842,R1842))))))</f>
        <v/>
      </c>
      <c r="T1842" s="56">
        <f>IF(S1842="","",IF(IFERROR(INDEX('入力'!$E$30:$E$88,MATCH(S1842,'入力'!$A$30:$A$88,0)),"")="入るお金",D1842,-D1842))</f>
        <v/>
      </c>
      <c r="U1842" s="39">
        <f>IF(L1842="","",IF(L1842&lt;&gt;1,"見出しなど",IF(N1842=1,"重なり",IF(S1842="",IF(O1842&gt;0,"数えない（直した）",IF(I1842&amp;""="1","振替",IF(A1842&amp;""="0","計算対象外","数えない"))),IF(COUNTIFS('入力'!$A$30:$A$88,S1842)=0,"一覧にない費目",IF(O1842&gt;0,"直した",IF(S1842="未分類","未分類","OK")))))))</f>
        <v/>
      </c>
    </row>
    <row r="1843">
      <c r="A1843" s="40" t="n"/>
      <c r="B1843" s="34" t="n"/>
      <c r="C1843" s="35" t="n"/>
      <c r="D1843" s="36" t="n"/>
      <c r="E1843" s="35" t="n"/>
      <c r="F1843" s="35" t="n"/>
      <c r="G1843" s="35" t="n"/>
      <c r="H1843" s="35" t="n"/>
      <c r="I1843" s="40" t="n"/>
      <c r="J1843" s="35" t="n"/>
      <c r="L1843" s="39">
        <f>IF(B1843="","",IFERROR(YEAR(B1843)*0+D1843*0+1,0))</f>
        <v/>
      </c>
      <c r="M1843" s="55">
        <f>IF(L1843&lt;&gt;1,"",IF(O1843&gt;0,IF(INDEX('分け方の表'!$O$4:$O$53,O1843)&lt;&gt;"",DATE(YEAR(INDEX('分け方の表'!$O$4:$O$53,O1843)),MONTH(INDEX('分け方の表'!$O$4:$O$53,O1843)),1),DATE(YEAR(B1843),MONTH(B1843),1)),DATE(YEAR(B1843),MONTH(B1843),1)))</f>
        <v/>
      </c>
      <c r="N1843" s="39">
        <f>IF(L1843&lt;&gt;1,"",IF(J1843="",0,IF(COUNTIFS($J$4:J1843,J1843)&gt;1,1,0)))</f>
        <v/>
      </c>
      <c r="O1843" s="39">
        <f>IF(L1843&lt;&gt;1,"",IF(J1843="",0,IFERROR(MATCH(J1843,'分け方の表'!$M$4:$M$53,0),0)))</f>
        <v/>
      </c>
      <c r="P1843" s="39">
        <f>IF(L1843&lt;&gt;1,"",IF(SUMPRODUCT((COUNTIFS(C1843,"*"&amp;'分け方の表'!$F$4:$F$23&amp;"*")&gt;0)*('分け方の表'!$F$4:$F$23&lt;&gt;"")*'分け方の表'!$I$4:$I$23)=0,99,1+COUNTIFS('分け方の表'!$I$4:$I$23,"&gt;"&amp;SUMPRODUCT((COUNTIFS(C1843,"*"&amp;'分け方の表'!$F$4:$F$23&amp;"*")&gt;0)*('分け方の表'!$F$4:$F$23&lt;&gt;"")*'分け方の表'!$I$4:$I$23))))</f>
        <v/>
      </c>
      <c r="Q1843" s="39">
        <f>IF(L1843&lt;&gt;1,"",IF(P1843&gt;=99,"",INDEX('分け方の表'!$G$4:$G$23,P1843)&amp;""))</f>
        <v/>
      </c>
      <c r="R1843" s="39">
        <f>IF(L1843&lt;&gt;1,"",IF((F1843="収入")*(G1843="給与")*(E1843&lt;&gt;"")*(COUNTIFS('分け方の表'!$J$4:$J$13,E1843)&gt;0),INDEX('分け方の表'!$K$4:$K$13,MATCH(E1843,'分け方の表'!$J$4:$J$13,0))&amp;"",IFERROR(INDEX('分け方の表'!$C$4:$C$103,MATCH(F1843&amp;"|"&amp;G1843,'分け方の表'!$D$4:$D$103,0))&amp;"",IFERROR(INDEX('分け方の表'!$C$4:$C$103,MATCH(F1843&amp;"|（ほか全部）",'分け方の表'!$D$4:$D$103,0))&amp;"","未分類"))))</f>
        <v/>
      </c>
      <c r="S1843" s="39">
        <f>IF(L1843&lt;&gt;1,"",IF(N1843=1,"",IF(IF(O1843&gt;0,INDEX('分け方の表'!$N$4:$N$53,O1843)&amp;"","")&lt;&gt;"",IF(INDEX('分け方の表'!$N$4:$N$53,O1843)="（数えない）","",INDEX('分け方の表'!$N$4:$N$53,O1843)&amp;""),IF(I1843&amp;""="1",IF((Q1843&lt;&gt;"")*(D1843&lt;0)*(IFERROR(INDEX('入力'!$E$30:$E$88,MATCH(Q1843,'入力'!$A$30:$A$88,0)),"")="貯める・増やす"),Q1843,""),IF(A1843&amp;""="0","",IF(Q1843&lt;&gt;"",Q1843,R1843))))))</f>
        <v/>
      </c>
      <c r="T1843" s="56">
        <f>IF(S1843="","",IF(IFERROR(INDEX('入力'!$E$30:$E$88,MATCH(S1843,'入力'!$A$30:$A$88,0)),"")="入るお金",D1843,-D1843))</f>
        <v/>
      </c>
      <c r="U1843" s="39">
        <f>IF(L1843="","",IF(L1843&lt;&gt;1,"見出しなど",IF(N1843=1,"重なり",IF(S1843="",IF(O1843&gt;0,"数えない（直した）",IF(I1843&amp;""="1","振替",IF(A1843&amp;""="0","計算対象外","数えない"))),IF(COUNTIFS('入力'!$A$30:$A$88,S1843)=0,"一覧にない費目",IF(O1843&gt;0,"直した",IF(S1843="未分類","未分類","OK")))))))</f>
        <v/>
      </c>
    </row>
    <row r="1844">
      <c r="A1844" s="40" t="n"/>
      <c r="B1844" s="34" t="n"/>
      <c r="C1844" s="35" t="n"/>
      <c r="D1844" s="36" t="n"/>
      <c r="E1844" s="35" t="n"/>
      <c r="F1844" s="35" t="n"/>
      <c r="G1844" s="35" t="n"/>
      <c r="H1844" s="35" t="n"/>
      <c r="I1844" s="40" t="n"/>
      <c r="J1844" s="35" t="n"/>
      <c r="L1844" s="39">
        <f>IF(B1844="","",IFERROR(YEAR(B1844)*0+D1844*0+1,0))</f>
        <v/>
      </c>
      <c r="M1844" s="55">
        <f>IF(L1844&lt;&gt;1,"",IF(O1844&gt;0,IF(INDEX('分け方の表'!$O$4:$O$53,O1844)&lt;&gt;"",DATE(YEAR(INDEX('分け方の表'!$O$4:$O$53,O1844)),MONTH(INDEX('分け方の表'!$O$4:$O$53,O1844)),1),DATE(YEAR(B1844),MONTH(B1844),1)),DATE(YEAR(B1844),MONTH(B1844),1)))</f>
        <v/>
      </c>
      <c r="N1844" s="39">
        <f>IF(L1844&lt;&gt;1,"",IF(J1844="",0,IF(COUNTIFS($J$4:J1844,J1844)&gt;1,1,0)))</f>
        <v/>
      </c>
      <c r="O1844" s="39">
        <f>IF(L1844&lt;&gt;1,"",IF(J1844="",0,IFERROR(MATCH(J1844,'分け方の表'!$M$4:$M$53,0),0)))</f>
        <v/>
      </c>
      <c r="P1844" s="39">
        <f>IF(L1844&lt;&gt;1,"",IF(SUMPRODUCT((COUNTIFS(C1844,"*"&amp;'分け方の表'!$F$4:$F$23&amp;"*")&gt;0)*('分け方の表'!$F$4:$F$23&lt;&gt;"")*'分け方の表'!$I$4:$I$23)=0,99,1+COUNTIFS('分け方の表'!$I$4:$I$23,"&gt;"&amp;SUMPRODUCT((COUNTIFS(C1844,"*"&amp;'分け方の表'!$F$4:$F$23&amp;"*")&gt;0)*('分け方の表'!$F$4:$F$23&lt;&gt;"")*'分け方の表'!$I$4:$I$23))))</f>
        <v/>
      </c>
      <c r="Q1844" s="39">
        <f>IF(L1844&lt;&gt;1,"",IF(P1844&gt;=99,"",INDEX('分け方の表'!$G$4:$G$23,P1844)&amp;""))</f>
        <v/>
      </c>
      <c r="R1844" s="39">
        <f>IF(L1844&lt;&gt;1,"",IF((F1844="収入")*(G1844="給与")*(E1844&lt;&gt;"")*(COUNTIFS('分け方の表'!$J$4:$J$13,E1844)&gt;0),INDEX('分け方の表'!$K$4:$K$13,MATCH(E1844,'分け方の表'!$J$4:$J$13,0))&amp;"",IFERROR(INDEX('分け方の表'!$C$4:$C$103,MATCH(F1844&amp;"|"&amp;G1844,'分け方の表'!$D$4:$D$103,0))&amp;"",IFERROR(INDEX('分け方の表'!$C$4:$C$103,MATCH(F1844&amp;"|（ほか全部）",'分け方の表'!$D$4:$D$103,0))&amp;"","未分類"))))</f>
        <v/>
      </c>
      <c r="S1844" s="39">
        <f>IF(L1844&lt;&gt;1,"",IF(N1844=1,"",IF(IF(O1844&gt;0,INDEX('分け方の表'!$N$4:$N$53,O1844)&amp;"","")&lt;&gt;"",IF(INDEX('分け方の表'!$N$4:$N$53,O1844)="（数えない）","",INDEX('分け方の表'!$N$4:$N$53,O1844)&amp;""),IF(I1844&amp;""="1",IF((Q1844&lt;&gt;"")*(D1844&lt;0)*(IFERROR(INDEX('入力'!$E$30:$E$88,MATCH(Q1844,'入力'!$A$30:$A$88,0)),"")="貯める・増やす"),Q1844,""),IF(A1844&amp;""="0","",IF(Q1844&lt;&gt;"",Q1844,R1844))))))</f>
        <v/>
      </c>
      <c r="T1844" s="56">
        <f>IF(S1844="","",IF(IFERROR(INDEX('入力'!$E$30:$E$88,MATCH(S1844,'入力'!$A$30:$A$88,0)),"")="入るお金",D1844,-D1844))</f>
        <v/>
      </c>
      <c r="U1844" s="39">
        <f>IF(L1844="","",IF(L1844&lt;&gt;1,"見出しなど",IF(N1844=1,"重なり",IF(S1844="",IF(O1844&gt;0,"数えない（直した）",IF(I1844&amp;""="1","振替",IF(A1844&amp;""="0","計算対象外","数えない"))),IF(COUNTIFS('入力'!$A$30:$A$88,S1844)=0,"一覧にない費目",IF(O1844&gt;0,"直した",IF(S1844="未分類","未分類","OK")))))))</f>
        <v/>
      </c>
    </row>
    <row r="1845">
      <c r="A1845" s="40" t="n"/>
      <c r="B1845" s="34" t="n"/>
      <c r="C1845" s="35" t="n"/>
      <c r="D1845" s="36" t="n"/>
      <c r="E1845" s="35" t="n"/>
      <c r="F1845" s="35" t="n"/>
      <c r="G1845" s="35" t="n"/>
      <c r="H1845" s="35" t="n"/>
      <c r="I1845" s="40" t="n"/>
      <c r="J1845" s="35" t="n"/>
      <c r="L1845" s="39">
        <f>IF(B1845="","",IFERROR(YEAR(B1845)*0+D1845*0+1,0))</f>
        <v/>
      </c>
      <c r="M1845" s="55">
        <f>IF(L1845&lt;&gt;1,"",IF(O1845&gt;0,IF(INDEX('分け方の表'!$O$4:$O$53,O1845)&lt;&gt;"",DATE(YEAR(INDEX('分け方の表'!$O$4:$O$53,O1845)),MONTH(INDEX('分け方の表'!$O$4:$O$53,O1845)),1),DATE(YEAR(B1845),MONTH(B1845),1)),DATE(YEAR(B1845),MONTH(B1845),1)))</f>
        <v/>
      </c>
      <c r="N1845" s="39">
        <f>IF(L1845&lt;&gt;1,"",IF(J1845="",0,IF(COUNTIFS($J$4:J1845,J1845)&gt;1,1,0)))</f>
        <v/>
      </c>
      <c r="O1845" s="39">
        <f>IF(L1845&lt;&gt;1,"",IF(J1845="",0,IFERROR(MATCH(J1845,'分け方の表'!$M$4:$M$53,0),0)))</f>
        <v/>
      </c>
      <c r="P1845" s="39">
        <f>IF(L1845&lt;&gt;1,"",IF(SUMPRODUCT((COUNTIFS(C1845,"*"&amp;'分け方の表'!$F$4:$F$23&amp;"*")&gt;0)*('分け方の表'!$F$4:$F$23&lt;&gt;"")*'分け方の表'!$I$4:$I$23)=0,99,1+COUNTIFS('分け方の表'!$I$4:$I$23,"&gt;"&amp;SUMPRODUCT((COUNTIFS(C1845,"*"&amp;'分け方の表'!$F$4:$F$23&amp;"*")&gt;0)*('分け方の表'!$F$4:$F$23&lt;&gt;"")*'分け方の表'!$I$4:$I$23))))</f>
        <v/>
      </c>
      <c r="Q1845" s="39">
        <f>IF(L1845&lt;&gt;1,"",IF(P1845&gt;=99,"",INDEX('分け方の表'!$G$4:$G$23,P1845)&amp;""))</f>
        <v/>
      </c>
      <c r="R1845" s="39">
        <f>IF(L1845&lt;&gt;1,"",IF((F1845="収入")*(G1845="給与")*(E1845&lt;&gt;"")*(COUNTIFS('分け方の表'!$J$4:$J$13,E1845)&gt;0),INDEX('分け方の表'!$K$4:$K$13,MATCH(E1845,'分け方の表'!$J$4:$J$13,0))&amp;"",IFERROR(INDEX('分け方の表'!$C$4:$C$103,MATCH(F1845&amp;"|"&amp;G1845,'分け方の表'!$D$4:$D$103,0))&amp;"",IFERROR(INDEX('分け方の表'!$C$4:$C$103,MATCH(F1845&amp;"|（ほか全部）",'分け方の表'!$D$4:$D$103,0))&amp;"","未分類"))))</f>
        <v/>
      </c>
      <c r="S1845" s="39">
        <f>IF(L1845&lt;&gt;1,"",IF(N1845=1,"",IF(IF(O1845&gt;0,INDEX('分け方の表'!$N$4:$N$53,O1845)&amp;"","")&lt;&gt;"",IF(INDEX('分け方の表'!$N$4:$N$53,O1845)="（数えない）","",INDEX('分け方の表'!$N$4:$N$53,O1845)&amp;""),IF(I1845&amp;""="1",IF((Q1845&lt;&gt;"")*(D1845&lt;0)*(IFERROR(INDEX('入力'!$E$30:$E$88,MATCH(Q1845,'入力'!$A$30:$A$88,0)),"")="貯める・増やす"),Q1845,""),IF(A1845&amp;""="0","",IF(Q1845&lt;&gt;"",Q1845,R1845))))))</f>
        <v/>
      </c>
      <c r="T1845" s="56">
        <f>IF(S1845="","",IF(IFERROR(INDEX('入力'!$E$30:$E$88,MATCH(S1845,'入力'!$A$30:$A$88,0)),"")="入るお金",D1845,-D1845))</f>
        <v/>
      </c>
      <c r="U1845" s="39">
        <f>IF(L1845="","",IF(L1845&lt;&gt;1,"見出しなど",IF(N1845=1,"重なり",IF(S1845="",IF(O1845&gt;0,"数えない（直した）",IF(I1845&amp;""="1","振替",IF(A1845&amp;""="0","計算対象外","数えない"))),IF(COUNTIFS('入力'!$A$30:$A$88,S1845)=0,"一覧にない費目",IF(O1845&gt;0,"直した",IF(S1845="未分類","未分類","OK")))))))</f>
        <v/>
      </c>
    </row>
    <row r="1846">
      <c r="A1846" s="40" t="n"/>
      <c r="B1846" s="34" t="n"/>
      <c r="C1846" s="35" t="n"/>
      <c r="D1846" s="36" t="n"/>
      <c r="E1846" s="35" t="n"/>
      <c r="F1846" s="35" t="n"/>
      <c r="G1846" s="35" t="n"/>
      <c r="H1846" s="35" t="n"/>
      <c r="I1846" s="40" t="n"/>
      <c r="J1846" s="35" t="n"/>
      <c r="L1846" s="39">
        <f>IF(B1846="","",IFERROR(YEAR(B1846)*0+D1846*0+1,0))</f>
        <v/>
      </c>
      <c r="M1846" s="55">
        <f>IF(L1846&lt;&gt;1,"",IF(O1846&gt;0,IF(INDEX('分け方の表'!$O$4:$O$53,O1846)&lt;&gt;"",DATE(YEAR(INDEX('分け方の表'!$O$4:$O$53,O1846)),MONTH(INDEX('分け方の表'!$O$4:$O$53,O1846)),1),DATE(YEAR(B1846),MONTH(B1846),1)),DATE(YEAR(B1846),MONTH(B1846),1)))</f>
        <v/>
      </c>
      <c r="N1846" s="39">
        <f>IF(L1846&lt;&gt;1,"",IF(J1846="",0,IF(COUNTIFS($J$4:J1846,J1846)&gt;1,1,0)))</f>
        <v/>
      </c>
      <c r="O1846" s="39">
        <f>IF(L1846&lt;&gt;1,"",IF(J1846="",0,IFERROR(MATCH(J1846,'分け方の表'!$M$4:$M$53,0),0)))</f>
        <v/>
      </c>
      <c r="P1846" s="39">
        <f>IF(L1846&lt;&gt;1,"",IF(SUMPRODUCT((COUNTIFS(C1846,"*"&amp;'分け方の表'!$F$4:$F$23&amp;"*")&gt;0)*('分け方の表'!$F$4:$F$23&lt;&gt;"")*'分け方の表'!$I$4:$I$23)=0,99,1+COUNTIFS('分け方の表'!$I$4:$I$23,"&gt;"&amp;SUMPRODUCT((COUNTIFS(C1846,"*"&amp;'分け方の表'!$F$4:$F$23&amp;"*")&gt;0)*('分け方の表'!$F$4:$F$23&lt;&gt;"")*'分け方の表'!$I$4:$I$23))))</f>
        <v/>
      </c>
      <c r="Q1846" s="39">
        <f>IF(L1846&lt;&gt;1,"",IF(P1846&gt;=99,"",INDEX('分け方の表'!$G$4:$G$23,P1846)&amp;""))</f>
        <v/>
      </c>
      <c r="R1846" s="39">
        <f>IF(L1846&lt;&gt;1,"",IF((F1846="収入")*(G1846="給与")*(E1846&lt;&gt;"")*(COUNTIFS('分け方の表'!$J$4:$J$13,E1846)&gt;0),INDEX('分け方の表'!$K$4:$K$13,MATCH(E1846,'分け方の表'!$J$4:$J$13,0))&amp;"",IFERROR(INDEX('分け方の表'!$C$4:$C$103,MATCH(F1846&amp;"|"&amp;G1846,'分け方の表'!$D$4:$D$103,0))&amp;"",IFERROR(INDEX('分け方の表'!$C$4:$C$103,MATCH(F1846&amp;"|（ほか全部）",'分け方の表'!$D$4:$D$103,0))&amp;"","未分類"))))</f>
        <v/>
      </c>
      <c r="S1846" s="39">
        <f>IF(L1846&lt;&gt;1,"",IF(N1846=1,"",IF(IF(O1846&gt;0,INDEX('分け方の表'!$N$4:$N$53,O1846)&amp;"","")&lt;&gt;"",IF(INDEX('分け方の表'!$N$4:$N$53,O1846)="（数えない）","",INDEX('分け方の表'!$N$4:$N$53,O1846)&amp;""),IF(I1846&amp;""="1",IF((Q1846&lt;&gt;"")*(D1846&lt;0)*(IFERROR(INDEX('入力'!$E$30:$E$88,MATCH(Q1846,'入力'!$A$30:$A$88,0)),"")="貯める・増やす"),Q1846,""),IF(A1846&amp;""="0","",IF(Q1846&lt;&gt;"",Q1846,R1846))))))</f>
        <v/>
      </c>
      <c r="T1846" s="56">
        <f>IF(S1846="","",IF(IFERROR(INDEX('入力'!$E$30:$E$88,MATCH(S1846,'入力'!$A$30:$A$88,0)),"")="入るお金",D1846,-D1846))</f>
        <v/>
      </c>
      <c r="U1846" s="39">
        <f>IF(L1846="","",IF(L1846&lt;&gt;1,"見出しなど",IF(N1846=1,"重なり",IF(S1846="",IF(O1846&gt;0,"数えない（直した）",IF(I1846&amp;""="1","振替",IF(A1846&amp;""="0","計算対象外","数えない"))),IF(COUNTIFS('入力'!$A$30:$A$88,S1846)=0,"一覧にない費目",IF(O1846&gt;0,"直した",IF(S1846="未分類","未分類","OK")))))))</f>
        <v/>
      </c>
    </row>
    <row r="1847">
      <c r="A1847" s="40" t="n"/>
      <c r="B1847" s="34" t="n"/>
      <c r="C1847" s="35" t="n"/>
      <c r="D1847" s="36" t="n"/>
      <c r="E1847" s="35" t="n"/>
      <c r="F1847" s="35" t="n"/>
      <c r="G1847" s="35" t="n"/>
      <c r="H1847" s="35" t="n"/>
      <c r="I1847" s="40" t="n"/>
      <c r="J1847" s="35" t="n"/>
      <c r="L1847" s="39">
        <f>IF(B1847="","",IFERROR(YEAR(B1847)*0+D1847*0+1,0))</f>
        <v/>
      </c>
      <c r="M1847" s="55">
        <f>IF(L1847&lt;&gt;1,"",IF(O1847&gt;0,IF(INDEX('分け方の表'!$O$4:$O$53,O1847)&lt;&gt;"",DATE(YEAR(INDEX('分け方の表'!$O$4:$O$53,O1847)),MONTH(INDEX('分け方の表'!$O$4:$O$53,O1847)),1),DATE(YEAR(B1847),MONTH(B1847),1)),DATE(YEAR(B1847),MONTH(B1847),1)))</f>
        <v/>
      </c>
      <c r="N1847" s="39">
        <f>IF(L1847&lt;&gt;1,"",IF(J1847="",0,IF(COUNTIFS($J$4:J1847,J1847)&gt;1,1,0)))</f>
        <v/>
      </c>
      <c r="O1847" s="39">
        <f>IF(L1847&lt;&gt;1,"",IF(J1847="",0,IFERROR(MATCH(J1847,'分け方の表'!$M$4:$M$53,0),0)))</f>
        <v/>
      </c>
      <c r="P1847" s="39">
        <f>IF(L1847&lt;&gt;1,"",IF(SUMPRODUCT((COUNTIFS(C1847,"*"&amp;'分け方の表'!$F$4:$F$23&amp;"*")&gt;0)*('分け方の表'!$F$4:$F$23&lt;&gt;"")*'分け方の表'!$I$4:$I$23)=0,99,1+COUNTIFS('分け方の表'!$I$4:$I$23,"&gt;"&amp;SUMPRODUCT((COUNTIFS(C1847,"*"&amp;'分け方の表'!$F$4:$F$23&amp;"*")&gt;0)*('分け方の表'!$F$4:$F$23&lt;&gt;"")*'分け方の表'!$I$4:$I$23))))</f>
        <v/>
      </c>
      <c r="Q1847" s="39">
        <f>IF(L1847&lt;&gt;1,"",IF(P1847&gt;=99,"",INDEX('分け方の表'!$G$4:$G$23,P1847)&amp;""))</f>
        <v/>
      </c>
      <c r="R1847" s="39">
        <f>IF(L1847&lt;&gt;1,"",IF((F1847="収入")*(G1847="給与")*(E1847&lt;&gt;"")*(COUNTIFS('分け方の表'!$J$4:$J$13,E1847)&gt;0),INDEX('分け方の表'!$K$4:$K$13,MATCH(E1847,'分け方の表'!$J$4:$J$13,0))&amp;"",IFERROR(INDEX('分け方の表'!$C$4:$C$103,MATCH(F1847&amp;"|"&amp;G1847,'分け方の表'!$D$4:$D$103,0))&amp;"",IFERROR(INDEX('分け方の表'!$C$4:$C$103,MATCH(F1847&amp;"|（ほか全部）",'分け方の表'!$D$4:$D$103,0))&amp;"","未分類"))))</f>
        <v/>
      </c>
      <c r="S1847" s="39">
        <f>IF(L1847&lt;&gt;1,"",IF(N1847=1,"",IF(IF(O1847&gt;0,INDEX('分け方の表'!$N$4:$N$53,O1847)&amp;"","")&lt;&gt;"",IF(INDEX('分け方の表'!$N$4:$N$53,O1847)="（数えない）","",INDEX('分け方の表'!$N$4:$N$53,O1847)&amp;""),IF(I1847&amp;""="1",IF((Q1847&lt;&gt;"")*(D1847&lt;0)*(IFERROR(INDEX('入力'!$E$30:$E$88,MATCH(Q1847,'入力'!$A$30:$A$88,0)),"")="貯める・増やす"),Q1847,""),IF(A1847&amp;""="0","",IF(Q1847&lt;&gt;"",Q1847,R1847))))))</f>
        <v/>
      </c>
      <c r="T1847" s="56">
        <f>IF(S1847="","",IF(IFERROR(INDEX('入力'!$E$30:$E$88,MATCH(S1847,'入力'!$A$30:$A$88,0)),"")="入るお金",D1847,-D1847))</f>
        <v/>
      </c>
      <c r="U1847" s="39">
        <f>IF(L1847="","",IF(L1847&lt;&gt;1,"見出しなど",IF(N1847=1,"重なり",IF(S1847="",IF(O1847&gt;0,"数えない（直した）",IF(I1847&amp;""="1","振替",IF(A1847&amp;""="0","計算対象外","数えない"))),IF(COUNTIFS('入力'!$A$30:$A$88,S1847)=0,"一覧にない費目",IF(O1847&gt;0,"直した",IF(S1847="未分類","未分類","OK")))))))</f>
        <v/>
      </c>
    </row>
    <row r="1848">
      <c r="A1848" s="40" t="n"/>
      <c r="B1848" s="34" t="n"/>
      <c r="C1848" s="35" t="n"/>
      <c r="D1848" s="36" t="n"/>
      <c r="E1848" s="35" t="n"/>
      <c r="F1848" s="35" t="n"/>
      <c r="G1848" s="35" t="n"/>
      <c r="H1848" s="35" t="n"/>
      <c r="I1848" s="40" t="n"/>
      <c r="J1848" s="35" t="n"/>
      <c r="L1848" s="39">
        <f>IF(B1848="","",IFERROR(YEAR(B1848)*0+D1848*0+1,0))</f>
        <v/>
      </c>
      <c r="M1848" s="55">
        <f>IF(L1848&lt;&gt;1,"",IF(O1848&gt;0,IF(INDEX('分け方の表'!$O$4:$O$53,O1848)&lt;&gt;"",DATE(YEAR(INDEX('分け方の表'!$O$4:$O$53,O1848)),MONTH(INDEX('分け方の表'!$O$4:$O$53,O1848)),1),DATE(YEAR(B1848),MONTH(B1848),1)),DATE(YEAR(B1848),MONTH(B1848),1)))</f>
        <v/>
      </c>
      <c r="N1848" s="39">
        <f>IF(L1848&lt;&gt;1,"",IF(J1848="",0,IF(COUNTIFS($J$4:J1848,J1848)&gt;1,1,0)))</f>
        <v/>
      </c>
      <c r="O1848" s="39">
        <f>IF(L1848&lt;&gt;1,"",IF(J1848="",0,IFERROR(MATCH(J1848,'分け方の表'!$M$4:$M$53,0),0)))</f>
        <v/>
      </c>
      <c r="P1848" s="39">
        <f>IF(L1848&lt;&gt;1,"",IF(SUMPRODUCT((COUNTIFS(C1848,"*"&amp;'分け方の表'!$F$4:$F$23&amp;"*")&gt;0)*('分け方の表'!$F$4:$F$23&lt;&gt;"")*'分け方の表'!$I$4:$I$23)=0,99,1+COUNTIFS('分け方の表'!$I$4:$I$23,"&gt;"&amp;SUMPRODUCT((COUNTIFS(C1848,"*"&amp;'分け方の表'!$F$4:$F$23&amp;"*")&gt;0)*('分け方の表'!$F$4:$F$23&lt;&gt;"")*'分け方の表'!$I$4:$I$23))))</f>
        <v/>
      </c>
      <c r="Q1848" s="39">
        <f>IF(L1848&lt;&gt;1,"",IF(P1848&gt;=99,"",INDEX('分け方の表'!$G$4:$G$23,P1848)&amp;""))</f>
        <v/>
      </c>
      <c r="R1848" s="39">
        <f>IF(L1848&lt;&gt;1,"",IF((F1848="収入")*(G1848="給与")*(E1848&lt;&gt;"")*(COUNTIFS('分け方の表'!$J$4:$J$13,E1848)&gt;0),INDEX('分け方の表'!$K$4:$K$13,MATCH(E1848,'分け方の表'!$J$4:$J$13,0))&amp;"",IFERROR(INDEX('分け方の表'!$C$4:$C$103,MATCH(F1848&amp;"|"&amp;G1848,'分け方の表'!$D$4:$D$103,0))&amp;"",IFERROR(INDEX('分け方の表'!$C$4:$C$103,MATCH(F1848&amp;"|（ほか全部）",'分け方の表'!$D$4:$D$103,0))&amp;"","未分類"))))</f>
        <v/>
      </c>
      <c r="S1848" s="39">
        <f>IF(L1848&lt;&gt;1,"",IF(N1848=1,"",IF(IF(O1848&gt;0,INDEX('分け方の表'!$N$4:$N$53,O1848)&amp;"","")&lt;&gt;"",IF(INDEX('分け方の表'!$N$4:$N$53,O1848)="（数えない）","",INDEX('分け方の表'!$N$4:$N$53,O1848)&amp;""),IF(I1848&amp;""="1",IF((Q1848&lt;&gt;"")*(D1848&lt;0)*(IFERROR(INDEX('入力'!$E$30:$E$88,MATCH(Q1848,'入力'!$A$30:$A$88,0)),"")="貯める・増やす"),Q1848,""),IF(A1848&amp;""="0","",IF(Q1848&lt;&gt;"",Q1848,R1848))))))</f>
        <v/>
      </c>
      <c r="T1848" s="56">
        <f>IF(S1848="","",IF(IFERROR(INDEX('入力'!$E$30:$E$88,MATCH(S1848,'入力'!$A$30:$A$88,0)),"")="入るお金",D1848,-D1848))</f>
        <v/>
      </c>
      <c r="U1848" s="39">
        <f>IF(L1848="","",IF(L1848&lt;&gt;1,"見出しなど",IF(N1848=1,"重なり",IF(S1848="",IF(O1848&gt;0,"数えない（直した）",IF(I1848&amp;""="1","振替",IF(A1848&amp;""="0","計算対象外","数えない"))),IF(COUNTIFS('入力'!$A$30:$A$88,S1848)=0,"一覧にない費目",IF(O1848&gt;0,"直した",IF(S1848="未分類","未分類","OK")))))))</f>
        <v/>
      </c>
    </row>
    <row r="1849">
      <c r="A1849" s="40" t="n"/>
      <c r="B1849" s="34" t="n"/>
      <c r="C1849" s="35" t="n"/>
      <c r="D1849" s="36" t="n"/>
      <c r="E1849" s="35" t="n"/>
      <c r="F1849" s="35" t="n"/>
      <c r="G1849" s="35" t="n"/>
      <c r="H1849" s="35" t="n"/>
      <c r="I1849" s="40" t="n"/>
      <c r="J1849" s="35" t="n"/>
      <c r="L1849" s="39">
        <f>IF(B1849="","",IFERROR(YEAR(B1849)*0+D1849*0+1,0))</f>
        <v/>
      </c>
      <c r="M1849" s="55">
        <f>IF(L1849&lt;&gt;1,"",IF(O1849&gt;0,IF(INDEX('分け方の表'!$O$4:$O$53,O1849)&lt;&gt;"",DATE(YEAR(INDEX('分け方の表'!$O$4:$O$53,O1849)),MONTH(INDEX('分け方の表'!$O$4:$O$53,O1849)),1),DATE(YEAR(B1849),MONTH(B1849),1)),DATE(YEAR(B1849),MONTH(B1849),1)))</f>
        <v/>
      </c>
      <c r="N1849" s="39">
        <f>IF(L1849&lt;&gt;1,"",IF(J1849="",0,IF(COUNTIFS($J$4:J1849,J1849)&gt;1,1,0)))</f>
        <v/>
      </c>
      <c r="O1849" s="39">
        <f>IF(L1849&lt;&gt;1,"",IF(J1849="",0,IFERROR(MATCH(J1849,'分け方の表'!$M$4:$M$53,0),0)))</f>
        <v/>
      </c>
      <c r="P1849" s="39">
        <f>IF(L1849&lt;&gt;1,"",IF(SUMPRODUCT((COUNTIFS(C1849,"*"&amp;'分け方の表'!$F$4:$F$23&amp;"*")&gt;0)*('分け方の表'!$F$4:$F$23&lt;&gt;"")*'分け方の表'!$I$4:$I$23)=0,99,1+COUNTIFS('分け方の表'!$I$4:$I$23,"&gt;"&amp;SUMPRODUCT((COUNTIFS(C1849,"*"&amp;'分け方の表'!$F$4:$F$23&amp;"*")&gt;0)*('分け方の表'!$F$4:$F$23&lt;&gt;"")*'分け方の表'!$I$4:$I$23))))</f>
        <v/>
      </c>
      <c r="Q1849" s="39">
        <f>IF(L1849&lt;&gt;1,"",IF(P1849&gt;=99,"",INDEX('分け方の表'!$G$4:$G$23,P1849)&amp;""))</f>
        <v/>
      </c>
      <c r="R1849" s="39">
        <f>IF(L1849&lt;&gt;1,"",IF((F1849="収入")*(G1849="給与")*(E1849&lt;&gt;"")*(COUNTIFS('分け方の表'!$J$4:$J$13,E1849)&gt;0),INDEX('分け方の表'!$K$4:$K$13,MATCH(E1849,'分け方の表'!$J$4:$J$13,0))&amp;"",IFERROR(INDEX('分け方の表'!$C$4:$C$103,MATCH(F1849&amp;"|"&amp;G1849,'分け方の表'!$D$4:$D$103,0))&amp;"",IFERROR(INDEX('分け方の表'!$C$4:$C$103,MATCH(F1849&amp;"|（ほか全部）",'分け方の表'!$D$4:$D$103,0))&amp;"","未分類"))))</f>
        <v/>
      </c>
      <c r="S1849" s="39">
        <f>IF(L1849&lt;&gt;1,"",IF(N1849=1,"",IF(IF(O1849&gt;0,INDEX('分け方の表'!$N$4:$N$53,O1849)&amp;"","")&lt;&gt;"",IF(INDEX('分け方の表'!$N$4:$N$53,O1849)="（数えない）","",INDEX('分け方の表'!$N$4:$N$53,O1849)&amp;""),IF(I1849&amp;""="1",IF((Q1849&lt;&gt;"")*(D1849&lt;0)*(IFERROR(INDEX('入力'!$E$30:$E$88,MATCH(Q1849,'入力'!$A$30:$A$88,0)),"")="貯める・増やす"),Q1849,""),IF(A1849&amp;""="0","",IF(Q1849&lt;&gt;"",Q1849,R1849))))))</f>
        <v/>
      </c>
      <c r="T1849" s="56">
        <f>IF(S1849="","",IF(IFERROR(INDEX('入力'!$E$30:$E$88,MATCH(S1849,'入力'!$A$30:$A$88,0)),"")="入るお金",D1849,-D1849))</f>
        <v/>
      </c>
      <c r="U1849" s="39">
        <f>IF(L1849="","",IF(L1849&lt;&gt;1,"見出しなど",IF(N1849=1,"重なり",IF(S1849="",IF(O1849&gt;0,"数えない（直した）",IF(I1849&amp;""="1","振替",IF(A1849&amp;""="0","計算対象外","数えない"))),IF(COUNTIFS('入力'!$A$30:$A$88,S1849)=0,"一覧にない費目",IF(O1849&gt;0,"直した",IF(S1849="未分類","未分類","OK")))))))</f>
        <v/>
      </c>
    </row>
    <row r="1850">
      <c r="A1850" s="40" t="n"/>
      <c r="B1850" s="34" t="n"/>
      <c r="C1850" s="35" t="n"/>
      <c r="D1850" s="36" t="n"/>
      <c r="E1850" s="35" t="n"/>
      <c r="F1850" s="35" t="n"/>
      <c r="G1850" s="35" t="n"/>
      <c r="H1850" s="35" t="n"/>
      <c r="I1850" s="40" t="n"/>
      <c r="J1850" s="35" t="n"/>
      <c r="L1850" s="39">
        <f>IF(B1850="","",IFERROR(YEAR(B1850)*0+D1850*0+1,0))</f>
        <v/>
      </c>
      <c r="M1850" s="55">
        <f>IF(L1850&lt;&gt;1,"",IF(O1850&gt;0,IF(INDEX('分け方の表'!$O$4:$O$53,O1850)&lt;&gt;"",DATE(YEAR(INDEX('分け方の表'!$O$4:$O$53,O1850)),MONTH(INDEX('分け方の表'!$O$4:$O$53,O1850)),1),DATE(YEAR(B1850),MONTH(B1850),1)),DATE(YEAR(B1850),MONTH(B1850),1)))</f>
        <v/>
      </c>
      <c r="N1850" s="39">
        <f>IF(L1850&lt;&gt;1,"",IF(J1850="",0,IF(COUNTIFS($J$4:J1850,J1850)&gt;1,1,0)))</f>
        <v/>
      </c>
      <c r="O1850" s="39">
        <f>IF(L1850&lt;&gt;1,"",IF(J1850="",0,IFERROR(MATCH(J1850,'分け方の表'!$M$4:$M$53,0),0)))</f>
        <v/>
      </c>
      <c r="P1850" s="39">
        <f>IF(L1850&lt;&gt;1,"",IF(SUMPRODUCT((COUNTIFS(C1850,"*"&amp;'分け方の表'!$F$4:$F$23&amp;"*")&gt;0)*('分け方の表'!$F$4:$F$23&lt;&gt;"")*'分け方の表'!$I$4:$I$23)=0,99,1+COUNTIFS('分け方の表'!$I$4:$I$23,"&gt;"&amp;SUMPRODUCT((COUNTIFS(C1850,"*"&amp;'分け方の表'!$F$4:$F$23&amp;"*")&gt;0)*('分け方の表'!$F$4:$F$23&lt;&gt;"")*'分け方の表'!$I$4:$I$23))))</f>
        <v/>
      </c>
      <c r="Q1850" s="39">
        <f>IF(L1850&lt;&gt;1,"",IF(P1850&gt;=99,"",INDEX('分け方の表'!$G$4:$G$23,P1850)&amp;""))</f>
        <v/>
      </c>
      <c r="R1850" s="39">
        <f>IF(L1850&lt;&gt;1,"",IF((F1850="収入")*(G1850="給与")*(E1850&lt;&gt;"")*(COUNTIFS('分け方の表'!$J$4:$J$13,E1850)&gt;0),INDEX('分け方の表'!$K$4:$K$13,MATCH(E1850,'分け方の表'!$J$4:$J$13,0))&amp;"",IFERROR(INDEX('分け方の表'!$C$4:$C$103,MATCH(F1850&amp;"|"&amp;G1850,'分け方の表'!$D$4:$D$103,0))&amp;"",IFERROR(INDEX('分け方の表'!$C$4:$C$103,MATCH(F1850&amp;"|（ほか全部）",'分け方の表'!$D$4:$D$103,0))&amp;"","未分類"))))</f>
        <v/>
      </c>
      <c r="S1850" s="39">
        <f>IF(L1850&lt;&gt;1,"",IF(N1850=1,"",IF(IF(O1850&gt;0,INDEX('分け方の表'!$N$4:$N$53,O1850)&amp;"","")&lt;&gt;"",IF(INDEX('分け方の表'!$N$4:$N$53,O1850)="（数えない）","",INDEX('分け方の表'!$N$4:$N$53,O1850)&amp;""),IF(I1850&amp;""="1",IF((Q1850&lt;&gt;"")*(D1850&lt;0)*(IFERROR(INDEX('入力'!$E$30:$E$88,MATCH(Q1850,'入力'!$A$30:$A$88,0)),"")="貯める・増やす"),Q1850,""),IF(A1850&amp;""="0","",IF(Q1850&lt;&gt;"",Q1850,R1850))))))</f>
        <v/>
      </c>
      <c r="T1850" s="56">
        <f>IF(S1850="","",IF(IFERROR(INDEX('入力'!$E$30:$E$88,MATCH(S1850,'入力'!$A$30:$A$88,0)),"")="入るお金",D1850,-D1850))</f>
        <v/>
      </c>
      <c r="U1850" s="39">
        <f>IF(L1850="","",IF(L1850&lt;&gt;1,"見出しなど",IF(N1850=1,"重なり",IF(S1850="",IF(O1850&gt;0,"数えない（直した）",IF(I1850&amp;""="1","振替",IF(A1850&amp;""="0","計算対象外","数えない"))),IF(COUNTIFS('入力'!$A$30:$A$88,S1850)=0,"一覧にない費目",IF(O1850&gt;0,"直した",IF(S1850="未分類","未分類","OK")))))))</f>
        <v/>
      </c>
    </row>
    <row r="1851">
      <c r="A1851" s="40" t="n"/>
      <c r="B1851" s="34" t="n"/>
      <c r="C1851" s="35" t="n"/>
      <c r="D1851" s="36" t="n"/>
      <c r="E1851" s="35" t="n"/>
      <c r="F1851" s="35" t="n"/>
      <c r="G1851" s="35" t="n"/>
      <c r="H1851" s="35" t="n"/>
      <c r="I1851" s="40" t="n"/>
      <c r="J1851" s="35" t="n"/>
      <c r="L1851" s="39">
        <f>IF(B1851="","",IFERROR(YEAR(B1851)*0+D1851*0+1,0))</f>
        <v/>
      </c>
      <c r="M1851" s="55">
        <f>IF(L1851&lt;&gt;1,"",IF(O1851&gt;0,IF(INDEX('分け方の表'!$O$4:$O$53,O1851)&lt;&gt;"",DATE(YEAR(INDEX('分け方の表'!$O$4:$O$53,O1851)),MONTH(INDEX('分け方の表'!$O$4:$O$53,O1851)),1),DATE(YEAR(B1851),MONTH(B1851),1)),DATE(YEAR(B1851),MONTH(B1851),1)))</f>
        <v/>
      </c>
      <c r="N1851" s="39">
        <f>IF(L1851&lt;&gt;1,"",IF(J1851="",0,IF(COUNTIFS($J$4:J1851,J1851)&gt;1,1,0)))</f>
        <v/>
      </c>
      <c r="O1851" s="39">
        <f>IF(L1851&lt;&gt;1,"",IF(J1851="",0,IFERROR(MATCH(J1851,'分け方の表'!$M$4:$M$53,0),0)))</f>
        <v/>
      </c>
      <c r="P1851" s="39">
        <f>IF(L1851&lt;&gt;1,"",IF(SUMPRODUCT((COUNTIFS(C1851,"*"&amp;'分け方の表'!$F$4:$F$23&amp;"*")&gt;0)*('分け方の表'!$F$4:$F$23&lt;&gt;"")*'分け方の表'!$I$4:$I$23)=0,99,1+COUNTIFS('分け方の表'!$I$4:$I$23,"&gt;"&amp;SUMPRODUCT((COUNTIFS(C1851,"*"&amp;'分け方の表'!$F$4:$F$23&amp;"*")&gt;0)*('分け方の表'!$F$4:$F$23&lt;&gt;"")*'分け方の表'!$I$4:$I$23))))</f>
        <v/>
      </c>
      <c r="Q1851" s="39">
        <f>IF(L1851&lt;&gt;1,"",IF(P1851&gt;=99,"",INDEX('分け方の表'!$G$4:$G$23,P1851)&amp;""))</f>
        <v/>
      </c>
      <c r="R1851" s="39">
        <f>IF(L1851&lt;&gt;1,"",IF((F1851="収入")*(G1851="給与")*(E1851&lt;&gt;"")*(COUNTIFS('分け方の表'!$J$4:$J$13,E1851)&gt;0),INDEX('分け方の表'!$K$4:$K$13,MATCH(E1851,'分け方の表'!$J$4:$J$13,0))&amp;"",IFERROR(INDEX('分け方の表'!$C$4:$C$103,MATCH(F1851&amp;"|"&amp;G1851,'分け方の表'!$D$4:$D$103,0))&amp;"",IFERROR(INDEX('分け方の表'!$C$4:$C$103,MATCH(F1851&amp;"|（ほか全部）",'分け方の表'!$D$4:$D$103,0))&amp;"","未分類"))))</f>
        <v/>
      </c>
      <c r="S1851" s="39">
        <f>IF(L1851&lt;&gt;1,"",IF(N1851=1,"",IF(IF(O1851&gt;0,INDEX('分け方の表'!$N$4:$N$53,O1851)&amp;"","")&lt;&gt;"",IF(INDEX('分け方の表'!$N$4:$N$53,O1851)="（数えない）","",INDEX('分け方の表'!$N$4:$N$53,O1851)&amp;""),IF(I1851&amp;""="1",IF((Q1851&lt;&gt;"")*(D1851&lt;0)*(IFERROR(INDEX('入力'!$E$30:$E$88,MATCH(Q1851,'入力'!$A$30:$A$88,0)),"")="貯める・増やす"),Q1851,""),IF(A1851&amp;""="0","",IF(Q1851&lt;&gt;"",Q1851,R1851))))))</f>
        <v/>
      </c>
      <c r="T1851" s="56">
        <f>IF(S1851="","",IF(IFERROR(INDEX('入力'!$E$30:$E$88,MATCH(S1851,'入力'!$A$30:$A$88,0)),"")="入るお金",D1851,-D1851))</f>
        <v/>
      </c>
      <c r="U1851" s="39">
        <f>IF(L1851="","",IF(L1851&lt;&gt;1,"見出しなど",IF(N1851=1,"重なり",IF(S1851="",IF(O1851&gt;0,"数えない（直した）",IF(I1851&amp;""="1","振替",IF(A1851&amp;""="0","計算対象外","数えない"))),IF(COUNTIFS('入力'!$A$30:$A$88,S1851)=0,"一覧にない費目",IF(O1851&gt;0,"直した",IF(S1851="未分類","未分類","OK")))))))</f>
        <v/>
      </c>
    </row>
    <row r="1852">
      <c r="A1852" s="40" t="n"/>
      <c r="B1852" s="34" t="n"/>
      <c r="C1852" s="35" t="n"/>
      <c r="D1852" s="36" t="n"/>
      <c r="E1852" s="35" t="n"/>
      <c r="F1852" s="35" t="n"/>
      <c r="G1852" s="35" t="n"/>
      <c r="H1852" s="35" t="n"/>
      <c r="I1852" s="40" t="n"/>
      <c r="J1852" s="35" t="n"/>
      <c r="L1852" s="39">
        <f>IF(B1852="","",IFERROR(YEAR(B1852)*0+D1852*0+1,0))</f>
        <v/>
      </c>
      <c r="M1852" s="55">
        <f>IF(L1852&lt;&gt;1,"",IF(O1852&gt;0,IF(INDEX('分け方の表'!$O$4:$O$53,O1852)&lt;&gt;"",DATE(YEAR(INDEX('分け方の表'!$O$4:$O$53,O1852)),MONTH(INDEX('分け方の表'!$O$4:$O$53,O1852)),1),DATE(YEAR(B1852),MONTH(B1852),1)),DATE(YEAR(B1852),MONTH(B1852),1)))</f>
        <v/>
      </c>
      <c r="N1852" s="39">
        <f>IF(L1852&lt;&gt;1,"",IF(J1852="",0,IF(COUNTIFS($J$4:J1852,J1852)&gt;1,1,0)))</f>
        <v/>
      </c>
      <c r="O1852" s="39">
        <f>IF(L1852&lt;&gt;1,"",IF(J1852="",0,IFERROR(MATCH(J1852,'分け方の表'!$M$4:$M$53,0),0)))</f>
        <v/>
      </c>
      <c r="P1852" s="39">
        <f>IF(L1852&lt;&gt;1,"",IF(SUMPRODUCT((COUNTIFS(C1852,"*"&amp;'分け方の表'!$F$4:$F$23&amp;"*")&gt;0)*('分け方の表'!$F$4:$F$23&lt;&gt;"")*'分け方の表'!$I$4:$I$23)=0,99,1+COUNTIFS('分け方の表'!$I$4:$I$23,"&gt;"&amp;SUMPRODUCT((COUNTIFS(C1852,"*"&amp;'分け方の表'!$F$4:$F$23&amp;"*")&gt;0)*('分け方の表'!$F$4:$F$23&lt;&gt;"")*'分け方の表'!$I$4:$I$23))))</f>
        <v/>
      </c>
      <c r="Q1852" s="39">
        <f>IF(L1852&lt;&gt;1,"",IF(P1852&gt;=99,"",INDEX('分け方の表'!$G$4:$G$23,P1852)&amp;""))</f>
        <v/>
      </c>
      <c r="R1852" s="39">
        <f>IF(L1852&lt;&gt;1,"",IF((F1852="収入")*(G1852="給与")*(E1852&lt;&gt;"")*(COUNTIFS('分け方の表'!$J$4:$J$13,E1852)&gt;0),INDEX('分け方の表'!$K$4:$K$13,MATCH(E1852,'分け方の表'!$J$4:$J$13,0))&amp;"",IFERROR(INDEX('分け方の表'!$C$4:$C$103,MATCH(F1852&amp;"|"&amp;G1852,'分け方の表'!$D$4:$D$103,0))&amp;"",IFERROR(INDEX('分け方の表'!$C$4:$C$103,MATCH(F1852&amp;"|（ほか全部）",'分け方の表'!$D$4:$D$103,0))&amp;"","未分類"))))</f>
        <v/>
      </c>
      <c r="S1852" s="39">
        <f>IF(L1852&lt;&gt;1,"",IF(N1852=1,"",IF(IF(O1852&gt;0,INDEX('分け方の表'!$N$4:$N$53,O1852)&amp;"","")&lt;&gt;"",IF(INDEX('分け方の表'!$N$4:$N$53,O1852)="（数えない）","",INDEX('分け方の表'!$N$4:$N$53,O1852)&amp;""),IF(I1852&amp;""="1",IF((Q1852&lt;&gt;"")*(D1852&lt;0)*(IFERROR(INDEX('入力'!$E$30:$E$88,MATCH(Q1852,'入力'!$A$30:$A$88,0)),"")="貯める・増やす"),Q1852,""),IF(A1852&amp;""="0","",IF(Q1852&lt;&gt;"",Q1852,R1852))))))</f>
        <v/>
      </c>
      <c r="T1852" s="56">
        <f>IF(S1852="","",IF(IFERROR(INDEX('入力'!$E$30:$E$88,MATCH(S1852,'入力'!$A$30:$A$88,0)),"")="入るお金",D1852,-D1852))</f>
        <v/>
      </c>
      <c r="U1852" s="39">
        <f>IF(L1852="","",IF(L1852&lt;&gt;1,"見出しなど",IF(N1852=1,"重なり",IF(S1852="",IF(O1852&gt;0,"数えない（直した）",IF(I1852&amp;""="1","振替",IF(A1852&amp;""="0","計算対象外","数えない"))),IF(COUNTIFS('入力'!$A$30:$A$88,S1852)=0,"一覧にない費目",IF(O1852&gt;0,"直した",IF(S1852="未分類","未分類","OK")))))))</f>
        <v/>
      </c>
    </row>
    <row r="1853">
      <c r="A1853" s="40" t="n"/>
      <c r="B1853" s="34" t="n"/>
      <c r="C1853" s="35" t="n"/>
      <c r="D1853" s="36" t="n"/>
      <c r="E1853" s="35" t="n"/>
      <c r="F1853" s="35" t="n"/>
      <c r="G1853" s="35" t="n"/>
      <c r="H1853" s="35" t="n"/>
      <c r="I1853" s="40" t="n"/>
      <c r="J1853" s="35" t="n"/>
      <c r="L1853" s="39">
        <f>IF(B1853="","",IFERROR(YEAR(B1853)*0+D1853*0+1,0))</f>
        <v/>
      </c>
      <c r="M1853" s="55">
        <f>IF(L1853&lt;&gt;1,"",IF(O1853&gt;0,IF(INDEX('分け方の表'!$O$4:$O$53,O1853)&lt;&gt;"",DATE(YEAR(INDEX('分け方の表'!$O$4:$O$53,O1853)),MONTH(INDEX('分け方の表'!$O$4:$O$53,O1853)),1),DATE(YEAR(B1853),MONTH(B1853),1)),DATE(YEAR(B1853),MONTH(B1853),1)))</f>
        <v/>
      </c>
      <c r="N1853" s="39">
        <f>IF(L1853&lt;&gt;1,"",IF(J1853="",0,IF(COUNTIFS($J$4:J1853,J1853)&gt;1,1,0)))</f>
        <v/>
      </c>
      <c r="O1853" s="39">
        <f>IF(L1853&lt;&gt;1,"",IF(J1853="",0,IFERROR(MATCH(J1853,'分け方の表'!$M$4:$M$53,0),0)))</f>
        <v/>
      </c>
      <c r="P1853" s="39">
        <f>IF(L1853&lt;&gt;1,"",IF(SUMPRODUCT((COUNTIFS(C1853,"*"&amp;'分け方の表'!$F$4:$F$23&amp;"*")&gt;0)*('分け方の表'!$F$4:$F$23&lt;&gt;"")*'分け方の表'!$I$4:$I$23)=0,99,1+COUNTIFS('分け方の表'!$I$4:$I$23,"&gt;"&amp;SUMPRODUCT((COUNTIFS(C1853,"*"&amp;'分け方の表'!$F$4:$F$23&amp;"*")&gt;0)*('分け方の表'!$F$4:$F$23&lt;&gt;"")*'分け方の表'!$I$4:$I$23))))</f>
        <v/>
      </c>
      <c r="Q1853" s="39">
        <f>IF(L1853&lt;&gt;1,"",IF(P1853&gt;=99,"",INDEX('分け方の表'!$G$4:$G$23,P1853)&amp;""))</f>
        <v/>
      </c>
      <c r="R1853" s="39">
        <f>IF(L1853&lt;&gt;1,"",IF((F1853="収入")*(G1853="給与")*(E1853&lt;&gt;"")*(COUNTIFS('分け方の表'!$J$4:$J$13,E1853)&gt;0),INDEX('分け方の表'!$K$4:$K$13,MATCH(E1853,'分け方の表'!$J$4:$J$13,0))&amp;"",IFERROR(INDEX('分け方の表'!$C$4:$C$103,MATCH(F1853&amp;"|"&amp;G1853,'分け方の表'!$D$4:$D$103,0))&amp;"",IFERROR(INDEX('分け方の表'!$C$4:$C$103,MATCH(F1853&amp;"|（ほか全部）",'分け方の表'!$D$4:$D$103,0))&amp;"","未分類"))))</f>
        <v/>
      </c>
      <c r="S1853" s="39">
        <f>IF(L1853&lt;&gt;1,"",IF(N1853=1,"",IF(IF(O1853&gt;0,INDEX('分け方の表'!$N$4:$N$53,O1853)&amp;"","")&lt;&gt;"",IF(INDEX('分け方の表'!$N$4:$N$53,O1853)="（数えない）","",INDEX('分け方の表'!$N$4:$N$53,O1853)&amp;""),IF(I1853&amp;""="1",IF((Q1853&lt;&gt;"")*(D1853&lt;0)*(IFERROR(INDEX('入力'!$E$30:$E$88,MATCH(Q1853,'入力'!$A$30:$A$88,0)),"")="貯める・増やす"),Q1853,""),IF(A1853&amp;""="0","",IF(Q1853&lt;&gt;"",Q1853,R1853))))))</f>
        <v/>
      </c>
      <c r="T1853" s="56">
        <f>IF(S1853="","",IF(IFERROR(INDEX('入力'!$E$30:$E$88,MATCH(S1853,'入力'!$A$30:$A$88,0)),"")="入るお金",D1853,-D1853))</f>
        <v/>
      </c>
      <c r="U1853" s="39">
        <f>IF(L1853="","",IF(L1853&lt;&gt;1,"見出しなど",IF(N1853=1,"重なり",IF(S1853="",IF(O1853&gt;0,"数えない（直した）",IF(I1853&amp;""="1","振替",IF(A1853&amp;""="0","計算対象外","数えない"))),IF(COUNTIFS('入力'!$A$30:$A$88,S1853)=0,"一覧にない費目",IF(O1853&gt;0,"直した",IF(S1853="未分類","未分類","OK")))))))</f>
        <v/>
      </c>
    </row>
    <row r="1854">
      <c r="A1854" s="40" t="n"/>
      <c r="B1854" s="34" t="n"/>
      <c r="C1854" s="35" t="n"/>
      <c r="D1854" s="36" t="n"/>
      <c r="E1854" s="35" t="n"/>
      <c r="F1854" s="35" t="n"/>
      <c r="G1854" s="35" t="n"/>
      <c r="H1854" s="35" t="n"/>
      <c r="I1854" s="40" t="n"/>
      <c r="J1854" s="35" t="n"/>
      <c r="L1854" s="39">
        <f>IF(B1854="","",IFERROR(YEAR(B1854)*0+D1854*0+1,0))</f>
        <v/>
      </c>
      <c r="M1854" s="55">
        <f>IF(L1854&lt;&gt;1,"",IF(O1854&gt;0,IF(INDEX('分け方の表'!$O$4:$O$53,O1854)&lt;&gt;"",DATE(YEAR(INDEX('分け方の表'!$O$4:$O$53,O1854)),MONTH(INDEX('分け方の表'!$O$4:$O$53,O1854)),1),DATE(YEAR(B1854),MONTH(B1854),1)),DATE(YEAR(B1854),MONTH(B1854),1)))</f>
        <v/>
      </c>
      <c r="N1854" s="39">
        <f>IF(L1854&lt;&gt;1,"",IF(J1854="",0,IF(COUNTIFS($J$4:J1854,J1854)&gt;1,1,0)))</f>
        <v/>
      </c>
      <c r="O1854" s="39">
        <f>IF(L1854&lt;&gt;1,"",IF(J1854="",0,IFERROR(MATCH(J1854,'分け方の表'!$M$4:$M$53,0),0)))</f>
        <v/>
      </c>
      <c r="P1854" s="39">
        <f>IF(L1854&lt;&gt;1,"",IF(SUMPRODUCT((COUNTIFS(C1854,"*"&amp;'分け方の表'!$F$4:$F$23&amp;"*")&gt;0)*('分け方の表'!$F$4:$F$23&lt;&gt;"")*'分け方の表'!$I$4:$I$23)=0,99,1+COUNTIFS('分け方の表'!$I$4:$I$23,"&gt;"&amp;SUMPRODUCT((COUNTIFS(C1854,"*"&amp;'分け方の表'!$F$4:$F$23&amp;"*")&gt;0)*('分け方の表'!$F$4:$F$23&lt;&gt;"")*'分け方の表'!$I$4:$I$23))))</f>
        <v/>
      </c>
      <c r="Q1854" s="39">
        <f>IF(L1854&lt;&gt;1,"",IF(P1854&gt;=99,"",INDEX('分け方の表'!$G$4:$G$23,P1854)&amp;""))</f>
        <v/>
      </c>
      <c r="R1854" s="39">
        <f>IF(L1854&lt;&gt;1,"",IF((F1854="収入")*(G1854="給与")*(E1854&lt;&gt;"")*(COUNTIFS('分け方の表'!$J$4:$J$13,E1854)&gt;0),INDEX('分け方の表'!$K$4:$K$13,MATCH(E1854,'分け方の表'!$J$4:$J$13,0))&amp;"",IFERROR(INDEX('分け方の表'!$C$4:$C$103,MATCH(F1854&amp;"|"&amp;G1854,'分け方の表'!$D$4:$D$103,0))&amp;"",IFERROR(INDEX('分け方の表'!$C$4:$C$103,MATCH(F1854&amp;"|（ほか全部）",'分け方の表'!$D$4:$D$103,0))&amp;"","未分類"))))</f>
        <v/>
      </c>
      <c r="S1854" s="39">
        <f>IF(L1854&lt;&gt;1,"",IF(N1854=1,"",IF(IF(O1854&gt;0,INDEX('分け方の表'!$N$4:$N$53,O1854)&amp;"","")&lt;&gt;"",IF(INDEX('分け方の表'!$N$4:$N$53,O1854)="（数えない）","",INDEX('分け方の表'!$N$4:$N$53,O1854)&amp;""),IF(I1854&amp;""="1",IF((Q1854&lt;&gt;"")*(D1854&lt;0)*(IFERROR(INDEX('入力'!$E$30:$E$88,MATCH(Q1854,'入力'!$A$30:$A$88,0)),"")="貯める・増やす"),Q1854,""),IF(A1854&amp;""="0","",IF(Q1854&lt;&gt;"",Q1854,R1854))))))</f>
        <v/>
      </c>
      <c r="T1854" s="56">
        <f>IF(S1854="","",IF(IFERROR(INDEX('入力'!$E$30:$E$88,MATCH(S1854,'入力'!$A$30:$A$88,0)),"")="入るお金",D1854,-D1854))</f>
        <v/>
      </c>
      <c r="U1854" s="39">
        <f>IF(L1854="","",IF(L1854&lt;&gt;1,"見出しなど",IF(N1854=1,"重なり",IF(S1854="",IF(O1854&gt;0,"数えない（直した）",IF(I1854&amp;""="1","振替",IF(A1854&amp;""="0","計算対象外","数えない"))),IF(COUNTIFS('入力'!$A$30:$A$88,S1854)=0,"一覧にない費目",IF(O1854&gt;0,"直した",IF(S1854="未分類","未分類","OK")))))))</f>
        <v/>
      </c>
    </row>
    <row r="1855">
      <c r="A1855" s="40" t="n"/>
      <c r="B1855" s="34" t="n"/>
      <c r="C1855" s="35" t="n"/>
      <c r="D1855" s="36" t="n"/>
      <c r="E1855" s="35" t="n"/>
      <c r="F1855" s="35" t="n"/>
      <c r="G1855" s="35" t="n"/>
      <c r="H1855" s="35" t="n"/>
      <c r="I1855" s="40" t="n"/>
      <c r="J1855" s="35" t="n"/>
      <c r="L1855" s="39">
        <f>IF(B1855="","",IFERROR(YEAR(B1855)*0+D1855*0+1,0))</f>
        <v/>
      </c>
      <c r="M1855" s="55">
        <f>IF(L1855&lt;&gt;1,"",IF(O1855&gt;0,IF(INDEX('分け方の表'!$O$4:$O$53,O1855)&lt;&gt;"",DATE(YEAR(INDEX('分け方の表'!$O$4:$O$53,O1855)),MONTH(INDEX('分け方の表'!$O$4:$O$53,O1855)),1),DATE(YEAR(B1855),MONTH(B1855),1)),DATE(YEAR(B1855),MONTH(B1855),1)))</f>
        <v/>
      </c>
      <c r="N1855" s="39">
        <f>IF(L1855&lt;&gt;1,"",IF(J1855="",0,IF(COUNTIFS($J$4:J1855,J1855)&gt;1,1,0)))</f>
        <v/>
      </c>
      <c r="O1855" s="39">
        <f>IF(L1855&lt;&gt;1,"",IF(J1855="",0,IFERROR(MATCH(J1855,'分け方の表'!$M$4:$M$53,0),0)))</f>
        <v/>
      </c>
      <c r="P1855" s="39">
        <f>IF(L1855&lt;&gt;1,"",IF(SUMPRODUCT((COUNTIFS(C1855,"*"&amp;'分け方の表'!$F$4:$F$23&amp;"*")&gt;0)*('分け方の表'!$F$4:$F$23&lt;&gt;"")*'分け方の表'!$I$4:$I$23)=0,99,1+COUNTIFS('分け方の表'!$I$4:$I$23,"&gt;"&amp;SUMPRODUCT((COUNTIFS(C1855,"*"&amp;'分け方の表'!$F$4:$F$23&amp;"*")&gt;0)*('分け方の表'!$F$4:$F$23&lt;&gt;"")*'分け方の表'!$I$4:$I$23))))</f>
        <v/>
      </c>
      <c r="Q1855" s="39">
        <f>IF(L1855&lt;&gt;1,"",IF(P1855&gt;=99,"",INDEX('分け方の表'!$G$4:$G$23,P1855)&amp;""))</f>
        <v/>
      </c>
      <c r="R1855" s="39">
        <f>IF(L1855&lt;&gt;1,"",IF((F1855="収入")*(G1855="給与")*(E1855&lt;&gt;"")*(COUNTIFS('分け方の表'!$J$4:$J$13,E1855)&gt;0),INDEX('分け方の表'!$K$4:$K$13,MATCH(E1855,'分け方の表'!$J$4:$J$13,0))&amp;"",IFERROR(INDEX('分け方の表'!$C$4:$C$103,MATCH(F1855&amp;"|"&amp;G1855,'分け方の表'!$D$4:$D$103,0))&amp;"",IFERROR(INDEX('分け方の表'!$C$4:$C$103,MATCH(F1855&amp;"|（ほか全部）",'分け方の表'!$D$4:$D$103,0))&amp;"","未分類"))))</f>
        <v/>
      </c>
      <c r="S1855" s="39">
        <f>IF(L1855&lt;&gt;1,"",IF(N1855=1,"",IF(IF(O1855&gt;0,INDEX('分け方の表'!$N$4:$N$53,O1855)&amp;"","")&lt;&gt;"",IF(INDEX('分け方の表'!$N$4:$N$53,O1855)="（数えない）","",INDEX('分け方の表'!$N$4:$N$53,O1855)&amp;""),IF(I1855&amp;""="1",IF((Q1855&lt;&gt;"")*(D1855&lt;0)*(IFERROR(INDEX('入力'!$E$30:$E$88,MATCH(Q1855,'入力'!$A$30:$A$88,0)),"")="貯める・増やす"),Q1855,""),IF(A1855&amp;""="0","",IF(Q1855&lt;&gt;"",Q1855,R1855))))))</f>
        <v/>
      </c>
      <c r="T1855" s="56">
        <f>IF(S1855="","",IF(IFERROR(INDEX('入力'!$E$30:$E$88,MATCH(S1855,'入力'!$A$30:$A$88,0)),"")="入るお金",D1855,-D1855))</f>
        <v/>
      </c>
      <c r="U1855" s="39">
        <f>IF(L1855="","",IF(L1855&lt;&gt;1,"見出しなど",IF(N1855=1,"重なり",IF(S1855="",IF(O1855&gt;0,"数えない（直した）",IF(I1855&amp;""="1","振替",IF(A1855&amp;""="0","計算対象外","数えない"))),IF(COUNTIFS('入力'!$A$30:$A$88,S1855)=0,"一覧にない費目",IF(O1855&gt;0,"直した",IF(S1855="未分類","未分類","OK")))))))</f>
        <v/>
      </c>
    </row>
    <row r="1856">
      <c r="A1856" s="40" t="n"/>
      <c r="B1856" s="34" t="n"/>
      <c r="C1856" s="35" t="n"/>
      <c r="D1856" s="36" t="n"/>
      <c r="E1856" s="35" t="n"/>
      <c r="F1856" s="35" t="n"/>
      <c r="G1856" s="35" t="n"/>
      <c r="H1856" s="35" t="n"/>
      <c r="I1856" s="40" t="n"/>
      <c r="J1856" s="35" t="n"/>
      <c r="L1856" s="39">
        <f>IF(B1856="","",IFERROR(YEAR(B1856)*0+D1856*0+1,0))</f>
        <v/>
      </c>
      <c r="M1856" s="55">
        <f>IF(L1856&lt;&gt;1,"",IF(O1856&gt;0,IF(INDEX('分け方の表'!$O$4:$O$53,O1856)&lt;&gt;"",DATE(YEAR(INDEX('分け方の表'!$O$4:$O$53,O1856)),MONTH(INDEX('分け方の表'!$O$4:$O$53,O1856)),1),DATE(YEAR(B1856),MONTH(B1856),1)),DATE(YEAR(B1856),MONTH(B1856),1)))</f>
        <v/>
      </c>
      <c r="N1856" s="39">
        <f>IF(L1856&lt;&gt;1,"",IF(J1856="",0,IF(COUNTIFS($J$4:J1856,J1856)&gt;1,1,0)))</f>
        <v/>
      </c>
      <c r="O1856" s="39">
        <f>IF(L1856&lt;&gt;1,"",IF(J1856="",0,IFERROR(MATCH(J1856,'分け方の表'!$M$4:$M$53,0),0)))</f>
        <v/>
      </c>
      <c r="P1856" s="39">
        <f>IF(L1856&lt;&gt;1,"",IF(SUMPRODUCT((COUNTIFS(C1856,"*"&amp;'分け方の表'!$F$4:$F$23&amp;"*")&gt;0)*('分け方の表'!$F$4:$F$23&lt;&gt;"")*'分け方の表'!$I$4:$I$23)=0,99,1+COUNTIFS('分け方の表'!$I$4:$I$23,"&gt;"&amp;SUMPRODUCT((COUNTIFS(C1856,"*"&amp;'分け方の表'!$F$4:$F$23&amp;"*")&gt;0)*('分け方の表'!$F$4:$F$23&lt;&gt;"")*'分け方の表'!$I$4:$I$23))))</f>
        <v/>
      </c>
      <c r="Q1856" s="39">
        <f>IF(L1856&lt;&gt;1,"",IF(P1856&gt;=99,"",INDEX('分け方の表'!$G$4:$G$23,P1856)&amp;""))</f>
        <v/>
      </c>
      <c r="R1856" s="39">
        <f>IF(L1856&lt;&gt;1,"",IF((F1856="収入")*(G1856="給与")*(E1856&lt;&gt;"")*(COUNTIFS('分け方の表'!$J$4:$J$13,E1856)&gt;0),INDEX('分け方の表'!$K$4:$K$13,MATCH(E1856,'分け方の表'!$J$4:$J$13,0))&amp;"",IFERROR(INDEX('分け方の表'!$C$4:$C$103,MATCH(F1856&amp;"|"&amp;G1856,'分け方の表'!$D$4:$D$103,0))&amp;"",IFERROR(INDEX('分け方の表'!$C$4:$C$103,MATCH(F1856&amp;"|（ほか全部）",'分け方の表'!$D$4:$D$103,0))&amp;"","未分類"))))</f>
        <v/>
      </c>
      <c r="S1856" s="39">
        <f>IF(L1856&lt;&gt;1,"",IF(N1856=1,"",IF(IF(O1856&gt;0,INDEX('分け方の表'!$N$4:$N$53,O1856)&amp;"","")&lt;&gt;"",IF(INDEX('分け方の表'!$N$4:$N$53,O1856)="（数えない）","",INDEX('分け方の表'!$N$4:$N$53,O1856)&amp;""),IF(I1856&amp;""="1",IF((Q1856&lt;&gt;"")*(D1856&lt;0)*(IFERROR(INDEX('入力'!$E$30:$E$88,MATCH(Q1856,'入力'!$A$30:$A$88,0)),"")="貯める・増やす"),Q1856,""),IF(A1856&amp;""="0","",IF(Q1856&lt;&gt;"",Q1856,R1856))))))</f>
        <v/>
      </c>
      <c r="T1856" s="56">
        <f>IF(S1856="","",IF(IFERROR(INDEX('入力'!$E$30:$E$88,MATCH(S1856,'入力'!$A$30:$A$88,0)),"")="入るお金",D1856,-D1856))</f>
        <v/>
      </c>
      <c r="U1856" s="39">
        <f>IF(L1856="","",IF(L1856&lt;&gt;1,"見出しなど",IF(N1856=1,"重なり",IF(S1856="",IF(O1856&gt;0,"数えない（直した）",IF(I1856&amp;""="1","振替",IF(A1856&amp;""="0","計算対象外","数えない"))),IF(COUNTIFS('入力'!$A$30:$A$88,S1856)=0,"一覧にない費目",IF(O1856&gt;0,"直した",IF(S1856="未分類","未分類","OK")))))))</f>
        <v/>
      </c>
    </row>
    <row r="1857">
      <c r="A1857" s="40" t="n"/>
      <c r="B1857" s="34" t="n"/>
      <c r="C1857" s="35" t="n"/>
      <c r="D1857" s="36" t="n"/>
      <c r="E1857" s="35" t="n"/>
      <c r="F1857" s="35" t="n"/>
      <c r="G1857" s="35" t="n"/>
      <c r="H1857" s="35" t="n"/>
      <c r="I1857" s="40" t="n"/>
      <c r="J1857" s="35" t="n"/>
      <c r="L1857" s="39">
        <f>IF(B1857="","",IFERROR(YEAR(B1857)*0+D1857*0+1,0))</f>
        <v/>
      </c>
      <c r="M1857" s="55">
        <f>IF(L1857&lt;&gt;1,"",IF(O1857&gt;0,IF(INDEX('分け方の表'!$O$4:$O$53,O1857)&lt;&gt;"",DATE(YEAR(INDEX('分け方の表'!$O$4:$O$53,O1857)),MONTH(INDEX('分け方の表'!$O$4:$O$53,O1857)),1),DATE(YEAR(B1857),MONTH(B1857),1)),DATE(YEAR(B1857),MONTH(B1857),1)))</f>
        <v/>
      </c>
      <c r="N1857" s="39">
        <f>IF(L1857&lt;&gt;1,"",IF(J1857="",0,IF(COUNTIFS($J$4:J1857,J1857)&gt;1,1,0)))</f>
        <v/>
      </c>
      <c r="O1857" s="39">
        <f>IF(L1857&lt;&gt;1,"",IF(J1857="",0,IFERROR(MATCH(J1857,'分け方の表'!$M$4:$M$53,0),0)))</f>
        <v/>
      </c>
      <c r="P1857" s="39">
        <f>IF(L1857&lt;&gt;1,"",IF(SUMPRODUCT((COUNTIFS(C1857,"*"&amp;'分け方の表'!$F$4:$F$23&amp;"*")&gt;0)*('分け方の表'!$F$4:$F$23&lt;&gt;"")*'分け方の表'!$I$4:$I$23)=0,99,1+COUNTIFS('分け方の表'!$I$4:$I$23,"&gt;"&amp;SUMPRODUCT((COUNTIFS(C1857,"*"&amp;'分け方の表'!$F$4:$F$23&amp;"*")&gt;0)*('分け方の表'!$F$4:$F$23&lt;&gt;"")*'分け方の表'!$I$4:$I$23))))</f>
        <v/>
      </c>
      <c r="Q1857" s="39">
        <f>IF(L1857&lt;&gt;1,"",IF(P1857&gt;=99,"",INDEX('分け方の表'!$G$4:$G$23,P1857)&amp;""))</f>
        <v/>
      </c>
      <c r="R1857" s="39">
        <f>IF(L1857&lt;&gt;1,"",IF((F1857="収入")*(G1857="給与")*(E1857&lt;&gt;"")*(COUNTIFS('分け方の表'!$J$4:$J$13,E1857)&gt;0),INDEX('分け方の表'!$K$4:$K$13,MATCH(E1857,'分け方の表'!$J$4:$J$13,0))&amp;"",IFERROR(INDEX('分け方の表'!$C$4:$C$103,MATCH(F1857&amp;"|"&amp;G1857,'分け方の表'!$D$4:$D$103,0))&amp;"",IFERROR(INDEX('分け方の表'!$C$4:$C$103,MATCH(F1857&amp;"|（ほか全部）",'分け方の表'!$D$4:$D$103,0))&amp;"","未分類"))))</f>
        <v/>
      </c>
      <c r="S1857" s="39">
        <f>IF(L1857&lt;&gt;1,"",IF(N1857=1,"",IF(IF(O1857&gt;0,INDEX('分け方の表'!$N$4:$N$53,O1857)&amp;"","")&lt;&gt;"",IF(INDEX('分け方の表'!$N$4:$N$53,O1857)="（数えない）","",INDEX('分け方の表'!$N$4:$N$53,O1857)&amp;""),IF(I1857&amp;""="1",IF((Q1857&lt;&gt;"")*(D1857&lt;0)*(IFERROR(INDEX('入力'!$E$30:$E$88,MATCH(Q1857,'入力'!$A$30:$A$88,0)),"")="貯める・増やす"),Q1857,""),IF(A1857&amp;""="0","",IF(Q1857&lt;&gt;"",Q1857,R1857))))))</f>
        <v/>
      </c>
      <c r="T1857" s="56">
        <f>IF(S1857="","",IF(IFERROR(INDEX('入力'!$E$30:$E$88,MATCH(S1857,'入力'!$A$30:$A$88,0)),"")="入るお金",D1857,-D1857))</f>
        <v/>
      </c>
      <c r="U1857" s="39">
        <f>IF(L1857="","",IF(L1857&lt;&gt;1,"見出しなど",IF(N1857=1,"重なり",IF(S1857="",IF(O1857&gt;0,"数えない（直した）",IF(I1857&amp;""="1","振替",IF(A1857&amp;""="0","計算対象外","数えない"))),IF(COUNTIFS('入力'!$A$30:$A$88,S1857)=0,"一覧にない費目",IF(O1857&gt;0,"直した",IF(S1857="未分類","未分類","OK")))))))</f>
        <v/>
      </c>
    </row>
    <row r="1858">
      <c r="A1858" s="40" t="n"/>
      <c r="B1858" s="34" t="n"/>
      <c r="C1858" s="35" t="n"/>
      <c r="D1858" s="36" t="n"/>
      <c r="E1858" s="35" t="n"/>
      <c r="F1858" s="35" t="n"/>
      <c r="G1858" s="35" t="n"/>
      <c r="H1858" s="35" t="n"/>
      <c r="I1858" s="40" t="n"/>
      <c r="J1858" s="35" t="n"/>
      <c r="L1858" s="39">
        <f>IF(B1858="","",IFERROR(YEAR(B1858)*0+D1858*0+1,0))</f>
        <v/>
      </c>
      <c r="M1858" s="55">
        <f>IF(L1858&lt;&gt;1,"",IF(O1858&gt;0,IF(INDEX('分け方の表'!$O$4:$O$53,O1858)&lt;&gt;"",DATE(YEAR(INDEX('分け方の表'!$O$4:$O$53,O1858)),MONTH(INDEX('分け方の表'!$O$4:$O$53,O1858)),1),DATE(YEAR(B1858),MONTH(B1858),1)),DATE(YEAR(B1858),MONTH(B1858),1)))</f>
        <v/>
      </c>
      <c r="N1858" s="39">
        <f>IF(L1858&lt;&gt;1,"",IF(J1858="",0,IF(COUNTIFS($J$4:J1858,J1858)&gt;1,1,0)))</f>
        <v/>
      </c>
      <c r="O1858" s="39">
        <f>IF(L1858&lt;&gt;1,"",IF(J1858="",0,IFERROR(MATCH(J1858,'分け方の表'!$M$4:$M$53,0),0)))</f>
        <v/>
      </c>
      <c r="P1858" s="39">
        <f>IF(L1858&lt;&gt;1,"",IF(SUMPRODUCT((COUNTIFS(C1858,"*"&amp;'分け方の表'!$F$4:$F$23&amp;"*")&gt;0)*('分け方の表'!$F$4:$F$23&lt;&gt;"")*'分け方の表'!$I$4:$I$23)=0,99,1+COUNTIFS('分け方の表'!$I$4:$I$23,"&gt;"&amp;SUMPRODUCT((COUNTIFS(C1858,"*"&amp;'分け方の表'!$F$4:$F$23&amp;"*")&gt;0)*('分け方の表'!$F$4:$F$23&lt;&gt;"")*'分け方の表'!$I$4:$I$23))))</f>
        <v/>
      </c>
      <c r="Q1858" s="39">
        <f>IF(L1858&lt;&gt;1,"",IF(P1858&gt;=99,"",INDEX('分け方の表'!$G$4:$G$23,P1858)&amp;""))</f>
        <v/>
      </c>
      <c r="R1858" s="39">
        <f>IF(L1858&lt;&gt;1,"",IF((F1858="収入")*(G1858="給与")*(E1858&lt;&gt;"")*(COUNTIFS('分け方の表'!$J$4:$J$13,E1858)&gt;0),INDEX('分け方の表'!$K$4:$K$13,MATCH(E1858,'分け方の表'!$J$4:$J$13,0))&amp;"",IFERROR(INDEX('分け方の表'!$C$4:$C$103,MATCH(F1858&amp;"|"&amp;G1858,'分け方の表'!$D$4:$D$103,0))&amp;"",IFERROR(INDEX('分け方の表'!$C$4:$C$103,MATCH(F1858&amp;"|（ほか全部）",'分け方の表'!$D$4:$D$103,0))&amp;"","未分類"))))</f>
        <v/>
      </c>
      <c r="S1858" s="39">
        <f>IF(L1858&lt;&gt;1,"",IF(N1858=1,"",IF(IF(O1858&gt;0,INDEX('分け方の表'!$N$4:$N$53,O1858)&amp;"","")&lt;&gt;"",IF(INDEX('分け方の表'!$N$4:$N$53,O1858)="（数えない）","",INDEX('分け方の表'!$N$4:$N$53,O1858)&amp;""),IF(I1858&amp;""="1",IF((Q1858&lt;&gt;"")*(D1858&lt;0)*(IFERROR(INDEX('入力'!$E$30:$E$88,MATCH(Q1858,'入力'!$A$30:$A$88,0)),"")="貯める・増やす"),Q1858,""),IF(A1858&amp;""="0","",IF(Q1858&lt;&gt;"",Q1858,R1858))))))</f>
        <v/>
      </c>
      <c r="T1858" s="56">
        <f>IF(S1858="","",IF(IFERROR(INDEX('入力'!$E$30:$E$88,MATCH(S1858,'入力'!$A$30:$A$88,0)),"")="入るお金",D1858,-D1858))</f>
        <v/>
      </c>
      <c r="U1858" s="39">
        <f>IF(L1858="","",IF(L1858&lt;&gt;1,"見出しなど",IF(N1858=1,"重なり",IF(S1858="",IF(O1858&gt;0,"数えない（直した）",IF(I1858&amp;""="1","振替",IF(A1858&amp;""="0","計算対象外","数えない"))),IF(COUNTIFS('入力'!$A$30:$A$88,S1858)=0,"一覧にない費目",IF(O1858&gt;0,"直した",IF(S1858="未分類","未分類","OK")))))))</f>
        <v/>
      </c>
    </row>
    <row r="1859">
      <c r="A1859" s="40" t="n"/>
      <c r="B1859" s="34" t="n"/>
      <c r="C1859" s="35" t="n"/>
      <c r="D1859" s="36" t="n"/>
      <c r="E1859" s="35" t="n"/>
      <c r="F1859" s="35" t="n"/>
      <c r="G1859" s="35" t="n"/>
      <c r="H1859" s="35" t="n"/>
      <c r="I1859" s="40" t="n"/>
      <c r="J1859" s="35" t="n"/>
      <c r="L1859" s="39">
        <f>IF(B1859="","",IFERROR(YEAR(B1859)*0+D1859*0+1,0))</f>
        <v/>
      </c>
      <c r="M1859" s="55">
        <f>IF(L1859&lt;&gt;1,"",IF(O1859&gt;0,IF(INDEX('分け方の表'!$O$4:$O$53,O1859)&lt;&gt;"",DATE(YEAR(INDEX('分け方の表'!$O$4:$O$53,O1859)),MONTH(INDEX('分け方の表'!$O$4:$O$53,O1859)),1),DATE(YEAR(B1859),MONTH(B1859),1)),DATE(YEAR(B1859),MONTH(B1859),1)))</f>
        <v/>
      </c>
      <c r="N1859" s="39">
        <f>IF(L1859&lt;&gt;1,"",IF(J1859="",0,IF(COUNTIFS($J$4:J1859,J1859)&gt;1,1,0)))</f>
        <v/>
      </c>
      <c r="O1859" s="39">
        <f>IF(L1859&lt;&gt;1,"",IF(J1859="",0,IFERROR(MATCH(J1859,'分け方の表'!$M$4:$M$53,0),0)))</f>
        <v/>
      </c>
      <c r="P1859" s="39">
        <f>IF(L1859&lt;&gt;1,"",IF(SUMPRODUCT((COUNTIFS(C1859,"*"&amp;'分け方の表'!$F$4:$F$23&amp;"*")&gt;0)*('分け方の表'!$F$4:$F$23&lt;&gt;"")*'分け方の表'!$I$4:$I$23)=0,99,1+COUNTIFS('分け方の表'!$I$4:$I$23,"&gt;"&amp;SUMPRODUCT((COUNTIFS(C1859,"*"&amp;'分け方の表'!$F$4:$F$23&amp;"*")&gt;0)*('分け方の表'!$F$4:$F$23&lt;&gt;"")*'分け方の表'!$I$4:$I$23))))</f>
        <v/>
      </c>
      <c r="Q1859" s="39">
        <f>IF(L1859&lt;&gt;1,"",IF(P1859&gt;=99,"",INDEX('分け方の表'!$G$4:$G$23,P1859)&amp;""))</f>
        <v/>
      </c>
      <c r="R1859" s="39">
        <f>IF(L1859&lt;&gt;1,"",IF((F1859="収入")*(G1859="給与")*(E1859&lt;&gt;"")*(COUNTIFS('分け方の表'!$J$4:$J$13,E1859)&gt;0),INDEX('分け方の表'!$K$4:$K$13,MATCH(E1859,'分け方の表'!$J$4:$J$13,0))&amp;"",IFERROR(INDEX('分け方の表'!$C$4:$C$103,MATCH(F1859&amp;"|"&amp;G1859,'分け方の表'!$D$4:$D$103,0))&amp;"",IFERROR(INDEX('分け方の表'!$C$4:$C$103,MATCH(F1859&amp;"|（ほか全部）",'分け方の表'!$D$4:$D$103,0))&amp;"","未分類"))))</f>
        <v/>
      </c>
      <c r="S1859" s="39">
        <f>IF(L1859&lt;&gt;1,"",IF(N1859=1,"",IF(IF(O1859&gt;0,INDEX('分け方の表'!$N$4:$N$53,O1859)&amp;"","")&lt;&gt;"",IF(INDEX('分け方の表'!$N$4:$N$53,O1859)="（数えない）","",INDEX('分け方の表'!$N$4:$N$53,O1859)&amp;""),IF(I1859&amp;""="1",IF((Q1859&lt;&gt;"")*(D1859&lt;0)*(IFERROR(INDEX('入力'!$E$30:$E$88,MATCH(Q1859,'入力'!$A$30:$A$88,0)),"")="貯める・増やす"),Q1859,""),IF(A1859&amp;""="0","",IF(Q1859&lt;&gt;"",Q1859,R1859))))))</f>
        <v/>
      </c>
      <c r="T1859" s="56">
        <f>IF(S1859="","",IF(IFERROR(INDEX('入力'!$E$30:$E$88,MATCH(S1859,'入力'!$A$30:$A$88,0)),"")="入るお金",D1859,-D1859))</f>
        <v/>
      </c>
      <c r="U1859" s="39">
        <f>IF(L1859="","",IF(L1859&lt;&gt;1,"見出しなど",IF(N1859=1,"重なり",IF(S1859="",IF(O1859&gt;0,"数えない（直した）",IF(I1859&amp;""="1","振替",IF(A1859&amp;""="0","計算対象外","数えない"))),IF(COUNTIFS('入力'!$A$30:$A$88,S1859)=0,"一覧にない費目",IF(O1859&gt;0,"直した",IF(S1859="未分類","未分類","OK")))))))</f>
        <v/>
      </c>
    </row>
    <row r="1860">
      <c r="A1860" s="40" t="n"/>
      <c r="B1860" s="34" t="n"/>
      <c r="C1860" s="35" t="n"/>
      <c r="D1860" s="36" t="n"/>
      <c r="E1860" s="35" t="n"/>
      <c r="F1860" s="35" t="n"/>
      <c r="G1860" s="35" t="n"/>
      <c r="H1860" s="35" t="n"/>
      <c r="I1860" s="40" t="n"/>
      <c r="J1860" s="35" t="n"/>
      <c r="L1860" s="39">
        <f>IF(B1860="","",IFERROR(YEAR(B1860)*0+D1860*0+1,0))</f>
        <v/>
      </c>
      <c r="M1860" s="55">
        <f>IF(L1860&lt;&gt;1,"",IF(O1860&gt;0,IF(INDEX('分け方の表'!$O$4:$O$53,O1860)&lt;&gt;"",DATE(YEAR(INDEX('分け方の表'!$O$4:$O$53,O1860)),MONTH(INDEX('分け方の表'!$O$4:$O$53,O1860)),1),DATE(YEAR(B1860),MONTH(B1860),1)),DATE(YEAR(B1860),MONTH(B1860),1)))</f>
        <v/>
      </c>
      <c r="N1860" s="39">
        <f>IF(L1860&lt;&gt;1,"",IF(J1860="",0,IF(COUNTIFS($J$4:J1860,J1860)&gt;1,1,0)))</f>
        <v/>
      </c>
      <c r="O1860" s="39">
        <f>IF(L1860&lt;&gt;1,"",IF(J1860="",0,IFERROR(MATCH(J1860,'分け方の表'!$M$4:$M$53,0),0)))</f>
        <v/>
      </c>
      <c r="P1860" s="39">
        <f>IF(L1860&lt;&gt;1,"",IF(SUMPRODUCT((COUNTIFS(C1860,"*"&amp;'分け方の表'!$F$4:$F$23&amp;"*")&gt;0)*('分け方の表'!$F$4:$F$23&lt;&gt;"")*'分け方の表'!$I$4:$I$23)=0,99,1+COUNTIFS('分け方の表'!$I$4:$I$23,"&gt;"&amp;SUMPRODUCT((COUNTIFS(C1860,"*"&amp;'分け方の表'!$F$4:$F$23&amp;"*")&gt;0)*('分け方の表'!$F$4:$F$23&lt;&gt;"")*'分け方の表'!$I$4:$I$23))))</f>
        <v/>
      </c>
      <c r="Q1860" s="39">
        <f>IF(L1860&lt;&gt;1,"",IF(P1860&gt;=99,"",INDEX('分け方の表'!$G$4:$G$23,P1860)&amp;""))</f>
        <v/>
      </c>
      <c r="R1860" s="39">
        <f>IF(L1860&lt;&gt;1,"",IF((F1860="収入")*(G1860="給与")*(E1860&lt;&gt;"")*(COUNTIFS('分け方の表'!$J$4:$J$13,E1860)&gt;0),INDEX('分け方の表'!$K$4:$K$13,MATCH(E1860,'分け方の表'!$J$4:$J$13,0))&amp;"",IFERROR(INDEX('分け方の表'!$C$4:$C$103,MATCH(F1860&amp;"|"&amp;G1860,'分け方の表'!$D$4:$D$103,0))&amp;"",IFERROR(INDEX('分け方の表'!$C$4:$C$103,MATCH(F1860&amp;"|（ほか全部）",'分け方の表'!$D$4:$D$103,0))&amp;"","未分類"))))</f>
        <v/>
      </c>
      <c r="S1860" s="39">
        <f>IF(L1860&lt;&gt;1,"",IF(N1860=1,"",IF(IF(O1860&gt;0,INDEX('分け方の表'!$N$4:$N$53,O1860)&amp;"","")&lt;&gt;"",IF(INDEX('分け方の表'!$N$4:$N$53,O1860)="（数えない）","",INDEX('分け方の表'!$N$4:$N$53,O1860)&amp;""),IF(I1860&amp;""="1",IF((Q1860&lt;&gt;"")*(D1860&lt;0)*(IFERROR(INDEX('入力'!$E$30:$E$88,MATCH(Q1860,'入力'!$A$30:$A$88,0)),"")="貯める・増やす"),Q1860,""),IF(A1860&amp;""="0","",IF(Q1860&lt;&gt;"",Q1860,R1860))))))</f>
        <v/>
      </c>
      <c r="T1860" s="56">
        <f>IF(S1860="","",IF(IFERROR(INDEX('入力'!$E$30:$E$88,MATCH(S1860,'入力'!$A$30:$A$88,0)),"")="入るお金",D1860,-D1860))</f>
        <v/>
      </c>
      <c r="U1860" s="39">
        <f>IF(L1860="","",IF(L1860&lt;&gt;1,"見出しなど",IF(N1860=1,"重なり",IF(S1860="",IF(O1860&gt;0,"数えない（直した）",IF(I1860&amp;""="1","振替",IF(A1860&amp;""="0","計算対象外","数えない"))),IF(COUNTIFS('入力'!$A$30:$A$88,S1860)=0,"一覧にない費目",IF(O1860&gt;0,"直した",IF(S1860="未分類","未分類","OK")))))))</f>
        <v/>
      </c>
    </row>
    <row r="1861">
      <c r="A1861" s="40" t="n"/>
      <c r="B1861" s="34" t="n"/>
      <c r="C1861" s="35" t="n"/>
      <c r="D1861" s="36" t="n"/>
      <c r="E1861" s="35" t="n"/>
      <c r="F1861" s="35" t="n"/>
      <c r="G1861" s="35" t="n"/>
      <c r="H1861" s="35" t="n"/>
      <c r="I1861" s="40" t="n"/>
      <c r="J1861" s="35" t="n"/>
      <c r="L1861" s="39">
        <f>IF(B1861="","",IFERROR(YEAR(B1861)*0+D1861*0+1,0))</f>
        <v/>
      </c>
      <c r="M1861" s="55">
        <f>IF(L1861&lt;&gt;1,"",IF(O1861&gt;0,IF(INDEX('分け方の表'!$O$4:$O$53,O1861)&lt;&gt;"",DATE(YEAR(INDEX('分け方の表'!$O$4:$O$53,O1861)),MONTH(INDEX('分け方の表'!$O$4:$O$53,O1861)),1),DATE(YEAR(B1861),MONTH(B1861),1)),DATE(YEAR(B1861),MONTH(B1861),1)))</f>
        <v/>
      </c>
      <c r="N1861" s="39">
        <f>IF(L1861&lt;&gt;1,"",IF(J1861="",0,IF(COUNTIFS($J$4:J1861,J1861)&gt;1,1,0)))</f>
        <v/>
      </c>
      <c r="O1861" s="39">
        <f>IF(L1861&lt;&gt;1,"",IF(J1861="",0,IFERROR(MATCH(J1861,'分け方の表'!$M$4:$M$53,0),0)))</f>
        <v/>
      </c>
      <c r="P1861" s="39">
        <f>IF(L1861&lt;&gt;1,"",IF(SUMPRODUCT((COUNTIFS(C1861,"*"&amp;'分け方の表'!$F$4:$F$23&amp;"*")&gt;0)*('分け方の表'!$F$4:$F$23&lt;&gt;"")*'分け方の表'!$I$4:$I$23)=0,99,1+COUNTIFS('分け方の表'!$I$4:$I$23,"&gt;"&amp;SUMPRODUCT((COUNTIFS(C1861,"*"&amp;'分け方の表'!$F$4:$F$23&amp;"*")&gt;0)*('分け方の表'!$F$4:$F$23&lt;&gt;"")*'分け方の表'!$I$4:$I$23))))</f>
        <v/>
      </c>
      <c r="Q1861" s="39">
        <f>IF(L1861&lt;&gt;1,"",IF(P1861&gt;=99,"",INDEX('分け方の表'!$G$4:$G$23,P1861)&amp;""))</f>
        <v/>
      </c>
      <c r="R1861" s="39">
        <f>IF(L1861&lt;&gt;1,"",IF((F1861="収入")*(G1861="給与")*(E1861&lt;&gt;"")*(COUNTIFS('分け方の表'!$J$4:$J$13,E1861)&gt;0),INDEX('分け方の表'!$K$4:$K$13,MATCH(E1861,'分け方の表'!$J$4:$J$13,0))&amp;"",IFERROR(INDEX('分け方の表'!$C$4:$C$103,MATCH(F1861&amp;"|"&amp;G1861,'分け方の表'!$D$4:$D$103,0))&amp;"",IFERROR(INDEX('分け方の表'!$C$4:$C$103,MATCH(F1861&amp;"|（ほか全部）",'分け方の表'!$D$4:$D$103,0))&amp;"","未分類"))))</f>
        <v/>
      </c>
      <c r="S1861" s="39">
        <f>IF(L1861&lt;&gt;1,"",IF(N1861=1,"",IF(IF(O1861&gt;0,INDEX('分け方の表'!$N$4:$N$53,O1861)&amp;"","")&lt;&gt;"",IF(INDEX('分け方の表'!$N$4:$N$53,O1861)="（数えない）","",INDEX('分け方の表'!$N$4:$N$53,O1861)&amp;""),IF(I1861&amp;""="1",IF((Q1861&lt;&gt;"")*(D1861&lt;0)*(IFERROR(INDEX('入力'!$E$30:$E$88,MATCH(Q1861,'入力'!$A$30:$A$88,0)),"")="貯める・増やす"),Q1861,""),IF(A1861&amp;""="0","",IF(Q1861&lt;&gt;"",Q1861,R1861))))))</f>
        <v/>
      </c>
      <c r="T1861" s="56">
        <f>IF(S1861="","",IF(IFERROR(INDEX('入力'!$E$30:$E$88,MATCH(S1861,'入力'!$A$30:$A$88,0)),"")="入るお金",D1861,-D1861))</f>
        <v/>
      </c>
      <c r="U1861" s="39">
        <f>IF(L1861="","",IF(L1861&lt;&gt;1,"見出しなど",IF(N1861=1,"重なり",IF(S1861="",IF(O1861&gt;0,"数えない（直した）",IF(I1861&amp;""="1","振替",IF(A1861&amp;""="0","計算対象外","数えない"))),IF(COUNTIFS('入力'!$A$30:$A$88,S1861)=0,"一覧にない費目",IF(O1861&gt;0,"直した",IF(S1861="未分類","未分類","OK")))))))</f>
        <v/>
      </c>
    </row>
    <row r="1862">
      <c r="A1862" s="40" t="n"/>
      <c r="B1862" s="34" t="n"/>
      <c r="C1862" s="35" t="n"/>
      <c r="D1862" s="36" t="n"/>
      <c r="E1862" s="35" t="n"/>
      <c r="F1862" s="35" t="n"/>
      <c r="G1862" s="35" t="n"/>
      <c r="H1862" s="35" t="n"/>
      <c r="I1862" s="40" t="n"/>
      <c r="J1862" s="35" t="n"/>
      <c r="L1862" s="39">
        <f>IF(B1862="","",IFERROR(YEAR(B1862)*0+D1862*0+1,0))</f>
        <v/>
      </c>
      <c r="M1862" s="55">
        <f>IF(L1862&lt;&gt;1,"",IF(O1862&gt;0,IF(INDEX('分け方の表'!$O$4:$O$53,O1862)&lt;&gt;"",DATE(YEAR(INDEX('分け方の表'!$O$4:$O$53,O1862)),MONTH(INDEX('分け方の表'!$O$4:$O$53,O1862)),1),DATE(YEAR(B1862),MONTH(B1862),1)),DATE(YEAR(B1862),MONTH(B1862),1)))</f>
        <v/>
      </c>
      <c r="N1862" s="39">
        <f>IF(L1862&lt;&gt;1,"",IF(J1862="",0,IF(COUNTIFS($J$4:J1862,J1862)&gt;1,1,0)))</f>
        <v/>
      </c>
      <c r="O1862" s="39">
        <f>IF(L1862&lt;&gt;1,"",IF(J1862="",0,IFERROR(MATCH(J1862,'分け方の表'!$M$4:$M$53,0),0)))</f>
        <v/>
      </c>
      <c r="P1862" s="39">
        <f>IF(L1862&lt;&gt;1,"",IF(SUMPRODUCT((COUNTIFS(C1862,"*"&amp;'分け方の表'!$F$4:$F$23&amp;"*")&gt;0)*('分け方の表'!$F$4:$F$23&lt;&gt;"")*'分け方の表'!$I$4:$I$23)=0,99,1+COUNTIFS('分け方の表'!$I$4:$I$23,"&gt;"&amp;SUMPRODUCT((COUNTIFS(C1862,"*"&amp;'分け方の表'!$F$4:$F$23&amp;"*")&gt;0)*('分け方の表'!$F$4:$F$23&lt;&gt;"")*'分け方の表'!$I$4:$I$23))))</f>
        <v/>
      </c>
      <c r="Q1862" s="39">
        <f>IF(L1862&lt;&gt;1,"",IF(P1862&gt;=99,"",INDEX('分け方の表'!$G$4:$G$23,P1862)&amp;""))</f>
        <v/>
      </c>
      <c r="R1862" s="39">
        <f>IF(L1862&lt;&gt;1,"",IF((F1862="収入")*(G1862="給与")*(E1862&lt;&gt;"")*(COUNTIFS('分け方の表'!$J$4:$J$13,E1862)&gt;0),INDEX('分け方の表'!$K$4:$K$13,MATCH(E1862,'分け方の表'!$J$4:$J$13,0))&amp;"",IFERROR(INDEX('分け方の表'!$C$4:$C$103,MATCH(F1862&amp;"|"&amp;G1862,'分け方の表'!$D$4:$D$103,0))&amp;"",IFERROR(INDEX('分け方の表'!$C$4:$C$103,MATCH(F1862&amp;"|（ほか全部）",'分け方の表'!$D$4:$D$103,0))&amp;"","未分類"))))</f>
        <v/>
      </c>
      <c r="S1862" s="39">
        <f>IF(L1862&lt;&gt;1,"",IF(N1862=1,"",IF(IF(O1862&gt;0,INDEX('分け方の表'!$N$4:$N$53,O1862)&amp;"","")&lt;&gt;"",IF(INDEX('分け方の表'!$N$4:$N$53,O1862)="（数えない）","",INDEX('分け方の表'!$N$4:$N$53,O1862)&amp;""),IF(I1862&amp;""="1",IF((Q1862&lt;&gt;"")*(D1862&lt;0)*(IFERROR(INDEX('入力'!$E$30:$E$88,MATCH(Q1862,'入力'!$A$30:$A$88,0)),"")="貯める・増やす"),Q1862,""),IF(A1862&amp;""="0","",IF(Q1862&lt;&gt;"",Q1862,R1862))))))</f>
        <v/>
      </c>
      <c r="T1862" s="56">
        <f>IF(S1862="","",IF(IFERROR(INDEX('入力'!$E$30:$E$88,MATCH(S1862,'入力'!$A$30:$A$88,0)),"")="入るお金",D1862,-D1862))</f>
        <v/>
      </c>
      <c r="U1862" s="39">
        <f>IF(L1862="","",IF(L1862&lt;&gt;1,"見出しなど",IF(N1862=1,"重なり",IF(S1862="",IF(O1862&gt;0,"数えない（直した）",IF(I1862&amp;""="1","振替",IF(A1862&amp;""="0","計算対象外","数えない"))),IF(COUNTIFS('入力'!$A$30:$A$88,S1862)=0,"一覧にない費目",IF(O1862&gt;0,"直した",IF(S1862="未分類","未分類","OK")))))))</f>
        <v/>
      </c>
    </row>
    <row r="1863">
      <c r="A1863" s="40" t="n"/>
      <c r="B1863" s="34" t="n"/>
      <c r="C1863" s="35" t="n"/>
      <c r="D1863" s="36" t="n"/>
      <c r="E1863" s="35" t="n"/>
      <c r="F1863" s="35" t="n"/>
      <c r="G1863" s="35" t="n"/>
      <c r="H1863" s="35" t="n"/>
      <c r="I1863" s="40" t="n"/>
      <c r="J1863" s="35" t="n"/>
      <c r="L1863" s="39">
        <f>IF(B1863="","",IFERROR(YEAR(B1863)*0+D1863*0+1,0))</f>
        <v/>
      </c>
      <c r="M1863" s="55">
        <f>IF(L1863&lt;&gt;1,"",IF(O1863&gt;0,IF(INDEX('分け方の表'!$O$4:$O$53,O1863)&lt;&gt;"",DATE(YEAR(INDEX('分け方の表'!$O$4:$O$53,O1863)),MONTH(INDEX('分け方の表'!$O$4:$O$53,O1863)),1),DATE(YEAR(B1863),MONTH(B1863),1)),DATE(YEAR(B1863),MONTH(B1863),1)))</f>
        <v/>
      </c>
      <c r="N1863" s="39">
        <f>IF(L1863&lt;&gt;1,"",IF(J1863="",0,IF(COUNTIFS($J$4:J1863,J1863)&gt;1,1,0)))</f>
        <v/>
      </c>
      <c r="O1863" s="39">
        <f>IF(L1863&lt;&gt;1,"",IF(J1863="",0,IFERROR(MATCH(J1863,'分け方の表'!$M$4:$M$53,0),0)))</f>
        <v/>
      </c>
      <c r="P1863" s="39">
        <f>IF(L1863&lt;&gt;1,"",IF(SUMPRODUCT((COUNTIFS(C1863,"*"&amp;'分け方の表'!$F$4:$F$23&amp;"*")&gt;0)*('分け方の表'!$F$4:$F$23&lt;&gt;"")*'分け方の表'!$I$4:$I$23)=0,99,1+COUNTIFS('分け方の表'!$I$4:$I$23,"&gt;"&amp;SUMPRODUCT((COUNTIFS(C1863,"*"&amp;'分け方の表'!$F$4:$F$23&amp;"*")&gt;0)*('分け方の表'!$F$4:$F$23&lt;&gt;"")*'分け方の表'!$I$4:$I$23))))</f>
        <v/>
      </c>
      <c r="Q1863" s="39">
        <f>IF(L1863&lt;&gt;1,"",IF(P1863&gt;=99,"",INDEX('分け方の表'!$G$4:$G$23,P1863)&amp;""))</f>
        <v/>
      </c>
      <c r="R1863" s="39">
        <f>IF(L1863&lt;&gt;1,"",IF((F1863="収入")*(G1863="給与")*(E1863&lt;&gt;"")*(COUNTIFS('分け方の表'!$J$4:$J$13,E1863)&gt;0),INDEX('分け方の表'!$K$4:$K$13,MATCH(E1863,'分け方の表'!$J$4:$J$13,0))&amp;"",IFERROR(INDEX('分け方の表'!$C$4:$C$103,MATCH(F1863&amp;"|"&amp;G1863,'分け方の表'!$D$4:$D$103,0))&amp;"",IFERROR(INDEX('分け方の表'!$C$4:$C$103,MATCH(F1863&amp;"|（ほか全部）",'分け方の表'!$D$4:$D$103,0))&amp;"","未分類"))))</f>
        <v/>
      </c>
      <c r="S1863" s="39">
        <f>IF(L1863&lt;&gt;1,"",IF(N1863=1,"",IF(IF(O1863&gt;0,INDEX('分け方の表'!$N$4:$N$53,O1863)&amp;"","")&lt;&gt;"",IF(INDEX('分け方の表'!$N$4:$N$53,O1863)="（数えない）","",INDEX('分け方の表'!$N$4:$N$53,O1863)&amp;""),IF(I1863&amp;""="1",IF((Q1863&lt;&gt;"")*(D1863&lt;0)*(IFERROR(INDEX('入力'!$E$30:$E$88,MATCH(Q1863,'入力'!$A$30:$A$88,0)),"")="貯める・増やす"),Q1863,""),IF(A1863&amp;""="0","",IF(Q1863&lt;&gt;"",Q1863,R1863))))))</f>
        <v/>
      </c>
      <c r="T1863" s="56">
        <f>IF(S1863="","",IF(IFERROR(INDEX('入力'!$E$30:$E$88,MATCH(S1863,'入力'!$A$30:$A$88,0)),"")="入るお金",D1863,-D1863))</f>
        <v/>
      </c>
      <c r="U1863" s="39">
        <f>IF(L1863="","",IF(L1863&lt;&gt;1,"見出しなど",IF(N1863=1,"重なり",IF(S1863="",IF(O1863&gt;0,"数えない（直した）",IF(I1863&amp;""="1","振替",IF(A1863&amp;""="0","計算対象外","数えない"))),IF(COUNTIFS('入力'!$A$30:$A$88,S1863)=0,"一覧にない費目",IF(O1863&gt;0,"直した",IF(S1863="未分類","未分類","OK")))))))</f>
        <v/>
      </c>
    </row>
    <row r="1864">
      <c r="A1864" s="40" t="n"/>
      <c r="B1864" s="34" t="n"/>
      <c r="C1864" s="35" t="n"/>
      <c r="D1864" s="36" t="n"/>
      <c r="E1864" s="35" t="n"/>
      <c r="F1864" s="35" t="n"/>
      <c r="G1864" s="35" t="n"/>
      <c r="H1864" s="35" t="n"/>
      <c r="I1864" s="40" t="n"/>
      <c r="J1864" s="35" t="n"/>
      <c r="L1864" s="39">
        <f>IF(B1864="","",IFERROR(YEAR(B1864)*0+D1864*0+1,0))</f>
        <v/>
      </c>
      <c r="M1864" s="55">
        <f>IF(L1864&lt;&gt;1,"",IF(O1864&gt;0,IF(INDEX('分け方の表'!$O$4:$O$53,O1864)&lt;&gt;"",DATE(YEAR(INDEX('分け方の表'!$O$4:$O$53,O1864)),MONTH(INDEX('分け方の表'!$O$4:$O$53,O1864)),1),DATE(YEAR(B1864),MONTH(B1864),1)),DATE(YEAR(B1864),MONTH(B1864),1)))</f>
        <v/>
      </c>
      <c r="N1864" s="39">
        <f>IF(L1864&lt;&gt;1,"",IF(J1864="",0,IF(COUNTIFS($J$4:J1864,J1864)&gt;1,1,0)))</f>
        <v/>
      </c>
      <c r="O1864" s="39">
        <f>IF(L1864&lt;&gt;1,"",IF(J1864="",0,IFERROR(MATCH(J1864,'分け方の表'!$M$4:$M$53,0),0)))</f>
        <v/>
      </c>
      <c r="P1864" s="39">
        <f>IF(L1864&lt;&gt;1,"",IF(SUMPRODUCT((COUNTIFS(C1864,"*"&amp;'分け方の表'!$F$4:$F$23&amp;"*")&gt;0)*('分け方の表'!$F$4:$F$23&lt;&gt;"")*'分け方の表'!$I$4:$I$23)=0,99,1+COUNTIFS('分け方の表'!$I$4:$I$23,"&gt;"&amp;SUMPRODUCT((COUNTIFS(C1864,"*"&amp;'分け方の表'!$F$4:$F$23&amp;"*")&gt;0)*('分け方の表'!$F$4:$F$23&lt;&gt;"")*'分け方の表'!$I$4:$I$23))))</f>
        <v/>
      </c>
      <c r="Q1864" s="39">
        <f>IF(L1864&lt;&gt;1,"",IF(P1864&gt;=99,"",INDEX('分け方の表'!$G$4:$G$23,P1864)&amp;""))</f>
        <v/>
      </c>
      <c r="R1864" s="39">
        <f>IF(L1864&lt;&gt;1,"",IF((F1864="収入")*(G1864="給与")*(E1864&lt;&gt;"")*(COUNTIFS('分け方の表'!$J$4:$J$13,E1864)&gt;0),INDEX('分け方の表'!$K$4:$K$13,MATCH(E1864,'分け方の表'!$J$4:$J$13,0))&amp;"",IFERROR(INDEX('分け方の表'!$C$4:$C$103,MATCH(F1864&amp;"|"&amp;G1864,'分け方の表'!$D$4:$D$103,0))&amp;"",IFERROR(INDEX('分け方の表'!$C$4:$C$103,MATCH(F1864&amp;"|（ほか全部）",'分け方の表'!$D$4:$D$103,0))&amp;"","未分類"))))</f>
        <v/>
      </c>
      <c r="S1864" s="39">
        <f>IF(L1864&lt;&gt;1,"",IF(N1864=1,"",IF(IF(O1864&gt;0,INDEX('分け方の表'!$N$4:$N$53,O1864)&amp;"","")&lt;&gt;"",IF(INDEX('分け方の表'!$N$4:$N$53,O1864)="（数えない）","",INDEX('分け方の表'!$N$4:$N$53,O1864)&amp;""),IF(I1864&amp;""="1",IF((Q1864&lt;&gt;"")*(D1864&lt;0)*(IFERROR(INDEX('入力'!$E$30:$E$88,MATCH(Q1864,'入力'!$A$30:$A$88,0)),"")="貯める・増やす"),Q1864,""),IF(A1864&amp;""="0","",IF(Q1864&lt;&gt;"",Q1864,R1864))))))</f>
        <v/>
      </c>
      <c r="T1864" s="56">
        <f>IF(S1864="","",IF(IFERROR(INDEX('入力'!$E$30:$E$88,MATCH(S1864,'入力'!$A$30:$A$88,0)),"")="入るお金",D1864,-D1864))</f>
        <v/>
      </c>
      <c r="U1864" s="39">
        <f>IF(L1864="","",IF(L1864&lt;&gt;1,"見出しなど",IF(N1864=1,"重なり",IF(S1864="",IF(O1864&gt;0,"数えない（直した）",IF(I1864&amp;""="1","振替",IF(A1864&amp;""="0","計算対象外","数えない"))),IF(COUNTIFS('入力'!$A$30:$A$88,S1864)=0,"一覧にない費目",IF(O1864&gt;0,"直した",IF(S1864="未分類","未分類","OK")))))))</f>
        <v/>
      </c>
    </row>
    <row r="1865">
      <c r="A1865" s="40" t="n"/>
      <c r="B1865" s="34" t="n"/>
      <c r="C1865" s="35" t="n"/>
      <c r="D1865" s="36" t="n"/>
      <c r="E1865" s="35" t="n"/>
      <c r="F1865" s="35" t="n"/>
      <c r="G1865" s="35" t="n"/>
      <c r="H1865" s="35" t="n"/>
      <c r="I1865" s="40" t="n"/>
      <c r="J1865" s="35" t="n"/>
      <c r="L1865" s="39">
        <f>IF(B1865="","",IFERROR(YEAR(B1865)*0+D1865*0+1,0))</f>
        <v/>
      </c>
      <c r="M1865" s="55">
        <f>IF(L1865&lt;&gt;1,"",IF(O1865&gt;0,IF(INDEX('分け方の表'!$O$4:$O$53,O1865)&lt;&gt;"",DATE(YEAR(INDEX('分け方の表'!$O$4:$O$53,O1865)),MONTH(INDEX('分け方の表'!$O$4:$O$53,O1865)),1),DATE(YEAR(B1865),MONTH(B1865),1)),DATE(YEAR(B1865),MONTH(B1865),1)))</f>
        <v/>
      </c>
      <c r="N1865" s="39">
        <f>IF(L1865&lt;&gt;1,"",IF(J1865="",0,IF(COUNTIFS($J$4:J1865,J1865)&gt;1,1,0)))</f>
        <v/>
      </c>
      <c r="O1865" s="39">
        <f>IF(L1865&lt;&gt;1,"",IF(J1865="",0,IFERROR(MATCH(J1865,'分け方の表'!$M$4:$M$53,0),0)))</f>
        <v/>
      </c>
      <c r="P1865" s="39">
        <f>IF(L1865&lt;&gt;1,"",IF(SUMPRODUCT((COUNTIFS(C1865,"*"&amp;'分け方の表'!$F$4:$F$23&amp;"*")&gt;0)*('分け方の表'!$F$4:$F$23&lt;&gt;"")*'分け方の表'!$I$4:$I$23)=0,99,1+COUNTIFS('分け方の表'!$I$4:$I$23,"&gt;"&amp;SUMPRODUCT((COUNTIFS(C1865,"*"&amp;'分け方の表'!$F$4:$F$23&amp;"*")&gt;0)*('分け方の表'!$F$4:$F$23&lt;&gt;"")*'分け方の表'!$I$4:$I$23))))</f>
        <v/>
      </c>
      <c r="Q1865" s="39">
        <f>IF(L1865&lt;&gt;1,"",IF(P1865&gt;=99,"",INDEX('分け方の表'!$G$4:$G$23,P1865)&amp;""))</f>
        <v/>
      </c>
      <c r="R1865" s="39">
        <f>IF(L1865&lt;&gt;1,"",IF((F1865="収入")*(G1865="給与")*(E1865&lt;&gt;"")*(COUNTIFS('分け方の表'!$J$4:$J$13,E1865)&gt;0),INDEX('分け方の表'!$K$4:$K$13,MATCH(E1865,'分け方の表'!$J$4:$J$13,0))&amp;"",IFERROR(INDEX('分け方の表'!$C$4:$C$103,MATCH(F1865&amp;"|"&amp;G1865,'分け方の表'!$D$4:$D$103,0))&amp;"",IFERROR(INDEX('分け方の表'!$C$4:$C$103,MATCH(F1865&amp;"|（ほか全部）",'分け方の表'!$D$4:$D$103,0))&amp;"","未分類"))))</f>
        <v/>
      </c>
      <c r="S1865" s="39">
        <f>IF(L1865&lt;&gt;1,"",IF(N1865=1,"",IF(IF(O1865&gt;0,INDEX('分け方の表'!$N$4:$N$53,O1865)&amp;"","")&lt;&gt;"",IF(INDEX('分け方の表'!$N$4:$N$53,O1865)="（数えない）","",INDEX('分け方の表'!$N$4:$N$53,O1865)&amp;""),IF(I1865&amp;""="1",IF((Q1865&lt;&gt;"")*(D1865&lt;0)*(IFERROR(INDEX('入力'!$E$30:$E$88,MATCH(Q1865,'入力'!$A$30:$A$88,0)),"")="貯める・増やす"),Q1865,""),IF(A1865&amp;""="0","",IF(Q1865&lt;&gt;"",Q1865,R1865))))))</f>
        <v/>
      </c>
      <c r="T1865" s="56">
        <f>IF(S1865="","",IF(IFERROR(INDEX('入力'!$E$30:$E$88,MATCH(S1865,'入力'!$A$30:$A$88,0)),"")="入るお金",D1865,-D1865))</f>
        <v/>
      </c>
      <c r="U1865" s="39">
        <f>IF(L1865="","",IF(L1865&lt;&gt;1,"見出しなど",IF(N1865=1,"重なり",IF(S1865="",IF(O1865&gt;0,"数えない（直した）",IF(I1865&amp;""="1","振替",IF(A1865&amp;""="0","計算対象外","数えない"))),IF(COUNTIFS('入力'!$A$30:$A$88,S1865)=0,"一覧にない費目",IF(O1865&gt;0,"直した",IF(S1865="未分類","未分類","OK")))))))</f>
        <v/>
      </c>
    </row>
    <row r="1866">
      <c r="A1866" s="40" t="n"/>
      <c r="B1866" s="34" t="n"/>
      <c r="C1866" s="35" t="n"/>
      <c r="D1866" s="36" t="n"/>
      <c r="E1866" s="35" t="n"/>
      <c r="F1866" s="35" t="n"/>
      <c r="G1866" s="35" t="n"/>
      <c r="H1866" s="35" t="n"/>
      <c r="I1866" s="40" t="n"/>
      <c r="J1866" s="35" t="n"/>
      <c r="L1866" s="39">
        <f>IF(B1866="","",IFERROR(YEAR(B1866)*0+D1866*0+1,0))</f>
        <v/>
      </c>
      <c r="M1866" s="55">
        <f>IF(L1866&lt;&gt;1,"",IF(O1866&gt;0,IF(INDEX('分け方の表'!$O$4:$O$53,O1866)&lt;&gt;"",DATE(YEAR(INDEX('分け方の表'!$O$4:$O$53,O1866)),MONTH(INDEX('分け方の表'!$O$4:$O$53,O1866)),1),DATE(YEAR(B1866),MONTH(B1866),1)),DATE(YEAR(B1866),MONTH(B1866),1)))</f>
        <v/>
      </c>
      <c r="N1866" s="39">
        <f>IF(L1866&lt;&gt;1,"",IF(J1866="",0,IF(COUNTIFS($J$4:J1866,J1866)&gt;1,1,0)))</f>
        <v/>
      </c>
      <c r="O1866" s="39">
        <f>IF(L1866&lt;&gt;1,"",IF(J1866="",0,IFERROR(MATCH(J1866,'分け方の表'!$M$4:$M$53,0),0)))</f>
        <v/>
      </c>
      <c r="P1866" s="39">
        <f>IF(L1866&lt;&gt;1,"",IF(SUMPRODUCT((COUNTIFS(C1866,"*"&amp;'分け方の表'!$F$4:$F$23&amp;"*")&gt;0)*('分け方の表'!$F$4:$F$23&lt;&gt;"")*'分け方の表'!$I$4:$I$23)=0,99,1+COUNTIFS('分け方の表'!$I$4:$I$23,"&gt;"&amp;SUMPRODUCT((COUNTIFS(C1866,"*"&amp;'分け方の表'!$F$4:$F$23&amp;"*")&gt;0)*('分け方の表'!$F$4:$F$23&lt;&gt;"")*'分け方の表'!$I$4:$I$23))))</f>
        <v/>
      </c>
      <c r="Q1866" s="39">
        <f>IF(L1866&lt;&gt;1,"",IF(P1866&gt;=99,"",INDEX('分け方の表'!$G$4:$G$23,P1866)&amp;""))</f>
        <v/>
      </c>
      <c r="R1866" s="39">
        <f>IF(L1866&lt;&gt;1,"",IF((F1866="収入")*(G1866="給与")*(E1866&lt;&gt;"")*(COUNTIFS('分け方の表'!$J$4:$J$13,E1866)&gt;0),INDEX('分け方の表'!$K$4:$K$13,MATCH(E1866,'分け方の表'!$J$4:$J$13,0))&amp;"",IFERROR(INDEX('分け方の表'!$C$4:$C$103,MATCH(F1866&amp;"|"&amp;G1866,'分け方の表'!$D$4:$D$103,0))&amp;"",IFERROR(INDEX('分け方の表'!$C$4:$C$103,MATCH(F1866&amp;"|（ほか全部）",'分け方の表'!$D$4:$D$103,0))&amp;"","未分類"))))</f>
        <v/>
      </c>
      <c r="S1866" s="39">
        <f>IF(L1866&lt;&gt;1,"",IF(N1866=1,"",IF(IF(O1866&gt;0,INDEX('分け方の表'!$N$4:$N$53,O1866)&amp;"","")&lt;&gt;"",IF(INDEX('分け方の表'!$N$4:$N$53,O1866)="（数えない）","",INDEX('分け方の表'!$N$4:$N$53,O1866)&amp;""),IF(I1866&amp;""="1",IF((Q1866&lt;&gt;"")*(D1866&lt;0)*(IFERROR(INDEX('入力'!$E$30:$E$88,MATCH(Q1866,'入力'!$A$30:$A$88,0)),"")="貯める・増やす"),Q1866,""),IF(A1866&amp;""="0","",IF(Q1866&lt;&gt;"",Q1866,R1866))))))</f>
        <v/>
      </c>
      <c r="T1866" s="56">
        <f>IF(S1866="","",IF(IFERROR(INDEX('入力'!$E$30:$E$88,MATCH(S1866,'入力'!$A$30:$A$88,0)),"")="入るお金",D1866,-D1866))</f>
        <v/>
      </c>
      <c r="U1866" s="39">
        <f>IF(L1866="","",IF(L1866&lt;&gt;1,"見出しなど",IF(N1866=1,"重なり",IF(S1866="",IF(O1866&gt;0,"数えない（直した）",IF(I1866&amp;""="1","振替",IF(A1866&amp;""="0","計算対象外","数えない"))),IF(COUNTIFS('入力'!$A$30:$A$88,S1866)=0,"一覧にない費目",IF(O1866&gt;0,"直した",IF(S1866="未分類","未分類","OK")))))))</f>
        <v/>
      </c>
    </row>
    <row r="1867">
      <c r="A1867" s="40" t="n"/>
      <c r="B1867" s="34" t="n"/>
      <c r="C1867" s="35" t="n"/>
      <c r="D1867" s="36" t="n"/>
      <c r="E1867" s="35" t="n"/>
      <c r="F1867" s="35" t="n"/>
      <c r="G1867" s="35" t="n"/>
      <c r="H1867" s="35" t="n"/>
      <c r="I1867" s="40" t="n"/>
      <c r="J1867" s="35" t="n"/>
      <c r="L1867" s="39">
        <f>IF(B1867="","",IFERROR(YEAR(B1867)*0+D1867*0+1,0))</f>
        <v/>
      </c>
      <c r="M1867" s="55">
        <f>IF(L1867&lt;&gt;1,"",IF(O1867&gt;0,IF(INDEX('分け方の表'!$O$4:$O$53,O1867)&lt;&gt;"",DATE(YEAR(INDEX('分け方の表'!$O$4:$O$53,O1867)),MONTH(INDEX('分け方の表'!$O$4:$O$53,O1867)),1),DATE(YEAR(B1867),MONTH(B1867),1)),DATE(YEAR(B1867),MONTH(B1867),1)))</f>
        <v/>
      </c>
      <c r="N1867" s="39">
        <f>IF(L1867&lt;&gt;1,"",IF(J1867="",0,IF(COUNTIFS($J$4:J1867,J1867)&gt;1,1,0)))</f>
        <v/>
      </c>
      <c r="O1867" s="39">
        <f>IF(L1867&lt;&gt;1,"",IF(J1867="",0,IFERROR(MATCH(J1867,'分け方の表'!$M$4:$M$53,0),0)))</f>
        <v/>
      </c>
      <c r="P1867" s="39">
        <f>IF(L1867&lt;&gt;1,"",IF(SUMPRODUCT((COUNTIFS(C1867,"*"&amp;'分け方の表'!$F$4:$F$23&amp;"*")&gt;0)*('分け方の表'!$F$4:$F$23&lt;&gt;"")*'分け方の表'!$I$4:$I$23)=0,99,1+COUNTIFS('分け方の表'!$I$4:$I$23,"&gt;"&amp;SUMPRODUCT((COUNTIFS(C1867,"*"&amp;'分け方の表'!$F$4:$F$23&amp;"*")&gt;0)*('分け方の表'!$F$4:$F$23&lt;&gt;"")*'分け方の表'!$I$4:$I$23))))</f>
        <v/>
      </c>
      <c r="Q1867" s="39">
        <f>IF(L1867&lt;&gt;1,"",IF(P1867&gt;=99,"",INDEX('分け方の表'!$G$4:$G$23,P1867)&amp;""))</f>
        <v/>
      </c>
      <c r="R1867" s="39">
        <f>IF(L1867&lt;&gt;1,"",IF((F1867="収入")*(G1867="給与")*(E1867&lt;&gt;"")*(COUNTIFS('分け方の表'!$J$4:$J$13,E1867)&gt;0),INDEX('分け方の表'!$K$4:$K$13,MATCH(E1867,'分け方の表'!$J$4:$J$13,0))&amp;"",IFERROR(INDEX('分け方の表'!$C$4:$C$103,MATCH(F1867&amp;"|"&amp;G1867,'分け方の表'!$D$4:$D$103,0))&amp;"",IFERROR(INDEX('分け方の表'!$C$4:$C$103,MATCH(F1867&amp;"|（ほか全部）",'分け方の表'!$D$4:$D$103,0))&amp;"","未分類"))))</f>
        <v/>
      </c>
      <c r="S1867" s="39">
        <f>IF(L1867&lt;&gt;1,"",IF(N1867=1,"",IF(IF(O1867&gt;0,INDEX('分け方の表'!$N$4:$N$53,O1867)&amp;"","")&lt;&gt;"",IF(INDEX('分け方の表'!$N$4:$N$53,O1867)="（数えない）","",INDEX('分け方の表'!$N$4:$N$53,O1867)&amp;""),IF(I1867&amp;""="1",IF((Q1867&lt;&gt;"")*(D1867&lt;0)*(IFERROR(INDEX('入力'!$E$30:$E$88,MATCH(Q1867,'入力'!$A$30:$A$88,0)),"")="貯める・増やす"),Q1867,""),IF(A1867&amp;""="0","",IF(Q1867&lt;&gt;"",Q1867,R1867))))))</f>
        <v/>
      </c>
      <c r="T1867" s="56">
        <f>IF(S1867="","",IF(IFERROR(INDEX('入力'!$E$30:$E$88,MATCH(S1867,'入力'!$A$30:$A$88,0)),"")="入るお金",D1867,-D1867))</f>
        <v/>
      </c>
      <c r="U1867" s="39">
        <f>IF(L1867="","",IF(L1867&lt;&gt;1,"見出しなど",IF(N1867=1,"重なり",IF(S1867="",IF(O1867&gt;0,"数えない（直した）",IF(I1867&amp;""="1","振替",IF(A1867&amp;""="0","計算対象外","数えない"))),IF(COUNTIFS('入力'!$A$30:$A$88,S1867)=0,"一覧にない費目",IF(O1867&gt;0,"直した",IF(S1867="未分類","未分類","OK")))))))</f>
        <v/>
      </c>
    </row>
    <row r="1868">
      <c r="A1868" s="40" t="n"/>
      <c r="B1868" s="34" t="n"/>
      <c r="C1868" s="35" t="n"/>
      <c r="D1868" s="36" t="n"/>
      <c r="E1868" s="35" t="n"/>
      <c r="F1868" s="35" t="n"/>
      <c r="G1868" s="35" t="n"/>
      <c r="H1868" s="35" t="n"/>
      <c r="I1868" s="40" t="n"/>
      <c r="J1868" s="35" t="n"/>
      <c r="L1868" s="39">
        <f>IF(B1868="","",IFERROR(YEAR(B1868)*0+D1868*0+1,0))</f>
        <v/>
      </c>
      <c r="M1868" s="55">
        <f>IF(L1868&lt;&gt;1,"",IF(O1868&gt;0,IF(INDEX('分け方の表'!$O$4:$O$53,O1868)&lt;&gt;"",DATE(YEAR(INDEX('分け方の表'!$O$4:$O$53,O1868)),MONTH(INDEX('分け方の表'!$O$4:$O$53,O1868)),1),DATE(YEAR(B1868),MONTH(B1868),1)),DATE(YEAR(B1868),MONTH(B1868),1)))</f>
        <v/>
      </c>
      <c r="N1868" s="39">
        <f>IF(L1868&lt;&gt;1,"",IF(J1868="",0,IF(COUNTIFS($J$4:J1868,J1868)&gt;1,1,0)))</f>
        <v/>
      </c>
      <c r="O1868" s="39">
        <f>IF(L1868&lt;&gt;1,"",IF(J1868="",0,IFERROR(MATCH(J1868,'分け方の表'!$M$4:$M$53,0),0)))</f>
        <v/>
      </c>
      <c r="P1868" s="39">
        <f>IF(L1868&lt;&gt;1,"",IF(SUMPRODUCT((COUNTIFS(C1868,"*"&amp;'分け方の表'!$F$4:$F$23&amp;"*")&gt;0)*('分け方の表'!$F$4:$F$23&lt;&gt;"")*'分け方の表'!$I$4:$I$23)=0,99,1+COUNTIFS('分け方の表'!$I$4:$I$23,"&gt;"&amp;SUMPRODUCT((COUNTIFS(C1868,"*"&amp;'分け方の表'!$F$4:$F$23&amp;"*")&gt;0)*('分け方の表'!$F$4:$F$23&lt;&gt;"")*'分け方の表'!$I$4:$I$23))))</f>
        <v/>
      </c>
      <c r="Q1868" s="39">
        <f>IF(L1868&lt;&gt;1,"",IF(P1868&gt;=99,"",INDEX('分け方の表'!$G$4:$G$23,P1868)&amp;""))</f>
        <v/>
      </c>
      <c r="R1868" s="39">
        <f>IF(L1868&lt;&gt;1,"",IF((F1868="収入")*(G1868="給与")*(E1868&lt;&gt;"")*(COUNTIFS('分け方の表'!$J$4:$J$13,E1868)&gt;0),INDEX('分け方の表'!$K$4:$K$13,MATCH(E1868,'分け方の表'!$J$4:$J$13,0))&amp;"",IFERROR(INDEX('分け方の表'!$C$4:$C$103,MATCH(F1868&amp;"|"&amp;G1868,'分け方の表'!$D$4:$D$103,0))&amp;"",IFERROR(INDEX('分け方の表'!$C$4:$C$103,MATCH(F1868&amp;"|（ほか全部）",'分け方の表'!$D$4:$D$103,0))&amp;"","未分類"))))</f>
        <v/>
      </c>
      <c r="S1868" s="39">
        <f>IF(L1868&lt;&gt;1,"",IF(N1868=1,"",IF(IF(O1868&gt;0,INDEX('分け方の表'!$N$4:$N$53,O1868)&amp;"","")&lt;&gt;"",IF(INDEX('分け方の表'!$N$4:$N$53,O1868)="（数えない）","",INDEX('分け方の表'!$N$4:$N$53,O1868)&amp;""),IF(I1868&amp;""="1",IF((Q1868&lt;&gt;"")*(D1868&lt;0)*(IFERROR(INDEX('入力'!$E$30:$E$88,MATCH(Q1868,'入力'!$A$30:$A$88,0)),"")="貯める・増やす"),Q1868,""),IF(A1868&amp;""="0","",IF(Q1868&lt;&gt;"",Q1868,R1868))))))</f>
        <v/>
      </c>
      <c r="T1868" s="56">
        <f>IF(S1868="","",IF(IFERROR(INDEX('入力'!$E$30:$E$88,MATCH(S1868,'入力'!$A$30:$A$88,0)),"")="入るお金",D1868,-D1868))</f>
        <v/>
      </c>
      <c r="U1868" s="39">
        <f>IF(L1868="","",IF(L1868&lt;&gt;1,"見出しなど",IF(N1868=1,"重なり",IF(S1868="",IF(O1868&gt;0,"数えない（直した）",IF(I1868&amp;""="1","振替",IF(A1868&amp;""="0","計算対象外","数えない"))),IF(COUNTIFS('入力'!$A$30:$A$88,S1868)=0,"一覧にない費目",IF(O1868&gt;0,"直した",IF(S1868="未分類","未分類","OK")))))))</f>
        <v/>
      </c>
    </row>
    <row r="1869">
      <c r="A1869" s="40" t="n"/>
      <c r="B1869" s="34" t="n"/>
      <c r="C1869" s="35" t="n"/>
      <c r="D1869" s="36" t="n"/>
      <c r="E1869" s="35" t="n"/>
      <c r="F1869" s="35" t="n"/>
      <c r="G1869" s="35" t="n"/>
      <c r="H1869" s="35" t="n"/>
      <c r="I1869" s="40" t="n"/>
      <c r="J1869" s="35" t="n"/>
      <c r="L1869" s="39">
        <f>IF(B1869="","",IFERROR(YEAR(B1869)*0+D1869*0+1,0))</f>
        <v/>
      </c>
      <c r="M1869" s="55">
        <f>IF(L1869&lt;&gt;1,"",IF(O1869&gt;0,IF(INDEX('分け方の表'!$O$4:$O$53,O1869)&lt;&gt;"",DATE(YEAR(INDEX('分け方の表'!$O$4:$O$53,O1869)),MONTH(INDEX('分け方の表'!$O$4:$O$53,O1869)),1),DATE(YEAR(B1869),MONTH(B1869),1)),DATE(YEAR(B1869),MONTH(B1869),1)))</f>
        <v/>
      </c>
      <c r="N1869" s="39">
        <f>IF(L1869&lt;&gt;1,"",IF(J1869="",0,IF(COUNTIFS($J$4:J1869,J1869)&gt;1,1,0)))</f>
        <v/>
      </c>
      <c r="O1869" s="39">
        <f>IF(L1869&lt;&gt;1,"",IF(J1869="",0,IFERROR(MATCH(J1869,'分け方の表'!$M$4:$M$53,0),0)))</f>
        <v/>
      </c>
      <c r="P1869" s="39">
        <f>IF(L1869&lt;&gt;1,"",IF(SUMPRODUCT((COUNTIFS(C1869,"*"&amp;'分け方の表'!$F$4:$F$23&amp;"*")&gt;0)*('分け方の表'!$F$4:$F$23&lt;&gt;"")*'分け方の表'!$I$4:$I$23)=0,99,1+COUNTIFS('分け方の表'!$I$4:$I$23,"&gt;"&amp;SUMPRODUCT((COUNTIFS(C1869,"*"&amp;'分け方の表'!$F$4:$F$23&amp;"*")&gt;0)*('分け方の表'!$F$4:$F$23&lt;&gt;"")*'分け方の表'!$I$4:$I$23))))</f>
        <v/>
      </c>
      <c r="Q1869" s="39">
        <f>IF(L1869&lt;&gt;1,"",IF(P1869&gt;=99,"",INDEX('分け方の表'!$G$4:$G$23,P1869)&amp;""))</f>
        <v/>
      </c>
      <c r="R1869" s="39">
        <f>IF(L1869&lt;&gt;1,"",IF((F1869="収入")*(G1869="給与")*(E1869&lt;&gt;"")*(COUNTIFS('分け方の表'!$J$4:$J$13,E1869)&gt;0),INDEX('分け方の表'!$K$4:$K$13,MATCH(E1869,'分け方の表'!$J$4:$J$13,0))&amp;"",IFERROR(INDEX('分け方の表'!$C$4:$C$103,MATCH(F1869&amp;"|"&amp;G1869,'分け方の表'!$D$4:$D$103,0))&amp;"",IFERROR(INDEX('分け方の表'!$C$4:$C$103,MATCH(F1869&amp;"|（ほか全部）",'分け方の表'!$D$4:$D$103,0))&amp;"","未分類"))))</f>
        <v/>
      </c>
      <c r="S1869" s="39">
        <f>IF(L1869&lt;&gt;1,"",IF(N1869=1,"",IF(IF(O1869&gt;0,INDEX('分け方の表'!$N$4:$N$53,O1869)&amp;"","")&lt;&gt;"",IF(INDEX('分け方の表'!$N$4:$N$53,O1869)="（数えない）","",INDEX('分け方の表'!$N$4:$N$53,O1869)&amp;""),IF(I1869&amp;""="1",IF((Q1869&lt;&gt;"")*(D1869&lt;0)*(IFERROR(INDEX('入力'!$E$30:$E$88,MATCH(Q1869,'入力'!$A$30:$A$88,0)),"")="貯める・増やす"),Q1869,""),IF(A1869&amp;""="0","",IF(Q1869&lt;&gt;"",Q1869,R1869))))))</f>
        <v/>
      </c>
      <c r="T1869" s="56">
        <f>IF(S1869="","",IF(IFERROR(INDEX('入力'!$E$30:$E$88,MATCH(S1869,'入力'!$A$30:$A$88,0)),"")="入るお金",D1869,-D1869))</f>
        <v/>
      </c>
      <c r="U1869" s="39">
        <f>IF(L1869="","",IF(L1869&lt;&gt;1,"見出しなど",IF(N1869=1,"重なり",IF(S1869="",IF(O1869&gt;0,"数えない（直した）",IF(I1869&amp;""="1","振替",IF(A1869&amp;""="0","計算対象外","数えない"))),IF(COUNTIFS('入力'!$A$30:$A$88,S1869)=0,"一覧にない費目",IF(O1869&gt;0,"直した",IF(S1869="未分類","未分類","OK")))))))</f>
        <v/>
      </c>
    </row>
    <row r="1870">
      <c r="A1870" s="40" t="n"/>
      <c r="B1870" s="34" t="n"/>
      <c r="C1870" s="35" t="n"/>
      <c r="D1870" s="36" t="n"/>
      <c r="E1870" s="35" t="n"/>
      <c r="F1870" s="35" t="n"/>
      <c r="G1870" s="35" t="n"/>
      <c r="H1870" s="35" t="n"/>
      <c r="I1870" s="40" t="n"/>
      <c r="J1870" s="35" t="n"/>
      <c r="L1870" s="39">
        <f>IF(B1870="","",IFERROR(YEAR(B1870)*0+D1870*0+1,0))</f>
        <v/>
      </c>
      <c r="M1870" s="55">
        <f>IF(L1870&lt;&gt;1,"",IF(O1870&gt;0,IF(INDEX('分け方の表'!$O$4:$O$53,O1870)&lt;&gt;"",DATE(YEAR(INDEX('分け方の表'!$O$4:$O$53,O1870)),MONTH(INDEX('分け方の表'!$O$4:$O$53,O1870)),1),DATE(YEAR(B1870),MONTH(B1870),1)),DATE(YEAR(B1870),MONTH(B1870),1)))</f>
        <v/>
      </c>
      <c r="N1870" s="39">
        <f>IF(L1870&lt;&gt;1,"",IF(J1870="",0,IF(COUNTIFS($J$4:J1870,J1870)&gt;1,1,0)))</f>
        <v/>
      </c>
      <c r="O1870" s="39">
        <f>IF(L1870&lt;&gt;1,"",IF(J1870="",0,IFERROR(MATCH(J1870,'分け方の表'!$M$4:$M$53,0),0)))</f>
        <v/>
      </c>
      <c r="P1870" s="39">
        <f>IF(L1870&lt;&gt;1,"",IF(SUMPRODUCT((COUNTIFS(C1870,"*"&amp;'分け方の表'!$F$4:$F$23&amp;"*")&gt;0)*('分け方の表'!$F$4:$F$23&lt;&gt;"")*'分け方の表'!$I$4:$I$23)=0,99,1+COUNTIFS('分け方の表'!$I$4:$I$23,"&gt;"&amp;SUMPRODUCT((COUNTIFS(C1870,"*"&amp;'分け方の表'!$F$4:$F$23&amp;"*")&gt;0)*('分け方の表'!$F$4:$F$23&lt;&gt;"")*'分け方の表'!$I$4:$I$23))))</f>
        <v/>
      </c>
      <c r="Q1870" s="39">
        <f>IF(L1870&lt;&gt;1,"",IF(P1870&gt;=99,"",INDEX('分け方の表'!$G$4:$G$23,P1870)&amp;""))</f>
        <v/>
      </c>
      <c r="R1870" s="39">
        <f>IF(L1870&lt;&gt;1,"",IF((F1870="収入")*(G1870="給与")*(E1870&lt;&gt;"")*(COUNTIFS('分け方の表'!$J$4:$J$13,E1870)&gt;0),INDEX('分け方の表'!$K$4:$K$13,MATCH(E1870,'分け方の表'!$J$4:$J$13,0))&amp;"",IFERROR(INDEX('分け方の表'!$C$4:$C$103,MATCH(F1870&amp;"|"&amp;G1870,'分け方の表'!$D$4:$D$103,0))&amp;"",IFERROR(INDEX('分け方の表'!$C$4:$C$103,MATCH(F1870&amp;"|（ほか全部）",'分け方の表'!$D$4:$D$103,0))&amp;"","未分類"))))</f>
        <v/>
      </c>
      <c r="S1870" s="39">
        <f>IF(L1870&lt;&gt;1,"",IF(N1870=1,"",IF(IF(O1870&gt;0,INDEX('分け方の表'!$N$4:$N$53,O1870)&amp;"","")&lt;&gt;"",IF(INDEX('分け方の表'!$N$4:$N$53,O1870)="（数えない）","",INDEX('分け方の表'!$N$4:$N$53,O1870)&amp;""),IF(I1870&amp;""="1",IF((Q1870&lt;&gt;"")*(D1870&lt;0)*(IFERROR(INDEX('入力'!$E$30:$E$88,MATCH(Q1870,'入力'!$A$30:$A$88,0)),"")="貯める・増やす"),Q1870,""),IF(A1870&amp;""="0","",IF(Q1870&lt;&gt;"",Q1870,R1870))))))</f>
        <v/>
      </c>
      <c r="T1870" s="56">
        <f>IF(S1870="","",IF(IFERROR(INDEX('入力'!$E$30:$E$88,MATCH(S1870,'入力'!$A$30:$A$88,0)),"")="入るお金",D1870,-D1870))</f>
        <v/>
      </c>
      <c r="U1870" s="39">
        <f>IF(L1870="","",IF(L1870&lt;&gt;1,"見出しなど",IF(N1870=1,"重なり",IF(S1870="",IF(O1870&gt;0,"数えない（直した）",IF(I1870&amp;""="1","振替",IF(A1870&amp;""="0","計算対象外","数えない"))),IF(COUNTIFS('入力'!$A$30:$A$88,S1870)=0,"一覧にない費目",IF(O1870&gt;0,"直した",IF(S1870="未分類","未分類","OK")))))))</f>
        <v/>
      </c>
    </row>
    <row r="1871">
      <c r="A1871" s="40" t="n"/>
      <c r="B1871" s="34" t="n"/>
      <c r="C1871" s="35" t="n"/>
      <c r="D1871" s="36" t="n"/>
      <c r="E1871" s="35" t="n"/>
      <c r="F1871" s="35" t="n"/>
      <c r="G1871" s="35" t="n"/>
      <c r="H1871" s="35" t="n"/>
      <c r="I1871" s="40" t="n"/>
      <c r="J1871" s="35" t="n"/>
      <c r="L1871" s="39">
        <f>IF(B1871="","",IFERROR(YEAR(B1871)*0+D1871*0+1,0))</f>
        <v/>
      </c>
      <c r="M1871" s="55">
        <f>IF(L1871&lt;&gt;1,"",IF(O1871&gt;0,IF(INDEX('分け方の表'!$O$4:$O$53,O1871)&lt;&gt;"",DATE(YEAR(INDEX('分け方の表'!$O$4:$O$53,O1871)),MONTH(INDEX('分け方の表'!$O$4:$O$53,O1871)),1),DATE(YEAR(B1871),MONTH(B1871),1)),DATE(YEAR(B1871),MONTH(B1871),1)))</f>
        <v/>
      </c>
      <c r="N1871" s="39">
        <f>IF(L1871&lt;&gt;1,"",IF(J1871="",0,IF(COUNTIFS($J$4:J1871,J1871)&gt;1,1,0)))</f>
        <v/>
      </c>
      <c r="O1871" s="39">
        <f>IF(L1871&lt;&gt;1,"",IF(J1871="",0,IFERROR(MATCH(J1871,'分け方の表'!$M$4:$M$53,0),0)))</f>
        <v/>
      </c>
      <c r="P1871" s="39">
        <f>IF(L1871&lt;&gt;1,"",IF(SUMPRODUCT((COUNTIFS(C1871,"*"&amp;'分け方の表'!$F$4:$F$23&amp;"*")&gt;0)*('分け方の表'!$F$4:$F$23&lt;&gt;"")*'分け方の表'!$I$4:$I$23)=0,99,1+COUNTIFS('分け方の表'!$I$4:$I$23,"&gt;"&amp;SUMPRODUCT((COUNTIFS(C1871,"*"&amp;'分け方の表'!$F$4:$F$23&amp;"*")&gt;0)*('分け方の表'!$F$4:$F$23&lt;&gt;"")*'分け方の表'!$I$4:$I$23))))</f>
        <v/>
      </c>
      <c r="Q1871" s="39">
        <f>IF(L1871&lt;&gt;1,"",IF(P1871&gt;=99,"",INDEX('分け方の表'!$G$4:$G$23,P1871)&amp;""))</f>
        <v/>
      </c>
      <c r="R1871" s="39">
        <f>IF(L1871&lt;&gt;1,"",IF((F1871="収入")*(G1871="給与")*(E1871&lt;&gt;"")*(COUNTIFS('分け方の表'!$J$4:$J$13,E1871)&gt;0),INDEX('分け方の表'!$K$4:$K$13,MATCH(E1871,'分け方の表'!$J$4:$J$13,0))&amp;"",IFERROR(INDEX('分け方の表'!$C$4:$C$103,MATCH(F1871&amp;"|"&amp;G1871,'分け方の表'!$D$4:$D$103,0))&amp;"",IFERROR(INDEX('分け方の表'!$C$4:$C$103,MATCH(F1871&amp;"|（ほか全部）",'分け方の表'!$D$4:$D$103,0))&amp;"","未分類"))))</f>
        <v/>
      </c>
      <c r="S1871" s="39">
        <f>IF(L1871&lt;&gt;1,"",IF(N1871=1,"",IF(IF(O1871&gt;0,INDEX('分け方の表'!$N$4:$N$53,O1871)&amp;"","")&lt;&gt;"",IF(INDEX('分け方の表'!$N$4:$N$53,O1871)="（数えない）","",INDEX('分け方の表'!$N$4:$N$53,O1871)&amp;""),IF(I1871&amp;""="1",IF((Q1871&lt;&gt;"")*(D1871&lt;0)*(IFERROR(INDEX('入力'!$E$30:$E$88,MATCH(Q1871,'入力'!$A$30:$A$88,0)),"")="貯める・増やす"),Q1871,""),IF(A1871&amp;""="0","",IF(Q1871&lt;&gt;"",Q1871,R1871))))))</f>
        <v/>
      </c>
      <c r="T1871" s="56">
        <f>IF(S1871="","",IF(IFERROR(INDEX('入力'!$E$30:$E$88,MATCH(S1871,'入力'!$A$30:$A$88,0)),"")="入るお金",D1871,-D1871))</f>
        <v/>
      </c>
      <c r="U1871" s="39">
        <f>IF(L1871="","",IF(L1871&lt;&gt;1,"見出しなど",IF(N1871=1,"重なり",IF(S1871="",IF(O1871&gt;0,"数えない（直した）",IF(I1871&amp;""="1","振替",IF(A1871&amp;""="0","計算対象外","数えない"))),IF(COUNTIFS('入力'!$A$30:$A$88,S1871)=0,"一覧にない費目",IF(O1871&gt;0,"直した",IF(S1871="未分類","未分類","OK")))))))</f>
        <v/>
      </c>
    </row>
    <row r="1872">
      <c r="A1872" s="40" t="n"/>
      <c r="B1872" s="34" t="n"/>
      <c r="C1872" s="35" t="n"/>
      <c r="D1872" s="36" t="n"/>
      <c r="E1872" s="35" t="n"/>
      <c r="F1872" s="35" t="n"/>
      <c r="G1872" s="35" t="n"/>
      <c r="H1872" s="35" t="n"/>
      <c r="I1872" s="40" t="n"/>
      <c r="J1872" s="35" t="n"/>
      <c r="L1872" s="39">
        <f>IF(B1872="","",IFERROR(YEAR(B1872)*0+D1872*0+1,0))</f>
        <v/>
      </c>
      <c r="M1872" s="55">
        <f>IF(L1872&lt;&gt;1,"",IF(O1872&gt;0,IF(INDEX('分け方の表'!$O$4:$O$53,O1872)&lt;&gt;"",DATE(YEAR(INDEX('分け方の表'!$O$4:$O$53,O1872)),MONTH(INDEX('分け方の表'!$O$4:$O$53,O1872)),1),DATE(YEAR(B1872),MONTH(B1872),1)),DATE(YEAR(B1872),MONTH(B1872),1)))</f>
        <v/>
      </c>
      <c r="N1872" s="39">
        <f>IF(L1872&lt;&gt;1,"",IF(J1872="",0,IF(COUNTIFS($J$4:J1872,J1872)&gt;1,1,0)))</f>
        <v/>
      </c>
      <c r="O1872" s="39">
        <f>IF(L1872&lt;&gt;1,"",IF(J1872="",0,IFERROR(MATCH(J1872,'分け方の表'!$M$4:$M$53,0),0)))</f>
        <v/>
      </c>
      <c r="P1872" s="39">
        <f>IF(L1872&lt;&gt;1,"",IF(SUMPRODUCT((COUNTIFS(C1872,"*"&amp;'分け方の表'!$F$4:$F$23&amp;"*")&gt;0)*('分け方の表'!$F$4:$F$23&lt;&gt;"")*'分け方の表'!$I$4:$I$23)=0,99,1+COUNTIFS('分け方の表'!$I$4:$I$23,"&gt;"&amp;SUMPRODUCT((COUNTIFS(C1872,"*"&amp;'分け方の表'!$F$4:$F$23&amp;"*")&gt;0)*('分け方の表'!$F$4:$F$23&lt;&gt;"")*'分け方の表'!$I$4:$I$23))))</f>
        <v/>
      </c>
      <c r="Q1872" s="39">
        <f>IF(L1872&lt;&gt;1,"",IF(P1872&gt;=99,"",INDEX('分け方の表'!$G$4:$G$23,P1872)&amp;""))</f>
        <v/>
      </c>
      <c r="R1872" s="39">
        <f>IF(L1872&lt;&gt;1,"",IF((F1872="収入")*(G1872="給与")*(E1872&lt;&gt;"")*(COUNTIFS('分け方の表'!$J$4:$J$13,E1872)&gt;0),INDEX('分け方の表'!$K$4:$K$13,MATCH(E1872,'分け方の表'!$J$4:$J$13,0))&amp;"",IFERROR(INDEX('分け方の表'!$C$4:$C$103,MATCH(F1872&amp;"|"&amp;G1872,'分け方の表'!$D$4:$D$103,0))&amp;"",IFERROR(INDEX('分け方の表'!$C$4:$C$103,MATCH(F1872&amp;"|（ほか全部）",'分け方の表'!$D$4:$D$103,0))&amp;"","未分類"))))</f>
        <v/>
      </c>
      <c r="S1872" s="39">
        <f>IF(L1872&lt;&gt;1,"",IF(N1872=1,"",IF(IF(O1872&gt;0,INDEX('分け方の表'!$N$4:$N$53,O1872)&amp;"","")&lt;&gt;"",IF(INDEX('分け方の表'!$N$4:$N$53,O1872)="（数えない）","",INDEX('分け方の表'!$N$4:$N$53,O1872)&amp;""),IF(I1872&amp;""="1",IF((Q1872&lt;&gt;"")*(D1872&lt;0)*(IFERROR(INDEX('入力'!$E$30:$E$88,MATCH(Q1872,'入力'!$A$30:$A$88,0)),"")="貯める・増やす"),Q1872,""),IF(A1872&amp;""="0","",IF(Q1872&lt;&gt;"",Q1872,R1872))))))</f>
        <v/>
      </c>
      <c r="T1872" s="56">
        <f>IF(S1872="","",IF(IFERROR(INDEX('入力'!$E$30:$E$88,MATCH(S1872,'入力'!$A$30:$A$88,0)),"")="入るお金",D1872,-D1872))</f>
        <v/>
      </c>
      <c r="U1872" s="39">
        <f>IF(L1872="","",IF(L1872&lt;&gt;1,"見出しなど",IF(N1872=1,"重なり",IF(S1872="",IF(O1872&gt;0,"数えない（直した）",IF(I1872&amp;""="1","振替",IF(A1872&amp;""="0","計算対象外","数えない"))),IF(COUNTIFS('入力'!$A$30:$A$88,S1872)=0,"一覧にない費目",IF(O1872&gt;0,"直した",IF(S1872="未分類","未分類","OK")))))))</f>
        <v/>
      </c>
    </row>
    <row r="1873">
      <c r="A1873" s="40" t="n"/>
      <c r="B1873" s="34" t="n"/>
      <c r="C1873" s="35" t="n"/>
      <c r="D1873" s="36" t="n"/>
      <c r="E1873" s="35" t="n"/>
      <c r="F1873" s="35" t="n"/>
      <c r="G1873" s="35" t="n"/>
      <c r="H1873" s="35" t="n"/>
      <c r="I1873" s="40" t="n"/>
      <c r="J1873" s="35" t="n"/>
      <c r="L1873" s="39">
        <f>IF(B1873="","",IFERROR(YEAR(B1873)*0+D1873*0+1,0))</f>
        <v/>
      </c>
      <c r="M1873" s="55">
        <f>IF(L1873&lt;&gt;1,"",IF(O1873&gt;0,IF(INDEX('分け方の表'!$O$4:$O$53,O1873)&lt;&gt;"",DATE(YEAR(INDEX('分け方の表'!$O$4:$O$53,O1873)),MONTH(INDEX('分け方の表'!$O$4:$O$53,O1873)),1),DATE(YEAR(B1873),MONTH(B1873),1)),DATE(YEAR(B1873),MONTH(B1873),1)))</f>
        <v/>
      </c>
      <c r="N1873" s="39">
        <f>IF(L1873&lt;&gt;1,"",IF(J1873="",0,IF(COUNTIFS($J$4:J1873,J1873)&gt;1,1,0)))</f>
        <v/>
      </c>
      <c r="O1873" s="39">
        <f>IF(L1873&lt;&gt;1,"",IF(J1873="",0,IFERROR(MATCH(J1873,'分け方の表'!$M$4:$M$53,0),0)))</f>
        <v/>
      </c>
      <c r="P1873" s="39">
        <f>IF(L1873&lt;&gt;1,"",IF(SUMPRODUCT((COUNTIFS(C1873,"*"&amp;'分け方の表'!$F$4:$F$23&amp;"*")&gt;0)*('分け方の表'!$F$4:$F$23&lt;&gt;"")*'分け方の表'!$I$4:$I$23)=0,99,1+COUNTIFS('分け方の表'!$I$4:$I$23,"&gt;"&amp;SUMPRODUCT((COUNTIFS(C1873,"*"&amp;'分け方の表'!$F$4:$F$23&amp;"*")&gt;0)*('分け方の表'!$F$4:$F$23&lt;&gt;"")*'分け方の表'!$I$4:$I$23))))</f>
        <v/>
      </c>
      <c r="Q1873" s="39">
        <f>IF(L1873&lt;&gt;1,"",IF(P1873&gt;=99,"",INDEX('分け方の表'!$G$4:$G$23,P1873)&amp;""))</f>
        <v/>
      </c>
      <c r="R1873" s="39">
        <f>IF(L1873&lt;&gt;1,"",IF((F1873="収入")*(G1873="給与")*(E1873&lt;&gt;"")*(COUNTIFS('分け方の表'!$J$4:$J$13,E1873)&gt;0),INDEX('分け方の表'!$K$4:$K$13,MATCH(E1873,'分け方の表'!$J$4:$J$13,0))&amp;"",IFERROR(INDEX('分け方の表'!$C$4:$C$103,MATCH(F1873&amp;"|"&amp;G1873,'分け方の表'!$D$4:$D$103,0))&amp;"",IFERROR(INDEX('分け方の表'!$C$4:$C$103,MATCH(F1873&amp;"|（ほか全部）",'分け方の表'!$D$4:$D$103,0))&amp;"","未分類"))))</f>
        <v/>
      </c>
      <c r="S1873" s="39">
        <f>IF(L1873&lt;&gt;1,"",IF(N1873=1,"",IF(IF(O1873&gt;0,INDEX('分け方の表'!$N$4:$N$53,O1873)&amp;"","")&lt;&gt;"",IF(INDEX('分け方の表'!$N$4:$N$53,O1873)="（数えない）","",INDEX('分け方の表'!$N$4:$N$53,O1873)&amp;""),IF(I1873&amp;""="1",IF((Q1873&lt;&gt;"")*(D1873&lt;0)*(IFERROR(INDEX('入力'!$E$30:$E$88,MATCH(Q1873,'入力'!$A$30:$A$88,0)),"")="貯める・増やす"),Q1873,""),IF(A1873&amp;""="0","",IF(Q1873&lt;&gt;"",Q1873,R1873))))))</f>
        <v/>
      </c>
      <c r="T1873" s="56">
        <f>IF(S1873="","",IF(IFERROR(INDEX('入力'!$E$30:$E$88,MATCH(S1873,'入力'!$A$30:$A$88,0)),"")="入るお金",D1873,-D1873))</f>
        <v/>
      </c>
      <c r="U1873" s="39">
        <f>IF(L1873="","",IF(L1873&lt;&gt;1,"見出しなど",IF(N1873=1,"重なり",IF(S1873="",IF(O1873&gt;0,"数えない（直した）",IF(I1873&amp;""="1","振替",IF(A1873&amp;""="0","計算対象外","数えない"))),IF(COUNTIFS('入力'!$A$30:$A$88,S1873)=0,"一覧にない費目",IF(O1873&gt;0,"直した",IF(S1873="未分類","未分類","OK")))))))</f>
        <v/>
      </c>
    </row>
    <row r="1874">
      <c r="A1874" s="40" t="n"/>
      <c r="B1874" s="34" t="n"/>
      <c r="C1874" s="35" t="n"/>
      <c r="D1874" s="36" t="n"/>
      <c r="E1874" s="35" t="n"/>
      <c r="F1874" s="35" t="n"/>
      <c r="G1874" s="35" t="n"/>
      <c r="H1874" s="35" t="n"/>
      <c r="I1874" s="40" t="n"/>
      <c r="J1874" s="35" t="n"/>
      <c r="L1874" s="39">
        <f>IF(B1874="","",IFERROR(YEAR(B1874)*0+D1874*0+1,0))</f>
        <v/>
      </c>
      <c r="M1874" s="55">
        <f>IF(L1874&lt;&gt;1,"",IF(O1874&gt;0,IF(INDEX('分け方の表'!$O$4:$O$53,O1874)&lt;&gt;"",DATE(YEAR(INDEX('分け方の表'!$O$4:$O$53,O1874)),MONTH(INDEX('分け方の表'!$O$4:$O$53,O1874)),1),DATE(YEAR(B1874),MONTH(B1874),1)),DATE(YEAR(B1874),MONTH(B1874),1)))</f>
        <v/>
      </c>
      <c r="N1874" s="39">
        <f>IF(L1874&lt;&gt;1,"",IF(J1874="",0,IF(COUNTIFS($J$4:J1874,J1874)&gt;1,1,0)))</f>
        <v/>
      </c>
      <c r="O1874" s="39">
        <f>IF(L1874&lt;&gt;1,"",IF(J1874="",0,IFERROR(MATCH(J1874,'分け方の表'!$M$4:$M$53,0),0)))</f>
        <v/>
      </c>
      <c r="P1874" s="39">
        <f>IF(L1874&lt;&gt;1,"",IF(SUMPRODUCT((COUNTIFS(C1874,"*"&amp;'分け方の表'!$F$4:$F$23&amp;"*")&gt;0)*('分け方の表'!$F$4:$F$23&lt;&gt;"")*'分け方の表'!$I$4:$I$23)=0,99,1+COUNTIFS('分け方の表'!$I$4:$I$23,"&gt;"&amp;SUMPRODUCT((COUNTIFS(C1874,"*"&amp;'分け方の表'!$F$4:$F$23&amp;"*")&gt;0)*('分け方の表'!$F$4:$F$23&lt;&gt;"")*'分け方の表'!$I$4:$I$23))))</f>
        <v/>
      </c>
      <c r="Q1874" s="39">
        <f>IF(L1874&lt;&gt;1,"",IF(P1874&gt;=99,"",INDEX('分け方の表'!$G$4:$G$23,P1874)&amp;""))</f>
        <v/>
      </c>
      <c r="R1874" s="39">
        <f>IF(L1874&lt;&gt;1,"",IF((F1874="収入")*(G1874="給与")*(E1874&lt;&gt;"")*(COUNTIFS('分け方の表'!$J$4:$J$13,E1874)&gt;0),INDEX('分け方の表'!$K$4:$K$13,MATCH(E1874,'分け方の表'!$J$4:$J$13,0))&amp;"",IFERROR(INDEX('分け方の表'!$C$4:$C$103,MATCH(F1874&amp;"|"&amp;G1874,'分け方の表'!$D$4:$D$103,0))&amp;"",IFERROR(INDEX('分け方の表'!$C$4:$C$103,MATCH(F1874&amp;"|（ほか全部）",'分け方の表'!$D$4:$D$103,0))&amp;"","未分類"))))</f>
        <v/>
      </c>
      <c r="S1874" s="39">
        <f>IF(L1874&lt;&gt;1,"",IF(N1874=1,"",IF(IF(O1874&gt;0,INDEX('分け方の表'!$N$4:$N$53,O1874)&amp;"","")&lt;&gt;"",IF(INDEX('分け方の表'!$N$4:$N$53,O1874)="（数えない）","",INDEX('分け方の表'!$N$4:$N$53,O1874)&amp;""),IF(I1874&amp;""="1",IF((Q1874&lt;&gt;"")*(D1874&lt;0)*(IFERROR(INDEX('入力'!$E$30:$E$88,MATCH(Q1874,'入力'!$A$30:$A$88,0)),"")="貯める・増やす"),Q1874,""),IF(A1874&amp;""="0","",IF(Q1874&lt;&gt;"",Q1874,R1874))))))</f>
        <v/>
      </c>
      <c r="T1874" s="56">
        <f>IF(S1874="","",IF(IFERROR(INDEX('入力'!$E$30:$E$88,MATCH(S1874,'入力'!$A$30:$A$88,0)),"")="入るお金",D1874,-D1874))</f>
        <v/>
      </c>
      <c r="U1874" s="39">
        <f>IF(L1874="","",IF(L1874&lt;&gt;1,"見出しなど",IF(N1874=1,"重なり",IF(S1874="",IF(O1874&gt;0,"数えない（直した）",IF(I1874&amp;""="1","振替",IF(A1874&amp;""="0","計算対象外","数えない"))),IF(COUNTIFS('入力'!$A$30:$A$88,S1874)=0,"一覧にない費目",IF(O1874&gt;0,"直した",IF(S1874="未分類","未分類","OK")))))))</f>
        <v/>
      </c>
    </row>
    <row r="1875">
      <c r="A1875" s="40" t="n"/>
      <c r="B1875" s="34" t="n"/>
      <c r="C1875" s="35" t="n"/>
      <c r="D1875" s="36" t="n"/>
      <c r="E1875" s="35" t="n"/>
      <c r="F1875" s="35" t="n"/>
      <c r="G1875" s="35" t="n"/>
      <c r="H1875" s="35" t="n"/>
      <c r="I1875" s="40" t="n"/>
      <c r="J1875" s="35" t="n"/>
      <c r="L1875" s="39">
        <f>IF(B1875="","",IFERROR(YEAR(B1875)*0+D1875*0+1,0))</f>
        <v/>
      </c>
      <c r="M1875" s="55">
        <f>IF(L1875&lt;&gt;1,"",IF(O1875&gt;0,IF(INDEX('分け方の表'!$O$4:$O$53,O1875)&lt;&gt;"",DATE(YEAR(INDEX('分け方の表'!$O$4:$O$53,O1875)),MONTH(INDEX('分け方の表'!$O$4:$O$53,O1875)),1),DATE(YEAR(B1875),MONTH(B1875),1)),DATE(YEAR(B1875),MONTH(B1875),1)))</f>
        <v/>
      </c>
      <c r="N1875" s="39">
        <f>IF(L1875&lt;&gt;1,"",IF(J1875="",0,IF(COUNTIFS($J$4:J1875,J1875)&gt;1,1,0)))</f>
        <v/>
      </c>
      <c r="O1875" s="39">
        <f>IF(L1875&lt;&gt;1,"",IF(J1875="",0,IFERROR(MATCH(J1875,'分け方の表'!$M$4:$M$53,0),0)))</f>
        <v/>
      </c>
      <c r="P1875" s="39">
        <f>IF(L1875&lt;&gt;1,"",IF(SUMPRODUCT((COUNTIFS(C1875,"*"&amp;'分け方の表'!$F$4:$F$23&amp;"*")&gt;0)*('分け方の表'!$F$4:$F$23&lt;&gt;"")*'分け方の表'!$I$4:$I$23)=0,99,1+COUNTIFS('分け方の表'!$I$4:$I$23,"&gt;"&amp;SUMPRODUCT((COUNTIFS(C1875,"*"&amp;'分け方の表'!$F$4:$F$23&amp;"*")&gt;0)*('分け方の表'!$F$4:$F$23&lt;&gt;"")*'分け方の表'!$I$4:$I$23))))</f>
        <v/>
      </c>
      <c r="Q1875" s="39">
        <f>IF(L1875&lt;&gt;1,"",IF(P1875&gt;=99,"",INDEX('分け方の表'!$G$4:$G$23,P1875)&amp;""))</f>
        <v/>
      </c>
      <c r="R1875" s="39">
        <f>IF(L1875&lt;&gt;1,"",IF((F1875="収入")*(G1875="給与")*(E1875&lt;&gt;"")*(COUNTIFS('分け方の表'!$J$4:$J$13,E1875)&gt;0),INDEX('分け方の表'!$K$4:$K$13,MATCH(E1875,'分け方の表'!$J$4:$J$13,0))&amp;"",IFERROR(INDEX('分け方の表'!$C$4:$C$103,MATCH(F1875&amp;"|"&amp;G1875,'分け方の表'!$D$4:$D$103,0))&amp;"",IFERROR(INDEX('分け方の表'!$C$4:$C$103,MATCH(F1875&amp;"|（ほか全部）",'分け方の表'!$D$4:$D$103,0))&amp;"","未分類"))))</f>
        <v/>
      </c>
      <c r="S1875" s="39">
        <f>IF(L1875&lt;&gt;1,"",IF(N1875=1,"",IF(IF(O1875&gt;0,INDEX('分け方の表'!$N$4:$N$53,O1875)&amp;"","")&lt;&gt;"",IF(INDEX('分け方の表'!$N$4:$N$53,O1875)="（数えない）","",INDEX('分け方の表'!$N$4:$N$53,O1875)&amp;""),IF(I1875&amp;""="1",IF((Q1875&lt;&gt;"")*(D1875&lt;0)*(IFERROR(INDEX('入力'!$E$30:$E$88,MATCH(Q1875,'入力'!$A$30:$A$88,0)),"")="貯める・増やす"),Q1875,""),IF(A1875&amp;""="0","",IF(Q1875&lt;&gt;"",Q1875,R1875))))))</f>
        <v/>
      </c>
      <c r="T1875" s="56">
        <f>IF(S1875="","",IF(IFERROR(INDEX('入力'!$E$30:$E$88,MATCH(S1875,'入力'!$A$30:$A$88,0)),"")="入るお金",D1875,-D1875))</f>
        <v/>
      </c>
      <c r="U1875" s="39">
        <f>IF(L1875="","",IF(L1875&lt;&gt;1,"見出しなど",IF(N1875=1,"重なり",IF(S1875="",IF(O1875&gt;0,"数えない（直した）",IF(I1875&amp;""="1","振替",IF(A1875&amp;""="0","計算対象外","数えない"))),IF(COUNTIFS('入力'!$A$30:$A$88,S1875)=0,"一覧にない費目",IF(O1875&gt;0,"直した",IF(S1875="未分類","未分類","OK")))))))</f>
        <v/>
      </c>
    </row>
    <row r="1876">
      <c r="A1876" s="40" t="n"/>
      <c r="B1876" s="34" t="n"/>
      <c r="C1876" s="35" t="n"/>
      <c r="D1876" s="36" t="n"/>
      <c r="E1876" s="35" t="n"/>
      <c r="F1876" s="35" t="n"/>
      <c r="G1876" s="35" t="n"/>
      <c r="H1876" s="35" t="n"/>
      <c r="I1876" s="40" t="n"/>
      <c r="J1876" s="35" t="n"/>
      <c r="L1876" s="39">
        <f>IF(B1876="","",IFERROR(YEAR(B1876)*0+D1876*0+1,0))</f>
        <v/>
      </c>
      <c r="M1876" s="55">
        <f>IF(L1876&lt;&gt;1,"",IF(O1876&gt;0,IF(INDEX('分け方の表'!$O$4:$O$53,O1876)&lt;&gt;"",DATE(YEAR(INDEX('分け方の表'!$O$4:$O$53,O1876)),MONTH(INDEX('分け方の表'!$O$4:$O$53,O1876)),1),DATE(YEAR(B1876),MONTH(B1876),1)),DATE(YEAR(B1876),MONTH(B1876),1)))</f>
        <v/>
      </c>
      <c r="N1876" s="39">
        <f>IF(L1876&lt;&gt;1,"",IF(J1876="",0,IF(COUNTIFS($J$4:J1876,J1876)&gt;1,1,0)))</f>
        <v/>
      </c>
      <c r="O1876" s="39">
        <f>IF(L1876&lt;&gt;1,"",IF(J1876="",0,IFERROR(MATCH(J1876,'分け方の表'!$M$4:$M$53,0),0)))</f>
        <v/>
      </c>
      <c r="P1876" s="39">
        <f>IF(L1876&lt;&gt;1,"",IF(SUMPRODUCT((COUNTIFS(C1876,"*"&amp;'分け方の表'!$F$4:$F$23&amp;"*")&gt;0)*('分け方の表'!$F$4:$F$23&lt;&gt;"")*'分け方の表'!$I$4:$I$23)=0,99,1+COUNTIFS('分け方の表'!$I$4:$I$23,"&gt;"&amp;SUMPRODUCT((COUNTIFS(C1876,"*"&amp;'分け方の表'!$F$4:$F$23&amp;"*")&gt;0)*('分け方の表'!$F$4:$F$23&lt;&gt;"")*'分け方の表'!$I$4:$I$23))))</f>
        <v/>
      </c>
      <c r="Q1876" s="39">
        <f>IF(L1876&lt;&gt;1,"",IF(P1876&gt;=99,"",INDEX('分け方の表'!$G$4:$G$23,P1876)&amp;""))</f>
        <v/>
      </c>
      <c r="R1876" s="39">
        <f>IF(L1876&lt;&gt;1,"",IF((F1876="収入")*(G1876="給与")*(E1876&lt;&gt;"")*(COUNTIFS('分け方の表'!$J$4:$J$13,E1876)&gt;0),INDEX('分け方の表'!$K$4:$K$13,MATCH(E1876,'分け方の表'!$J$4:$J$13,0))&amp;"",IFERROR(INDEX('分け方の表'!$C$4:$C$103,MATCH(F1876&amp;"|"&amp;G1876,'分け方の表'!$D$4:$D$103,0))&amp;"",IFERROR(INDEX('分け方の表'!$C$4:$C$103,MATCH(F1876&amp;"|（ほか全部）",'分け方の表'!$D$4:$D$103,0))&amp;"","未分類"))))</f>
        <v/>
      </c>
      <c r="S1876" s="39">
        <f>IF(L1876&lt;&gt;1,"",IF(N1876=1,"",IF(IF(O1876&gt;0,INDEX('分け方の表'!$N$4:$N$53,O1876)&amp;"","")&lt;&gt;"",IF(INDEX('分け方の表'!$N$4:$N$53,O1876)="（数えない）","",INDEX('分け方の表'!$N$4:$N$53,O1876)&amp;""),IF(I1876&amp;""="1",IF((Q1876&lt;&gt;"")*(D1876&lt;0)*(IFERROR(INDEX('入力'!$E$30:$E$88,MATCH(Q1876,'入力'!$A$30:$A$88,0)),"")="貯める・増やす"),Q1876,""),IF(A1876&amp;""="0","",IF(Q1876&lt;&gt;"",Q1876,R1876))))))</f>
        <v/>
      </c>
      <c r="T1876" s="56">
        <f>IF(S1876="","",IF(IFERROR(INDEX('入力'!$E$30:$E$88,MATCH(S1876,'入力'!$A$30:$A$88,0)),"")="入るお金",D1876,-D1876))</f>
        <v/>
      </c>
      <c r="U1876" s="39">
        <f>IF(L1876="","",IF(L1876&lt;&gt;1,"見出しなど",IF(N1876=1,"重なり",IF(S1876="",IF(O1876&gt;0,"数えない（直した）",IF(I1876&amp;""="1","振替",IF(A1876&amp;""="0","計算対象外","数えない"))),IF(COUNTIFS('入力'!$A$30:$A$88,S1876)=0,"一覧にない費目",IF(O1876&gt;0,"直した",IF(S1876="未分類","未分類","OK")))))))</f>
        <v/>
      </c>
    </row>
    <row r="1877">
      <c r="A1877" s="40" t="n"/>
      <c r="B1877" s="34" t="n"/>
      <c r="C1877" s="35" t="n"/>
      <c r="D1877" s="36" t="n"/>
      <c r="E1877" s="35" t="n"/>
      <c r="F1877" s="35" t="n"/>
      <c r="G1877" s="35" t="n"/>
      <c r="H1877" s="35" t="n"/>
      <c r="I1877" s="40" t="n"/>
      <c r="J1877" s="35" t="n"/>
      <c r="L1877" s="39">
        <f>IF(B1877="","",IFERROR(YEAR(B1877)*0+D1877*0+1,0))</f>
        <v/>
      </c>
      <c r="M1877" s="55">
        <f>IF(L1877&lt;&gt;1,"",IF(O1877&gt;0,IF(INDEX('分け方の表'!$O$4:$O$53,O1877)&lt;&gt;"",DATE(YEAR(INDEX('分け方の表'!$O$4:$O$53,O1877)),MONTH(INDEX('分け方の表'!$O$4:$O$53,O1877)),1),DATE(YEAR(B1877),MONTH(B1877),1)),DATE(YEAR(B1877),MONTH(B1877),1)))</f>
        <v/>
      </c>
      <c r="N1877" s="39">
        <f>IF(L1877&lt;&gt;1,"",IF(J1877="",0,IF(COUNTIFS($J$4:J1877,J1877)&gt;1,1,0)))</f>
        <v/>
      </c>
      <c r="O1877" s="39">
        <f>IF(L1877&lt;&gt;1,"",IF(J1877="",0,IFERROR(MATCH(J1877,'分け方の表'!$M$4:$M$53,0),0)))</f>
        <v/>
      </c>
      <c r="P1877" s="39">
        <f>IF(L1877&lt;&gt;1,"",IF(SUMPRODUCT((COUNTIFS(C1877,"*"&amp;'分け方の表'!$F$4:$F$23&amp;"*")&gt;0)*('分け方の表'!$F$4:$F$23&lt;&gt;"")*'分け方の表'!$I$4:$I$23)=0,99,1+COUNTIFS('分け方の表'!$I$4:$I$23,"&gt;"&amp;SUMPRODUCT((COUNTIFS(C1877,"*"&amp;'分け方の表'!$F$4:$F$23&amp;"*")&gt;0)*('分け方の表'!$F$4:$F$23&lt;&gt;"")*'分け方の表'!$I$4:$I$23))))</f>
        <v/>
      </c>
      <c r="Q1877" s="39">
        <f>IF(L1877&lt;&gt;1,"",IF(P1877&gt;=99,"",INDEX('分け方の表'!$G$4:$G$23,P1877)&amp;""))</f>
        <v/>
      </c>
      <c r="R1877" s="39">
        <f>IF(L1877&lt;&gt;1,"",IF((F1877="収入")*(G1877="給与")*(E1877&lt;&gt;"")*(COUNTIFS('分け方の表'!$J$4:$J$13,E1877)&gt;0),INDEX('分け方の表'!$K$4:$K$13,MATCH(E1877,'分け方の表'!$J$4:$J$13,0))&amp;"",IFERROR(INDEX('分け方の表'!$C$4:$C$103,MATCH(F1877&amp;"|"&amp;G1877,'分け方の表'!$D$4:$D$103,0))&amp;"",IFERROR(INDEX('分け方の表'!$C$4:$C$103,MATCH(F1877&amp;"|（ほか全部）",'分け方の表'!$D$4:$D$103,0))&amp;"","未分類"))))</f>
        <v/>
      </c>
      <c r="S1877" s="39">
        <f>IF(L1877&lt;&gt;1,"",IF(N1877=1,"",IF(IF(O1877&gt;0,INDEX('分け方の表'!$N$4:$N$53,O1877)&amp;"","")&lt;&gt;"",IF(INDEX('分け方の表'!$N$4:$N$53,O1877)="（数えない）","",INDEX('分け方の表'!$N$4:$N$53,O1877)&amp;""),IF(I1877&amp;""="1",IF((Q1877&lt;&gt;"")*(D1877&lt;0)*(IFERROR(INDEX('入力'!$E$30:$E$88,MATCH(Q1877,'入力'!$A$30:$A$88,0)),"")="貯める・増やす"),Q1877,""),IF(A1877&amp;""="0","",IF(Q1877&lt;&gt;"",Q1877,R1877))))))</f>
        <v/>
      </c>
      <c r="T1877" s="56">
        <f>IF(S1877="","",IF(IFERROR(INDEX('入力'!$E$30:$E$88,MATCH(S1877,'入力'!$A$30:$A$88,0)),"")="入るお金",D1877,-D1877))</f>
        <v/>
      </c>
      <c r="U1877" s="39">
        <f>IF(L1877="","",IF(L1877&lt;&gt;1,"見出しなど",IF(N1877=1,"重なり",IF(S1877="",IF(O1877&gt;0,"数えない（直した）",IF(I1877&amp;""="1","振替",IF(A1877&amp;""="0","計算対象外","数えない"))),IF(COUNTIFS('入力'!$A$30:$A$88,S1877)=0,"一覧にない費目",IF(O1877&gt;0,"直した",IF(S1877="未分類","未分類","OK")))))))</f>
        <v/>
      </c>
    </row>
    <row r="1878">
      <c r="A1878" s="40" t="n"/>
      <c r="B1878" s="34" t="n"/>
      <c r="C1878" s="35" t="n"/>
      <c r="D1878" s="36" t="n"/>
      <c r="E1878" s="35" t="n"/>
      <c r="F1878" s="35" t="n"/>
      <c r="G1878" s="35" t="n"/>
      <c r="H1878" s="35" t="n"/>
      <c r="I1878" s="40" t="n"/>
      <c r="J1878" s="35" t="n"/>
      <c r="L1878" s="39">
        <f>IF(B1878="","",IFERROR(YEAR(B1878)*0+D1878*0+1,0))</f>
        <v/>
      </c>
      <c r="M1878" s="55">
        <f>IF(L1878&lt;&gt;1,"",IF(O1878&gt;0,IF(INDEX('分け方の表'!$O$4:$O$53,O1878)&lt;&gt;"",DATE(YEAR(INDEX('分け方の表'!$O$4:$O$53,O1878)),MONTH(INDEX('分け方の表'!$O$4:$O$53,O1878)),1),DATE(YEAR(B1878),MONTH(B1878),1)),DATE(YEAR(B1878),MONTH(B1878),1)))</f>
        <v/>
      </c>
      <c r="N1878" s="39">
        <f>IF(L1878&lt;&gt;1,"",IF(J1878="",0,IF(COUNTIFS($J$4:J1878,J1878)&gt;1,1,0)))</f>
        <v/>
      </c>
      <c r="O1878" s="39">
        <f>IF(L1878&lt;&gt;1,"",IF(J1878="",0,IFERROR(MATCH(J1878,'分け方の表'!$M$4:$M$53,0),0)))</f>
        <v/>
      </c>
      <c r="P1878" s="39">
        <f>IF(L1878&lt;&gt;1,"",IF(SUMPRODUCT((COUNTIFS(C1878,"*"&amp;'分け方の表'!$F$4:$F$23&amp;"*")&gt;0)*('分け方の表'!$F$4:$F$23&lt;&gt;"")*'分け方の表'!$I$4:$I$23)=0,99,1+COUNTIFS('分け方の表'!$I$4:$I$23,"&gt;"&amp;SUMPRODUCT((COUNTIFS(C1878,"*"&amp;'分け方の表'!$F$4:$F$23&amp;"*")&gt;0)*('分け方の表'!$F$4:$F$23&lt;&gt;"")*'分け方の表'!$I$4:$I$23))))</f>
        <v/>
      </c>
      <c r="Q1878" s="39">
        <f>IF(L1878&lt;&gt;1,"",IF(P1878&gt;=99,"",INDEX('分け方の表'!$G$4:$G$23,P1878)&amp;""))</f>
        <v/>
      </c>
      <c r="R1878" s="39">
        <f>IF(L1878&lt;&gt;1,"",IF((F1878="収入")*(G1878="給与")*(E1878&lt;&gt;"")*(COUNTIFS('分け方の表'!$J$4:$J$13,E1878)&gt;0),INDEX('分け方の表'!$K$4:$K$13,MATCH(E1878,'分け方の表'!$J$4:$J$13,0))&amp;"",IFERROR(INDEX('分け方の表'!$C$4:$C$103,MATCH(F1878&amp;"|"&amp;G1878,'分け方の表'!$D$4:$D$103,0))&amp;"",IFERROR(INDEX('分け方の表'!$C$4:$C$103,MATCH(F1878&amp;"|（ほか全部）",'分け方の表'!$D$4:$D$103,0))&amp;"","未分類"))))</f>
        <v/>
      </c>
      <c r="S1878" s="39">
        <f>IF(L1878&lt;&gt;1,"",IF(N1878=1,"",IF(IF(O1878&gt;0,INDEX('分け方の表'!$N$4:$N$53,O1878)&amp;"","")&lt;&gt;"",IF(INDEX('分け方の表'!$N$4:$N$53,O1878)="（数えない）","",INDEX('分け方の表'!$N$4:$N$53,O1878)&amp;""),IF(I1878&amp;""="1",IF((Q1878&lt;&gt;"")*(D1878&lt;0)*(IFERROR(INDEX('入力'!$E$30:$E$88,MATCH(Q1878,'入力'!$A$30:$A$88,0)),"")="貯める・増やす"),Q1878,""),IF(A1878&amp;""="0","",IF(Q1878&lt;&gt;"",Q1878,R1878))))))</f>
        <v/>
      </c>
      <c r="T1878" s="56">
        <f>IF(S1878="","",IF(IFERROR(INDEX('入力'!$E$30:$E$88,MATCH(S1878,'入力'!$A$30:$A$88,0)),"")="入るお金",D1878,-D1878))</f>
        <v/>
      </c>
      <c r="U1878" s="39">
        <f>IF(L1878="","",IF(L1878&lt;&gt;1,"見出しなど",IF(N1878=1,"重なり",IF(S1878="",IF(O1878&gt;0,"数えない（直した）",IF(I1878&amp;""="1","振替",IF(A1878&amp;""="0","計算対象外","数えない"))),IF(COUNTIFS('入力'!$A$30:$A$88,S1878)=0,"一覧にない費目",IF(O1878&gt;0,"直した",IF(S1878="未分類","未分類","OK")))))))</f>
        <v/>
      </c>
    </row>
    <row r="1879">
      <c r="A1879" s="40" t="n"/>
      <c r="B1879" s="34" t="n"/>
      <c r="C1879" s="35" t="n"/>
      <c r="D1879" s="36" t="n"/>
      <c r="E1879" s="35" t="n"/>
      <c r="F1879" s="35" t="n"/>
      <c r="G1879" s="35" t="n"/>
      <c r="H1879" s="35" t="n"/>
      <c r="I1879" s="40" t="n"/>
      <c r="J1879" s="35" t="n"/>
      <c r="L1879" s="39">
        <f>IF(B1879="","",IFERROR(YEAR(B1879)*0+D1879*0+1,0))</f>
        <v/>
      </c>
      <c r="M1879" s="55">
        <f>IF(L1879&lt;&gt;1,"",IF(O1879&gt;0,IF(INDEX('分け方の表'!$O$4:$O$53,O1879)&lt;&gt;"",DATE(YEAR(INDEX('分け方の表'!$O$4:$O$53,O1879)),MONTH(INDEX('分け方の表'!$O$4:$O$53,O1879)),1),DATE(YEAR(B1879),MONTH(B1879),1)),DATE(YEAR(B1879),MONTH(B1879),1)))</f>
        <v/>
      </c>
      <c r="N1879" s="39">
        <f>IF(L1879&lt;&gt;1,"",IF(J1879="",0,IF(COUNTIFS($J$4:J1879,J1879)&gt;1,1,0)))</f>
        <v/>
      </c>
      <c r="O1879" s="39">
        <f>IF(L1879&lt;&gt;1,"",IF(J1879="",0,IFERROR(MATCH(J1879,'分け方の表'!$M$4:$M$53,0),0)))</f>
        <v/>
      </c>
      <c r="P1879" s="39">
        <f>IF(L1879&lt;&gt;1,"",IF(SUMPRODUCT((COUNTIFS(C1879,"*"&amp;'分け方の表'!$F$4:$F$23&amp;"*")&gt;0)*('分け方の表'!$F$4:$F$23&lt;&gt;"")*'分け方の表'!$I$4:$I$23)=0,99,1+COUNTIFS('分け方の表'!$I$4:$I$23,"&gt;"&amp;SUMPRODUCT((COUNTIFS(C1879,"*"&amp;'分け方の表'!$F$4:$F$23&amp;"*")&gt;0)*('分け方の表'!$F$4:$F$23&lt;&gt;"")*'分け方の表'!$I$4:$I$23))))</f>
        <v/>
      </c>
      <c r="Q1879" s="39">
        <f>IF(L1879&lt;&gt;1,"",IF(P1879&gt;=99,"",INDEX('分け方の表'!$G$4:$G$23,P1879)&amp;""))</f>
        <v/>
      </c>
      <c r="R1879" s="39">
        <f>IF(L1879&lt;&gt;1,"",IF((F1879="収入")*(G1879="給与")*(E1879&lt;&gt;"")*(COUNTIFS('分け方の表'!$J$4:$J$13,E1879)&gt;0),INDEX('分け方の表'!$K$4:$K$13,MATCH(E1879,'分け方の表'!$J$4:$J$13,0))&amp;"",IFERROR(INDEX('分け方の表'!$C$4:$C$103,MATCH(F1879&amp;"|"&amp;G1879,'分け方の表'!$D$4:$D$103,0))&amp;"",IFERROR(INDEX('分け方の表'!$C$4:$C$103,MATCH(F1879&amp;"|（ほか全部）",'分け方の表'!$D$4:$D$103,0))&amp;"","未分類"))))</f>
        <v/>
      </c>
      <c r="S1879" s="39">
        <f>IF(L1879&lt;&gt;1,"",IF(N1879=1,"",IF(IF(O1879&gt;0,INDEX('分け方の表'!$N$4:$N$53,O1879)&amp;"","")&lt;&gt;"",IF(INDEX('分け方の表'!$N$4:$N$53,O1879)="（数えない）","",INDEX('分け方の表'!$N$4:$N$53,O1879)&amp;""),IF(I1879&amp;""="1",IF((Q1879&lt;&gt;"")*(D1879&lt;0)*(IFERROR(INDEX('入力'!$E$30:$E$88,MATCH(Q1879,'入力'!$A$30:$A$88,0)),"")="貯める・増やす"),Q1879,""),IF(A1879&amp;""="0","",IF(Q1879&lt;&gt;"",Q1879,R1879))))))</f>
        <v/>
      </c>
      <c r="T1879" s="56">
        <f>IF(S1879="","",IF(IFERROR(INDEX('入力'!$E$30:$E$88,MATCH(S1879,'入力'!$A$30:$A$88,0)),"")="入るお金",D1879,-D1879))</f>
        <v/>
      </c>
      <c r="U1879" s="39">
        <f>IF(L1879="","",IF(L1879&lt;&gt;1,"見出しなど",IF(N1879=1,"重なり",IF(S1879="",IF(O1879&gt;0,"数えない（直した）",IF(I1879&amp;""="1","振替",IF(A1879&amp;""="0","計算対象外","数えない"))),IF(COUNTIFS('入力'!$A$30:$A$88,S1879)=0,"一覧にない費目",IF(O1879&gt;0,"直した",IF(S1879="未分類","未分類","OK")))))))</f>
        <v/>
      </c>
    </row>
    <row r="1880">
      <c r="A1880" s="40" t="n"/>
      <c r="B1880" s="34" t="n"/>
      <c r="C1880" s="35" t="n"/>
      <c r="D1880" s="36" t="n"/>
      <c r="E1880" s="35" t="n"/>
      <c r="F1880" s="35" t="n"/>
      <c r="G1880" s="35" t="n"/>
      <c r="H1880" s="35" t="n"/>
      <c r="I1880" s="40" t="n"/>
      <c r="J1880" s="35" t="n"/>
      <c r="L1880" s="39">
        <f>IF(B1880="","",IFERROR(YEAR(B1880)*0+D1880*0+1,0))</f>
        <v/>
      </c>
      <c r="M1880" s="55">
        <f>IF(L1880&lt;&gt;1,"",IF(O1880&gt;0,IF(INDEX('分け方の表'!$O$4:$O$53,O1880)&lt;&gt;"",DATE(YEAR(INDEX('分け方の表'!$O$4:$O$53,O1880)),MONTH(INDEX('分け方の表'!$O$4:$O$53,O1880)),1),DATE(YEAR(B1880),MONTH(B1880),1)),DATE(YEAR(B1880),MONTH(B1880),1)))</f>
        <v/>
      </c>
      <c r="N1880" s="39">
        <f>IF(L1880&lt;&gt;1,"",IF(J1880="",0,IF(COUNTIFS($J$4:J1880,J1880)&gt;1,1,0)))</f>
        <v/>
      </c>
      <c r="O1880" s="39">
        <f>IF(L1880&lt;&gt;1,"",IF(J1880="",0,IFERROR(MATCH(J1880,'分け方の表'!$M$4:$M$53,0),0)))</f>
        <v/>
      </c>
      <c r="P1880" s="39">
        <f>IF(L1880&lt;&gt;1,"",IF(SUMPRODUCT((COUNTIFS(C1880,"*"&amp;'分け方の表'!$F$4:$F$23&amp;"*")&gt;0)*('分け方の表'!$F$4:$F$23&lt;&gt;"")*'分け方の表'!$I$4:$I$23)=0,99,1+COUNTIFS('分け方の表'!$I$4:$I$23,"&gt;"&amp;SUMPRODUCT((COUNTIFS(C1880,"*"&amp;'分け方の表'!$F$4:$F$23&amp;"*")&gt;0)*('分け方の表'!$F$4:$F$23&lt;&gt;"")*'分け方の表'!$I$4:$I$23))))</f>
        <v/>
      </c>
      <c r="Q1880" s="39">
        <f>IF(L1880&lt;&gt;1,"",IF(P1880&gt;=99,"",INDEX('分け方の表'!$G$4:$G$23,P1880)&amp;""))</f>
        <v/>
      </c>
      <c r="R1880" s="39">
        <f>IF(L1880&lt;&gt;1,"",IF((F1880="収入")*(G1880="給与")*(E1880&lt;&gt;"")*(COUNTIFS('分け方の表'!$J$4:$J$13,E1880)&gt;0),INDEX('分け方の表'!$K$4:$K$13,MATCH(E1880,'分け方の表'!$J$4:$J$13,0))&amp;"",IFERROR(INDEX('分け方の表'!$C$4:$C$103,MATCH(F1880&amp;"|"&amp;G1880,'分け方の表'!$D$4:$D$103,0))&amp;"",IFERROR(INDEX('分け方の表'!$C$4:$C$103,MATCH(F1880&amp;"|（ほか全部）",'分け方の表'!$D$4:$D$103,0))&amp;"","未分類"))))</f>
        <v/>
      </c>
      <c r="S1880" s="39">
        <f>IF(L1880&lt;&gt;1,"",IF(N1880=1,"",IF(IF(O1880&gt;0,INDEX('分け方の表'!$N$4:$N$53,O1880)&amp;"","")&lt;&gt;"",IF(INDEX('分け方の表'!$N$4:$N$53,O1880)="（数えない）","",INDEX('分け方の表'!$N$4:$N$53,O1880)&amp;""),IF(I1880&amp;""="1",IF((Q1880&lt;&gt;"")*(D1880&lt;0)*(IFERROR(INDEX('入力'!$E$30:$E$88,MATCH(Q1880,'入力'!$A$30:$A$88,0)),"")="貯める・増やす"),Q1880,""),IF(A1880&amp;""="0","",IF(Q1880&lt;&gt;"",Q1880,R1880))))))</f>
        <v/>
      </c>
      <c r="T1880" s="56">
        <f>IF(S1880="","",IF(IFERROR(INDEX('入力'!$E$30:$E$88,MATCH(S1880,'入力'!$A$30:$A$88,0)),"")="入るお金",D1880,-D1880))</f>
        <v/>
      </c>
      <c r="U1880" s="39">
        <f>IF(L1880="","",IF(L1880&lt;&gt;1,"見出しなど",IF(N1880=1,"重なり",IF(S1880="",IF(O1880&gt;0,"数えない（直した）",IF(I1880&amp;""="1","振替",IF(A1880&amp;""="0","計算対象外","数えない"))),IF(COUNTIFS('入力'!$A$30:$A$88,S1880)=0,"一覧にない費目",IF(O1880&gt;0,"直した",IF(S1880="未分類","未分類","OK")))))))</f>
        <v/>
      </c>
    </row>
    <row r="1881">
      <c r="A1881" s="40" t="n"/>
      <c r="B1881" s="34" t="n"/>
      <c r="C1881" s="35" t="n"/>
      <c r="D1881" s="36" t="n"/>
      <c r="E1881" s="35" t="n"/>
      <c r="F1881" s="35" t="n"/>
      <c r="G1881" s="35" t="n"/>
      <c r="H1881" s="35" t="n"/>
      <c r="I1881" s="40" t="n"/>
      <c r="J1881" s="35" t="n"/>
      <c r="L1881" s="39">
        <f>IF(B1881="","",IFERROR(YEAR(B1881)*0+D1881*0+1,0))</f>
        <v/>
      </c>
      <c r="M1881" s="55">
        <f>IF(L1881&lt;&gt;1,"",IF(O1881&gt;0,IF(INDEX('分け方の表'!$O$4:$O$53,O1881)&lt;&gt;"",DATE(YEAR(INDEX('分け方の表'!$O$4:$O$53,O1881)),MONTH(INDEX('分け方の表'!$O$4:$O$53,O1881)),1),DATE(YEAR(B1881),MONTH(B1881),1)),DATE(YEAR(B1881),MONTH(B1881),1)))</f>
        <v/>
      </c>
      <c r="N1881" s="39">
        <f>IF(L1881&lt;&gt;1,"",IF(J1881="",0,IF(COUNTIFS($J$4:J1881,J1881)&gt;1,1,0)))</f>
        <v/>
      </c>
      <c r="O1881" s="39">
        <f>IF(L1881&lt;&gt;1,"",IF(J1881="",0,IFERROR(MATCH(J1881,'分け方の表'!$M$4:$M$53,0),0)))</f>
        <v/>
      </c>
      <c r="P1881" s="39">
        <f>IF(L1881&lt;&gt;1,"",IF(SUMPRODUCT((COUNTIFS(C1881,"*"&amp;'分け方の表'!$F$4:$F$23&amp;"*")&gt;0)*('分け方の表'!$F$4:$F$23&lt;&gt;"")*'分け方の表'!$I$4:$I$23)=0,99,1+COUNTIFS('分け方の表'!$I$4:$I$23,"&gt;"&amp;SUMPRODUCT((COUNTIFS(C1881,"*"&amp;'分け方の表'!$F$4:$F$23&amp;"*")&gt;0)*('分け方の表'!$F$4:$F$23&lt;&gt;"")*'分け方の表'!$I$4:$I$23))))</f>
        <v/>
      </c>
      <c r="Q1881" s="39">
        <f>IF(L1881&lt;&gt;1,"",IF(P1881&gt;=99,"",INDEX('分け方の表'!$G$4:$G$23,P1881)&amp;""))</f>
        <v/>
      </c>
      <c r="R1881" s="39">
        <f>IF(L1881&lt;&gt;1,"",IF((F1881="収入")*(G1881="給与")*(E1881&lt;&gt;"")*(COUNTIFS('分け方の表'!$J$4:$J$13,E1881)&gt;0),INDEX('分け方の表'!$K$4:$K$13,MATCH(E1881,'分け方の表'!$J$4:$J$13,0))&amp;"",IFERROR(INDEX('分け方の表'!$C$4:$C$103,MATCH(F1881&amp;"|"&amp;G1881,'分け方の表'!$D$4:$D$103,0))&amp;"",IFERROR(INDEX('分け方の表'!$C$4:$C$103,MATCH(F1881&amp;"|（ほか全部）",'分け方の表'!$D$4:$D$103,0))&amp;"","未分類"))))</f>
        <v/>
      </c>
      <c r="S1881" s="39">
        <f>IF(L1881&lt;&gt;1,"",IF(N1881=1,"",IF(IF(O1881&gt;0,INDEX('分け方の表'!$N$4:$N$53,O1881)&amp;"","")&lt;&gt;"",IF(INDEX('分け方の表'!$N$4:$N$53,O1881)="（数えない）","",INDEX('分け方の表'!$N$4:$N$53,O1881)&amp;""),IF(I1881&amp;""="1",IF((Q1881&lt;&gt;"")*(D1881&lt;0)*(IFERROR(INDEX('入力'!$E$30:$E$88,MATCH(Q1881,'入力'!$A$30:$A$88,0)),"")="貯める・増やす"),Q1881,""),IF(A1881&amp;""="0","",IF(Q1881&lt;&gt;"",Q1881,R1881))))))</f>
        <v/>
      </c>
      <c r="T1881" s="56">
        <f>IF(S1881="","",IF(IFERROR(INDEX('入力'!$E$30:$E$88,MATCH(S1881,'入力'!$A$30:$A$88,0)),"")="入るお金",D1881,-D1881))</f>
        <v/>
      </c>
      <c r="U1881" s="39">
        <f>IF(L1881="","",IF(L1881&lt;&gt;1,"見出しなど",IF(N1881=1,"重なり",IF(S1881="",IF(O1881&gt;0,"数えない（直した）",IF(I1881&amp;""="1","振替",IF(A1881&amp;""="0","計算対象外","数えない"))),IF(COUNTIFS('入力'!$A$30:$A$88,S1881)=0,"一覧にない費目",IF(O1881&gt;0,"直した",IF(S1881="未分類","未分類","OK")))))))</f>
        <v/>
      </c>
    </row>
    <row r="1882">
      <c r="A1882" s="40" t="n"/>
      <c r="B1882" s="34" t="n"/>
      <c r="C1882" s="35" t="n"/>
      <c r="D1882" s="36" t="n"/>
      <c r="E1882" s="35" t="n"/>
      <c r="F1882" s="35" t="n"/>
      <c r="G1882" s="35" t="n"/>
      <c r="H1882" s="35" t="n"/>
      <c r="I1882" s="40" t="n"/>
      <c r="J1882" s="35" t="n"/>
      <c r="L1882" s="39">
        <f>IF(B1882="","",IFERROR(YEAR(B1882)*0+D1882*0+1,0))</f>
        <v/>
      </c>
      <c r="M1882" s="55">
        <f>IF(L1882&lt;&gt;1,"",IF(O1882&gt;0,IF(INDEX('分け方の表'!$O$4:$O$53,O1882)&lt;&gt;"",DATE(YEAR(INDEX('分け方の表'!$O$4:$O$53,O1882)),MONTH(INDEX('分け方の表'!$O$4:$O$53,O1882)),1),DATE(YEAR(B1882),MONTH(B1882),1)),DATE(YEAR(B1882),MONTH(B1882),1)))</f>
        <v/>
      </c>
      <c r="N1882" s="39">
        <f>IF(L1882&lt;&gt;1,"",IF(J1882="",0,IF(COUNTIFS($J$4:J1882,J1882)&gt;1,1,0)))</f>
        <v/>
      </c>
      <c r="O1882" s="39">
        <f>IF(L1882&lt;&gt;1,"",IF(J1882="",0,IFERROR(MATCH(J1882,'分け方の表'!$M$4:$M$53,0),0)))</f>
        <v/>
      </c>
      <c r="P1882" s="39">
        <f>IF(L1882&lt;&gt;1,"",IF(SUMPRODUCT((COUNTIFS(C1882,"*"&amp;'分け方の表'!$F$4:$F$23&amp;"*")&gt;0)*('分け方の表'!$F$4:$F$23&lt;&gt;"")*'分け方の表'!$I$4:$I$23)=0,99,1+COUNTIFS('分け方の表'!$I$4:$I$23,"&gt;"&amp;SUMPRODUCT((COUNTIFS(C1882,"*"&amp;'分け方の表'!$F$4:$F$23&amp;"*")&gt;0)*('分け方の表'!$F$4:$F$23&lt;&gt;"")*'分け方の表'!$I$4:$I$23))))</f>
        <v/>
      </c>
      <c r="Q1882" s="39">
        <f>IF(L1882&lt;&gt;1,"",IF(P1882&gt;=99,"",INDEX('分け方の表'!$G$4:$G$23,P1882)&amp;""))</f>
        <v/>
      </c>
      <c r="R1882" s="39">
        <f>IF(L1882&lt;&gt;1,"",IF((F1882="収入")*(G1882="給与")*(E1882&lt;&gt;"")*(COUNTIFS('分け方の表'!$J$4:$J$13,E1882)&gt;0),INDEX('分け方の表'!$K$4:$K$13,MATCH(E1882,'分け方の表'!$J$4:$J$13,0))&amp;"",IFERROR(INDEX('分け方の表'!$C$4:$C$103,MATCH(F1882&amp;"|"&amp;G1882,'分け方の表'!$D$4:$D$103,0))&amp;"",IFERROR(INDEX('分け方の表'!$C$4:$C$103,MATCH(F1882&amp;"|（ほか全部）",'分け方の表'!$D$4:$D$103,0))&amp;"","未分類"))))</f>
        <v/>
      </c>
      <c r="S1882" s="39">
        <f>IF(L1882&lt;&gt;1,"",IF(N1882=1,"",IF(IF(O1882&gt;0,INDEX('分け方の表'!$N$4:$N$53,O1882)&amp;"","")&lt;&gt;"",IF(INDEX('分け方の表'!$N$4:$N$53,O1882)="（数えない）","",INDEX('分け方の表'!$N$4:$N$53,O1882)&amp;""),IF(I1882&amp;""="1",IF((Q1882&lt;&gt;"")*(D1882&lt;0)*(IFERROR(INDEX('入力'!$E$30:$E$88,MATCH(Q1882,'入力'!$A$30:$A$88,0)),"")="貯める・増やす"),Q1882,""),IF(A1882&amp;""="0","",IF(Q1882&lt;&gt;"",Q1882,R1882))))))</f>
        <v/>
      </c>
      <c r="T1882" s="56">
        <f>IF(S1882="","",IF(IFERROR(INDEX('入力'!$E$30:$E$88,MATCH(S1882,'入力'!$A$30:$A$88,0)),"")="入るお金",D1882,-D1882))</f>
        <v/>
      </c>
      <c r="U1882" s="39">
        <f>IF(L1882="","",IF(L1882&lt;&gt;1,"見出しなど",IF(N1882=1,"重なり",IF(S1882="",IF(O1882&gt;0,"数えない（直した）",IF(I1882&amp;""="1","振替",IF(A1882&amp;""="0","計算対象外","数えない"))),IF(COUNTIFS('入力'!$A$30:$A$88,S1882)=0,"一覧にない費目",IF(O1882&gt;0,"直した",IF(S1882="未分類","未分類","OK")))))))</f>
        <v/>
      </c>
    </row>
    <row r="1883">
      <c r="A1883" s="40" t="n"/>
      <c r="B1883" s="34" t="n"/>
      <c r="C1883" s="35" t="n"/>
      <c r="D1883" s="36" t="n"/>
      <c r="E1883" s="35" t="n"/>
      <c r="F1883" s="35" t="n"/>
      <c r="G1883" s="35" t="n"/>
      <c r="H1883" s="35" t="n"/>
      <c r="I1883" s="40" t="n"/>
      <c r="J1883" s="35" t="n"/>
      <c r="L1883" s="39">
        <f>IF(B1883="","",IFERROR(YEAR(B1883)*0+D1883*0+1,0))</f>
        <v/>
      </c>
      <c r="M1883" s="55">
        <f>IF(L1883&lt;&gt;1,"",IF(O1883&gt;0,IF(INDEX('分け方の表'!$O$4:$O$53,O1883)&lt;&gt;"",DATE(YEAR(INDEX('分け方の表'!$O$4:$O$53,O1883)),MONTH(INDEX('分け方の表'!$O$4:$O$53,O1883)),1),DATE(YEAR(B1883),MONTH(B1883),1)),DATE(YEAR(B1883),MONTH(B1883),1)))</f>
        <v/>
      </c>
      <c r="N1883" s="39">
        <f>IF(L1883&lt;&gt;1,"",IF(J1883="",0,IF(COUNTIFS($J$4:J1883,J1883)&gt;1,1,0)))</f>
        <v/>
      </c>
      <c r="O1883" s="39">
        <f>IF(L1883&lt;&gt;1,"",IF(J1883="",0,IFERROR(MATCH(J1883,'分け方の表'!$M$4:$M$53,0),0)))</f>
        <v/>
      </c>
      <c r="P1883" s="39">
        <f>IF(L1883&lt;&gt;1,"",IF(SUMPRODUCT((COUNTIFS(C1883,"*"&amp;'分け方の表'!$F$4:$F$23&amp;"*")&gt;0)*('分け方の表'!$F$4:$F$23&lt;&gt;"")*'分け方の表'!$I$4:$I$23)=0,99,1+COUNTIFS('分け方の表'!$I$4:$I$23,"&gt;"&amp;SUMPRODUCT((COUNTIFS(C1883,"*"&amp;'分け方の表'!$F$4:$F$23&amp;"*")&gt;0)*('分け方の表'!$F$4:$F$23&lt;&gt;"")*'分け方の表'!$I$4:$I$23))))</f>
        <v/>
      </c>
      <c r="Q1883" s="39">
        <f>IF(L1883&lt;&gt;1,"",IF(P1883&gt;=99,"",INDEX('分け方の表'!$G$4:$G$23,P1883)&amp;""))</f>
        <v/>
      </c>
      <c r="R1883" s="39">
        <f>IF(L1883&lt;&gt;1,"",IF((F1883="収入")*(G1883="給与")*(E1883&lt;&gt;"")*(COUNTIFS('分け方の表'!$J$4:$J$13,E1883)&gt;0),INDEX('分け方の表'!$K$4:$K$13,MATCH(E1883,'分け方の表'!$J$4:$J$13,0))&amp;"",IFERROR(INDEX('分け方の表'!$C$4:$C$103,MATCH(F1883&amp;"|"&amp;G1883,'分け方の表'!$D$4:$D$103,0))&amp;"",IFERROR(INDEX('分け方の表'!$C$4:$C$103,MATCH(F1883&amp;"|（ほか全部）",'分け方の表'!$D$4:$D$103,0))&amp;"","未分類"))))</f>
        <v/>
      </c>
      <c r="S1883" s="39">
        <f>IF(L1883&lt;&gt;1,"",IF(N1883=1,"",IF(IF(O1883&gt;0,INDEX('分け方の表'!$N$4:$N$53,O1883)&amp;"","")&lt;&gt;"",IF(INDEX('分け方の表'!$N$4:$N$53,O1883)="（数えない）","",INDEX('分け方の表'!$N$4:$N$53,O1883)&amp;""),IF(I1883&amp;""="1",IF((Q1883&lt;&gt;"")*(D1883&lt;0)*(IFERROR(INDEX('入力'!$E$30:$E$88,MATCH(Q1883,'入力'!$A$30:$A$88,0)),"")="貯める・増やす"),Q1883,""),IF(A1883&amp;""="0","",IF(Q1883&lt;&gt;"",Q1883,R1883))))))</f>
        <v/>
      </c>
      <c r="T1883" s="56">
        <f>IF(S1883="","",IF(IFERROR(INDEX('入力'!$E$30:$E$88,MATCH(S1883,'入力'!$A$30:$A$88,0)),"")="入るお金",D1883,-D1883))</f>
        <v/>
      </c>
      <c r="U1883" s="39">
        <f>IF(L1883="","",IF(L1883&lt;&gt;1,"見出しなど",IF(N1883=1,"重なり",IF(S1883="",IF(O1883&gt;0,"数えない（直した）",IF(I1883&amp;""="1","振替",IF(A1883&amp;""="0","計算対象外","数えない"))),IF(COUNTIFS('入力'!$A$30:$A$88,S1883)=0,"一覧にない費目",IF(O1883&gt;0,"直した",IF(S1883="未分類","未分類","OK")))))))</f>
        <v/>
      </c>
    </row>
    <row r="1884">
      <c r="A1884" s="40" t="n"/>
      <c r="B1884" s="34" t="n"/>
      <c r="C1884" s="35" t="n"/>
      <c r="D1884" s="36" t="n"/>
      <c r="E1884" s="35" t="n"/>
      <c r="F1884" s="35" t="n"/>
      <c r="G1884" s="35" t="n"/>
      <c r="H1884" s="35" t="n"/>
      <c r="I1884" s="40" t="n"/>
      <c r="J1884" s="35" t="n"/>
      <c r="L1884" s="39">
        <f>IF(B1884="","",IFERROR(YEAR(B1884)*0+D1884*0+1,0))</f>
        <v/>
      </c>
      <c r="M1884" s="55">
        <f>IF(L1884&lt;&gt;1,"",IF(O1884&gt;0,IF(INDEX('分け方の表'!$O$4:$O$53,O1884)&lt;&gt;"",DATE(YEAR(INDEX('分け方の表'!$O$4:$O$53,O1884)),MONTH(INDEX('分け方の表'!$O$4:$O$53,O1884)),1),DATE(YEAR(B1884),MONTH(B1884),1)),DATE(YEAR(B1884),MONTH(B1884),1)))</f>
        <v/>
      </c>
      <c r="N1884" s="39">
        <f>IF(L1884&lt;&gt;1,"",IF(J1884="",0,IF(COUNTIFS($J$4:J1884,J1884)&gt;1,1,0)))</f>
        <v/>
      </c>
      <c r="O1884" s="39">
        <f>IF(L1884&lt;&gt;1,"",IF(J1884="",0,IFERROR(MATCH(J1884,'分け方の表'!$M$4:$M$53,0),0)))</f>
        <v/>
      </c>
      <c r="P1884" s="39">
        <f>IF(L1884&lt;&gt;1,"",IF(SUMPRODUCT((COUNTIFS(C1884,"*"&amp;'分け方の表'!$F$4:$F$23&amp;"*")&gt;0)*('分け方の表'!$F$4:$F$23&lt;&gt;"")*'分け方の表'!$I$4:$I$23)=0,99,1+COUNTIFS('分け方の表'!$I$4:$I$23,"&gt;"&amp;SUMPRODUCT((COUNTIFS(C1884,"*"&amp;'分け方の表'!$F$4:$F$23&amp;"*")&gt;0)*('分け方の表'!$F$4:$F$23&lt;&gt;"")*'分け方の表'!$I$4:$I$23))))</f>
        <v/>
      </c>
      <c r="Q1884" s="39">
        <f>IF(L1884&lt;&gt;1,"",IF(P1884&gt;=99,"",INDEX('分け方の表'!$G$4:$G$23,P1884)&amp;""))</f>
        <v/>
      </c>
      <c r="R1884" s="39">
        <f>IF(L1884&lt;&gt;1,"",IF((F1884="収入")*(G1884="給与")*(E1884&lt;&gt;"")*(COUNTIFS('分け方の表'!$J$4:$J$13,E1884)&gt;0),INDEX('分け方の表'!$K$4:$K$13,MATCH(E1884,'分け方の表'!$J$4:$J$13,0))&amp;"",IFERROR(INDEX('分け方の表'!$C$4:$C$103,MATCH(F1884&amp;"|"&amp;G1884,'分け方の表'!$D$4:$D$103,0))&amp;"",IFERROR(INDEX('分け方の表'!$C$4:$C$103,MATCH(F1884&amp;"|（ほか全部）",'分け方の表'!$D$4:$D$103,0))&amp;"","未分類"))))</f>
        <v/>
      </c>
      <c r="S1884" s="39">
        <f>IF(L1884&lt;&gt;1,"",IF(N1884=1,"",IF(IF(O1884&gt;0,INDEX('分け方の表'!$N$4:$N$53,O1884)&amp;"","")&lt;&gt;"",IF(INDEX('分け方の表'!$N$4:$N$53,O1884)="（数えない）","",INDEX('分け方の表'!$N$4:$N$53,O1884)&amp;""),IF(I1884&amp;""="1",IF((Q1884&lt;&gt;"")*(D1884&lt;0)*(IFERROR(INDEX('入力'!$E$30:$E$88,MATCH(Q1884,'入力'!$A$30:$A$88,0)),"")="貯める・増やす"),Q1884,""),IF(A1884&amp;""="0","",IF(Q1884&lt;&gt;"",Q1884,R1884))))))</f>
        <v/>
      </c>
      <c r="T1884" s="56">
        <f>IF(S1884="","",IF(IFERROR(INDEX('入力'!$E$30:$E$88,MATCH(S1884,'入力'!$A$30:$A$88,0)),"")="入るお金",D1884,-D1884))</f>
        <v/>
      </c>
      <c r="U1884" s="39">
        <f>IF(L1884="","",IF(L1884&lt;&gt;1,"見出しなど",IF(N1884=1,"重なり",IF(S1884="",IF(O1884&gt;0,"数えない（直した）",IF(I1884&amp;""="1","振替",IF(A1884&amp;""="0","計算対象外","数えない"))),IF(COUNTIFS('入力'!$A$30:$A$88,S1884)=0,"一覧にない費目",IF(O1884&gt;0,"直した",IF(S1884="未分類","未分類","OK")))))))</f>
        <v/>
      </c>
    </row>
    <row r="1885">
      <c r="A1885" s="40" t="n"/>
      <c r="B1885" s="34" t="n"/>
      <c r="C1885" s="35" t="n"/>
      <c r="D1885" s="36" t="n"/>
      <c r="E1885" s="35" t="n"/>
      <c r="F1885" s="35" t="n"/>
      <c r="G1885" s="35" t="n"/>
      <c r="H1885" s="35" t="n"/>
      <c r="I1885" s="40" t="n"/>
      <c r="J1885" s="35" t="n"/>
      <c r="L1885" s="39">
        <f>IF(B1885="","",IFERROR(YEAR(B1885)*0+D1885*0+1,0))</f>
        <v/>
      </c>
      <c r="M1885" s="55">
        <f>IF(L1885&lt;&gt;1,"",IF(O1885&gt;0,IF(INDEX('分け方の表'!$O$4:$O$53,O1885)&lt;&gt;"",DATE(YEAR(INDEX('分け方の表'!$O$4:$O$53,O1885)),MONTH(INDEX('分け方の表'!$O$4:$O$53,O1885)),1),DATE(YEAR(B1885),MONTH(B1885),1)),DATE(YEAR(B1885),MONTH(B1885),1)))</f>
        <v/>
      </c>
      <c r="N1885" s="39">
        <f>IF(L1885&lt;&gt;1,"",IF(J1885="",0,IF(COUNTIFS($J$4:J1885,J1885)&gt;1,1,0)))</f>
        <v/>
      </c>
      <c r="O1885" s="39">
        <f>IF(L1885&lt;&gt;1,"",IF(J1885="",0,IFERROR(MATCH(J1885,'分け方の表'!$M$4:$M$53,0),0)))</f>
        <v/>
      </c>
      <c r="P1885" s="39">
        <f>IF(L1885&lt;&gt;1,"",IF(SUMPRODUCT((COUNTIFS(C1885,"*"&amp;'分け方の表'!$F$4:$F$23&amp;"*")&gt;0)*('分け方の表'!$F$4:$F$23&lt;&gt;"")*'分け方の表'!$I$4:$I$23)=0,99,1+COUNTIFS('分け方の表'!$I$4:$I$23,"&gt;"&amp;SUMPRODUCT((COUNTIFS(C1885,"*"&amp;'分け方の表'!$F$4:$F$23&amp;"*")&gt;0)*('分け方の表'!$F$4:$F$23&lt;&gt;"")*'分け方の表'!$I$4:$I$23))))</f>
        <v/>
      </c>
      <c r="Q1885" s="39">
        <f>IF(L1885&lt;&gt;1,"",IF(P1885&gt;=99,"",INDEX('分け方の表'!$G$4:$G$23,P1885)&amp;""))</f>
        <v/>
      </c>
      <c r="R1885" s="39">
        <f>IF(L1885&lt;&gt;1,"",IF((F1885="収入")*(G1885="給与")*(E1885&lt;&gt;"")*(COUNTIFS('分け方の表'!$J$4:$J$13,E1885)&gt;0),INDEX('分け方の表'!$K$4:$K$13,MATCH(E1885,'分け方の表'!$J$4:$J$13,0))&amp;"",IFERROR(INDEX('分け方の表'!$C$4:$C$103,MATCH(F1885&amp;"|"&amp;G1885,'分け方の表'!$D$4:$D$103,0))&amp;"",IFERROR(INDEX('分け方の表'!$C$4:$C$103,MATCH(F1885&amp;"|（ほか全部）",'分け方の表'!$D$4:$D$103,0))&amp;"","未分類"))))</f>
        <v/>
      </c>
      <c r="S1885" s="39">
        <f>IF(L1885&lt;&gt;1,"",IF(N1885=1,"",IF(IF(O1885&gt;0,INDEX('分け方の表'!$N$4:$N$53,O1885)&amp;"","")&lt;&gt;"",IF(INDEX('分け方の表'!$N$4:$N$53,O1885)="（数えない）","",INDEX('分け方の表'!$N$4:$N$53,O1885)&amp;""),IF(I1885&amp;""="1",IF((Q1885&lt;&gt;"")*(D1885&lt;0)*(IFERROR(INDEX('入力'!$E$30:$E$88,MATCH(Q1885,'入力'!$A$30:$A$88,0)),"")="貯める・増やす"),Q1885,""),IF(A1885&amp;""="0","",IF(Q1885&lt;&gt;"",Q1885,R1885))))))</f>
        <v/>
      </c>
      <c r="T1885" s="56">
        <f>IF(S1885="","",IF(IFERROR(INDEX('入力'!$E$30:$E$88,MATCH(S1885,'入力'!$A$30:$A$88,0)),"")="入るお金",D1885,-D1885))</f>
        <v/>
      </c>
      <c r="U1885" s="39">
        <f>IF(L1885="","",IF(L1885&lt;&gt;1,"見出しなど",IF(N1885=1,"重なり",IF(S1885="",IF(O1885&gt;0,"数えない（直した）",IF(I1885&amp;""="1","振替",IF(A1885&amp;""="0","計算対象外","数えない"))),IF(COUNTIFS('入力'!$A$30:$A$88,S1885)=0,"一覧にない費目",IF(O1885&gt;0,"直した",IF(S1885="未分類","未分類","OK")))))))</f>
        <v/>
      </c>
    </row>
    <row r="1886">
      <c r="A1886" s="40" t="n"/>
      <c r="B1886" s="34" t="n"/>
      <c r="C1886" s="35" t="n"/>
      <c r="D1886" s="36" t="n"/>
      <c r="E1886" s="35" t="n"/>
      <c r="F1886" s="35" t="n"/>
      <c r="G1886" s="35" t="n"/>
      <c r="H1886" s="35" t="n"/>
      <c r="I1886" s="40" t="n"/>
      <c r="J1886" s="35" t="n"/>
      <c r="L1886" s="39">
        <f>IF(B1886="","",IFERROR(YEAR(B1886)*0+D1886*0+1,0))</f>
        <v/>
      </c>
      <c r="M1886" s="55">
        <f>IF(L1886&lt;&gt;1,"",IF(O1886&gt;0,IF(INDEX('分け方の表'!$O$4:$O$53,O1886)&lt;&gt;"",DATE(YEAR(INDEX('分け方の表'!$O$4:$O$53,O1886)),MONTH(INDEX('分け方の表'!$O$4:$O$53,O1886)),1),DATE(YEAR(B1886),MONTH(B1886),1)),DATE(YEAR(B1886),MONTH(B1886),1)))</f>
        <v/>
      </c>
      <c r="N1886" s="39">
        <f>IF(L1886&lt;&gt;1,"",IF(J1886="",0,IF(COUNTIFS($J$4:J1886,J1886)&gt;1,1,0)))</f>
        <v/>
      </c>
      <c r="O1886" s="39">
        <f>IF(L1886&lt;&gt;1,"",IF(J1886="",0,IFERROR(MATCH(J1886,'分け方の表'!$M$4:$M$53,0),0)))</f>
        <v/>
      </c>
      <c r="P1886" s="39">
        <f>IF(L1886&lt;&gt;1,"",IF(SUMPRODUCT((COUNTIFS(C1886,"*"&amp;'分け方の表'!$F$4:$F$23&amp;"*")&gt;0)*('分け方の表'!$F$4:$F$23&lt;&gt;"")*'分け方の表'!$I$4:$I$23)=0,99,1+COUNTIFS('分け方の表'!$I$4:$I$23,"&gt;"&amp;SUMPRODUCT((COUNTIFS(C1886,"*"&amp;'分け方の表'!$F$4:$F$23&amp;"*")&gt;0)*('分け方の表'!$F$4:$F$23&lt;&gt;"")*'分け方の表'!$I$4:$I$23))))</f>
        <v/>
      </c>
      <c r="Q1886" s="39">
        <f>IF(L1886&lt;&gt;1,"",IF(P1886&gt;=99,"",INDEX('分け方の表'!$G$4:$G$23,P1886)&amp;""))</f>
        <v/>
      </c>
      <c r="R1886" s="39">
        <f>IF(L1886&lt;&gt;1,"",IF((F1886="収入")*(G1886="給与")*(E1886&lt;&gt;"")*(COUNTIFS('分け方の表'!$J$4:$J$13,E1886)&gt;0),INDEX('分け方の表'!$K$4:$K$13,MATCH(E1886,'分け方の表'!$J$4:$J$13,0))&amp;"",IFERROR(INDEX('分け方の表'!$C$4:$C$103,MATCH(F1886&amp;"|"&amp;G1886,'分け方の表'!$D$4:$D$103,0))&amp;"",IFERROR(INDEX('分け方の表'!$C$4:$C$103,MATCH(F1886&amp;"|（ほか全部）",'分け方の表'!$D$4:$D$103,0))&amp;"","未分類"))))</f>
        <v/>
      </c>
      <c r="S1886" s="39">
        <f>IF(L1886&lt;&gt;1,"",IF(N1886=1,"",IF(IF(O1886&gt;0,INDEX('分け方の表'!$N$4:$N$53,O1886)&amp;"","")&lt;&gt;"",IF(INDEX('分け方の表'!$N$4:$N$53,O1886)="（数えない）","",INDEX('分け方の表'!$N$4:$N$53,O1886)&amp;""),IF(I1886&amp;""="1",IF((Q1886&lt;&gt;"")*(D1886&lt;0)*(IFERROR(INDEX('入力'!$E$30:$E$88,MATCH(Q1886,'入力'!$A$30:$A$88,0)),"")="貯める・増やす"),Q1886,""),IF(A1886&amp;""="0","",IF(Q1886&lt;&gt;"",Q1886,R1886))))))</f>
        <v/>
      </c>
      <c r="T1886" s="56">
        <f>IF(S1886="","",IF(IFERROR(INDEX('入力'!$E$30:$E$88,MATCH(S1886,'入力'!$A$30:$A$88,0)),"")="入るお金",D1886,-D1886))</f>
        <v/>
      </c>
      <c r="U1886" s="39">
        <f>IF(L1886="","",IF(L1886&lt;&gt;1,"見出しなど",IF(N1886=1,"重なり",IF(S1886="",IF(O1886&gt;0,"数えない（直した）",IF(I1886&amp;""="1","振替",IF(A1886&amp;""="0","計算対象外","数えない"))),IF(COUNTIFS('入力'!$A$30:$A$88,S1886)=0,"一覧にない費目",IF(O1886&gt;0,"直した",IF(S1886="未分類","未分類","OK")))))))</f>
        <v/>
      </c>
    </row>
    <row r="1887">
      <c r="A1887" s="40" t="n"/>
      <c r="B1887" s="34" t="n"/>
      <c r="C1887" s="35" t="n"/>
      <c r="D1887" s="36" t="n"/>
      <c r="E1887" s="35" t="n"/>
      <c r="F1887" s="35" t="n"/>
      <c r="G1887" s="35" t="n"/>
      <c r="H1887" s="35" t="n"/>
      <c r="I1887" s="40" t="n"/>
      <c r="J1887" s="35" t="n"/>
      <c r="L1887" s="39">
        <f>IF(B1887="","",IFERROR(YEAR(B1887)*0+D1887*0+1,0))</f>
        <v/>
      </c>
      <c r="M1887" s="55">
        <f>IF(L1887&lt;&gt;1,"",IF(O1887&gt;0,IF(INDEX('分け方の表'!$O$4:$O$53,O1887)&lt;&gt;"",DATE(YEAR(INDEX('分け方の表'!$O$4:$O$53,O1887)),MONTH(INDEX('分け方の表'!$O$4:$O$53,O1887)),1),DATE(YEAR(B1887),MONTH(B1887),1)),DATE(YEAR(B1887),MONTH(B1887),1)))</f>
        <v/>
      </c>
      <c r="N1887" s="39">
        <f>IF(L1887&lt;&gt;1,"",IF(J1887="",0,IF(COUNTIFS($J$4:J1887,J1887)&gt;1,1,0)))</f>
        <v/>
      </c>
      <c r="O1887" s="39">
        <f>IF(L1887&lt;&gt;1,"",IF(J1887="",0,IFERROR(MATCH(J1887,'分け方の表'!$M$4:$M$53,0),0)))</f>
        <v/>
      </c>
      <c r="P1887" s="39">
        <f>IF(L1887&lt;&gt;1,"",IF(SUMPRODUCT((COUNTIFS(C1887,"*"&amp;'分け方の表'!$F$4:$F$23&amp;"*")&gt;0)*('分け方の表'!$F$4:$F$23&lt;&gt;"")*'分け方の表'!$I$4:$I$23)=0,99,1+COUNTIFS('分け方の表'!$I$4:$I$23,"&gt;"&amp;SUMPRODUCT((COUNTIFS(C1887,"*"&amp;'分け方の表'!$F$4:$F$23&amp;"*")&gt;0)*('分け方の表'!$F$4:$F$23&lt;&gt;"")*'分け方の表'!$I$4:$I$23))))</f>
        <v/>
      </c>
      <c r="Q1887" s="39">
        <f>IF(L1887&lt;&gt;1,"",IF(P1887&gt;=99,"",INDEX('分け方の表'!$G$4:$G$23,P1887)&amp;""))</f>
        <v/>
      </c>
      <c r="R1887" s="39">
        <f>IF(L1887&lt;&gt;1,"",IF((F1887="収入")*(G1887="給与")*(E1887&lt;&gt;"")*(COUNTIFS('分け方の表'!$J$4:$J$13,E1887)&gt;0),INDEX('分け方の表'!$K$4:$K$13,MATCH(E1887,'分け方の表'!$J$4:$J$13,0))&amp;"",IFERROR(INDEX('分け方の表'!$C$4:$C$103,MATCH(F1887&amp;"|"&amp;G1887,'分け方の表'!$D$4:$D$103,0))&amp;"",IFERROR(INDEX('分け方の表'!$C$4:$C$103,MATCH(F1887&amp;"|（ほか全部）",'分け方の表'!$D$4:$D$103,0))&amp;"","未分類"))))</f>
        <v/>
      </c>
      <c r="S1887" s="39">
        <f>IF(L1887&lt;&gt;1,"",IF(N1887=1,"",IF(IF(O1887&gt;0,INDEX('分け方の表'!$N$4:$N$53,O1887)&amp;"","")&lt;&gt;"",IF(INDEX('分け方の表'!$N$4:$N$53,O1887)="（数えない）","",INDEX('分け方の表'!$N$4:$N$53,O1887)&amp;""),IF(I1887&amp;""="1",IF((Q1887&lt;&gt;"")*(D1887&lt;0)*(IFERROR(INDEX('入力'!$E$30:$E$88,MATCH(Q1887,'入力'!$A$30:$A$88,0)),"")="貯める・増やす"),Q1887,""),IF(A1887&amp;""="0","",IF(Q1887&lt;&gt;"",Q1887,R1887))))))</f>
        <v/>
      </c>
      <c r="T1887" s="56">
        <f>IF(S1887="","",IF(IFERROR(INDEX('入力'!$E$30:$E$88,MATCH(S1887,'入力'!$A$30:$A$88,0)),"")="入るお金",D1887,-D1887))</f>
        <v/>
      </c>
      <c r="U1887" s="39">
        <f>IF(L1887="","",IF(L1887&lt;&gt;1,"見出しなど",IF(N1887=1,"重なり",IF(S1887="",IF(O1887&gt;0,"数えない（直した）",IF(I1887&amp;""="1","振替",IF(A1887&amp;""="0","計算対象外","数えない"))),IF(COUNTIFS('入力'!$A$30:$A$88,S1887)=0,"一覧にない費目",IF(O1887&gt;0,"直した",IF(S1887="未分類","未分類","OK")))))))</f>
        <v/>
      </c>
    </row>
    <row r="1888">
      <c r="A1888" s="40" t="n"/>
      <c r="B1888" s="34" t="n"/>
      <c r="C1888" s="35" t="n"/>
      <c r="D1888" s="36" t="n"/>
      <c r="E1888" s="35" t="n"/>
      <c r="F1888" s="35" t="n"/>
      <c r="G1888" s="35" t="n"/>
      <c r="H1888" s="35" t="n"/>
      <c r="I1888" s="40" t="n"/>
      <c r="J1888" s="35" t="n"/>
      <c r="L1888" s="39">
        <f>IF(B1888="","",IFERROR(YEAR(B1888)*0+D1888*0+1,0))</f>
        <v/>
      </c>
      <c r="M1888" s="55">
        <f>IF(L1888&lt;&gt;1,"",IF(O1888&gt;0,IF(INDEX('分け方の表'!$O$4:$O$53,O1888)&lt;&gt;"",DATE(YEAR(INDEX('分け方の表'!$O$4:$O$53,O1888)),MONTH(INDEX('分け方の表'!$O$4:$O$53,O1888)),1),DATE(YEAR(B1888),MONTH(B1888),1)),DATE(YEAR(B1888),MONTH(B1888),1)))</f>
        <v/>
      </c>
      <c r="N1888" s="39">
        <f>IF(L1888&lt;&gt;1,"",IF(J1888="",0,IF(COUNTIFS($J$4:J1888,J1888)&gt;1,1,0)))</f>
        <v/>
      </c>
      <c r="O1888" s="39">
        <f>IF(L1888&lt;&gt;1,"",IF(J1888="",0,IFERROR(MATCH(J1888,'分け方の表'!$M$4:$M$53,0),0)))</f>
        <v/>
      </c>
      <c r="P1888" s="39">
        <f>IF(L1888&lt;&gt;1,"",IF(SUMPRODUCT((COUNTIFS(C1888,"*"&amp;'分け方の表'!$F$4:$F$23&amp;"*")&gt;0)*('分け方の表'!$F$4:$F$23&lt;&gt;"")*'分け方の表'!$I$4:$I$23)=0,99,1+COUNTIFS('分け方の表'!$I$4:$I$23,"&gt;"&amp;SUMPRODUCT((COUNTIFS(C1888,"*"&amp;'分け方の表'!$F$4:$F$23&amp;"*")&gt;0)*('分け方の表'!$F$4:$F$23&lt;&gt;"")*'分け方の表'!$I$4:$I$23))))</f>
        <v/>
      </c>
      <c r="Q1888" s="39">
        <f>IF(L1888&lt;&gt;1,"",IF(P1888&gt;=99,"",INDEX('分け方の表'!$G$4:$G$23,P1888)&amp;""))</f>
        <v/>
      </c>
      <c r="R1888" s="39">
        <f>IF(L1888&lt;&gt;1,"",IF((F1888="収入")*(G1888="給与")*(E1888&lt;&gt;"")*(COUNTIFS('分け方の表'!$J$4:$J$13,E1888)&gt;0),INDEX('分け方の表'!$K$4:$K$13,MATCH(E1888,'分け方の表'!$J$4:$J$13,0))&amp;"",IFERROR(INDEX('分け方の表'!$C$4:$C$103,MATCH(F1888&amp;"|"&amp;G1888,'分け方の表'!$D$4:$D$103,0))&amp;"",IFERROR(INDEX('分け方の表'!$C$4:$C$103,MATCH(F1888&amp;"|（ほか全部）",'分け方の表'!$D$4:$D$103,0))&amp;"","未分類"))))</f>
        <v/>
      </c>
      <c r="S1888" s="39">
        <f>IF(L1888&lt;&gt;1,"",IF(N1888=1,"",IF(IF(O1888&gt;0,INDEX('分け方の表'!$N$4:$N$53,O1888)&amp;"","")&lt;&gt;"",IF(INDEX('分け方の表'!$N$4:$N$53,O1888)="（数えない）","",INDEX('分け方の表'!$N$4:$N$53,O1888)&amp;""),IF(I1888&amp;""="1",IF((Q1888&lt;&gt;"")*(D1888&lt;0)*(IFERROR(INDEX('入力'!$E$30:$E$88,MATCH(Q1888,'入力'!$A$30:$A$88,0)),"")="貯める・増やす"),Q1888,""),IF(A1888&amp;""="0","",IF(Q1888&lt;&gt;"",Q1888,R1888))))))</f>
        <v/>
      </c>
      <c r="T1888" s="56">
        <f>IF(S1888="","",IF(IFERROR(INDEX('入力'!$E$30:$E$88,MATCH(S1888,'入力'!$A$30:$A$88,0)),"")="入るお金",D1888,-D1888))</f>
        <v/>
      </c>
      <c r="U1888" s="39">
        <f>IF(L1888="","",IF(L1888&lt;&gt;1,"見出しなど",IF(N1888=1,"重なり",IF(S1888="",IF(O1888&gt;0,"数えない（直した）",IF(I1888&amp;""="1","振替",IF(A1888&amp;""="0","計算対象外","数えない"))),IF(COUNTIFS('入力'!$A$30:$A$88,S1888)=0,"一覧にない費目",IF(O1888&gt;0,"直した",IF(S1888="未分類","未分類","OK")))))))</f>
        <v/>
      </c>
    </row>
    <row r="1889">
      <c r="A1889" s="40" t="n"/>
      <c r="B1889" s="34" t="n"/>
      <c r="C1889" s="35" t="n"/>
      <c r="D1889" s="36" t="n"/>
      <c r="E1889" s="35" t="n"/>
      <c r="F1889" s="35" t="n"/>
      <c r="G1889" s="35" t="n"/>
      <c r="H1889" s="35" t="n"/>
      <c r="I1889" s="40" t="n"/>
      <c r="J1889" s="35" t="n"/>
      <c r="L1889" s="39">
        <f>IF(B1889="","",IFERROR(YEAR(B1889)*0+D1889*0+1,0))</f>
        <v/>
      </c>
      <c r="M1889" s="55">
        <f>IF(L1889&lt;&gt;1,"",IF(O1889&gt;0,IF(INDEX('分け方の表'!$O$4:$O$53,O1889)&lt;&gt;"",DATE(YEAR(INDEX('分け方の表'!$O$4:$O$53,O1889)),MONTH(INDEX('分け方の表'!$O$4:$O$53,O1889)),1),DATE(YEAR(B1889),MONTH(B1889),1)),DATE(YEAR(B1889),MONTH(B1889),1)))</f>
        <v/>
      </c>
      <c r="N1889" s="39">
        <f>IF(L1889&lt;&gt;1,"",IF(J1889="",0,IF(COUNTIFS($J$4:J1889,J1889)&gt;1,1,0)))</f>
        <v/>
      </c>
      <c r="O1889" s="39">
        <f>IF(L1889&lt;&gt;1,"",IF(J1889="",0,IFERROR(MATCH(J1889,'分け方の表'!$M$4:$M$53,0),0)))</f>
        <v/>
      </c>
      <c r="P1889" s="39">
        <f>IF(L1889&lt;&gt;1,"",IF(SUMPRODUCT((COUNTIFS(C1889,"*"&amp;'分け方の表'!$F$4:$F$23&amp;"*")&gt;0)*('分け方の表'!$F$4:$F$23&lt;&gt;"")*'分け方の表'!$I$4:$I$23)=0,99,1+COUNTIFS('分け方の表'!$I$4:$I$23,"&gt;"&amp;SUMPRODUCT((COUNTIFS(C1889,"*"&amp;'分け方の表'!$F$4:$F$23&amp;"*")&gt;0)*('分け方の表'!$F$4:$F$23&lt;&gt;"")*'分け方の表'!$I$4:$I$23))))</f>
        <v/>
      </c>
      <c r="Q1889" s="39">
        <f>IF(L1889&lt;&gt;1,"",IF(P1889&gt;=99,"",INDEX('分け方の表'!$G$4:$G$23,P1889)&amp;""))</f>
        <v/>
      </c>
      <c r="R1889" s="39">
        <f>IF(L1889&lt;&gt;1,"",IF((F1889="収入")*(G1889="給与")*(E1889&lt;&gt;"")*(COUNTIFS('分け方の表'!$J$4:$J$13,E1889)&gt;0),INDEX('分け方の表'!$K$4:$K$13,MATCH(E1889,'分け方の表'!$J$4:$J$13,0))&amp;"",IFERROR(INDEX('分け方の表'!$C$4:$C$103,MATCH(F1889&amp;"|"&amp;G1889,'分け方の表'!$D$4:$D$103,0))&amp;"",IFERROR(INDEX('分け方の表'!$C$4:$C$103,MATCH(F1889&amp;"|（ほか全部）",'分け方の表'!$D$4:$D$103,0))&amp;"","未分類"))))</f>
        <v/>
      </c>
      <c r="S1889" s="39">
        <f>IF(L1889&lt;&gt;1,"",IF(N1889=1,"",IF(IF(O1889&gt;0,INDEX('分け方の表'!$N$4:$N$53,O1889)&amp;"","")&lt;&gt;"",IF(INDEX('分け方の表'!$N$4:$N$53,O1889)="（数えない）","",INDEX('分け方の表'!$N$4:$N$53,O1889)&amp;""),IF(I1889&amp;""="1",IF((Q1889&lt;&gt;"")*(D1889&lt;0)*(IFERROR(INDEX('入力'!$E$30:$E$88,MATCH(Q1889,'入力'!$A$30:$A$88,0)),"")="貯める・増やす"),Q1889,""),IF(A1889&amp;""="0","",IF(Q1889&lt;&gt;"",Q1889,R1889))))))</f>
        <v/>
      </c>
      <c r="T1889" s="56">
        <f>IF(S1889="","",IF(IFERROR(INDEX('入力'!$E$30:$E$88,MATCH(S1889,'入力'!$A$30:$A$88,0)),"")="入るお金",D1889,-D1889))</f>
        <v/>
      </c>
      <c r="U1889" s="39">
        <f>IF(L1889="","",IF(L1889&lt;&gt;1,"見出しなど",IF(N1889=1,"重なり",IF(S1889="",IF(O1889&gt;0,"数えない（直した）",IF(I1889&amp;""="1","振替",IF(A1889&amp;""="0","計算対象外","数えない"))),IF(COUNTIFS('入力'!$A$30:$A$88,S1889)=0,"一覧にない費目",IF(O1889&gt;0,"直した",IF(S1889="未分類","未分類","OK")))))))</f>
        <v/>
      </c>
    </row>
    <row r="1890">
      <c r="A1890" s="40" t="n"/>
      <c r="B1890" s="34" t="n"/>
      <c r="C1890" s="35" t="n"/>
      <c r="D1890" s="36" t="n"/>
      <c r="E1890" s="35" t="n"/>
      <c r="F1890" s="35" t="n"/>
      <c r="G1890" s="35" t="n"/>
      <c r="H1890" s="35" t="n"/>
      <c r="I1890" s="40" t="n"/>
      <c r="J1890" s="35" t="n"/>
      <c r="L1890" s="39">
        <f>IF(B1890="","",IFERROR(YEAR(B1890)*0+D1890*0+1,0))</f>
        <v/>
      </c>
      <c r="M1890" s="55">
        <f>IF(L1890&lt;&gt;1,"",IF(O1890&gt;0,IF(INDEX('分け方の表'!$O$4:$O$53,O1890)&lt;&gt;"",DATE(YEAR(INDEX('分け方の表'!$O$4:$O$53,O1890)),MONTH(INDEX('分け方の表'!$O$4:$O$53,O1890)),1),DATE(YEAR(B1890),MONTH(B1890),1)),DATE(YEAR(B1890),MONTH(B1890),1)))</f>
        <v/>
      </c>
      <c r="N1890" s="39">
        <f>IF(L1890&lt;&gt;1,"",IF(J1890="",0,IF(COUNTIFS($J$4:J1890,J1890)&gt;1,1,0)))</f>
        <v/>
      </c>
      <c r="O1890" s="39">
        <f>IF(L1890&lt;&gt;1,"",IF(J1890="",0,IFERROR(MATCH(J1890,'分け方の表'!$M$4:$M$53,0),0)))</f>
        <v/>
      </c>
      <c r="P1890" s="39">
        <f>IF(L1890&lt;&gt;1,"",IF(SUMPRODUCT((COUNTIFS(C1890,"*"&amp;'分け方の表'!$F$4:$F$23&amp;"*")&gt;0)*('分け方の表'!$F$4:$F$23&lt;&gt;"")*'分け方の表'!$I$4:$I$23)=0,99,1+COUNTIFS('分け方の表'!$I$4:$I$23,"&gt;"&amp;SUMPRODUCT((COUNTIFS(C1890,"*"&amp;'分け方の表'!$F$4:$F$23&amp;"*")&gt;0)*('分け方の表'!$F$4:$F$23&lt;&gt;"")*'分け方の表'!$I$4:$I$23))))</f>
        <v/>
      </c>
      <c r="Q1890" s="39">
        <f>IF(L1890&lt;&gt;1,"",IF(P1890&gt;=99,"",INDEX('分け方の表'!$G$4:$G$23,P1890)&amp;""))</f>
        <v/>
      </c>
      <c r="R1890" s="39">
        <f>IF(L1890&lt;&gt;1,"",IF((F1890="収入")*(G1890="給与")*(E1890&lt;&gt;"")*(COUNTIFS('分け方の表'!$J$4:$J$13,E1890)&gt;0),INDEX('分け方の表'!$K$4:$K$13,MATCH(E1890,'分け方の表'!$J$4:$J$13,0))&amp;"",IFERROR(INDEX('分け方の表'!$C$4:$C$103,MATCH(F1890&amp;"|"&amp;G1890,'分け方の表'!$D$4:$D$103,0))&amp;"",IFERROR(INDEX('分け方の表'!$C$4:$C$103,MATCH(F1890&amp;"|（ほか全部）",'分け方の表'!$D$4:$D$103,0))&amp;"","未分類"))))</f>
        <v/>
      </c>
      <c r="S1890" s="39">
        <f>IF(L1890&lt;&gt;1,"",IF(N1890=1,"",IF(IF(O1890&gt;0,INDEX('分け方の表'!$N$4:$N$53,O1890)&amp;"","")&lt;&gt;"",IF(INDEX('分け方の表'!$N$4:$N$53,O1890)="（数えない）","",INDEX('分け方の表'!$N$4:$N$53,O1890)&amp;""),IF(I1890&amp;""="1",IF((Q1890&lt;&gt;"")*(D1890&lt;0)*(IFERROR(INDEX('入力'!$E$30:$E$88,MATCH(Q1890,'入力'!$A$30:$A$88,0)),"")="貯める・増やす"),Q1890,""),IF(A1890&amp;""="0","",IF(Q1890&lt;&gt;"",Q1890,R1890))))))</f>
        <v/>
      </c>
      <c r="T1890" s="56">
        <f>IF(S1890="","",IF(IFERROR(INDEX('入力'!$E$30:$E$88,MATCH(S1890,'入力'!$A$30:$A$88,0)),"")="入るお金",D1890,-D1890))</f>
        <v/>
      </c>
      <c r="U1890" s="39">
        <f>IF(L1890="","",IF(L1890&lt;&gt;1,"見出しなど",IF(N1890=1,"重なり",IF(S1890="",IF(O1890&gt;0,"数えない（直した）",IF(I1890&amp;""="1","振替",IF(A1890&amp;""="0","計算対象外","数えない"))),IF(COUNTIFS('入力'!$A$30:$A$88,S1890)=0,"一覧にない費目",IF(O1890&gt;0,"直した",IF(S1890="未分類","未分類","OK")))))))</f>
        <v/>
      </c>
    </row>
    <row r="1891">
      <c r="A1891" s="40" t="n"/>
      <c r="B1891" s="34" t="n"/>
      <c r="C1891" s="35" t="n"/>
      <c r="D1891" s="36" t="n"/>
      <c r="E1891" s="35" t="n"/>
      <c r="F1891" s="35" t="n"/>
      <c r="G1891" s="35" t="n"/>
      <c r="H1891" s="35" t="n"/>
      <c r="I1891" s="40" t="n"/>
      <c r="J1891" s="35" t="n"/>
      <c r="L1891" s="39">
        <f>IF(B1891="","",IFERROR(YEAR(B1891)*0+D1891*0+1,0))</f>
        <v/>
      </c>
      <c r="M1891" s="55">
        <f>IF(L1891&lt;&gt;1,"",IF(O1891&gt;0,IF(INDEX('分け方の表'!$O$4:$O$53,O1891)&lt;&gt;"",DATE(YEAR(INDEX('分け方の表'!$O$4:$O$53,O1891)),MONTH(INDEX('分け方の表'!$O$4:$O$53,O1891)),1),DATE(YEAR(B1891),MONTH(B1891),1)),DATE(YEAR(B1891),MONTH(B1891),1)))</f>
        <v/>
      </c>
      <c r="N1891" s="39">
        <f>IF(L1891&lt;&gt;1,"",IF(J1891="",0,IF(COUNTIFS($J$4:J1891,J1891)&gt;1,1,0)))</f>
        <v/>
      </c>
      <c r="O1891" s="39">
        <f>IF(L1891&lt;&gt;1,"",IF(J1891="",0,IFERROR(MATCH(J1891,'分け方の表'!$M$4:$M$53,0),0)))</f>
        <v/>
      </c>
      <c r="P1891" s="39">
        <f>IF(L1891&lt;&gt;1,"",IF(SUMPRODUCT((COUNTIFS(C1891,"*"&amp;'分け方の表'!$F$4:$F$23&amp;"*")&gt;0)*('分け方の表'!$F$4:$F$23&lt;&gt;"")*'分け方の表'!$I$4:$I$23)=0,99,1+COUNTIFS('分け方の表'!$I$4:$I$23,"&gt;"&amp;SUMPRODUCT((COUNTIFS(C1891,"*"&amp;'分け方の表'!$F$4:$F$23&amp;"*")&gt;0)*('分け方の表'!$F$4:$F$23&lt;&gt;"")*'分け方の表'!$I$4:$I$23))))</f>
        <v/>
      </c>
      <c r="Q1891" s="39">
        <f>IF(L1891&lt;&gt;1,"",IF(P1891&gt;=99,"",INDEX('分け方の表'!$G$4:$G$23,P1891)&amp;""))</f>
        <v/>
      </c>
      <c r="R1891" s="39">
        <f>IF(L1891&lt;&gt;1,"",IF((F1891="収入")*(G1891="給与")*(E1891&lt;&gt;"")*(COUNTIFS('分け方の表'!$J$4:$J$13,E1891)&gt;0),INDEX('分け方の表'!$K$4:$K$13,MATCH(E1891,'分け方の表'!$J$4:$J$13,0))&amp;"",IFERROR(INDEX('分け方の表'!$C$4:$C$103,MATCH(F1891&amp;"|"&amp;G1891,'分け方の表'!$D$4:$D$103,0))&amp;"",IFERROR(INDEX('分け方の表'!$C$4:$C$103,MATCH(F1891&amp;"|（ほか全部）",'分け方の表'!$D$4:$D$103,0))&amp;"","未分類"))))</f>
        <v/>
      </c>
      <c r="S1891" s="39">
        <f>IF(L1891&lt;&gt;1,"",IF(N1891=1,"",IF(IF(O1891&gt;0,INDEX('分け方の表'!$N$4:$N$53,O1891)&amp;"","")&lt;&gt;"",IF(INDEX('分け方の表'!$N$4:$N$53,O1891)="（数えない）","",INDEX('分け方の表'!$N$4:$N$53,O1891)&amp;""),IF(I1891&amp;""="1",IF((Q1891&lt;&gt;"")*(D1891&lt;0)*(IFERROR(INDEX('入力'!$E$30:$E$88,MATCH(Q1891,'入力'!$A$30:$A$88,0)),"")="貯める・増やす"),Q1891,""),IF(A1891&amp;""="0","",IF(Q1891&lt;&gt;"",Q1891,R1891))))))</f>
        <v/>
      </c>
      <c r="T1891" s="56">
        <f>IF(S1891="","",IF(IFERROR(INDEX('入力'!$E$30:$E$88,MATCH(S1891,'入力'!$A$30:$A$88,0)),"")="入るお金",D1891,-D1891))</f>
        <v/>
      </c>
      <c r="U1891" s="39">
        <f>IF(L1891="","",IF(L1891&lt;&gt;1,"見出しなど",IF(N1891=1,"重なり",IF(S1891="",IF(O1891&gt;0,"数えない（直した）",IF(I1891&amp;""="1","振替",IF(A1891&amp;""="0","計算対象外","数えない"))),IF(COUNTIFS('入力'!$A$30:$A$88,S1891)=0,"一覧にない費目",IF(O1891&gt;0,"直した",IF(S1891="未分類","未分類","OK")))))))</f>
        <v/>
      </c>
    </row>
    <row r="1892">
      <c r="A1892" s="40" t="n"/>
      <c r="B1892" s="34" t="n"/>
      <c r="C1892" s="35" t="n"/>
      <c r="D1892" s="36" t="n"/>
      <c r="E1892" s="35" t="n"/>
      <c r="F1892" s="35" t="n"/>
      <c r="G1892" s="35" t="n"/>
      <c r="H1892" s="35" t="n"/>
      <c r="I1892" s="40" t="n"/>
      <c r="J1892" s="35" t="n"/>
      <c r="L1892" s="39">
        <f>IF(B1892="","",IFERROR(YEAR(B1892)*0+D1892*0+1,0))</f>
        <v/>
      </c>
      <c r="M1892" s="55">
        <f>IF(L1892&lt;&gt;1,"",IF(O1892&gt;0,IF(INDEX('分け方の表'!$O$4:$O$53,O1892)&lt;&gt;"",DATE(YEAR(INDEX('分け方の表'!$O$4:$O$53,O1892)),MONTH(INDEX('分け方の表'!$O$4:$O$53,O1892)),1),DATE(YEAR(B1892),MONTH(B1892),1)),DATE(YEAR(B1892),MONTH(B1892),1)))</f>
        <v/>
      </c>
      <c r="N1892" s="39">
        <f>IF(L1892&lt;&gt;1,"",IF(J1892="",0,IF(COUNTIFS($J$4:J1892,J1892)&gt;1,1,0)))</f>
        <v/>
      </c>
      <c r="O1892" s="39">
        <f>IF(L1892&lt;&gt;1,"",IF(J1892="",0,IFERROR(MATCH(J1892,'分け方の表'!$M$4:$M$53,0),0)))</f>
        <v/>
      </c>
      <c r="P1892" s="39">
        <f>IF(L1892&lt;&gt;1,"",IF(SUMPRODUCT((COUNTIFS(C1892,"*"&amp;'分け方の表'!$F$4:$F$23&amp;"*")&gt;0)*('分け方の表'!$F$4:$F$23&lt;&gt;"")*'分け方の表'!$I$4:$I$23)=0,99,1+COUNTIFS('分け方の表'!$I$4:$I$23,"&gt;"&amp;SUMPRODUCT((COUNTIFS(C1892,"*"&amp;'分け方の表'!$F$4:$F$23&amp;"*")&gt;0)*('分け方の表'!$F$4:$F$23&lt;&gt;"")*'分け方の表'!$I$4:$I$23))))</f>
        <v/>
      </c>
      <c r="Q1892" s="39">
        <f>IF(L1892&lt;&gt;1,"",IF(P1892&gt;=99,"",INDEX('分け方の表'!$G$4:$G$23,P1892)&amp;""))</f>
        <v/>
      </c>
      <c r="R1892" s="39">
        <f>IF(L1892&lt;&gt;1,"",IF((F1892="収入")*(G1892="給与")*(E1892&lt;&gt;"")*(COUNTIFS('分け方の表'!$J$4:$J$13,E1892)&gt;0),INDEX('分け方の表'!$K$4:$K$13,MATCH(E1892,'分け方の表'!$J$4:$J$13,0))&amp;"",IFERROR(INDEX('分け方の表'!$C$4:$C$103,MATCH(F1892&amp;"|"&amp;G1892,'分け方の表'!$D$4:$D$103,0))&amp;"",IFERROR(INDEX('分け方の表'!$C$4:$C$103,MATCH(F1892&amp;"|（ほか全部）",'分け方の表'!$D$4:$D$103,0))&amp;"","未分類"))))</f>
        <v/>
      </c>
      <c r="S1892" s="39">
        <f>IF(L1892&lt;&gt;1,"",IF(N1892=1,"",IF(IF(O1892&gt;0,INDEX('分け方の表'!$N$4:$N$53,O1892)&amp;"","")&lt;&gt;"",IF(INDEX('分け方の表'!$N$4:$N$53,O1892)="（数えない）","",INDEX('分け方の表'!$N$4:$N$53,O1892)&amp;""),IF(I1892&amp;""="1",IF((Q1892&lt;&gt;"")*(D1892&lt;0)*(IFERROR(INDEX('入力'!$E$30:$E$88,MATCH(Q1892,'入力'!$A$30:$A$88,0)),"")="貯める・増やす"),Q1892,""),IF(A1892&amp;""="0","",IF(Q1892&lt;&gt;"",Q1892,R1892))))))</f>
        <v/>
      </c>
      <c r="T1892" s="56">
        <f>IF(S1892="","",IF(IFERROR(INDEX('入力'!$E$30:$E$88,MATCH(S1892,'入力'!$A$30:$A$88,0)),"")="入るお金",D1892,-D1892))</f>
        <v/>
      </c>
      <c r="U1892" s="39">
        <f>IF(L1892="","",IF(L1892&lt;&gt;1,"見出しなど",IF(N1892=1,"重なり",IF(S1892="",IF(O1892&gt;0,"数えない（直した）",IF(I1892&amp;""="1","振替",IF(A1892&amp;""="0","計算対象外","数えない"))),IF(COUNTIFS('入力'!$A$30:$A$88,S1892)=0,"一覧にない費目",IF(O1892&gt;0,"直した",IF(S1892="未分類","未分類","OK")))))))</f>
        <v/>
      </c>
    </row>
    <row r="1893">
      <c r="A1893" s="40" t="n"/>
      <c r="B1893" s="34" t="n"/>
      <c r="C1893" s="35" t="n"/>
      <c r="D1893" s="36" t="n"/>
      <c r="E1893" s="35" t="n"/>
      <c r="F1893" s="35" t="n"/>
      <c r="G1893" s="35" t="n"/>
      <c r="H1893" s="35" t="n"/>
      <c r="I1893" s="40" t="n"/>
      <c r="J1893" s="35" t="n"/>
      <c r="L1893" s="39">
        <f>IF(B1893="","",IFERROR(YEAR(B1893)*0+D1893*0+1,0))</f>
        <v/>
      </c>
      <c r="M1893" s="55">
        <f>IF(L1893&lt;&gt;1,"",IF(O1893&gt;0,IF(INDEX('分け方の表'!$O$4:$O$53,O1893)&lt;&gt;"",DATE(YEAR(INDEX('分け方の表'!$O$4:$O$53,O1893)),MONTH(INDEX('分け方の表'!$O$4:$O$53,O1893)),1),DATE(YEAR(B1893),MONTH(B1893),1)),DATE(YEAR(B1893),MONTH(B1893),1)))</f>
        <v/>
      </c>
      <c r="N1893" s="39">
        <f>IF(L1893&lt;&gt;1,"",IF(J1893="",0,IF(COUNTIFS($J$4:J1893,J1893)&gt;1,1,0)))</f>
        <v/>
      </c>
      <c r="O1893" s="39">
        <f>IF(L1893&lt;&gt;1,"",IF(J1893="",0,IFERROR(MATCH(J1893,'分け方の表'!$M$4:$M$53,0),0)))</f>
        <v/>
      </c>
      <c r="P1893" s="39">
        <f>IF(L1893&lt;&gt;1,"",IF(SUMPRODUCT((COUNTIFS(C1893,"*"&amp;'分け方の表'!$F$4:$F$23&amp;"*")&gt;0)*('分け方の表'!$F$4:$F$23&lt;&gt;"")*'分け方の表'!$I$4:$I$23)=0,99,1+COUNTIFS('分け方の表'!$I$4:$I$23,"&gt;"&amp;SUMPRODUCT((COUNTIFS(C1893,"*"&amp;'分け方の表'!$F$4:$F$23&amp;"*")&gt;0)*('分け方の表'!$F$4:$F$23&lt;&gt;"")*'分け方の表'!$I$4:$I$23))))</f>
        <v/>
      </c>
      <c r="Q1893" s="39">
        <f>IF(L1893&lt;&gt;1,"",IF(P1893&gt;=99,"",INDEX('分け方の表'!$G$4:$G$23,P1893)&amp;""))</f>
        <v/>
      </c>
      <c r="R1893" s="39">
        <f>IF(L1893&lt;&gt;1,"",IF((F1893="収入")*(G1893="給与")*(E1893&lt;&gt;"")*(COUNTIFS('分け方の表'!$J$4:$J$13,E1893)&gt;0),INDEX('分け方の表'!$K$4:$K$13,MATCH(E1893,'分け方の表'!$J$4:$J$13,0))&amp;"",IFERROR(INDEX('分け方の表'!$C$4:$C$103,MATCH(F1893&amp;"|"&amp;G1893,'分け方の表'!$D$4:$D$103,0))&amp;"",IFERROR(INDEX('分け方の表'!$C$4:$C$103,MATCH(F1893&amp;"|（ほか全部）",'分け方の表'!$D$4:$D$103,0))&amp;"","未分類"))))</f>
        <v/>
      </c>
      <c r="S1893" s="39">
        <f>IF(L1893&lt;&gt;1,"",IF(N1893=1,"",IF(IF(O1893&gt;0,INDEX('分け方の表'!$N$4:$N$53,O1893)&amp;"","")&lt;&gt;"",IF(INDEX('分け方の表'!$N$4:$N$53,O1893)="（数えない）","",INDEX('分け方の表'!$N$4:$N$53,O1893)&amp;""),IF(I1893&amp;""="1",IF((Q1893&lt;&gt;"")*(D1893&lt;0)*(IFERROR(INDEX('入力'!$E$30:$E$88,MATCH(Q1893,'入力'!$A$30:$A$88,0)),"")="貯める・増やす"),Q1893,""),IF(A1893&amp;""="0","",IF(Q1893&lt;&gt;"",Q1893,R1893))))))</f>
        <v/>
      </c>
      <c r="T1893" s="56">
        <f>IF(S1893="","",IF(IFERROR(INDEX('入力'!$E$30:$E$88,MATCH(S1893,'入力'!$A$30:$A$88,0)),"")="入るお金",D1893,-D1893))</f>
        <v/>
      </c>
      <c r="U1893" s="39">
        <f>IF(L1893="","",IF(L1893&lt;&gt;1,"見出しなど",IF(N1893=1,"重なり",IF(S1893="",IF(O1893&gt;0,"数えない（直した）",IF(I1893&amp;""="1","振替",IF(A1893&amp;""="0","計算対象外","数えない"))),IF(COUNTIFS('入力'!$A$30:$A$88,S1893)=0,"一覧にない費目",IF(O1893&gt;0,"直した",IF(S1893="未分類","未分類","OK")))))))</f>
        <v/>
      </c>
    </row>
    <row r="1894">
      <c r="A1894" s="40" t="n"/>
      <c r="B1894" s="34" t="n"/>
      <c r="C1894" s="35" t="n"/>
      <c r="D1894" s="36" t="n"/>
      <c r="E1894" s="35" t="n"/>
      <c r="F1894" s="35" t="n"/>
      <c r="G1894" s="35" t="n"/>
      <c r="H1894" s="35" t="n"/>
      <c r="I1894" s="40" t="n"/>
      <c r="J1894" s="35" t="n"/>
      <c r="L1894" s="39">
        <f>IF(B1894="","",IFERROR(YEAR(B1894)*0+D1894*0+1,0))</f>
        <v/>
      </c>
      <c r="M1894" s="55">
        <f>IF(L1894&lt;&gt;1,"",IF(O1894&gt;0,IF(INDEX('分け方の表'!$O$4:$O$53,O1894)&lt;&gt;"",DATE(YEAR(INDEX('分け方の表'!$O$4:$O$53,O1894)),MONTH(INDEX('分け方の表'!$O$4:$O$53,O1894)),1),DATE(YEAR(B1894),MONTH(B1894),1)),DATE(YEAR(B1894),MONTH(B1894),1)))</f>
        <v/>
      </c>
      <c r="N1894" s="39">
        <f>IF(L1894&lt;&gt;1,"",IF(J1894="",0,IF(COUNTIFS($J$4:J1894,J1894)&gt;1,1,0)))</f>
        <v/>
      </c>
      <c r="O1894" s="39">
        <f>IF(L1894&lt;&gt;1,"",IF(J1894="",0,IFERROR(MATCH(J1894,'分け方の表'!$M$4:$M$53,0),0)))</f>
        <v/>
      </c>
      <c r="P1894" s="39">
        <f>IF(L1894&lt;&gt;1,"",IF(SUMPRODUCT((COUNTIFS(C1894,"*"&amp;'分け方の表'!$F$4:$F$23&amp;"*")&gt;0)*('分け方の表'!$F$4:$F$23&lt;&gt;"")*'分け方の表'!$I$4:$I$23)=0,99,1+COUNTIFS('分け方の表'!$I$4:$I$23,"&gt;"&amp;SUMPRODUCT((COUNTIFS(C1894,"*"&amp;'分け方の表'!$F$4:$F$23&amp;"*")&gt;0)*('分け方の表'!$F$4:$F$23&lt;&gt;"")*'分け方の表'!$I$4:$I$23))))</f>
        <v/>
      </c>
      <c r="Q1894" s="39">
        <f>IF(L1894&lt;&gt;1,"",IF(P1894&gt;=99,"",INDEX('分け方の表'!$G$4:$G$23,P1894)&amp;""))</f>
        <v/>
      </c>
      <c r="R1894" s="39">
        <f>IF(L1894&lt;&gt;1,"",IF((F1894="収入")*(G1894="給与")*(E1894&lt;&gt;"")*(COUNTIFS('分け方の表'!$J$4:$J$13,E1894)&gt;0),INDEX('分け方の表'!$K$4:$K$13,MATCH(E1894,'分け方の表'!$J$4:$J$13,0))&amp;"",IFERROR(INDEX('分け方の表'!$C$4:$C$103,MATCH(F1894&amp;"|"&amp;G1894,'分け方の表'!$D$4:$D$103,0))&amp;"",IFERROR(INDEX('分け方の表'!$C$4:$C$103,MATCH(F1894&amp;"|（ほか全部）",'分け方の表'!$D$4:$D$103,0))&amp;"","未分類"))))</f>
        <v/>
      </c>
      <c r="S1894" s="39">
        <f>IF(L1894&lt;&gt;1,"",IF(N1894=1,"",IF(IF(O1894&gt;0,INDEX('分け方の表'!$N$4:$N$53,O1894)&amp;"","")&lt;&gt;"",IF(INDEX('分け方の表'!$N$4:$N$53,O1894)="（数えない）","",INDEX('分け方の表'!$N$4:$N$53,O1894)&amp;""),IF(I1894&amp;""="1",IF((Q1894&lt;&gt;"")*(D1894&lt;0)*(IFERROR(INDEX('入力'!$E$30:$E$88,MATCH(Q1894,'入力'!$A$30:$A$88,0)),"")="貯める・増やす"),Q1894,""),IF(A1894&amp;""="0","",IF(Q1894&lt;&gt;"",Q1894,R1894))))))</f>
        <v/>
      </c>
      <c r="T1894" s="56">
        <f>IF(S1894="","",IF(IFERROR(INDEX('入力'!$E$30:$E$88,MATCH(S1894,'入力'!$A$30:$A$88,0)),"")="入るお金",D1894,-D1894))</f>
        <v/>
      </c>
      <c r="U1894" s="39">
        <f>IF(L1894="","",IF(L1894&lt;&gt;1,"見出しなど",IF(N1894=1,"重なり",IF(S1894="",IF(O1894&gt;0,"数えない（直した）",IF(I1894&amp;""="1","振替",IF(A1894&amp;""="0","計算対象外","数えない"))),IF(COUNTIFS('入力'!$A$30:$A$88,S1894)=0,"一覧にない費目",IF(O1894&gt;0,"直した",IF(S1894="未分類","未分類","OK")))))))</f>
        <v/>
      </c>
    </row>
    <row r="1895">
      <c r="A1895" s="40" t="n"/>
      <c r="B1895" s="34" t="n"/>
      <c r="C1895" s="35" t="n"/>
      <c r="D1895" s="36" t="n"/>
      <c r="E1895" s="35" t="n"/>
      <c r="F1895" s="35" t="n"/>
      <c r="G1895" s="35" t="n"/>
      <c r="H1895" s="35" t="n"/>
      <c r="I1895" s="40" t="n"/>
      <c r="J1895" s="35" t="n"/>
      <c r="L1895" s="39">
        <f>IF(B1895="","",IFERROR(YEAR(B1895)*0+D1895*0+1,0))</f>
        <v/>
      </c>
      <c r="M1895" s="55">
        <f>IF(L1895&lt;&gt;1,"",IF(O1895&gt;0,IF(INDEX('分け方の表'!$O$4:$O$53,O1895)&lt;&gt;"",DATE(YEAR(INDEX('分け方の表'!$O$4:$O$53,O1895)),MONTH(INDEX('分け方の表'!$O$4:$O$53,O1895)),1),DATE(YEAR(B1895),MONTH(B1895),1)),DATE(YEAR(B1895),MONTH(B1895),1)))</f>
        <v/>
      </c>
      <c r="N1895" s="39">
        <f>IF(L1895&lt;&gt;1,"",IF(J1895="",0,IF(COUNTIFS($J$4:J1895,J1895)&gt;1,1,0)))</f>
        <v/>
      </c>
      <c r="O1895" s="39">
        <f>IF(L1895&lt;&gt;1,"",IF(J1895="",0,IFERROR(MATCH(J1895,'分け方の表'!$M$4:$M$53,0),0)))</f>
        <v/>
      </c>
      <c r="P1895" s="39">
        <f>IF(L1895&lt;&gt;1,"",IF(SUMPRODUCT((COUNTIFS(C1895,"*"&amp;'分け方の表'!$F$4:$F$23&amp;"*")&gt;0)*('分け方の表'!$F$4:$F$23&lt;&gt;"")*'分け方の表'!$I$4:$I$23)=0,99,1+COUNTIFS('分け方の表'!$I$4:$I$23,"&gt;"&amp;SUMPRODUCT((COUNTIFS(C1895,"*"&amp;'分け方の表'!$F$4:$F$23&amp;"*")&gt;0)*('分け方の表'!$F$4:$F$23&lt;&gt;"")*'分け方の表'!$I$4:$I$23))))</f>
        <v/>
      </c>
      <c r="Q1895" s="39">
        <f>IF(L1895&lt;&gt;1,"",IF(P1895&gt;=99,"",INDEX('分け方の表'!$G$4:$G$23,P1895)&amp;""))</f>
        <v/>
      </c>
      <c r="R1895" s="39">
        <f>IF(L1895&lt;&gt;1,"",IF((F1895="収入")*(G1895="給与")*(E1895&lt;&gt;"")*(COUNTIFS('分け方の表'!$J$4:$J$13,E1895)&gt;0),INDEX('分け方の表'!$K$4:$K$13,MATCH(E1895,'分け方の表'!$J$4:$J$13,0))&amp;"",IFERROR(INDEX('分け方の表'!$C$4:$C$103,MATCH(F1895&amp;"|"&amp;G1895,'分け方の表'!$D$4:$D$103,0))&amp;"",IFERROR(INDEX('分け方の表'!$C$4:$C$103,MATCH(F1895&amp;"|（ほか全部）",'分け方の表'!$D$4:$D$103,0))&amp;"","未分類"))))</f>
        <v/>
      </c>
      <c r="S1895" s="39">
        <f>IF(L1895&lt;&gt;1,"",IF(N1895=1,"",IF(IF(O1895&gt;0,INDEX('分け方の表'!$N$4:$N$53,O1895)&amp;"","")&lt;&gt;"",IF(INDEX('分け方の表'!$N$4:$N$53,O1895)="（数えない）","",INDEX('分け方の表'!$N$4:$N$53,O1895)&amp;""),IF(I1895&amp;""="1",IF((Q1895&lt;&gt;"")*(D1895&lt;0)*(IFERROR(INDEX('入力'!$E$30:$E$88,MATCH(Q1895,'入力'!$A$30:$A$88,0)),"")="貯める・増やす"),Q1895,""),IF(A1895&amp;""="0","",IF(Q1895&lt;&gt;"",Q1895,R1895))))))</f>
        <v/>
      </c>
      <c r="T1895" s="56">
        <f>IF(S1895="","",IF(IFERROR(INDEX('入力'!$E$30:$E$88,MATCH(S1895,'入力'!$A$30:$A$88,0)),"")="入るお金",D1895,-D1895))</f>
        <v/>
      </c>
      <c r="U1895" s="39">
        <f>IF(L1895="","",IF(L1895&lt;&gt;1,"見出しなど",IF(N1895=1,"重なり",IF(S1895="",IF(O1895&gt;0,"数えない（直した）",IF(I1895&amp;""="1","振替",IF(A1895&amp;""="0","計算対象外","数えない"))),IF(COUNTIFS('入力'!$A$30:$A$88,S1895)=0,"一覧にない費目",IF(O1895&gt;0,"直した",IF(S1895="未分類","未分類","OK")))))))</f>
        <v/>
      </c>
    </row>
    <row r="1896">
      <c r="A1896" s="40" t="n"/>
      <c r="B1896" s="34" t="n"/>
      <c r="C1896" s="35" t="n"/>
      <c r="D1896" s="36" t="n"/>
      <c r="E1896" s="35" t="n"/>
      <c r="F1896" s="35" t="n"/>
      <c r="G1896" s="35" t="n"/>
      <c r="H1896" s="35" t="n"/>
      <c r="I1896" s="40" t="n"/>
      <c r="J1896" s="35" t="n"/>
      <c r="L1896" s="39">
        <f>IF(B1896="","",IFERROR(YEAR(B1896)*0+D1896*0+1,0))</f>
        <v/>
      </c>
      <c r="M1896" s="55">
        <f>IF(L1896&lt;&gt;1,"",IF(O1896&gt;0,IF(INDEX('分け方の表'!$O$4:$O$53,O1896)&lt;&gt;"",DATE(YEAR(INDEX('分け方の表'!$O$4:$O$53,O1896)),MONTH(INDEX('分け方の表'!$O$4:$O$53,O1896)),1),DATE(YEAR(B1896),MONTH(B1896),1)),DATE(YEAR(B1896),MONTH(B1896),1)))</f>
        <v/>
      </c>
      <c r="N1896" s="39">
        <f>IF(L1896&lt;&gt;1,"",IF(J1896="",0,IF(COUNTIFS($J$4:J1896,J1896)&gt;1,1,0)))</f>
        <v/>
      </c>
      <c r="O1896" s="39">
        <f>IF(L1896&lt;&gt;1,"",IF(J1896="",0,IFERROR(MATCH(J1896,'分け方の表'!$M$4:$M$53,0),0)))</f>
        <v/>
      </c>
      <c r="P1896" s="39">
        <f>IF(L1896&lt;&gt;1,"",IF(SUMPRODUCT((COUNTIFS(C1896,"*"&amp;'分け方の表'!$F$4:$F$23&amp;"*")&gt;0)*('分け方の表'!$F$4:$F$23&lt;&gt;"")*'分け方の表'!$I$4:$I$23)=0,99,1+COUNTIFS('分け方の表'!$I$4:$I$23,"&gt;"&amp;SUMPRODUCT((COUNTIFS(C1896,"*"&amp;'分け方の表'!$F$4:$F$23&amp;"*")&gt;0)*('分け方の表'!$F$4:$F$23&lt;&gt;"")*'分け方の表'!$I$4:$I$23))))</f>
        <v/>
      </c>
      <c r="Q1896" s="39">
        <f>IF(L1896&lt;&gt;1,"",IF(P1896&gt;=99,"",INDEX('分け方の表'!$G$4:$G$23,P1896)&amp;""))</f>
        <v/>
      </c>
      <c r="R1896" s="39">
        <f>IF(L1896&lt;&gt;1,"",IF((F1896="収入")*(G1896="給与")*(E1896&lt;&gt;"")*(COUNTIFS('分け方の表'!$J$4:$J$13,E1896)&gt;0),INDEX('分け方の表'!$K$4:$K$13,MATCH(E1896,'分け方の表'!$J$4:$J$13,0))&amp;"",IFERROR(INDEX('分け方の表'!$C$4:$C$103,MATCH(F1896&amp;"|"&amp;G1896,'分け方の表'!$D$4:$D$103,0))&amp;"",IFERROR(INDEX('分け方の表'!$C$4:$C$103,MATCH(F1896&amp;"|（ほか全部）",'分け方の表'!$D$4:$D$103,0))&amp;"","未分類"))))</f>
        <v/>
      </c>
      <c r="S1896" s="39">
        <f>IF(L1896&lt;&gt;1,"",IF(N1896=1,"",IF(IF(O1896&gt;0,INDEX('分け方の表'!$N$4:$N$53,O1896)&amp;"","")&lt;&gt;"",IF(INDEX('分け方の表'!$N$4:$N$53,O1896)="（数えない）","",INDEX('分け方の表'!$N$4:$N$53,O1896)&amp;""),IF(I1896&amp;""="1",IF((Q1896&lt;&gt;"")*(D1896&lt;0)*(IFERROR(INDEX('入力'!$E$30:$E$88,MATCH(Q1896,'入力'!$A$30:$A$88,0)),"")="貯める・増やす"),Q1896,""),IF(A1896&amp;""="0","",IF(Q1896&lt;&gt;"",Q1896,R1896))))))</f>
        <v/>
      </c>
      <c r="T1896" s="56">
        <f>IF(S1896="","",IF(IFERROR(INDEX('入力'!$E$30:$E$88,MATCH(S1896,'入力'!$A$30:$A$88,0)),"")="入るお金",D1896,-D1896))</f>
        <v/>
      </c>
      <c r="U1896" s="39">
        <f>IF(L1896="","",IF(L1896&lt;&gt;1,"見出しなど",IF(N1896=1,"重なり",IF(S1896="",IF(O1896&gt;0,"数えない（直した）",IF(I1896&amp;""="1","振替",IF(A1896&amp;""="0","計算対象外","数えない"))),IF(COUNTIFS('入力'!$A$30:$A$88,S1896)=0,"一覧にない費目",IF(O1896&gt;0,"直した",IF(S1896="未分類","未分類","OK")))))))</f>
        <v/>
      </c>
    </row>
    <row r="1897">
      <c r="A1897" s="40" t="n"/>
      <c r="B1897" s="34" t="n"/>
      <c r="C1897" s="35" t="n"/>
      <c r="D1897" s="36" t="n"/>
      <c r="E1897" s="35" t="n"/>
      <c r="F1897" s="35" t="n"/>
      <c r="G1897" s="35" t="n"/>
      <c r="H1897" s="35" t="n"/>
      <c r="I1897" s="40" t="n"/>
      <c r="J1897" s="35" t="n"/>
      <c r="L1897" s="39">
        <f>IF(B1897="","",IFERROR(YEAR(B1897)*0+D1897*0+1,0))</f>
        <v/>
      </c>
      <c r="M1897" s="55">
        <f>IF(L1897&lt;&gt;1,"",IF(O1897&gt;0,IF(INDEX('分け方の表'!$O$4:$O$53,O1897)&lt;&gt;"",DATE(YEAR(INDEX('分け方の表'!$O$4:$O$53,O1897)),MONTH(INDEX('分け方の表'!$O$4:$O$53,O1897)),1),DATE(YEAR(B1897),MONTH(B1897),1)),DATE(YEAR(B1897),MONTH(B1897),1)))</f>
        <v/>
      </c>
      <c r="N1897" s="39">
        <f>IF(L1897&lt;&gt;1,"",IF(J1897="",0,IF(COUNTIFS($J$4:J1897,J1897)&gt;1,1,0)))</f>
        <v/>
      </c>
      <c r="O1897" s="39">
        <f>IF(L1897&lt;&gt;1,"",IF(J1897="",0,IFERROR(MATCH(J1897,'分け方の表'!$M$4:$M$53,0),0)))</f>
        <v/>
      </c>
      <c r="P1897" s="39">
        <f>IF(L1897&lt;&gt;1,"",IF(SUMPRODUCT((COUNTIFS(C1897,"*"&amp;'分け方の表'!$F$4:$F$23&amp;"*")&gt;0)*('分け方の表'!$F$4:$F$23&lt;&gt;"")*'分け方の表'!$I$4:$I$23)=0,99,1+COUNTIFS('分け方の表'!$I$4:$I$23,"&gt;"&amp;SUMPRODUCT((COUNTIFS(C1897,"*"&amp;'分け方の表'!$F$4:$F$23&amp;"*")&gt;0)*('分け方の表'!$F$4:$F$23&lt;&gt;"")*'分け方の表'!$I$4:$I$23))))</f>
        <v/>
      </c>
      <c r="Q1897" s="39">
        <f>IF(L1897&lt;&gt;1,"",IF(P1897&gt;=99,"",INDEX('分け方の表'!$G$4:$G$23,P1897)&amp;""))</f>
        <v/>
      </c>
      <c r="R1897" s="39">
        <f>IF(L1897&lt;&gt;1,"",IF((F1897="収入")*(G1897="給与")*(E1897&lt;&gt;"")*(COUNTIFS('分け方の表'!$J$4:$J$13,E1897)&gt;0),INDEX('分け方の表'!$K$4:$K$13,MATCH(E1897,'分け方の表'!$J$4:$J$13,0))&amp;"",IFERROR(INDEX('分け方の表'!$C$4:$C$103,MATCH(F1897&amp;"|"&amp;G1897,'分け方の表'!$D$4:$D$103,0))&amp;"",IFERROR(INDEX('分け方の表'!$C$4:$C$103,MATCH(F1897&amp;"|（ほか全部）",'分け方の表'!$D$4:$D$103,0))&amp;"","未分類"))))</f>
        <v/>
      </c>
      <c r="S1897" s="39">
        <f>IF(L1897&lt;&gt;1,"",IF(N1897=1,"",IF(IF(O1897&gt;0,INDEX('分け方の表'!$N$4:$N$53,O1897)&amp;"","")&lt;&gt;"",IF(INDEX('分け方の表'!$N$4:$N$53,O1897)="（数えない）","",INDEX('分け方の表'!$N$4:$N$53,O1897)&amp;""),IF(I1897&amp;""="1",IF((Q1897&lt;&gt;"")*(D1897&lt;0)*(IFERROR(INDEX('入力'!$E$30:$E$88,MATCH(Q1897,'入力'!$A$30:$A$88,0)),"")="貯める・増やす"),Q1897,""),IF(A1897&amp;""="0","",IF(Q1897&lt;&gt;"",Q1897,R1897))))))</f>
        <v/>
      </c>
      <c r="T1897" s="56">
        <f>IF(S1897="","",IF(IFERROR(INDEX('入力'!$E$30:$E$88,MATCH(S1897,'入力'!$A$30:$A$88,0)),"")="入るお金",D1897,-D1897))</f>
        <v/>
      </c>
      <c r="U1897" s="39">
        <f>IF(L1897="","",IF(L1897&lt;&gt;1,"見出しなど",IF(N1897=1,"重なり",IF(S1897="",IF(O1897&gt;0,"数えない（直した）",IF(I1897&amp;""="1","振替",IF(A1897&amp;""="0","計算対象外","数えない"))),IF(COUNTIFS('入力'!$A$30:$A$88,S1897)=0,"一覧にない費目",IF(O1897&gt;0,"直した",IF(S1897="未分類","未分類","OK")))))))</f>
        <v/>
      </c>
    </row>
    <row r="1898">
      <c r="A1898" s="40" t="n"/>
      <c r="B1898" s="34" t="n"/>
      <c r="C1898" s="35" t="n"/>
      <c r="D1898" s="36" t="n"/>
      <c r="E1898" s="35" t="n"/>
      <c r="F1898" s="35" t="n"/>
      <c r="G1898" s="35" t="n"/>
      <c r="H1898" s="35" t="n"/>
      <c r="I1898" s="40" t="n"/>
      <c r="J1898" s="35" t="n"/>
      <c r="L1898" s="39">
        <f>IF(B1898="","",IFERROR(YEAR(B1898)*0+D1898*0+1,0))</f>
        <v/>
      </c>
      <c r="M1898" s="55">
        <f>IF(L1898&lt;&gt;1,"",IF(O1898&gt;0,IF(INDEX('分け方の表'!$O$4:$O$53,O1898)&lt;&gt;"",DATE(YEAR(INDEX('分け方の表'!$O$4:$O$53,O1898)),MONTH(INDEX('分け方の表'!$O$4:$O$53,O1898)),1),DATE(YEAR(B1898),MONTH(B1898),1)),DATE(YEAR(B1898),MONTH(B1898),1)))</f>
        <v/>
      </c>
      <c r="N1898" s="39">
        <f>IF(L1898&lt;&gt;1,"",IF(J1898="",0,IF(COUNTIFS($J$4:J1898,J1898)&gt;1,1,0)))</f>
        <v/>
      </c>
      <c r="O1898" s="39">
        <f>IF(L1898&lt;&gt;1,"",IF(J1898="",0,IFERROR(MATCH(J1898,'分け方の表'!$M$4:$M$53,0),0)))</f>
        <v/>
      </c>
      <c r="P1898" s="39">
        <f>IF(L1898&lt;&gt;1,"",IF(SUMPRODUCT((COUNTIFS(C1898,"*"&amp;'分け方の表'!$F$4:$F$23&amp;"*")&gt;0)*('分け方の表'!$F$4:$F$23&lt;&gt;"")*'分け方の表'!$I$4:$I$23)=0,99,1+COUNTIFS('分け方の表'!$I$4:$I$23,"&gt;"&amp;SUMPRODUCT((COUNTIFS(C1898,"*"&amp;'分け方の表'!$F$4:$F$23&amp;"*")&gt;0)*('分け方の表'!$F$4:$F$23&lt;&gt;"")*'分け方の表'!$I$4:$I$23))))</f>
        <v/>
      </c>
      <c r="Q1898" s="39">
        <f>IF(L1898&lt;&gt;1,"",IF(P1898&gt;=99,"",INDEX('分け方の表'!$G$4:$G$23,P1898)&amp;""))</f>
        <v/>
      </c>
      <c r="R1898" s="39">
        <f>IF(L1898&lt;&gt;1,"",IF((F1898="収入")*(G1898="給与")*(E1898&lt;&gt;"")*(COUNTIFS('分け方の表'!$J$4:$J$13,E1898)&gt;0),INDEX('分け方の表'!$K$4:$K$13,MATCH(E1898,'分け方の表'!$J$4:$J$13,0))&amp;"",IFERROR(INDEX('分け方の表'!$C$4:$C$103,MATCH(F1898&amp;"|"&amp;G1898,'分け方の表'!$D$4:$D$103,0))&amp;"",IFERROR(INDEX('分け方の表'!$C$4:$C$103,MATCH(F1898&amp;"|（ほか全部）",'分け方の表'!$D$4:$D$103,0))&amp;"","未分類"))))</f>
        <v/>
      </c>
      <c r="S1898" s="39">
        <f>IF(L1898&lt;&gt;1,"",IF(N1898=1,"",IF(IF(O1898&gt;0,INDEX('分け方の表'!$N$4:$N$53,O1898)&amp;"","")&lt;&gt;"",IF(INDEX('分け方の表'!$N$4:$N$53,O1898)="（数えない）","",INDEX('分け方の表'!$N$4:$N$53,O1898)&amp;""),IF(I1898&amp;""="1",IF((Q1898&lt;&gt;"")*(D1898&lt;0)*(IFERROR(INDEX('入力'!$E$30:$E$88,MATCH(Q1898,'入力'!$A$30:$A$88,0)),"")="貯める・増やす"),Q1898,""),IF(A1898&amp;""="0","",IF(Q1898&lt;&gt;"",Q1898,R1898))))))</f>
        <v/>
      </c>
      <c r="T1898" s="56">
        <f>IF(S1898="","",IF(IFERROR(INDEX('入力'!$E$30:$E$88,MATCH(S1898,'入力'!$A$30:$A$88,0)),"")="入るお金",D1898,-D1898))</f>
        <v/>
      </c>
      <c r="U1898" s="39">
        <f>IF(L1898="","",IF(L1898&lt;&gt;1,"見出しなど",IF(N1898=1,"重なり",IF(S1898="",IF(O1898&gt;0,"数えない（直した）",IF(I1898&amp;""="1","振替",IF(A1898&amp;""="0","計算対象外","数えない"))),IF(COUNTIFS('入力'!$A$30:$A$88,S1898)=0,"一覧にない費目",IF(O1898&gt;0,"直した",IF(S1898="未分類","未分類","OK")))))))</f>
        <v/>
      </c>
    </row>
    <row r="1899">
      <c r="A1899" s="40" t="n"/>
      <c r="B1899" s="34" t="n"/>
      <c r="C1899" s="35" t="n"/>
      <c r="D1899" s="36" t="n"/>
      <c r="E1899" s="35" t="n"/>
      <c r="F1899" s="35" t="n"/>
      <c r="G1899" s="35" t="n"/>
      <c r="H1899" s="35" t="n"/>
      <c r="I1899" s="40" t="n"/>
      <c r="J1899" s="35" t="n"/>
      <c r="L1899" s="39">
        <f>IF(B1899="","",IFERROR(YEAR(B1899)*0+D1899*0+1,0))</f>
        <v/>
      </c>
      <c r="M1899" s="55">
        <f>IF(L1899&lt;&gt;1,"",IF(O1899&gt;0,IF(INDEX('分け方の表'!$O$4:$O$53,O1899)&lt;&gt;"",DATE(YEAR(INDEX('分け方の表'!$O$4:$O$53,O1899)),MONTH(INDEX('分け方の表'!$O$4:$O$53,O1899)),1),DATE(YEAR(B1899),MONTH(B1899),1)),DATE(YEAR(B1899),MONTH(B1899),1)))</f>
        <v/>
      </c>
      <c r="N1899" s="39">
        <f>IF(L1899&lt;&gt;1,"",IF(J1899="",0,IF(COUNTIFS($J$4:J1899,J1899)&gt;1,1,0)))</f>
        <v/>
      </c>
      <c r="O1899" s="39">
        <f>IF(L1899&lt;&gt;1,"",IF(J1899="",0,IFERROR(MATCH(J1899,'分け方の表'!$M$4:$M$53,0),0)))</f>
        <v/>
      </c>
      <c r="P1899" s="39">
        <f>IF(L1899&lt;&gt;1,"",IF(SUMPRODUCT((COUNTIFS(C1899,"*"&amp;'分け方の表'!$F$4:$F$23&amp;"*")&gt;0)*('分け方の表'!$F$4:$F$23&lt;&gt;"")*'分け方の表'!$I$4:$I$23)=0,99,1+COUNTIFS('分け方の表'!$I$4:$I$23,"&gt;"&amp;SUMPRODUCT((COUNTIFS(C1899,"*"&amp;'分け方の表'!$F$4:$F$23&amp;"*")&gt;0)*('分け方の表'!$F$4:$F$23&lt;&gt;"")*'分け方の表'!$I$4:$I$23))))</f>
        <v/>
      </c>
      <c r="Q1899" s="39">
        <f>IF(L1899&lt;&gt;1,"",IF(P1899&gt;=99,"",INDEX('分け方の表'!$G$4:$G$23,P1899)&amp;""))</f>
        <v/>
      </c>
      <c r="R1899" s="39">
        <f>IF(L1899&lt;&gt;1,"",IF((F1899="収入")*(G1899="給与")*(E1899&lt;&gt;"")*(COUNTIFS('分け方の表'!$J$4:$J$13,E1899)&gt;0),INDEX('分け方の表'!$K$4:$K$13,MATCH(E1899,'分け方の表'!$J$4:$J$13,0))&amp;"",IFERROR(INDEX('分け方の表'!$C$4:$C$103,MATCH(F1899&amp;"|"&amp;G1899,'分け方の表'!$D$4:$D$103,0))&amp;"",IFERROR(INDEX('分け方の表'!$C$4:$C$103,MATCH(F1899&amp;"|（ほか全部）",'分け方の表'!$D$4:$D$103,0))&amp;"","未分類"))))</f>
        <v/>
      </c>
      <c r="S1899" s="39">
        <f>IF(L1899&lt;&gt;1,"",IF(N1899=1,"",IF(IF(O1899&gt;0,INDEX('分け方の表'!$N$4:$N$53,O1899)&amp;"","")&lt;&gt;"",IF(INDEX('分け方の表'!$N$4:$N$53,O1899)="（数えない）","",INDEX('分け方の表'!$N$4:$N$53,O1899)&amp;""),IF(I1899&amp;""="1",IF((Q1899&lt;&gt;"")*(D1899&lt;0)*(IFERROR(INDEX('入力'!$E$30:$E$88,MATCH(Q1899,'入力'!$A$30:$A$88,0)),"")="貯める・増やす"),Q1899,""),IF(A1899&amp;""="0","",IF(Q1899&lt;&gt;"",Q1899,R1899))))))</f>
        <v/>
      </c>
      <c r="T1899" s="56">
        <f>IF(S1899="","",IF(IFERROR(INDEX('入力'!$E$30:$E$88,MATCH(S1899,'入力'!$A$30:$A$88,0)),"")="入るお金",D1899,-D1899))</f>
        <v/>
      </c>
      <c r="U1899" s="39">
        <f>IF(L1899="","",IF(L1899&lt;&gt;1,"見出しなど",IF(N1899=1,"重なり",IF(S1899="",IF(O1899&gt;0,"数えない（直した）",IF(I1899&amp;""="1","振替",IF(A1899&amp;""="0","計算対象外","数えない"))),IF(COUNTIFS('入力'!$A$30:$A$88,S1899)=0,"一覧にない費目",IF(O1899&gt;0,"直した",IF(S1899="未分類","未分類","OK")))))))</f>
        <v/>
      </c>
    </row>
    <row r="1900">
      <c r="A1900" s="40" t="n"/>
      <c r="B1900" s="34" t="n"/>
      <c r="C1900" s="35" t="n"/>
      <c r="D1900" s="36" t="n"/>
      <c r="E1900" s="35" t="n"/>
      <c r="F1900" s="35" t="n"/>
      <c r="G1900" s="35" t="n"/>
      <c r="H1900" s="35" t="n"/>
      <c r="I1900" s="40" t="n"/>
      <c r="J1900" s="35" t="n"/>
      <c r="L1900" s="39">
        <f>IF(B1900="","",IFERROR(YEAR(B1900)*0+D1900*0+1,0))</f>
        <v/>
      </c>
      <c r="M1900" s="55">
        <f>IF(L1900&lt;&gt;1,"",IF(O1900&gt;0,IF(INDEX('分け方の表'!$O$4:$O$53,O1900)&lt;&gt;"",DATE(YEAR(INDEX('分け方の表'!$O$4:$O$53,O1900)),MONTH(INDEX('分け方の表'!$O$4:$O$53,O1900)),1),DATE(YEAR(B1900),MONTH(B1900),1)),DATE(YEAR(B1900),MONTH(B1900),1)))</f>
        <v/>
      </c>
      <c r="N1900" s="39">
        <f>IF(L1900&lt;&gt;1,"",IF(J1900="",0,IF(COUNTIFS($J$4:J1900,J1900)&gt;1,1,0)))</f>
        <v/>
      </c>
      <c r="O1900" s="39">
        <f>IF(L1900&lt;&gt;1,"",IF(J1900="",0,IFERROR(MATCH(J1900,'分け方の表'!$M$4:$M$53,0),0)))</f>
        <v/>
      </c>
      <c r="P1900" s="39">
        <f>IF(L1900&lt;&gt;1,"",IF(SUMPRODUCT((COUNTIFS(C1900,"*"&amp;'分け方の表'!$F$4:$F$23&amp;"*")&gt;0)*('分け方の表'!$F$4:$F$23&lt;&gt;"")*'分け方の表'!$I$4:$I$23)=0,99,1+COUNTIFS('分け方の表'!$I$4:$I$23,"&gt;"&amp;SUMPRODUCT((COUNTIFS(C1900,"*"&amp;'分け方の表'!$F$4:$F$23&amp;"*")&gt;0)*('分け方の表'!$F$4:$F$23&lt;&gt;"")*'分け方の表'!$I$4:$I$23))))</f>
        <v/>
      </c>
      <c r="Q1900" s="39">
        <f>IF(L1900&lt;&gt;1,"",IF(P1900&gt;=99,"",INDEX('分け方の表'!$G$4:$G$23,P1900)&amp;""))</f>
        <v/>
      </c>
      <c r="R1900" s="39">
        <f>IF(L1900&lt;&gt;1,"",IF((F1900="収入")*(G1900="給与")*(E1900&lt;&gt;"")*(COUNTIFS('分け方の表'!$J$4:$J$13,E1900)&gt;0),INDEX('分け方の表'!$K$4:$K$13,MATCH(E1900,'分け方の表'!$J$4:$J$13,0))&amp;"",IFERROR(INDEX('分け方の表'!$C$4:$C$103,MATCH(F1900&amp;"|"&amp;G1900,'分け方の表'!$D$4:$D$103,0))&amp;"",IFERROR(INDEX('分け方の表'!$C$4:$C$103,MATCH(F1900&amp;"|（ほか全部）",'分け方の表'!$D$4:$D$103,0))&amp;"","未分類"))))</f>
        <v/>
      </c>
      <c r="S1900" s="39">
        <f>IF(L1900&lt;&gt;1,"",IF(N1900=1,"",IF(IF(O1900&gt;0,INDEX('分け方の表'!$N$4:$N$53,O1900)&amp;"","")&lt;&gt;"",IF(INDEX('分け方の表'!$N$4:$N$53,O1900)="（数えない）","",INDEX('分け方の表'!$N$4:$N$53,O1900)&amp;""),IF(I1900&amp;""="1",IF((Q1900&lt;&gt;"")*(D1900&lt;0)*(IFERROR(INDEX('入力'!$E$30:$E$88,MATCH(Q1900,'入力'!$A$30:$A$88,0)),"")="貯める・増やす"),Q1900,""),IF(A1900&amp;""="0","",IF(Q1900&lt;&gt;"",Q1900,R1900))))))</f>
        <v/>
      </c>
      <c r="T1900" s="56">
        <f>IF(S1900="","",IF(IFERROR(INDEX('入力'!$E$30:$E$88,MATCH(S1900,'入力'!$A$30:$A$88,0)),"")="入るお金",D1900,-D1900))</f>
        <v/>
      </c>
      <c r="U1900" s="39">
        <f>IF(L1900="","",IF(L1900&lt;&gt;1,"見出しなど",IF(N1900=1,"重なり",IF(S1900="",IF(O1900&gt;0,"数えない（直した）",IF(I1900&amp;""="1","振替",IF(A1900&amp;""="0","計算対象外","数えない"))),IF(COUNTIFS('入力'!$A$30:$A$88,S1900)=0,"一覧にない費目",IF(O1900&gt;0,"直した",IF(S1900="未分類","未分類","OK")))))))</f>
        <v/>
      </c>
    </row>
    <row r="1901">
      <c r="A1901" s="40" t="n"/>
      <c r="B1901" s="34" t="n"/>
      <c r="C1901" s="35" t="n"/>
      <c r="D1901" s="36" t="n"/>
      <c r="E1901" s="35" t="n"/>
      <c r="F1901" s="35" t="n"/>
      <c r="G1901" s="35" t="n"/>
      <c r="H1901" s="35" t="n"/>
      <c r="I1901" s="40" t="n"/>
      <c r="J1901" s="35" t="n"/>
      <c r="L1901" s="39">
        <f>IF(B1901="","",IFERROR(YEAR(B1901)*0+D1901*0+1,0))</f>
        <v/>
      </c>
      <c r="M1901" s="55">
        <f>IF(L1901&lt;&gt;1,"",IF(O1901&gt;0,IF(INDEX('分け方の表'!$O$4:$O$53,O1901)&lt;&gt;"",DATE(YEAR(INDEX('分け方の表'!$O$4:$O$53,O1901)),MONTH(INDEX('分け方の表'!$O$4:$O$53,O1901)),1),DATE(YEAR(B1901),MONTH(B1901),1)),DATE(YEAR(B1901),MONTH(B1901),1)))</f>
        <v/>
      </c>
      <c r="N1901" s="39">
        <f>IF(L1901&lt;&gt;1,"",IF(J1901="",0,IF(COUNTIFS($J$4:J1901,J1901)&gt;1,1,0)))</f>
        <v/>
      </c>
      <c r="O1901" s="39">
        <f>IF(L1901&lt;&gt;1,"",IF(J1901="",0,IFERROR(MATCH(J1901,'分け方の表'!$M$4:$M$53,0),0)))</f>
        <v/>
      </c>
      <c r="P1901" s="39">
        <f>IF(L1901&lt;&gt;1,"",IF(SUMPRODUCT((COUNTIFS(C1901,"*"&amp;'分け方の表'!$F$4:$F$23&amp;"*")&gt;0)*('分け方の表'!$F$4:$F$23&lt;&gt;"")*'分け方の表'!$I$4:$I$23)=0,99,1+COUNTIFS('分け方の表'!$I$4:$I$23,"&gt;"&amp;SUMPRODUCT((COUNTIFS(C1901,"*"&amp;'分け方の表'!$F$4:$F$23&amp;"*")&gt;0)*('分け方の表'!$F$4:$F$23&lt;&gt;"")*'分け方の表'!$I$4:$I$23))))</f>
        <v/>
      </c>
      <c r="Q1901" s="39">
        <f>IF(L1901&lt;&gt;1,"",IF(P1901&gt;=99,"",INDEX('分け方の表'!$G$4:$G$23,P1901)&amp;""))</f>
        <v/>
      </c>
      <c r="R1901" s="39">
        <f>IF(L1901&lt;&gt;1,"",IF((F1901="収入")*(G1901="給与")*(E1901&lt;&gt;"")*(COUNTIFS('分け方の表'!$J$4:$J$13,E1901)&gt;0),INDEX('分け方の表'!$K$4:$K$13,MATCH(E1901,'分け方の表'!$J$4:$J$13,0))&amp;"",IFERROR(INDEX('分け方の表'!$C$4:$C$103,MATCH(F1901&amp;"|"&amp;G1901,'分け方の表'!$D$4:$D$103,0))&amp;"",IFERROR(INDEX('分け方の表'!$C$4:$C$103,MATCH(F1901&amp;"|（ほか全部）",'分け方の表'!$D$4:$D$103,0))&amp;"","未分類"))))</f>
        <v/>
      </c>
      <c r="S1901" s="39">
        <f>IF(L1901&lt;&gt;1,"",IF(N1901=1,"",IF(IF(O1901&gt;0,INDEX('分け方の表'!$N$4:$N$53,O1901)&amp;"","")&lt;&gt;"",IF(INDEX('分け方の表'!$N$4:$N$53,O1901)="（数えない）","",INDEX('分け方の表'!$N$4:$N$53,O1901)&amp;""),IF(I1901&amp;""="1",IF((Q1901&lt;&gt;"")*(D1901&lt;0)*(IFERROR(INDEX('入力'!$E$30:$E$88,MATCH(Q1901,'入力'!$A$30:$A$88,0)),"")="貯める・増やす"),Q1901,""),IF(A1901&amp;""="0","",IF(Q1901&lt;&gt;"",Q1901,R1901))))))</f>
        <v/>
      </c>
      <c r="T1901" s="56">
        <f>IF(S1901="","",IF(IFERROR(INDEX('入力'!$E$30:$E$88,MATCH(S1901,'入力'!$A$30:$A$88,0)),"")="入るお金",D1901,-D1901))</f>
        <v/>
      </c>
      <c r="U1901" s="39">
        <f>IF(L1901="","",IF(L1901&lt;&gt;1,"見出しなど",IF(N1901=1,"重なり",IF(S1901="",IF(O1901&gt;0,"数えない（直した）",IF(I1901&amp;""="1","振替",IF(A1901&amp;""="0","計算対象外","数えない"))),IF(COUNTIFS('入力'!$A$30:$A$88,S1901)=0,"一覧にない費目",IF(O1901&gt;0,"直した",IF(S1901="未分類","未分類","OK")))))))</f>
        <v/>
      </c>
    </row>
    <row r="1902">
      <c r="A1902" s="40" t="n"/>
      <c r="B1902" s="34" t="n"/>
      <c r="C1902" s="35" t="n"/>
      <c r="D1902" s="36" t="n"/>
      <c r="E1902" s="35" t="n"/>
      <c r="F1902" s="35" t="n"/>
      <c r="G1902" s="35" t="n"/>
      <c r="H1902" s="35" t="n"/>
      <c r="I1902" s="40" t="n"/>
      <c r="J1902" s="35" t="n"/>
      <c r="L1902" s="39">
        <f>IF(B1902="","",IFERROR(YEAR(B1902)*0+D1902*0+1,0))</f>
        <v/>
      </c>
      <c r="M1902" s="55">
        <f>IF(L1902&lt;&gt;1,"",IF(O1902&gt;0,IF(INDEX('分け方の表'!$O$4:$O$53,O1902)&lt;&gt;"",DATE(YEAR(INDEX('分け方の表'!$O$4:$O$53,O1902)),MONTH(INDEX('分け方の表'!$O$4:$O$53,O1902)),1),DATE(YEAR(B1902),MONTH(B1902),1)),DATE(YEAR(B1902),MONTH(B1902),1)))</f>
        <v/>
      </c>
      <c r="N1902" s="39">
        <f>IF(L1902&lt;&gt;1,"",IF(J1902="",0,IF(COUNTIFS($J$4:J1902,J1902)&gt;1,1,0)))</f>
        <v/>
      </c>
      <c r="O1902" s="39">
        <f>IF(L1902&lt;&gt;1,"",IF(J1902="",0,IFERROR(MATCH(J1902,'分け方の表'!$M$4:$M$53,0),0)))</f>
        <v/>
      </c>
      <c r="P1902" s="39">
        <f>IF(L1902&lt;&gt;1,"",IF(SUMPRODUCT((COUNTIFS(C1902,"*"&amp;'分け方の表'!$F$4:$F$23&amp;"*")&gt;0)*('分け方の表'!$F$4:$F$23&lt;&gt;"")*'分け方の表'!$I$4:$I$23)=0,99,1+COUNTIFS('分け方の表'!$I$4:$I$23,"&gt;"&amp;SUMPRODUCT((COUNTIFS(C1902,"*"&amp;'分け方の表'!$F$4:$F$23&amp;"*")&gt;0)*('分け方の表'!$F$4:$F$23&lt;&gt;"")*'分け方の表'!$I$4:$I$23))))</f>
        <v/>
      </c>
      <c r="Q1902" s="39">
        <f>IF(L1902&lt;&gt;1,"",IF(P1902&gt;=99,"",INDEX('分け方の表'!$G$4:$G$23,P1902)&amp;""))</f>
        <v/>
      </c>
      <c r="R1902" s="39">
        <f>IF(L1902&lt;&gt;1,"",IF((F1902="収入")*(G1902="給与")*(E1902&lt;&gt;"")*(COUNTIFS('分け方の表'!$J$4:$J$13,E1902)&gt;0),INDEX('分け方の表'!$K$4:$K$13,MATCH(E1902,'分け方の表'!$J$4:$J$13,0))&amp;"",IFERROR(INDEX('分け方の表'!$C$4:$C$103,MATCH(F1902&amp;"|"&amp;G1902,'分け方の表'!$D$4:$D$103,0))&amp;"",IFERROR(INDEX('分け方の表'!$C$4:$C$103,MATCH(F1902&amp;"|（ほか全部）",'分け方の表'!$D$4:$D$103,0))&amp;"","未分類"))))</f>
        <v/>
      </c>
      <c r="S1902" s="39">
        <f>IF(L1902&lt;&gt;1,"",IF(N1902=1,"",IF(IF(O1902&gt;0,INDEX('分け方の表'!$N$4:$N$53,O1902)&amp;"","")&lt;&gt;"",IF(INDEX('分け方の表'!$N$4:$N$53,O1902)="（数えない）","",INDEX('分け方の表'!$N$4:$N$53,O1902)&amp;""),IF(I1902&amp;""="1",IF((Q1902&lt;&gt;"")*(D1902&lt;0)*(IFERROR(INDEX('入力'!$E$30:$E$88,MATCH(Q1902,'入力'!$A$30:$A$88,0)),"")="貯める・増やす"),Q1902,""),IF(A1902&amp;""="0","",IF(Q1902&lt;&gt;"",Q1902,R1902))))))</f>
        <v/>
      </c>
      <c r="T1902" s="56">
        <f>IF(S1902="","",IF(IFERROR(INDEX('入力'!$E$30:$E$88,MATCH(S1902,'入力'!$A$30:$A$88,0)),"")="入るお金",D1902,-D1902))</f>
        <v/>
      </c>
      <c r="U1902" s="39">
        <f>IF(L1902="","",IF(L1902&lt;&gt;1,"見出しなど",IF(N1902=1,"重なり",IF(S1902="",IF(O1902&gt;0,"数えない（直した）",IF(I1902&amp;""="1","振替",IF(A1902&amp;""="0","計算対象外","数えない"))),IF(COUNTIFS('入力'!$A$30:$A$88,S1902)=0,"一覧にない費目",IF(O1902&gt;0,"直した",IF(S1902="未分類","未分類","OK")))))))</f>
        <v/>
      </c>
    </row>
    <row r="1903">
      <c r="A1903" s="40" t="n"/>
      <c r="B1903" s="34" t="n"/>
      <c r="C1903" s="35" t="n"/>
      <c r="D1903" s="36" t="n"/>
      <c r="E1903" s="35" t="n"/>
      <c r="F1903" s="35" t="n"/>
      <c r="G1903" s="35" t="n"/>
      <c r="H1903" s="35" t="n"/>
      <c r="I1903" s="40" t="n"/>
      <c r="J1903" s="35" t="n"/>
      <c r="L1903" s="39">
        <f>IF(B1903="","",IFERROR(YEAR(B1903)*0+D1903*0+1,0))</f>
        <v/>
      </c>
      <c r="M1903" s="55">
        <f>IF(L1903&lt;&gt;1,"",IF(O1903&gt;0,IF(INDEX('分け方の表'!$O$4:$O$53,O1903)&lt;&gt;"",DATE(YEAR(INDEX('分け方の表'!$O$4:$O$53,O1903)),MONTH(INDEX('分け方の表'!$O$4:$O$53,O1903)),1),DATE(YEAR(B1903),MONTH(B1903),1)),DATE(YEAR(B1903),MONTH(B1903),1)))</f>
        <v/>
      </c>
      <c r="N1903" s="39">
        <f>IF(L1903&lt;&gt;1,"",IF(J1903="",0,IF(COUNTIFS($J$4:J1903,J1903)&gt;1,1,0)))</f>
        <v/>
      </c>
      <c r="O1903" s="39">
        <f>IF(L1903&lt;&gt;1,"",IF(J1903="",0,IFERROR(MATCH(J1903,'分け方の表'!$M$4:$M$53,0),0)))</f>
        <v/>
      </c>
      <c r="P1903" s="39">
        <f>IF(L1903&lt;&gt;1,"",IF(SUMPRODUCT((COUNTIFS(C1903,"*"&amp;'分け方の表'!$F$4:$F$23&amp;"*")&gt;0)*('分け方の表'!$F$4:$F$23&lt;&gt;"")*'分け方の表'!$I$4:$I$23)=0,99,1+COUNTIFS('分け方の表'!$I$4:$I$23,"&gt;"&amp;SUMPRODUCT((COUNTIFS(C1903,"*"&amp;'分け方の表'!$F$4:$F$23&amp;"*")&gt;0)*('分け方の表'!$F$4:$F$23&lt;&gt;"")*'分け方の表'!$I$4:$I$23))))</f>
        <v/>
      </c>
      <c r="Q1903" s="39">
        <f>IF(L1903&lt;&gt;1,"",IF(P1903&gt;=99,"",INDEX('分け方の表'!$G$4:$G$23,P1903)&amp;""))</f>
        <v/>
      </c>
      <c r="R1903" s="39">
        <f>IF(L1903&lt;&gt;1,"",IF((F1903="収入")*(G1903="給与")*(E1903&lt;&gt;"")*(COUNTIFS('分け方の表'!$J$4:$J$13,E1903)&gt;0),INDEX('分け方の表'!$K$4:$K$13,MATCH(E1903,'分け方の表'!$J$4:$J$13,0))&amp;"",IFERROR(INDEX('分け方の表'!$C$4:$C$103,MATCH(F1903&amp;"|"&amp;G1903,'分け方の表'!$D$4:$D$103,0))&amp;"",IFERROR(INDEX('分け方の表'!$C$4:$C$103,MATCH(F1903&amp;"|（ほか全部）",'分け方の表'!$D$4:$D$103,0))&amp;"","未分類"))))</f>
        <v/>
      </c>
      <c r="S1903" s="39">
        <f>IF(L1903&lt;&gt;1,"",IF(N1903=1,"",IF(IF(O1903&gt;0,INDEX('分け方の表'!$N$4:$N$53,O1903)&amp;"","")&lt;&gt;"",IF(INDEX('分け方の表'!$N$4:$N$53,O1903)="（数えない）","",INDEX('分け方の表'!$N$4:$N$53,O1903)&amp;""),IF(I1903&amp;""="1",IF((Q1903&lt;&gt;"")*(D1903&lt;0)*(IFERROR(INDEX('入力'!$E$30:$E$88,MATCH(Q1903,'入力'!$A$30:$A$88,0)),"")="貯める・増やす"),Q1903,""),IF(A1903&amp;""="0","",IF(Q1903&lt;&gt;"",Q1903,R1903))))))</f>
        <v/>
      </c>
      <c r="T1903" s="56">
        <f>IF(S1903="","",IF(IFERROR(INDEX('入力'!$E$30:$E$88,MATCH(S1903,'入力'!$A$30:$A$88,0)),"")="入るお金",D1903,-D1903))</f>
        <v/>
      </c>
      <c r="U1903" s="39">
        <f>IF(L1903="","",IF(L1903&lt;&gt;1,"見出しなど",IF(N1903=1,"重なり",IF(S1903="",IF(O1903&gt;0,"数えない（直した）",IF(I1903&amp;""="1","振替",IF(A1903&amp;""="0","計算対象外","数えない"))),IF(COUNTIFS('入力'!$A$30:$A$88,S1903)=0,"一覧にない費目",IF(O1903&gt;0,"直した",IF(S1903="未分類","未分類","OK")))))))</f>
        <v/>
      </c>
    </row>
    <row r="1904">
      <c r="A1904" s="40" t="n"/>
      <c r="B1904" s="34" t="n"/>
      <c r="C1904" s="35" t="n"/>
      <c r="D1904" s="36" t="n"/>
      <c r="E1904" s="35" t="n"/>
      <c r="F1904" s="35" t="n"/>
      <c r="G1904" s="35" t="n"/>
      <c r="H1904" s="35" t="n"/>
      <c r="I1904" s="40" t="n"/>
      <c r="J1904" s="35" t="n"/>
      <c r="L1904" s="39">
        <f>IF(B1904="","",IFERROR(YEAR(B1904)*0+D1904*0+1,0))</f>
        <v/>
      </c>
      <c r="M1904" s="55">
        <f>IF(L1904&lt;&gt;1,"",IF(O1904&gt;0,IF(INDEX('分け方の表'!$O$4:$O$53,O1904)&lt;&gt;"",DATE(YEAR(INDEX('分け方の表'!$O$4:$O$53,O1904)),MONTH(INDEX('分け方の表'!$O$4:$O$53,O1904)),1),DATE(YEAR(B1904),MONTH(B1904),1)),DATE(YEAR(B1904),MONTH(B1904),1)))</f>
        <v/>
      </c>
      <c r="N1904" s="39">
        <f>IF(L1904&lt;&gt;1,"",IF(J1904="",0,IF(COUNTIFS($J$4:J1904,J1904)&gt;1,1,0)))</f>
        <v/>
      </c>
      <c r="O1904" s="39">
        <f>IF(L1904&lt;&gt;1,"",IF(J1904="",0,IFERROR(MATCH(J1904,'分け方の表'!$M$4:$M$53,0),0)))</f>
        <v/>
      </c>
      <c r="P1904" s="39">
        <f>IF(L1904&lt;&gt;1,"",IF(SUMPRODUCT((COUNTIFS(C1904,"*"&amp;'分け方の表'!$F$4:$F$23&amp;"*")&gt;0)*('分け方の表'!$F$4:$F$23&lt;&gt;"")*'分け方の表'!$I$4:$I$23)=0,99,1+COUNTIFS('分け方の表'!$I$4:$I$23,"&gt;"&amp;SUMPRODUCT((COUNTIFS(C1904,"*"&amp;'分け方の表'!$F$4:$F$23&amp;"*")&gt;0)*('分け方の表'!$F$4:$F$23&lt;&gt;"")*'分け方の表'!$I$4:$I$23))))</f>
        <v/>
      </c>
      <c r="Q1904" s="39">
        <f>IF(L1904&lt;&gt;1,"",IF(P1904&gt;=99,"",INDEX('分け方の表'!$G$4:$G$23,P1904)&amp;""))</f>
        <v/>
      </c>
      <c r="R1904" s="39">
        <f>IF(L1904&lt;&gt;1,"",IF((F1904="収入")*(G1904="給与")*(E1904&lt;&gt;"")*(COUNTIFS('分け方の表'!$J$4:$J$13,E1904)&gt;0),INDEX('分け方の表'!$K$4:$K$13,MATCH(E1904,'分け方の表'!$J$4:$J$13,0))&amp;"",IFERROR(INDEX('分け方の表'!$C$4:$C$103,MATCH(F1904&amp;"|"&amp;G1904,'分け方の表'!$D$4:$D$103,0))&amp;"",IFERROR(INDEX('分け方の表'!$C$4:$C$103,MATCH(F1904&amp;"|（ほか全部）",'分け方の表'!$D$4:$D$103,0))&amp;"","未分類"))))</f>
        <v/>
      </c>
      <c r="S1904" s="39">
        <f>IF(L1904&lt;&gt;1,"",IF(N1904=1,"",IF(IF(O1904&gt;0,INDEX('分け方の表'!$N$4:$N$53,O1904)&amp;"","")&lt;&gt;"",IF(INDEX('分け方の表'!$N$4:$N$53,O1904)="（数えない）","",INDEX('分け方の表'!$N$4:$N$53,O1904)&amp;""),IF(I1904&amp;""="1",IF((Q1904&lt;&gt;"")*(D1904&lt;0)*(IFERROR(INDEX('入力'!$E$30:$E$88,MATCH(Q1904,'入力'!$A$30:$A$88,0)),"")="貯める・増やす"),Q1904,""),IF(A1904&amp;""="0","",IF(Q1904&lt;&gt;"",Q1904,R1904))))))</f>
        <v/>
      </c>
      <c r="T1904" s="56">
        <f>IF(S1904="","",IF(IFERROR(INDEX('入力'!$E$30:$E$88,MATCH(S1904,'入力'!$A$30:$A$88,0)),"")="入るお金",D1904,-D1904))</f>
        <v/>
      </c>
      <c r="U1904" s="39">
        <f>IF(L1904="","",IF(L1904&lt;&gt;1,"見出しなど",IF(N1904=1,"重なり",IF(S1904="",IF(O1904&gt;0,"数えない（直した）",IF(I1904&amp;""="1","振替",IF(A1904&amp;""="0","計算対象外","数えない"))),IF(COUNTIFS('入力'!$A$30:$A$88,S1904)=0,"一覧にない費目",IF(O1904&gt;0,"直した",IF(S1904="未分類","未分類","OK")))))))</f>
        <v/>
      </c>
    </row>
    <row r="1905">
      <c r="A1905" s="40" t="n"/>
      <c r="B1905" s="34" t="n"/>
      <c r="C1905" s="35" t="n"/>
      <c r="D1905" s="36" t="n"/>
      <c r="E1905" s="35" t="n"/>
      <c r="F1905" s="35" t="n"/>
      <c r="G1905" s="35" t="n"/>
      <c r="H1905" s="35" t="n"/>
      <c r="I1905" s="40" t="n"/>
      <c r="J1905" s="35" t="n"/>
      <c r="L1905" s="39">
        <f>IF(B1905="","",IFERROR(YEAR(B1905)*0+D1905*0+1,0))</f>
        <v/>
      </c>
      <c r="M1905" s="55">
        <f>IF(L1905&lt;&gt;1,"",IF(O1905&gt;0,IF(INDEX('分け方の表'!$O$4:$O$53,O1905)&lt;&gt;"",DATE(YEAR(INDEX('分け方の表'!$O$4:$O$53,O1905)),MONTH(INDEX('分け方の表'!$O$4:$O$53,O1905)),1),DATE(YEAR(B1905),MONTH(B1905),1)),DATE(YEAR(B1905),MONTH(B1905),1)))</f>
        <v/>
      </c>
      <c r="N1905" s="39">
        <f>IF(L1905&lt;&gt;1,"",IF(J1905="",0,IF(COUNTIFS($J$4:J1905,J1905)&gt;1,1,0)))</f>
        <v/>
      </c>
      <c r="O1905" s="39">
        <f>IF(L1905&lt;&gt;1,"",IF(J1905="",0,IFERROR(MATCH(J1905,'分け方の表'!$M$4:$M$53,0),0)))</f>
        <v/>
      </c>
      <c r="P1905" s="39">
        <f>IF(L1905&lt;&gt;1,"",IF(SUMPRODUCT((COUNTIFS(C1905,"*"&amp;'分け方の表'!$F$4:$F$23&amp;"*")&gt;0)*('分け方の表'!$F$4:$F$23&lt;&gt;"")*'分け方の表'!$I$4:$I$23)=0,99,1+COUNTIFS('分け方の表'!$I$4:$I$23,"&gt;"&amp;SUMPRODUCT((COUNTIFS(C1905,"*"&amp;'分け方の表'!$F$4:$F$23&amp;"*")&gt;0)*('分け方の表'!$F$4:$F$23&lt;&gt;"")*'分け方の表'!$I$4:$I$23))))</f>
        <v/>
      </c>
      <c r="Q1905" s="39">
        <f>IF(L1905&lt;&gt;1,"",IF(P1905&gt;=99,"",INDEX('分け方の表'!$G$4:$G$23,P1905)&amp;""))</f>
        <v/>
      </c>
      <c r="R1905" s="39">
        <f>IF(L1905&lt;&gt;1,"",IF((F1905="収入")*(G1905="給与")*(E1905&lt;&gt;"")*(COUNTIFS('分け方の表'!$J$4:$J$13,E1905)&gt;0),INDEX('分け方の表'!$K$4:$K$13,MATCH(E1905,'分け方の表'!$J$4:$J$13,0))&amp;"",IFERROR(INDEX('分け方の表'!$C$4:$C$103,MATCH(F1905&amp;"|"&amp;G1905,'分け方の表'!$D$4:$D$103,0))&amp;"",IFERROR(INDEX('分け方の表'!$C$4:$C$103,MATCH(F1905&amp;"|（ほか全部）",'分け方の表'!$D$4:$D$103,0))&amp;"","未分類"))))</f>
        <v/>
      </c>
      <c r="S1905" s="39">
        <f>IF(L1905&lt;&gt;1,"",IF(N1905=1,"",IF(IF(O1905&gt;0,INDEX('分け方の表'!$N$4:$N$53,O1905)&amp;"","")&lt;&gt;"",IF(INDEX('分け方の表'!$N$4:$N$53,O1905)="（数えない）","",INDEX('分け方の表'!$N$4:$N$53,O1905)&amp;""),IF(I1905&amp;""="1",IF((Q1905&lt;&gt;"")*(D1905&lt;0)*(IFERROR(INDEX('入力'!$E$30:$E$88,MATCH(Q1905,'入力'!$A$30:$A$88,0)),"")="貯める・増やす"),Q1905,""),IF(A1905&amp;""="0","",IF(Q1905&lt;&gt;"",Q1905,R1905))))))</f>
        <v/>
      </c>
      <c r="T1905" s="56">
        <f>IF(S1905="","",IF(IFERROR(INDEX('入力'!$E$30:$E$88,MATCH(S1905,'入力'!$A$30:$A$88,0)),"")="入るお金",D1905,-D1905))</f>
        <v/>
      </c>
      <c r="U1905" s="39">
        <f>IF(L1905="","",IF(L1905&lt;&gt;1,"見出しなど",IF(N1905=1,"重なり",IF(S1905="",IF(O1905&gt;0,"数えない（直した）",IF(I1905&amp;""="1","振替",IF(A1905&amp;""="0","計算対象外","数えない"))),IF(COUNTIFS('入力'!$A$30:$A$88,S1905)=0,"一覧にない費目",IF(O1905&gt;0,"直した",IF(S1905="未分類","未分類","OK")))))))</f>
        <v/>
      </c>
    </row>
    <row r="1906">
      <c r="A1906" s="40" t="n"/>
      <c r="B1906" s="34" t="n"/>
      <c r="C1906" s="35" t="n"/>
      <c r="D1906" s="36" t="n"/>
      <c r="E1906" s="35" t="n"/>
      <c r="F1906" s="35" t="n"/>
      <c r="G1906" s="35" t="n"/>
      <c r="H1906" s="35" t="n"/>
      <c r="I1906" s="40" t="n"/>
      <c r="J1906" s="35" t="n"/>
      <c r="L1906" s="39">
        <f>IF(B1906="","",IFERROR(YEAR(B1906)*0+D1906*0+1,0))</f>
        <v/>
      </c>
      <c r="M1906" s="55">
        <f>IF(L1906&lt;&gt;1,"",IF(O1906&gt;0,IF(INDEX('分け方の表'!$O$4:$O$53,O1906)&lt;&gt;"",DATE(YEAR(INDEX('分け方の表'!$O$4:$O$53,O1906)),MONTH(INDEX('分け方の表'!$O$4:$O$53,O1906)),1),DATE(YEAR(B1906),MONTH(B1906),1)),DATE(YEAR(B1906),MONTH(B1906),1)))</f>
        <v/>
      </c>
      <c r="N1906" s="39">
        <f>IF(L1906&lt;&gt;1,"",IF(J1906="",0,IF(COUNTIFS($J$4:J1906,J1906)&gt;1,1,0)))</f>
        <v/>
      </c>
      <c r="O1906" s="39">
        <f>IF(L1906&lt;&gt;1,"",IF(J1906="",0,IFERROR(MATCH(J1906,'分け方の表'!$M$4:$M$53,0),0)))</f>
        <v/>
      </c>
      <c r="P1906" s="39">
        <f>IF(L1906&lt;&gt;1,"",IF(SUMPRODUCT((COUNTIFS(C1906,"*"&amp;'分け方の表'!$F$4:$F$23&amp;"*")&gt;0)*('分け方の表'!$F$4:$F$23&lt;&gt;"")*'分け方の表'!$I$4:$I$23)=0,99,1+COUNTIFS('分け方の表'!$I$4:$I$23,"&gt;"&amp;SUMPRODUCT((COUNTIFS(C1906,"*"&amp;'分け方の表'!$F$4:$F$23&amp;"*")&gt;0)*('分け方の表'!$F$4:$F$23&lt;&gt;"")*'分け方の表'!$I$4:$I$23))))</f>
        <v/>
      </c>
      <c r="Q1906" s="39">
        <f>IF(L1906&lt;&gt;1,"",IF(P1906&gt;=99,"",INDEX('分け方の表'!$G$4:$G$23,P1906)&amp;""))</f>
        <v/>
      </c>
      <c r="R1906" s="39">
        <f>IF(L1906&lt;&gt;1,"",IF((F1906="収入")*(G1906="給与")*(E1906&lt;&gt;"")*(COUNTIFS('分け方の表'!$J$4:$J$13,E1906)&gt;0),INDEX('分け方の表'!$K$4:$K$13,MATCH(E1906,'分け方の表'!$J$4:$J$13,0))&amp;"",IFERROR(INDEX('分け方の表'!$C$4:$C$103,MATCH(F1906&amp;"|"&amp;G1906,'分け方の表'!$D$4:$D$103,0))&amp;"",IFERROR(INDEX('分け方の表'!$C$4:$C$103,MATCH(F1906&amp;"|（ほか全部）",'分け方の表'!$D$4:$D$103,0))&amp;"","未分類"))))</f>
        <v/>
      </c>
      <c r="S1906" s="39">
        <f>IF(L1906&lt;&gt;1,"",IF(N1906=1,"",IF(IF(O1906&gt;0,INDEX('分け方の表'!$N$4:$N$53,O1906)&amp;"","")&lt;&gt;"",IF(INDEX('分け方の表'!$N$4:$N$53,O1906)="（数えない）","",INDEX('分け方の表'!$N$4:$N$53,O1906)&amp;""),IF(I1906&amp;""="1",IF((Q1906&lt;&gt;"")*(D1906&lt;0)*(IFERROR(INDEX('入力'!$E$30:$E$88,MATCH(Q1906,'入力'!$A$30:$A$88,0)),"")="貯める・増やす"),Q1906,""),IF(A1906&amp;""="0","",IF(Q1906&lt;&gt;"",Q1906,R1906))))))</f>
        <v/>
      </c>
      <c r="T1906" s="56">
        <f>IF(S1906="","",IF(IFERROR(INDEX('入力'!$E$30:$E$88,MATCH(S1906,'入力'!$A$30:$A$88,0)),"")="入るお金",D1906,-D1906))</f>
        <v/>
      </c>
      <c r="U1906" s="39">
        <f>IF(L1906="","",IF(L1906&lt;&gt;1,"見出しなど",IF(N1906=1,"重なり",IF(S1906="",IF(O1906&gt;0,"数えない（直した）",IF(I1906&amp;""="1","振替",IF(A1906&amp;""="0","計算対象外","数えない"))),IF(COUNTIFS('入力'!$A$30:$A$88,S1906)=0,"一覧にない費目",IF(O1906&gt;0,"直した",IF(S1906="未分類","未分類","OK")))))))</f>
        <v/>
      </c>
    </row>
    <row r="1907">
      <c r="A1907" s="40" t="n"/>
      <c r="B1907" s="34" t="n"/>
      <c r="C1907" s="35" t="n"/>
      <c r="D1907" s="36" t="n"/>
      <c r="E1907" s="35" t="n"/>
      <c r="F1907" s="35" t="n"/>
      <c r="G1907" s="35" t="n"/>
      <c r="H1907" s="35" t="n"/>
      <c r="I1907" s="40" t="n"/>
      <c r="J1907" s="35" t="n"/>
      <c r="L1907" s="39">
        <f>IF(B1907="","",IFERROR(YEAR(B1907)*0+D1907*0+1,0))</f>
        <v/>
      </c>
      <c r="M1907" s="55">
        <f>IF(L1907&lt;&gt;1,"",IF(O1907&gt;0,IF(INDEX('分け方の表'!$O$4:$O$53,O1907)&lt;&gt;"",DATE(YEAR(INDEX('分け方の表'!$O$4:$O$53,O1907)),MONTH(INDEX('分け方の表'!$O$4:$O$53,O1907)),1),DATE(YEAR(B1907),MONTH(B1907),1)),DATE(YEAR(B1907),MONTH(B1907),1)))</f>
        <v/>
      </c>
      <c r="N1907" s="39">
        <f>IF(L1907&lt;&gt;1,"",IF(J1907="",0,IF(COUNTIFS($J$4:J1907,J1907)&gt;1,1,0)))</f>
        <v/>
      </c>
      <c r="O1907" s="39">
        <f>IF(L1907&lt;&gt;1,"",IF(J1907="",0,IFERROR(MATCH(J1907,'分け方の表'!$M$4:$M$53,0),0)))</f>
        <v/>
      </c>
      <c r="P1907" s="39">
        <f>IF(L1907&lt;&gt;1,"",IF(SUMPRODUCT((COUNTIFS(C1907,"*"&amp;'分け方の表'!$F$4:$F$23&amp;"*")&gt;0)*('分け方の表'!$F$4:$F$23&lt;&gt;"")*'分け方の表'!$I$4:$I$23)=0,99,1+COUNTIFS('分け方の表'!$I$4:$I$23,"&gt;"&amp;SUMPRODUCT((COUNTIFS(C1907,"*"&amp;'分け方の表'!$F$4:$F$23&amp;"*")&gt;0)*('分け方の表'!$F$4:$F$23&lt;&gt;"")*'分け方の表'!$I$4:$I$23))))</f>
        <v/>
      </c>
      <c r="Q1907" s="39">
        <f>IF(L1907&lt;&gt;1,"",IF(P1907&gt;=99,"",INDEX('分け方の表'!$G$4:$G$23,P1907)&amp;""))</f>
        <v/>
      </c>
      <c r="R1907" s="39">
        <f>IF(L1907&lt;&gt;1,"",IF((F1907="収入")*(G1907="給与")*(E1907&lt;&gt;"")*(COUNTIFS('分け方の表'!$J$4:$J$13,E1907)&gt;0),INDEX('分け方の表'!$K$4:$K$13,MATCH(E1907,'分け方の表'!$J$4:$J$13,0))&amp;"",IFERROR(INDEX('分け方の表'!$C$4:$C$103,MATCH(F1907&amp;"|"&amp;G1907,'分け方の表'!$D$4:$D$103,0))&amp;"",IFERROR(INDEX('分け方の表'!$C$4:$C$103,MATCH(F1907&amp;"|（ほか全部）",'分け方の表'!$D$4:$D$103,0))&amp;"","未分類"))))</f>
        <v/>
      </c>
      <c r="S1907" s="39">
        <f>IF(L1907&lt;&gt;1,"",IF(N1907=1,"",IF(IF(O1907&gt;0,INDEX('分け方の表'!$N$4:$N$53,O1907)&amp;"","")&lt;&gt;"",IF(INDEX('分け方の表'!$N$4:$N$53,O1907)="（数えない）","",INDEX('分け方の表'!$N$4:$N$53,O1907)&amp;""),IF(I1907&amp;""="1",IF((Q1907&lt;&gt;"")*(D1907&lt;0)*(IFERROR(INDEX('入力'!$E$30:$E$88,MATCH(Q1907,'入力'!$A$30:$A$88,0)),"")="貯める・増やす"),Q1907,""),IF(A1907&amp;""="0","",IF(Q1907&lt;&gt;"",Q1907,R1907))))))</f>
        <v/>
      </c>
      <c r="T1907" s="56">
        <f>IF(S1907="","",IF(IFERROR(INDEX('入力'!$E$30:$E$88,MATCH(S1907,'入力'!$A$30:$A$88,0)),"")="入るお金",D1907,-D1907))</f>
        <v/>
      </c>
      <c r="U1907" s="39">
        <f>IF(L1907="","",IF(L1907&lt;&gt;1,"見出しなど",IF(N1907=1,"重なり",IF(S1907="",IF(O1907&gt;0,"数えない（直した）",IF(I1907&amp;""="1","振替",IF(A1907&amp;""="0","計算対象外","数えない"))),IF(COUNTIFS('入力'!$A$30:$A$88,S1907)=0,"一覧にない費目",IF(O1907&gt;0,"直した",IF(S1907="未分類","未分類","OK")))))))</f>
        <v/>
      </c>
    </row>
    <row r="1908">
      <c r="A1908" s="40" t="n"/>
      <c r="B1908" s="34" t="n"/>
      <c r="C1908" s="35" t="n"/>
      <c r="D1908" s="36" t="n"/>
      <c r="E1908" s="35" t="n"/>
      <c r="F1908" s="35" t="n"/>
      <c r="G1908" s="35" t="n"/>
      <c r="H1908" s="35" t="n"/>
      <c r="I1908" s="40" t="n"/>
      <c r="J1908" s="35" t="n"/>
      <c r="L1908" s="39">
        <f>IF(B1908="","",IFERROR(YEAR(B1908)*0+D1908*0+1,0))</f>
        <v/>
      </c>
      <c r="M1908" s="55">
        <f>IF(L1908&lt;&gt;1,"",IF(O1908&gt;0,IF(INDEX('分け方の表'!$O$4:$O$53,O1908)&lt;&gt;"",DATE(YEAR(INDEX('分け方の表'!$O$4:$O$53,O1908)),MONTH(INDEX('分け方の表'!$O$4:$O$53,O1908)),1),DATE(YEAR(B1908),MONTH(B1908),1)),DATE(YEAR(B1908),MONTH(B1908),1)))</f>
        <v/>
      </c>
      <c r="N1908" s="39">
        <f>IF(L1908&lt;&gt;1,"",IF(J1908="",0,IF(COUNTIFS($J$4:J1908,J1908)&gt;1,1,0)))</f>
        <v/>
      </c>
      <c r="O1908" s="39">
        <f>IF(L1908&lt;&gt;1,"",IF(J1908="",0,IFERROR(MATCH(J1908,'分け方の表'!$M$4:$M$53,0),0)))</f>
        <v/>
      </c>
      <c r="P1908" s="39">
        <f>IF(L1908&lt;&gt;1,"",IF(SUMPRODUCT((COUNTIFS(C1908,"*"&amp;'分け方の表'!$F$4:$F$23&amp;"*")&gt;0)*('分け方の表'!$F$4:$F$23&lt;&gt;"")*'分け方の表'!$I$4:$I$23)=0,99,1+COUNTIFS('分け方の表'!$I$4:$I$23,"&gt;"&amp;SUMPRODUCT((COUNTIFS(C1908,"*"&amp;'分け方の表'!$F$4:$F$23&amp;"*")&gt;0)*('分け方の表'!$F$4:$F$23&lt;&gt;"")*'分け方の表'!$I$4:$I$23))))</f>
        <v/>
      </c>
      <c r="Q1908" s="39">
        <f>IF(L1908&lt;&gt;1,"",IF(P1908&gt;=99,"",INDEX('分け方の表'!$G$4:$G$23,P1908)&amp;""))</f>
        <v/>
      </c>
      <c r="R1908" s="39">
        <f>IF(L1908&lt;&gt;1,"",IF((F1908="収入")*(G1908="給与")*(E1908&lt;&gt;"")*(COUNTIFS('分け方の表'!$J$4:$J$13,E1908)&gt;0),INDEX('分け方の表'!$K$4:$K$13,MATCH(E1908,'分け方の表'!$J$4:$J$13,0))&amp;"",IFERROR(INDEX('分け方の表'!$C$4:$C$103,MATCH(F1908&amp;"|"&amp;G1908,'分け方の表'!$D$4:$D$103,0))&amp;"",IFERROR(INDEX('分け方の表'!$C$4:$C$103,MATCH(F1908&amp;"|（ほか全部）",'分け方の表'!$D$4:$D$103,0))&amp;"","未分類"))))</f>
        <v/>
      </c>
      <c r="S1908" s="39">
        <f>IF(L1908&lt;&gt;1,"",IF(N1908=1,"",IF(IF(O1908&gt;0,INDEX('分け方の表'!$N$4:$N$53,O1908)&amp;"","")&lt;&gt;"",IF(INDEX('分け方の表'!$N$4:$N$53,O1908)="（数えない）","",INDEX('分け方の表'!$N$4:$N$53,O1908)&amp;""),IF(I1908&amp;""="1",IF((Q1908&lt;&gt;"")*(D1908&lt;0)*(IFERROR(INDEX('入力'!$E$30:$E$88,MATCH(Q1908,'入力'!$A$30:$A$88,0)),"")="貯める・増やす"),Q1908,""),IF(A1908&amp;""="0","",IF(Q1908&lt;&gt;"",Q1908,R1908))))))</f>
        <v/>
      </c>
      <c r="T1908" s="56">
        <f>IF(S1908="","",IF(IFERROR(INDEX('入力'!$E$30:$E$88,MATCH(S1908,'入力'!$A$30:$A$88,0)),"")="入るお金",D1908,-D1908))</f>
        <v/>
      </c>
      <c r="U1908" s="39">
        <f>IF(L1908="","",IF(L1908&lt;&gt;1,"見出しなど",IF(N1908=1,"重なり",IF(S1908="",IF(O1908&gt;0,"数えない（直した）",IF(I1908&amp;""="1","振替",IF(A1908&amp;""="0","計算対象外","数えない"))),IF(COUNTIFS('入力'!$A$30:$A$88,S1908)=0,"一覧にない費目",IF(O1908&gt;0,"直した",IF(S1908="未分類","未分類","OK")))))))</f>
        <v/>
      </c>
    </row>
    <row r="1909">
      <c r="A1909" s="40" t="n"/>
      <c r="B1909" s="34" t="n"/>
      <c r="C1909" s="35" t="n"/>
      <c r="D1909" s="36" t="n"/>
      <c r="E1909" s="35" t="n"/>
      <c r="F1909" s="35" t="n"/>
      <c r="G1909" s="35" t="n"/>
      <c r="H1909" s="35" t="n"/>
      <c r="I1909" s="40" t="n"/>
      <c r="J1909" s="35" t="n"/>
      <c r="L1909" s="39">
        <f>IF(B1909="","",IFERROR(YEAR(B1909)*0+D1909*0+1,0))</f>
        <v/>
      </c>
      <c r="M1909" s="55">
        <f>IF(L1909&lt;&gt;1,"",IF(O1909&gt;0,IF(INDEX('分け方の表'!$O$4:$O$53,O1909)&lt;&gt;"",DATE(YEAR(INDEX('分け方の表'!$O$4:$O$53,O1909)),MONTH(INDEX('分け方の表'!$O$4:$O$53,O1909)),1),DATE(YEAR(B1909),MONTH(B1909),1)),DATE(YEAR(B1909),MONTH(B1909),1)))</f>
        <v/>
      </c>
      <c r="N1909" s="39">
        <f>IF(L1909&lt;&gt;1,"",IF(J1909="",0,IF(COUNTIFS($J$4:J1909,J1909)&gt;1,1,0)))</f>
        <v/>
      </c>
      <c r="O1909" s="39">
        <f>IF(L1909&lt;&gt;1,"",IF(J1909="",0,IFERROR(MATCH(J1909,'分け方の表'!$M$4:$M$53,0),0)))</f>
        <v/>
      </c>
      <c r="P1909" s="39">
        <f>IF(L1909&lt;&gt;1,"",IF(SUMPRODUCT((COUNTIFS(C1909,"*"&amp;'分け方の表'!$F$4:$F$23&amp;"*")&gt;0)*('分け方の表'!$F$4:$F$23&lt;&gt;"")*'分け方の表'!$I$4:$I$23)=0,99,1+COUNTIFS('分け方の表'!$I$4:$I$23,"&gt;"&amp;SUMPRODUCT((COUNTIFS(C1909,"*"&amp;'分け方の表'!$F$4:$F$23&amp;"*")&gt;0)*('分け方の表'!$F$4:$F$23&lt;&gt;"")*'分け方の表'!$I$4:$I$23))))</f>
        <v/>
      </c>
      <c r="Q1909" s="39">
        <f>IF(L1909&lt;&gt;1,"",IF(P1909&gt;=99,"",INDEX('分け方の表'!$G$4:$G$23,P1909)&amp;""))</f>
        <v/>
      </c>
      <c r="R1909" s="39">
        <f>IF(L1909&lt;&gt;1,"",IF((F1909="収入")*(G1909="給与")*(E1909&lt;&gt;"")*(COUNTIFS('分け方の表'!$J$4:$J$13,E1909)&gt;0),INDEX('分け方の表'!$K$4:$K$13,MATCH(E1909,'分け方の表'!$J$4:$J$13,0))&amp;"",IFERROR(INDEX('分け方の表'!$C$4:$C$103,MATCH(F1909&amp;"|"&amp;G1909,'分け方の表'!$D$4:$D$103,0))&amp;"",IFERROR(INDEX('分け方の表'!$C$4:$C$103,MATCH(F1909&amp;"|（ほか全部）",'分け方の表'!$D$4:$D$103,0))&amp;"","未分類"))))</f>
        <v/>
      </c>
      <c r="S1909" s="39">
        <f>IF(L1909&lt;&gt;1,"",IF(N1909=1,"",IF(IF(O1909&gt;0,INDEX('分け方の表'!$N$4:$N$53,O1909)&amp;"","")&lt;&gt;"",IF(INDEX('分け方の表'!$N$4:$N$53,O1909)="（数えない）","",INDEX('分け方の表'!$N$4:$N$53,O1909)&amp;""),IF(I1909&amp;""="1",IF((Q1909&lt;&gt;"")*(D1909&lt;0)*(IFERROR(INDEX('入力'!$E$30:$E$88,MATCH(Q1909,'入力'!$A$30:$A$88,0)),"")="貯める・増やす"),Q1909,""),IF(A1909&amp;""="0","",IF(Q1909&lt;&gt;"",Q1909,R1909))))))</f>
        <v/>
      </c>
      <c r="T1909" s="56">
        <f>IF(S1909="","",IF(IFERROR(INDEX('入力'!$E$30:$E$88,MATCH(S1909,'入力'!$A$30:$A$88,0)),"")="入るお金",D1909,-D1909))</f>
        <v/>
      </c>
      <c r="U1909" s="39">
        <f>IF(L1909="","",IF(L1909&lt;&gt;1,"見出しなど",IF(N1909=1,"重なり",IF(S1909="",IF(O1909&gt;0,"数えない（直した）",IF(I1909&amp;""="1","振替",IF(A1909&amp;""="0","計算対象外","数えない"))),IF(COUNTIFS('入力'!$A$30:$A$88,S1909)=0,"一覧にない費目",IF(O1909&gt;0,"直した",IF(S1909="未分類","未分類","OK")))))))</f>
        <v/>
      </c>
    </row>
    <row r="1910">
      <c r="A1910" s="40" t="n"/>
      <c r="B1910" s="34" t="n"/>
      <c r="C1910" s="35" t="n"/>
      <c r="D1910" s="36" t="n"/>
      <c r="E1910" s="35" t="n"/>
      <c r="F1910" s="35" t="n"/>
      <c r="G1910" s="35" t="n"/>
      <c r="H1910" s="35" t="n"/>
      <c r="I1910" s="40" t="n"/>
      <c r="J1910" s="35" t="n"/>
      <c r="L1910" s="39">
        <f>IF(B1910="","",IFERROR(YEAR(B1910)*0+D1910*0+1,0))</f>
        <v/>
      </c>
      <c r="M1910" s="55">
        <f>IF(L1910&lt;&gt;1,"",IF(O1910&gt;0,IF(INDEX('分け方の表'!$O$4:$O$53,O1910)&lt;&gt;"",DATE(YEAR(INDEX('分け方の表'!$O$4:$O$53,O1910)),MONTH(INDEX('分け方の表'!$O$4:$O$53,O1910)),1),DATE(YEAR(B1910),MONTH(B1910),1)),DATE(YEAR(B1910),MONTH(B1910),1)))</f>
        <v/>
      </c>
      <c r="N1910" s="39">
        <f>IF(L1910&lt;&gt;1,"",IF(J1910="",0,IF(COUNTIFS($J$4:J1910,J1910)&gt;1,1,0)))</f>
        <v/>
      </c>
      <c r="O1910" s="39">
        <f>IF(L1910&lt;&gt;1,"",IF(J1910="",0,IFERROR(MATCH(J1910,'分け方の表'!$M$4:$M$53,0),0)))</f>
        <v/>
      </c>
      <c r="P1910" s="39">
        <f>IF(L1910&lt;&gt;1,"",IF(SUMPRODUCT((COUNTIFS(C1910,"*"&amp;'分け方の表'!$F$4:$F$23&amp;"*")&gt;0)*('分け方の表'!$F$4:$F$23&lt;&gt;"")*'分け方の表'!$I$4:$I$23)=0,99,1+COUNTIFS('分け方の表'!$I$4:$I$23,"&gt;"&amp;SUMPRODUCT((COUNTIFS(C1910,"*"&amp;'分け方の表'!$F$4:$F$23&amp;"*")&gt;0)*('分け方の表'!$F$4:$F$23&lt;&gt;"")*'分け方の表'!$I$4:$I$23))))</f>
        <v/>
      </c>
      <c r="Q1910" s="39">
        <f>IF(L1910&lt;&gt;1,"",IF(P1910&gt;=99,"",INDEX('分け方の表'!$G$4:$G$23,P1910)&amp;""))</f>
        <v/>
      </c>
      <c r="R1910" s="39">
        <f>IF(L1910&lt;&gt;1,"",IF((F1910="収入")*(G1910="給与")*(E1910&lt;&gt;"")*(COUNTIFS('分け方の表'!$J$4:$J$13,E1910)&gt;0),INDEX('分け方の表'!$K$4:$K$13,MATCH(E1910,'分け方の表'!$J$4:$J$13,0))&amp;"",IFERROR(INDEX('分け方の表'!$C$4:$C$103,MATCH(F1910&amp;"|"&amp;G1910,'分け方の表'!$D$4:$D$103,0))&amp;"",IFERROR(INDEX('分け方の表'!$C$4:$C$103,MATCH(F1910&amp;"|（ほか全部）",'分け方の表'!$D$4:$D$103,0))&amp;"","未分類"))))</f>
        <v/>
      </c>
      <c r="S1910" s="39">
        <f>IF(L1910&lt;&gt;1,"",IF(N1910=1,"",IF(IF(O1910&gt;0,INDEX('分け方の表'!$N$4:$N$53,O1910)&amp;"","")&lt;&gt;"",IF(INDEX('分け方の表'!$N$4:$N$53,O1910)="（数えない）","",INDEX('分け方の表'!$N$4:$N$53,O1910)&amp;""),IF(I1910&amp;""="1",IF((Q1910&lt;&gt;"")*(D1910&lt;0)*(IFERROR(INDEX('入力'!$E$30:$E$88,MATCH(Q1910,'入力'!$A$30:$A$88,0)),"")="貯める・増やす"),Q1910,""),IF(A1910&amp;""="0","",IF(Q1910&lt;&gt;"",Q1910,R1910))))))</f>
        <v/>
      </c>
      <c r="T1910" s="56">
        <f>IF(S1910="","",IF(IFERROR(INDEX('入力'!$E$30:$E$88,MATCH(S1910,'入力'!$A$30:$A$88,0)),"")="入るお金",D1910,-D1910))</f>
        <v/>
      </c>
      <c r="U1910" s="39">
        <f>IF(L1910="","",IF(L1910&lt;&gt;1,"見出しなど",IF(N1910=1,"重なり",IF(S1910="",IF(O1910&gt;0,"数えない（直した）",IF(I1910&amp;""="1","振替",IF(A1910&amp;""="0","計算対象外","数えない"))),IF(COUNTIFS('入力'!$A$30:$A$88,S1910)=0,"一覧にない費目",IF(O1910&gt;0,"直した",IF(S1910="未分類","未分類","OK")))))))</f>
        <v/>
      </c>
    </row>
    <row r="1911">
      <c r="A1911" s="40" t="n"/>
      <c r="B1911" s="34" t="n"/>
      <c r="C1911" s="35" t="n"/>
      <c r="D1911" s="36" t="n"/>
      <c r="E1911" s="35" t="n"/>
      <c r="F1911" s="35" t="n"/>
      <c r="G1911" s="35" t="n"/>
      <c r="H1911" s="35" t="n"/>
      <c r="I1911" s="40" t="n"/>
      <c r="J1911" s="35" t="n"/>
      <c r="L1911" s="39">
        <f>IF(B1911="","",IFERROR(YEAR(B1911)*0+D1911*0+1,0))</f>
        <v/>
      </c>
      <c r="M1911" s="55">
        <f>IF(L1911&lt;&gt;1,"",IF(O1911&gt;0,IF(INDEX('分け方の表'!$O$4:$O$53,O1911)&lt;&gt;"",DATE(YEAR(INDEX('分け方の表'!$O$4:$O$53,O1911)),MONTH(INDEX('分け方の表'!$O$4:$O$53,O1911)),1),DATE(YEAR(B1911),MONTH(B1911),1)),DATE(YEAR(B1911),MONTH(B1911),1)))</f>
        <v/>
      </c>
      <c r="N1911" s="39">
        <f>IF(L1911&lt;&gt;1,"",IF(J1911="",0,IF(COUNTIFS($J$4:J1911,J1911)&gt;1,1,0)))</f>
        <v/>
      </c>
      <c r="O1911" s="39">
        <f>IF(L1911&lt;&gt;1,"",IF(J1911="",0,IFERROR(MATCH(J1911,'分け方の表'!$M$4:$M$53,0),0)))</f>
        <v/>
      </c>
      <c r="P1911" s="39">
        <f>IF(L1911&lt;&gt;1,"",IF(SUMPRODUCT((COUNTIFS(C1911,"*"&amp;'分け方の表'!$F$4:$F$23&amp;"*")&gt;0)*('分け方の表'!$F$4:$F$23&lt;&gt;"")*'分け方の表'!$I$4:$I$23)=0,99,1+COUNTIFS('分け方の表'!$I$4:$I$23,"&gt;"&amp;SUMPRODUCT((COUNTIFS(C1911,"*"&amp;'分け方の表'!$F$4:$F$23&amp;"*")&gt;0)*('分け方の表'!$F$4:$F$23&lt;&gt;"")*'分け方の表'!$I$4:$I$23))))</f>
        <v/>
      </c>
      <c r="Q1911" s="39">
        <f>IF(L1911&lt;&gt;1,"",IF(P1911&gt;=99,"",INDEX('分け方の表'!$G$4:$G$23,P1911)&amp;""))</f>
        <v/>
      </c>
      <c r="R1911" s="39">
        <f>IF(L1911&lt;&gt;1,"",IF((F1911="収入")*(G1911="給与")*(E1911&lt;&gt;"")*(COUNTIFS('分け方の表'!$J$4:$J$13,E1911)&gt;0),INDEX('分け方の表'!$K$4:$K$13,MATCH(E1911,'分け方の表'!$J$4:$J$13,0))&amp;"",IFERROR(INDEX('分け方の表'!$C$4:$C$103,MATCH(F1911&amp;"|"&amp;G1911,'分け方の表'!$D$4:$D$103,0))&amp;"",IFERROR(INDEX('分け方の表'!$C$4:$C$103,MATCH(F1911&amp;"|（ほか全部）",'分け方の表'!$D$4:$D$103,0))&amp;"","未分類"))))</f>
        <v/>
      </c>
      <c r="S1911" s="39">
        <f>IF(L1911&lt;&gt;1,"",IF(N1911=1,"",IF(IF(O1911&gt;0,INDEX('分け方の表'!$N$4:$N$53,O1911)&amp;"","")&lt;&gt;"",IF(INDEX('分け方の表'!$N$4:$N$53,O1911)="（数えない）","",INDEX('分け方の表'!$N$4:$N$53,O1911)&amp;""),IF(I1911&amp;""="1",IF((Q1911&lt;&gt;"")*(D1911&lt;0)*(IFERROR(INDEX('入力'!$E$30:$E$88,MATCH(Q1911,'入力'!$A$30:$A$88,0)),"")="貯める・増やす"),Q1911,""),IF(A1911&amp;""="0","",IF(Q1911&lt;&gt;"",Q1911,R1911))))))</f>
        <v/>
      </c>
      <c r="T1911" s="56">
        <f>IF(S1911="","",IF(IFERROR(INDEX('入力'!$E$30:$E$88,MATCH(S1911,'入力'!$A$30:$A$88,0)),"")="入るお金",D1911,-D1911))</f>
        <v/>
      </c>
      <c r="U1911" s="39">
        <f>IF(L1911="","",IF(L1911&lt;&gt;1,"見出しなど",IF(N1911=1,"重なり",IF(S1911="",IF(O1911&gt;0,"数えない（直した）",IF(I1911&amp;""="1","振替",IF(A1911&amp;""="0","計算対象外","数えない"))),IF(COUNTIFS('入力'!$A$30:$A$88,S1911)=0,"一覧にない費目",IF(O1911&gt;0,"直した",IF(S1911="未分類","未分類","OK")))))))</f>
        <v/>
      </c>
    </row>
    <row r="1912">
      <c r="A1912" s="40" t="n"/>
      <c r="B1912" s="34" t="n"/>
      <c r="C1912" s="35" t="n"/>
      <c r="D1912" s="36" t="n"/>
      <c r="E1912" s="35" t="n"/>
      <c r="F1912" s="35" t="n"/>
      <c r="G1912" s="35" t="n"/>
      <c r="H1912" s="35" t="n"/>
      <c r="I1912" s="40" t="n"/>
      <c r="J1912" s="35" t="n"/>
      <c r="L1912" s="39">
        <f>IF(B1912="","",IFERROR(YEAR(B1912)*0+D1912*0+1,0))</f>
        <v/>
      </c>
      <c r="M1912" s="55">
        <f>IF(L1912&lt;&gt;1,"",IF(O1912&gt;0,IF(INDEX('分け方の表'!$O$4:$O$53,O1912)&lt;&gt;"",DATE(YEAR(INDEX('分け方の表'!$O$4:$O$53,O1912)),MONTH(INDEX('分け方の表'!$O$4:$O$53,O1912)),1),DATE(YEAR(B1912),MONTH(B1912),1)),DATE(YEAR(B1912),MONTH(B1912),1)))</f>
        <v/>
      </c>
      <c r="N1912" s="39">
        <f>IF(L1912&lt;&gt;1,"",IF(J1912="",0,IF(COUNTIFS($J$4:J1912,J1912)&gt;1,1,0)))</f>
        <v/>
      </c>
      <c r="O1912" s="39">
        <f>IF(L1912&lt;&gt;1,"",IF(J1912="",0,IFERROR(MATCH(J1912,'分け方の表'!$M$4:$M$53,0),0)))</f>
        <v/>
      </c>
      <c r="P1912" s="39">
        <f>IF(L1912&lt;&gt;1,"",IF(SUMPRODUCT((COUNTIFS(C1912,"*"&amp;'分け方の表'!$F$4:$F$23&amp;"*")&gt;0)*('分け方の表'!$F$4:$F$23&lt;&gt;"")*'分け方の表'!$I$4:$I$23)=0,99,1+COUNTIFS('分け方の表'!$I$4:$I$23,"&gt;"&amp;SUMPRODUCT((COUNTIFS(C1912,"*"&amp;'分け方の表'!$F$4:$F$23&amp;"*")&gt;0)*('分け方の表'!$F$4:$F$23&lt;&gt;"")*'分け方の表'!$I$4:$I$23))))</f>
        <v/>
      </c>
      <c r="Q1912" s="39">
        <f>IF(L1912&lt;&gt;1,"",IF(P1912&gt;=99,"",INDEX('分け方の表'!$G$4:$G$23,P1912)&amp;""))</f>
        <v/>
      </c>
      <c r="R1912" s="39">
        <f>IF(L1912&lt;&gt;1,"",IF((F1912="収入")*(G1912="給与")*(E1912&lt;&gt;"")*(COUNTIFS('分け方の表'!$J$4:$J$13,E1912)&gt;0),INDEX('分け方の表'!$K$4:$K$13,MATCH(E1912,'分け方の表'!$J$4:$J$13,0))&amp;"",IFERROR(INDEX('分け方の表'!$C$4:$C$103,MATCH(F1912&amp;"|"&amp;G1912,'分け方の表'!$D$4:$D$103,0))&amp;"",IFERROR(INDEX('分け方の表'!$C$4:$C$103,MATCH(F1912&amp;"|（ほか全部）",'分け方の表'!$D$4:$D$103,0))&amp;"","未分類"))))</f>
        <v/>
      </c>
      <c r="S1912" s="39">
        <f>IF(L1912&lt;&gt;1,"",IF(N1912=1,"",IF(IF(O1912&gt;0,INDEX('分け方の表'!$N$4:$N$53,O1912)&amp;"","")&lt;&gt;"",IF(INDEX('分け方の表'!$N$4:$N$53,O1912)="（数えない）","",INDEX('分け方の表'!$N$4:$N$53,O1912)&amp;""),IF(I1912&amp;""="1",IF((Q1912&lt;&gt;"")*(D1912&lt;0)*(IFERROR(INDEX('入力'!$E$30:$E$88,MATCH(Q1912,'入力'!$A$30:$A$88,0)),"")="貯める・増やす"),Q1912,""),IF(A1912&amp;""="0","",IF(Q1912&lt;&gt;"",Q1912,R1912))))))</f>
        <v/>
      </c>
      <c r="T1912" s="56">
        <f>IF(S1912="","",IF(IFERROR(INDEX('入力'!$E$30:$E$88,MATCH(S1912,'入力'!$A$30:$A$88,0)),"")="入るお金",D1912,-D1912))</f>
        <v/>
      </c>
      <c r="U1912" s="39">
        <f>IF(L1912="","",IF(L1912&lt;&gt;1,"見出しなど",IF(N1912=1,"重なり",IF(S1912="",IF(O1912&gt;0,"数えない（直した）",IF(I1912&amp;""="1","振替",IF(A1912&amp;""="0","計算対象外","数えない"))),IF(COUNTIFS('入力'!$A$30:$A$88,S1912)=0,"一覧にない費目",IF(O1912&gt;0,"直した",IF(S1912="未分類","未分類","OK")))))))</f>
        <v/>
      </c>
    </row>
    <row r="1913">
      <c r="A1913" s="40" t="n"/>
      <c r="B1913" s="34" t="n"/>
      <c r="C1913" s="35" t="n"/>
      <c r="D1913" s="36" t="n"/>
      <c r="E1913" s="35" t="n"/>
      <c r="F1913" s="35" t="n"/>
      <c r="G1913" s="35" t="n"/>
      <c r="H1913" s="35" t="n"/>
      <c r="I1913" s="40" t="n"/>
      <c r="J1913" s="35" t="n"/>
      <c r="L1913" s="39">
        <f>IF(B1913="","",IFERROR(YEAR(B1913)*0+D1913*0+1,0))</f>
        <v/>
      </c>
      <c r="M1913" s="55">
        <f>IF(L1913&lt;&gt;1,"",IF(O1913&gt;0,IF(INDEX('分け方の表'!$O$4:$O$53,O1913)&lt;&gt;"",DATE(YEAR(INDEX('分け方の表'!$O$4:$O$53,O1913)),MONTH(INDEX('分け方の表'!$O$4:$O$53,O1913)),1),DATE(YEAR(B1913),MONTH(B1913),1)),DATE(YEAR(B1913),MONTH(B1913),1)))</f>
        <v/>
      </c>
      <c r="N1913" s="39">
        <f>IF(L1913&lt;&gt;1,"",IF(J1913="",0,IF(COUNTIFS($J$4:J1913,J1913)&gt;1,1,0)))</f>
        <v/>
      </c>
      <c r="O1913" s="39">
        <f>IF(L1913&lt;&gt;1,"",IF(J1913="",0,IFERROR(MATCH(J1913,'分け方の表'!$M$4:$M$53,0),0)))</f>
        <v/>
      </c>
      <c r="P1913" s="39">
        <f>IF(L1913&lt;&gt;1,"",IF(SUMPRODUCT((COUNTIFS(C1913,"*"&amp;'分け方の表'!$F$4:$F$23&amp;"*")&gt;0)*('分け方の表'!$F$4:$F$23&lt;&gt;"")*'分け方の表'!$I$4:$I$23)=0,99,1+COUNTIFS('分け方の表'!$I$4:$I$23,"&gt;"&amp;SUMPRODUCT((COUNTIFS(C1913,"*"&amp;'分け方の表'!$F$4:$F$23&amp;"*")&gt;0)*('分け方の表'!$F$4:$F$23&lt;&gt;"")*'分け方の表'!$I$4:$I$23))))</f>
        <v/>
      </c>
      <c r="Q1913" s="39">
        <f>IF(L1913&lt;&gt;1,"",IF(P1913&gt;=99,"",INDEX('分け方の表'!$G$4:$G$23,P1913)&amp;""))</f>
        <v/>
      </c>
      <c r="R1913" s="39">
        <f>IF(L1913&lt;&gt;1,"",IF((F1913="収入")*(G1913="給与")*(E1913&lt;&gt;"")*(COUNTIFS('分け方の表'!$J$4:$J$13,E1913)&gt;0),INDEX('分け方の表'!$K$4:$K$13,MATCH(E1913,'分け方の表'!$J$4:$J$13,0))&amp;"",IFERROR(INDEX('分け方の表'!$C$4:$C$103,MATCH(F1913&amp;"|"&amp;G1913,'分け方の表'!$D$4:$D$103,0))&amp;"",IFERROR(INDEX('分け方の表'!$C$4:$C$103,MATCH(F1913&amp;"|（ほか全部）",'分け方の表'!$D$4:$D$103,0))&amp;"","未分類"))))</f>
        <v/>
      </c>
      <c r="S1913" s="39">
        <f>IF(L1913&lt;&gt;1,"",IF(N1913=1,"",IF(IF(O1913&gt;0,INDEX('分け方の表'!$N$4:$N$53,O1913)&amp;"","")&lt;&gt;"",IF(INDEX('分け方の表'!$N$4:$N$53,O1913)="（数えない）","",INDEX('分け方の表'!$N$4:$N$53,O1913)&amp;""),IF(I1913&amp;""="1",IF((Q1913&lt;&gt;"")*(D1913&lt;0)*(IFERROR(INDEX('入力'!$E$30:$E$88,MATCH(Q1913,'入力'!$A$30:$A$88,0)),"")="貯める・増やす"),Q1913,""),IF(A1913&amp;""="0","",IF(Q1913&lt;&gt;"",Q1913,R1913))))))</f>
        <v/>
      </c>
      <c r="T1913" s="56">
        <f>IF(S1913="","",IF(IFERROR(INDEX('入力'!$E$30:$E$88,MATCH(S1913,'入力'!$A$30:$A$88,0)),"")="入るお金",D1913,-D1913))</f>
        <v/>
      </c>
      <c r="U1913" s="39">
        <f>IF(L1913="","",IF(L1913&lt;&gt;1,"見出しなど",IF(N1913=1,"重なり",IF(S1913="",IF(O1913&gt;0,"数えない（直した）",IF(I1913&amp;""="1","振替",IF(A1913&amp;""="0","計算対象外","数えない"))),IF(COUNTIFS('入力'!$A$30:$A$88,S1913)=0,"一覧にない費目",IF(O1913&gt;0,"直した",IF(S1913="未分類","未分類","OK")))))))</f>
        <v/>
      </c>
    </row>
    <row r="1914">
      <c r="A1914" s="40" t="n"/>
      <c r="B1914" s="34" t="n"/>
      <c r="C1914" s="35" t="n"/>
      <c r="D1914" s="36" t="n"/>
      <c r="E1914" s="35" t="n"/>
      <c r="F1914" s="35" t="n"/>
      <c r="G1914" s="35" t="n"/>
      <c r="H1914" s="35" t="n"/>
      <c r="I1914" s="40" t="n"/>
      <c r="J1914" s="35" t="n"/>
      <c r="L1914" s="39">
        <f>IF(B1914="","",IFERROR(YEAR(B1914)*0+D1914*0+1,0))</f>
        <v/>
      </c>
      <c r="M1914" s="55">
        <f>IF(L1914&lt;&gt;1,"",IF(O1914&gt;0,IF(INDEX('分け方の表'!$O$4:$O$53,O1914)&lt;&gt;"",DATE(YEAR(INDEX('分け方の表'!$O$4:$O$53,O1914)),MONTH(INDEX('分け方の表'!$O$4:$O$53,O1914)),1),DATE(YEAR(B1914),MONTH(B1914),1)),DATE(YEAR(B1914),MONTH(B1914),1)))</f>
        <v/>
      </c>
      <c r="N1914" s="39">
        <f>IF(L1914&lt;&gt;1,"",IF(J1914="",0,IF(COUNTIFS($J$4:J1914,J1914)&gt;1,1,0)))</f>
        <v/>
      </c>
      <c r="O1914" s="39">
        <f>IF(L1914&lt;&gt;1,"",IF(J1914="",0,IFERROR(MATCH(J1914,'分け方の表'!$M$4:$M$53,0),0)))</f>
        <v/>
      </c>
      <c r="P1914" s="39">
        <f>IF(L1914&lt;&gt;1,"",IF(SUMPRODUCT((COUNTIFS(C1914,"*"&amp;'分け方の表'!$F$4:$F$23&amp;"*")&gt;0)*('分け方の表'!$F$4:$F$23&lt;&gt;"")*'分け方の表'!$I$4:$I$23)=0,99,1+COUNTIFS('分け方の表'!$I$4:$I$23,"&gt;"&amp;SUMPRODUCT((COUNTIFS(C1914,"*"&amp;'分け方の表'!$F$4:$F$23&amp;"*")&gt;0)*('分け方の表'!$F$4:$F$23&lt;&gt;"")*'分け方の表'!$I$4:$I$23))))</f>
        <v/>
      </c>
      <c r="Q1914" s="39">
        <f>IF(L1914&lt;&gt;1,"",IF(P1914&gt;=99,"",INDEX('分け方の表'!$G$4:$G$23,P1914)&amp;""))</f>
        <v/>
      </c>
      <c r="R1914" s="39">
        <f>IF(L1914&lt;&gt;1,"",IF((F1914="収入")*(G1914="給与")*(E1914&lt;&gt;"")*(COUNTIFS('分け方の表'!$J$4:$J$13,E1914)&gt;0),INDEX('分け方の表'!$K$4:$K$13,MATCH(E1914,'分け方の表'!$J$4:$J$13,0))&amp;"",IFERROR(INDEX('分け方の表'!$C$4:$C$103,MATCH(F1914&amp;"|"&amp;G1914,'分け方の表'!$D$4:$D$103,0))&amp;"",IFERROR(INDEX('分け方の表'!$C$4:$C$103,MATCH(F1914&amp;"|（ほか全部）",'分け方の表'!$D$4:$D$103,0))&amp;"","未分類"))))</f>
        <v/>
      </c>
      <c r="S1914" s="39">
        <f>IF(L1914&lt;&gt;1,"",IF(N1914=1,"",IF(IF(O1914&gt;0,INDEX('分け方の表'!$N$4:$N$53,O1914)&amp;"","")&lt;&gt;"",IF(INDEX('分け方の表'!$N$4:$N$53,O1914)="（数えない）","",INDEX('分け方の表'!$N$4:$N$53,O1914)&amp;""),IF(I1914&amp;""="1",IF((Q1914&lt;&gt;"")*(D1914&lt;0)*(IFERROR(INDEX('入力'!$E$30:$E$88,MATCH(Q1914,'入力'!$A$30:$A$88,0)),"")="貯める・増やす"),Q1914,""),IF(A1914&amp;""="0","",IF(Q1914&lt;&gt;"",Q1914,R1914))))))</f>
        <v/>
      </c>
      <c r="T1914" s="56">
        <f>IF(S1914="","",IF(IFERROR(INDEX('入力'!$E$30:$E$88,MATCH(S1914,'入力'!$A$30:$A$88,0)),"")="入るお金",D1914,-D1914))</f>
        <v/>
      </c>
      <c r="U1914" s="39">
        <f>IF(L1914="","",IF(L1914&lt;&gt;1,"見出しなど",IF(N1914=1,"重なり",IF(S1914="",IF(O1914&gt;0,"数えない（直した）",IF(I1914&amp;""="1","振替",IF(A1914&amp;""="0","計算対象外","数えない"))),IF(COUNTIFS('入力'!$A$30:$A$88,S1914)=0,"一覧にない費目",IF(O1914&gt;0,"直した",IF(S1914="未分類","未分類","OK")))))))</f>
        <v/>
      </c>
    </row>
    <row r="1915">
      <c r="A1915" s="40" t="n"/>
      <c r="B1915" s="34" t="n"/>
      <c r="C1915" s="35" t="n"/>
      <c r="D1915" s="36" t="n"/>
      <c r="E1915" s="35" t="n"/>
      <c r="F1915" s="35" t="n"/>
      <c r="G1915" s="35" t="n"/>
      <c r="H1915" s="35" t="n"/>
      <c r="I1915" s="40" t="n"/>
      <c r="J1915" s="35" t="n"/>
      <c r="L1915" s="39">
        <f>IF(B1915="","",IFERROR(YEAR(B1915)*0+D1915*0+1,0))</f>
        <v/>
      </c>
      <c r="M1915" s="55">
        <f>IF(L1915&lt;&gt;1,"",IF(O1915&gt;0,IF(INDEX('分け方の表'!$O$4:$O$53,O1915)&lt;&gt;"",DATE(YEAR(INDEX('分け方の表'!$O$4:$O$53,O1915)),MONTH(INDEX('分け方の表'!$O$4:$O$53,O1915)),1),DATE(YEAR(B1915),MONTH(B1915),1)),DATE(YEAR(B1915),MONTH(B1915),1)))</f>
        <v/>
      </c>
      <c r="N1915" s="39">
        <f>IF(L1915&lt;&gt;1,"",IF(J1915="",0,IF(COUNTIFS($J$4:J1915,J1915)&gt;1,1,0)))</f>
        <v/>
      </c>
      <c r="O1915" s="39">
        <f>IF(L1915&lt;&gt;1,"",IF(J1915="",0,IFERROR(MATCH(J1915,'分け方の表'!$M$4:$M$53,0),0)))</f>
        <v/>
      </c>
      <c r="P1915" s="39">
        <f>IF(L1915&lt;&gt;1,"",IF(SUMPRODUCT((COUNTIFS(C1915,"*"&amp;'分け方の表'!$F$4:$F$23&amp;"*")&gt;0)*('分け方の表'!$F$4:$F$23&lt;&gt;"")*'分け方の表'!$I$4:$I$23)=0,99,1+COUNTIFS('分け方の表'!$I$4:$I$23,"&gt;"&amp;SUMPRODUCT((COUNTIFS(C1915,"*"&amp;'分け方の表'!$F$4:$F$23&amp;"*")&gt;0)*('分け方の表'!$F$4:$F$23&lt;&gt;"")*'分け方の表'!$I$4:$I$23))))</f>
        <v/>
      </c>
      <c r="Q1915" s="39">
        <f>IF(L1915&lt;&gt;1,"",IF(P1915&gt;=99,"",INDEX('分け方の表'!$G$4:$G$23,P1915)&amp;""))</f>
        <v/>
      </c>
      <c r="R1915" s="39">
        <f>IF(L1915&lt;&gt;1,"",IF((F1915="収入")*(G1915="給与")*(E1915&lt;&gt;"")*(COUNTIFS('分け方の表'!$J$4:$J$13,E1915)&gt;0),INDEX('分け方の表'!$K$4:$K$13,MATCH(E1915,'分け方の表'!$J$4:$J$13,0))&amp;"",IFERROR(INDEX('分け方の表'!$C$4:$C$103,MATCH(F1915&amp;"|"&amp;G1915,'分け方の表'!$D$4:$D$103,0))&amp;"",IFERROR(INDEX('分け方の表'!$C$4:$C$103,MATCH(F1915&amp;"|（ほか全部）",'分け方の表'!$D$4:$D$103,0))&amp;"","未分類"))))</f>
        <v/>
      </c>
      <c r="S1915" s="39">
        <f>IF(L1915&lt;&gt;1,"",IF(N1915=1,"",IF(IF(O1915&gt;0,INDEX('分け方の表'!$N$4:$N$53,O1915)&amp;"","")&lt;&gt;"",IF(INDEX('分け方の表'!$N$4:$N$53,O1915)="（数えない）","",INDEX('分け方の表'!$N$4:$N$53,O1915)&amp;""),IF(I1915&amp;""="1",IF((Q1915&lt;&gt;"")*(D1915&lt;0)*(IFERROR(INDEX('入力'!$E$30:$E$88,MATCH(Q1915,'入力'!$A$30:$A$88,0)),"")="貯める・増やす"),Q1915,""),IF(A1915&amp;""="0","",IF(Q1915&lt;&gt;"",Q1915,R1915))))))</f>
        <v/>
      </c>
      <c r="T1915" s="56">
        <f>IF(S1915="","",IF(IFERROR(INDEX('入力'!$E$30:$E$88,MATCH(S1915,'入力'!$A$30:$A$88,0)),"")="入るお金",D1915,-D1915))</f>
        <v/>
      </c>
      <c r="U1915" s="39">
        <f>IF(L1915="","",IF(L1915&lt;&gt;1,"見出しなど",IF(N1915=1,"重なり",IF(S1915="",IF(O1915&gt;0,"数えない（直した）",IF(I1915&amp;""="1","振替",IF(A1915&amp;""="0","計算対象外","数えない"))),IF(COUNTIFS('入力'!$A$30:$A$88,S1915)=0,"一覧にない費目",IF(O1915&gt;0,"直した",IF(S1915="未分類","未分類","OK")))))))</f>
        <v/>
      </c>
    </row>
    <row r="1916">
      <c r="A1916" s="40" t="n"/>
      <c r="B1916" s="34" t="n"/>
      <c r="C1916" s="35" t="n"/>
      <c r="D1916" s="36" t="n"/>
      <c r="E1916" s="35" t="n"/>
      <c r="F1916" s="35" t="n"/>
      <c r="G1916" s="35" t="n"/>
      <c r="H1916" s="35" t="n"/>
      <c r="I1916" s="40" t="n"/>
      <c r="J1916" s="35" t="n"/>
      <c r="L1916" s="39">
        <f>IF(B1916="","",IFERROR(YEAR(B1916)*0+D1916*0+1,0))</f>
        <v/>
      </c>
      <c r="M1916" s="55">
        <f>IF(L1916&lt;&gt;1,"",IF(O1916&gt;0,IF(INDEX('分け方の表'!$O$4:$O$53,O1916)&lt;&gt;"",DATE(YEAR(INDEX('分け方の表'!$O$4:$O$53,O1916)),MONTH(INDEX('分け方の表'!$O$4:$O$53,O1916)),1),DATE(YEAR(B1916),MONTH(B1916),1)),DATE(YEAR(B1916),MONTH(B1916),1)))</f>
        <v/>
      </c>
      <c r="N1916" s="39">
        <f>IF(L1916&lt;&gt;1,"",IF(J1916="",0,IF(COUNTIFS($J$4:J1916,J1916)&gt;1,1,0)))</f>
        <v/>
      </c>
      <c r="O1916" s="39">
        <f>IF(L1916&lt;&gt;1,"",IF(J1916="",0,IFERROR(MATCH(J1916,'分け方の表'!$M$4:$M$53,0),0)))</f>
        <v/>
      </c>
      <c r="P1916" s="39">
        <f>IF(L1916&lt;&gt;1,"",IF(SUMPRODUCT((COUNTIFS(C1916,"*"&amp;'分け方の表'!$F$4:$F$23&amp;"*")&gt;0)*('分け方の表'!$F$4:$F$23&lt;&gt;"")*'分け方の表'!$I$4:$I$23)=0,99,1+COUNTIFS('分け方の表'!$I$4:$I$23,"&gt;"&amp;SUMPRODUCT((COUNTIFS(C1916,"*"&amp;'分け方の表'!$F$4:$F$23&amp;"*")&gt;0)*('分け方の表'!$F$4:$F$23&lt;&gt;"")*'分け方の表'!$I$4:$I$23))))</f>
        <v/>
      </c>
      <c r="Q1916" s="39">
        <f>IF(L1916&lt;&gt;1,"",IF(P1916&gt;=99,"",INDEX('分け方の表'!$G$4:$G$23,P1916)&amp;""))</f>
        <v/>
      </c>
      <c r="R1916" s="39">
        <f>IF(L1916&lt;&gt;1,"",IF((F1916="収入")*(G1916="給与")*(E1916&lt;&gt;"")*(COUNTIFS('分け方の表'!$J$4:$J$13,E1916)&gt;0),INDEX('分け方の表'!$K$4:$K$13,MATCH(E1916,'分け方の表'!$J$4:$J$13,0))&amp;"",IFERROR(INDEX('分け方の表'!$C$4:$C$103,MATCH(F1916&amp;"|"&amp;G1916,'分け方の表'!$D$4:$D$103,0))&amp;"",IFERROR(INDEX('分け方の表'!$C$4:$C$103,MATCH(F1916&amp;"|（ほか全部）",'分け方の表'!$D$4:$D$103,0))&amp;"","未分類"))))</f>
        <v/>
      </c>
      <c r="S1916" s="39">
        <f>IF(L1916&lt;&gt;1,"",IF(N1916=1,"",IF(IF(O1916&gt;0,INDEX('分け方の表'!$N$4:$N$53,O1916)&amp;"","")&lt;&gt;"",IF(INDEX('分け方の表'!$N$4:$N$53,O1916)="（数えない）","",INDEX('分け方の表'!$N$4:$N$53,O1916)&amp;""),IF(I1916&amp;""="1",IF((Q1916&lt;&gt;"")*(D1916&lt;0)*(IFERROR(INDEX('入力'!$E$30:$E$88,MATCH(Q1916,'入力'!$A$30:$A$88,0)),"")="貯める・増やす"),Q1916,""),IF(A1916&amp;""="0","",IF(Q1916&lt;&gt;"",Q1916,R1916))))))</f>
        <v/>
      </c>
      <c r="T1916" s="56">
        <f>IF(S1916="","",IF(IFERROR(INDEX('入力'!$E$30:$E$88,MATCH(S1916,'入力'!$A$30:$A$88,0)),"")="入るお金",D1916,-D1916))</f>
        <v/>
      </c>
      <c r="U1916" s="39">
        <f>IF(L1916="","",IF(L1916&lt;&gt;1,"見出しなど",IF(N1916=1,"重なり",IF(S1916="",IF(O1916&gt;0,"数えない（直した）",IF(I1916&amp;""="1","振替",IF(A1916&amp;""="0","計算対象外","数えない"))),IF(COUNTIFS('入力'!$A$30:$A$88,S1916)=0,"一覧にない費目",IF(O1916&gt;0,"直した",IF(S1916="未分類","未分類","OK")))))))</f>
        <v/>
      </c>
    </row>
    <row r="1917">
      <c r="A1917" s="40" t="n"/>
      <c r="B1917" s="34" t="n"/>
      <c r="C1917" s="35" t="n"/>
      <c r="D1917" s="36" t="n"/>
      <c r="E1917" s="35" t="n"/>
      <c r="F1917" s="35" t="n"/>
      <c r="G1917" s="35" t="n"/>
      <c r="H1917" s="35" t="n"/>
      <c r="I1917" s="40" t="n"/>
      <c r="J1917" s="35" t="n"/>
      <c r="L1917" s="39">
        <f>IF(B1917="","",IFERROR(YEAR(B1917)*0+D1917*0+1,0))</f>
        <v/>
      </c>
      <c r="M1917" s="55">
        <f>IF(L1917&lt;&gt;1,"",IF(O1917&gt;0,IF(INDEX('分け方の表'!$O$4:$O$53,O1917)&lt;&gt;"",DATE(YEAR(INDEX('分け方の表'!$O$4:$O$53,O1917)),MONTH(INDEX('分け方の表'!$O$4:$O$53,O1917)),1),DATE(YEAR(B1917),MONTH(B1917),1)),DATE(YEAR(B1917),MONTH(B1917),1)))</f>
        <v/>
      </c>
      <c r="N1917" s="39">
        <f>IF(L1917&lt;&gt;1,"",IF(J1917="",0,IF(COUNTIFS($J$4:J1917,J1917)&gt;1,1,0)))</f>
        <v/>
      </c>
      <c r="O1917" s="39">
        <f>IF(L1917&lt;&gt;1,"",IF(J1917="",0,IFERROR(MATCH(J1917,'分け方の表'!$M$4:$M$53,0),0)))</f>
        <v/>
      </c>
      <c r="P1917" s="39">
        <f>IF(L1917&lt;&gt;1,"",IF(SUMPRODUCT((COUNTIFS(C1917,"*"&amp;'分け方の表'!$F$4:$F$23&amp;"*")&gt;0)*('分け方の表'!$F$4:$F$23&lt;&gt;"")*'分け方の表'!$I$4:$I$23)=0,99,1+COUNTIFS('分け方の表'!$I$4:$I$23,"&gt;"&amp;SUMPRODUCT((COUNTIFS(C1917,"*"&amp;'分け方の表'!$F$4:$F$23&amp;"*")&gt;0)*('分け方の表'!$F$4:$F$23&lt;&gt;"")*'分け方の表'!$I$4:$I$23))))</f>
        <v/>
      </c>
      <c r="Q1917" s="39">
        <f>IF(L1917&lt;&gt;1,"",IF(P1917&gt;=99,"",INDEX('分け方の表'!$G$4:$G$23,P1917)&amp;""))</f>
        <v/>
      </c>
      <c r="R1917" s="39">
        <f>IF(L1917&lt;&gt;1,"",IF((F1917="収入")*(G1917="給与")*(E1917&lt;&gt;"")*(COUNTIFS('分け方の表'!$J$4:$J$13,E1917)&gt;0),INDEX('分け方の表'!$K$4:$K$13,MATCH(E1917,'分け方の表'!$J$4:$J$13,0))&amp;"",IFERROR(INDEX('分け方の表'!$C$4:$C$103,MATCH(F1917&amp;"|"&amp;G1917,'分け方の表'!$D$4:$D$103,0))&amp;"",IFERROR(INDEX('分け方の表'!$C$4:$C$103,MATCH(F1917&amp;"|（ほか全部）",'分け方の表'!$D$4:$D$103,0))&amp;"","未分類"))))</f>
        <v/>
      </c>
      <c r="S1917" s="39">
        <f>IF(L1917&lt;&gt;1,"",IF(N1917=1,"",IF(IF(O1917&gt;0,INDEX('分け方の表'!$N$4:$N$53,O1917)&amp;"","")&lt;&gt;"",IF(INDEX('分け方の表'!$N$4:$N$53,O1917)="（数えない）","",INDEX('分け方の表'!$N$4:$N$53,O1917)&amp;""),IF(I1917&amp;""="1",IF((Q1917&lt;&gt;"")*(D1917&lt;0)*(IFERROR(INDEX('入力'!$E$30:$E$88,MATCH(Q1917,'入力'!$A$30:$A$88,0)),"")="貯める・増やす"),Q1917,""),IF(A1917&amp;""="0","",IF(Q1917&lt;&gt;"",Q1917,R1917))))))</f>
        <v/>
      </c>
      <c r="T1917" s="56">
        <f>IF(S1917="","",IF(IFERROR(INDEX('入力'!$E$30:$E$88,MATCH(S1917,'入力'!$A$30:$A$88,0)),"")="入るお金",D1917,-D1917))</f>
        <v/>
      </c>
      <c r="U1917" s="39">
        <f>IF(L1917="","",IF(L1917&lt;&gt;1,"見出しなど",IF(N1917=1,"重なり",IF(S1917="",IF(O1917&gt;0,"数えない（直した）",IF(I1917&amp;""="1","振替",IF(A1917&amp;""="0","計算対象外","数えない"))),IF(COUNTIFS('入力'!$A$30:$A$88,S1917)=0,"一覧にない費目",IF(O1917&gt;0,"直した",IF(S1917="未分類","未分類","OK")))))))</f>
        <v/>
      </c>
    </row>
    <row r="1918">
      <c r="A1918" s="40" t="n"/>
      <c r="B1918" s="34" t="n"/>
      <c r="C1918" s="35" t="n"/>
      <c r="D1918" s="36" t="n"/>
      <c r="E1918" s="35" t="n"/>
      <c r="F1918" s="35" t="n"/>
      <c r="G1918" s="35" t="n"/>
      <c r="H1918" s="35" t="n"/>
      <c r="I1918" s="40" t="n"/>
      <c r="J1918" s="35" t="n"/>
      <c r="L1918" s="39">
        <f>IF(B1918="","",IFERROR(YEAR(B1918)*0+D1918*0+1,0))</f>
        <v/>
      </c>
      <c r="M1918" s="55">
        <f>IF(L1918&lt;&gt;1,"",IF(O1918&gt;0,IF(INDEX('分け方の表'!$O$4:$O$53,O1918)&lt;&gt;"",DATE(YEAR(INDEX('分け方の表'!$O$4:$O$53,O1918)),MONTH(INDEX('分け方の表'!$O$4:$O$53,O1918)),1),DATE(YEAR(B1918),MONTH(B1918),1)),DATE(YEAR(B1918),MONTH(B1918),1)))</f>
        <v/>
      </c>
      <c r="N1918" s="39">
        <f>IF(L1918&lt;&gt;1,"",IF(J1918="",0,IF(COUNTIFS($J$4:J1918,J1918)&gt;1,1,0)))</f>
        <v/>
      </c>
      <c r="O1918" s="39">
        <f>IF(L1918&lt;&gt;1,"",IF(J1918="",0,IFERROR(MATCH(J1918,'分け方の表'!$M$4:$M$53,0),0)))</f>
        <v/>
      </c>
      <c r="P1918" s="39">
        <f>IF(L1918&lt;&gt;1,"",IF(SUMPRODUCT((COUNTIFS(C1918,"*"&amp;'分け方の表'!$F$4:$F$23&amp;"*")&gt;0)*('分け方の表'!$F$4:$F$23&lt;&gt;"")*'分け方の表'!$I$4:$I$23)=0,99,1+COUNTIFS('分け方の表'!$I$4:$I$23,"&gt;"&amp;SUMPRODUCT((COUNTIFS(C1918,"*"&amp;'分け方の表'!$F$4:$F$23&amp;"*")&gt;0)*('分け方の表'!$F$4:$F$23&lt;&gt;"")*'分け方の表'!$I$4:$I$23))))</f>
        <v/>
      </c>
      <c r="Q1918" s="39">
        <f>IF(L1918&lt;&gt;1,"",IF(P1918&gt;=99,"",INDEX('分け方の表'!$G$4:$G$23,P1918)&amp;""))</f>
        <v/>
      </c>
      <c r="R1918" s="39">
        <f>IF(L1918&lt;&gt;1,"",IF((F1918="収入")*(G1918="給与")*(E1918&lt;&gt;"")*(COUNTIFS('分け方の表'!$J$4:$J$13,E1918)&gt;0),INDEX('分け方の表'!$K$4:$K$13,MATCH(E1918,'分け方の表'!$J$4:$J$13,0))&amp;"",IFERROR(INDEX('分け方の表'!$C$4:$C$103,MATCH(F1918&amp;"|"&amp;G1918,'分け方の表'!$D$4:$D$103,0))&amp;"",IFERROR(INDEX('分け方の表'!$C$4:$C$103,MATCH(F1918&amp;"|（ほか全部）",'分け方の表'!$D$4:$D$103,0))&amp;"","未分類"))))</f>
        <v/>
      </c>
      <c r="S1918" s="39">
        <f>IF(L1918&lt;&gt;1,"",IF(N1918=1,"",IF(IF(O1918&gt;0,INDEX('分け方の表'!$N$4:$N$53,O1918)&amp;"","")&lt;&gt;"",IF(INDEX('分け方の表'!$N$4:$N$53,O1918)="（数えない）","",INDEX('分け方の表'!$N$4:$N$53,O1918)&amp;""),IF(I1918&amp;""="1",IF((Q1918&lt;&gt;"")*(D1918&lt;0)*(IFERROR(INDEX('入力'!$E$30:$E$88,MATCH(Q1918,'入力'!$A$30:$A$88,0)),"")="貯める・増やす"),Q1918,""),IF(A1918&amp;""="0","",IF(Q1918&lt;&gt;"",Q1918,R1918))))))</f>
        <v/>
      </c>
      <c r="T1918" s="56">
        <f>IF(S1918="","",IF(IFERROR(INDEX('入力'!$E$30:$E$88,MATCH(S1918,'入力'!$A$30:$A$88,0)),"")="入るお金",D1918,-D1918))</f>
        <v/>
      </c>
      <c r="U1918" s="39">
        <f>IF(L1918="","",IF(L1918&lt;&gt;1,"見出しなど",IF(N1918=1,"重なり",IF(S1918="",IF(O1918&gt;0,"数えない（直した）",IF(I1918&amp;""="1","振替",IF(A1918&amp;""="0","計算対象外","数えない"))),IF(COUNTIFS('入力'!$A$30:$A$88,S1918)=0,"一覧にない費目",IF(O1918&gt;0,"直した",IF(S1918="未分類","未分類","OK")))))))</f>
        <v/>
      </c>
    </row>
    <row r="1919">
      <c r="A1919" s="40" t="n"/>
      <c r="B1919" s="34" t="n"/>
      <c r="C1919" s="35" t="n"/>
      <c r="D1919" s="36" t="n"/>
      <c r="E1919" s="35" t="n"/>
      <c r="F1919" s="35" t="n"/>
      <c r="G1919" s="35" t="n"/>
      <c r="H1919" s="35" t="n"/>
      <c r="I1919" s="40" t="n"/>
      <c r="J1919" s="35" t="n"/>
      <c r="L1919" s="39">
        <f>IF(B1919="","",IFERROR(YEAR(B1919)*0+D1919*0+1,0))</f>
        <v/>
      </c>
      <c r="M1919" s="55">
        <f>IF(L1919&lt;&gt;1,"",IF(O1919&gt;0,IF(INDEX('分け方の表'!$O$4:$O$53,O1919)&lt;&gt;"",DATE(YEAR(INDEX('分け方の表'!$O$4:$O$53,O1919)),MONTH(INDEX('分け方の表'!$O$4:$O$53,O1919)),1),DATE(YEAR(B1919),MONTH(B1919),1)),DATE(YEAR(B1919),MONTH(B1919),1)))</f>
        <v/>
      </c>
      <c r="N1919" s="39">
        <f>IF(L1919&lt;&gt;1,"",IF(J1919="",0,IF(COUNTIFS($J$4:J1919,J1919)&gt;1,1,0)))</f>
        <v/>
      </c>
      <c r="O1919" s="39">
        <f>IF(L1919&lt;&gt;1,"",IF(J1919="",0,IFERROR(MATCH(J1919,'分け方の表'!$M$4:$M$53,0),0)))</f>
        <v/>
      </c>
      <c r="P1919" s="39">
        <f>IF(L1919&lt;&gt;1,"",IF(SUMPRODUCT((COUNTIFS(C1919,"*"&amp;'分け方の表'!$F$4:$F$23&amp;"*")&gt;0)*('分け方の表'!$F$4:$F$23&lt;&gt;"")*'分け方の表'!$I$4:$I$23)=0,99,1+COUNTIFS('分け方の表'!$I$4:$I$23,"&gt;"&amp;SUMPRODUCT((COUNTIFS(C1919,"*"&amp;'分け方の表'!$F$4:$F$23&amp;"*")&gt;0)*('分け方の表'!$F$4:$F$23&lt;&gt;"")*'分け方の表'!$I$4:$I$23))))</f>
        <v/>
      </c>
      <c r="Q1919" s="39">
        <f>IF(L1919&lt;&gt;1,"",IF(P1919&gt;=99,"",INDEX('分け方の表'!$G$4:$G$23,P1919)&amp;""))</f>
        <v/>
      </c>
      <c r="R1919" s="39">
        <f>IF(L1919&lt;&gt;1,"",IF((F1919="収入")*(G1919="給与")*(E1919&lt;&gt;"")*(COUNTIFS('分け方の表'!$J$4:$J$13,E1919)&gt;0),INDEX('分け方の表'!$K$4:$K$13,MATCH(E1919,'分け方の表'!$J$4:$J$13,0))&amp;"",IFERROR(INDEX('分け方の表'!$C$4:$C$103,MATCH(F1919&amp;"|"&amp;G1919,'分け方の表'!$D$4:$D$103,0))&amp;"",IFERROR(INDEX('分け方の表'!$C$4:$C$103,MATCH(F1919&amp;"|（ほか全部）",'分け方の表'!$D$4:$D$103,0))&amp;"","未分類"))))</f>
        <v/>
      </c>
      <c r="S1919" s="39">
        <f>IF(L1919&lt;&gt;1,"",IF(N1919=1,"",IF(IF(O1919&gt;0,INDEX('分け方の表'!$N$4:$N$53,O1919)&amp;"","")&lt;&gt;"",IF(INDEX('分け方の表'!$N$4:$N$53,O1919)="（数えない）","",INDEX('分け方の表'!$N$4:$N$53,O1919)&amp;""),IF(I1919&amp;""="1",IF((Q1919&lt;&gt;"")*(D1919&lt;0)*(IFERROR(INDEX('入力'!$E$30:$E$88,MATCH(Q1919,'入力'!$A$30:$A$88,0)),"")="貯める・増やす"),Q1919,""),IF(A1919&amp;""="0","",IF(Q1919&lt;&gt;"",Q1919,R1919))))))</f>
        <v/>
      </c>
      <c r="T1919" s="56">
        <f>IF(S1919="","",IF(IFERROR(INDEX('入力'!$E$30:$E$88,MATCH(S1919,'入力'!$A$30:$A$88,0)),"")="入るお金",D1919,-D1919))</f>
        <v/>
      </c>
      <c r="U1919" s="39">
        <f>IF(L1919="","",IF(L1919&lt;&gt;1,"見出しなど",IF(N1919=1,"重なり",IF(S1919="",IF(O1919&gt;0,"数えない（直した）",IF(I1919&amp;""="1","振替",IF(A1919&amp;""="0","計算対象外","数えない"))),IF(COUNTIFS('入力'!$A$30:$A$88,S1919)=0,"一覧にない費目",IF(O1919&gt;0,"直した",IF(S1919="未分類","未分類","OK")))))))</f>
        <v/>
      </c>
    </row>
    <row r="1920">
      <c r="A1920" s="40" t="n"/>
      <c r="B1920" s="34" t="n"/>
      <c r="C1920" s="35" t="n"/>
      <c r="D1920" s="36" t="n"/>
      <c r="E1920" s="35" t="n"/>
      <c r="F1920" s="35" t="n"/>
      <c r="G1920" s="35" t="n"/>
      <c r="H1920" s="35" t="n"/>
      <c r="I1920" s="40" t="n"/>
      <c r="J1920" s="35" t="n"/>
      <c r="L1920" s="39">
        <f>IF(B1920="","",IFERROR(YEAR(B1920)*0+D1920*0+1,0))</f>
        <v/>
      </c>
      <c r="M1920" s="55">
        <f>IF(L1920&lt;&gt;1,"",IF(O1920&gt;0,IF(INDEX('分け方の表'!$O$4:$O$53,O1920)&lt;&gt;"",DATE(YEAR(INDEX('分け方の表'!$O$4:$O$53,O1920)),MONTH(INDEX('分け方の表'!$O$4:$O$53,O1920)),1),DATE(YEAR(B1920),MONTH(B1920),1)),DATE(YEAR(B1920),MONTH(B1920),1)))</f>
        <v/>
      </c>
      <c r="N1920" s="39">
        <f>IF(L1920&lt;&gt;1,"",IF(J1920="",0,IF(COUNTIFS($J$4:J1920,J1920)&gt;1,1,0)))</f>
        <v/>
      </c>
      <c r="O1920" s="39">
        <f>IF(L1920&lt;&gt;1,"",IF(J1920="",0,IFERROR(MATCH(J1920,'分け方の表'!$M$4:$M$53,0),0)))</f>
        <v/>
      </c>
      <c r="P1920" s="39">
        <f>IF(L1920&lt;&gt;1,"",IF(SUMPRODUCT((COUNTIFS(C1920,"*"&amp;'分け方の表'!$F$4:$F$23&amp;"*")&gt;0)*('分け方の表'!$F$4:$F$23&lt;&gt;"")*'分け方の表'!$I$4:$I$23)=0,99,1+COUNTIFS('分け方の表'!$I$4:$I$23,"&gt;"&amp;SUMPRODUCT((COUNTIFS(C1920,"*"&amp;'分け方の表'!$F$4:$F$23&amp;"*")&gt;0)*('分け方の表'!$F$4:$F$23&lt;&gt;"")*'分け方の表'!$I$4:$I$23))))</f>
        <v/>
      </c>
      <c r="Q1920" s="39">
        <f>IF(L1920&lt;&gt;1,"",IF(P1920&gt;=99,"",INDEX('分け方の表'!$G$4:$G$23,P1920)&amp;""))</f>
        <v/>
      </c>
      <c r="R1920" s="39">
        <f>IF(L1920&lt;&gt;1,"",IF((F1920="収入")*(G1920="給与")*(E1920&lt;&gt;"")*(COUNTIFS('分け方の表'!$J$4:$J$13,E1920)&gt;0),INDEX('分け方の表'!$K$4:$K$13,MATCH(E1920,'分け方の表'!$J$4:$J$13,0))&amp;"",IFERROR(INDEX('分け方の表'!$C$4:$C$103,MATCH(F1920&amp;"|"&amp;G1920,'分け方の表'!$D$4:$D$103,0))&amp;"",IFERROR(INDEX('分け方の表'!$C$4:$C$103,MATCH(F1920&amp;"|（ほか全部）",'分け方の表'!$D$4:$D$103,0))&amp;"","未分類"))))</f>
        <v/>
      </c>
      <c r="S1920" s="39">
        <f>IF(L1920&lt;&gt;1,"",IF(N1920=1,"",IF(IF(O1920&gt;0,INDEX('分け方の表'!$N$4:$N$53,O1920)&amp;"","")&lt;&gt;"",IF(INDEX('分け方の表'!$N$4:$N$53,O1920)="（数えない）","",INDEX('分け方の表'!$N$4:$N$53,O1920)&amp;""),IF(I1920&amp;""="1",IF((Q1920&lt;&gt;"")*(D1920&lt;0)*(IFERROR(INDEX('入力'!$E$30:$E$88,MATCH(Q1920,'入力'!$A$30:$A$88,0)),"")="貯める・増やす"),Q1920,""),IF(A1920&amp;""="0","",IF(Q1920&lt;&gt;"",Q1920,R1920))))))</f>
        <v/>
      </c>
      <c r="T1920" s="56">
        <f>IF(S1920="","",IF(IFERROR(INDEX('入力'!$E$30:$E$88,MATCH(S1920,'入力'!$A$30:$A$88,0)),"")="入るお金",D1920,-D1920))</f>
        <v/>
      </c>
      <c r="U1920" s="39">
        <f>IF(L1920="","",IF(L1920&lt;&gt;1,"見出しなど",IF(N1920=1,"重なり",IF(S1920="",IF(O1920&gt;0,"数えない（直した）",IF(I1920&amp;""="1","振替",IF(A1920&amp;""="0","計算対象外","数えない"))),IF(COUNTIFS('入力'!$A$30:$A$88,S1920)=0,"一覧にない費目",IF(O1920&gt;0,"直した",IF(S1920="未分類","未分類","OK")))))))</f>
        <v/>
      </c>
    </row>
    <row r="1921">
      <c r="A1921" s="40" t="n"/>
      <c r="B1921" s="34" t="n"/>
      <c r="C1921" s="35" t="n"/>
      <c r="D1921" s="36" t="n"/>
      <c r="E1921" s="35" t="n"/>
      <c r="F1921" s="35" t="n"/>
      <c r="G1921" s="35" t="n"/>
      <c r="H1921" s="35" t="n"/>
      <c r="I1921" s="40" t="n"/>
      <c r="J1921" s="35" t="n"/>
      <c r="L1921" s="39">
        <f>IF(B1921="","",IFERROR(YEAR(B1921)*0+D1921*0+1,0))</f>
        <v/>
      </c>
      <c r="M1921" s="55">
        <f>IF(L1921&lt;&gt;1,"",IF(O1921&gt;0,IF(INDEX('分け方の表'!$O$4:$O$53,O1921)&lt;&gt;"",DATE(YEAR(INDEX('分け方の表'!$O$4:$O$53,O1921)),MONTH(INDEX('分け方の表'!$O$4:$O$53,O1921)),1),DATE(YEAR(B1921),MONTH(B1921),1)),DATE(YEAR(B1921),MONTH(B1921),1)))</f>
        <v/>
      </c>
      <c r="N1921" s="39">
        <f>IF(L1921&lt;&gt;1,"",IF(J1921="",0,IF(COUNTIFS($J$4:J1921,J1921)&gt;1,1,0)))</f>
        <v/>
      </c>
      <c r="O1921" s="39">
        <f>IF(L1921&lt;&gt;1,"",IF(J1921="",0,IFERROR(MATCH(J1921,'分け方の表'!$M$4:$M$53,0),0)))</f>
        <v/>
      </c>
      <c r="P1921" s="39">
        <f>IF(L1921&lt;&gt;1,"",IF(SUMPRODUCT((COUNTIFS(C1921,"*"&amp;'分け方の表'!$F$4:$F$23&amp;"*")&gt;0)*('分け方の表'!$F$4:$F$23&lt;&gt;"")*'分け方の表'!$I$4:$I$23)=0,99,1+COUNTIFS('分け方の表'!$I$4:$I$23,"&gt;"&amp;SUMPRODUCT((COUNTIFS(C1921,"*"&amp;'分け方の表'!$F$4:$F$23&amp;"*")&gt;0)*('分け方の表'!$F$4:$F$23&lt;&gt;"")*'分け方の表'!$I$4:$I$23))))</f>
        <v/>
      </c>
      <c r="Q1921" s="39">
        <f>IF(L1921&lt;&gt;1,"",IF(P1921&gt;=99,"",INDEX('分け方の表'!$G$4:$G$23,P1921)&amp;""))</f>
        <v/>
      </c>
      <c r="R1921" s="39">
        <f>IF(L1921&lt;&gt;1,"",IF((F1921="収入")*(G1921="給与")*(E1921&lt;&gt;"")*(COUNTIFS('分け方の表'!$J$4:$J$13,E1921)&gt;0),INDEX('分け方の表'!$K$4:$K$13,MATCH(E1921,'分け方の表'!$J$4:$J$13,0))&amp;"",IFERROR(INDEX('分け方の表'!$C$4:$C$103,MATCH(F1921&amp;"|"&amp;G1921,'分け方の表'!$D$4:$D$103,0))&amp;"",IFERROR(INDEX('分け方の表'!$C$4:$C$103,MATCH(F1921&amp;"|（ほか全部）",'分け方の表'!$D$4:$D$103,0))&amp;"","未分類"))))</f>
        <v/>
      </c>
      <c r="S1921" s="39">
        <f>IF(L1921&lt;&gt;1,"",IF(N1921=1,"",IF(IF(O1921&gt;0,INDEX('分け方の表'!$N$4:$N$53,O1921)&amp;"","")&lt;&gt;"",IF(INDEX('分け方の表'!$N$4:$N$53,O1921)="（数えない）","",INDEX('分け方の表'!$N$4:$N$53,O1921)&amp;""),IF(I1921&amp;""="1",IF((Q1921&lt;&gt;"")*(D1921&lt;0)*(IFERROR(INDEX('入力'!$E$30:$E$88,MATCH(Q1921,'入力'!$A$30:$A$88,0)),"")="貯める・増やす"),Q1921,""),IF(A1921&amp;""="0","",IF(Q1921&lt;&gt;"",Q1921,R1921))))))</f>
        <v/>
      </c>
      <c r="T1921" s="56">
        <f>IF(S1921="","",IF(IFERROR(INDEX('入力'!$E$30:$E$88,MATCH(S1921,'入力'!$A$30:$A$88,0)),"")="入るお金",D1921,-D1921))</f>
        <v/>
      </c>
      <c r="U1921" s="39">
        <f>IF(L1921="","",IF(L1921&lt;&gt;1,"見出しなど",IF(N1921=1,"重なり",IF(S1921="",IF(O1921&gt;0,"数えない（直した）",IF(I1921&amp;""="1","振替",IF(A1921&amp;""="0","計算対象外","数えない"))),IF(COUNTIFS('入力'!$A$30:$A$88,S1921)=0,"一覧にない費目",IF(O1921&gt;0,"直した",IF(S1921="未分類","未分類","OK")))))))</f>
        <v/>
      </c>
    </row>
    <row r="1922">
      <c r="A1922" s="40" t="n"/>
      <c r="B1922" s="34" t="n"/>
      <c r="C1922" s="35" t="n"/>
      <c r="D1922" s="36" t="n"/>
      <c r="E1922" s="35" t="n"/>
      <c r="F1922" s="35" t="n"/>
      <c r="G1922" s="35" t="n"/>
      <c r="H1922" s="35" t="n"/>
      <c r="I1922" s="40" t="n"/>
      <c r="J1922" s="35" t="n"/>
      <c r="L1922" s="39">
        <f>IF(B1922="","",IFERROR(YEAR(B1922)*0+D1922*0+1,0))</f>
        <v/>
      </c>
      <c r="M1922" s="55">
        <f>IF(L1922&lt;&gt;1,"",IF(O1922&gt;0,IF(INDEX('分け方の表'!$O$4:$O$53,O1922)&lt;&gt;"",DATE(YEAR(INDEX('分け方の表'!$O$4:$O$53,O1922)),MONTH(INDEX('分け方の表'!$O$4:$O$53,O1922)),1),DATE(YEAR(B1922),MONTH(B1922),1)),DATE(YEAR(B1922),MONTH(B1922),1)))</f>
        <v/>
      </c>
      <c r="N1922" s="39">
        <f>IF(L1922&lt;&gt;1,"",IF(J1922="",0,IF(COUNTIFS($J$4:J1922,J1922)&gt;1,1,0)))</f>
        <v/>
      </c>
      <c r="O1922" s="39">
        <f>IF(L1922&lt;&gt;1,"",IF(J1922="",0,IFERROR(MATCH(J1922,'分け方の表'!$M$4:$M$53,0),0)))</f>
        <v/>
      </c>
      <c r="P1922" s="39">
        <f>IF(L1922&lt;&gt;1,"",IF(SUMPRODUCT((COUNTIFS(C1922,"*"&amp;'分け方の表'!$F$4:$F$23&amp;"*")&gt;0)*('分け方の表'!$F$4:$F$23&lt;&gt;"")*'分け方の表'!$I$4:$I$23)=0,99,1+COUNTIFS('分け方の表'!$I$4:$I$23,"&gt;"&amp;SUMPRODUCT((COUNTIFS(C1922,"*"&amp;'分け方の表'!$F$4:$F$23&amp;"*")&gt;0)*('分け方の表'!$F$4:$F$23&lt;&gt;"")*'分け方の表'!$I$4:$I$23))))</f>
        <v/>
      </c>
      <c r="Q1922" s="39">
        <f>IF(L1922&lt;&gt;1,"",IF(P1922&gt;=99,"",INDEX('分け方の表'!$G$4:$G$23,P1922)&amp;""))</f>
        <v/>
      </c>
      <c r="R1922" s="39">
        <f>IF(L1922&lt;&gt;1,"",IF((F1922="収入")*(G1922="給与")*(E1922&lt;&gt;"")*(COUNTIFS('分け方の表'!$J$4:$J$13,E1922)&gt;0),INDEX('分け方の表'!$K$4:$K$13,MATCH(E1922,'分け方の表'!$J$4:$J$13,0))&amp;"",IFERROR(INDEX('分け方の表'!$C$4:$C$103,MATCH(F1922&amp;"|"&amp;G1922,'分け方の表'!$D$4:$D$103,0))&amp;"",IFERROR(INDEX('分け方の表'!$C$4:$C$103,MATCH(F1922&amp;"|（ほか全部）",'分け方の表'!$D$4:$D$103,0))&amp;"","未分類"))))</f>
        <v/>
      </c>
      <c r="S1922" s="39">
        <f>IF(L1922&lt;&gt;1,"",IF(N1922=1,"",IF(IF(O1922&gt;0,INDEX('分け方の表'!$N$4:$N$53,O1922)&amp;"","")&lt;&gt;"",IF(INDEX('分け方の表'!$N$4:$N$53,O1922)="（数えない）","",INDEX('分け方の表'!$N$4:$N$53,O1922)&amp;""),IF(I1922&amp;""="1",IF((Q1922&lt;&gt;"")*(D1922&lt;0)*(IFERROR(INDEX('入力'!$E$30:$E$88,MATCH(Q1922,'入力'!$A$30:$A$88,0)),"")="貯める・増やす"),Q1922,""),IF(A1922&amp;""="0","",IF(Q1922&lt;&gt;"",Q1922,R1922))))))</f>
        <v/>
      </c>
      <c r="T1922" s="56">
        <f>IF(S1922="","",IF(IFERROR(INDEX('入力'!$E$30:$E$88,MATCH(S1922,'入力'!$A$30:$A$88,0)),"")="入るお金",D1922,-D1922))</f>
        <v/>
      </c>
      <c r="U1922" s="39">
        <f>IF(L1922="","",IF(L1922&lt;&gt;1,"見出しなど",IF(N1922=1,"重なり",IF(S1922="",IF(O1922&gt;0,"数えない（直した）",IF(I1922&amp;""="1","振替",IF(A1922&amp;""="0","計算対象外","数えない"))),IF(COUNTIFS('入力'!$A$30:$A$88,S1922)=0,"一覧にない費目",IF(O1922&gt;0,"直した",IF(S1922="未分類","未分類","OK")))))))</f>
        <v/>
      </c>
    </row>
    <row r="1923">
      <c r="A1923" s="40" t="n"/>
      <c r="B1923" s="34" t="n"/>
      <c r="C1923" s="35" t="n"/>
      <c r="D1923" s="36" t="n"/>
      <c r="E1923" s="35" t="n"/>
      <c r="F1923" s="35" t="n"/>
      <c r="G1923" s="35" t="n"/>
      <c r="H1923" s="35" t="n"/>
      <c r="I1923" s="40" t="n"/>
      <c r="J1923" s="35" t="n"/>
      <c r="L1923" s="39">
        <f>IF(B1923="","",IFERROR(YEAR(B1923)*0+D1923*0+1,0))</f>
        <v/>
      </c>
      <c r="M1923" s="55">
        <f>IF(L1923&lt;&gt;1,"",IF(O1923&gt;0,IF(INDEX('分け方の表'!$O$4:$O$53,O1923)&lt;&gt;"",DATE(YEAR(INDEX('分け方の表'!$O$4:$O$53,O1923)),MONTH(INDEX('分け方の表'!$O$4:$O$53,O1923)),1),DATE(YEAR(B1923),MONTH(B1923),1)),DATE(YEAR(B1923),MONTH(B1923),1)))</f>
        <v/>
      </c>
      <c r="N1923" s="39">
        <f>IF(L1923&lt;&gt;1,"",IF(J1923="",0,IF(COUNTIFS($J$4:J1923,J1923)&gt;1,1,0)))</f>
        <v/>
      </c>
      <c r="O1923" s="39">
        <f>IF(L1923&lt;&gt;1,"",IF(J1923="",0,IFERROR(MATCH(J1923,'分け方の表'!$M$4:$M$53,0),0)))</f>
        <v/>
      </c>
      <c r="P1923" s="39">
        <f>IF(L1923&lt;&gt;1,"",IF(SUMPRODUCT((COUNTIFS(C1923,"*"&amp;'分け方の表'!$F$4:$F$23&amp;"*")&gt;0)*('分け方の表'!$F$4:$F$23&lt;&gt;"")*'分け方の表'!$I$4:$I$23)=0,99,1+COUNTIFS('分け方の表'!$I$4:$I$23,"&gt;"&amp;SUMPRODUCT((COUNTIFS(C1923,"*"&amp;'分け方の表'!$F$4:$F$23&amp;"*")&gt;0)*('分け方の表'!$F$4:$F$23&lt;&gt;"")*'分け方の表'!$I$4:$I$23))))</f>
        <v/>
      </c>
      <c r="Q1923" s="39">
        <f>IF(L1923&lt;&gt;1,"",IF(P1923&gt;=99,"",INDEX('分け方の表'!$G$4:$G$23,P1923)&amp;""))</f>
        <v/>
      </c>
      <c r="R1923" s="39">
        <f>IF(L1923&lt;&gt;1,"",IF((F1923="収入")*(G1923="給与")*(E1923&lt;&gt;"")*(COUNTIFS('分け方の表'!$J$4:$J$13,E1923)&gt;0),INDEX('分け方の表'!$K$4:$K$13,MATCH(E1923,'分け方の表'!$J$4:$J$13,0))&amp;"",IFERROR(INDEX('分け方の表'!$C$4:$C$103,MATCH(F1923&amp;"|"&amp;G1923,'分け方の表'!$D$4:$D$103,0))&amp;"",IFERROR(INDEX('分け方の表'!$C$4:$C$103,MATCH(F1923&amp;"|（ほか全部）",'分け方の表'!$D$4:$D$103,0))&amp;"","未分類"))))</f>
        <v/>
      </c>
      <c r="S1923" s="39">
        <f>IF(L1923&lt;&gt;1,"",IF(N1923=1,"",IF(IF(O1923&gt;0,INDEX('分け方の表'!$N$4:$N$53,O1923)&amp;"","")&lt;&gt;"",IF(INDEX('分け方の表'!$N$4:$N$53,O1923)="（数えない）","",INDEX('分け方の表'!$N$4:$N$53,O1923)&amp;""),IF(I1923&amp;""="1",IF((Q1923&lt;&gt;"")*(D1923&lt;0)*(IFERROR(INDEX('入力'!$E$30:$E$88,MATCH(Q1923,'入力'!$A$30:$A$88,0)),"")="貯める・増やす"),Q1923,""),IF(A1923&amp;""="0","",IF(Q1923&lt;&gt;"",Q1923,R1923))))))</f>
        <v/>
      </c>
      <c r="T1923" s="56">
        <f>IF(S1923="","",IF(IFERROR(INDEX('入力'!$E$30:$E$88,MATCH(S1923,'入力'!$A$30:$A$88,0)),"")="入るお金",D1923,-D1923))</f>
        <v/>
      </c>
      <c r="U1923" s="39">
        <f>IF(L1923="","",IF(L1923&lt;&gt;1,"見出しなど",IF(N1923=1,"重なり",IF(S1923="",IF(O1923&gt;0,"数えない（直した）",IF(I1923&amp;""="1","振替",IF(A1923&amp;""="0","計算対象外","数えない"))),IF(COUNTIFS('入力'!$A$30:$A$88,S1923)=0,"一覧にない費目",IF(O1923&gt;0,"直した",IF(S1923="未分類","未分類","OK")))))))</f>
        <v/>
      </c>
    </row>
    <row r="1924">
      <c r="A1924" s="40" t="n"/>
      <c r="B1924" s="34" t="n"/>
      <c r="C1924" s="35" t="n"/>
      <c r="D1924" s="36" t="n"/>
      <c r="E1924" s="35" t="n"/>
      <c r="F1924" s="35" t="n"/>
      <c r="G1924" s="35" t="n"/>
      <c r="H1924" s="35" t="n"/>
      <c r="I1924" s="40" t="n"/>
      <c r="J1924" s="35" t="n"/>
      <c r="L1924" s="39">
        <f>IF(B1924="","",IFERROR(YEAR(B1924)*0+D1924*0+1,0))</f>
        <v/>
      </c>
      <c r="M1924" s="55">
        <f>IF(L1924&lt;&gt;1,"",IF(O1924&gt;0,IF(INDEX('分け方の表'!$O$4:$O$53,O1924)&lt;&gt;"",DATE(YEAR(INDEX('分け方の表'!$O$4:$O$53,O1924)),MONTH(INDEX('分け方の表'!$O$4:$O$53,O1924)),1),DATE(YEAR(B1924),MONTH(B1924),1)),DATE(YEAR(B1924),MONTH(B1924),1)))</f>
        <v/>
      </c>
      <c r="N1924" s="39">
        <f>IF(L1924&lt;&gt;1,"",IF(J1924="",0,IF(COUNTIFS($J$4:J1924,J1924)&gt;1,1,0)))</f>
        <v/>
      </c>
      <c r="O1924" s="39">
        <f>IF(L1924&lt;&gt;1,"",IF(J1924="",0,IFERROR(MATCH(J1924,'分け方の表'!$M$4:$M$53,0),0)))</f>
        <v/>
      </c>
      <c r="P1924" s="39">
        <f>IF(L1924&lt;&gt;1,"",IF(SUMPRODUCT((COUNTIFS(C1924,"*"&amp;'分け方の表'!$F$4:$F$23&amp;"*")&gt;0)*('分け方の表'!$F$4:$F$23&lt;&gt;"")*'分け方の表'!$I$4:$I$23)=0,99,1+COUNTIFS('分け方の表'!$I$4:$I$23,"&gt;"&amp;SUMPRODUCT((COUNTIFS(C1924,"*"&amp;'分け方の表'!$F$4:$F$23&amp;"*")&gt;0)*('分け方の表'!$F$4:$F$23&lt;&gt;"")*'分け方の表'!$I$4:$I$23))))</f>
        <v/>
      </c>
      <c r="Q1924" s="39">
        <f>IF(L1924&lt;&gt;1,"",IF(P1924&gt;=99,"",INDEX('分け方の表'!$G$4:$G$23,P1924)&amp;""))</f>
        <v/>
      </c>
      <c r="R1924" s="39">
        <f>IF(L1924&lt;&gt;1,"",IF((F1924="収入")*(G1924="給与")*(E1924&lt;&gt;"")*(COUNTIFS('分け方の表'!$J$4:$J$13,E1924)&gt;0),INDEX('分け方の表'!$K$4:$K$13,MATCH(E1924,'分け方の表'!$J$4:$J$13,0))&amp;"",IFERROR(INDEX('分け方の表'!$C$4:$C$103,MATCH(F1924&amp;"|"&amp;G1924,'分け方の表'!$D$4:$D$103,0))&amp;"",IFERROR(INDEX('分け方の表'!$C$4:$C$103,MATCH(F1924&amp;"|（ほか全部）",'分け方の表'!$D$4:$D$103,0))&amp;"","未分類"))))</f>
        <v/>
      </c>
      <c r="S1924" s="39">
        <f>IF(L1924&lt;&gt;1,"",IF(N1924=1,"",IF(IF(O1924&gt;0,INDEX('分け方の表'!$N$4:$N$53,O1924)&amp;"","")&lt;&gt;"",IF(INDEX('分け方の表'!$N$4:$N$53,O1924)="（数えない）","",INDEX('分け方の表'!$N$4:$N$53,O1924)&amp;""),IF(I1924&amp;""="1",IF((Q1924&lt;&gt;"")*(D1924&lt;0)*(IFERROR(INDEX('入力'!$E$30:$E$88,MATCH(Q1924,'入力'!$A$30:$A$88,0)),"")="貯める・増やす"),Q1924,""),IF(A1924&amp;""="0","",IF(Q1924&lt;&gt;"",Q1924,R1924))))))</f>
        <v/>
      </c>
      <c r="T1924" s="56">
        <f>IF(S1924="","",IF(IFERROR(INDEX('入力'!$E$30:$E$88,MATCH(S1924,'入力'!$A$30:$A$88,0)),"")="入るお金",D1924,-D1924))</f>
        <v/>
      </c>
      <c r="U1924" s="39">
        <f>IF(L1924="","",IF(L1924&lt;&gt;1,"見出しなど",IF(N1924=1,"重なり",IF(S1924="",IF(O1924&gt;0,"数えない（直した）",IF(I1924&amp;""="1","振替",IF(A1924&amp;""="0","計算対象外","数えない"))),IF(COUNTIFS('入力'!$A$30:$A$88,S1924)=0,"一覧にない費目",IF(O1924&gt;0,"直した",IF(S1924="未分類","未分類","OK")))))))</f>
        <v/>
      </c>
    </row>
    <row r="1925">
      <c r="A1925" s="40" t="n"/>
      <c r="B1925" s="34" t="n"/>
      <c r="C1925" s="35" t="n"/>
      <c r="D1925" s="36" t="n"/>
      <c r="E1925" s="35" t="n"/>
      <c r="F1925" s="35" t="n"/>
      <c r="G1925" s="35" t="n"/>
      <c r="H1925" s="35" t="n"/>
      <c r="I1925" s="40" t="n"/>
      <c r="J1925" s="35" t="n"/>
      <c r="L1925" s="39">
        <f>IF(B1925="","",IFERROR(YEAR(B1925)*0+D1925*0+1,0))</f>
        <v/>
      </c>
      <c r="M1925" s="55">
        <f>IF(L1925&lt;&gt;1,"",IF(O1925&gt;0,IF(INDEX('分け方の表'!$O$4:$O$53,O1925)&lt;&gt;"",DATE(YEAR(INDEX('分け方の表'!$O$4:$O$53,O1925)),MONTH(INDEX('分け方の表'!$O$4:$O$53,O1925)),1),DATE(YEAR(B1925),MONTH(B1925),1)),DATE(YEAR(B1925),MONTH(B1925),1)))</f>
        <v/>
      </c>
      <c r="N1925" s="39">
        <f>IF(L1925&lt;&gt;1,"",IF(J1925="",0,IF(COUNTIFS($J$4:J1925,J1925)&gt;1,1,0)))</f>
        <v/>
      </c>
      <c r="O1925" s="39">
        <f>IF(L1925&lt;&gt;1,"",IF(J1925="",0,IFERROR(MATCH(J1925,'分け方の表'!$M$4:$M$53,0),0)))</f>
        <v/>
      </c>
      <c r="P1925" s="39">
        <f>IF(L1925&lt;&gt;1,"",IF(SUMPRODUCT((COUNTIFS(C1925,"*"&amp;'分け方の表'!$F$4:$F$23&amp;"*")&gt;0)*('分け方の表'!$F$4:$F$23&lt;&gt;"")*'分け方の表'!$I$4:$I$23)=0,99,1+COUNTIFS('分け方の表'!$I$4:$I$23,"&gt;"&amp;SUMPRODUCT((COUNTIFS(C1925,"*"&amp;'分け方の表'!$F$4:$F$23&amp;"*")&gt;0)*('分け方の表'!$F$4:$F$23&lt;&gt;"")*'分け方の表'!$I$4:$I$23))))</f>
        <v/>
      </c>
      <c r="Q1925" s="39">
        <f>IF(L1925&lt;&gt;1,"",IF(P1925&gt;=99,"",INDEX('分け方の表'!$G$4:$G$23,P1925)&amp;""))</f>
        <v/>
      </c>
      <c r="R1925" s="39">
        <f>IF(L1925&lt;&gt;1,"",IF((F1925="収入")*(G1925="給与")*(E1925&lt;&gt;"")*(COUNTIFS('分け方の表'!$J$4:$J$13,E1925)&gt;0),INDEX('分け方の表'!$K$4:$K$13,MATCH(E1925,'分け方の表'!$J$4:$J$13,0))&amp;"",IFERROR(INDEX('分け方の表'!$C$4:$C$103,MATCH(F1925&amp;"|"&amp;G1925,'分け方の表'!$D$4:$D$103,0))&amp;"",IFERROR(INDEX('分け方の表'!$C$4:$C$103,MATCH(F1925&amp;"|（ほか全部）",'分け方の表'!$D$4:$D$103,0))&amp;"","未分類"))))</f>
        <v/>
      </c>
      <c r="S1925" s="39">
        <f>IF(L1925&lt;&gt;1,"",IF(N1925=1,"",IF(IF(O1925&gt;0,INDEX('分け方の表'!$N$4:$N$53,O1925)&amp;"","")&lt;&gt;"",IF(INDEX('分け方の表'!$N$4:$N$53,O1925)="（数えない）","",INDEX('分け方の表'!$N$4:$N$53,O1925)&amp;""),IF(I1925&amp;""="1",IF((Q1925&lt;&gt;"")*(D1925&lt;0)*(IFERROR(INDEX('入力'!$E$30:$E$88,MATCH(Q1925,'入力'!$A$30:$A$88,0)),"")="貯める・増やす"),Q1925,""),IF(A1925&amp;""="0","",IF(Q1925&lt;&gt;"",Q1925,R1925))))))</f>
        <v/>
      </c>
      <c r="T1925" s="56">
        <f>IF(S1925="","",IF(IFERROR(INDEX('入力'!$E$30:$E$88,MATCH(S1925,'入力'!$A$30:$A$88,0)),"")="入るお金",D1925,-D1925))</f>
        <v/>
      </c>
      <c r="U1925" s="39">
        <f>IF(L1925="","",IF(L1925&lt;&gt;1,"見出しなど",IF(N1925=1,"重なり",IF(S1925="",IF(O1925&gt;0,"数えない（直した）",IF(I1925&amp;""="1","振替",IF(A1925&amp;""="0","計算対象外","数えない"))),IF(COUNTIFS('入力'!$A$30:$A$88,S1925)=0,"一覧にない費目",IF(O1925&gt;0,"直した",IF(S1925="未分類","未分類","OK")))))))</f>
        <v/>
      </c>
    </row>
    <row r="1926">
      <c r="A1926" s="40" t="n"/>
      <c r="B1926" s="34" t="n"/>
      <c r="C1926" s="35" t="n"/>
      <c r="D1926" s="36" t="n"/>
      <c r="E1926" s="35" t="n"/>
      <c r="F1926" s="35" t="n"/>
      <c r="G1926" s="35" t="n"/>
      <c r="H1926" s="35" t="n"/>
      <c r="I1926" s="40" t="n"/>
      <c r="J1926" s="35" t="n"/>
      <c r="L1926" s="39">
        <f>IF(B1926="","",IFERROR(YEAR(B1926)*0+D1926*0+1,0))</f>
        <v/>
      </c>
      <c r="M1926" s="55">
        <f>IF(L1926&lt;&gt;1,"",IF(O1926&gt;0,IF(INDEX('分け方の表'!$O$4:$O$53,O1926)&lt;&gt;"",DATE(YEAR(INDEX('分け方の表'!$O$4:$O$53,O1926)),MONTH(INDEX('分け方の表'!$O$4:$O$53,O1926)),1),DATE(YEAR(B1926),MONTH(B1926),1)),DATE(YEAR(B1926),MONTH(B1926),1)))</f>
        <v/>
      </c>
      <c r="N1926" s="39">
        <f>IF(L1926&lt;&gt;1,"",IF(J1926="",0,IF(COUNTIFS($J$4:J1926,J1926)&gt;1,1,0)))</f>
        <v/>
      </c>
      <c r="O1926" s="39">
        <f>IF(L1926&lt;&gt;1,"",IF(J1926="",0,IFERROR(MATCH(J1926,'分け方の表'!$M$4:$M$53,0),0)))</f>
        <v/>
      </c>
      <c r="P1926" s="39">
        <f>IF(L1926&lt;&gt;1,"",IF(SUMPRODUCT((COUNTIFS(C1926,"*"&amp;'分け方の表'!$F$4:$F$23&amp;"*")&gt;0)*('分け方の表'!$F$4:$F$23&lt;&gt;"")*'分け方の表'!$I$4:$I$23)=0,99,1+COUNTIFS('分け方の表'!$I$4:$I$23,"&gt;"&amp;SUMPRODUCT((COUNTIFS(C1926,"*"&amp;'分け方の表'!$F$4:$F$23&amp;"*")&gt;0)*('分け方の表'!$F$4:$F$23&lt;&gt;"")*'分け方の表'!$I$4:$I$23))))</f>
        <v/>
      </c>
      <c r="Q1926" s="39">
        <f>IF(L1926&lt;&gt;1,"",IF(P1926&gt;=99,"",INDEX('分け方の表'!$G$4:$G$23,P1926)&amp;""))</f>
        <v/>
      </c>
      <c r="R1926" s="39">
        <f>IF(L1926&lt;&gt;1,"",IF((F1926="収入")*(G1926="給与")*(E1926&lt;&gt;"")*(COUNTIFS('分け方の表'!$J$4:$J$13,E1926)&gt;0),INDEX('分け方の表'!$K$4:$K$13,MATCH(E1926,'分け方の表'!$J$4:$J$13,0))&amp;"",IFERROR(INDEX('分け方の表'!$C$4:$C$103,MATCH(F1926&amp;"|"&amp;G1926,'分け方の表'!$D$4:$D$103,0))&amp;"",IFERROR(INDEX('分け方の表'!$C$4:$C$103,MATCH(F1926&amp;"|（ほか全部）",'分け方の表'!$D$4:$D$103,0))&amp;"","未分類"))))</f>
        <v/>
      </c>
      <c r="S1926" s="39">
        <f>IF(L1926&lt;&gt;1,"",IF(N1926=1,"",IF(IF(O1926&gt;0,INDEX('分け方の表'!$N$4:$N$53,O1926)&amp;"","")&lt;&gt;"",IF(INDEX('分け方の表'!$N$4:$N$53,O1926)="（数えない）","",INDEX('分け方の表'!$N$4:$N$53,O1926)&amp;""),IF(I1926&amp;""="1",IF((Q1926&lt;&gt;"")*(D1926&lt;0)*(IFERROR(INDEX('入力'!$E$30:$E$88,MATCH(Q1926,'入力'!$A$30:$A$88,0)),"")="貯める・増やす"),Q1926,""),IF(A1926&amp;""="0","",IF(Q1926&lt;&gt;"",Q1926,R1926))))))</f>
        <v/>
      </c>
      <c r="T1926" s="56">
        <f>IF(S1926="","",IF(IFERROR(INDEX('入力'!$E$30:$E$88,MATCH(S1926,'入力'!$A$30:$A$88,0)),"")="入るお金",D1926,-D1926))</f>
        <v/>
      </c>
      <c r="U1926" s="39">
        <f>IF(L1926="","",IF(L1926&lt;&gt;1,"見出しなど",IF(N1926=1,"重なり",IF(S1926="",IF(O1926&gt;0,"数えない（直した）",IF(I1926&amp;""="1","振替",IF(A1926&amp;""="0","計算対象外","数えない"))),IF(COUNTIFS('入力'!$A$30:$A$88,S1926)=0,"一覧にない費目",IF(O1926&gt;0,"直した",IF(S1926="未分類","未分類","OK")))))))</f>
        <v/>
      </c>
    </row>
    <row r="1927">
      <c r="A1927" s="40" t="n"/>
      <c r="B1927" s="34" t="n"/>
      <c r="C1927" s="35" t="n"/>
      <c r="D1927" s="36" t="n"/>
      <c r="E1927" s="35" t="n"/>
      <c r="F1927" s="35" t="n"/>
      <c r="G1927" s="35" t="n"/>
      <c r="H1927" s="35" t="n"/>
      <c r="I1927" s="40" t="n"/>
      <c r="J1927" s="35" t="n"/>
      <c r="L1927" s="39">
        <f>IF(B1927="","",IFERROR(YEAR(B1927)*0+D1927*0+1,0))</f>
        <v/>
      </c>
      <c r="M1927" s="55">
        <f>IF(L1927&lt;&gt;1,"",IF(O1927&gt;0,IF(INDEX('分け方の表'!$O$4:$O$53,O1927)&lt;&gt;"",DATE(YEAR(INDEX('分け方の表'!$O$4:$O$53,O1927)),MONTH(INDEX('分け方の表'!$O$4:$O$53,O1927)),1),DATE(YEAR(B1927),MONTH(B1927),1)),DATE(YEAR(B1927),MONTH(B1927),1)))</f>
        <v/>
      </c>
      <c r="N1927" s="39">
        <f>IF(L1927&lt;&gt;1,"",IF(J1927="",0,IF(COUNTIFS($J$4:J1927,J1927)&gt;1,1,0)))</f>
        <v/>
      </c>
      <c r="O1927" s="39">
        <f>IF(L1927&lt;&gt;1,"",IF(J1927="",0,IFERROR(MATCH(J1927,'分け方の表'!$M$4:$M$53,0),0)))</f>
        <v/>
      </c>
      <c r="P1927" s="39">
        <f>IF(L1927&lt;&gt;1,"",IF(SUMPRODUCT((COUNTIFS(C1927,"*"&amp;'分け方の表'!$F$4:$F$23&amp;"*")&gt;0)*('分け方の表'!$F$4:$F$23&lt;&gt;"")*'分け方の表'!$I$4:$I$23)=0,99,1+COUNTIFS('分け方の表'!$I$4:$I$23,"&gt;"&amp;SUMPRODUCT((COUNTIFS(C1927,"*"&amp;'分け方の表'!$F$4:$F$23&amp;"*")&gt;0)*('分け方の表'!$F$4:$F$23&lt;&gt;"")*'分け方の表'!$I$4:$I$23))))</f>
        <v/>
      </c>
      <c r="Q1927" s="39">
        <f>IF(L1927&lt;&gt;1,"",IF(P1927&gt;=99,"",INDEX('分け方の表'!$G$4:$G$23,P1927)&amp;""))</f>
        <v/>
      </c>
      <c r="R1927" s="39">
        <f>IF(L1927&lt;&gt;1,"",IF((F1927="収入")*(G1927="給与")*(E1927&lt;&gt;"")*(COUNTIFS('分け方の表'!$J$4:$J$13,E1927)&gt;0),INDEX('分け方の表'!$K$4:$K$13,MATCH(E1927,'分け方の表'!$J$4:$J$13,0))&amp;"",IFERROR(INDEX('分け方の表'!$C$4:$C$103,MATCH(F1927&amp;"|"&amp;G1927,'分け方の表'!$D$4:$D$103,0))&amp;"",IFERROR(INDEX('分け方の表'!$C$4:$C$103,MATCH(F1927&amp;"|（ほか全部）",'分け方の表'!$D$4:$D$103,0))&amp;"","未分類"))))</f>
        <v/>
      </c>
      <c r="S1927" s="39">
        <f>IF(L1927&lt;&gt;1,"",IF(N1927=1,"",IF(IF(O1927&gt;0,INDEX('分け方の表'!$N$4:$N$53,O1927)&amp;"","")&lt;&gt;"",IF(INDEX('分け方の表'!$N$4:$N$53,O1927)="（数えない）","",INDEX('分け方の表'!$N$4:$N$53,O1927)&amp;""),IF(I1927&amp;""="1",IF((Q1927&lt;&gt;"")*(D1927&lt;0)*(IFERROR(INDEX('入力'!$E$30:$E$88,MATCH(Q1927,'入力'!$A$30:$A$88,0)),"")="貯める・増やす"),Q1927,""),IF(A1927&amp;""="0","",IF(Q1927&lt;&gt;"",Q1927,R1927))))))</f>
        <v/>
      </c>
      <c r="T1927" s="56">
        <f>IF(S1927="","",IF(IFERROR(INDEX('入力'!$E$30:$E$88,MATCH(S1927,'入力'!$A$30:$A$88,0)),"")="入るお金",D1927,-D1927))</f>
        <v/>
      </c>
      <c r="U1927" s="39">
        <f>IF(L1927="","",IF(L1927&lt;&gt;1,"見出しなど",IF(N1927=1,"重なり",IF(S1927="",IF(O1927&gt;0,"数えない（直した）",IF(I1927&amp;""="1","振替",IF(A1927&amp;""="0","計算対象外","数えない"))),IF(COUNTIFS('入力'!$A$30:$A$88,S1927)=0,"一覧にない費目",IF(O1927&gt;0,"直した",IF(S1927="未分類","未分類","OK")))))))</f>
        <v/>
      </c>
    </row>
    <row r="1928">
      <c r="A1928" s="40" t="n"/>
      <c r="B1928" s="34" t="n"/>
      <c r="C1928" s="35" t="n"/>
      <c r="D1928" s="36" t="n"/>
      <c r="E1928" s="35" t="n"/>
      <c r="F1928" s="35" t="n"/>
      <c r="G1928" s="35" t="n"/>
      <c r="H1928" s="35" t="n"/>
      <c r="I1928" s="40" t="n"/>
      <c r="J1928" s="35" t="n"/>
      <c r="L1928" s="39">
        <f>IF(B1928="","",IFERROR(YEAR(B1928)*0+D1928*0+1,0))</f>
        <v/>
      </c>
      <c r="M1928" s="55">
        <f>IF(L1928&lt;&gt;1,"",IF(O1928&gt;0,IF(INDEX('分け方の表'!$O$4:$O$53,O1928)&lt;&gt;"",DATE(YEAR(INDEX('分け方の表'!$O$4:$O$53,O1928)),MONTH(INDEX('分け方の表'!$O$4:$O$53,O1928)),1),DATE(YEAR(B1928),MONTH(B1928),1)),DATE(YEAR(B1928),MONTH(B1928),1)))</f>
        <v/>
      </c>
      <c r="N1928" s="39">
        <f>IF(L1928&lt;&gt;1,"",IF(J1928="",0,IF(COUNTIFS($J$4:J1928,J1928)&gt;1,1,0)))</f>
        <v/>
      </c>
      <c r="O1928" s="39">
        <f>IF(L1928&lt;&gt;1,"",IF(J1928="",0,IFERROR(MATCH(J1928,'分け方の表'!$M$4:$M$53,0),0)))</f>
        <v/>
      </c>
      <c r="P1928" s="39">
        <f>IF(L1928&lt;&gt;1,"",IF(SUMPRODUCT((COUNTIFS(C1928,"*"&amp;'分け方の表'!$F$4:$F$23&amp;"*")&gt;0)*('分け方の表'!$F$4:$F$23&lt;&gt;"")*'分け方の表'!$I$4:$I$23)=0,99,1+COUNTIFS('分け方の表'!$I$4:$I$23,"&gt;"&amp;SUMPRODUCT((COUNTIFS(C1928,"*"&amp;'分け方の表'!$F$4:$F$23&amp;"*")&gt;0)*('分け方の表'!$F$4:$F$23&lt;&gt;"")*'分け方の表'!$I$4:$I$23))))</f>
        <v/>
      </c>
      <c r="Q1928" s="39">
        <f>IF(L1928&lt;&gt;1,"",IF(P1928&gt;=99,"",INDEX('分け方の表'!$G$4:$G$23,P1928)&amp;""))</f>
        <v/>
      </c>
      <c r="R1928" s="39">
        <f>IF(L1928&lt;&gt;1,"",IF((F1928="収入")*(G1928="給与")*(E1928&lt;&gt;"")*(COUNTIFS('分け方の表'!$J$4:$J$13,E1928)&gt;0),INDEX('分け方の表'!$K$4:$K$13,MATCH(E1928,'分け方の表'!$J$4:$J$13,0))&amp;"",IFERROR(INDEX('分け方の表'!$C$4:$C$103,MATCH(F1928&amp;"|"&amp;G1928,'分け方の表'!$D$4:$D$103,0))&amp;"",IFERROR(INDEX('分け方の表'!$C$4:$C$103,MATCH(F1928&amp;"|（ほか全部）",'分け方の表'!$D$4:$D$103,0))&amp;"","未分類"))))</f>
        <v/>
      </c>
      <c r="S1928" s="39">
        <f>IF(L1928&lt;&gt;1,"",IF(N1928=1,"",IF(IF(O1928&gt;0,INDEX('分け方の表'!$N$4:$N$53,O1928)&amp;"","")&lt;&gt;"",IF(INDEX('分け方の表'!$N$4:$N$53,O1928)="（数えない）","",INDEX('分け方の表'!$N$4:$N$53,O1928)&amp;""),IF(I1928&amp;""="1",IF((Q1928&lt;&gt;"")*(D1928&lt;0)*(IFERROR(INDEX('入力'!$E$30:$E$88,MATCH(Q1928,'入力'!$A$30:$A$88,0)),"")="貯める・増やす"),Q1928,""),IF(A1928&amp;""="0","",IF(Q1928&lt;&gt;"",Q1928,R1928))))))</f>
        <v/>
      </c>
      <c r="T1928" s="56">
        <f>IF(S1928="","",IF(IFERROR(INDEX('入力'!$E$30:$E$88,MATCH(S1928,'入力'!$A$30:$A$88,0)),"")="入るお金",D1928,-D1928))</f>
        <v/>
      </c>
      <c r="U1928" s="39">
        <f>IF(L1928="","",IF(L1928&lt;&gt;1,"見出しなど",IF(N1928=1,"重なり",IF(S1928="",IF(O1928&gt;0,"数えない（直した）",IF(I1928&amp;""="1","振替",IF(A1928&amp;""="0","計算対象外","数えない"))),IF(COUNTIFS('入力'!$A$30:$A$88,S1928)=0,"一覧にない費目",IF(O1928&gt;0,"直した",IF(S1928="未分類","未分類","OK")))))))</f>
        <v/>
      </c>
    </row>
    <row r="1929">
      <c r="A1929" s="40" t="n"/>
      <c r="B1929" s="34" t="n"/>
      <c r="C1929" s="35" t="n"/>
      <c r="D1929" s="36" t="n"/>
      <c r="E1929" s="35" t="n"/>
      <c r="F1929" s="35" t="n"/>
      <c r="G1929" s="35" t="n"/>
      <c r="H1929" s="35" t="n"/>
      <c r="I1929" s="40" t="n"/>
      <c r="J1929" s="35" t="n"/>
      <c r="L1929" s="39">
        <f>IF(B1929="","",IFERROR(YEAR(B1929)*0+D1929*0+1,0))</f>
        <v/>
      </c>
      <c r="M1929" s="55">
        <f>IF(L1929&lt;&gt;1,"",IF(O1929&gt;0,IF(INDEX('分け方の表'!$O$4:$O$53,O1929)&lt;&gt;"",DATE(YEAR(INDEX('分け方の表'!$O$4:$O$53,O1929)),MONTH(INDEX('分け方の表'!$O$4:$O$53,O1929)),1),DATE(YEAR(B1929),MONTH(B1929),1)),DATE(YEAR(B1929),MONTH(B1929),1)))</f>
        <v/>
      </c>
      <c r="N1929" s="39">
        <f>IF(L1929&lt;&gt;1,"",IF(J1929="",0,IF(COUNTIFS($J$4:J1929,J1929)&gt;1,1,0)))</f>
        <v/>
      </c>
      <c r="O1929" s="39">
        <f>IF(L1929&lt;&gt;1,"",IF(J1929="",0,IFERROR(MATCH(J1929,'分け方の表'!$M$4:$M$53,0),0)))</f>
        <v/>
      </c>
      <c r="P1929" s="39">
        <f>IF(L1929&lt;&gt;1,"",IF(SUMPRODUCT((COUNTIFS(C1929,"*"&amp;'分け方の表'!$F$4:$F$23&amp;"*")&gt;0)*('分け方の表'!$F$4:$F$23&lt;&gt;"")*'分け方の表'!$I$4:$I$23)=0,99,1+COUNTIFS('分け方の表'!$I$4:$I$23,"&gt;"&amp;SUMPRODUCT((COUNTIFS(C1929,"*"&amp;'分け方の表'!$F$4:$F$23&amp;"*")&gt;0)*('分け方の表'!$F$4:$F$23&lt;&gt;"")*'分け方の表'!$I$4:$I$23))))</f>
        <v/>
      </c>
      <c r="Q1929" s="39">
        <f>IF(L1929&lt;&gt;1,"",IF(P1929&gt;=99,"",INDEX('分け方の表'!$G$4:$G$23,P1929)&amp;""))</f>
        <v/>
      </c>
      <c r="R1929" s="39">
        <f>IF(L1929&lt;&gt;1,"",IF((F1929="収入")*(G1929="給与")*(E1929&lt;&gt;"")*(COUNTIFS('分け方の表'!$J$4:$J$13,E1929)&gt;0),INDEX('分け方の表'!$K$4:$K$13,MATCH(E1929,'分け方の表'!$J$4:$J$13,0))&amp;"",IFERROR(INDEX('分け方の表'!$C$4:$C$103,MATCH(F1929&amp;"|"&amp;G1929,'分け方の表'!$D$4:$D$103,0))&amp;"",IFERROR(INDEX('分け方の表'!$C$4:$C$103,MATCH(F1929&amp;"|（ほか全部）",'分け方の表'!$D$4:$D$103,0))&amp;"","未分類"))))</f>
        <v/>
      </c>
      <c r="S1929" s="39">
        <f>IF(L1929&lt;&gt;1,"",IF(N1929=1,"",IF(IF(O1929&gt;0,INDEX('分け方の表'!$N$4:$N$53,O1929)&amp;"","")&lt;&gt;"",IF(INDEX('分け方の表'!$N$4:$N$53,O1929)="（数えない）","",INDEX('分け方の表'!$N$4:$N$53,O1929)&amp;""),IF(I1929&amp;""="1",IF((Q1929&lt;&gt;"")*(D1929&lt;0)*(IFERROR(INDEX('入力'!$E$30:$E$88,MATCH(Q1929,'入力'!$A$30:$A$88,0)),"")="貯める・増やす"),Q1929,""),IF(A1929&amp;""="0","",IF(Q1929&lt;&gt;"",Q1929,R1929))))))</f>
        <v/>
      </c>
      <c r="T1929" s="56">
        <f>IF(S1929="","",IF(IFERROR(INDEX('入力'!$E$30:$E$88,MATCH(S1929,'入力'!$A$30:$A$88,0)),"")="入るお金",D1929,-D1929))</f>
        <v/>
      </c>
      <c r="U1929" s="39">
        <f>IF(L1929="","",IF(L1929&lt;&gt;1,"見出しなど",IF(N1929=1,"重なり",IF(S1929="",IF(O1929&gt;0,"数えない（直した）",IF(I1929&amp;""="1","振替",IF(A1929&amp;""="0","計算対象外","数えない"))),IF(COUNTIFS('入力'!$A$30:$A$88,S1929)=0,"一覧にない費目",IF(O1929&gt;0,"直した",IF(S1929="未分類","未分類","OK")))))))</f>
        <v/>
      </c>
    </row>
    <row r="1930">
      <c r="A1930" s="40" t="n"/>
      <c r="B1930" s="34" t="n"/>
      <c r="C1930" s="35" t="n"/>
      <c r="D1930" s="36" t="n"/>
      <c r="E1930" s="35" t="n"/>
      <c r="F1930" s="35" t="n"/>
      <c r="G1930" s="35" t="n"/>
      <c r="H1930" s="35" t="n"/>
      <c r="I1930" s="40" t="n"/>
      <c r="J1930" s="35" t="n"/>
      <c r="L1930" s="39">
        <f>IF(B1930="","",IFERROR(YEAR(B1930)*0+D1930*0+1,0))</f>
        <v/>
      </c>
      <c r="M1930" s="55">
        <f>IF(L1930&lt;&gt;1,"",IF(O1930&gt;0,IF(INDEX('分け方の表'!$O$4:$O$53,O1930)&lt;&gt;"",DATE(YEAR(INDEX('分け方の表'!$O$4:$O$53,O1930)),MONTH(INDEX('分け方の表'!$O$4:$O$53,O1930)),1),DATE(YEAR(B1930),MONTH(B1930),1)),DATE(YEAR(B1930),MONTH(B1930),1)))</f>
        <v/>
      </c>
      <c r="N1930" s="39">
        <f>IF(L1930&lt;&gt;1,"",IF(J1930="",0,IF(COUNTIFS($J$4:J1930,J1930)&gt;1,1,0)))</f>
        <v/>
      </c>
      <c r="O1930" s="39">
        <f>IF(L1930&lt;&gt;1,"",IF(J1930="",0,IFERROR(MATCH(J1930,'分け方の表'!$M$4:$M$53,0),0)))</f>
        <v/>
      </c>
      <c r="P1930" s="39">
        <f>IF(L1930&lt;&gt;1,"",IF(SUMPRODUCT((COUNTIFS(C1930,"*"&amp;'分け方の表'!$F$4:$F$23&amp;"*")&gt;0)*('分け方の表'!$F$4:$F$23&lt;&gt;"")*'分け方の表'!$I$4:$I$23)=0,99,1+COUNTIFS('分け方の表'!$I$4:$I$23,"&gt;"&amp;SUMPRODUCT((COUNTIFS(C1930,"*"&amp;'分け方の表'!$F$4:$F$23&amp;"*")&gt;0)*('分け方の表'!$F$4:$F$23&lt;&gt;"")*'分け方の表'!$I$4:$I$23))))</f>
        <v/>
      </c>
      <c r="Q1930" s="39">
        <f>IF(L1930&lt;&gt;1,"",IF(P1930&gt;=99,"",INDEX('分け方の表'!$G$4:$G$23,P1930)&amp;""))</f>
        <v/>
      </c>
      <c r="R1930" s="39">
        <f>IF(L1930&lt;&gt;1,"",IF((F1930="収入")*(G1930="給与")*(E1930&lt;&gt;"")*(COUNTIFS('分け方の表'!$J$4:$J$13,E1930)&gt;0),INDEX('分け方の表'!$K$4:$K$13,MATCH(E1930,'分け方の表'!$J$4:$J$13,0))&amp;"",IFERROR(INDEX('分け方の表'!$C$4:$C$103,MATCH(F1930&amp;"|"&amp;G1930,'分け方の表'!$D$4:$D$103,0))&amp;"",IFERROR(INDEX('分け方の表'!$C$4:$C$103,MATCH(F1930&amp;"|（ほか全部）",'分け方の表'!$D$4:$D$103,0))&amp;"","未分類"))))</f>
        <v/>
      </c>
      <c r="S1930" s="39">
        <f>IF(L1930&lt;&gt;1,"",IF(N1930=1,"",IF(IF(O1930&gt;0,INDEX('分け方の表'!$N$4:$N$53,O1930)&amp;"","")&lt;&gt;"",IF(INDEX('分け方の表'!$N$4:$N$53,O1930)="（数えない）","",INDEX('分け方の表'!$N$4:$N$53,O1930)&amp;""),IF(I1930&amp;""="1",IF((Q1930&lt;&gt;"")*(D1930&lt;0)*(IFERROR(INDEX('入力'!$E$30:$E$88,MATCH(Q1930,'入力'!$A$30:$A$88,0)),"")="貯める・増やす"),Q1930,""),IF(A1930&amp;""="0","",IF(Q1930&lt;&gt;"",Q1930,R1930))))))</f>
        <v/>
      </c>
      <c r="T1930" s="56">
        <f>IF(S1930="","",IF(IFERROR(INDEX('入力'!$E$30:$E$88,MATCH(S1930,'入力'!$A$30:$A$88,0)),"")="入るお金",D1930,-D1930))</f>
        <v/>
      </c>
      <c r="U1930" s="39">
        <f>IF(L1930="","",IF(L1930&lt;&gt;1,"見出しなど",IF(N1930=1,"重なり",IF(S1930="",IF(O1930&gt;0,"数えない（直した）",IF(I1930&amp;""="1","振替",IF(A1930&amp;""="0","計算対象外","数えない"))),IF(COUNTIFS('入力'!$A$30:$A$88,S1930)=0,"一覧にない費目",IF(O1930&gt;0,"直した",IF(S1930="未分類","未分類","OK")))))))</f>
        <v/>
      </c>
    </row>
    <row r="1931">
      <c r="A1931" s="40" t="n"/>
      <c r="B1931" s="34" t="n"/>
      <c r="C1931" s="35" t="n"/>
      <c r="D1931" s="36" t="n"/>
      <c r="E1931" s="35" t="n"/>
      <c r="F1931" s="35" t="n"/>
      <c r="G1931" s="35" t="n"/>
      <c r="H1931" s="35" t="n"/>
      <c r="I1931" s="40" t="n"/>
      <c r="J1931" s="35" t="n"/>
      <c r="L1931" s="39">
        <f>IF(B1931="","",IFERROR(YEAR(B1931)*0+D1931*0+1,0))</f>
        <v/>
      </c>
      <c r="M1931" s="55">
        <f>IF(L1931&lt;&gt;1,"",IF(O1931&gt;0,IF(INDEX('分け方の表'!$O$4:$O$53,O1931)&lt;&gt;"",DATE(YEAR(INDEX('分け方の表'!$O$4:$O$53,O1931)),MONTH(INDEX('分け方の表'!$O$4:$O$53,O1931)),1),DATE(YEAR(B1931),MONTH(B1931),1)),DATE(YEAR(B1931),MONTH(B1931),1)))</f>
        <v/>
      </c>
      <c r="N1931" s="39">
        <f>IF(L1931&lt;&gt;1,"",IF(J1931="",0,IF(COUNTIFS($J$4:J1931,J1931)&gt;1,1,0)))</f>
        <v/>
      </c>
      <c r="O1931" s="39">
        <f>IF(L1931&lt;&gt;1,"",IF(J1931="",0,IFERROR(MATCH(J1931,'分け方の表'!$M$4:$M$53,0),0)))</f>
        <v/>
      </c>
      <c r="P1931" s="39">
        <f>IF(L1931&lt;&gt;1,"",IF(SUMPRODUCT((COUNTIFS(C1931,"*"&amp;'分け方の表'!$F$4:$F$23&amp;"*")&gt;0)*('分け方の表'!$F$4:$F$23&lt;&gt;"")*'分け方の表'!$I$4:$I$23)=0,99,1+COUNTIFS('分け方の表'!$I$4:$I$23,"&gt;"&amp;SUMPRODUCT((COUNTIFS(C1931,"*"&amp;'分け方の表'!$F$4:$F$23&amp;"*")&gt;0)*('分け方の表'!$F$4:$F$23&lt;&gt;"")*'分け方の表'!$I$4:$I$23))))</f>
        <v/>
      </c>
      <c r="Q1931" s="39">
        <f>IF(L1931&lt;&gt;1,"",IF(P1931&gt;=99,"",INDEX('分け方の表'!$G$4:$G$23,P1931)&amp;""))</f>
        <v/>
      </c>
      <c r="R1931" s="39">
        <f>IF(L1931&lt;&gt;1,"",IF((F1931="収入")*(G1931="給与")*(E1931&lt;&gt;"")*(COUNTIFS('分け方の表'!$J$4:$J$13,E1931)&gt;0),INDEX('分け方の表'!$K$4:$K$13,MATCH(E1931,'分け方の表'!$J$4:$J$13,0))&amp;"",IFERROR(INDEX('分け方の表'!$C$4:$C$103,MATCH(F1931&amp;"|"&amp;G1931,'分け方の表'!$D$4:$D$103,0))&amp;"",IFERROR(INDEX('分け方の表'!$C$4:$C$103,MATCH(F1931&amp;"|（ほか全部）",'分け方の表'!$D$4:$D$103,0))&amp;"","未分類"))))</f>
        <v/>
      </c>
      <c r="S1931" s="39">
        <f>IF(L1931&lt;&gt;1,"",IF(N1931=1,"",IF(IF(O1931&gt;0,INDEX('分け方の表'!$N$4:$N$53,O1931)&amp;"","")&lt;&gt;"",IF(INDEX('分け方の表'!$N$4:$N$53,O1931)="（数えない）","",INDEX('分け方の表'!$N$4:$N$53,O1931)&amp;""),IF(I1931&amp;""="1",IF((Q1931&lt;&gt;"")*(D1931&lt;0)*(IFERROR(INDEX('入力'!$E$30:$E$88,MATCH(Q1931,'入力'!$A$30:$A$88,0)),"")="貯める・増やす"),Q1931,""),IF(A1931&amp;""="0","",IF(Q1931&lt;&gt;"",Q1931,R1931))))))</f>
        <v/>
      </c>
      <c r="T1931" s="56">
        <f>IF(S1931="","",IF(IFERROR(INDEX('入力'!$E$30:$E$88,MATCH(S1931,'入力'!$A$30:$A$88,0)),"")="入るお金",D1931,-D1931))</f>
        <v/>
      </c>
      <c r="U1931" s="39">
        <f>IF(L1931="","",IF(L1931&lt;&gt;1,"見出しなど",IF(N1931=1,"重なり",IF(S1931="",IF(O1931&gt;0,"数えない（直した）",IF(I1931&amp;""="1","振替",IF(A1931&amp;""="0","計算対象外","数えない"))),IF(COUNTIFS('入力'!$A$30:$A$88,S1931)=0,"一覧にない費目",IF(O1931&gt;0,"直した",IF(S1931="未分類","未分類","OK")))))))</f>
        <v/>
      </c>
    </row>
    <row r="1932">
      <c r="A1932" s="40" t="n"/>
      <c r="B1932" s="34" t="n"/>
      <c r="C1932" s="35" t="n"/>
      <c r="D1932" s="36" t="n"/>
      <c r="E1932" s="35" t="n"/>
      <c r="F1932" s="35" t="n"/>
      <c r="G1932" s="35" t="n"/>
      <c r="H1932" s="35" t="n"/>
      <c r="I1932" s="40" t="n"/>
      <c r="J1932" s="35" t="n"/>
      <c r="L1932" s="39">
        <f>IF(B1932="","",IFERROR(YEAR(B1932)*0+D1932*0+1,0))</f>
        <v/>
      </c>
      <c r="M1932" s="55">
        <f>IF(L1932&lt;&gt;1,"",IF(O1932&gt;0,IF(INDEX('分け方の表'!$O$4:$O$53,O1932)&lt;&gt;"",DATE(YEAR(INDEX('分け方の表'!$O$4:$O$53,O1932)),MONTH(INDEX('分け方の表'!$O$4:$O$53,O1932)),1),DATE(YEAR(B1932),MONTH(B1932),1)),DATE(YEAR(B1932),MONTH(B1932),1)))</f>
        <v/>
      </c>
      <c r="N1932" s="39">
        <f>IF(L1932&lt;&gt;1,"",IF(J1932="",0,IF(COUNTIFS($J$4:J1932,J1932)&gt;1,1,0)))</f>
        <v/>
      </c>
      <c r="O1932" s="39">
        <f>IF(L1932&lt;&gt;1,"",IF(J1932="",0,IFERROR(MATCH(J1932,'分け方の表'!$M$4:$M$53,0),0)))</f>
        <v/>
      </c>
      <c r="P1932" s="39">
        <f>IF(L1932&lt;&gt;1,"",IF(SUMPRODUCT((COUNTIFS(C1932,"*"&amp;'分け方の表'!$F$4:$F$23&amp;"*")&gt;0)*('分け方の表'!$F$4:$F$23&lt;&gt;"")*'分け方の表'!$I$4:$I$23)=0,99,1+COUNTIFS('分け方の表'!$I$4:$I$23,"&gt;"&amp;SUMPRODUCT((COUNTIFS(C1932,"*"&amp;'分け方の表'!$F$4:$F$23&amp;"*")&gt;0)*('分け方の表'!$F$4:$F$23&lt;&gt;"")*'分け方の表'!$I$4:$I$23))))</f>
        <v/>
      </c>
      <c r="Q1932" s="39">
        <f>IF(L1932&lt;&gt;1,"",IF(P1932&gt;=99,"",INDEX('分け方の表'!$G$4:$G$23,P1932)&amp;""))</f>
        <v/>
      </c>
      <c r="R1932" s="39">
        <f>IF(L1932&lt;&gt;1,"",IF((F1932="収入")*(G1932="給与")*(E1932&lt;&gt;"")*(COUNTIFS('分け方の表'!$J$4:$J$13,E1932)&gt;0),INDEX('分け方の表'!$K$4:$K$13,MATCH(E1932,'分け方の表'!$J$4:$J$13,0))&amp;"",IFERROR(INDEX('分け方の表'!$C$4:$C$103,MATCH(F1932&amp;"|"&amp;G1932,'分け方の表'!$D$4:$D$103,0))&amp;"",IFERROR(INDEX('分け方の表'!$C$4:$C$103,MATCH(F1932&amp;"|（ほか全部）",'分け方の表'!$D$4:$D$103,0))&amp;"","未分類"))))</f>
        <v/>
      </c>
      <c r="S1932" s="39">
        <f>IF(L1932&lt;&gt;1,"",IF(N1932=1,"",IF(IF(O1932&gt;0,INDEX('分け方の表'!$N$4:$N$53,O1932)&amp;"","")&lt;&gt;"",IF(INDEX('分け方の表'!$N$4:$N$53,O1932)="（数えない）","",INDEX('分け方の表'!$N$4:$N$53,O1932)&amp;""),IF(I1932&amp;""="1",IF((Q1932&lt;&gt;"")*(D1932&lt;0)*(IFERROR(INDEX('入力'!$E$30:$E$88,MATCH(Q1932,'入力'!$A$30:$A$88,0)),"")="貯める・増やす"),Q1932,""),IF(A1932&amp;""="0","",IF(Q1932&lt;&gt;"",Q1932,R1932))))))</f>
        <v/>
      </c>
      <c r="T1932" s="56">
        <f>IF(S1932="","",IF(IFERROR(INDEX('入力'!$E$30:$E$88,MATCH(S1932,'入力'!$A$30:$A$88,0)),"")="入るお金",D1932,-D1932))</f>
        <v/>
      </c>
      <c r="U1932" s="39">
        <f>IF(L1932="","",IF(L1932&lt;&gt;1,"見出しなど",IF(N1932=1,"重なり",IF(S1932="",IF(O1932&gt;0,"数えない（直した）",IF(I1932&amp;""="1","振替",IF(A1932&amp;""="0","計算対象外","数えない"))),IF(COUNTIFS('入力'!$A$30:$A$88,S1932)=0,"一覧にない費目",IF(O1932&gt;0,"直した",IF(S1932="未分類","未分類","OK")))))))</f>
        <v/>
      </c>
    </row>
    <row r="1933">
      <c r="A1933" s="40" t="n"/>
      <c r="B1933" s="34" t="n"/>
      <c r="C1933" s="35" t="n"/>
      <c r="D1933" s="36" t="n"/>
      <c r="E1933" s="35" t="n"/>
      <c r="F1933" s="35" t="n"/>
      <c r="G1933" s="35" t="n"/>
      <c r="H1933" s="35" t="n"/>
      <c r="I1933" s="40" t="n"/>
      <c r="J1933" s="35" t="n"/>
      <c r="L1933" s="39">
        <f>IF(B1933="","",IFERROR(YEAR(B1933)*0+D1933*0+1,0))</f>
        <v/>
      </c>
      <c r="M1933" s="55">
        <f>IF(L1933&lt;&gt;1,"",IF(O1933&gt;0,IF(INDEX('分け方の表'!$O$4:$O$53,O1933)&lt;&gt;"",DATE(YEAR(INDEX('分け方の表'!$O$4:$O$53,O1933)),MONTH(INDEX('分け方の表'!$O$4:$O$53,O1933)),1),DATE(YEAR(B1933),MONTH(B1933),1)),DATE(YEAR(B1933),MONTH(B1933),1)))</f>
        <v/>
      </c>
      <c r="N1933" s="39">
        <f>IF(L1933&lt;&gt;1,"",IF(J1933="",0,IF(COUNTIFS($J$4:J1933,J1933)&gt;1,1,0)))</f>
        <v/>
      </c>
      <c r="O1933" s="39">
        <f>IF(L1933&lt;&gt;1,"",IF(J1933="",0,IFERROR(MATCH(J1933,'分け方の表'!$M$4:$M$53,0),0)))</f>
        <v/>
      </c>
      <c r="P1933" s="39">
        <f>IF(L1933&lt;&gt;1,"",IF(SUMPRODUCT((COUNTIFS(C1933,"*"&amp;'分け方の表'!$F$4:$F$23&amp;"*")&gt;0)*('分け方の表'!$F$4:$F$23&lt;&gt;"")*'分け方の表'!$I$4:$I$23)=0,99,1+COUNTIFS('分け方の表'!$I$4:$I$23,"&gt;"&amp;SUMPRODUCT((COUNTIFS(C1933,"*"&amp;'分け方の表'!$F$4:$F$23&amp;"*")&gt;0)*('分け方の表'!$F$4:$F$23&lt;&gt;"")*'分け方の表'!$I$4:$I$23))))</f>
        <v/>
      </c>
      <c r="Q1933" s="39">
        <f>IF(L1933&lt;&gt;1,"",IF(P1933&gt;=99,"",INDEX('分け方の表'!$G$4:$G$23,P1933)&amp;""))</f>
        <v/>
      </c>
      <c r="R1933" s="39">
        <f>IF(L1933&lt;&gt;1,"",IF((F1933="収入")*(G1933="給与")*(E1933&lt;&gt;"")*(COUNTIFS('分け方の表'!$J$4:$J$13,E1933)&gt;0),INDEX('分け方の表'!$K$4:$K$13,MATCH(E1933,'分け方の表'!$J$4:$J$13,0))&amp;"",IFERROR(INDEX('分け方の表'!$C$4:$C$103,MATCH(F1933&amp;"|"&amp;G1933,'分け方の表'!$D$4:$D$103,0))&amp;"",IFERROR(INDEX('分け方の表'!$C$4:$C$103,MATCH(F1933&amp;"|（ほか全部）",'分け方の表'!$D$4:$D$103,0))&amp;"","未分類"))))</f>
        <v/>
      </c>
      <c r="S1933" s="39">
        <f>IF(L1933&lt;&gt;1,"",IF(N1933=1,"",IF(IF(O1933&gt;0,INDEX('分け方の表'!$N$4:$N$53,O1933)&amp;"","")&lt;&gt;"",IF(INDEX('分け方の表'!$N$4:$N$53,O1933)="（数えない）","",INDEX('分け方の表'!$N$4:$N$53,O1933)&amp;""),IF(I1933&amp;""="1",IF((Q1933&lt;&gt;"")*(D1933&lt;0)*(IFERROR(INDEX('入力'!$E$30:$E$88,MATCH(Q1933,'入力'!$A$30:$A$88,0)),"")="貯める・増やす"),Q1933,""),IF(A1933&amp;""="0","",IF(Q1933&lt;&gt;"",Q1933,R1933))))))</f>
        <v/>
      </c>
      <c r="T1933" s="56">
        <f>IF(S1933="","",IF(IFERROR(INDEX('入力'!$E$30:$E$88,MATCH(S1933,'入力'!$A$30:$A$88,0)),"")="入るお金",D1933,-D1933))</f>
        <v/>
      </c>
      <c r="U1933" s="39">
        <f>IF(L1933="","",IF(L1933&lt;&gt;1,"見出しなど",IF(N1933=1,"重なり",IF(S1933="",IF(O1933&gt;0,"数えない（直した）",IF(I1933&amp;""="1","振替",IF(A1933&amp;""="0","計算対象外","数えない"))),IF(COUNTIFS('入力'!$A$30:$A$88,S1933)=0,"一覧にない費目",IF(O1933&gt;0,"直した",IF(S1933="未分類","未分類","OK")))))))</f>
        <v/>
      </c>
    </row>
    <row r="1934">
      <c r="A1934" s="40" t="n"/>
      <c r="B1934" s="34" t="n"/>
      <c r="C1934" s="35" t="n"/>
      <c r="D1934" s="36" t="n"/>
      <c r="E1934" s="35" t="n"/>
      <c r="F1934" s="35" t="n"/>
      <c r="G1934" s="35" t="n"/>
      <c r="H1934" s="35" t="n"/>
      <c r="I1934" s="40" t="n"/>
      <c r="J1934" s="35" t="n"/>
      <c r="L1934" s="39">
        <f>IF(B1934="","",IFERROR(YEAR(B1934)*0+D1934*0+1,0))</f>
        <v/>
      </c>
      <c r="M1934" s="55">
        <f>IF(L1934&lt;&gt;1,"",IF(O1934&gt;0,IF(INDEX('分け方の表'!$O$4:$O$53,O1934)&lt;&gt;"",DATE(YEAR(INDEX('分け方の表'!$O$4:$O$53,O1934)),MONTH(INDEX('分け方の表'!$O$4:$O$53,O1934)),1),DATE(YEAR(B1934),MONTH(B1934),1)),DATE(YEAR(B1934),MONTH(B1934),1)))</f>
        <v/>
      </c>
      <c r="N1934" s="39">
        <f>IF(L1934&lt;&gt;1,"",IF(J1934="",0,IF(COUNTIFS($J$4:J1934,J1934)&gt;1,1,0)))</f>
        <v/>
      </c>
      <c r="O1934" s="39">
        <f>IF(L1934&lt;&gt;1,"",IF(J1934="",0,IFERROR(MATCH(J1934,'分け方の表'!$M$4:$M$53,0),0)))</f>
        <v/>
      </c>
      <c r="P1934" s="39">
        <f>IF(L1934&lt;&gt;1,"",IF(SUMPRODUCT((COUNTIFS(C1934,"*"&amp;'分け方の表'!$F$4:$F$23&amp;"*")&gt;0)*('分け方の表'!$F$4:$F$23&lt;&gt;"")*'分け方の表'!$I$4:$I$23)=0,99,1+COUNTIFS('分け方の表'!$I$4:$I$23,"&gt;"&amp;SUMPRODUCT((COUNTIFS(C1934,"*"&amp;'分け方の表'!$F$4:$F$23&amp;"*")&gt;0)*('分け方の表'!$F$4:$F$23&lt;&gt;"")*'分け方の表'!$I$4:$I$23))))</f>
        <v/>
      </c>
      <c r="Q1934" s="39">
        <f>IF(L1934&lt;&gt;1,"",IF(P1934&gt;=99,"",INDEX('分け方の表'!$G$4:$G$23,P1934)&amp;""))</f>
        <v/>
      </c>
      <c r="R1934" s="39">
        <f>IF(L1934&lt;&gt;1,"",IF((F1934="収入")*(G1934="給与")*(E1934&lt;&gt;"")*(COUNTIFS('分け方の表'!$J$4:$J$13,E1934)&gt;0),INDEX('分け方の表'!$K$4:$K$13,MATCH(E1934,'分け方の表'!$J$4:$J$13,0))&amp;"",IFERROR(INDEX('分け方の表'!$C$4:$C$103,MATCH(F1934&amp;"|"&amp;G1934,'分け方の表'!$D$4:$D$103,0))&amp;"",IFERROR(INDEX('分け方の表'!$C$4:$C$103,MATCH(F1934&amp;"|（ほか全部）",'分け方の表'!$D$4:$D$103,0))&amp;"","未分類"))))</f>
        <v/>
      </c>
      <c r="S1934" s="39">
        <f>IF(L1934&lt;&gt;1,"",IF(N1934=1,"",IF(IF(O1934&gt;0,INDEX('分け方の表'!$N$4:$N$53,O1934)&amp;"","")&lt;&gt;"",IF(INDEX('分け方の表'!$N$4:$N$53,O1934)="（数えない）","",INDEX('分け方の表'!$N$4:$N$53,O1934)&amp;""),IF(I1934&amp;""="1",IF((Q1934&lt;&gt;"")*(D1934&lt;0)*(IFERROR(INDEX('入力'!$E$30:$E$88,MATCH(Q1934,'入力'!$A$30:$A$88,0)),"")="貯める・増やす"),Q1934,""),IF(A1934&amp;""="0","",IF(Q1934&lt;&gt;"",Q1934,R1934))))))</f>
        <v/>
      </c>
      <c r="T1934" s="56">
        <f>IF(S1934="","",IF(IFERROR(INDEX('入力'!$E$30:$E$88,MATCH(S1934,'入力'!$A$30:$A$88,0)),"")="入るお金",D1934,-D1934))</f>
        <v/>
      </c>
      <c r="U1934" s="39">
        <f>IF(L1934="","",IF(L1934&lt;&gt;1,"見出しなど",IF(N1934=1,"重なり",IF(S1934="",IF(O1934&gt;0,"数えない（直した）",IF(I1934&amp;""="1","振替",IF(A1934&amp;""="0","計算対象外","数えない"))),IF(COUNTIFS('入力'!$A$30:$A$88,S1934)=0,"一覧にない費目",IF(O1934&gt;0,"直した",IF(S1934="未分類","未分類","OK")))))))</f>
        <v/>
      </c>
    </row>
    <row r="1935">
      <c r="A1935" s="40" t="n"/>
      <c r="B1935" s="34" t="n"/>
      <c r="C1935" s="35" t="n"/>
      <c r="D1935" s="36" t="n"/>
      <c r="E1935" s="35" t="n"/>
      <c r="F1935" s="35" t="n"/>
      <c r="G1935" s="35" t="n"/>
      <c r="H1935" s="35" t="n"/>
      <c r="I1935" s="40" t="n"/>
      <c r="J1935" s="35" t="n"/>
      <c r="L1935" s="39">
        <f>IF(B1935="","",IFERROR(YEAR(B1935)*0+D1935*0+1,0))</f>
        <v/>
      </c>
      <c r="M1935" s="55">
        <f>IF(L1935&lt;&gt;1,"",IF(O1935&gt;0,IF(INDEX('分け方の表'!$O$4:$O$53,O1935)&lt;&gt;"",DATE(YEAR(INDEX('分け方の表'!$O$4:$O$53,O1935)),MONTH(INDEX('分け方の表'!$O$4:$O$53,O1935)),1),DATE(YEAR(B1935),MONTH(B1935),1)),DATE(YEAR(B1935),MONTH(B1935),1)))</f>
        <v/>
      </c>
      <c r="N1935" s="39">
        <f>IF(L1935&lt;&gt;1,"",IF(J1935="",0,IF(COUNTIFS($J$4:J1935,J1935)&gt;1,1,0)))</f>
        <v/>
      </c>
      <c r="O1935" s="39">
        <f>IF(L1935&lt;&gt;1,"",IF(J1935="",0,IFERROR(MATCH(J1935,'分け方の表'!$M$4:$M$53,0),0)))</f>
        <v/>
      </c>
      <c r="P1935" s="39">
        <f>IF(L1935&lt;&gt;1,"",IF(SUMPRODUCT((COUNTIFS(C1935,"*"&amp;'分け方の表'!$F$4:$F$23&amp;"*")&gt;0)*('分け方の表'!$F$4:$F$23&lt;&gt;"")*'分け方の表'!$I$4:$I$23)=0,99,1+COUNTIFS('分け方の表'!$I$4:$I$23,"&gt;"&amp;SUMPRODUCT((COUNTIFS(C1935,"*"&amp;'分け方の表'!$F$4:$F$23&amp;"*")&gt;0)*('分け方の表'!$F$4:$F$23&lt;&gt;"")*'分け方の表'!$I$4:$I$23))))</f>
        <v/>
      </c>
      <c r="Q1935" s="39">
        <f>IF(L1935&lt;&gt;1,"",IF(P1935&gt;=99,"",INDEX('分け方の表'!$G$4:$G$23,P1935)&amp;""))</f>
        <v/>
      </c>
      <c r="R1935" s="39">
        <f>IF(L1935&lt;&gt;1,"",IF((F1935="収入")*(G1935="給与")*(E1935&lt;&gt;"")*(COUNTIFS('分け方の表'!$J$4:$J$13,E1935)&gt;0),INDEX('分け方の表'!$K$4:$K$13,MATCH(E1935,'分け方の表'!$J$4:$J$13,0))&amp;"",IFERROR(INDEX('分け方の表'!$C$4:$C$103,MATCH(F1935&amp;"|"&amp;G1935,'分け方の表'!$D$4:$D$103,0))&amp;"",IFERROR(INDEX('分け方の表'!$C$4:$C$103,MATCH(F1935&amp;"|（ほか全部）",'分け方の表'!$D$4:$D$103,0))&amp;"","未分類"))))</f>
        <v/>
      </c>
      <c r="S1935" s="39">
        <f>IF(L1935&lt;&gt;1,"",IF(N1935=1,"",IF(IF(O1935&gt;0,INDEX('分け方の表'!$N$4:$N$53,O1935)&amp;"","")&lt;&gt;"",IF(INDEX('分け方の表'!$N$4:$N$53,O1935)="（数えない）","",INDEX('分け方の表'!$N$4:$N$53,O1935)&amp;""),IF(I1935&amp;""="1",IF((Q1935&lt;&gt;"")*(D1935&lt;0)*(IFERROR(INDEX('入力'!$E$30:$E$88,MATCH(Q1935,'入力'!$A$30:$A$88,0)),"")="貯める・増やす"),Q1935,""),IF(A1935&amp;""="0","",IF(Q1935&lt;&gt;"",Q1935,R1935))))))</f>
        <v/>
      </c>
      <c r="T1935" s="56">
        <f>IF(S1935="","",IF(IFERROR(INDEX('入力'!$E$30:$E$88,MATCH(S1935,'入力'!$A$30:$A$88,0)),"")="入るお金",D1935,-D1935))</f>
        <v/>
      </c>
      <c r="U1935" s="39">
        <f>IF(L1935="","",IF(L1935&lt;&gt;1,"見出しなど",IF(N1935=1,"重なり",IF(S1935="",IF(O1935&gt;0,"数えない（直した）",IF(I1935&amp;""="1","振替",IF(A1935&amp;""="0","計算対象外","数えない"))),IF(COUNTIFS('入力'!$A$30:$A$88,S1935)=0,"一覧にない費目",IF(O1935&gt;0,"直した",IF(S1935="未分類","未分類","OK")))))))</f>
        <v/>
      </c>
    </row>
    <row r="1936">
      <c r="A1936" s="40" t="n"/>
      <c r="B1936" s="34" t="n"/>
      <c r="C1936" s="35" t="n"/>
      <c r="D1936" s="36" t="n"/>
      <c r="E1936" s="35" t="n"/>
      <c r="F1936" s="35" t="n"/>
      <c r="G1936" s="35" t="n"/>
      <c r="H1936" s="35" t="n"/>
      <c r="I1936" s="40" t="n"/>
      <c r="J1936" s="35" t="n"/>
      <c r="L1936" s="39">
        <f>IF(B1936="","",IFERROR(YEAR(B1936)*0+D1936*0+1,0))</f>
        <v/>
      </c>
      <c r="M1936" s="55">
        <f>IF(L1936&lt;&gt;1,"",IF(O1936&gt;0,IF(INDEX('分け方の表'!$O$4:$O$53,O1936)&lt;&gt;"",DATE(YEAR(INDEX('分け方の表'!$O$4:$O$53,O1936)),MONTH(INDEX('分け方の表'!$O$4:$O$53,O1936)),1),DATE(YEAR(B1936),MONTH(B1936),1)),DATE(YEAR(B1936),MONTH(B1936),1)))</f>
        <v/>
      </c>
      <c r="N1936" s="39">
        <f>IF(L1936&lt;&gt;1,"",IF(J1936="",0,IF(COUNTIFS($J$4:J1936,J1936)&gt;1,1,0)))</f>
        <v/>
      </c>
      <c r="O1936" s="39">
        <f>IF(L1936&lt;&gt;1,"",IF(J1936="",0,IFERROR(MATCH(J1936,'分け方の表'!$M$4:$M$53,0),0)))</f>
        <v/>
      </c>
      <c r="P1936" s="39">
        <f>IF(L1936&lt;&gt;1,"",IF(SUMPRODUCT((COUNTIFS(C1936,"*"&amp;'分け方の表'!$F$4:$F$23&amp;"*")&gt;0)*('分け方の表'!$F$4:$F$23&lt;&gt;"")*'分け方の表'!$I$4:$I$23)=0,99,1+COUNTIFS('分け方の表'!$I$4:$I$23,"&gt;"&amp;SUMPRODUCT((COUNTIFS(C1936,"*"&amp;'分け方の表'!$F$4:$F$23&amp;"*")&gt;0)*('分け方の表'!$F$4:$F$23&lt;&gt;"")*'分け方の表'!$I$4:$I$23))))</f>
        <v/>
      </c>
      <c r="Q1936" s="39">
        <f>IF(L1936&lt;&gt;1,"",IF(P1936&gt;=99,"",INDEX('分け方の表'!$G$4:$G$23,P1936)&amp;""))</f>
        <v/>
      </c>
      <c r="R1936" s="39">
        <f>IF(L1936&lt;&gt;1,"",IF((F1936="収入")*(G1936="給与")*(E1936&lt;&gt;"")*(COUNTIFS('分け方の表'!$J$4:$J$13,E1936)&gt;0),INDEX('分け方の表'!$K$4:$K$13,MATCH(E1936,'分け方の表'!$J$4:$J$13,0))&amp;"",IFERROR(INDEX('分け方の表'!$C$4:$C$103,MATCH(F1936&amp;"|"&amp;G1936,'分け方の表'!$D$4:$D$103,0))&amp;"",IFERROR(INDEX('分け方の表'!$C$4:$C$103,MATCH(F1936&amp;"|（ほか全部）",'分け方の表'!$D$4:$D$103,0))&amp;"","未分類"))))</f>
        <v/>
      </c>
      <c r="S1936" s="39">
        <f>IF(L1936&lt;&gt;1,"",IF(N1936=1,"",IF(IF(O1936&gt;0,INDEX('分け方の表'!$N$4:$N$53,O1936)&amp;"","")&lt;&gt;"",IF(INDEX('分け方の表'!$N$4:$N$53,O1936)="（数えない）","",INDEX('分け方の表'!$N$4:$N$53,O1936)&amp;""),IF(I1936&amp;""="1",IF((Q1936&lt;&gt;"")*(D1936&lt;0)*(IFERROR(INDEX('入力'!$E$30:$E$88,MATCH(Q1936,'入力'!$A$30:$A$88,0)),"")="貯める・増やす"),Q1936,""),IF(A1936&amp;""="0","",IF(Q1936&lt;&gt;"",Q1936,R1936))))))</f>
        <v/>
      </c>
      <c r="T1936" s="56">
        <f>IF(S1936="","",IF(IFERROR(INDEX('入力'!$E$30:$E$88,MATCH(S1936,'入力'!$A$30:$A$88,0)),"")="入るお金",D1936,-D1936))</f>
        <v/>
      </c>
      <c r="U1936" s="39">
        <f>IF(L1936="","",IF(L1936&lt;&gt;1,"見出しなど",IF(N1936=1,"重なり",IF(S1936="",IF(O1936&gt;0,"数えない（直した）",IF(I1936&amp;""="1","振替",IF(A1936&amp;""="0","計算対象外","数えない"))),IF(COUNTIFS('入力'!$A$30:$A$88,S1936)=0,"一覧にない費目",IF(O1936&gt;0,"直した",IF(S1936="未分類","未分類","OK")))))))</f>
        <v/>
      </c>
    </row>
    <row r="1937">
      <c r="A1937" s="40" t="n"/>
      <c r="B1937" s="34" t="n"/>
      <c r="C1937" s="35" t="n"/>
      <c r="D1937" s="36" t="n"/>
      <c r="E1937" s="35" t="n"/>
      <c r="F1937" s="35" t="n"/>
      <c r="G1937" s="35" t="n"/>
      <c r="H1937" s="35" t="n"/>
      <c r="I1937" s="40" t="n"/>
      <c r="J1937" s="35" t="n"/>
      <c r="L1937" s="39">
        <f>IF(B1937="","",IFERROR(YEAR(B1937)*0+D1937*0+1,0))</f>
        <v/>
      </c>
      <c r="M1937" s="55">
        <f>IF(L1937&lt;&gt;1,"",IF(O1937&gt;0,IF(INDEX('分け方の表'!$O$4:$O$53,O1937)&lt;&gt;"",DATE(YEAR(INDEX('分け方の表'!$O$4:$O$53,O1937)),MONTH(INDEX('分け方の表'!$O$4:$O$53,O1937)),1),DATE(YEAR(B1937),MONTH(B1937),1)),DATE(YEAR(B1937),MONTH(B1937),1)))</f>
        <v/>
      </c>
      <c r="N1937" s="39">
        <f>IF(L1937&lt;&gt;1,"",IF(J1937="",0,IF(COUNTIFS($J$4:J1937,J1937)&gt;1,1,0)))</f>
        <v/>
      </c>
      <c r="O1937" s="39">
        <f>IF(L1937&lt;&gt;1,"",IF(J1937="",0,IFERROR(MATCH(J1937,'分け方の表'!$M$4:$M$53,0),0)))</f>
        <v/>
      </c>
      <c r="P1937" s="39">
        <f>IF(L1937&lt;&gt;1,"",IF(SUMPRODUCT((COUNTIFS(C1937,"*"&amp;'分け方の表'!$F$4:$F$23&amp;"*")&gt;0)*('分け方の表'!$F$4:$F$23&lt;&gt;"")*'分け方の表'!$I$4:$I$23)=0,99,1+COUNTIFS('分け方の表'!$I$4:$I$23,"&gt;"&amp;SUMPRODUCT((COUNTIFS(C1937,"*"&amp;'分け方の表'!$F$4:$F$23&amp;"*")&gt;0)*('分け方の表'!$F$4:$F$23&lt;&gt;"")*'分け方の表'!$I$4:$I$23))))</f>
        <v/>
      </c>
      <c r="Q1937" s="39">
        <f>IF(L1937&lt;&gt;1,"",IF(P1937&gt;=99,"",INDEX('分け方の表'!$G$4:$G$23,P1937)&amp;""))</f>
        <v/>
      </c>
      <c r="R1937" s="39">
        <f>IF(L1937&lt;&gt;1,"",IF((F1937="収入")*(G1937="給与")*(E1937&lt;&gt;"")*(COUNTIFS('分け方の表'!$J$4:$J$13,E1937)&gt;0),INDEX('分け方の表'!$K$4:$K$13,MATCH(E1937,'分け方の表'!$J$4:$J$13,0))&amp;"",IFERROR(INDEX('分け方の表'!$C$4:$C$103,MATCH(F1937&amp;"|"&amp;G1937,'分け方の表'!$D$4:$D$103,0))&amp;"",IFERROR(INDEX('分け方の表'!$C$4:$C$103,MATCH(F1937&amp;"|（ほか全部）",'分け方の表'!$D$4:$D$103,0))&amp;"","未分類"))))</f>
        <v/>
      </c>
      <c r="S1937" s="39">
        <f>IF(L1937&lt;&gt;1,"",IF(N1937=1,"",IF(IF(O1937&gt;0,INDEX('分け方の表'!$N$4:$N$53,O1937)&amp;"","")&lt;&gt;"",IF(INDEX('分け方の表'!$N$4:$N$53,O1937)="（数えない）","",INDEX('分け方の表'!$N$4:$N$53,O1937)&amp;""),IF(I1937&amp;""="1",IF((Q1937&lt;&gt;"")*(D1937&lt;0)*(IFERROR(INDEX('入力'!$E$30:$E$88,MATCH(Q1937,'入力'!$A$30:$A$88,0)),"")="貯める・増やす"),Q1937,""),IF(A1937&amp;""="0","",IF(Q1937&lt;&gt;"",Q1937,R1937))))))</f>
        <v/>
      </c>
      <c r="T1937" s="56">
        <f>IF(S1937="","",IF(IFERROR(INDEX('入力'!$E$30:$E$88,MATCH(S1937,'入力'!$A$30:$A$88,0)),"")="入るお金",D1937,-D1937))</f>
        <v/>
      </c>
      <c r="U1937" s="39">
        <f>IF(L1937="","",IF(L1937&lt;&gt;1,"見出しなど",IF(N1937=1,"重なり",IF(S1937="",IF(O1937&gt;0,"数えない（直した）",IF(I1937&amp;""="1","振替",IF(A1937&amp;""="0","計算対象外","数えない"))),IF(COUNTIFS('入力'!$A$30:$A$88,S1937)=0,"一覧にない費目",IF(O1937&gt;0,"直した",IF(S1937="未分類","未分類","OK")))))))</f>
        <v/>
      </c>
    </row>
    <row r="1938">
      <c r="A1938" s="40" t="n"/>
      <c r="B1938" s="34" t="n"/>
      <c r="C1938" s="35" t="n"/>
      <c r="D1938" s="36" t="n"/>
      <c r="E1938" s="35" t="n"/>
      <c r="F1938" s="35" t="n"/>
      <c r="G1938" s="35" t="n"/>
      <c r="H1938" s="35" t="n"/>
      <c r="I1938" s="40" t="n"/>
      <c r="J1938" s="35" t="n"/>
      <c r="L1938" s="39">
        <f>IF(B1938="","",IFERROR(YEAR(B1938)*0+D1938*0+1,0))</f>
        <v/>
      </c>
      <c r="M1938" s="55">
        <f>IF(L1938&lt;&gt;1,"",IF(O1938&gt;0,IF(INDEX('分け方の表'!$O$4:$O$53,O1938)&lt;&gt;"",DATE(YEAR(INDEX('分け方の表'!$O$4:$O$53,O1938)),MONTH(INDEX('分け方の表'!$O$4:$O$53,O1938)),1),DATE(YEAR(B1938),MONTH(B1938),1)),DATE(YEAR(B1938),MONTH(B1938),1)))</f>
        <v/>
      </c>
      <c r="N1938" s="39">
        <f>IF(L1938&lt;&gt;1,"",IF(J1938="",0,IF(COUNTIFS($J$4:J1938,J1938)&gt;1,1,0)))</f>
        <v/>
      </c>
      <c r="O1938" s="39">
        <f>IF(L1938&lt;&gt;1,"",IF(J1938="",0,IFERROR(MATCH(J1938,'分け方の表'!$M$4:$M$53,0),0)))</f>
        <v/>
      </c>
      <c r="P1938" s="39">
        <f>IF(L1938&lt;&gt;1,"",IF(SUMPRODUCT((COUNTIFS(C1938,"*"&amp;'分け方の表'!$F$4:$F$23&amp;"*")&gt;0)*('分け方の表'!$F$4:$F$23&lt;&gt;"")*'分け方の表'!$I$4:$I$23)=0,99,1+COUNTIFS('分け方の表'!$I$4:$I$23,"&gt;"&amp;SUMPRODUCT((COUNTIFS(C1938,"*"&amp;'分け方の表'!$F$4:$F$23&amp;"*")&gt;0)*('分け方の表'!$F$4:$F$23&lt;&gt;"")*'分け方の表'!$I$4:$I$23))))</f>
        <v/>
      </c>
      <c r="Q1938" s="39">
        <f>IF(L1938&lt;&gt;1,"",IF(P1938&gt;=99,"",INDEX('分け方の表'!$G$4:$G$23,P1938)&amp;""))</f>
        <v/>
      </c>
      <c r="R1938" s="39">
        <f>IF(L1938&lt;&gt;1,"",IF((F1938="収入")*(G1938="給与")*(E1938&lt;&gt;"")*(COUNTIFS('分け方の表'!$J$4:$J$13,E1938)&gt;0),INDEX('分け方の表'!$K$4:$K$13,MATCH(E1938,'分け方の表'!$J$4:$J$13,0))&amp;"",IFERROR(INDEX('分け方の表'!$C$4:$C$103,MATCH(F1938&amp;"|"&amp;G1938,'分け方の表'!$D$4:$D$103,0))&amp;"",IFERROR(INDEX('分け方の表'!$C$4:$C$103,MATCH(F1938&amp;"|（ほか全部）",'分け方の表'!$D$4:$D$103,0))&amp;"","未分類"))))</f>
        <v/>
      </c>
      <c r="S1938" s="39">
        <f>IF(L1938&lt;&gt;1,"",IF(N1938=1,"",IF(IF(O1938&gt;0,INDEX('分け方の表'!$N$4:$N$53,O1938)&amp;"","")&lt;&gt;"",IF(INDEX('分け方の表'!$N$4:$N$53,O1938)="（数えない）","",INDEX('分け方の表'!$N$4:$N$53,O1938)&amp;""),IF(I1938&amp;""="1",IF((Q1938&lt;&gt;"")*(D1938&lt;0)*(IFERROR(INDEX('入力'!$E$30:$E$88,MATCH(Q1938,'入力'!$A$30:$A$88,0)),"")="貯める・増やす"),Q1938,""),IF(A1938&amp;""="0","",IF(Q1938&lt;&gt;"",Q1938,R1938))))))</f>
        <v/>
      </c>
      <c r="T1938" s="56">
        <f>IF(S1938="","",IF(IFERROR(INDEX('入力'!$E$30:$E$88,MATCH(S1938,'入力'!$A$30:$A$88,0)),"")="入るお金",D1938,-D1938))</f>
        <v/>
      </c>
      <c r="U1938" s="39">
        <f>IF(L1938="","",IF(L1938&lt;&gt;1,"見出しなど",IF(N1938=1,"重なり",IF(S1938="",IF(O1938&gt;0,"数えない（直した）",IF(I1938&amp;""="1","振替",IF(A1938&amp;""="0","計算対象外","数えない"))),IF(COUNTIFS('入力'!$A$30:$A$88,S1938)=0,"一覧にない費目",IF(O1938&gt;0,"直した",IF(S1938="未分類","未分類","OK")))))))</f>
        <v/>
      </c>
    </row>
    <row r="1939">
      <c r="A1939" s="40" t="n"/>
      <c r="B1939" s="34" t="n"/>
      <c r="C1939" s="35" t="n"/>
      <c r="D1939" s="36" t="n"/>
      <c r="E1939" s="35" t="n"/>
      <c r="F1939" s="35" t="n"/>
      <c r="G1939" s="35" t="n"/>
      <c r="H1939" s="35" t="n"/>
      <c r="I1939" s="40" t="n"/>
      <c r="J1939" s="35" t="n"/>
      <c r="L1939" s="39">
        <f>IF(B1939="","",IFERROR(YEAR(B1939)*0+D1939*0+1,0))</f>
        <v/>
      </c>
      <c r="M1939" s="55">
        <f>IF(L1939&lt;&gt;1,"",IF(O1939&gt;0,IF(INDEX('分け方の表'!$O$4:$O$53,O1939)&lt;&gt;"",DATE(YEAR(INDEX('分け方の表'!$O$4:$O$53,O1939)),MONTH(INDEX('分け方の表'!$O$4:$O$53,O1939)),1),DATE(YEAR(B1939),MONTH(B1939),1)),DATE(YEAR(B1939),MONTH(B1939),1)))</f>
        <v/>
      </c>
      <c r="N1939" s="39">
        <f>IF(L1939&lt;&gt;1,"",IF(J1939="",0,IF(COUNTIFS($J$4:J1939,J1939)&gt;1,1,0)))</f>
        <v/>
      </c>
      <c r="O1939" s="39">
        <f>IF(L1939&lt;&gt;1,"",IF(J1939="",0,IFERROR(MATCH(J1939,'分け方の表'!$M$4:$M$53,0),0)))</f>
        <v/>
      </c>
      <c r="P1939" s="39">
        <f>IF(L1939&lt;&gt;1,"",IF(SUMPRODUCT((COUNTIFS(C1939,"*"&amp;'分け方の表'!$F$4:$F$23&amp;"*")&gt;0)*('分け方の表'!$F$4:$F$23&lt;&gt;"")*'分け方の表'!$I$4:$I$23)=0,99,1+COUNTIFS('分け方の表'!$I$4:$I$23,"&gt;"&amp;SUMPRODUCT((COUNTIFS(C1939,"*"&amp;'分け方の表'!$F$4:$F$23&amp;"*")&gt;0)*('分け方の表'!$F$4:$F$23&lt;&gt;"")*'分け方の表'!$I$4:$I$23))))</f>
        <v/>
      </c>
      <c r="Q1939" s="39">
        <f>IF(L1939&lt;&gt;1,"",IF(P1939&gt;=99,"",INDEX('分け方の表'!$G$4:$G$23,P1939)&amp;""))</f>
        <v/>
      </c>
      <c r="R1939" s="39">
        <f>IF(L1939&lt;&gt;1,"",IF((F1939="収入")*(G1939="給与")*(E1939&lt;&gt;"")*(COUNTIFS('分け方の表'!$J$4:$J$13,E1939)&gt;0),INDEX('分け方の表'!$K$4:$K$13,MATCH(E1939,'分け方の表'!$J$4:$J$13,0))&amp;"",IFERROR(INDEX('分け方の表'!$C$4:$C$103,MATCH(F1939&amp;"|"&amp;G1939,'分け方の表'!$D$4:$D$103,0))&amp;"",IFERROR(INDEX('分け方の表'!$C$4:$C$103,MATCH(F1939&amp;"|（ほか全部）",'分け方の表'!$D$4:$D$103,0))&amp;"","未分類"))))</f>
        <v/>
      </c>
      <c r="S1939" s="39">
        <f>IF(L1939&lt;&gt;1,"",IF(N1939=1,"",IF(IF(O1939&gt;0,INDEX('分け方の表'!$N$4:$N$53,O1939)&amp;"","")&lt;&gt;"",IF(INDEX('分け方の表'!$N$4:$N$53,O1939)="（数えない）","",INDEX('分け方の表'!$N$4:$N$53,O1939)&amp;""),IF(I1939&amp;""="1",IF((Q1939&lt;&gt;"")*(D1939&lt;0)*(IFERROR(INDEX('入力'!$E$30:$E$88,MATCH(Q1939,'入力'!$A$30:$A$88,0)),"")="貯める・増やす"),Q1939,""),IF(A1939&amp;""="0","",IF(Q1939&lt;&gt;"",Q1939,R1939))))))</f>
        <v/>
      </c>
      <c r="T1939" s="56">
        <f>IF(S1939="","",IF(IFERROR(INDEX('入力'!$E$30:$E$88,MATCH(S1939,'入力'!$A$30:$A$88,0)),"")="入るお金",D1939,-D1939))</f>
        <v/>
      </c>
      <c r="U1939" s="39">
        <f>IF(L1939="","",IF(L1939&lt;&gt;1,"見出しなど",IF(N1939=1,"重なり",IF(S1939="",IF(O1939&gt;0,"数えない（直した）",IF(I1939&amp;""="1","振替",IF(A1939&amp;""="0","計算対象外","数えない"))),IF(COUNTIFS('入力'!$A$30:$A$88,S1939)=0,"一覧にない費目",IF(O1939&gt;0,"直した",IF(S1939="未分類","未分類","OK")))))))</f>
        <v/>
      </c>
    </row>
    <row r="1940">
      <c r="A1940" s="40" t="n"/>
      <c r="B1940" s="34" t="n"/>
      <c r="C1940" s="35" t="n"/>
      <c r="D1940" s="36" t="n"/>
      <c r="E1940" s="35" t="n"/>
      <c r="F1940" s="35" t="n"/>
      <c r="G1940" s="35" t="n"/>
      <c r="H1940" s="35" t="n"/>
      <c r="I1940" s="40" t="n"/>
      <c r="J1940" s="35" t="n"/>
      <c r="L1940" s="39">
        <f>IF(B1940="","",IFERROR(YEAR(B1940)*0+D1940*0+1,0))</f>
        <v/>
      </c>
      <c r="M1940" s="55">
        <f>IF(L1940&lt;&gt;1,"",IF(O1940&gt;0,IF(INDEX('分け方の表'!$O$4:$O$53,O1940)&lt;&gt;"",DATE(YEAR(INDEX('分け方の表'!$O$4:$O$53,O1940)),MONTH(INDEX('分け方の表'!$O$4:$O$53,O1940)),1),DATE(YEAR(B1940),MONTH(B1940),1)),DATE(YEAR(B1940),MONTH(B1940),1)))</f>
        <v/>
      </c>
      <c r="N1940" s="39">
        <f>IF(L1940&lt;&gt;1,"",IF(J1940="",0,IF(COUNTIFS($J$4:J1940,J1940)&gt;1,1,0)))</f>
        <v/>
      </c>
      <c r="O1940" s="39">
        <f>IF(L1940&lt;&gt;1,"",IF(J1940="",0,IFERROR(MATCH(J1940,'分け方の表'!$M$4:$M$53,0),0)))</f>
        <v/>
      </c>
      <c r="P1940" s="39">
        <f>IF(L1940&lt;&gt;1,"",IF(SUMPRODUCT((COUNTIFS(C1940,"*"&amp;'分け方の表'!$F$4:$F$23&amp;"*")&gt;0)*('分け方の表'!$F$4:$F$23&lt;&gt;"")*'分け方の表'!$I$4:$I$23)=0,99,1+COUNTIFS('分け方の表'!$I$4:$I$23,"&gt;"&amp;SUMPRODUCT((COUNTIFS(C1940,"*"&amp;'分け方の表'!$F$4:$F$23&amp;"*")&gt;0)*('分け方の表'!$F$4:$F$23&lt;&gt;"")*'分け方の表'!$I$4:$I$23))))</f>
        <v/>
      </c>
      <c r="Q1940" s="39">
        <f>IF(L1940&lt;&gt;1,"",IF(P1940&gt;=99,"",INDEX('分け方の表'!$G$4:$G$23,P1940)&amp;""))</f>
        <v/>
      </c>
      <c r="R1940" s="39">
        <f>IF(L1940&lt;&gt;1,"",IF((F1940="収入")*(G1940="給与")*(E1940&lt;&gt;"")*(COUNTIFS('分け方の表'!$J$4:$J$13,E1940)&gt;0),INDEX('分け方の表'!$K$4:$K$13,MATCH(E1940,'分け方の表'!$J$4:$J$13,0))&amp;"",IFERROR(INDEX('分け方の表'!$C$4:$C$103,MATCH(F1940&amp;"|"&amp;G1940,'分け方の表'!$D$4:$D$103,0))&amp;"",IFERROR(INDEX('分け方の表'!$C$4:$C$103,MATCH(F1940&amp;"|（ほか全部）",'分け方の表'!$D$4:$D$103,0))&amp;"","未分類"))))</f>
        <v/>
      </c>
      <c r="S1940" s="39">
        <f>IF(L1940&lt;&gt;1,"",IF(N1940=1,"",IF(IF(O1940&gt;0,INDEX('分け方の表'!$N$4:$N$53,O1940)&amp;"","")&lt;&gt;"",IF(INDEX('分け方の表'!$N$4:$N$53,O1940)="（数えない）","",INDEX('分け方の表'!$N$4:$N$53,O1940)&amp;""),IF(I1940&amp;""="1",IF((Q1940&lt;&gt;"")*(D1940&lt;0)*(IFERROR(INDEX('入力'!$E$30:$E$88,MATCH(Q1940,'入力'!$A$30:$A$88,0)),"")="貯める・増やす"),Q1940,""),IF(A1940&amp;""="0","",IF(Q1940&lt;&gt;"",Q1940,R1940))))))</f>
        <v/>
      </c>
      <c r="T1940" s="56">
        <f>IF(S1940="","",IF(IFERROR(INDEX('入力'!$E$30:$E$88,MATCH(S1940,'入力'!$A$30:$A$88,0)),"")="入るお金",D1940,-D1940))</f>
        <v/>
      </c>
      <c r="U1940" s="39">
        <f>IF(L1940="","",IF(L1940&lt;&gt;1,"見出しなど",IF(N1940=1,"重なり",IF(S1940="",IF(O1940&gt;0,"数えない（直した）",IF(I1940&amp;""="1","振替",IF(A1940&amp;""="0","計算対象外","数えない"))),IF(COUNTIFS('入力'!$A$30:$A$88,S1940)=0,"一覧にない費目",IF(O1940&gt;0,"直した",IF(S1940="未分類","未分類","OK")))))))</f>
        <v/>
      </c>
    </row>
    <row r="1941">
      <c r="A1941" s="40" t="n"/>
      <c r="B1941" s="34" t="n"/>
      <c r="C1941" s="35" t="n"/>
      <c r="D1941" s="36" t="n"/>
      <c r="E1941" s="35" t="n"/>
      <c r="F1941" s="35" t="n"/>
      <c r="G1941" s="35" t="n"/>
      <c r="H1941" s="35" t="n"/>
      <c r="I1941" s="40" t="n"/>
      <c r="J1941" s="35" t="n"/>
      <c r="L1941" s="39">
        <f>IF(B1941="","",IFERROR(YEAR(B1941)*0+D1941*0+1,0))</f>
        <v/>
      </c>
      <c r="M1941" s="55">
        <f>IF(L1941&lt;&gt;1,"",IF(O1941&gt;0,IF(INDEX('分け方の表'!$O$4:$O$53,O1941)&lt;&gt;"",DATE(YEAR(INDEX('分け方の表'!$O$4:$O$53,O1941)),MONTH(INDEX('分け方の表'!$O$4:$O$53,O1941)),1),DATE(YEAR(B1941),MONTH(B1941),1)),DATE(YEAR(B1941),MONTH(B1941),1)))</f>
        <v/>
      </c>
      <c r="N1941" s="39">
        <f>IF(L1941&lt;&gt;1,"",IF(J1941="",0,IF(COUNTIFS($J$4:J1941,J1941)&gt;1,1,0)))</f>
        <v/>
      </c>
      <c r="O1941" s="39">
        <f>IF(L1941&lt;&gt;1,"",IF(J1941="",0,IFERROR(MATCH(J1941,'分け方の表'!$M$4:$M$53,0),0)))</f>
        <v/>
      </c>
      <c r="P1941" s="39">
        <f>IF(L1941&lt;&gt;1,"",IF(SUMPRODUCT((COUNTIFS(C1941,"*"&amp;'分け方の表'!$F$4:$F$23&amp;"*")&gt;0)*('分け方の表'!$F$4:$F$23&lt;&gt;"")*'分け方の表'!$I$4:$I$23)=0,99,1+COUNTIFS('分け方の表'!$I$4:$I$23,"&gt;"&amp;SUMPRODUCT((COUNTIFS(C1941,"*"&amp;'分け方の表'!$F$4:$F$23&amp;"*")&gt;0)*('分け方の表'!$F$4:$F$23&lt;&gt;"")*'分け方の表'!$I$4:$I$23))))</f>
        <v/>
      </c>
      <c r="Q1941" s="39">
        <f>IF(L1941&lt;&gt;1,"",IF(P1941&gt;=99,"",INDEX('分け方の表'!$G$4:$G$23,P1941)&amp;""))</f>
        <v/>
      </c>
      <c r="R1941" s="39">
        <f>IF(L1941&lt;&gt;1,"",IF((F1941="収入")*(G1941="給与")*(E1941&lt;&gt;"")*(COUNTIFS('分け方の表'!$J$4:$J$13,E1941)&gt;0),INDEX('分け方の表'!$K$4:$K$13,MATCH(E1941,'分け方の表'!$J$4:$J$13,0))&amp;"",IFERROR(INDEX('分け方の表'!$C$4:$C$103,MATCH(F1941&amp;"|"&amp;G1941,'分け方の表'!$D$4:$D$103,0))&amp;"",IFERROR(INDEX('分け方の表'!$C$4:$C$103,MATCH(F1941&amp;"|（ほか全部）",'分け方の表'!$D$4:$D$103,0))&amp;"","未分類"))))</f>
        <v/>
      </c>
      <c r="S1941" s="39">
        <f>IF(L1941&lt;&gt;1,"",IF(N1941=1,"",IF(IF(O1941&gt;0,INDEX('分け方の表'!$N$4:$N$53,O1941)&amp;"","")&lt;&gt;"",IF(INDEX('分け方の表'!$N$4:$N$53,O1941)="（数えない）","",INDEX('分け方の表'!$N$4:$N$53,O1941)&amp;""),IF(I1941&amp;""="1",IF((Q1941&lt;&gt;"")*(D1941&lt;0)*(IFERROR(INDEX('入力'!$E$30:$E$88,MATCH(Q1941,'入力'!$A$30:$A$88,0)),"")="貯める・増やす"),Q1941,""),IF(A1941&amp;""="0","",IF(Q1941&lt;&gt;"",Q1941,R1941))))))</f>
        <v/>
      </c>
      <c r="T1941" s="56">
        <f>IF(S1941="","",IF(IFERROR(INDEX('入力'!$E$30:$E$88,MATCH(S1941,'入力'!$A$30:$A$88,0)),"")="入るお金",D1941,-D1941))</f>
        <v/>
      </c>
      <c r="U1941" s="39">
        <f>IF(L1941="","",IF(L1941&lt;&gt;1,"見出しなど",IF(N1941=1,"重なり",IF(S1941="",IF(O1941&gt;0,"数えない（直した）",IF(I1941&amp;""="1","振替",IF(A1941&amp;""="0","計算対象外","数えない"))),IF(COUNTIFS('入力'!$A$30:$A$88,S1941)=0,"一覧にない費目",IF(O1941&gt;0,"直した",IF(S1941="未分類","未分類","OK")))))))</f>
        <v/>
      </c>
    </row>
    <row r="1942">
      <c r="A1942" s="40" t="n"/>
      <c r="B1942" s="34" t="n"/>
      <c r="C1942" s="35" t="n"/>
      <c r="D1942" s="36" t="n"/>
      <c r="E1942" s="35" t="n"/>
      <c r="F1942" s="35" t="n"/>
      <c r="G1942" s="35" t="n"/>
      <c r="H1942" s="35" t="n"/>
      <c r="I1942" s="40" t="n"/>
      <c r="J1942" s="35" t="n"/>
      <c r="L1942" s="39">
        <f>IF(B1942="","",IFERROR(YEAR(B1942)*0+D1942*0+1,0))</f>
        <v/>
      </c>
      <c r="M1942" s="55">
        <f>IF(L1942&lt;&gt;1,"",IF(O1942&gt;0,IF(INDEX('分け方の表'!$O$4:$O$53,O1942)&lt;&gt;"",DATE(YEAR(INDEX('分け方の表'!$O$4:$O$53,O1942)),MONTH(INDEX('分け方の表'!$O$4:$O$53,O1942)),1),DATE(YEAR(B1942),MONTH(B1942),1)),DATE(YEAR(B1942),MONTH(B1942),1)))</f>
        <v/>
      </c>
      <c r="N1942" s="39">
        <f>IF(L1942&lt;&gt;1,"",IF(J1942="",0,IF(COUNTIFS($J$4:J1942,J1942)&gt;1,1,0)))</f>
        <v/>
      </c>
      <c r="O1942" s="39">
        <f>IF(L1942&lt;&gt;1,"",IF(J1942="",0,IFERROR(MATCH(J1942,'分け方の表'!$M$4:$M$53,0),0)))</f>
        <v/>
      </c>
      <c r="P1942" s="39">
        <f>IF(L1942&lt;&gt;1,"",IF(SUMPRODUCT((COUNTIFS(C1942,"*"&amp;'分け方の表'!$F$4:$F$23&amp;"*")&gt;0)*('分け方の表'!$F$4:$F$23&lt;&gt;"")*'分け方の表'!$I$4:$I$23)=0,99,1+COUNTIFS('分け方の表'!$I$4:$I$23,"&gt;"&amp;SUMPRODUCT((COUNTIFS(C1942,"*"&amp;'分け方の表'!$F$4:$F$23&amp;"*")&gt;0)*('分け方の表'!$F$4:$F$23&lt;&gt;"")*'分け方の表'!$I$4:$I$23))))</f>
        <v/>
      </c>
      <c r="Q1942" s="39">
        <f>IF(L1942&lt;&gt;1,"",IF(P1942&gt;=99,"",INDEX('分け方の表'!$G$4:$G$23,P1942)&amp;""))</f>
        <v/>
      </c>
      <c r="R1942" s="39">
        <f>IF(L1942&lt;&gt;1,"",IF((F1942="収入")*(G1942="給与")*(E1942&lt;&gt;"")*(COUNTIFS('分け方の表'!$J$4:$J$13,E1942)&gt;0),INDEX('分け方の表'!$K$4:$K$13,MATCH(E1942,'分け方の表'!$J$4:$J$13,0))&amp;"",IFERROR(INDEX('分け方の表'!$C$4:$C$103,MATCH(F1942&amp;"|"&amp;G1942,'分け方の表'!$D$4:$D$103,0))&amp;"",IFERROR(INDEX('分け方の表'!$C$4:$C$103,MATCH(F1942&amp;"|（ほか全部）",'分け方の表'!$D$4:$D$103,0))&amp;"","未分類"))))</f>
        <v/>
      </c>
      <c r="S1942" s="39">
        <f>IF(L1942&lt;&gt;1,"",IF(N1942=1,"",IF(IF(O1942&gt;0,INDEX('分け方の表'!$N$4:$N$53,O1942)&amp;"","")&lt;&gt;"",IF(INDEX('分け方の表'!$N$4:$N$53,O1942)="（数えない）","",INDEX('分け方の表'!$N$4:$N$53,O1942)&amp;""),IF(I1942&amp;""="1",IF((Q1942&lt;&gt;"")*(D1942&lt;0)*(IFERROR(INDEX('入力'!$E$30:$E$88,MATCH(Q1942,'入力'!$A$30:$A$88,0)),"")="貯める・増やす"),Q1942,""),IF(A1942&amp;""="0","",IF(Q1942&lt;&gt;"",Q1942,R1942))))))</f>
        <v/>
      </c>
      <c r="T1942" s="56">
        <f>IF(S1942="","",IF(IFERROR(INDEX('入力'!$E$30:$E$88,MATCH(S1942,'入力'!$A$30:$A$88,0)),"")="入るお金",D1942,-D1942))</f>
        <v/>
      </c>
      <c r="U1942" s="39">
        <f>IF(L1942="","",IF(L1942&lt;&gt;1,"見出しなど",IF(N1942=1,"重なり",IF(S1942="",IF(O1942&gt;0,"数えない（直した）",IF(I1942&amp;""="1","振替",IF(A1942&amp;""="0","計算対象外","数えない"))),IF(COUNTIFS('入力'!$A$30:$A$88,S1942)=0,"一覧にない費目",IF(O1942&gt;0,"直した",IF(S1942="未分類","未分類","OK")))))))</f>
        <v/>
      </c>
    </row>
    <row r="1943">
      <c r="A1943" s="40" t="n"/>
      <c r="B1943" s="34" t="n"/>
      <c r="C1943" s="35" t="n"/>
      <c r="D1943" s="36" t="n"/>
      <c r="E1943" s="35" t="n"/>
      <c r="F1943" s="35" t="n"/>
      <c r="G1943" s="35" t="n"/>
      <c r="H1943" s="35" t="n"/>
      <c r="I1943" s="40" t="n"/>
      <c r="J1943" s="35" t="n"/>
      <c r="L1943" s="39">
        <f>IF(B1943="","",IFERROR(YEAR(B1943)*0+D1943*0+1,0))</f>
        <v/>
      </c>
      <c r="M1943" s="55">
        <f>IF(L1943&lt;&gt;1,"",IF(O1943&gt;0,IF(INDEX('分け方の表'!$O$4:$O$53,O1943)&lt;&gt;"",DATE(YEAR(INDEX('分け方の表'!$O$4:$O$53,O1943)),MONTH(INDEX('分け方の表'!$O$4:$O$53,O1943)),1),DATE(YEAR(B1943),MONTH(B1943),1)),DATE(YEAR(B1943),MONTH(B1943),1)))</f>
        <v/>
      </c>
      <c r="N1943" s="39">
        <f>IF(L1943&lt;&gt;1,"",IF(J1943="",0,IF(COUNTIFS($J$4:J1943,J1943)&gt;1,1,0)))</f>
        <v/>
      </c>
      <c r="O1943" s="39">
        <f>IF(L1943&lt;&gt;1,"",IF(J1943="",0,IFERROR(MATCH(J1943,'分け方の表'!$M$4:$M$53,0),0)))</f>
        <v/>
      </c>
      <c r="P1943" s="39">
        <f>IF(L1943&lt;&gt;1,"",IF(SUMPRODUCT((COUNTIFS(C1943,"*"&amp;'分け方の表'!$F$4:$F$23&amp;"*")&gt;0)*('分け方の表'!$F$4:$F$23&lt;&gt;"")*'分け方の表'!$I$4:$I$23)=0,99,1+COUNTIFS('分け方の表'!$I$4:$I$23,"&gt;"&amp;SUMPRODUCT((COUNTIFS(C1943,"*"&amp;'分け方の表'!$F$4:$F$23&amp;"*")&gt;0)*('分け方の表'!$F$4:$F$23&lt;&gt;"")*'分け方の表'!$I$4:$I$23))))</f>
        <v/>
      </c>
      <c r="Q1943" s="39">
        <f>IF(L1943&lt;&gt;1,"",IF(P1943&gt;=99,"",INDEX('分け方の表'!$G$4:$G$23,P1943)&amp;""))</f>
        <v/>
      </c>
      <c r="R1943" s="39">
        <f>IF(L1943&lt;&gt;1,"",IF((F1943="収入")*(G1943="給与")*(E1943&lt;&gt;"")*(COUNTIFS('分け方の表'!$J$4:$J$13,E1943)&gt;0),INDEX('分け方の表'!$K$4:$K$13,MATCH(E1943,'分け方の表'!$J$4:$J$13,0))&amp;"",IFERROR(INDEX('分け方の表'!$C$4:$C$103,MATCH(F1943&amp;"|"&amp;G1943,'分け方の表'!$D$4:$D$103,0))&amp;"",IFERROR(INDEX('分け方の表'!$C$4:$C$103,MATCH(F1943&amp;"|（ほか全部）",'分け方の表'!$D$4:$D$103,0))&amp;"","未分類"))))</f>
        <v/>
      </c>
      <c r="S1943" s="39">
        <f>IF(L1943&lt;&gt;1,"",IF(N1943=1,"",IF(IF(O1943&gt;0,INDEX('分け方の表'!$N$4:$N$53,O1943)&amp;"","")&lt;&gt;"",IF(INDEX('分け方の表'!$N$4:$N$53,O1943)="（数えない）","",INDEX('分け方の表'!$N$4:$N$53,O1943)&amp;""),IF(I1943&amp;""="1",IF((Q1943&lt;&gt;"")*(D1943&lt;0)*(IFERROR(INDEX('入力'!$E$30:$E$88,MATCH(Q1943,'入力'!$A$30:$A$88,0)),"")="貯める・増やす"),Q1943,""),IF(A1943&amp;""="0","",IF(Q1943&lt;&gt;"",Q1943,R1943))))))</f>
        <v/>
      </c>
      <c r="T1943" s="56">
        <f>IF(S1943="","",IF(IFERROR(INDEX('入力'!$E$30:$E$88,MATCH(S1943,'入力'!$A$30:$A$88,0)),"")="入るお金",D1943,-D1943))</f>
        <v/>
      </c>
      <c r="U1943" s="39">
        <f>IF(L1943="","",IF(L1943&lt;&gt;1,"見出しなど",IF(N1943=1,"重なり",IF(S1943="",IF(O1943&gt;0,"数えない（直した）",IF(I1943&amp;""="1","振替",IF(A1943&amp;""="0","計算対象外","数えない"))),IF(COUNTIFS('入力'!$A$30:$A$88,S1943)=0,"一覧にない費目",IF(O1943&gt;0,"直した",IF(S1943="未分類","未分類","OK")))))))</f>
        <v/>
      </c>
    </row>
    <row r="1944">
      <c r="A1944" s="40" t="n"/>
      <c r="B1944" s="34" t="n"/>
      <c r="C1944" s="35" t="n"/>
      <c r="D1944" s="36" t="n"/>
      <c r="E1944" s="35" t="n"/>
      <c r="F1944" s="35" t="n"/>
      <c r="G1944" s="35" t="n"/>
      <c r="H1944" s="35" t="n"/>
      <c r="I1944" s="40" t="n"/>
      <c r="J1944" s="35" t="n"/>
      <c r="L1944" s="39">
        <f>IF(B1944="","",IFERROR(YEAR(B1944)*0+D1944*0+1,0))</f>
        <v/>
      </c>
      <c r="M1944" s="55">
        <f>IF(L1944&lt;&gt;1,"",IF(O1944&gt;0,IF(INDEX('分け方の表'!$O$4:$O$53,O1944)&lt;&gt;"",DATE(YEAR(INDEX('分け方の表'!$O$4:$O$53,O1944)),MONTH(INDEX('分け方の表'!$O$4:$O$53,O1944)),1),DATE(YEAR(B1944),MONTH(B1944),1)),DATE(YEAR(B1944),MONTH(B1944),1)))</f>
        <v/>
      </c>
      <c r="N1944" s="39">
        <f>IF(L1944&lt;&gt;1,"",IF(J1944="",0,IF(COUNTIFS($J$4:J1944,J1944)&gt;1,1,0)))</f>
        <v/>
      </c>
      <c r="O1944" s="39">
        <f>IF(L1944&lt;&gt;1,"",IF(J1944="",0,IFERROR(MATCH(J1944,'分け方の表'!$M$4:$M$53,0),0)))</f>
        <v/>
      </c>
      <c r="P1944" s="39">
        <f>IF(L1944&lt;&gt;1,"",IF(SUMPRODUCT((COUNTIFS(C1944,"*"&amp;'分け方の表'!$F$4:$F$23&amp;"*")&gt;0)*('分け方の表'!$F$4:$F$23&lt;&gt;"")*'分け方の表'!$I$4:$I$23)=0,99,1+COUNTIFS('分け方の表'!$I$4:$I$23,"&gt;"&amp;SUMPRODUCT((COUNTIFS(C1944,"*"&amp;'分け方の表'!$F$4:$F$23&amp;"*")&gt;0)*('分け方の表'!$F$4:$F$23&lt;&gt;"")*'分け方の表'!$I$4:$I$23))))</f>
        <v/>
      </c>
      <c r="Q1944" s="39">
        <f>IF(L1944&lt;&gt;1,"",IF(P1944&gt;=99,"",INDEX('分け方の表'!$G$4:$G$23,P1944)&amp;""))</f>
        <v/>
      </c>
      <c r="R1944" s="39">
        <f>IF(L1944&lt;&gt;1,"",IF((F1944="収入")*(G1944="給与")*(E1944&lt;&gt;"")*(COUNTIFS('分け方の表'!$J$4:$J$13,E1944)&gt;0),INDEX('分け方の表'!$K$4:$K$13,MATCH(E1944,'分け方の表'!$J$4:$J$13,0))&amp;"",IFERROR(INDEX('分け方の表'!$C$4:$C$103,MATCH(F1944&amp;"|"&amp;G1944,'分け方の表'!$D$4:$D$103,0))&amp;"",IFERROR(INDEX('分け方の表'!$C$4:$C$103,MATCH(F1944&amp;"|（ほか全部）",'分け方の表'!$D$4:$D$103,0))&amp;"","未分類"))))</f>
        <v/>
      </c>
      <c r="S1944" s="39">
        <f>IF(L1944&lt;&gt;1,"",IF(N1944=1,"",IF(IF(O1944&gt;0,INDEX('分け方の表'!$N$4:$N$53,O1944)&amp;"","")&lt;&gt;"",IF(INDEX('分け方の表'!$N$4:$N$53,O1944)="（数えない）","",INDEX('分け方の表'!$N$4:$N$53,O1944)&amp;""),IF(I1944&amp;""="1",IF((Q1944&lt;&gt;"")*(D1944&lt;0)*(IFERROR(INDEX('入力'!$E$30:$E$88,MATCH(Q1944,'入力'!$A$30:$A$88,0)),"")="貯める・増やす"),Q1944,""),IF(A1944&amp;""="0","",IF(Q1944&lt;&gt;"",Q1944,R1944))))))</f>
        <v/>
      </c>
      <c r="T1944" s="56">
        <f>IF(S1944="","",IF(IFERROR(INDEX('入力'!$E$30:$E$88,MATCH(S1944,'入力'!$A$30:$A$88,0)),"")="入るお金",D1944,-D1944))</f>
        <v/>
      </c>
      <c r="U1944" s="39">
        <f>IF(L1944="","",IF(L1944&lt;&gt;1,"見出しなど",IF(N1944=1,"重なり",IF(S1944="",IF(O1944&gt;0,"数えない（直した）",IF(I1944&amp;""="1","振替",IF(A1944&amp;""="0","計算対象外","数えない"))),IF(COUNTIFS('入力'!$A$30:$A$88,S1944)=0,"一覧にない費目",IF(O1944&gt;0,"直した",IF(S1944="未分類","未分類","OK")))))))</f>
        <v/>
      </c>
    </row>
    <row r="1945">
      <c r="A1945" s="40" t="n"/>
      <c r="B1945" s="34" t="n"/>
      <c r="C1945" s="35" t="n"/>
      <c r="D1945" s="36" t="n"/>
      <c r="E1945" s="35" t="n"/>
      <c r="F1945" s="35" t="n"/>
      <c r="G1945" s="35" t="n"/>
      <c r="H1945" s="35" t="n"/>
      <c r="I1945" s="40" t="n"/>
      <c r="J1945" s="35" t="n"/>
      <c r="L1945" s="39">
        <f>IF(B1945="","",IFERROR(YEAR(B1945)*0+D1945*0+1,0))</f>
        <v/>
      </c>
      <c r="M1945" s="55">
        <f>IF(L1945&lt;&gt;1,"",IF(O1945&gt;0,IF(INDEX('分け方の表'!$O$4:$O$53,O1945)&lt;&gt;"",DATE(YEAR(INDEX('分け方の表'!$O$4:$O$53,O1945)),MONTH(INDEX('分け方の表'!$O$4:$O$53,O1945)),1),DATE(YEAR(B1945),MONTH(B1945),1)),DATE(YEAR(B1945),MONTH(B1945),1)))</f>
        <v/>
      </c>
      <c r="N1945" s="39">
        <f>IF(L1945&lt;&gt;1,"",IF(J1945="",0,IF(COUNTIFS($J$4:J1945,J1945)&gt;1,1,0)))</f>
        <v/>
      </c>
      <c r="O1945" s="39">
        <f>IF(L1945&lt;&gt;1,"",IF(J1945="",0,IFERROR(MATCH(J1945,'分け方の表'!$M$4:$M$53,0),0)))</f>
        <v/>
      </c>
      <c r="P1945" s="39">
        <f>IF(L1945&lt;&gt;1,"",IF(SUMPRODUCT((COUNTIFS(C1945,"*"&amp;'分け方の表'!$F$4:$F$23&amp;"*")&gt;0)*('分け方の表'!$F$4:$F$23&lt;&gt;"")*'分け方の表'!$I$4:$I$23)=0,99,1+COUNTIFS('分け方の表'!$I$4:$I$23,"&gt;"&amp;SUMPRODUCT((COUNTIFS(C1945,"*"&amp;'分け方の表'!$F$4:$F$23&amp;"*")&gt;0)*('分け方の表'!$F$4:$F$23&lt;&gt;"")*'分け方の表'!$I$4:$I$23))))</f>
        <v/>
      </c>
      <c r="Q1945" s="39">
        <f>IF(L1945&lt;&gt;1,"",IF(P1945&gt;=99,"",INDEX('分け方の表'!$G$4:$G$23,P1945)&amp;""))</f>
        <v/>
      </c>
      <c r="R1945" s="39">
        <f>IF(L1945&lt;&gt;1,"",IF((F1945="収入")*(G1945="給与")*(E1945&lt;&gt;"")*(COUNTIFS('分け方の表'!$J$4:$J$13,E1945)&gt;0),INDEX('分け方の表'!$K$4:$K$13,MATCH(E1945,'分け方の表'!$J$4:$J$13,0))&amp;"",IFERROR(INDEX('分け方の表'!$C$4:$C$103,MATCH(F1945&amp;"|"&amp;G1945,'分け方の表'!$D$4:$D$103,0))&amp;"",IFERROR(INDEX('分け方の表'!$C$4:$C$103,MATCH(F1945&amp;"|（ほか全部）",'分け方の表'!$D$4:$D$103,0))&amp;"","未分類"))))</f>
        <v/>
      </c>
      <c r="S1945" s="39">
        <f>IF(L1945&lt;&gt;1,"",IF(N1945=1,"",IF(IF(O1945&gt;0,INDEX('分け方の表'!$N$4:$N$53,O1945)&amp;"","")&lt;&gt;"",IF(INDEX('分け方の表'!$N$4:$N$53,O1945)="（数えない）","",INDEX('分け方の表'!$N$4:$N$53,O1945)&amp;""),IF(I1945&amp;""="1",IF((Q1945&lt;&gt;"")*(D1945&lt;0)*(IFERROR(INDEX('入力'!$E$30:$E$88,MATCH(Q1945,'入力'!$A$30:$A$88,0)),"")="貯める・増やす"),Q1945,""),IF(A1945&amp;""="0","",IF(Q1945&lt;&gt;"",Q1945,R1945))))))</f>
        <v/>
      </c>
      <c r="T1945" s="56">
        <f>IF(S1945="","",IF(IFERROR(INDEX('入力'!$E$30:$E$88,MATCH(S1945,'入力'!$A$30:$A$88,0)),"")="入るお金",D1945,-D1945))</f>
        <v/>
      </c>
      <c r="U1945" s="39">
        <f>IF(L1945="","",IF(L1945&lt;&gt;1,"見出しなど",IF(N1945=1,"重なり",IF(S1945="",IF(O1945&gt;0,"数えない（直した）",IF(I1945&amp;""="1","振替",IF(A1945&amp;""="0","計算対象外","数えない"))),IF(COUNTIFS('入力'!$A$30:$A$88,S1945)=0,"一覧にない費目",IF(O1945&gt;0,"直した",IF(S1945="未分類","未分類","OK")))))))</f>
        <v/>
      </c>
    </row>
    <row r="1946">
      <c r="A1946" s="40" t="n"/>
      <c r="B1946" s="34" t="n"/>
      <c r="C1946" s="35" t="n"/>
      <c r="D1946" s="36" t="n"/>
      <c r="E1946" s="35" t="n"/>
      <c r="F1946" s="35" t="n"/>
      <c r="G1946" s="35" t="n"/>
      <c r="H1946" s="35" t="n"/>
      <c r="I1946" s="40" t="n"/>
      <c r="J1946" s="35" t="n"/>
      <c r="L1946" s="39">
        <f>IF(B1946="","",IFERROR(YEAR(B1946)*0+D1946*0+1,0))</f>
        <v/>
      </c>
      <c r="M1946" s="55">
        <f>IF(L1946&lt;&gt;1,"",IF(O1946&gt;0,IF(INDEX('分け方の表'!$O$4:$O$53,O1946)&lt;&gt;"",DATE(YEAR(INDEX('分け方の表'!$O$4:$O$53,O1946)),MONTH(INDEX('分け方の表'!$O$4:$O$53,O1946)),1),DATE(YEAR(B1946),MONTH(B1946),1)),DATE(YEAR(B1946),MONTH(B1946),1)))</f>
        <v/>
      </c>
      <c r="N1946" s="39">
        <f>IF(L1946&lt;&gt;1,"",IF(J1946="",0,IF(COUNTIFS($J$4:J1946,J1946)&gt;1,1,0)))</f>
        <v/>
      </c>
      <c r="O1946" s="39">
        <f>IF(L1946&lt;&gt;1,"",IF(J1946="",0,IFERROR(MATCH(J1946,'分け方の表'!$M$4:$M$53,0),0)))</f>
        <v/>
      </c>
      <c r="P1946" s="39">
        <f>IF(L1946&lt;&gt;1,"",IF(SUMPRODUCT((COUNTIFS(C1946,"*"&amp;'分け方の表'!$F$4:$F$23&amp;"*")&gt;0)*('分け方の表'!$F$4:$F$23&lt;&gt;"")*'分け方の表'!$I$4:$I$23)=0,99,1+COUNTIFS('分け方の表'!$I$4:$I$23,"&gt;"&amp;SUMPRODUCT((COUNTIFS(C1946,"*"&amp;'分け方の表'!$F$4:$F$23&amp;"*")&gt;0)*('分け方の表'!$F$4:$F$23&lt;&gt;"")*'分け方の表'!$I$4:$I$23))))</f>
        <v/>
      </c>
      <c r="Q1946" s="39">
        <f>IF(L1946&lt;&gt;1,"",IF(P1946&gt;=99,"",INDEX('分け方の表'!$G$4:$G$23,P1946)&amp;""))</f>
        <v/>
      </c>
      <c r="R1946" s="39">
        <f>IF(L1946&lt;&gt;1,"",IF((F1946="収入")*(G1946="給与")*(E1946&lt;&gt;"")*(COUNTIFS('分け方の表'!$J$4:$J$13,E1946)&gt;0),INDEX('分け方の表'!$K$4:$K$13,MATCH(E1946,'分け方の表'!$J$4:$J$13,0))&amp;"",IFERROR(INDEX('分け方の表'!$C$4:$C$103,MATCH(F1946&amp;"|"&amp;G1946,'分け方の表'!$D$4:$D$103,0))&amp;"",IFERROR(INDEX('分け方の表'!$C$4:$C$103,MATCH(F1946&amp;"|（ほか全部）",'分け方の表'!$D$4:$D$103,0))&amp;"","未分類"))))</f>
        <v/>
      </c>
      <c r="S1946" s="39">
        <f>IF(L1946&lt;&gt;1,"",IF(N1946=1,"",IF(IF(O1946&gt;0,INDEX('分け方の表'!$N$4:$N$53,O1946)&amp;"","")&lt;&gt;"",IF(INDEX('分け方の表'!$N$4:$N$53,O1946)="（数えない）","",INDEX('分け方の表'!$N$4:$N$53,O1946)&amp;""),IF(I1946&amp;""="1",IF((Q1946&lt;&gt;"")*(D1946&lt;0)*(IFERROR(INDEX('入力'!$E$30:$E$88,MATCH(Q1946,'入力'!$A$30:$A$88,0)),"")="貯める・増やす"),Q1946,""),IF(A1946&amp;""="0","",IF(Q1946&lt;&gt;"",Q1946,R1946))))))</f>
        <v/>
      </c>
      <c r="T1946" s="56">
        <f>IF(S1946="","",IF(IFERROR(INDEX('入力'!$E$30:$E$88,MATCH(S1946,'入力'!$A$30:$A$88,0)),"")="入るお金",D1946,-D1946))</f>
        <v/>
      </c>
      <c r="U1946" s="39">
        <f>IF(L1946="","",IF(L1946&lt;&gt;1,"見出しなど",IF(N1946=1,"重なり",IF(S1946="",IF(O1946&gt;0,"数えない（直した）",IF(I1946&amp;""="1","振替",IF(A1946&amp;""="0","計算対象外","数えない"))),IF(COUNTIFS('入力'!$A$30:$A$88,S1946)=0,"一覧にない費目",IF(O1946&gt;0,"直した",IF(S1946="未分類","未分類","OK")))))))</f>
        <v/>
      </c>
    </row>
    <row r="1947">
      <c r="A1947" s="40" t="n"/>
      <c r="B1947" s="34" t="n"/>
      <c r="C1947" s="35" t="n"/>
      <c r="D1947" s="36" t="n"/>
      <c r="E1947" s="35" t="n"/>
      <c r="F1947" s="35" t="n"/>
      <c r="G1947" s="35" t="n"/>
      <c r="H1947" s="35" t="n"/>
      <c r="I1947" s="40" t="n"/>
      <c r="J1947" s="35" t="n"/>
      <c r="L1947" s="39">
        <f>IF(B1947="","",IFERROR(YEAR(B1947)*0+D1947*0+1,0))</f>
        <v/>
      </c>
      <c r="M1947" s="55">
        <f>IF(L1947&lt;&gt;1,"",IF(O1947&gt;0,IF(INDEX('分け方の表'!$O$4:$O$53,O1947)&lt;&gt;"",DATE(YEAR(INDEX('分け方の表'!$O$4:$O$53,O1947)),MONTH(INDEX('分け方の表'!$O$4:$O$53,O1947)),1),DATE(YEAR(B1947),MONTH(B1947),1)),DATE(YEAR(B1947),MONTH(B1947),1)))</f>
        <v/>
      </c>
      <c r="N1947" s="39">
        <f>IF(L1947&lt;&gt;1,"",IF(J1947="",0,IF(COUNTIFS($J$4:J1947,J1947)&gt;1,1,0)))</f>
        <v/>
      </c>
      <c r="O1947" s="39">
        <f>IF(L1947&lt;&gt;1,"",IF(J1947="",0,IFERROR(MATCH(J1947,'分け方の表'!$M$4:$M$53,0),0)))</f>
        <v/>
      </c>
      <c r="P1947" s="39">
        <f>IF(L1947&lt;&gt;1,"",IF(SUMPRODUCT((COUNTIFS(C1947,"*"&amp;'分け方の表'!$F$4:$F$23&amp;"*")&gt;0)*('分け方の表'!$F$4:$F$23&lt;&gt;"")*'分け方の表'!$I$4:$I$23)=0,99,1+COUNTIFS('分け方の表'!$I$4:$I$23,"&gt;"&amp;SUMPRODUCT((COUNTIFS(C1947,"*"&amp;'分け方の表'!$F$4:$F$23&amp;"*")&gt;0)*('分け方の表'!$F$4:$F$23&lt;&gt;"")*'分け方の表'!$I$4:$I$23))))</f>
        <v/>
      </c>
      <c r="Q1947" s="39">
        <f>IF(L1947&lt;&gt;1,"",IF(P1947&gt;=99,"",INDEX('分け方の表'!$G$4:$G$23,P1947)&amp;""))</f>
        <v/>
      </c>
      <c r="R1947" s="39">
        <f>IF(L1947&lt;&gt;1,"",IF((F1947="収入")*(G1947="給与")*(E1947&lt;&gt;"")*(COUNTIFS('分け方の表'!$J$4:$J$13,E1947)&gt;0),INDEX('分け方の表'!$K$4:$K$13,MATCH(E1947,'分け方の表'!$J$4:$J$13,0))&amp;"",IFERROR(INDEX('分け方の表'!$C$4:$C$103,MATCH(F1947&amp;"|"&amp;G1947,'分け方の表'!$D$4:$D$103,0))&amp;"",IFERROR(INDEX('分け方の表'!$C$4:$C$103,MATCH(F1947&amp;"|（ほか全部）",'分け方の表'!$D$4:$D$103,0))&amp;"","未分類"))))</f>
        <v/>
      </c>
      <c r="S1947" s="39">
        <f>IF(L1947&lt;&gt;1,"",IF(N1947=1,"",IF(IF(O1947&gt;0,INDEX('分け方の表'!$N$4:$N$53,O1947)&amp;"","")&lt;&gt;"",IF(INDEX('分け方の表'!$N$4:$N$53,O1947)="（数えない）","",INDEX('分け方の表'!$N$4:$N$53,O1947)&amp;""),IF(I1947&amp;""="1",IF((Q1947&lt;&gt;"")*(D1947&lt;0)*(IFERROR(INDEX('入力'!$E$30:$E$88,MATCH(Q1947,'入力'!$A$30:$A$88,0)),"")="貯める・増やす"),Q1947,""),IF(A1947&amp;""="0","",IF(Q1947&lt;&gt;"",Q1947,R1947))))))</f>
        <v/>
      </c>
      <c r="T1947" s="56">
        <f>IF(S1947="","",IF(IFERROR(INDEX('入力'!$E$30:$E$88,MATCH(S1947,'入力'!$A$30:$A$88,0)),"")="入るお金",D1947,-D1947))</f>
        <v/>
      </c>
      <c r="U1947" s="39">
        <f>IF(L1947="","",IF(L1947&lt;&gt;1,"見出しなど",IF(N1947=1,"重なり",IF(S1947="",IF(O1947&gt;0,"数えない（直した）",IF(I1947&amp;""="1","振替",IF(A1947&amp;""="0","計算対象外","数えない"))),IF(COUNTIFS('入力'!$A$30:$A$88,S1947)=0,"一覧にない費目",IF(O1947&gt;0,"直した",IF(S1947="未分類","未分類","OK")))))))</f>
        <v/>
      </c>
    </row>
    <row r="1948">
      <c r="A1948" s="40" t="n"/>
      <c r="B1948" s="34" t="n"/>
      <c r="C1948" s="35" t="n"/>
      <c r="D1948" s="36" t="n"/>
      <c r="E1948" s="35" t="n"/>
      <c r="F1948" s="35" t="n"/>
      <c r="G1948" s="35" t="n"/>
      <c r="H1948" s="35" t="n"/>
      <c r="I1948" s="40" t="n"/>
      <c r="J1948" s="35" t="n"/>
      <c r="L1948" s="39">
        <f>IF(B1948="","",IFERROR(YEAR(B1948)*0+D1948*0+1,0))</f>
        <v/>
      </c>
      <c r="M1948" s="55">
        <f>IF(L1948&lt;&gt;1,"",IF(O1948&gt;0,IF(INDEX('分け方の表'!$O$4:$O$53,O1948)&lt;&gt;"",DATE(YEAR(INDEX('分け方の表'!$O$4:$O$53,O1948)),MONTH(INDEX('分け方の表'!$O$4:$O$53,O1948)),1),DATE(YEAR(B1948),MONTH(B1948),1)),DATE(YEAR(B1948),MONTH(B1948),1)))</f>
        <v/>
      </c>
      <c r="N1948" s="39">
        <f>IF(L1948&lt;&gt;1,"",IF(J1948="",0,IF(COUNTIFS($J$4:J1948,J1948)&gt;1,1,0)))</f>
        <v/>
      </c>
      <c r="O1948" s="39">
        <f>IF(L1948&lt;&gt;1,"",IF(J1948="",0,IFERROR(MATCH(J1948,'分け方の表'!$M$4:$M$53,0),0)))</f>
        <v/>
      </c>
      <c r="P1948" s="39">
        <f>IF(L1948&lt;&gt;1,"",IF(SUMPRODUCT((COUNTIFS(C1948,"*"&amp;'分け方の表'!$F$4:$F$23&amp;"*")&gt;0)*('分け方の表'!$F$4:$F$23&lt;&gt;"")*'分け方の表'!$I$4:$I$23)=0,99,1+COUNTIFS('分け方の表'!$I$4:$I$23,"&gt;"&amp;SUMPRODUCT((COUNTIFS(C1948,"*"&amp;'分け方の表'!$F$4:$F$23&amp;"*")&gt;0)*('分け方の表'!$F$4:$F$23&lt;&gt;"")*'分け方の表'!$I$4:$I$23))))</f>
        <v/>
      </c>
      <c r="Q1948" s="39">
        <f>IF(L1948&lt;&gt;1,"",IF(P1948&gt;=99,"",INDEX('分け方の表'!$G$4:$G$23,P1948)&amp;""))</f>
        <v/>
      </c>
      <c r="R1948" s="39">
        <f>IF(L1948&lt;&gt;1,"",IF((F1948="収入")*(G1948="給与")*(E1948&lt;&gt;"")*(COUNTIFS('分け方の表'!$J$4:$J$13,E1948)&gt;0),INDEX('分け方の表'!$K$4:$K$13,MATCH(E1948,'分け方の表'!$J$4:$J$13,0))&amp;"",IFERROR(INDEX('分け方の表'!$C$4:$C$103,MATCH(F1948&amp;"|"&amp;G1948,'分け方の表'!$D$4:$D$103,0))&amp;"",IFERROR(INDEX('分け方の表'!$C$4:$C$103,MATCH(F1948&amp;"|（ほか全部）",'分け方の表'!$D$4:$D$103,0))&amp;"","未分類"))))</f>
        <v/>
      </c>
      <c r="S1948" s="39">
        <f>IF(L1948&lt;&gt;1,"",IF(N1948=1,"",IF(IF(O1948&gt;0,INDEX('分け方の表'!$N$4:$N$53,O1948)&amp;"","")&lt;&gt;"",IF(INDEX('分け方の表'!$N$4:$N$53,O1948)="（数えない）","",INDEX('分け方の表'!$N$4:$N$53,O1948)&amp;""),IF(I1948&amp;""="1",IF((Q1948&lt;&gt;"")*(D1948&lt;0)*(IFERROR(INDEX('入力'!$E$30:$E$88,MATCH(Q1948,'入力'!$A$30:$A$88,0)),"")="貯める・増やす"),Q1948,""),IF(A1948&amp;""="0","",IF(Q1948&lt;&gt;"",Q1948,R1948))))))</f>
        <v/>
      </c>
      <c r="T1948" s="56">
        <f>IF(S1948="","",IF(IFERROR(INDEX('入力'!$E$30:$E$88,MATCH(S1948,'入力'!$A$30:$A$88,0)),"")="入るお金",D1948,-D1948))</f>
        <v/>
      </c>
      <c r="U1948" s="39">
        <f>IF(L1948="","",IF(L1948&lt;&gt;1,"見出しなど",IF(N1948=1,"重なり",IF(S1948="",IF(O1948&gt;0,"数えない（直した）",IF(I1948&amp;""="1","振替",IF(A1948&amp;""="0","計算対象外","数えない"))),IF(COUNTIFS('入力'!$A$30:$A$88,S1948)=0,"一覧にない費目",IF(O1948&gt;0,"直した",IF(S1948="未分類","未分類","OK")))))))</f>
        <v/>
      </c>
    </row>
    <row r="1949">
      <c r="A1949" s="40" t="n"/>
      <c r="B1949" s="34" t="n"/>
      <c r="C1949" s="35" t="n"/>
      <c r="D1949" s="36" t="n"/>
      <c r="E1949" s="35" t="n"/>
      <c r="F1949" s="35" t="n"/>
      <c r="G1949" s="35" t="n"/>
      <c r="H1949" s="35" t="n"/>
      <c r="I1949" s="40" t="n"/>
      <c r="J1949" s="35" t="n"/>
      <c r="L1949" s="39">
        <f>IF(B1949="","",IFERROR(YEAR(B1949)*0+D1949*0+1,0))</f>
        <v/>
      </c>
      <c r="M1949" s="55">
        <f>IF(L1949&lt;&gt;1,"",IF(O1949&gt;0,IF(INDEX('分け方の表'!$O$4:$O$53,O1949)&lt;&gt;"",DATE(YEAR(INDEX('分け方の表'!$O$4:$O$53,O1949)),MONTH(INDEX('分け方の表'!$O$4:$O$53,O1949)),1),DATE(YEAR(B1949),MONTH(B1949),1)),DATE(YEAR(B1949),MONTH(B1949),1)))</f>
        <v/>
      </c>
      <c r="N1949" s="39">
        <f>IF(L1949&lt;&gt;1,"",IF(J1949="",0,IF(COUNTIFS($J$4:J1949,J1949)&gt;1,1,0)))</f>
        <v/>
      </c>
      <c r="O1949" s="39">
        <f>IF(L1949&lt;&gt;1,"",IF(J1949="",0,IFERROR(MATCH(J1949,'分け方の表'!$M$4:$M$53,0),0)))</f>
        <v/>
      </c>
      <c r="P1949" s="39">
        <f>IF(L1949&lt;&gt;1,"",IF(SUMPRODUCT((COUNTIFS(C1949,"*"&amp;'分け方の表'!$F$4:$F$23&amp;"*")&gt;0)*('分け方の表'!$F$4:$F$23&lt;&gt;"")*'分け方の表'!$I$4:$I$23)=0,99,1+COUNTIFS('分け方の表'!$I$4:$I$23,"&gt;"&amp;SUMPRODUCT((COUNTIFS(C1949,"*"&amp;'分け方の表'!$F$4:$F$23&amp;"*")&gt;0)*('分け方の表'!$F$4:$F$23&lt;&gt;"")*'分け方の表'!$I$4:$I$23))))</f>
        <v/>
      </c>
      <c r="Q1949" s="39">
        <f>IF(L1949&lt;&gt;1,"",IF(P1949&gt;=99,"",INDEX('分け方の表'!$G$4:$G$23,P1949)&amp;""))</f>
        <v/>
      </c>
      <c r="R1949" s="39">
        <f>IF(L1949&lt;&gt;1,"",IF((F1949="収入")*(G1949="給与")*(E1949&lt;&gt;"")*(COUNTIFS('分け方の表'!$J$4:$J$13,E1949)&gt;0),INDEX('分け方の表'!$K$4:$K$13,MATCH(E1949,'分け方の表'!$J$4:$J$13,0))&amp;"",IFERROR(INDEX('分け方の表'!$C$4:$C$103,MATCH(F1949&amp;"|"&amp;G1949,'分け方の表'!$D$4:$D$103,0))&amp;"",IFERROR(INDEX('分け方の表'!$C$4:$C$103,MATCH(F1949&amp;"|（ほか全部）",'分け方の表'!$D$4:$D$103,0))&amp;"","未分類"))))</f>
        <v/>
      </c>
      <c r="S1949" s="39">
        <f>IF(L1949&lt;&gt;1,"",IF(N1949=1,"",IF(IF(O1949&gt;0,INDEX('分け方の表'!$N$4:$N$53,O1949)&amp;"","")&lt;&gt;"",IF(INDEX('分け方の表'!$N$4:$N$53,O1949)="（数えない）","",INDEX('分け方の表'!$N$4:$N$53,O1949)&amp;""),IF(I1949&amp;""="1",IF((Q1949&lt;&gt;"")*(D1949&lt;0)*(IFERROR(INDEX('入力'!$E$30:$E$88,MATCH(Q1949,'入力'!$A$30:$A$88,0)),"")="貯める・増やす"),Q1949,""),IF(A1949&amp;""="0","",IF(Q1949&lt;&gt;"",Q1949,R1949))))))</f>
        <v/>
      </c>
      <c r="T1949" s="56">
        <f>IF(S1949="","",IF(IFERROR(INDEX('入力'!$E$30:$E$88,MATCH(S1949,'入力'!$A$30:$A$88,0)),"")="入るお金",D1949,-D1949))</f>
        <v/>
      </c>
      <c r="U1949" s="39">
        <f>IF(L1949="","",IF(L1949&lt;&gt;1,"見出しなど",IF(N1949=1,"重なり",IF(S1949="",IF(O1949&gt;0,"数えない（直した）",IF(I1949&amp;""="1","振替",IF(A1949&amp;""="0","計算対象外","数えない"))),IF(COUNTIFS('入力'!$A$30:$A$88,S1949)=0,"一覧にない費目",IF(O1949&gt;0,"直した",IF(S1949="未分類","未分類","OK")))))))</f>
        <v/>
      </c>
    </row>
    <row r="1950">
      <c r="A1950" s="40" t="n"/>
      <c r="B1950" s="34" t="n"/>
      <c r="C1950" s="35" t="n"/>
      <c r="D1950" s="36" t="n"/>
      <c r="E1950" s="35" t="n"/>
      <c r="F1950" s="35" t="n"/>
      <c r="G1950" s="35" t="n"/>
      <c r="H1950" s="35" t="n"/>
      <c r="I1950" s="40" t="n"/>
      <c r="J1950" s="35" t="n"/>
      <c r="L1950" s="39">
        <f>IF(B1950="","",IFERROR(YEAR(B1950)*0+D1950*0+1,0))</f>
        <v/>
      </c>
      <c r="M1950" s="55">
        <f>IF(L1950&lt;&gt;1,"",IF(O1950&gt;0,IF(INDEX('分け方の表'!$O$4:$O$53,O1950)&lt;&gt;"",DATE(YEAR(INDEX('分け方の表'!$O$4:$O$53,O1950)),MONTH(INDEX('分け方の表'!$O$4:$O$53,O1950)),1),DATE(YEAR(B1950),MONTH(B1950),1)),DATE(YEAR(B1950),MONTH(B1950),1)))</f>
        <v/>
      </c>
      <c r="N1950" s="39">
        <f>IF(L1950&lt;&gt;1,"",IF(J1950="",0,IF(COUNTIFS($J$4:J1950,J1950)&gt;1,1,0)))</f>
        <v/>
      </c>
      <c r="O1950" s="39">
        <f>IF(L1950&lt;&gt;1,"",IF(J1950="",0,IFERROR(MATCH(J1950,'分け方の表'!$M$4:$M$53,0),0)))</f>
        <v/>
      </c>
      <c r="P1950" s="39">
        <f>IF(L1950&lt;&gt;1,"",IF(SUMPRODUCT((COUNTIFS(C1950,"*"&amp;'分け方の表'!$F$4:$F$23&amp;"*")&gt;0)*('分け方の表'!$F$4:$F$23&lt;&gt;"")*'分け方の表'!$I$4:$I$23)=0,99,1+COUNTIFS('分け方の表'!$I$4:$I$23,"&gt;"&amp;SUMPRODUCT((COUNTIFS(C1950,"*"&amp;'分け方の表'!$F$4:$F$23&amp;"*")&gt;0)*('分け方の表'!$F$4:$F$23&lt;&gt;"")*'分け方の表'!$I$4:$I$23))))</f>
        <v/>
      </c>
      <c r="Q1950" s="39">
        <f>IF(L1950&lt;&gt;1,"",IF(P1950&gt;=99,"",INDEX('分け方の表'!$G$4:$G$23,P1950)&amp;""))</f>
        <v/>
      </c>
      <c r="R1950" s="39">
        <f>IF(L1950&lt;&gt;1,"",IF((F1950="収入")*(G1950="給与")*(E1950&lt;&gt;"")*(COUNTIFS('分け方の表'!$J$4:$J$13,E1950)&gt;0),INDEX('分け方の表'!$K$4:$K$13,MATCH(E1950,'分け方の表'!$J$4:$J$13,0))&amp;"",IFERROR(INDEX('分け方の表'!$C$4:$C$103,MATCH(F1950&amp;"|"&amp;G1950,'分け方の表'!$D$4:$D$103,0))&amp;"",IFERROR(INDEX('分け方の表'!$C$4:$C$103,MATCH(F1950&amp;"|（ほか全部）",'分け方の表'!$D$4:$D$103,0))&amp;"","未分類"))))</f>
        <v/>
      </c>
      <c r="S1950" s="39">
        <f>IF(L1950&lt;&gt;1,"",IF(N1950=1,"",IF(IF(O1950&gt;0,INDEX('分け方の表'!$N$4:$N$53,O1950)&amp;"","")&lt;&gt;"",IF(INDEX('分け方の表'!$N$4:$N$53,O1950)="（数えない）","",INDEX('分け方の表'!$N$4:$N$53,O1950)&amp;""),IF(I1950&amp;""="1",IF((Q1950&lt;&gt;"")*(D1950&lt;0)*(IFERROR(INDEX('入力'!$E$30:$E$88,MATCH(Q1950,'入力'!$A$30:$A$88,0)),"")="貯める・増やす"),Q1950,""),IF(A1950&amp;""="0","",IF(Q1950&lt;&gt;"",Q1950,R1950))))))</f>
        <v/>
      </c>
      <c r="T1950" s="56">
        <f>IF(S1950="","",IF(IFERROR(INDEX('入力'!$E$30:$E$88,MATCH(S1950,'入力'!$A$30:$A$88,0)),"")="入るお金",D1950,-D1950))</f>
        <v/>
      </c>
      <c r="U1950" s="39">
        <f>IF(L1950="","",IF(L1950&lt;&gt;1,"見出しなど",IF(N1950=1,"重なり",IF(S1950="",IF(O1950&gt;0,"数えない（直した）",IF(I1950&amp;""="1","振替",IF(A1950&amp;""="0","計算対象外","数えない"))),IF(COUNTIFS('入力'!$A$30:$A$88,S1950)=0,"一覧にない費目",IF(O1950&gt;0,"直した",IF(S1950="未分類","未分類","OK")))))))</f>
        <v/>
      </c>
    </row>
    <row r="1951">
      <c r="A1951" s="40" t="n"/>
      <c r="B1951" s="34" t="n"/>
      <c r="C1951" s="35" t="n"/>
      <c r="D1951" s="36" t="n"/>
      <c r="E1951" s="35" t="n"/>
      <c r="F1951" s="35" t="n"/>
      <c r="G1951" s="35" t="n"/>
      <c r="H1951" s="35" t="n"/>
      <c r="I1951" s="40" t="n"/>
      <c r="J1951" s="35" t="n"/>
      <c r="L1951" s="39">
        <f>IF(B1951="","",IFERROR(YEAR(B1951)*0+D1951*0+1,0))</f>
        <v/>
      </c>
      <c r="M1951" s="55">
        <f>IF(L1951&lt;&gt;1,"",IF(O1951&gt;0,IF(INDEX('分け方の表'!$O$4:$O$53,O1951)&lt;&gt;"",DATE(YEAR(INDEX('分け方の表'!$O$4:$O$53,O1951)),MONTH(INDEX('分け方の表'!$O$4:$O$53,O1951)),1),DATE(YEAR(B1951),MONTH(B1951),1)),DATE(YEAR(B1951),MONTH(B1951),1)))</f>
        <v/>
      </c>
      <c r="N1951" s="39">
        <f>IF(L1951&lt;&gt;1,"",IF(J1951="",0,IF(COUNTIFS($J$4:J1951,J1951)&gt;1,1,0)))</f>
        <v/>
      </c>
      <c r="O1951" s="39">
        <f>IF(L1951&lt;&gt;1,"",IF(J1951="",0,IFERROR(MATCH(J1951,'分け方の表'!$M$4:$M$53,0),0)))</f>
        <v/>
      </c>
      <c r="P1951" s="39">
        <f>IF(L1951&lt;&gt;1,"",IF(SUMPRODUCT((COUNTIFS(C1951,"*"&amp;'分け方の表'!$F$4:$F$23&amp;"*")&gt;0)*('分け方の表'!$F$4:$F$23&lt;&gt;"")*'分け方の表'!$I$4:$I$23)=0,99,1+COUNTIFS('分け方の表'!$I$4:$I$23,"&gt;"&amp;SUMPRODUCT((COUNTIFS(C1951,"*"&amp;'分け方の表'!$F$4:$F$23&amp;"*")&gt;0)*('分け方の表'!$F$4:$F$23&lt;&gt;"")*'分け方の表'!$I$4:$I$23))))</f>
        <v/>
      </c>
      <c r="Q1951" s="39">
        <f>IF(L1951&lt;&gt;1,"",IF(P1951&gt;=99,"",INDEX('分け方の表'!$G$4:$G$23,P1951)&amp;""))</f>
        <v/>
      </c>
      <c r="R1951" s="39">
        <f>IF(L1951&lt;&gt;1,"",IF((F1951="収入")*(G1951="給与")*(E1951&lt;&gt;"")*(COUNTIFS('分け方の表'!$J$4:$J$13,E1951)&gt;0),INDEX('分け方の表'!$K$4:$K$13,MATCH(E1951,'分け方の表'!$J$4:$J$13,0))&amp;"",IFERROR(INDEX('分け方の表'!$C$4:$C$103,MATCH(F1951&amp;"|"&amp;G1951,'分け方の表'!$D$4:$D$103,0))&amp;"",IFERROR(INDEX('分け方の表'!$C$4:$C$103,MATCH(F1951&amp;"|（ほか全部）",'分け方の表'!$D$4:$D$103,0))&amp;"","未分類"))))</f>
        <v/>
      </c>
      <c r="S1951" s="39">
        <f>IF(L1951&lt;&gt;1,"",IF(N1951=1,"",IF(IF(O1951&gt;0,INDEX('分け方の表'!$N$4:$N$53,O1951)&amp;"","")&lt;&gt;"",IF(INDEX('分け方の表'!$N$4:$N$53,O1951)="（数えない）","",INDEX('分け方の表'!$N$4:$N$53,O1951)&amp;""),IF(I1951&amp;""="1",IF((Q1951&lt;&gt;"")*(D1951&lt;0)*(IFERROR(INDEX('入力'!$E$30:$E$88,MATCH(Q1951,'入力'!$A$30:$A$88,0)),"")="貯める・増やす"),Q1951,""),IF(A1951&amp;""="0","",IF(Q1951&lt;&gt;"",Q1951,R1951))))))</f>
        <v/>
      </c>
      <c r="T1951" s="56">
        <f>IF(S1951="","",IF(IFERROR(INDEX('入力'!$E$30:$E$88,MATCH(S1951,'入力'!$A$30:$A$88,0)),"")="入るお金",D1951,-D1951))</f>
        <v/>
      </c>
      <c r="U1951" s="39">
        <f>IF(L1951="","",IF(L1951&lt;&gt;1,"見出しなど",IF(N1951=1,"重なり",IF(S1951="",IF(O1951&gt;0,"数えない（直した）",IF(I1951&amp;""="1","振替",IF(A1951&amp;""="0","計算対象外","数えない"))),IF(COUNTIFS('入力'!$A$30:$A$88,S1951)=0,"一覧にない費目",IF(O1951&gt;0,"直した",IF(S1951="未分類","未分類","OK")))))))</f>
        <v/>
      </c>
    </row>
    <row r="1952">
      <c r="A1952" s="40" t="n"/>
      <c r="B1952" s="34" t="n"/>
      <c r="C1952" s="35" t="n"/>
      <c r="D1952" s="36" t="n"/>
      <c r="E1952" s="35" t="n"/>
      <c r="F1952" s="35" t="n"/>
      <c r="G1952" s="35" t="n"/>
      <c r="H1952" s="35" t="n"/>
      <c r="I1952" s="40" t="n"/>
      <c r="J1952" s="35" t="n"/>
      <c r="L1952" s="39">
        <f>IF(B1952="","",IFERROR(YEAR(B1952)*0+D1952*0+1,0))</f>
        <v/>
      </c>
      <c r="M1952" s="55">
        <f>IF(L1952&lt;&gt;1,"",IF(O1952&gt;0,IF(INDEX('分け方の表'!$O$4:$O$53,O1952)&lt;&gt;"",DATE(YEAR(INDEX('分け方の表'!$O$4:$O$53,O1952)),MONTH(INDEX('分け方の表'!$O$4:$O$53,O1952)),1),DATE(YEAR(B1952),MONTH(B1952),1)),DATE(YEAR(B1952),MONTH(B1952),1)))</f>
        <v/>
      </c>
      <c r="N1952" s="39">
        <f>IF(L1952&lt;&gt;1,"",IF(J1952="",0,IF(COUNTIFS($J$4:J1952,J1952)&gt;1,1,0)))</f>
        <v/>
      </c>
      <c r="O1952" s="39">
        <f>IF(L1952&lt;&gt;1,"",IF(J1952="",0,IFERROR(MATCH(J1952,'分け方の表'!$M$4:$M$53,0),0)))</f>
        <v/>
      </c>
      <c r="P1952" s="39">
        <f>IF(L1952&lt;&gt;1,"",IF(SUMPRODUCT((COUNTIFS(C1952,"*"&amp;'分け方の表'!$F$4:$F$23&amp;"*")&gt;0)*('分け方の表'!$F$4:$F$23&lt;&gt;"")*'分け方の表'!$I$4:$I$23)=0,99,1+COUNTIFS('分け方の表'!$I$4:$I$23,"&gt;"&amp;SUMPRODUCT((COUNTIFS(C1952,"*"&amp;'分け方の表'!$F$4:$F$23&amp;"*")&gt;0)*('分け方の表'!$F$4:$F$23&lt;&gt;"")*'分け方の表'!$I$4:$I$23))))</f>
        <v/>
      </c>
      <c r="Q1952" s="39">
        <f>IF(L1952&lt;&gt;1,"",IF(P1952&gt;=99,"",INDEX('分け方の表'!$G$4:$G$23,P1952)&amp;""))</f>
        <v/>
      </c>
      <c r="R1952" s="39">
        <f>IF(L1952&lt;&gt;1,"",IF((F1952="収入")*(G1952="給与")*(E1952&lt;&gt;"")*(COUNTIFS('分け方の表'!$J$4:$J$13,E1952)&gt;0),INDEX('分け方の表'!$K$4:$K$13,MATCH(E1952,'分け方の表'!$J$4:$J$13,0))&amp;"",IFERROR(INDEX('分け方の表'!$C$4:$C$103,MATCH(F1952&amp;"|"&amp;G1952,'分け方の表'!$D$4:$D$103,0))&amp;"",IFERROR(INDEX('分け方の表'!$C$4:$C$103,MATCH(F1952&amp;"|（ほか全部）",'分け方の表'!$D$4:$D$103,0))&amp;"","未分類"))))</f>
        <v/>
      </c>
      <c r="S1952" s="39">
        <f>IF(L1952&lt;&gt;1,"",IF(N1952=1,"",IF(IF(O1952&gt;0,INDEX('分け方の表'!$N$4:$N$53,O1952)&amp;"","")&lt;&gt;"",IF(INDEX('分け方の表'!$N$4:$N$53,O1952)="（数えない）","",INDEX('分け方の表'!$N$4:$N$53,O1952)&amp;""),IF(I1952&amp;""="1",IF((Q1952&lt;&gt;"")*(D1952&lt;0)*(IFERROR(INDEX('入力'!$E$30:$E$88,MATCH(Q1952,'入力'!$A$30:$A$88,0)),"")="貯める・増やす"),Q1952,""),IF(A1952&amp;""="0","",IF(Q1952&lt;&gt;"",Q1952,R1952))))))</f>
        <v/>
      </c>
      <c r="T1952" s="56">
        <f>IF(S1952="","",IF(IFERROR(INDEX('入力'!$E$30:$E$88,MATCH(S1952,'入力'!$A$30:$A$88,0)),"")="入るお金",D1952,-D1952))</f>
        <v/>
      </c>
      <c r="U1952" s="39">
        <f>IF(L1952="","",IF(L1952&lt;&gt;1,"見出しなど",IF(N1952=1,"重なり",IF(S1952="",IF(O1952&gt;0,"数えない（直した）",IF(I1952&amp;""="1","振替",IF(A1952&amp;""="0","計算対象外","数えない"))),IF(COUNTIFS('入力'!$A$30:$A$88,S1952)=0,"一覧にない費目",IF(O1952&gt;0,"直した",IF(S1952="未分類","未分類","OK")))))))</f>
        <v/>
      </c>
    </row>
    <row r="1953">
      <c r="A1953" s="40" t="n"/>
      <c r="B1953" s="34" t="n"/>
      <c r="C1953" s="35" t="n"/>
      <c r="D1953" s="36" t="n"/>
      <c r="E1953" s="35" t="n"/>
      <c r="F1953" s="35" t="n"/>
      <c r="G1953" s="35" t="n"/>
      <c r="H1953" s="35" t="n"/>
      <c r="I1953" s="40" t="n"/>
      <c r="J1953" s="35" t="n"/>
      <c r="L1953" s="39">
        <f>IF(B1953="","",IFERROR(YEAR(B1953)*0+D1953*0+1,0))</f>
        <v/>
      </c>
      <c r="M1953" s="55">
        <f>IF(L1953&lt;&gt;1,"",IF(O1953&gt;0,IF(INDEX('分け方の表'!$O$4:$O$53,O1953)&lt;&gt;"",DATE(YEAR(INDEX('分け方の表'!$O$4:$O$53,O1953)),MONTH(INDEX('分け方の表'!$O$4:$O$53,O1953)),1),DATE(YEAR(B1953),MONTH(B1953),1)),DATE(YEAR(B1953),MONTH(B1953),1)))</f>
        <v/>
      </c>
      <c r="N1953" s="39">
        <f>IF(L1953&lt;&gt;1,"",IF(J1953="",0,IF(COUNTIFS($J$4:J1953,J1953)&gt;1,1,0)))</f>
        <v/>
      </c>
      <c r="O1953" s="39">
        <f>IF(L1953&lt;&gt;1,"",IF(J1953="",0,IFERROR(MATCH(J1953,'分け方の表'!$M$4:$M$53,0),0)))</f>
        <v/>
      </c>
      <c r="P1953" s="39">
        <f>IF(L1953&lt;&gt;1,"",IF(SUMPRODUCT((COUNTIFS(C1953,"*"&amp;'分け方の表'!$F$4:$F$23&amp;"*")&gt;0)*('分け方の表'!$F$4:$F$23&lt;&gt;"")*'分け方の表'!$I$4:$I$23)=0,99,1+COUNTIFS('分け方の表'!$I$4:$I$23,"&gt;"&amp;SUMPRODUCT((COUNTIFS(C1953,"*"&amp;'分け方の表'!$F$4:$F$23&amp;"*")&gt;0)*('分け方の表'!$F$4:$F$23&lt;&gt;"")*'分け方の表'!$I$4:$I$23))))</f>
        <v/>
      </c>
      <c r="Q1953" s="39">
        <f>IF(L1953&lt;&gt;1,"",IF(P1953&gt;=99,"",INDEX('分け方の表'!$G$4:$G$23,P1953)&amp;""))</f>
        <v/>
      </c>
      <c r="R1953" s="39">
        <f>IF(L1953&lt;&gt;1,"",IF((F1953="収入")*(G1953="給与")*(E1953&lt;&gt;"")*(COUNTIFS('分け方の表'!$J$4:$J$13,E1953)&gt;0),INDEX('分け方の表'!$K$4:$K$13,MATCH(E1953,'分け方の表'!$J$4:$J$13,0))&amp;"",IFERROR(INDEX('分け方の表'!$C$4:$C$103,MATCH(F1953&amp;"|"&amp;G1953,'分け方の表'!$D$4:$D$103,0))&amp;"",IFERROR(INDEX('分け方の表'!$C$4:$C$103,MATCH(F1953&amp;"|（ほか全部）",'分け方の表'!$D$4:$D$103,0))&amp;"","未分類"))))</f>
        <v/>
      </c>
      <c r="S1953" s="39">
        <f>IF(L1953&lt;&gt;1,"",IF(N1953=1,"",IF(IF(O1953&gt;0,INDEX('分け方の表'!$N$4:$N$53,O1953)&amp;"","")&lt;&gt;"",IF(INDEX('分け方の表'!$N$4:$N$53,O1953)="（数えない）","",INDEX('分け方の表'!$N$4:$N$53,O1953)&amp;""),IF(I1953&amp;""="1",IF((Q1953&lt;&gt;"")*(D1953&lt;0)*(IFERROR(INDEX('入力'!$E$30:$E$88,MATCH(Q1953,'入力'!$A$30:$A$88,0)),"")="貯める・増やす"),Q1953,""),IF(A1953&amp;""="0","",IF(Q1953&lt;&gt;"",Q1953,R1953))))))</f>
        <v/>
      </c>
      <c r="T1953" s="56">
        <f>IF(S1953="","",IF(IFERROR(INDEX('入力'!$E$30:$E$88,MATCH(S1953,'入力'!$A$30:$A$88,0)),"")="入るお金",D1953,-D1953))</f>
        <v/>
      </c>
      <c r="U1953" s="39">
        <f>IF(L1953="","",IF(L1953&lt;&gt;1,"見出しなど",IF(N1953=1,"重なり",IF(S1953="",IF(O1953&gt;0,"数えない（直した）",IF(I1953&amp;""="1","振替",IF(A1953&amp;""="0","計算対象外","数えない"))),IF(COUNTIFS('入力'!$A$30:$A$88,S1953)=0,"一覧にない費目",IF(O1953&gt;0,"直した",IF(S1953="未分類","未分類","OK")))))))</f>
        <v/>
      </c>
    </row>
    <row r="1954">
      <c r="A1954" s="40" t="n"/>
      <c r="B1954" s="34" t="n"/>
      <c r="C1954" s="35" t="n"/>
      <c r="D1954" s="36" t="n"/>
      <c r="E1954" s="35" t="n"/>
      <c r="F1954" s="35" t="n"/>
      <c r="G1954" s="35" t="n"/>
      <c r="H1954" s="35" t="n"/>
      <c r="I1954" s="40" t="n"/>
      <c r="J1954" s="35" t="n"/>
      <c r="L1954" s="39">
        <f>IF(B1954="","",IFERROR(YEAR(B1954)*0+D1954*0+1,0))</f>
        <v/>
      </c>
      <c r="M1954" s="55">
        <f>IF(L1954&lt;&gt;1,"",IF(O1954&gt;0,IF(INDEX('分け方の表'!$O$4:$O$53,O1954)&lt;&gt;"",DATE(YEAR(INDEX('分け方の表'!$O$4:$O$53,O1954)),MONTH(INDEX('分け方の表'!$O$4:$O$53,O1954)),1),DATE(YEAR(B1954),MONTH(B1954),1)),DATE(YEAR(B1954),MONTH(B1954),1)))</f>
        <v/>
      </c>
      <c r="N1954" s="39">
        <f>IF(L1954&lt;&gt;1,"",IF(J1954="",0,IF(COUNTIFS($J$4:J1954,J1954)&gt;1,1,0)))</f>
        <v/>
      </c>
      <c r="O1954" s="39">
        <f>IF(L1954&lt;&gt;1,"",IF(J1954="",0,IFERROR(MATCH(J1954,'分け方の表'!$M$4:$M$53,0),0)))</f>
        <v/>
      </c>
      <c r="P1954" s="39">
        <f>IF(L1954&lt;&gt;1,"",IF(SUMPRODUCT((COUNTIFS(C1954,"*"&amp;'分け方の表'!$F$4:$F$23&amp;"*")&gt;0)*('分け方の表'!$F$4:$F$23&lt;&gt;"")*'分け方の表'!$I$4:$I$23)=0,99,1+COUNTIFS('分け方の表'!$I$4:$I$23,"&gt;"&amp;SUMPRODUCT((COUNTIFS(C1954,"*"&amp;'分け方の表'!$F$4:$F$23&amp;"*")&gt;0)*('分け方の表'!$F$4:$F$23&lt;&gt;"")*'分け方の表'!$I$4:$I$23))))</f>
        <v/>
      </c>
      <c r="Q1954" s="39">
        <f>IF(L1954&lt;&gt;1,"",IF(P1954&gt;=99,"",INDEX('分け方の表'!$G$4:$G$23,P1954)&amp;""))</f>
        <v/>
      </c>
      <c r="R1954" s="39">
        <f>IF(L1954&lt;&gt;1,"",IF((F1954="収入")*(G1954="給与")*(E1954&lt;&gt;"")*(COUNTIFS('分け方の表'!$J$4:$J$13,E1954)&gt;0),INDEX('分け方の表'!$K$4:$K$13,MATCH(E1954,'分け方の表'!$J$4:$J$13,0))&amp;"",IFERROR(INDEX('分け方の表'!$C$4:$C$103,MATCH(F1954&amp;"|"&amp;G1954,'分け方の表'!$D$4:$D$103,0))&amp;"",IFERROR(INDEX('分け方の表'!$C$4:$C$103,MATCH(F1954&amp;"|（ほか全部）",'分け方の表'!$D$4:$D$103,0))&amp;"","未分類"))))</f>
        <v/>
      </c>
      <c r="S1954" s="39">
        <f>IF(L1954&lt;&gt;1,"",IF(N1954=1,"",IF(IF(O1954&gt;0,INDEX('分け方の表'!$N$4:$N$53,O1954)&amp;"","")&lt;&gt;"",IF(INDEX('分け方の表'!$N$4:$N$53,O1954)="（数えない）","",INDEX('分け方の表'!$N$4:$N$53,O1954)&amp;""),IF(I1954&amp;""="1",IF((Q1954&lt;&gt;"")*(D1954&lt;0)*(IFERROR(INDEX('入力'!$E$30:$E$88,MATCH(Q1954,'入力'!$A$30:$A$88,0)),"")="貯める・増やす"),Q1954,""),IF(A1954&amp;""="0","",IF(Q1954&lt;&gt;"",Q1954,R1954))))))</f>
        <v/>
      </c>
      <c r="T1954" s="56">
        <f>IF(S1954="","",IF(IFERROR(INDEX('入力'!$E$30:$E$88,MATCH(S1954,'入力'!$A$30:$A$88,0)),"")="入るお金",D1954,-D1954))</f>
        <v/>
      </c>
      <c r="U1954" s="39">
        <f>IF(L1954="","",IF(L1954&lt;&gt;1,"見出しなど",IF(N1954=1,"重なり",IF(S1954="",IF(O1954&gt;0,"数えない（直した）",IF(I1954&amp;""="1","振替",IF(A1954&amp;""="0","計算対象外","数えない"))),IF(COUNTIFS('入力'!$A$30:$A$88,S1954)=0,"一覧にない費目",IF(O1954&gt;0,"直した",IF(S1954="未分類","未分類","OK")))))))</f>
        <v/>
      </c>
    </row>
    <row r="1955">
      <c r="A1955" s="40" t="n"/>
      <c r="B1955" s="34" t="n"/>
      <c r="C1955" s="35" t="n"/>
      <c r="D1955" s="36" t="n"/>
      <c r="E1955" s="35" t="n"/>
      <c r="F1955" s="35" t="n"/>
      <c r="G1955" s="35" t="n"/>
      <c r="H1955" s="35" t="n"/>
      <c r="I1955" s="40" t="n"/>
      <c r="J1955" s="35" t="n"/>
      <c r="L1955" s="39">
        <f>IF(B1955="","",IFERROR(YEAR(B1955)*0+D1955*0+1,0))</f>
        <v/>
      </c>
      <c r="M1955" s="55">
        <f>IF(L1955&lt;&gt;1,"",IF(O1955&gt;0,IF(INDEX('分け方の表'!$O$4:$O$53,O1955)&lt;&gt;"",DATE(YEAR(INDEX('分け方の表'!$O$4:$O$53,O1955)),MONTH(INDEX('分け方の表'!$O$4:$O$53,O1955)),1),DATE(YEAR(B1955),MONTH(B1955),1)),DATE(YEAR(B1955),MONTH(B1955),1)))</f>
        <v/>
      </c>
      <c r="N1955" s="39">
        <f>IF(L1955&lt;&gt;1,"",IF(J1955="",0,IF(COUNTIFS($J$4:J1955,J1955)&gt;1,1,0)))</f>
        <v/>
      </c>
      <c r="O1955" s="39">
        <f>IF(L1955&lt;&gt;1,"",IF(J1955="",0,IFERROR(MATCH(J1955,'分け方の表'!$M$4:$M$53,0),0)))</f>
        <v/>
      </c>
      <c r="P1955" s="39">
        <f>IF(L1955&lt;&gt;1,"",IF(SUMPRODUCT((COUNTIFS(C1955,"*"&amp;'分け方の表'!$F$4:$F$23&amp;"*")&gt;0)*('分け方の表'!$F$4:$F$23&lt;&gt;"")*'分け方の表'!$I$4:$I$23)=0,99,1+COUNTIFS('分け方の表'!$I$4:$I$23,"&gt;"&amp;SUMPRODUCT((COUNTIFS(C1955,"*"&amp;'分け方の表'!$F$4:$F$23&amp;"*")&gt;0)*('分け方の表'!$F$4:$F$23&lt;&gt;"")*'分け方の表'!$I$4:$I$23))))</f>
        <v/>
      </c>
      <c r="Q1955" s="39">
        <f>IF(L1955&lt;&gt;1,"",IF(P1955&gt;=99,"",INDEX('分け方の表'!$G$4:$G$23,P1955)&amp;""))</f>
        <v/>
      </c>
      <c r="R1955" s="39">
        <f>IF(L1955&lt;&gt;1,"",IF((F1955="収入")*(G1955="給与")*(E1955&lt;&gt;"")*(COUNTIFS('分け方の表'!$J$4:$J$13,E1955)&gt;0),INDEX('分け方の表'!$K$4:$K$13,MATCH(E1955,'分け方の表'!$J$4:$J$13,0))&amp;"",IFERROR(INDEX('分け方の表'!$C$4:$C$103,MATCH(F1955&amp;"|"&amp;G1955,'分け方の表'!$D$4:$D$103,0))&amp;"",IFERROR(INDEX('分け方の表'!$C$4:$C$103,MATCH(F1955&amp;"|（ほか全部）",'分け方の表'!$D$4:$D$103,0))&amp;"","未分類"))))</f>
        <v/>
      </c>
      <c r="S1955" s="39">
        <f>IF(L1955&lt;&gt;1,"",IF(N1955=1,"",IF(IF(O1955&gt;0,INDEX('分け方の表'!$N$4:$N$53,O1955)&amp;"","")&lt;&gt;"",IF(INDEX('分け方の表'!$N$4:$N$53,O1955)="（数えない）","",INDEX('分け方の表'!$N$4:$N$53,O1955)&amp;""),IF(I1955&amp;""="1",IF((Q1955&lt;&gt;"")*(D1955&lt;0)*(IFERROR(INDEX('入力'!$E$30:$E$88,MATCH(Q1955,'入力'!$A$30:$A$88,0)),"")="貯める・増やす"),Q1955,""),IF(A1955&amp;""="0","",IF(Q1955&lt;&gt;"",Q1955,R1955))))))</f>
        <v/>
      </c>
      <c r="T1955" s="56">
        <f>IF(S1955="","",IF(IFERROR(INDEX('入力'!$E$30:$E$88,MATCH(S1955,'入力'!$A$30:$A$88,0)),"")="入るお金",D1955,-D1955))</f>
        <v/>
      </c>
      <c r="U1955" s="39">
        <f>IF(L1955="","",IF(L1955&lt;&gt;1,"見出しなど",IF(N1955=1,"重なり",IF(S1955="",IF(O1955&gt;0,"数えない（直した）",IF(I1955&amp;""="1","振替",IF(A1955&amp;""="0","計算対象外","数えない"))),IF(COUNTIFS('入力'!$A$30:$A$88,S1955)=0,"一覧にない費目",IF(O1955&gt;0,"直した",IF(S1955="未分類","未分類","OK")))))))</f>
        <v/>
      </c>
    </row>
    <row r="1956">
      <c r="A1956" s="40" t="n"/>
      <c r="B1956" s="34" t="n"/>
      <c r="C1956" s="35" t="n"/>
      <c r="D1956" s="36" t="n"/>
      <c r="E1956" s="35" t="n"/>
      <c r="F1956" s="35" t="n"/>
      <c r="G1956" s="35" t="n"/>
      <c r="H1956" s="35" t="n"/>
      <c r="I1956" s="40" t="n"/>
      <c r="J1956" s="35" t="n"/>
      <c r="L1956" s="39">
        <f>IF(B1956="","",IFERROR(YEAR(B1956)*0+D1956*0+1,0))</f>
        <v/>
      </c>
      <c r="M1956" s="55">
        <f>IF(L1956&lt;&gt;1,"",IF(O1956&gt;0,IF(INDEX('分け方の表'!$O$4:$O$53,O1956)&lt;&gt;"",DATE(YEAR(INDEX('分け方の表'!$O$4:$O$53,O1956)),MONTH(INDEX('分け方の表'!$O$4:$O$53,O1956)),1),DATE(YEAR(B1956),MONTH(B1956),1)),DATE(YEAR(B1956),MONTH(B1956),1)))</f>
        <v/>
      </c>
      <c r="N1956" s="39">
        <f>IF(L1956&lt;&gt;1,"",IF(J1956="",0,IF(COUNTIFS($J$4:J1956,J1956)&gt;1,1,0)))</f>
        <v/>
      </c>
      <c r="O1956" s="39">
        <f>IF(L1956&lt;&gt;1,"",IF(J1956="",0,IFERROR(MATCH(J1956,'分け方の表'!$M$4:$M$53,0),0)))</f>
        <v/>
      </c>
      <c r="P1956" s="39">
        <f>IF(L1956&lt;&gt;1,"",IF(SUMPRODUCT((COUNTIFS(C1956,"*"&amp;'分け方の表'!$F$4:$F$23&amp;"*")&gt;0)*('分け方の表'!$F$4:$F$23&lt;&gt;"")*'分け方の表'!$I$4:$I$23)=0,99,1+COUNTIFS('分け方の表'!$I$4:$I$23,"&gt;"&amp;SUMPRODUCT((COUNTIFS(C1956,"*"&amp;'分け方の表'!$F$4:$F$23&amp;"*")&gt;0)*('分け方の表'!$F$4:$F$23&lt;&gt;"")*'分け方の表'!$I$4:$I$23))))</f>
        <v/>
      </c>
      <c r="Q1956" s="39">
        <f>IF(L1956&lt;&gt;1,"",IF(P1956&gt;=99,"",INDEX('分け方の表'!$G$4:$G$23,P1956)&amp;""))</f>
        <v/>
      </c>
      <c r="R1956" s="39">
        <f>IF(L1956&lt;&gt;1,"",IF((F1956="収入")*(G1956="給与")*(E1956&lt;&gt;"")*(COUNTIFS('分け方の表'!$J$4:$J$13,E1956)&gt;0),INDEX('分け方の表'!$K$4:$K$13,MATCH(E1956,'分け方の表'!$J$4:$J$13,0))&amp;"",IFERROR(INDEX('分け方の表'!$C$4:$C$103,MATCH(F1956&amp;"|"&amp;G1956,'分け方の表'!$D$4:$D$103,0))&amp;"",IFERROR(INDEX('分け方の表'!$C$4:$C$103,MATCH(F1956&amp;"|（ほか全部）",'分け方の表'!$D$4:$D$103,0))&amp;"","未分類"))))</f>
        <v/>
      </c>
      <c r="S1956" s="39">
        <f>IF(L1956&lt;&gt;1,"",IF(N1956=1,"",IF(IF(O1956&gt;0,INDEX('分け方の表'!$N$4:$N$53,O1956)&amp;"","")&lt;&gt;"",IF(INDEX('分け方の表'!$N$4:$N$53,O1956)="（数えない）","",INDEX('分け方の表'!$N$4:$N$53,O1956)&amp;""),IF(I1956&amp;""="1",IF((Q1956&lt;&gt;"")*(D1956&lt;0)*(IFERROR(INDEX('入力'!$E$30:$E$88,MATCH(Q1956,'入力'!$A$30:$A$88,0)),"")="貯める・増やす"),Q1956,""),IF(A1956&amp;""="0","",IF(Q1956&lt;&gt;"",Q1956,R1956))))))</f>
        <v/>
      </c>
      <c r="T1956" s="56">
        <f>IF(S1956="","",IF(IFERROR(INDEX('入力'!$E$30:$E$88,MATCH(S1956,'入力'!$A$30:$A$88,0)),"")="入るお金",D1956,-D1956))</f>
        <v/>
      </c>
      <c r="U1956" s="39">
        <f>IF(L1956="","",IF(L1956&lt;&gt;1,"見出しなど",IF(N1956=1,"重なり",IF(S1956="",IF(O1956&gt;0,"数えない（直した）",IF(I1956&amp;""="1","振替",IF(A1956&amp;""="0","計算対象外","数えない"))),IF(COUNTIFS('入力'!$A$30:$A$88,S1956)=0,"一覧にない費目",IF(O1956&gt;0,"直した",IF(S1956="未分類","未分類","OK")))))))</f>
        <v/>
      </c>
    </row>
    <row r="1957">
      <c r="A1957" s="40" t="n"/>
      <c r="B1957" s="34" t="n"/>
      <c r="C1957" s="35" t="n"/>
      <c r="D1957" s="36" t="n"/>
      <c r="E1957" s="35" t="n"/>
      <c r="F1957" s="35" t="n"/>
      <c r="G1957" s="35" t="n"/>
      <c r="H1957" s="35" t="n"/>
      <c r="I1957" s="40" t="n"/>
      <c r="J1957" s="35" t="n"/>
      <c r="L1957" s="39">
        <f>IF(B1957="","",IFERROR(YEAR(B1957)*0+D1957*0+1,0))</f>
        <v/>
      </c>
      <c r="M1957" s="55">
        <f>IF(L1957&lt;&gt;1,"",IF(O1957&gt;0,IF(INDEX('分け方の表'!$O$4:$O$53,O1957)&lt;&gt;"",DATE(YEAR(INDEX('分け方の表'!$O$4:$O$53,O1957)),MONTH(INDEX('分け方の表'!$O$4:$O$53,O1957)),1),DATE(YEAR(B1957),MONTH(B1957),1)),DATE(YEAR(B1957),MONTH(B1957),1)))</f>
        <v/>
      </c>
      <c r="N1957" s="39">
        <f>IF(L1957&lt;&gt;1,"",IF(J1957="",0,IF(COUNTIFS($J$4:J1957,J1957)&gt;1,1,0)))</f>
        <v/>
      </c>
      <c r="O1957" s="39">
        <f>IF(L1957&lt;&gt;1,"",IF(J1957="",0,IFERROR(MATCH(J1957,'分け方の表'!$M$4:$M$53,0),0)))</f>
        <v/>
      </c>
      <c r="P1957" s="39">
        <f>IF(L1957&lt;&gt;1,"",IF(SUMPRODUCT((COUNTIFS(C1957,"*"&amp;'分け方の表'!$F$4:$F$23&amp;"*")&gt;0)*('分け方の表'!$F$4:$F$23&lt;&gt;"")*'分け方の表'!$I$4:$I$23)=0,99,1+COUNTIFS('分け方の表'!$I$4:$I$23,"&gt;"&amp;SUMPRODUCT((COUNTIFS(C1957,"*"&amp;'分け方の表'!$F$4:$F$23&amp;"*")&gt;0)*('分け方の表'!$F$4:$F$23&lt;&gt;"")*'分け方の表'!$I$4:$I$23))))</f>
        <v/>
      </c>
      <c r="Q1957" s="39">
        <f>IF(L1957&lt;&gt;1,"",IF(P1957&gt;=99,"",INDEX('分け方の表'!$G$4:$G$23,P1957)&amp;""))</f>
        <v/>
      </c>
      <c r="R1957" s="39">
        <f>IF(L1957&lt;&gt;1,"",IF((F1957="収入")*(G1957="給与")*(E1957&lt;&gt;"")*(COUNTIFS('分け方の表'!$J$4:$J$13,E1957)&gt;0),INDEX('分け方の表'!$K$4:$K$13,MATCH(E1957,'分け方の表'!$J$4:$J$13,0))&amp;"",IFERROR(INDEX('分け方の表'!$C$4:$C$103,MATCH(F1957&amp;"|"&amp;G1957,'分け方の表'!$D$4:$D$103,0))&amp;"",IFERROR(INDEX('分け方の表'!$C$4:$C$103,MATCH(F1957&amp;"|（ほか全部）",'分け方の表'!$D$4:$D$103,0))&amp;"","未分類"))))</f>
        <v/>
      </c>
      <c r="S1957" s="39">
        <f>IF(L1957&lt;&gt;1,"",IF(N1957=1,"",IF(IF(O1957&gt;0,INDEX('分け方の表'!$N$4:$N$53,O1957)&amp;"","")&lt;&gt;"",IF(INDEX('分け方の表'!$N$4:$N$53,O1957)="（数えない）","",INDEX('分け方の表'!$N$4:$N$53,O1957)&amp;""),IF(I1957&amp;""="1",IF((Q1957&lt;&gt;"")*(D1957&lt;0)*(IFERROR(INDEX('入力'!$E$30:$E$88,MATCH(Q1957,'入力'!$A$30:$A$88,0)),"")="貯める・増やす"),Q1957,""),IF(A1957&amp;""="0","",IF(Q1957&lt;&gt;"",Q1957,R1957))))))</f>
        <v/>
      </c>
      <c r="T1957" s="56">
        <f>IF(S1957="","",IF(IFERROR(INDEX('入力'!$E$30:$E$88,MATCH(S1957,'入力'!$A$30:$A$88,0)),"")="入るお金",D1957,-D1957))</f>
        <v/>
      </c>
      <c r="U1957" s="39">
        <f>IF(L1957="","",IF(L1957&lt;&gt;1,"見出しなど",IF(N1957=1,"重なり",IF(S1957="",IF(O1957&gt;0,"数えない（直した）",IF(I1957&amp;""="1","振替",IF(A1957&amp;""="0","計算対象外","数えない"))),IF(COUNTIFS('入力'!$A$30:$A$88,S1957)=0,"一覧にない費目",IF(O1957&gt;0,"直した",IF(S1957="未分類","未分類","OK")))))))</f>
        <v/>
      </c>
    </row>
    <row r="1958">
      <c r="A1958" s="40" t="n"/>
      <c r="B1958" s="34" t="n"/>
      <c r="C1958" s="35" t="n"/>
      <c r="D1958" s="36" t="n"/>
      <c r="E1958" s="35" t="n"/>
      <c r="F1958" s="35" t="n"/>
      <c r="G1958" s="35" t="n"/>
      <c r="H1958" s="35" t="n"/>
      <c r="I1958" s="40" t="n"/>
      <c r="J1958" s="35" t="n"/>
      <c r="L1958" s="39">
        <f>IF(B1958="","",IFERROR(YEAR(B1958)*0+D1958*0+1,0))</f>
        <v/>
      </c>
      <c r="M1958" s="55">
        <f>IF(L1958&lt;&gt;1,"",IF(O1958&gt;0,IF(INDEX('分け方の表'!$O$4:$O$53,O1958)&lt;&gt;"",DATE(YEAR(INDEX('分け方の表'!$O$4:$O$53,O1958)),MONTH(INDEX('分け方の表'!$O$4:$O$53,O1958)),1),DATE(YEAR(B1958),MONTH(B1958),1)),DATE(YEAR(B1958),MONTH(B1958),1)))</f>
        <v/>
      </c>
      <c r="N1958" s="39">
        <f>IF(L1958&lt;&gt;1,"",IF(J1958="",0,IF(COUNTIFS($J$4:J1958,J1958)&gt;1,1,0)))</f>
        <v/>
      </c>
      <c r="O1958" s="39">
        <f>IF(L1958&lt;&gt;1,"",IF(J1958="",0,IFERROR(MATCH(J1958,'分け方の表'!$M$4:$M$53,0),0)))</f>
        <v/>
      </c>
      <c r="P1958" s="39">
        <f>IF(L1958&lt;&gt;1,"",IF(SUMPRODUCT((COUNTIFS(C1958,"*"&amp;'分け方の表'!$F$4:$F$23&amp;"*")&gt;0)*('分け方の表'!$F$4:$F$23&lt;&gt;"")*'分け方の表'!$I$4:$I$23)=0,99,1+COUNTIFS('分け方の表'!$I$4:$I$23,"&gt;"&amp;SUMPRODUCT((COUNTIFS(C1958,"*"&amp;'分け方の表'!$F$4:$F$23&amp;"*")&gt;0)*('分け方の表'!$F$4:$F$23&lt;&gt;"")*'分け方の表'!$I$4:$I$23))))</f>
        <v/>
      </c>
      <c r="Q1958" s="39">
        <f>IF(L1958&lt;&gt;1,"",IF(P1958&gt;=99,"",INDEX('分け方の表'!$G$4:$G$23,P1958)&amp;""))</f>
        <v/>
      </c>
      <c r="R1958" s="39">
        <f>IF(L1958&lt;&gt;1,"",IF((F1958="収入")*(G1958="給与")*(E1958&lt;&gt;"")*(COUNTIFS('分け方の表'!$J$4:$J$13,E1958)&gt;0),INDEX('分け方の表'!$K$4:$K$13,MATCH(E1958,'分け方の表'!$J$4:$J$13,0))&amp;"",IFERROR(INDEX('分け方の表'!$C$4:$C$103,MATCH(F1958&amp;"|"&amp;G1958,'分け方の表'!$D$4:$D$103,0))&amp;"",IFERROR(INDEX('分け方の表'!$C$4:$C$103,MATCH(F1958&amp;"|（ほか全部）",'分け方の表'!$D$4:$D$103,0))&amp;"","未分類"))))</f>
        <v/>
      </c>
      <c r="S1958" s="39">
        <f>IF(L1958&lt;&gt;1,"",IF(N1958=1,"",IF(IF(O1958&gt;0,INDEX('分け方の表'!$N$4:$N$53,O1958)&amp;"","")&lt;&gt;"",IF(INDEX('分け方の表'!$N$4:$N$53,O1958)="（数えない）","",INDEX('分け方の表'!$N$4:$N$53,O1958)&amp;""),IF(I1958&amp;""="1",IF((Q1958&lt;&gt;"")*(D1958&lt;0)*(IFERROR(INDEX('入力'!$E$30:$E$88,MATCH(Q1958,'入力'!$A$30:$A$88,0)),"")="貯める・増やす"),Q1958,""),IF(A1958&amp;""="0","",IF(Q1958&lt;&gt;"",Q1958,R1958))))))</f>
        <v/>
      </c>
      <c r="T1958" s="56">
        <f>IF(S1958="","",IF(IFERROR(INDEX('入力'!$E$30:$E$88,MATCH(S1958,'入力'!$A$30:$A$88,0)),"")="入るお金",D1958,-D1958))</f>
        <v/>
      </c>
      <c r="U1958" s="39">
        <f>IF(L1958="","",IF(L1958&lt;&gt;1,"見出しなど",IF(N1958=1,"重なり",IF(S1958="",IF(O1958&gt;0,"数えない（直した）",IF(I1958&amp;""="1","振替",IF(A1958&amp;""="0","計算対象外","数えない"))),IF(COUNTIFS('入力'!$A$30:$A$88,S1958)=0,"一覧にない費目",IF(O1958&gt;0,"直した",IF(S1958="未分類","未分類","OK")))))))</f>
        <v/>
      </c>
    </row>
    <row r="1959">
      <c r="A1959" s="40" t="n"/>
      <c r="B1959" s="34" t="n"/>
      <c r="C1959" s="35" t="n"/>
      <c r="D1959" s="36" t="n"/>
      <c r="E1959" s="35" t="n"/>
      <c r="F1959" s="35" t="n"/>
      <c r="G1959" s="35" t="n"/>
      <c r="H1959" s="35" t="n"/>
      <c r="I1959" s="40" t="n"/>
      <c r="J1959" s="35" t="n"/>
      <c r="L1959" s="39">
        <f>IF(B1959="","",IFERROR(YEAR(B1959)*0+D1959*0+1,0))</f>
        <v/>
      </c>
      <c r="M1959" s="55">
        <f>IF(L1959&lt;&gt;1,"",IF(O1959&gt;0,IF(INDEX('分け方の表'!$O$4:$O$53,O1959)&lt;&gt;"",DATE(YEAR(INDEX('分け方の表'!$O$4:$O$53,O1959)),MONTH(INDEX('分け方の表'!$O$4:$O$53,O1959)),1),DATE(YEAR(B1959),MONTH(B1959),1)),DATE(YEAR(B1959),MONTH(B1959),1)))</f>
        <v/>
      </c>
      <c r="N1959" s="39">
        <f>IF(L1959&lt;&gt;1,"",IF(J1959="",0,IF(COUNTIFS($J$4:J1959,J1959)&gt;1,1,0)))</f>
        <v/>
      </c>
      <c r="O1959" s="39">
        <f>IF(L1959&lt;&gt;1,"",IF(J1959="",0,IFERROR(MATCH(J1959,'分け方の表'!$M$4:$M$53,0),0)))</f>
        <v/>
      </c>
      <c r="P1959" s="39">
        <f>IF(L1959&lt;&gt;1,"",IF(SUMPRODUCT((COUNTIFS(C1959,"*"&amp;'分け方の表'!$F$4:$F$23&amp;"*")&gt;0)*('分け方の表'!$F$4:$F$23&lt;&gt;"")*'分け方の表'!$I$4:$I$23)=0,99,1+COUNTIFS('分け方の表'!$I$4:$I$23,"&gt;"&amp;SUMPRODUCT((COUNTIFS(C1959,"*"&amp;'分け方の表'!$F$4:$F$23&amp;"*")&gt;0)*('分け方の表'!$F$4:$F$23&lt;&gt;"")*'分け方の表'!$I$4:$I$23))))</f>
        <v/>
      </c>
      <c r="Q1959" s="39">
        <f>IF(L1959&lt;&gt;1,"",IF(P1959&gt;=99,"",INDEX('分け方の表'!$G$4:$G$23,P1959)&amp;""))</f>
        <v/>
      </c>
      <c r="R1959" s="39">
        <f>IF(L1959&lt;&gt;1,"",IF((F1959="収入")*(G1959="給与")*(E1959&lt;&gt;"")*(COUNTIFS('分け方の表'!$J$4:$J$13,E1959)&gt;0),INDEX('分け方の表'!$K$4:$K$13,MATCH(E1959,'分け方の表'!$J$4:$J$13,0))&amp;"",IFERROR(INDEX('分け方の表'!$C$4:$C$103,MATCH(F1959&amp;"|"&amp;G1959,'分け方の表'!$D$4:$D$103,0))&amp;"",IFERROR(INDEX('分け方の表'!$C$4:$C$103,MATCH(F1959&amp;"|（ほか全部）",'分け方の表'!$D$4:$D$103,0))&amp;"","未分類"))))</f>
        <v/>
      </c>
      <c r="S1959" s="39">
        <f>IF(L1959&lt;&gt;1,"",IF(N1959=1,"",IF(IF(O1959&gt;0,INDEX('分け方の表'!$N$4:$N$53,O1959)&amp;"","")&lt;&gt;"",IF(INDEX('分け方の表'!$N$4:$N$53,O1959)="（数えない）","",INDEX('分け方の表'!$N$4:$N$53,O1959)&amp;""),IF(I1959&amp;""="1",IF((Q1959&lt;&gt;"")*(D1959&lt;0)*(IFERROR(INDEX('入力'!$E$30:$E$88,MATCH(Q1959,'入力'!$A$30:$A$88,0)),"")="貯める・増やす"),Q1959,""),IF(A1959&amp;""="0","",IF(Q1959&lt;&gt;"",Q1959,R1959))))))</f>
        <v/>
      </c>
      <c r="T1959" s="56">
        <f>IF(S1959="","",IF(IFERROR(INDEX('入力'!$E$30:$E$88,MATCH(S1959,'入力'!$A$30:$A$88,0)),"")="入るお金",D1959,-D1959))</f>
        <v/>
      </c>
      <c r="U1959" s="39">
        <f>IF(L1959="","",IF(L1959&lt;&gt;1,"見出しなど",IF(N1959=1,"重なり",IF(S1959="",IF(O1959&gt;0,"数えない（直した）",IF(I1959&amp;""="1","振替",IF(A1959&amp;""="0","計算対象外","数えない"))),IF(COUNTIFS('入力'!$A$30:$A$88,S1959)=0,"一覧にない費目",IF(O1959&gt;0,"直した",IF(S1959="未分類","未分類","OK")))))))</f>
        <v/>
      </c>
    </row>
    <row r="1960">
      <c r="A1960" s="40" t="n"/>
      <c r="B1960" s="34" t="n"/>
      <c r="C1960" s="35" t="n"/>
      <c r="D1960" s="36" t="n"/>
      <c r="E1960" s="35" t="n"/>
      <c r="F1960" s="35" t="n"/>
      <c r="G1960" s="35" t="n"/>
      <c r="H1960" s="35" t="n"/>
      <c r="I1960" s="40" t="n"/>
      <c r="J1960" s="35" t="n"/>
      <c r="L1960" s="39">
        <f>IF(B1960="","",IFERROR(YEAR(B1960)*0+D1960*0+1,0))</f>
        <v/>
      </c>
      <c r="M1960" s="55">
        <f>IF(L1960&lt;&gt;1,"",IF(O1960&gt;0,IF(INDEX('分け方の表'!$O$4:$O$53,O1960)&lt;&gt;"",DATE(YEAR(INDEX('分け方の表'!$O$4:$O$53,O1960)),MONTH(INDEX('分け方の表'!$O$4:$O$53,O1960)),1),DATE(YEAR(B1960),MONTH(B1960),1)),DATE(YEAR(B1960),MONTH(B1960),1)))</f>
        <v/>
      </c>
      <c r="N1960" s="39">
        <f>IF(L1960&lt;&gt;1,"",IF(J1960="",0,IF(COUNTIFS($J$4:J1960,J1960)&gt;1,1,0)))</f>
        <v/>
      </c>
      <c r="O1960" s="39">
        <f>IF(L1960&lt;&gt;1,"",IF(J1960="",0,IFERROR(MATCH(J1960,'分け方の表'!$M$4:$M$53,0),0)))</f>
        <v/>
      </c>
      <c r="P1960" s="39">
        <f>IF(L1960&lt;&gt;1,"",IF(SUMPRODUCT((COUNTIFS(C1960,"*"&amp;'分け方の表'!$F$4:$F$23&amp;"*")&gt;0)*('分け方の表'!$F$4:$F$23&lt;&gt;"")*'分け方の表'!$I$4:$I$23)=0,99,1+COUNTIFS('分け方の表'!$I$4:$I$23,"&gt;"&amp;SUMPRODUCT((COUNTIFS(C1960,"*"&amp;'分け方の表'!$F$4:$F$23&amp;"*")&gt;0)*('分け方の表'!$F$4:$F$23&lt;&gt;"")*'分け方の表'!$I$4:$I$23))))</f>
        <v/>
      </c>
      <c r="Q1960" s="39">
        <f>IF(L1960&lt;&gt;1,"",IF(P1960&gt;=99,"",INDEX('分け方の表'!$G$4:$G$23,P1960)&amp;""))</f>
        <v/>
      </c>
      <c r="R1960" s="39">
        <f>IF(L1960&lt;&gt;1,"",IF((F1960="収入")*(G1960="給与")*(E1960&lt;&gt;"")*(COUNTIFS('分け方の表'!$J$4:$J$13,E1960)&gt;0),INDEX('分け方の表'!$K$4:$K$13,MATCH(E1960,'分け方の表'!$J$4:$J$13,0))&amp;"",IFERROR(INDEX('分け方の表'!$C$4:$C$103,MATCH(F1960&amp;"|"&amp;G1960,'分け方の表'!$D$4:$D$103,0))&amp;"",IFERROR(INDEX('分け方の表'!$C$4:$C$103,MATCH(F1960&amp;"|（ほか全部）",'分け方の表'!$D$4:$D$103,0))&amp;"","未分類"))))</f>
        <v/>
      </c>
      <c r="S1960" s="39">
        <f>IF(L1960&lt;&gt;1,"",IF(N1960=1,"",IF(IF(O1960&gt;0,INDEX('分け方の表'!$N$4:$N$53,O1960)&amp;"","")&lt;&gt;"",IF(INDEX('分け方の表'!$N$4:$N$53,O1960)="（数えない）","",INDEX('分け方の表'!$N$4:$N$53,O1960)&amp;""),IF(I1960&amp;""="1",IF((Q1960&lt;&gt;"")*(D1960&lt;0)*(IFERROR(INDEX('入力'!$E$30:$E$88,MATCH(Q1960,'入力'!$A$30:$A$88,0)),"")="貯める・増やす"),Q1960,""),IF(A1960&amp;""="0","",IF(Q1960&lt;&gt;"",Q1960,R1960))))))</f>
        <v/>
      </c>
      <c r="T1960" s="56">
        <f>IF(S1960="","",IF(IFERROR(INDEX('入力'!$E$30:$E$88,MATCH(S1960,'入力'!$A$30:$A$88,0)),"")="入るお金",D1960,-D1960))</f>
        <v/>
      </c>
      <c r="U1960" s="39">
        <f>IF(L1960="","",IF(L1960&lt;&gt;1,"見出しなど",IF(N1960=1,"重なり",IF(S1960="",IF(O1960&gt;0,"数えない（直した）",IF(I1960&amp;""="1","振替",IF(A1960&amp;""="0","計算対象外","数えない"))),IF(COUNTIFS('入力'!$A$30:$A$88,S1960)=0,"一覧にない費目",IF(O1960&gt;0,"直した",IF(S1960="未分類","未分類","OK")))))))</f>
        <v/>
      </c>
    </row>
    <row r="1961">
      <c r="A1961" s="40" t="n"/>
      <c r="B1961" s="34" t="n"/>
      <c r="C1961" s="35" t="n"/>
      <c r="D1961" s="36" t="n"/>
      <c r="E1961" s="35" t="n"/>
      <c r="F1961" s="35" t="n"/>
      <c r="G1961" s="35" t="n"/>
      <c r="H1961" s="35" t="n"/>
      <c r="I1961" s="40" t="n"/>
      <c r="J1961" s="35" t="n"/>
      <c r="L1961" s="39">
        <f>IF(B1961="","",IFERROR(YEAR(B1961)*0+D1961*0+1,0))</f>
        <v/>
      </c>
      <c r="M1961" s="55">
        <f>IF(L1961&lt;&gt;1,"",IF(O1961&gt;0,IF(INDEX('分け方の表'!$O$4:$O$53,O1961)&lt;&gt;"",DATE(YEAR(INDEX('分け方の表'!$O$4:$O$53,O1961)),MONTH(INDEX('分け方の表'!$O$4:$O$53,O1961)),1),DATE(YEAR(B1961),MONTH(B1961),1)),DATE(YEAR(B1961),MONTH(B1961),1)))</f>
        <v/>
      </c>
      <c r="N1961" s="39">
        <f>IF(L1961&lt;&gt;1,"",IF(J1961="",0,IF(COUNTIFS($J$4:J1961,J1961)&gt;1,1,0)))</f>
        <v/>
      </c>
      <c r="O1961" s="39">
        <f>IF(L1961&lt;&gt;1,"",IF(J1961="",0,IFERROR(MATCH(J1961,'分け方の表'!$M$4:$M$53,0),0)))</f>
        <v/>
      </c>
      <c r="P1961" s="39">
        <f>IF(L1961&lt;&gt;1,"",IF(SUMPRODUCT((COUNTIFS(C1961,"*"&amp;'分け方の表'!$F$4:$F$23&amp;"*")&gt;0)*('分け方の表'!$F$4:$F$23&lt;&gt;"")*'分け方の表'!$I$4:$I$23)=0,99,1+COUNTIFS('分け方の表'!$I$4:$I$23,"&gt;"&amp;SUMPRODUCT((COUNTIFS(C1961,"*"&amp;'分け方の表'!$F$4:$F$23&amp;"*")&gt;0)*('分け方の表'!$F$4:$F$23&lt;&gt;"")*'分け方の表'!$I$4:$I$23))))</f>
        <v/>
      </c>
      <c r="Q1961" s="39">
        <f>IF(L1961&lt;&gt;1,"",IF(P1961&gt;=99,"",INDEX('分け方の表'!$G$4:$G$23,P1961)&amp;""))</f>
        <v/>
      </c>
      <c r="R1961" s="39">
        <f>IF(L1961&lt;&gt;1,"",IF((F1961="収入")*(G1961="給与")*(E1961&lt;&gt;"")*(COUNTIFS('分け方の表'!$J$4:$J$13,E1961)&gt;0),INDEX('分け方の表'!$K$4:$K$13,MATCH(E1961,'分け方の表'!$J$4:$J$13,0))&amp;"",IFERROR(INDEX('分け方の表'!$C$4:$C$103,MATCH(F1961&amp;"|"&amp;G1961,'分け方の表'!$D$4:$D$103,0))&amp;"",IFERROR(INDEX('分け方の表'!$C$4:$C$103,MATCH(F1961&amp;"|（ほか全部）",'分け方の表'!$D$4:$D$103,0))&amp;"","未分類"))))</f>
        <v/>
      </c>
      <c r="S1961" s="39">
        <f>IF(L1961&lt;&gt;1,"",IF(N1961=1,"",IF(IF(O1961&gt;0,INDEX('分け方の表'!$N$4:$N$53,O1961)&amp;"","")&lt;&gt;"",IF(INDEX('分け方の表'!$N$4:$N$53,O1961)="（数えない）","",INDEX('分け方の表'!$N$4:$N$53,O1961)&amp;""),IF(I1961&amp;""="1",IF((Q1961&lt;&gt;"")*(D1961&lt;0)*(IFERROR(INDEX('入力'!$E$30:$E$88,MATCH(Q1961,'入力'!$A$30:$A$88,0)),"")="貯める・増やす"),Q1961,""),IF(A1961&amp;""="0","",IF(Q1961&lt;&gt;"",Q1961,R1961))))))</f>
        <v/>
      </c>
      <c r="T1961" s="56">
        <f>IF(S1961="","",IF(IFERROR(INDEX('入力'!$E$30:$E$88,MATCH(S1961,'入力'!$A$30:$A$88,0)),"")="入るお金",D1961,-D1961))</f>
        <v/>
      </c>
      <c r="U1961" s="39">
        <f>IF(L1961="","",IF(L1961&lt;&gt;1,"見出しなど",IF(N1961=1,"重なり",IF(S1961="",IF(O1961&gt;0,"数えない（直した）",IF(I1961&amp;""="1","振替",IF(A1961&amp;""="0","計算対象外","数えない"))),IF(COUNTIFS('入力'!$A$30:$A$88,S1961)=0,"一覧にない費目",IF(O1961&gt;0,"直した",IF(S1961="未分類","未分類","OK")))))))</f>
        <v/>
      </c>
    </row>
    <row r="1962">
      <c r="A1962" s="40" t="n"/>
      <c r="B1962" s="34" t="n"/>
      <c r="C1962" s="35" t="n"/>
      <c r="D1962" s="36" t="n"/>
      <c r="E1962" s="35" t="n"/>
      <c r="F1962" s="35" t="n"/>
      <c r="G1962" s="35" t="n"/>
      <c r="H1962" s="35" t="n"/>
      <c r="I1962" s="40" t="n"/>
      <c r="J1962" s="35" t="n"/>
      <c r="L1962" s="39">
        <f>IF(B1962="","",IFERROR(YEAR(B1962)*0+D1962*0+1,0))</f>
        <v/>
      </c>
      <c r="M1962" s="55">
        <f>IF(L1962&lt;&gt;1,"",IF(O1962&gt;0,IF(INDEX('分け方の表'!$O$4:$O$53,O1962)&lt;&gt;"",DATE(YEAR(INDEX('分け方の表'!$O$4:$O$53,O1962)),MONTH(INDEX('分け方の表'!$O$4:$O$53,O1962)),1),DATE(YEAR(B1962),MONTH(B1962),1)),DATE(YEAR(B1962),MONTH(B1962),1)))</f>
        <v/>
      </c>
      <c r="N1962" s="39">
        <f>IF(L1962&lt;&gt;1,"",IF(J1962="",0,IF(COUNTIFS($J$4:J1962,J1962)&gt;1,1,0)))</f>
        <v/>
      </c>
      <c r="O1962" s="39">
        <f>IF(L1962&lt;&gt;1,"",IF(J1962="",0,IFERROR(MATCH(J1962,'分け方の表'!$M$4:$M$53,0),0)))</f>
        <v/>
      </c>
      <c r="P1962" s="39">
        <f>IF(L1962&lt;&gt;1,"",IF(SUMPRODUCT((COUNTIFS(C1962,"*"&amp;'分け方の表'!$F$4:$F$23&amp;"*")&gt;0)*('分け方の表'!$F$4:$F$23&lt;&gt;"")*'分け方の表'!$I$4:$I$23)=0,99,1+COUNTIFS('分け方の表'!$I$4:$I$23,"&gt;"&amp;SUMPRODUCT((COUNTIFS(C1962,"*"&amp;'分け方の表'!$F$4:$F$23&amp;"*")&gt;0)*('分け方の表'!$F$4:$F$23&lt;&gt;"")*'分け方の表'!$I$4:$I$23))))</f>
        <v/>
      </c>
      <c r="Q1962" s="39">
        <f>IF(L1962&lt;&gt;1,"",IF(P1962&gt;=99,"",INDEX('分け方の表'!$G$4:$G$23,P1962)&amp;""))</f>
        <v/>
      </c>
      <c r="R1962" s="39">
        <f>IF(L1962&lt;&gt;1,"",IF((F1962="収入")*(G1962="給与")*(E1962&lt;&gt;"")*(COUNTIFS('分け方の表'!$J$4:$J$13,E1962)&gt;0),INDEX('分け方の表'!$K$4:$K$13,MATCH(E1962,'分け方の表'!$J$4:$J$13,0))&amp;"",IFERROR(INDEX('分け方の表'!$C$4:$C$103,MATCH(F1962&amp;"|"&amp;G1962,'分け方の表'!$D$4:$D$103,0))&amp;"",IFERROR(INDEX('分け方の表'!$C$4:$C$103,MATCH(F1962&amp;"|（ほか全部）",'分け方の表'!$D$4:$D$103,0))&amp;"","未分類"))))</f>
        <v/>
      </c>
      <c r="S1962" s="39">
        <f>IF(L1962&lt;&gt;1,"",IF(N1962=1,"",IF(IF(O1962&gt;0,INDEX('分け方の表'!$N$4:$N$53,O1962)&amp;"","")&lt;&gt;"",IF(INDEX('分け方の表'!$N$4:$N$53,O1962)="（数えない）","",INDEX('分け方の表'!$N$4:$N$53,O1962)&amp;""),IF(I1962&amp;""="1",IF((Q1962&lt;&gt;"")*(D1962&lt;0)*(IFERROR(INDEX('入力'!$E$30:$E$88,MATCH(Q1962,'入力'!$A$30:$A$88,0)),"")="貯める・増やす"),Q1962,""),IF(A1962&amp;""="0","",IF(Q1962&lt;&gt;"",Q1962,R1962))))))</f>
        <v/>
      </c>
      <c r="T1962" s="56">
        <f>IF(S1962="","",IF(IFERROR(INDEX('入力'!$E$30:$E$88,MATCH(S1962,'入力'!$A$30:$A$88,0)),"")="入るお金",D1962,-D1962))</f>
        <v/>
      </c>
      <c r="U1962" s="39">
        <f>IF(L1962="","",IF(L1962&lt;&gt;1,"見出しなど",IF(N1962=1,"重なり",IF(S1962="",IF(O1962&gt;0,"数えない（直した）",IF(I1962&amp;""="1","振替",IF(A1962&amp;""="0","計算対象外","数えない"))),IF(COUNTIFS('入力'!$A$30:$A$88,S1962)=0,"一覧にない費目",IF(O1962&gt;0,"直した",IF(S1962="未分類","未分類","OK")))))))</f>
        <v/>
      </c>
    </row>
    <row r="1963">
      <c r="A1963" s="40" t="n"/>
      <c r="B1963" s="34" t="n"/>
      <c r="C1963" s="35" t="n"/>
      <c r="D1963" s="36" t="n"/>
      <c r="E1963" s="35" t="n"/>
      <c r="F1963" s="35" t="n"/>
      <c r="G1963" s="35" t="n"/>
      <c r="H1963" s="35" t="n"/>
      <c r="I1963" s="40" t="n"/>
      <c r="J1963" s="35" t="n"/>
      <c r="L1963" s="39">
        <f>IF(B1963="","",IFERROR(YEAR(B1963)*0+D1963*0+1,0))</f>
        <v/>
      </c>
      <c r="M1963" s="55">
        <f>IF(L1963&lt;&gt;1,"",IF(O1963&gt;0,IF(INDEX('分け方の表'!$O$4:$O$53,O1963)&lt;&gt;"",DATE(YEAR(INDEX('分け方の表'!$O$4:$O$53,O1963)),MONTH(INDEX('分け方の表'!$O$4:$O$53,O1963)),1),DATE(YEAR(B1963),MONTH(B1963),1)),DATE(YEAR(B1963),MONTH(B1963),1)))</f>
        <v/>
      </c>
      <c r="N1963" s="39">
        <f>IF(L1963&lt;&gt;1,"",IF(J1963="",0,IF(COUNTIFS($J$4:J1963,J1963)&gt;1,1,0)))</f>
        <v/>
      </c>
      <c r="O1963" s="39">
        <f>IF(L1963&lt;&gt;1,"",IF(J1963="",0,IFERROR(MATCH(J1963,'分け方の表'!$M$4:$M$53,0),0)))</f>
        <v/>
      </c>
      <c r="P1963" s="39">
        <f>IF(L1963&lt;&gt;1,"",IF(SUMPRODUCT((COUNTIFS(C1963,"*"&amp;'分け方の表'!$F$4:$F$23&amp;"*")&gt;0)*('分け方の表'!$F$4:$F$23&lt;&gt;"")*'分け方の表'!$I$4:$I$23)=0,99,1+COUNTIFS('分け方の表'!$I$4:$I$23,"&gt;"&amp;SUMPRODUCT((COUNTIFS(C1963,"*"&amp;'分け方の表'!$F$4:$F$23&amp;"*")&gt;0)*('分け方の表'!$F$4:$F$23&lt;&gt;"")*'分け方の表'!$I$4:$I$23))))</f>
        <v/>
      </c>
      <c r="Q1963" s="39">
        <f>IF(L1963&lt;&gt;1,"",IF(P1963&gt;=99,"",INDEX('分け方の表'!$G$4:$G$23,P1963)&amp;""))</f>
        <v/>
      </c>
      <c r="R1963" s="39">
        <f>IF(L1963&lt;&gt;1,"",IF((F1963="収入")*(G1963="給与")*(E1963&lt;&gt;"")*(COUNTIFS('分け方の表'!$J$4:$J$13,E1963)&gt;0),INDEX('分け方の表'!$K$4:$K$13,MATCH(E1963,'分け方の表'!$J$4:$J$13,0))&amp;"",IFERROR(INDEX('分け方の表'!$C$4:$C$103,MATCH(F1963&amp;"|"&amp;G1963,'分け方の表'!$D$4:$D$103,0))&amp;"",IFERROR(INDEX('分け方の表'!$C$4:$C$103,MATCH(F1963&amp;"|（ほか全部）",'分け方の表'!$D$4:$D$103,0))&amp;"","未分類"))))</f>
        <v/>
      </c>
      <c r="S1963" s="39">
        <f>IF(L1963&lt;&gt;1,"",IF(N1963=1,"",IF(IF(O1963&gt;0,INDEX('分け方の表'!$N$4:$N$53,O1963)&amp;"","")&lt;&gt;"",IF(INDEX('分け方の表'!$N$4:$N$53,O1963)="（数えない）","",INDEX('分け方の表'!$N$4:$N$53,O1963)&amp;""),IF(I1963&amp;""="1",IF((Q1963&lt;&gt;"")*(D1963&lt;0)*(IFERROR(INDEX('入力'!$E$30:$E$88,MATCH(Q1963,'入力'!$A$30:$A$88,0)),"")="貯める・増やす"),Q1963,""),IF(A1963&amp;""="0","",IF(Q1963&lt;&gt;"",Q1963,R1963))))))</f>
        <v/>
      </c>
      <c r="T1963" s="56">
        <f>IF(S1963="","",IF(IFERROR(INDEX('入力'!$E$30:$E$88,MATCH(S1963,'入力'!$A$30:$A$88,0)),"")="入るお金",D1963,-D1963))</f>
        <v/>
      </c>
      <c r="U1963" s="39">
        <f>IF(L1963="","",IF(L1963&lt;&gt;1,"見出しなど",IF(N1963=1,"重なり",IF(S1963="",IF(O1963&gt;0,"数えない（直した）",IF(I1963&amp;""="1","振替",IF(A1963&amp;""="0","計算対象外","数えない"))),IF(COUNTIFS('入力'!$A$30:$A$88,S1963)=0,"一覧にない費目",IF(O1963&gt;0,"直した",IF(S1963="未分類","未分類","OK")))))))</f>
        <v/>
      </c>
    </row>
    <row r="1964">
      <c r="A1964" s="40" t="n"/>
      <c r="B1964" s="34" t="n"/>
      <c r="C1964" s="35" t="n"/>
      <c r="D1964" s="36" t="n"/>
      <c r="E1964" s="35" t="n"/>
      <c r="F1964" s="35" t="n"/>
      <c r="G1964" s="35" t="n"/>
      <c r="H1964" s="35" t="n"/>
      <c r="I1964" s="40" t="n"/>
      <c r="J1964" s="35" t="n"/>
      <c r="L1964" s="39">
        <f>IF(B1964="","",IFERROR(YEAR(B1964)*0+D1964*0+1,0))</f>
        <v/>
      </c>
      <c r="M1964" s="55">
        <f>IF(L1964&lt;&gt;1,"",IF(O1964&gt;0,IF(INDEX('分け方の表'!$O$4:$O$53,O1964)&lt;&gt;"",DATE(YEAR(INDEX('分け方の表'!$O$4:$O$53,O1964)),MONTH(INDEX('分け方の表'!$O$4:$O$53,O1964)),1),DATE(YEAR(B1964),MONTH(B1964),1)),DATE(YEAR(B1964),MONTH(B1964),1)))</f>
        <v/>
      </c>
      <c r="N1964" s="39">
        <f>IF(L1964&lt;&gt;1,"",IF(J1964="",0,IF(COUNTIFS($J$4:J1964,J1964)&gt;1,1,0)))</f>
        <v/>
      </c>
      <c r="O1964" s="39">
        <f>IF(L1964&lt;&gt;1,"",IF(J1964="",0,IFERROR(MATCH(J1964,'分け方の表'!$M$4:$M$53,0),0)))</f>
        <v/>
      </c>
      <c r="P1964" s="39">
        <f>IF(L1964&lt;&gt;1,"",IF(SUMPRODUCT((COUNTIFS(C1964,"*"&amp;'分け方の表'!$F$4:$F$23&amp;"*")&gt;0)*('分け方の表'!$F$4:$F$23&lt;&gt;"")*'分け方の表'!$I$4:$I$23)=0,99,1+COUNTIFS('分け方の表'!$I$4:$I$23,"&gt;"&amp;SUMPRODUCT((COUNTIFS(C1964,"*"&amp;'分け方の表'!$F$4:$F$23&amp;"*")&gt;0)*('分け方の表'!$F$4:$F$23&lt;&gt;"")*'分け方の表'!$I$4:$I$23))))</f>
        <v/>
      </c>
      <c r="Q1964" s="39">
        <f>IF(L1964&lt;&gt;1,"",IF(P1964&gt;=99,"",INDEX('分け方の表'!$G$4:$G$23,P1964)&amp;""))</f>
        <v/>
      </c>
      <c r="R1964" s="39">
        <f>IF(L1964&lt;&gt;1,"",IF((F1964="収入")*(G1964="給与")*(E1964&lt;&gt;"")*(COUNTIFS('分け方の表'!$J$4:$J$13,E1964)&gt;0),INDEX('分け方の表'!$K$4:$K$13,MATCH(E1964,'分け方の表'!$J$4:$J$13,0))&amp;"",IFERROR(INDEX('分け方の表'!$C$4:$C$103,MATCH(F1964&amp;"|"&amp;G1964,'分け方の表'!$D$4:$D$103,0))&amp;"",IFERROR(INDEX('分け方の表'!$C$4:$C$103,MATCH(F1964&amp;"|（ほか全部）",'分け方の表'!$D$4:$D$103,0))&amp;"","未分類"))))</f>
        <v/>
      </c>
      <c r="S1964" s="39">
        <f>IF(L1964&lt;&gt;1,"",IF(N1964=1,"",IF(IF(O1964&gt;0,INDEX('分け方の表'!$N$4:$N$53,O1964)&amp;"","")&lt;&gt;"",IF(INDEX('分け方の表'!$N$4:$N$53,O1964)="（数えない）","",INDEX('分け方の表'!$N$4:$N$53,O1964)&amp;""),IF(I1964&amp;""="1",IF((Q1964&lt;&gt;"")*(D1964&lt;0)*(IFERROR(INDEX('入力'!$E$30:$E$88,MATCH(Q1964,'入力'!$A$30:$A$88,0)),"")="貯める・増やす"),Q1964,""),IF(A1964&amp;""="0","",IF(Q1964&lt;&gt;"",Q1964,R1964))))))</f>
        <v/>
      </c>
      <c r="T1964" s="56">
        <f>IF(S1964="","",IF(IFERROR(INDEX('入力'!$E$30:$E$88,MATCH(S1964,'入力'!$A$30:$A$88,0)),"")="入るお金",D1964,-D1964))</f>
        <v/>
      </c>
      <c r="U1964" s="39">
        <f>IF(L1964="","",IF(L1964&lt;&gt;1,"見出しなど",IF(N1964=1,"重なり",IF(S1964="",IF(O1964&gt;0,"数えない（直した）",IF(I1964&amp;""="1","振替",IF(A1964&amp;""="0","計算対象外","数えない"))),IF(COUNTIFS('入力'!$A$30:$A$88,S1964)=0,"一覧にない費目",IF(O1964&gt;0,"直した",IF(S1964="未分類","未分類","OK")))))))</f>
        <v/>
      </c>
    </row>
    <row r="1965">
      <c r="A1965" s="40" t="n"/>
      <c r="B1965" s="34" t="n"/>
      <c r="C1965" s="35" t="n"/>
      <c r="D1965" s="36" t="n"/>
      <c r="E1965" s="35" t="n"/>
      <c r="F1965" s="35" t="n"/>
      <c r="G1965" s="35" t="n"/>
      <c r="H1965" s="35" t="n"/>
      <c r="I1965" s="40" t="n"/>
      <c r="J1965" s="35" t="n"/>
      <c r="L1965" s="39">
        <f>IF(B1965="","",IFERROR(YEAR(B1965)*0+D1965*0+1,0))</f>
        <v/>
      </c>
      <c r="M1965" s="55">
        <f>IF(L1965&lt;&gt;1,"",IF(O1965&gt;0,IF(INDEX('分け方の表'!$O$4:$O$53,O1965)&lt;&gt;"",DATE(YEAR(INDEX('分け方の表'!$O$4:$O$53,O1965)),MONTH(INDEX('分け方の表'!$O$4:$O$53,O1965)),1),DATE(YEAR(B1965),MONTH(B1965),1)),DATE(YEAR(B1965),MONTH(B1965),1)))</f>
        <v/>
      </c>
      <c r="N1965" s="39">
        <f>IF(L1965&lt;&gt;1,"",IF(J1965="",0,IF(COUNTIFS($J$4:J1965,J1965)&gt;1,1,0)))</f>
        <v/>
      </c>
      <c r="O1965" s="39">
        <f>IF(L1965&lt;&gt;1,"",IF(J1965="",0,IFERROR(MATCH(J1965,'分け方の表'!$M$4:$M$53,0),0)))</f>
        <v/>
      </c>
      <c r="P1965" s="39">
        <f>IF(L1965&lt;&gt;1,"",IF(SUMPRODUCT((COUNTIFS(C1965,"*"&amp;'分け方の表'!$F$4:$F$23&amp;"*")&gt;0)*('分け方の表'!$F$4:$F$23&lt;&gt;"")*'分け方の表'!$I$4:$I$23)=0,99,1+COUNTIFS('分け方の表'!$I$4:$I$23,"&gt;"&amp;SUMPRODUCT((COUNTIFS(C1965,"*"&amp;'分け方の表'!$F$4:$F$23&amp;"*")&gt;0)*('分け方の表'!$F$4:$F$23&lt;&gt;"")*'分け方の表'!$I$4:$I$23))))</f>
        <v/>
      </c>
      <c r="Q1965" s="39">
        <f>IF(L1965&lt;&gt;1,"",IF(P1965&gt;=99,"",INDEX('分け方の表'!$G$4:$G$23,P1965)&amp;""))</f>
        <v/>
      </c>
      <c r="R1965" s="39">
        <f>IF(L1965&lt;&gt;1,"",IF((F1965="収入")*(G1965="給与")*(E1965&lt;&gt;"")*(COUNTIFS('分け方の表'!$J$4:$J$13,E1965)&gt;0),INDEX('分け方の表'!$K$4:$K$13,MATCH(E1965,'分け方の表'!$J$4:$J$13,0))&amp;"",IFERROR(INDEX('分け方の表'!$C$4:$C$103,MATCH(F1965&amp;"|"&amp;G1965,'分け方の表'!$D$4:$D$103,0))&amp;"",IFERROR(INDEX('分け方の表'!$C$4:$C$103,MATCH(F1965&amp;"|（ほか全部）",'分け方の表'!$D$4:$D$103,0))&amp;"","未分類"))))</f>
        <v/>
      </c>
      <c r="S1965" s="39">
        <f>IF(L1965&lt;&gt;1,"",IF(N1965=1,"",IF(IF(O1965&gt;0,INDEX('分け方の表'!$N$4:$N$53,O1965)&amp;"","")&lt;&gt;"",IF(INDEX('分け方の表'!$N$4:$N$53,O1965)="（数えない）","",INDEX('分け方の表'!$N$4:$N$53,O1965)&amp;""),IF(I1965&amp;""="1",IF((Q1965&lt;&gt;"")*(D1965&lt;0)*(IFERROR(INDEX('入力'!$E$30:$E$88,MATCH(Q1965,'入力'!$A$30:$A$88,0)),"")="貯める・増やす"),Q1965,""),IF(A1965&amp;""="0","",IF(Q1965&lt;&gt;"",Q1965,R1965))))))</f>
        <v/>
      </c>
      <c r="T1965" s="56">
        <f>IF(S1965="","",IF(IFERROR(INDEX('入力'!$E$30:$E$88,MATCH(S1965,'入力'!$A$30:$A$88,0)),"")="入るお金",D1965,-D1965))</f>
        <v/>
      </c>
      <c r="U1965" s="39">
        <f>IF(L1965="","",IF(L1965&lt;&gt;1,"見出しなど",IF(N1965=1,"重なり",IF(S1965="",IF(O1965&gt;0,"数えない（直した）",IF(I1965&amp;""="1","振替",IF(A1965&amp;""="0","計算対象外","数えない"))),IF(COUNTIFS('入力'!$A$30:$A$88,S1965)=0,"一覧にない費目",IF(O1965&gt;0,"直した",IF(S1965="未分類","未分類","OK")))))))</f>
        <v/>
      </c>
    </row>
    <row r="1966">
      <c r="A1966" s="40" t="n"/>
      <c r="B1966" s="34" t="n"/>
      <c r="C1966" s="35" t="n"/>
      <c r="D1966" s="36" t="n"/>
      <c r="E1966" s="35" t="n"/>
      <c r="F1966" s="35" t="n"/>
      <c r="G1966" s="35" t="n"/>
      <c r="H1966" s="35" t="n"/>
      <c r="I1966" s="40" t="n"/>
      <c r="J1966" s="35" t="n"/>
      <c r="L1966" s="39">
        <f>IF(B1966="","",IFERROR(YEAR(B1966)*0+D1966*0+1,0))</f>
        <v/>
      </c>
      <c r="M1966" s="55">
        <f>IF(L1966&lt;&gt;1,"",IF(O1966&gt;0,IF(INDEX('分け方の表'!$O$4:$O$53,O1966)&lt;&gt;"",DATE(YEAR(INDEX('分け方の表'!$O$4:$O$53,O1966)),MONTH(INDEX('分け方の表'!$O$4:$O$53,O1966)),1),DATE(YEAR(B1966),MONTH(B1966),1)),DATE(YEAR(B1966),MONTH(B1966),1)))</f>
        <v/>
      </c>
      <c r="N1966" s="39">
        <f>IF(L1966&lt;&gt;1,"",IF(J1966="",0,IF(COUNTIFS($J$4:J1966,J1966)&gt;1,1,0)))</f>
        <v/>
      </c>
      <c r="O1966" s="39">
        <f>IF(L1966&lt;&gt;1,"",IF(J1966="",0,IFERROR(MATCH(J1966,'分け方の表'!$M$4:$M$53,0),0)))</f>
        <v/>
      </c>
      <c r="P1966" s="39">
        <f>IF(L1966&lt;&gt;1,"",IF(SUMPRODUCT((COUNTIFS(C1966,"*"&amp;'分け方の表'!$F$4:$F$23&amp;"*")&gt;0)*('分け方の表'!$F$4:$F$23&lt;&gt;"")*'分け方の表'!$I$4:$I$23)=0,99,1+COUNTIFS('分け方の表'!$I$4:$I$23,"&gt;"&amp;SUMPRODUCT((COUNTIFS(C1966,"*"&amp;'分け方の表'!$F$4:$F$23&amp;"*")&gt;0)*('分け方の表'!$F$4:$F$23&lt;&gt;"")*'分け方の表'!$I$4:$I$23))))</f>
        <v/>
      </c>
      <c r="Q1966" s="39">
        <f>IF(L1966&lt;&gt;1,"",IF(P1966&gt;=99,"",INDEX('分け方の表'!$G$4:$G$23,P1966)&amp;""))</f>
        <v/>
      </c>
      <c r="R1966" s="39">
        <f>IF(L1966&lt;&gt;1,"",IF((F1966="収入")*(G1966="給与")*(E1966&lt;&gt;"")*(COUNTIFS('分け方の表'!$J$4:$J$13,E1966)&gt;0),INDEX('分け方の表'!$K$4:$K$13,MATCH(E1966,'分け方の表'!$J$4:$J$13,0))&amp;"",IFERROR(INDEX('分け方の表'!$C$4:$C$103,MATCH(F1966&amp;"|"&amp;G1966,'分け方の表'!$D$4:$D$103,0))&amp;"",IFERROR(INDEX('分け方の表'!$C$4:$C$103,MATCH(F1966&amp;"|（ほか全部）",'分け方の表'!$D$4:$D$103,0))&amp;"","未分類"))))</f>
        <v/>
      </c>
      <c r="S1966" s="39">
        <f>IF(L1966&lt;&gt;1,"",IF(N1966=1,"",IF(IF(O1966&gt;0,INDEX('分け方の表'!$N$4:$N$53,O1966)&amp;"","")&lt;&gt;"",IF(INDEX('分け方の表'!$N$4:$N$53,O1966)="（数えない）","",INDEX('分け方の表'!$N$4:$N$53,O1966)&amp;""),IF(I1966&amp;""="1",IF((Q1966&lt;&gt;"")*(D1966&lt;0)*(IFERROR(INDEX('入力'!$E$30:$E$88,MATCH(Q1966,'入力'!$A$30:$A$88,0)),"")="貯める・増やす"),Q1966,""),IF(A1966&amp;""="0","",IF(Q1966&lt;&gt;"",Q1966,R1966))))))</f>
        <v/>
      </c>
      <c r="T1966" s="56">
        <f>IF(S1966="","",IF(IFERROR(INDEX('入力'!$E$30:$E$88,MATCH(S1966,'入力'!$A$30:$A$88,0)),"")="入るお金",D1966,-D1966))</f>
        <v/>
      </c>
      <c r="U1966" s="39">
        <f>IF(L1966="","",IF(L1966&lt;&gt;1,"見出しなど",IF(N1966=1,"重なり",IF(S1966="",IF(O1966&gt;0,"数えない（直した）",IF(I1966&amp;""="1","振替",IF(A1966&amp;""="0","計算対象外","数えない"))),IF(COUNTIFS('入力'!$A$30:$A$88,S1966)=0,"一覧にない費目",IF(O1966&gt;0,"直した",IF(S1966="未分類","未分類","OK")))))))</f>
        <v/>
      </c>
    </row>
    <row r="1967">
      <c r="A1967" s="40" t="n"/>
      <c r="B1967" s="34" t="n"/>
      <c r="C1967" s="35" t="n"/>
      <c r="D1967" s="36" t="n"/>
      <c r="E1967" s="35" t="n"/>
      <c r="F1967" s="35" t="n"/>
      <c r="G1967" s="35" t="n"/>
      <c r="H1967" s="35" t="n"/>
      <c r="I1967" s="40" t="n"/>
      <c r="J1967" s="35" t="n"/>
      <c r="L1967" s="39">
        <f>IF(B1967="","",IFERROR(YEAR(B1967)*0+D1967*0+1,0))</f>
        <v/>
      </c>
      <c r="M1967" s="55">
        <f>IF(L1967&lt;&gt;1,"",IF(O1967&gt;0,IF(INDEX('分け方の表'!$O$4:$O$53,O1967)&lt;&gt;"",DATE(YEAR(INDEX('分け方の表'!$O$4:$O$53,O1967)),MONTH(INDEX('分け方の表'!$O$4:$O$53,O1967)),1),DATE(YEAR(B1967),MONTH(B1967),1)),DATE(YEAR(B1967),MONTH(B1967),1)))</f>
        <v/>
      </c>
      <c r="N1967" s="39">
        <f>IF(L1967&lt;&gt;1,"",IF(J1967="",0,IF(COUNTIFS($J$4:J1967,J1967)&gt;1,1,0)))</f>
        <v/>
      </c>
      <c r="O1967" s="39">
        <f>IF(L1967&lt;&gt;1,"",IF(J1967="",0,IFERROR(MATCH(J1967,'分け方の表'!$M$4:$M$53,0),0)))</f>
        <v/>
      </c>
      <c r="P1967" s="39">
        <f>IF(L1967&lt;&gt;1,"",IF(SUMPRODUCT((COUNTIFS(C1967,"*"&amp;'分け方の表'!$F$4:$F$23&amp;"*")&gt;0)*('分け方の表'!$F$4:$F$23&lt;&gt;"")*'分け方の表'!$I$4:$I$23)=0,99,1+COUNTIFS('分け方の表'!$I$4:$I$23,"&gt;"&amp;SUMPRODUCT((COUNTIFS(C1967,"*"&amp;'分け方の表'!$F$4:$F$23&amp;"*")&gt;0)*('分け方の表'!$F$4:$F$23&lt;&gt;"")*'分け方の表'!$I$4:$I$23))))</f>
        <v/>
      </c>
      <c r="Q1967" s="39">
        <f>IF(L1967&lt;&gt;1,"",IF(P1967&gt;=99,"",INDEX('分け方の表'!$G$4:$G$23,P1967)&amp;""))</f>
        <v/>
      </c>
      <c r="R1967" s="39">
        <f>IF(L1967&lt;&gt;1,"",IF((F1967="収入")*(G1967="給与")*(E1967&lt;&gt;"")*(COUNTIFS('分け方の表'!$J$4:$J$13,E1967)&gt;0),INDEX('分け方の表'!$K$4:$K$13,MATCH(E1967,'分け方の表'!$J$4:$J$13,0))&amp;"",IFERROR(INDEX('分け方の表'!$C$4:$C$103,MATCH(F1967&amp;"|"&amp;G1967,'分け方の表'!$D$4:$D$103,0))&amp;"",IFERROR(INDEX('分け方の表'!$C$4:$C$103,MATCH(F1967&amp;"|（ほか全部）",'分け方の表'!$D$4:$D$103,0))&amp;"","未分類"))))</f>
        <v/>
      </c>
      <c r="S1967" s="39">
        <f>IF(L1967&lt;&gt;1,"",IF(N1967=1,"",IF(IF(O1967&gt;0,INDEX('分け方の表'!$N$4:$N$53,O1967)&amp;"","")&lt;&gt;"",IF(INDEX('分け方の表'!$N$4:$N$53,O1967)="（数えない）","",INDEX('分け方の表'!$N$4:$N$53,O1967)&amp;""),IF(I1967&amp;""="1",IF((Q1967&lt;&gt;"")*(D1967&lt;0)*(IFERROR(INDEX('入力'!$E$30:$E$88,MATCH(Q1967,'入力'!$A$30:$A$88,0)),"")="貯める・増やす"),Q1967,""),IF(A1967&amp;""="0","",IF(Q1967&lt;&gt;"",Q1967,R1967))))))</f>
        <v/>
      </c>
      <c r="T1967" s="56">
        <f>IF(S1967="","",IF(IFERROR(INDEX('入力'!$E$30:$E$88,MATCH(S1967,'入力'!$A$30:$A$88,0)),"")="入るお金",D1967,-D1967))</f>
        <v/>
      </c>
      <c r="U1967" s="39">
        <f>IF(L1967="","",IF(L1967&lt;&gt;1,"見出しなど",IF(N1967=1,"重なり",IF(S1967="",IF(O1967&gt;0,"数えない（直した）",IF(I1967&amp;""="1","振替",IF(A1967&amp;""="0","計算対象外","数えない"))),IF(COUNTIFS('入力'!$A$30:$A$88,S1967)=0,"一覧にない費目",IF(O1967&gt;0,"直した",IF(S1967="未分類","未分類","OK")))))))</f>
        <v/>
      </c>
    </row>
    <row r="1968">
      <c r="A1968" s="40" t="n"/>
      <c r="B1968" s="34" t="n"/>
      <c r="C1968" s="35" t="n"/>
      <c r="D1968" s="36" t="n"/>
      <c r="E1968" s="35" t="n"/>
      <c r="F1968" s="35" t="n"/>
      <c r="G1968" s="35" t="n"/>
      <c r="H1968" s="35" t="n"/>
      <c r="I1968" s="40" t="n"/>
      <c r="J1968" s="35" t="n"/>
      <c r="L1968" s="39">
        <f>IF(B1968="","",IFERROR(YEAR(B1968)*0+D1968*0+1,0))</f>
        <v/>
      </c>
      <c r="M1968" s="55">
        <f>IF(L1968&lt;&gt;1,"",IF(O1968&gt;0,IF(INDEX('分け方の表'!$O$4:$O$53,O1968)&lt;&gt;"",DATE(YEAR(INDEX('分け方の表'!$O$4:$O$53,O1968)),MONTH(INDEX('分け方の表'!$O$4:$O$53,O1968)),1),DATE(YEAR(B1968),MONTH(B1968),1)),DATE(YEAR(B1968),MONTH(B1968),1)))</f>
        <v/>
      </c>
      <c r="N1968" s="39">
        <f>IF(L1968&lt;&gt;1,"",IF(J1968="",0,IF(COUNTIFS($J$4:J1968,J1968)&gt;1,1,0)))</f>
        <v/>
      </c>
      <c r="O1968" s="39">
        <f>IF(L1968&lt;&gt;1,"",IF(J1968="",0,IFERROR(MATCH(J1968,'分け方の表'!$M$4:$M$53,0),0)))</f>
        <v/>
      </c>
      <c r="P1968" s="39">
        <f>IF(L1968&lt;&gt;1,"",IF(SUMPRODUCT((COUNTIFS(C1968,"*"&amp;'分け方の表'!$F$4:$F$23&amp;"*")&gt;0)*('分け方の表'!$F$4:$F$23&lt;&gt;"")*'分け方の表'!$I$4:$I$23)=0,99,1+COUNTIFS('分け方の表'!$I$4:$I$23,"&gt;"&amp;SUMPRODUCT((COUNTIFS(C1968,"*"&amp;'分け方の表'!$F$4:$F$23&amp;"*")&gt;0)*('分け方の表'!$F$4:$F$23&lt;&gt;"")*'分け方の表'!$I$4:$I$23))))</f>
        <v/>
      </c>
      <c r="Q1968" s="39">
        <f>IF(L1968&lt;&gt;1,"",IF(P1968&gt;=99,"",INDEX('分け方の表'!$G$4:$G$23,P1968)&amp;""))</f>
        <v/>
      </c>
      <c r="R1968" s="39">
        <f>IF(L1968&lt;&gt;1,"",IF((F1968="収入")*(G1968="給与")*(E1968&lt;&gt;"")*(COUNTIFS('分け方の表'!$J$4:$J$13,E1968)&gt;0),INDEX('分け方の表'!$K$4:$K$13,MATCH(E1968,'分け方の表'!$J$4:$J$13,0))&amp;"",IFERROR(INDEX('分け方の表'!$C$4:$C$103,MATCH(F1968&amp;"|"&amp;G1968,'分け方の表'!$D$4:$D$103,0))&amp;"",IFERROR(INDEX('分け方の表'!$C$4:$C$103,MATCH(F1968&amp;"|（ほか全部）",'分け方の表'!$D$4:$D$103,0))&amp;"","未分類"))))</f>
        <v/>
      </c>
      <c r="S1968" s="39">
        <f>IF(L1968&lt;&gt;1,"",IF(N1968=1,"",IF(IF(O1968&gt;0,INDEX('分け方の表'!$N$4:$N$53,O1968)&amp;"","")&lt;&gt;"",IF(INDEX('分け方の表'!$N$4:$N$53,O1968)="（数えない）","",INDEX('分け方の表'!$N$4:$N$53,O1968)&amp;""),IF(I1968&amp;""="1",IF((Q1968&lt;&gt;"")*(D1968&lt;0)*(IFERROR(INDEX('入力'!$E$30:$E$88,MATCH(Q1968,'入力'!$A$30:$A$88,0)),"")="貯める・増やす"),Q1968,""),IF(A1968&amp;""="0","",IF(Q1968&lt;&gt;"",Q1968,R1968))))))</f>
        <v/>
      </c>
      <c r="T1968" s="56">
        <f>IF(S1968="","",IF(IFERROR(INDEX('入力'!$E$30:$E$88,MATCH(S1968,'入力'!$A$30:$A$88,0)),"")="入るお金",D1968,-D1968))</f>
        <v/>
      </c>
      <c r="U1968" s="39">
        <f>IF(L1968="","",IF(L1968&lt;&gt;1,"見出しなど",IF(N1968=1,"重なり",IF(S1968="",IF(O1968&gt;0,"数えない（直した）",IF(I1968&amp;""="1","振替",IF(A1968&amp;""="0","計算対象外","数えない"))),IF(COUNTIFS('入力'!$A$30:$A$88,S1968)=0,"一覧にない費目",IF(O1968&gt;0,"直した",IF(S1968="未分類","未分類","OK")))))))</f>
        <v/>
      </c>
    </row>
    <row r="1969">
      <c r="A1969" s="40" t="n"/>
      <c r="B1969" s="34" t="n"/>
      <c r="C1969" s="35" t="n"/>
      <c r="D1969" s="36" t="n"/>
      <c r="E1969" s="35" t="n"/>
      <c r="F1969" s="35" t="n"/>
      <c r="G1969" s="35" t="n"/>
      <c r="H1969" s="35" t="n"/>
      <c r="I1969" s="40" t="n"/>
      <c r="J1969" s="35" t="n"/>
      <c r="L1969" s="39">
        <f>IF(B1969="","",IFERROR(YEAR(B1969)*0+D1969*0+1,0))</f>
        <v/>
      </c>
      <c r="M1969" s="55">
        <f>IF(L1969&lt;&gt;1,"",IF(O1969&gt;0,IF(INDEX('分け方の表'!$O$4:$O$53,O1969)&lt;&gt;"",DATE(YEAR(INDEX('分け方の表'!$O$4:$O$53,O1969)),MONTH(INDEX('分け方の表'!$O$4:$O$53,O1969)),1),DATE(YEAR(B1969),MONTH(B1969),1)),DATE(YEAR(B1969),MONTH(B1969),1)))</f>
        <v/>
      </c>
      <c r="N1969" s="39">
        <f>IF(L1969&lt;&gt;1,"",IF(J1969="",0,IF(COUNTIFS($J$4:J1969,J1969)&gt;1,1,0)))</f>
        <v/>
      </c>
      <c r="O1969" s="39">
        <f>IF(L1969&lt;&gt;1,"",IF(J1969="",0,IFERROR(MATCH(J1969,'分け方の表'!$M$4:$M$53,0),0)))</f>
        <v/>
      </c>
      <c r="P1969" s="39">
        <f>IF(L1969&lt;&gt;1,"",IF(SUMPRODUCT((COUNTIFS(C1969,"*"&amp;'分け方の表'!$F$4:$F$23&amp;"*")&gt;0)*('分け方の表'!$F$4:$F$23&lt;&gt;"")*'分け方の表'!$I$4:$I$23)=0,99,1+COUNTIFS('分け方の表'!$I$4:$I$23,"&gt;"&amp;SUMPRODUCT((COUNTIFS(C1969,"*"&amp;'分け方の表'!$F$4:$F$23&amp;"*")&gt;0)*('分け方の表'!$F$4:$F$23&lt;&gt;"")*'分け方の表'!$I$4:$I$23))))</f>
        <v/>
      </c>
      <c r="Q1969" s="39">
        <f>IF(L1969&lt;&gt;1,"",IF(P1969&gt;=99,"",INDEX('分け方の表'!$G$4:$G$23,P1969)&amp;""))</f>
        <v/>
      </c>
      <c r="R1969" s="39">
        <f>IF(L1969&lt;&gt;1,"",IF((F1969="収入")*(G1969="給与")*(E1969&lt;&gt;"")*(COUNTIFS('分け方の表'!$J$4:$J$13,E1969)&gt;0),INDEX('分け方の表'!$K$4:$K$13,MATCH(E1969,'分け方の表'!$J$4:$J$13,0))&amp;"",IFERROR(INDEX('分け方の表'!$C$4:$C$103,MATCH(F1969&amp;"|"&amp;G1969,'分け方の表'!$D$4:$D$103,0))&amp;"",IFERROR(INDEX('分け方の表'!$C$4:$C$103,MATCH(F1969&amp;"|（ほか全部）",'分け方の表'!$D$4:$D$103,0))&amp;"","未分類"))))</f>
        <v/>
      </c>
      <c r="S1969" s="39">
        <f>IF(L1969&lt;&gt;1,"",IF(N1969=1,"",IF(IF(O1969&gt;0,INDEX('分け方の表'!$N$4:$N$53,O1969)&amp;"","")&lt;&gt;"",IF(INDEX('分け方の表'!$N$4:$N$53,O1969)="（数えない）","",INDEX('分け方の表'!$N$4:$N$53,O1969)&amp;""),IF(I1969&amp;""="1",IF((Q1969&lt;&gt;"")*(D1969&lt;0)*(IFERROR(INDEX('入力'!$E$30:$E$88,MATCH(Q1969,'入力'!$A$30:$A$88,0)),"")="貯める・増やす"),Q1969,""),IF(A1969&amp;""="0","",IF(Q1969&lt;&gt;"",Q1969,R1969))))))</f>
        <v/>
      </c>
      <c r="T1969" s="56">
        <f>IF(S1969="","",IF(IFERROR(INDEX('入力'!$E$30:$E$88,MATCH(S1969,'入力'!$A$30:$A$88,0)),"")="入るお金",D1969,-D1969))</f>
        <v/>
      </c>
      <c r="U1969" s="39">
        <f>IF(L1969="","",IF(L1969&lt;&gt;1,"見出しなど",IF(N1969=1,"重なり",IF(S1969="",IF(O1969&gt;0,"数えない（直した）",IF(I1969&amp;""="1","振替",IF(A1969&amp;""="0","計算対象外","数えない"))),IF(COUNTIFS('入力'!$A$30:$A$88,S1969)=0,"一覧にない費目",IF(O1969&gt;0,"直した",IF(S1969="未分類","未分類","OK")))))))</f>
        <v/>
      </c>
    </row>
    <row r="1970">
      <c r="A1970" s="40" t="n"/>
      <c r="B1970" s="34" t="n"/>
      <c r="C1970" s="35" t="n"/>
      <c r="D1970" s="36" t="n"/>
      <c r="E1970" s="35" t="n"/>
      <c r="F1970" s="35" t="n"/>
      <c r="G1970" s="35" t="n"/>
      <c r="H1970" s="35" t="n"/>
      <c r="I1970" s="40" t="n"/>
      <c r="J1970" s="35" t="n"/>
      <c r="L1970" s="39">
        <f>IF(B1970="","",IFERROR(YEAR(B1970)*0+D1970*0+1,0))</f>
        <v/>
      </c>
      <c r="M1970" s="55">
        <f>IF(L1970&lt;&gt;1,"",IF(O1970&gt;0,IF(INDEX('分け方の表'!$O$4:$O$53,O1970)&lt;&gt;"",DATE(YEAR(INDEX('分け方の表'!$O$4:$O$53,O1970)),MONTH(INDEX('分け方の表'!$O$4:$O$53,O1970)),1),DATE(YEAR(B1970),MONTH(B1970),1)),DATE(YEAR(B1970),MONTH(B1970),1)))</f>
        <v/>
      </c>
      <c r="N1970" s="39">
        <f>IF(L1970&lt;&gt;1,"",IF(J1970="",0,IF(COUNTIFS($J$4:J1970,J1970)&gt;1,1,0)))</f>
        <v/>
      </c>
      <c r="O1970" s="39">
        <f>IF(L1970&lt;&gt;1,"",IF(J1970="",0,IFERROR(MATCH(J1970,'分け方の表'!$M$4:$M$53,0),0)))</f>
        <v/>
      </c>
      <c r="P1970" s="39">
        <f>IF(L1970&lt;&gt;1,"",IF(SUMPRODUCT((COUNTIFS(C1970,"*"&amp;'分け方の表'!$F$4:$F$23&amp;"*")&gt;0)*('分け方の表'!$F$4:$F$23&lt;&gt;"")*'分け方の表'!$I$4:$I$23)=0,99,1+COUNTIFS('分け方の表'!$I$4:$I$23,"&gt;"&amp;SUMPRODUCT((COUNTIFS(C1970,"*"&amp;'分け方の表'!$F$4:$F$23&amp;"*")&gt;0)*('分け方の表'!$F$4:$F$23&lt;&gt;"")*'分け方の表'!$I$4:$I$23))))</f>
        <v/>
      </c>
      <c r="Q1970" s="39">
        <f>IF(L1970&lt;&gt;1,"",IF(P1970&gt;=99,"",INDEX('分け方の表'!$G$4:$G$23,P1970)&amp;""))</f>
        <v/>
      </c>
      <c r="R1970" s="39">
        <f>IF(L1970&lt;&gt;1,"",IF((F1970="収入")*(G1970="給与")*(E1970&lt;&gt;"")*(COUNTIFS('分け方の表'!$J$4:$J$13,E1970)&gt;0),INDEX('分け方の表'!$K$4:$K$13,MATCH(E1970,'分け方の表'!$J$4:$J$13,0))&amp;"",IFERROR(INDEX('分け方の表'!$C$4:$C$103,MATCH(F1970&amp;"|"&amp;G1970,'分け方の表'!$D$4:$D$103,0))&amp;"",IFERROR(INDEX('分け方の表'!$C$4:$C$103,MATCH(F1970&amp;"|（ほか全部）",'分け方の表'!$D$4:$D$103,0))&amp;"","未分類"))))</f>
        <v/>
      </c>
      <c r="S1970" s="39">
        <f>IF(L1970&lt;&gt;1,"",IF(N1970=1,"",IF(IF(O1970&gt;0,INDEX('分け方の表'!$N$4:$N$53,O1970)&amp;"","")&lt;&gt;"",IF(INDEX('分け方の表'!$N$4:$N$53,O1970)="（数えない）","",INDEX('分け方の表'!$N$4:$N$53,O1970)&amp;""),IF(I1970&amp;""="1",IF((Q1970&lt;&gt;"")*(D1970&lt;0)*(IFERROR(INDEX('入力'!$E$30:$E$88,MATCH(Q1970,'入力'!$A$30:$A$88,0)),"")="貯める・増やす"),Q1970,""),IF(A1970&amp;""="0","",IF(Q1970&lt;&gt;"",Q1970,R1970))))))</f>
        <v/>
      </c>
      <c r="T1970" s="56">
        <f>IF(S1970="","",IF(IFERROR(INDEX('入力'!$E$30:$E$88,MATCH(S1970,'入力'!$A$30:$A$88,0)),"")="入るお金",D1970,-D1970))</f>
        <v/>
      </c>
      <c r="U1970" s="39">
        <f>IF(L1970="","",IF(L1970&lt;&gt;1,"見出しなど",IF(N1970=1,"重なり",IF(S1970="",IF(O1970&gt;0,"数えない（直した）",IF(I1970&amp;""="1","振替",IF(A1970&amp;""="0","計算対象外","数えない"))),IF(COUNTIFS('入力'!$A$30:$A$88,S1970)=0,"一覧にない費目",IF(O1970&gt;0,"直した",IF(S1970="未分類","未分類","OK")))))))</f>
        <v/>
      </c>
    </row>
    <row r="1971">
      <c r="A1971" s="40" t="n"/>
      <c r="B1971" s="34" t="n"/>
      <c r="C1971" s="35" t="n"/>
      <c r="D1971" s="36" t="n"/>
      <c r="E1971" s="35" t="n"/>
      <c r="F1971" s="35" t="n"/>
      <c r="G1971" s="35" t="n"/>
      <c r="H1971" s="35" t="n"/>
      <c r="I1971" s="40" t="n"/>
      <c r="J1971" s="35" t="n"/>
      <c r="L1971" s="39">
        <f>IF(B1971="","",IFERROR(YEAR(B1971)*0+D1971*0+1,0))</f>
        <v/>
      </c>
      <c r="M1971" s="55">
        <f>IF(L1971&lt;&gt;1,"",IF(O1971&gt;0,IF(INDEX('分け方の表'!$O$4:$O$53,O1971)&lt;&gt;"",DATE(YEAR(INDEX('分け方の表'!$O$4:$O$53,O1971)),MONTH(INDEX('分け方の表'!$O$4:$O$53,O1971)),1),DATE(YEAR(B1971),MONTH(B1971),1)),DATE(YEAR(B1971),MONTH(B1971),1)))</f>
        <v/>
      </c>
      <c r="N1971" s="39">
        <f>IF(L1971&lt;&gt;1,"",IF(J1971="",0,IF(COUNTIFS($J$4:J1971,J1971)&gt;1,1,0)))</f>
        <v/>
      </c>
      <c r="O1971" s="39">
        <f>IF(L1971&lt;&gt;1,"",IF(J1971="",0,IFERROR(MATCH(J1971,'分け方の表'!$M$4:$M$53,0),0)))</f>
        <v/>
      </c>
      <c r="P1971" s="39">
        <f>IF(L1971&lt;&gt;1,"",IF(SUMPRODUCT((COUNTIFS(C1971,"*"&amp;'分け方の表'!$F$4:$F$23&amp;"*")&gt;0)*('分け方の表'!$F$4:$F$23&lt;&gt;"")*'分け方の表'!$I$4:$I$23)=0,99,1+COUNTIFS('分け方の表'!$I$4:$I$23,"&gt;"&amp;SUMPRODUCT((COUNTIFS(C1971,"*"&amp;'分け方の表'!$F$4:$F$23&amp;"*")&gt;0)*('分け方の表'!$F$4:$F$23&lt;&gt;"")*'分け方の表'!$I$4:$I$23))))</f>
        <v/>
      </c>
      <c r="Q1971" s="39">
        <f>IF(L1971&lt;&gt;1,"",IF(P1971&gt;=99,"",INDEX('分け方の表'!$G$4:$G$23,P1971)&amp;""))</f>
        <v/>
      </c>
      <c r="R1971" s="39">
        <f>IF(L1971&lt;&gt;1,"",IF((F1971="収入")*(G1971="給与")*(E1971&lt;&gt;"")*(COUNTIFS('分け方の表'!$J$4:$J$13,E1971)&gt;0),INDEX('分け方の表'!$K$4:$K$13,MATCH(E1971,'分け方の表'!$J$4:$J$13,0))&amp;"",IFERROR(INDEX('分け方の表'!$C$4:$C$103,MATCH(F1971&amp;"|"&amp;G1971,'分け方の表'!$D$4:$D$103,0))&amp;"",IFERROR(INDEX('分け方の表'!$C$4:$C$103,MATCH(F1971&amp;"|（ほか全部）",'分け方の表'!$D$4:$D$103,0))&amp;"","未分類"))))</f>
        <v/>
      </c>
      <c r="S1971" s="39">
        <f>IF(L1971&lt;&gt;1,"",IF(N1971=1,"",IF(IF(O1971&gt;0,INDEX('分け方の表'!$N$4:$N$53,O1971)&amp;"","")&lt;&gt;"",IF(INDEX('分け方の表'!$N$4:$N$53,O1971)="（数えない）","",INDEX('分け方の表'!$N$4:$N$53,O1971)&amp;""),IF(I1971&amp;""="1",IF((Q1971&lt;&gt;"")*(D1971&lt;0)*(IFERROR(INDEX('入力'!$E$30:$E$88,MATCH(Q1971,'入力'!$A$30:$A$88,0)),"")="貯める・増やす"),Q1971,""),IF(A1971&amp;""="0","",IF(Q1971&lt;&gt;"",Q1971,R1971))))))</f>
        <v/>
      </c>
      <c r="T1971" s="56">
        <f>IF(S1971="","",IF(IFERROR(INDEX('入力'!$E$30:$E$88,MATCH(S1971,'入力'!$A$30:$A$88,0)),"")="入るお金",D1971,-D1971))</f>
        <v/>
      </c>
      <c r="U1971" s="39">
        <f>IF(L1971="","",IF(L1971&lt;&gt;1,"見出しなど",IF(N1971=1,"重なり",IF(S1971="",IF(O1971&gt;0,"数えない（直した）",IF(I1971&amp;""="1","振替",IF(A1971&amp;""="0","計算対象外","数えない"))),IF(COUNTIFS('入力'!$A$30:$A$88,S1971)=0,"一覧にない費目",IF(O1971&gt;0,"直した",IF(S1971="未分類","未分類","OK")))))))</f>
        <v/>
      </c>
    </row>
    <row r="1972">
      <c r="A1972" s="40" t="n"/>
      <c r="B1972" s="34" t="n"/>
      <c r="C1972" s="35" t="n"/>
      <c r="D1972" s="36" t="n"/>
      <c r="E1972" s="35" t="n"/>
      <c r="F1972" s="35" t="n"/>
      <c r="G1972" s="35" t="n"/>
      <c r="H1972" s="35" t="n"/>
      <c r="I1972" s="40" t="n"/>
      <c r="J1972" s="35" t="n"/>
      <c r="L1972" s="39">
        <f>IF(B1972="","",IFERROR(YEAR(B1972)*0+D1972*0+1,0))</f>
        <v/>
      </c>
      <c r="M1972" s="55">
        <f>IF(L1972&lt;&gt;1,"",IF(O1972&gt;0,IF(INDEX('分け方の表'!$O$4:$O$53,O1972)&lt;&gt;"",DATE(YEAR(INDEX('分け方の表'!$O$4:$O$53,O1972)),MONTH(INDEX('分け方の表'!$O$4:$O$53,O1972)),1),DATE(YEAR(B1972),MONTH(B1972),1)),DATE(YEAR(B1972),MONTH(B1972),1)))</f>
        <v/>
      </c>
      <c r="N1972" s="39">
        <f>IF(L1972&lt;&gt;1,"",IF(J1972="",0,IF(COUNTIFS($J$4:J1972,J1972)&gt;1,1,0)))</f>
        <v/>
      </c>
      <c r="O1972" s="39">
        <f>IF(L1972&lt;&gt;1,"",IF(J1972="",0,IFERROR(MATCH(J1972,'分け方の表'!$M$4:$M$53,0),0)))</f>
        <v/>
      </c>
      <c r="P1972" s="39">
        <f>IF(L1972&lt;&gt;1,"",IF(SUMPRODUCT((COUNTIFS(C1972,"*"&amp;'分け方の表'!$F$4:$F$23&amp;"*")&gt;0)*('分け方の表'!$F$4:$F$23&lt;&gt;"")*'分け方の表'!$I$4:$I$23)=0,99,1+COUNTIFS('分け方の表'!$I$4:$I$23,"&gt;"&amp;SUMPRODUCT((COUNTIFS(C1972,"*"&amp;'分け方の表'!$F$4:$F$23&amp;"*")&gt;0)*('分け方の表'!$F$4:$F$23&lt;&gt;"")*'分け方の表'!$I$4:$I$23))))</f>
        <v/>
      </c>
      <c r="Q1972" s="39">
        <f>IF(L1972&lt;&gt;1,"",IF(P1972&gt;=99,"",INDEX('分け方の表'!$G$4:$G$23,P1972)&amp;""))</f>
        <v/>
      </c>
      <c r="R1972" s="39">
        <f>IF(L1972&lt;&gt;1,"",IF((F1972="収入")*(G1972="給与")*(E1972&lt;&gt;"")*(COUNTIFS('分け方の表'!$J$4:$J$13,E1972)&gt;0),INDEX('分け方の表'!$K$4:$K$13,MATCH(E1972,'分け方の表'!$J$4:$J$13,0))&amp;"",IFERROR(INDEX('分け方の表'!$C$4:$C$103,MATCH(F1972&amp;"|"&amp;G1972,'分け方の表'!$D$4:$D$103,0))&amp;"",IFERROR(INDEX('分け方の表'!$C$4:$C$103,MATCH(F1972&amp;"|（ほか全部）",'分け方の表'!$D$4:$D$103,0))&amp;"","未分類"))))</f>
        <v/>
      </c>
      <c r="S1972" s="39">
        <f>IF(L1972&lt;&gt;1,"",IF(N1972=1,"",IF(IF(O1972&gt;0,INDEX('分け方の表'!$N$4:$N$53,O1972)&amp;"","")&lt;&gt;"",IF(INDEX('分け方の表'!$N$4:$N$53,O1972)="（数えない）","",INDEX('分け方の表'!$N$4:$N$53,O1972)&amp;""),IF(I1972&amp;""="1",IF((Q1972&lt;&gt;"")*(D1972&lt;0)*(IFERROR(INDEX('入力'!$E$30:$E$88,MATCH(Q1972,'入力'!$A$30:$A$88,0)),"")="貯める・増やす"),Q1972,""),IF(A1972&amp;""="0","",IF(Q1972&lt;&gt;"",Q1972,R1972))))))</f>
        <v/>
      </c>
      <c r="T1972" s="56">
        <f>IF(S1972="","",IF(IFERROR(INDEX('入力'!$E$30:$E$88,MATCH(S1972,'入力'!$A$30:$A$88,0)),"")="入るお金",D1972,-D1972))</f>
        <v/>
      </c>
      <c r="U1972" s="39">
        <f>IF(L1972="","",IF(L1972&lt;&gt;1,"見出しなど",IF(N1972=1,"重なり",IF(S1972="",IF(O1972&gt;0,"数えない（直した）",IF(I1972&amp;""="1","振替",IF(A1972&amp;""="0","計算対象外","数えない"))),IF(COUNTIFS('入力'!$A$30:$A$88,S1972)=0,"一覧にない費目",IF(O1972&gt;0,"直した",IF(S1972="未分類","未分類","OK")))))))</f>
        <v/>
      </c>
    </row>
    <row r="1973">
      <c r="A1973" s="40" t="n"/>
      <c r="B1973" s="34" t="n"/>
      <c r="C1973" s="35" t="n"/>
      <c r="D1973" s="36" t="n"/>
      <c r="E1973" s="35" t="n"/>
      <c r="F1973" s="35" t="n"/>
      <c r="G1973" s="35" t="n"/>
      <c r="H1973" s="35" t="n"/>
      <c r="I1973" s="40" t="n"/>
      <c r="J1973" s="35" t="n"/>
      <c r="L1973" s="39">
        <f>IF(B1973="","",IFERROR(YEAR(B1973)*0+D1973*0+1,0))</f>
        <v/>
      </c>
      <c r="M1973" s="55">
        <f>IF(L1973&lt;&gt;1,"",IF(O1973&gt;0,IF(INDEX('分け方の表'!$O$4:$O$53,O1973)&lt;&gt;"",DATE(YEAR(INDEX('分け方の表'!$O$4:$O$53,O1973)),MONTH(INDEX('分け方の表'!$O$4:$O$53,O1973)),1),DATE(YEAR(B1973),MONTH(B1973),1)),DATE(YEAR(B1973),MONTH(B1973),1)))</f>
        <v/>
      </c>
      <c r="N1973" s="39">
        <f>IF(L1973&lt;&gt;1,"",IF(J1973="",0,IF(COUNTIFS($J$4:J1973,J1973)&gt;1,1,0)))</f>
        <v/>
      </c>
      <c r="O1973" s="39">
        <f>IF(L1973&lt;&gt;1,"",IF(J1973="",0,IFERROR(MATCH(J1973,'分け方の表'!$M$4:$M$53,0),0)))</f>
        <v/>
      </c>
      <c r="P1973" s="39">
        <f>IF(L1973&lt;&gt;1,"",IF(SUMPRODUCT((COUNTIFS(C1973,"*"&amp;'分け方の表'!$F$4:$F$23&amp;"*")&gt;0)*('分け方の表'!$F$4:$F$23&lt;&gt;"")*'分け方の表'!$I$4:$I$23)=0,99,1+COUNTIFS('分け方の表'!$I$4:$I$23,"&gt;"&amp;SUMPRODUCT((COUNTIFS(C1973,"*"&amp;'分け方の表'!$F$4:$F$23&amp;"*")&gt;0)*('分け方の表'!$F$4:$F$23&lt;&gt;"")*'分け方の表'!$I$4:$I$23))))</f>
        <v/>
      </c>
      <c r="Q1973" s="39">
        <f>IF(L1973&lt;&gt;1,"",IF(P1973&gt;=99,"",INDEX('分け方の表'!$G$4:$G$23,P1973)&amp;""))</f>
        <v/>
      </c>
      <c r="R1973" s="39">
        <f>IF(L1973&lt;&gt;1,"",IF((F1973="収入")*(G1973="給与")*(E1973&lt;&gt;"")*(COUNTIFS('分け方の表'!$J$4:$J$13,E1973)&gt;0),INDEX('分け方の表'!$K$4:$K$13,MATCH(E1973,'分け方の表'!$J$4:$J$13,0))&amp;"",IFERROR(INDEX('分け方の表'!$C$4:$C$103,MATCH(F1973&amp;"|"&amp;G1973,'分け方の表'!$D$4:$D$103,0))&amp;"",IFERROR(INDEX('分け方の表'!$C$4:$C$103,MATCH(F1973&amp;"|（ほか全部）",'分け方の表'!$D$4:$D$103,0))&amp;"","未分類"))))</f>
        <v/>
      </c>
      <c r="S1973" s="39">
        <f>IF(L1973&lt;&gt;1,"",IF(N1973=1,"",IF(IF(O1973&gt;0,INDEX('分け方の表'!$N$4:$N$53,O1973)&amp;"","")&lt;&gt;"",IF(INDEX('分け方の表'!$N$4:$N$53,O1973)="（数えない）","",INDEX('分け方の表'!$N$4:$N$53,O1973)&amp;""),IF(I1973&amp;""="1",IF((Q1973&lt;&gt;"")*(D1973&lt;0)*(IFERROR(INDEX('入力'!$E$30:$E$88,MATCH(Q1973,'入力'!$A$30:$A$88,0)),"")="貯める・増やす"),Q1973,""),IF(A1973&amp;""="0","",IF(Q1973&lt;&gt;"",Q1973,R1973))))))</f>
        <v/>
      </c>
      <c r="T1973" s="56">
        <f>IF(S1973="","",IF(IFERROR(INDEX('入力'!$E$30:$E$88,MATCH(S1973,'入力'!$A$30:$A$88,0)),"")="入るお金",D1973,-D1973))</f>
        <v/>
      </c>
      <c r="U1973" s="39">
        <f>IF(L1973="","",IF(L1973&lt;&gt;1,"見出しなど",IF(N1973=1,"重なり",IF(S1973="",IF(O1973&gt;0,"数えない（直した）",IF(I1973&amp;""="1","振替",IF(A1973&amp;""="0","計算対象外","数えない"))),IF(COUNTIFS('入力'!$A$30:$A$88,S1973)=0,"一覧にない費目",IF(O1973&gt;0,"直した",IF(S1973="未分類","未分類","OK")))))))</f>
        <v/>
      </c>
    </row>
    <row r="1974">
      <c r="A1974" s="40" t="n"/>
      <c r="B1974" s="34" t="n"/>
      <c r="C1974" s="35" t="n"/>
      <c r="D1974" s="36" t="n"/>
      <c r="E1974" s="35" t="n"/>
      <c r="F1974" s="35" t="n"/>
      <c r="G1974" s="35" t="n"/>
      <c r="H1974" s="35" t="n"/>
      <c r="I1974" s="40" t="n"/>
      <c r="J1974" s="35" t="n"/>
      <c r="L1974" s="39">
        <f>IF(B1974="","",IFERROR(YEAR(B1974)*0+D1974*0+1,0))</f>
        <v/>
      </c>
      <c r="M1974" s="55">
        <f>IF(L1974&lt;&gt;1,"",IF(O1974&gt;0,IF(INDEX('分け方の表'!$O$4:$O$53,O1974)&lt;&gt;"",DATE(YEAR(INDEX('分け方の表'!$O$4:$O$53,O1974)),MONTH(INDEX('分け方の表'!$O$4:$O$53,O1974)),1),DATE(YEAR(B1974),MONTH(B1974),1)),DATE(YEAR(B1974),MONTH(B1974),1)))</f>
        <v/>
      </c>
      <c r="N1974" s="39">
        <f>IF(L1974&lt;&gt;1,"",IF(J1974="",0,IF(COUNTIFS($J$4:J1974,J1974)&gt;1,1,0)))</f>
        <v/>
      </c>
      <c r="O1974" s="39">
        <f>IF(L1974&lt;&gt;1,"",IF(J1974="",0,IFERROR(MATCH(J1974,'分け方の表'!$M$4:$M$53,0),0)))</f>
        <v/>
      </c>
      <c r="P1974" s="39">
        <f>IF(L1974&lt;&gt;1,"",IF(SUMPRODUCT((COUNTIFS(C1974,"*"&amp;'分け方の表'!$F$4:$F$23&amp;"*")&gt;0)*('分け方の表'!$F$4:$F$23&lt;&gt;"")*'分け方の表'!$I$4:$I$23)=0,99,1+COUNTIFS('分け方の表'!$I$4:$I$23,"&gt;"&amp;SUMPRODUCT((COUNTIFS(C1974,"*"&amp;'分け方の表'!$F$4:$F$23&amp;"*")&gt;0)*('分け方の表'!$F$4:$F$23&lt;&gt;"")*'分け方の表'!$I$4:$I$23))))</f>
        <v/>
      </c>
      <c r="Q1974" s="39">
        <f>IF(L1974&lt;&gt;1,"",IF(P1974&gt;=99,"",INDEX('分け方の表'!$G$4:$G$23,P1974)&amp;""))</f>
        <v/>
      </c>
      <c r="R1974" s="39">
        <f>IF(L1974&lt;&gt;1,"",IF((F1974="収入")*(G1974="給与")*(E1974&lt;&gt;"")*(COUNTIFS('分け方の表'!$J$4:$J$13,E1974)&gt;0),INDEX('分け方の表'!$K$4:$K$13,MATCH(E1974,'分け方の表'!$J$4:$J$13,0))&amp;"",IFERROR(INDEX('分け方の表'!$C$4:$C$103,MATCH(F1974&amp;"|"&amp;G1974,'分け方の表'!$D$4:$D$103,0))&amp;"",IFERROR(INDEX('分け方の表'!$C$4:$C$103,MATCH(F1974&amp;"|（ほか全部）",'分け方の表'!$D$4:$D$103,0))&amp;"","未分類"))))</f>
        <v/>
      </c>
      <c r="S1974" s="39">
        <f>IF(L1974&lt;&gt;1,"",IF(N1974=1,"",IF(IF(O1974&gt;0,INDEX('分け方の表'!$N$4:$N$53,O1974)&amp;"","")&lt;&gt;"",IF(INDEX('分け方の表'!$N$4:$N$53,O1974)="（数えない）","",INDEX('分け方の表'!$N$4:$N$53,O1974)&amp;""),IF(I1974&amp;""="1",IF((Q1974&lt;&gt;"")*(D1974&lt;0)*(IFERROR(INDEX('入力'!$E$30:$E$88,MATCH(Q1974,'入力'!$A$30:$A$88,0)),"")="貯める・増やす"),Q1974,""),IF(A1974&amp;""="0","",IF(Q1974&lt;&gt;"",Q1974,R1974))))))</f>
        <v/>
      </c>
      <c r="T1974" s="56">
        <f>IF(S1974="","",IF(IFERROR(INDEX('入力'!$E$30:$E$88,MATCH(S1974,'入力'!$A$30:$A$88,0)),"")="入るお金",D1974,-D1974))</f>
        <v/>
      </c>
      <c r="U1974" s="39">
        <f>IF(L1974="","",IF(L1974&lt;&gt;1,"見出しなど",IF(N1974=1,"重なり",IF(S1974="",IF(O1974&gt;0,"数えない（直した）",IF(I1974&amp;""="1","振替",IF(A1974&amp;""="0","計算対象外","数えない"))),IF(COUNTIFS('入力'!$A$30:$A$88,S1974)=0,"一覧にない費目",IF(O1974&gt;0,"直した",IF(S1974="未分類","未分類","OK")))))))</f>
        <v/>
      </c>
    </row>
    <row r="1975">
      <c r="A1975" s="40" t="n"/>
      <c r="B1975" s="34" t="n"/>
      <c r="C1975" s="35" t="n"/>
      <c r="D1975" s="36" t="n"/>
      <c r="E1975" s="35" t="n"/>
      <c r="F1975" s="35" t="n"/>
      <c r="G1975" s="35" t="n"/>
      <c r="H1975" s="35" t="n"/>
      <c r="I1975" s="40" t="n"/>
      <c r="J1975" s="35" t="n"/>
      <c r="L1975" s="39">
        <f>IF(B1975="","",IFERROR(YEAR(B1975)*0+D1975*0+1,0))</f>
        <v/>
      </c>
      <c r="M1975" s="55">
        <f>IF(L1975&lt;&gt;1,"",IF(O1975&gt;0,IF(INDEX('分け方の表'!$O$4:$O$53,O1975)&lt;&gt;"",DATE(YEAR(INDEX('分け方の表'!$O$4:$O$53,O1975)),MONTH(INDEX('分け方の表'!$O$4:$O$53,O1975)),1),DATE(YEAR(B1975),MONTH(B1975),1)),DATE(YEAR(B1975),MONTH(B1975),1)))</f>
        <v/>
      </c>
      <c r="N1975" s="39">
        <f>IF(L1975&lt;&gt;1,"",IF(J1975="",0,IF(COUNTIFS($J$4:J1975,J1975)&gt;1,1,0)))</f>
        <v/>
      </c>
      <c r="O1975" s="39">
        <f>IF(L1975&lt;&gt;1,"",IF(J1975="",0,IFERROR(MATCH(J1975,'分け方の表'!$M$4:$M$53,0),0)))</f>
        <v/>
      </c>
      <c r="P1975" s="39">
        <f>IF(L1975&lt;&gt;1,"",IF(SUMPRODUCT((COUNTIFS(C1975,"*"&amp;'分け方の表'!$F$4:$F$23&amp;"*")&gt;0)*('分け方の表'!$F$4:$F$23&lt;&gt;"")*'分け方の表'!$I$4:$I$23)=0,99,1+COUNTIFS('分け方の表'!$I$4:$I$23,"&gt;"&amp;SUMPRODUCT((COUNTIFS(C1975,"*"&amp;'分け方の表'!$F$4:$F$23&amp;"*")&gt;0)*('分け方の表'!$F$4:$F$23&lt;&gt;"")*'分け方の表'!$I$4:$I$23))))</f>
        <v/>
      </c>
      <c r="Q1975" s="39">
        <f>IF(L1975&lt;&gt;1,"",IF(P1975&gt;=99,"",INDEX('分け方の表'!$G$4:$G$23,P1975)&amp;""))</f>
        <v/>
      </c>
      <c r="R1975" s="39">
        <f>IF(L1975&lt;&gt;1,"",IF((F1975="収入")*(G1975="給与")*(E1975&lt;&gt;"")*(COUNTIFS('分け方の表'!$J$4:$J$13,E1975)&gt;0),INDEX('分け方の表'!$K$4:$K$13,MATCH(E1975,'分け方の表'!$J$4:$J$13,0))&amp;"",IFERROR(INDEX('分け方の表'!$C$4:$C$103,MATCH(F1975&amp;"|"&amp;G1975,'分け方の表'!$D$4:$D$103,0))&amp;"",IFERROR(INDEX('分け方の表'!$C$4:$C$103,MATCH(F1975&amp;"|（ほか全部）",'分け方の表'!$D$4:$D$103,0))&amp;"","未分類"))))</f>
        <v/>
      </c>
      <c r="S1975" s="39">
        <f>IF(L1975&lt;&gt;1,"",IF(N1975=1,"",IF(IF(O1975&gt;0,INDEX('分け方の表'!$N$4:$N$53,O1975)&amp;"","")&lt;&gt;"",IF(INDEX('分け方の表'!$N$4:$N$53,O1975)="（数えない）","",INDEX('分け方の表'!$N$4:$N$53,O1975)&amp;""),IF(I1975&amp;""="1",IF((Q1975&lt;&gt;"")*(D1975&lt;0)*(IFERROR(INDEX('入力'!$E$30:$E$88,MATCH(Q1975,'入力'!$A$30:$A$88,0)),"")="貯める・増やす"),Q1975,""),IF(A1975&amp;""="0","",IF(Q1975&lt;&gt;"",Q1975,R1975))))))</f>
        <v/>
      </c>
      <c r="T1975" s="56">
        <f>IF(S1975="","",IF(IFERROR(INDEX('入力'!$E$30:$E$88,MATCH(S1975,'入力'!$A$30:$A$88,0)),"")="入るお金",D1975,-D1975))</f>
        <v/>
      </c>
      <c r="U1975" s="39">
        <f>IF(L1975="","",IF(L1975&lt;&gt;1,"見出しなど",IF(N1975=1,"重なり",IF(S1975="",IF(O1975&gt;0,"数えない（直した）",IF(I1975&amp;""="1","振替",IF(A1975&amp;""="0","計算対象外","数えない"))),IF(COUNTIFS('入力'!$A$30:$A$88,S1975)=0,"一覧にない費目",IF(O1975&gt;0,"直した",IF(S1975="未分類","未分類","OK")))))))</f>
        <v/>
      </c>
    </row>
    <row r="1976">
      <c r="A1976" s="40" t="n"/>
      <c r="B1976" s="34" t="n"/>
      <c r="C1976" s="35" t="n"/>
      <c r="D1976" s="36" t="n"/>
      <c r="E1976" s="35" t="n"/>
      <c r="F1976" s="35" t="n"/>
      <c r="G1976" s="35" t="n"/>
      <c r="H1976" s="35" t="n"/>
      <c r="I1976" s="40" t="n"/>
      <c r="J1976" s="35" t="n"/>
      <c r="L1976" s="39">
        <f>IF(B1976="","",IFERROR(YEAR(B1976)*0+D1976*0+1,0))</f>
        <v/>
      </c>
      <c r="M1976" s="55">
        <f>IF(L1976&lt;&gt;1,"",IF(O1976&gt;0,IF(INDEX('分け方の表'!$O$4:$O$53,O1976)&lt;&gt;"",DATE(YEAR(INDEX('分け方の表'!$O$4:$O$53,O1976)),MONTH(INDEX('分け方の表'!$O$4:$O$53,O1976)),1),DATE(YEAR(B1976),MONTH(B1976),1)),DATE(YEAR(B1976),MONTH(B1976),1)))</f>
        <v/>
      </c>
      <c r="N1976" s="39">
        <f>IF(L1976&lt;&gt;1,"",IF(J1976="",0,IF(COUNTIFS($J$4:J1976,J1976)&gt;1,1,0)))</f>
        <v/>
      </c>
      <c r="O1976" s="39">
        <f>IF(L1976&lt;&gt;1,"",IF(J1976="",0,IFERROR(MATCH(J1976,'分け方の表'!$M$4:$M$53,0),0)))</f>
        <v/>
      </c>
      <c r="P1976" s="39">
        <f>IF(L1976&lt;&gt;1,"",IF(SUMPRODUCT((COUNTIFS(C1976,"*"&amp;'分け方の表'!$F$4:$F$23&amp;"*")&gt;0)*('分け方の表'!$F$4:$F$23&lt;&gt;"")*'分け方の表'!$I$4:$I$23)=0,99,1+COUNTIFS('分け方の表'!$I$4:$I$23,"&gt;"&amp;SUMPRODUCT((COUNTIFS(C1976,"*"&amp;'分け方の表'!$F$4:$F$23&amp;"*")&gt;0)*('分け方の表'!$F$4:$F$23&lt;&gt;"")*'分け方の表'!$I$4:$I$23))))</f>
        <v/>
      </c>
      <c r="Q1976" s="39">
        <f>IF(L1976&lt;&gt;1,"",IF(P1976&gt;=99,"",INDEX('分け方の表'!$G$4:$G$23,P1976)&amp;""))</f>
        <v/>
      </c>
      <c r="R1976" s="39">
        <f>IF(L1976&lt;&gt;1,"",IF((F1976="収入")*(G1976="給与")*(E1976&lt;&gt;"")*(COUNTIFS('分け方の表'!$J$4:$J$13,E1976)&gt;0),INDEX('分け方の表'!$K$4:$K$13,MATCH(E1976,'分け方の表'!$J$4:$J$13,0))&amp;"",IFERROR(INDEX('分け方の表'!$C$4:$C$103,MATCH(F1976&amp;"|"&amp;G1976,'分け方の表'!$D$4:$D$103,0))&amp;"",IFERROR(INDEX('分け方の表'!$C$4:$C$103,MATCH(F1976&amp;"|（ほか全部）",'分け方の表'!$D$4:$D$103,0))&amp;"","未分類"))))</f>
        <v/>
      </c>
      <c r="S1976" s="39">
        <f>IF(L1976&lt;&gt;1,"",IF(N1976=1,"",IF(IF(O1976&gt;0,INDEX('分け方の表'!$N$4:$N$53,O1976)&amp;"","")&lt;&gt;"",IF(INDEX('分け方の表'!$N$4:$N$53,O1976)="（数えない）","",INDEX('分け方の表'!$N$4:$N$53,O1976)&amp;""),IF(I1976&amp;""="1",IF((Q1976&lt;&gt;"")*(D1976&lt;0)*(IFERROR(INDEX('入力'!$E$30:$E$88,MATCH(Q1976,'入力'!$A$30:$A$88,0)),"")="貯める・増やす"),Q1976,""),IF(A1976&amp;""="0","",IF(Q1976&lt;&gt;"",Q1976,R1976))))))</f>
        <v/>
      </c>
      <c r="T1976" s="56">
        <f>IF(S1976="","",IF(IFERROR(INDEX('入力'!$E$30:$E$88,MATCH(S1976,'入力'!$A$30:$A$88,0)),"")="入るお金",D1976,-D1976))</f>
        <v/>
      </c>
      <c r="U1976" s="39">
        <f>IF(L1976="","",IF(L1976&lt;&gt;1,"見出しなど",IF(N1976=1,"重なり",IF(S1976="",IF(O1976&gt;0,"数えない（直した）",IF(I1976&amp;""="1","振替",IF(A1976&amp;""="0","計算対象外","数えない"))),IF(COUNTIFS('入力'!$A$30:$A$88,S1976)=0,"一覧にない費目",IF(O1976&gt;0,"直した",IF(S1976="未分類","未分類","OK")))))))</f>
        <v/>
      </c>
    </row>
    <row r="1977">
      <c r="A1977" s="40" t="n"/>
      <c r="B1977" s="34" t="n"/>
      <c r="C1977" s="35" t="n"/>
      <c r="D1977" s="36" t="n"/>
      <c r="E1977" s="35" t="n"/>
      <c r="F1977" s="35" t="n"/>
      <c r="G1977" s="35" t="n"/>
      <c r="H1977" s="35" t="n"/>
      <c r="I1977" s="40" t="n"/>
      <c r="J1977" s="35" t="n"/>
      <c r="L1977" s="39">
        <f>IF(B1977="","",IFERROR(YEAR(B1977)*0+D1977*0+1,0))</f>
        <v/>
      </c>
      <c r="M1977" s="55">
        <f>IF(L1977&lt;&gt;1,"",IF(O1977&gt;0,IF(INDEX('分け方の表'!$O$4:$O$53,O1977)&lt;&gt;"",DATE(YEAR(INDEX('分け方の表'!$O$4:$O$53,O1977)),MONTH(INDEX('分け方の表'!$O$4:$O$53,O1977)),1),DATE(YEAR(B1977),MONTH(B1977),1)),DATE(YEAR(B1977),MONTH(B1977),1)))</f>
        <v/>
      </c>
      <c r="N1977" s="39">
        <f>IF(L1977&lt;&gt;1,"",IF(J1977="",0,IF(COUNTIFS($J$4:J1977,J1977)&gt;1,1,0)))</f>
        <v/>
      </c>
      <c r="O1977" s="39">
        <f>IF(L1977&lt;&gt;1,"",IF(J1977="",0,IFERROR(MATCH(J1977,'分け方の表'!$M$4:$M$53,0),0)))</f>
        <v/>
      </c>
      <c r="P1977" s="39">
        <f>IF(L1977&lt;&gt;1,"",IF(SUMPRODUCT((COUNTIFS(C1977,"*"&amp;'分け方の表'!$F$4:$F$23&amp;"*")&gt;0)*('分け方の表'!$F$4:$F$23&lt;&gt;"")*'分け方の表'!$I$4:$I$23)=0,99,1+COUNTIFS('分け方の表'!$I$4:$I$23,"&gt;"&amp;SUMPRODUCT((COUNTIFS(C1977,"*"&amp;'分け方の表'!$F$4:$F$23&amp;"*")&gt;0)*('分け方の表'!$F$4:$F$23&lt;&gt;"")*'分け方の表'!$I$4:$I$23))))</f>
        <v/>
      </c>
      <c r="Q1977" s="39">
        <f>IF(L1977&lt;&gt;1,"",IF(P1977&gt;=99,"",INDEX('分け方の表'!$G$4:$G$23,P1977)&amp;""))</f>
        <v/>
      </c>
      <c r="R1977" s="39">
        <f>IF(L1977&lt;&gt;1,"",IF((F1977="収入")*(G1977="給与")*(E1977&lt;&gt;"")*(COUNTIFS('分け方の表'!$J$4:$J$13,E1977)&gt;0),INDEX('分け方の表'!$K$4:$K$13,MATCH(E1977,'分け方の表'!$J$4:$J$13,0))&amp;"",IFERROR(INDEX('分け方の表'!$C$4:$C$103,MATCH(F1977&amp;"|"&amp;G1977,'分け方の表'!$D$4:$D$103,0))&amp;"",IFERROR(INDEX('分け方の表'!$C$4:$C$103,MATCH(F1977&amp;"|（ほか全部）",'分け方の表'!$D$4:$D$103,0))&amp;"","未分類"))))</f>
        <v/>
      </c>
      <c r="S1977" s="39">
        <f>IF(L1977&lt;&gt;1,"",IF(N1977=1,"",IF(IF(O1977&gt;0,INDEX('分け方の表'!$N$4:$N$53,O1977)&amp;"","")&lt;&gt;"",IF(INDEX('分け方の表'!$N$4:$N$53,O1977)="（数えない）","",INDEX('分け方の表'!$N$4:$N$53,O1977)&amp;""),IF(I1977&amp;""="1",IF((Q1977&lt;&gt;"")*(D1977&lt;0)*(IFERROR(INDEX('入力'!$E$30:$E$88,MATCH(Q1977,'入力'!$A$30:$A$88,0)),"")="貯める・増やす"),Q1977,""),IF(A1977&amp;""="0","",IF(Q1977&lt;&gt;"",Q1977,R1977))))))</f>
        <v/>
      </c>
      <c r="T1977" s="56">
        <f>IF(S1977="","",IF(IFERROR(INDEX('入力'!$E$30:$E$88,MATCH(S1977,'入力'!$A$30:$A$88,0)),"")="入るお金",D1977,-D1977))</f>
        <v/>
      </c>
      <c r="U1977" s="39">
        <f>IF(L1977="","",IF(L1977&lt;&gt;1,"見出しなど",IF(N1977=1,"重なり",IF(S1977="",IF(O1977&gt;0,"数えない（直した）",IF(I1977&amp;""="1","振替",IF(A1977&amp;""="0","計算対象外","数えない"))),IF(COUNTIFS('入力'!$A$30:$A$88,S1977)=0,"一覧にない費目",IF(O1977&gt;0,"直した",IF(S1977="未分類","未分類","OK")))))))</f>
        <v/>
      </c>
    </row>
    <row r="1978">
      <c r="A1978" s="40" t="n"/>
      <c r="B1978" s="34" t="n"/>
      <c r="C1978" s="35" t="n"/>
      <c r="D1978" s="36" t="n"/>
      <c r="E1978" s="35" t="n"/>
      <c r="F1978" s="35" t="n"/>
      <c r="G1978" s="35" t="n"/>
      <c r="H1978" s="35" t="n"/>
      <c r="I1978" s="40" t="n"/>
      <c r="J1978" s="35" t="n"/>
      <c r="L1978" s="39">
        <f>IF(B1978="","",IFERROR(YEAR(B1978)*0+D1978*0+1,0))</f>
        <v/>
      </c>
      <c r="M1978" s="55">
        <f>IF(L1978&lt;&gt;1,"",IF(O1978&gt;0,IF(INDEX('分け方の表'!$O$4:$O$53,O1978)&lt;&gt;"",DATE(YEAR(INDEX('分け方の表'!$O$4:$O$53,O1978)),MONTH(INDEX('分け方の表'!$O$4:$O$53,O1978)),1),DATE(YEAR(B1978),MONTH(B1978),1)),DATE(YEAR(B1978),MONTH(B1978),1)))</f>
        <v/>
      </c>
      <c r="N1978" s="39">
        <f>IF(L1978&lt;&gt;1,"",IF(J1978="",0,IF(COUNTIFS($J$4:J1978,J1978)&gt;1,1,0)))</f>
        <v/>
      </c>
      <c r="O1978" s="39">
        <f>IF(L1978&lt;&gt;1,"",IF(J1978="",0,IFERROR(MATCH(J1978,'分け方の表'!$M$4:$M$53,0),0)))</f>
        <v/>
      </c>
      <c r="P1978" s="39">
        <f>IF(L1978&lt;&gt;1,"",IF(SUMPRODUCT((COUNTIFS(C1978,"*"&amp;'分け方の表'!$F$4:$F$23&amp;"*")&gt;0)*('分け方の表'!$F$4:$F$23&lt;&gt;"")*'分け方の表'!$I$4:$I$23)=0,99,1+COUNTIFS('分け方の表'!$I$4:$I$23,"&gt;"&amp;SUMPRODUCT((COUNTIFS(C1978,"*"&amp;'分け方の表'!$F$4:$F$23&amp;"*")&gt;0)*('分け方の表'!$F$4:$F$23&lt;&gt;"")*'分け方の表'!$I$4:$I$23))))</f>
        <v/>
      </c>
      <c r="Q1978" s="39">
        <f>IF(L1978&lt;&gt;1,"",IF(P1978&gt;=99,"",INDEX('分け方の表'!$G$4:$G$23,P1978)&amp;""))</f>
        <v/>
      </c>
      <c r="R1978" s="39">
        <f>IF(L1978&lt;&gt;1,"",IF((F1978="収入")*(G1978="給与")*(E1978&lt;&gt;"")*(COUNTIFS('分け方の表'!$J$4:$J$13,E1978)&gt;0),INDEX('分け方の表'!$K$4:$K$13,MATCH(E1978,'分け方の表'!$J$4:$J$13,0))&amp;"",IFERROR(INDEX('分け方の表'!$C$4:$C$103,MATCH(F1978&amp;"|"&amp;G1978,'分け方の表'!$D$4:$D$103,0))&amp;"",IFERROR(INDEX('分け方の表'!$C$4:$C$103,MATCH(F1978&amp;"|（ほか全部）",'分け方の表'!$D$4:$D$103,0))&amp;"","未分類"))))</f>
        <v/>
      </c>
      <c r="S1978" s="39">
        <f>IF(L1978&lt;&gt;1,"",IF(N1978=1,"",IF(IF(O1978&gt;0,INDEX('分け方の表'!$N$4:$N$53,O1978)&amp;"","")&lt;&gt;"",IF(INDEX('分け方の表'!$N$4:$N$53,O1978)="（数えない）","",INDEX('分け方の表'!$N$4:$N$53,O1978)&amp;""),IF(I1978&amp;""="1",IF((Q1978&lt;&gt;"")*(D1978&lt;0)*(IFERROR(INDEX('入力'!$E$30:$E$88,MATCH(Q1978,'入力'!$A$30:$A$88,0)),"")="貯める・増やす"),Q1978,""),IF(A1978&amp;""="0","",IF(Q1978&lt;&gt;"",Q1978,R1978))))))</f>
        <v/>
      </c>
      <c r="T1978" s="56">
        <f>IF(S1978="","",IF(IFERROR(INDEX('入力'!$E$30:$E$88,MATCH(S1978,'入力'!$A$30:$A$88,0)),"")="入るお金",D1978,-D1978))</f>
        <v/>
      </c>
      <c r="U1978" s="39">
        <f>IF(L1978="","",IF(L1978&lt;&gt;1,"見出しなど",IF(N1978=1,"重なり",IF(S1978="",IF(O1978&gt;0,"数えない（直した）",IF(I1978&amp;""="1","振替",IF(A1978&amp;""="0","計算対象外","数えない"))),IF(COUNTIFS('入力'!$A$30:$A$88,S1978)=0,"一覧にない費目",IF(O1978&gt;0,"直した",IF(S1978="未分類","未分類","OK")))))))</f>
        <v/>
      </c>
    </row>
    <row r="1979">
      <c r="A1979" s="40" t="n"/>
      <c r="B1979" s="34" t="n"/>
      <c r="C1979" s="35" t="n"/>
      <c r="D1979" s="36" t="n"/>
      <c r="E1979" s="35" t="n"/>
      <c r="F1979" s="35" t="n"/>
      <c r="G1979" s="35" t="n"/>
      <c r="H1979" s="35" t="n"/>
      <c r="I1979" s="40" t="n"/>
      <c r="J1979" s="35" t="n"/>
      <c r="L1979" s="39">
        <f>IF(B1979="","",IFERROR(YEAR(B1979)*0+D1979*0+1,0))</f>
        <v/>
      </c>
      <c r="M1979" s="55">
        <f>IF(L1979&lt;&gt;1,"",IF(O1979&gt;0,IF(INDEX('分け方の表'!$O$4:$O$53,O1979)&lt;&gt;"",DATE(YEAR(INDEX('分け方の表'!$O$4:$O$53,O1979)),MONTH(INDEX('分け方の表'!$O$4:$O$53,O1979)),1),DATE(YEAR(B1979),MONTH(B1979),1)),DATE(YEAR(B1979),MONTH(B1979),1)))</f>
        <v/>
      </c>
      <c r="N1979" s="39">
        <f>IF(L1979&lt;&gt;1,"",IF(J1979="",0,IF(COUNTIFS($J$4:J1979,J1979)&gt;1,1,0)))</f>
        <v/>
      </c>
      <c r="O1979" s="39">
        <f>IF(L1979&lt;&gt;1,"",IF(J1979="",0,IFERROR(MATCH(J1979,'分け方の表'!$M$4:$M$53,0),0)))</f>
        <v/>
      </c>
      <c r="P1979" s="39">
        <f>IF(L1979&lt;&gt;1,"",IF(SUMPRODUCT((COUNTIFS(C1979,"*"&amp;'分け方の表'!$F$4:$F$23&amp;"*")&gt;0)*('分け方の表'!$F$4:$F$23&lt;&gt;"")*'分け方の表'!$I$4:$I$23)=0,99,1+COUNTIFS('分け方の表'!$I$4:$I$23,"&gt;"&amp;SUMPRODUCT((COUNTIFS(C1979,"*"&amp;'分け方の表'!$F$4:$F$23&amp;"*")&gt;0)*('分け方の表'!$F$4:$F$23&lt;&gt;"")*'分け方の表'!$I$4:$I$23))))</f>
        <v/>
      </c>
      <c r="Q1979" s="39">
        <f>IF(L1979&lt;&gt;1,"",IF(P1979&gt;=99,"",INDEX('分け方の表'!$G$4:$G$23,P1979)&amp;""))</f>
        <v/>
      </c>
      <c r="R1979" s="39">
        <f>IF(L1979&lt;&gt;1,"",IF((F1979="収入")*(G1979="給与")*(E1979&lt;&gt;"")*(COUNTIFS('分け方の表'!$J$4:$J$13,E1979)&gt;0),INDEX('分け方の表'!$K$4:$K$13,MATCH(E1979,'分け方の表'!$J$4:$J$13,0))&amp;"",IFERROR(INDEX('分け方の表'!$C$4:$C$103,MATCH(F1979&amp;"|"&amp;G1979,'分け方の表'!$D$4:$D$103,0))&amp;"",IFERROR(INDEX('分け方の表'!$C$4:$C$103,MATCH(F1979&amp;"|（ほか全部）",'分け方の表'!$D$4:$D$103,0))&amp;"","未分類"))))</f>
        <v/>
      </c>
      <c r="S1979" s="39">
        <f>IF(L1979&lt;&gt;1,"",IF(N1979=1,"",IF(IF(O1979&gt;0,INDEX('分け方の表'!$N$4:$N$53,O1979)&amp;"","")&lt;&gt;"",IF(INDEX('分け方の表'!$N$4:$N$53,O1979)="（数えない）","",INDEX('分け方の表'!$N$4:$N$53,O1979)&amp;""),IF(I1979&amp;""="1",IF((Q1979&lt;&gt;"")*(D1979&lt;0)*(IFERROR(INDEX('入力'!$E$30:$E$88,MATCH(Q1979,'入力'!$A$30:$A$88,0)),"")="貯める・増やす"),Q1979,""),IF(A1979&amp;""="0","",IF(Q1979&lt;&gt;"",Q1979,R1979))))))</f>
        <v/>
      </c>
      <c r="T1979" s="56">
        <f>IF(S1979="","",IF(IFERROR(INDEX('入力'!$E$30:$E$88,MATCH(S1979,'入力'!$A$30:$A$88,0)),"")="入るお金",D1979,-D1979))</f>
        <v/>
      </c>
      <c r="U1979" s="39">
        <f>IF(L1979="","",IF(L1979&lt;&gt;1,"見出しなど",IF(N1979=1,"重なり",IF(S1979="",IF(O1979&gt;0,"数えない（直した）",IF(I1979&amp;""="1","振替",IF(A1979&amp;""="0","計算対象外","数えない"))),IF(COUNTIFS('入力'!$A$30:$A$88,S1979)=0,"一覧にない費目",IF(O1979&gt;0,"直した",IF(S1979="未分類","未分類","OK")))))))</f>
        <v/>
      </c>
    </row>
    <row r="1980">
      <c r="A1980" s="40" t="n"/>
      <c r="B1980" s="34" t="n"/>
      <c r="C1980" s="35" t="n"/>
      <c r="D1980" s="36" t="n"/>
      <c r="E1980" s="35" t="n"/>
      <c r="F1980" s="35" t="n"/>
      <c r="G1980" s="35" t="n"/>
      <c r="H1980" s="35" t="n"/>
      <c r="I1980" s="40" t="n"/>
      <c r="J1980" s="35" t="n"/>
      <c r="L1980" s="39">
        <f>IF(B1980="","",IFERROR(YEAR(B1980)*0+D1980*0+1,0))</f>
        <v/>
      </c>
      <c r="M1980" s="55">
        <f>IF(L1980&lt;&gt;1,"",IF(O1980&gt;0,IF(INDEX('分け方の表'!$O$4:$O$53,O1980)&lt;&gt;"",DATE(YEAR(INDEX('分け方の表'!$O$4:$O$53,O1980)),MONTH(INDEX('分け方の表'!$O$4:$O$53,O1980)),1),DATE(YEAR(B1980),MONTH(B1980),1)),DATE(YEAR(B1980),MONTH(B1980),1)))</f>
        <v/>
      </c>
      <c r="N1980" s="39">
        <f>IF(L1980&lt;&gt;1,"",IF(J1980="",0,IF(COUNTIFS($J$4:J1980,J1980)&gt;1,1,0)))</f>
        <v/>
      </c>
      <c r="O1980" s="39">
        <f>IF(L1980&lt;&gt;1,"",IF(J1980="",0,IFERROR(MATCH(J1980,'分け方の表'!$M$4:$M$53,0),0)))</f>
        <v/>
      </c>
      <c r="P1980" s="39">
        <f>IF(L1980&lt;&gt;1,"",IF(SUMPRODUCT((COUNTIFS(C1980,"*"&amp;'分け方の表'!$F$4:$F$23&amp;"*")&gt;0)*('分け方の表'!$F$4:$F$23&lt;&gt;"")*'分け方の表'!$I$4:$I$23)=0,99,1+COUNTIFS('分け方の表'!$I$4:$I$23,"&gt;"&amp;SUMPRODUCT((COUNTIFS(C1980,"*"&amp;'分け方の表'!$F$4:$F$23&amp;"*")&gt;0)*('分け方の表'!$F$4:$F$23&lt;&gt;"")*'分け方の表'!$I$4:$I$23))))</f>
        <v/>
      </c>
      <c r="Q1980" s="39">
        <f>IF(L1980&lt;&gt;1,"",IF(P1980&gt;=99,"",INDEX('分け方の表'!$G$4:$G$23,P1980)&amp;""))</f>
        <v/>
      </c>
      <c r="R1980" s="39">
        <f>IF(L1980&lt;&gt;1,"",IF((F1980="収入")*(G1980="給与")*(E1980&lt;&gt;"")*(COUNTIFS('分け方の表'!$J$4:$J$13,E1980)&gt;0),INDEX('分け方の表'!$K$4:$K$13,MATCH(E1980,'分け方の表'!$J$4:$J$13,0))&amp;"",IFERROR(INDEX('分け方の表'!$C$4:$C$103,MATCH(F1980&amp;"|"&amp;G1980,'分け方の表'!$D$4:$D$103,0))&amp;"",IFERROR(INDEX('分け方の表'!$C$4:$C$103,MATCH(F1980&amp;"|（ほか全部）",'分け方の表'!$D$4:$D$103,0))&amp;"","未分類"))))</f>
        <v/>
      </c>
      <c r="S1980" s="39">
        <f>IF(L1980&lt;&gt;1,"",IF(N1980=1,"",IF(IF(O1980&gt;0,INDEX('分け方の表'!$N$4:$N$53,O1980)&amp;"","")&lt;&gt;"",IF(INDEX('分け方の表'!$N$4:$N$53,O1980)="（数えない）","",INDEX('分け方の表'!$N$4:$N$53,O1980)&amp;""),IF(I1980&amp;""="1",IF((Q1980&lt;&gt;"")*(D1980&lt;0)*(IFERROR(INDEX('入力'!$E$30:$E$88,MATCH(Q1980,'入力'!$A$30:$A$88,0)),"")="貯める・増やす"),Q1980,""),IF(A1980&amp;""="0","",IF(Q1980&lt;&gt;"",Q1980,R1980))))))</f>
        <v/>
      </c>
      <c r="T1980" s="56">
        <f>IF(S1980="","",IF(IFERROR(INDEX('入力'!$E$30:$E$88,MATCH(S1980,'入力'!$A$30:$A$88,0)),"")="入るお金",D1980,-D1980))</f>
        <v/>
      </c>
      <c r="U1980" s="39">
        <f>IF(L1980="","",IF(L1980&lt;&gt;1,"見出しなど",IF(N1980=1,"重なり",IF(S1980="",IF(O1980&gt;0,"数えない（直した）",IF(I1980&amp;""="1","振替",IF(A1980&amp;""="0","計算対象外","数えない"))),IF(COUNTIFS('入力'!$A$30:$A$88,S1980)=0,"一覧にない費目",IF(O1980&gt;0,"直した",IF(S1980="未分類","未分類","OK")))))))</f>
        <v/>
      </c>
    </row>
    <row r="1981">
      <c r="A1981" s="40" t="n"/>
      <c r="B1981" s="34" t="n"/>
      <c r="C1981" s="35" t="n"/>
      <c r="D1981" s="36" t="n"/>
      <c r="E1981" s="35" t="n"/>
      <c r="F1981" s="35" t="n"/>
      <c r="G1981" s="35" t="n"/>
      <c r="H1981" s="35" t="n"/>
      <c r="I1981" s="40" t="n"/>
      <c r="J1981" s="35" t="n"/>
      <c r="L1981" s="39">
        <f>IF(B1981="","",IFERROR(YEAR(B1981)*0+D1981*0+1,0))</f>
        <v/>
      </c>
      <c r="M1981" s="55">
        <f>IF(L1981&lt;&gt;1,"",IF(O1981&gt;0,IF(INDEX('分け方の表'!$O$4:$O$53,O1981)&lt;&gt;"",DATE(YEAR(INDEX('分け方の表'!$O$4:$O$53,O1981)),MONTH(INDEX('分け方の表'!$O$4:$O$53,O1981)),1),DATE(YEAR(B1981),MONTH(B1981),1)),DATE(YEAR(B1981),MONTH(B1981),1)))</f>
        <v/>
      </c>
      <c r="N1981" s="39">
        <f>IF(L1981&lt;&gt;1,"",IF(J1981="",0,IF(COUNTIFS($J$4:J1981,J1981)&gt;1,1,0)))</f>
        <v/>
      </c>
      <c r="O1981" s="39">
        <f>IF(L1981&lt;&gt;1,"",IF(J1981="",0,IFERROR(MATCH(J1981,'分け方の表'!$M$4:$M$53,0),0)))</f>
        <v/>
      </c>
      <c r="P1981" s="39">
        <f>IF(L1981&lt;&gt;1,"",IF(SUMPRODUCT((COUNTIFS(C1981,"*"&amp;'分け方の表'!$F$4:$F$23&amp;"*")&gt;0)*('分け方の表'!$F$4:$F$23&lt;&gt;"")*'分け方の表'!$I$4:$I$23)=0,99,1+COUNTIFS('分け方の表'!$I$4:$I$23,"&gt;"&amp;SUMPRODUCT((COUNTIFS(C1981,"*"&amp;'分け方の表'!$F$4:$F$23&amp;"*")&gt;0)*('分け方の表'!$F$4:$F$23&lt;&gt;"")*'分け方の表'!$I$4:$I$23))))</f>
        <v/>
      </c>
      <c r="Q1981" s="39">
        <f>IF(L1981&lt;&gt;1,"",IF(P1981&gt;=99,"",INDEX('分け方の表'!$G$4:$G$23,P1981)&amp;""))</f>
        <v/>
      </c>
      <c r="R1981" s="39">
        <f>IF(L1981&lt;&gt;1,"",IF((F1981="収入")*(G1981="給与")*(E1981&lt;&gt;"")*(COUNTIFS('分け方の表'!$J$4:$J$13,E1981)&gt;0),INDEX('分け方の表'!$K$4:$K$13,MATCH(E1981,'分け方の表'!$J$4:$J$13,0))&amp;"",IFERROR(INDEX('分け方の表'!$C$4:$C$103,MATCH(F1981&amp;"|"&amp;G1981,'分け方の表'!$D$4:$D$103,0))&amp;"",IFERROR(INDEX('分け方の表'!$C$4:$C$103,MATCH(F1981&amp;"|（ほか全部）",'分け方の表'!$D$4:$D$103,0))&amp;"","未分類"))))</f>
        <v/>
      </c>
      <c r="S1981" s="39">
        <f>IF(L1981&lt;&gt;1,"",IF(N1981=1,"",IF(IF(O1981&gt;0,INDEX('分け方の表'!$N$4:$N$53,O1981)&amp;"","")&lt;&gt;"",IF(INDEX('分け方の表'!$N$4:$N$53,O1981)="（数えない）","",INDEX('分け方の表'!$N$4:$N$53,O1981)&amp;""),IF(I1981&amp;""="1",IF((Q1981&lt;&gt;"")*(D1981&lt;0)*(IFERROR(INDEX('入力'!$E$30:$E$88,MATCH(Q1981,'入力'!$A$30:$A$88,0)),"")="貯める・増やす"),Q1981,""),IF(A1981&amp;""="0","",IF(Q1981&lt;&gt;"",Q1981,R1981))))))</f>
        <v/>
      </c>
      <c r="T1981" s="56">
        <f>IF(S1981="","",IF(IFERROR(INDEX('入力'!$E$30:$E$88,MATCH(S1981,'入力'!$A$30:$A$88,0)),"")="入るお金",D1981,-D1981))</f>
        <v/>
      </c>
      <c r="U1981" s="39">
        <f>IF(L1981="","",IF(L1981&lt;&gt;1,"見出しなど",IF(N1981=1,"重なり",IF(S1981="",IF(O1981&gt;0,"数えない（直した）",IF(I1981&amp;""="1","振替",IF(A1981&amp;""="0","計算対象外","数えない"))),IF(COUNTIFS('入力'!$A$30:$A$88,S1981)=0,"一覧にない費目",IF(O1981&gt;0,"直した",IF(S1981="未分類","未分類","OK")))))))</f>
        <v/>
      </c>
    </row>
    <row r="1982">
      <c r="A1982" s="40" t="n"/>
      <c r="B1982" s="34" t="n"/>
      <c r="C1982" s="35" t="n"/>
      <c r="D1982" s="36" t="n"/>
      <c r="E1982" s="35" t="n"/>
      <c r="F1982" s="35" t="n"/>
      <c r="G1982" s="35" t="n"/>
      <c r="H1982" s="35" t="n"/>
      <c r="I1982" s="40" t="n"/>
      <c r="J1982" s="35" t="n"/>
      <c r="L1982" s="39">
        <f>IF(B1982="","",IFERROR(YEAR(B1982)*0+D1982*0+1,0))</f>
        <v/>
      </c>
      <c r="M1982" s="55">
        <f>IF(L1982&lt;&gt;1,"",IF(O1982&gt;0,IF(INDEX('分け方の表'!$O$4:$O$53,O1982)&lt;&gt;"",DATE(YEAR(INDEX('分け方の表'!$O$4:$O$53,O1982)),MONTH(INDEX('分け方の表'!$O$4:$O$53,O1982)),1),DATE(YEAR(B1982),MONTH(B1982),1)),DATE(YEAR(B1982),MONTH(B1982),1)))</f>
        <v/>
      </c>
      <c r="N1982" s="39">
        <f>IF(L1982&lt;&gt;1,"",IF(J1982="",0,IF(COUNTIFS($J$4:J1982,J1982)&gt;1,1,0)))</f>
        <v/>
      </c>
      <c r="O1982" s="39">
        <f>IF(L1982&lt;&gt;1,"",IF(J1982="",0,IFERROR(MATCH(J1982,'分け方の表'!$M$4:$M$53,0),0)))</f>
        <v/>
      </c>
      <c r="P1982" s="39">
        <f>IF(L1982&lt;&gt;1,"",IF(SUMPRODUCT((COUNTIFS(C1982,"*"&amp;'分け方の表'!$F$4:$F$23&amp;"*")&gt;0)*('分け方の表'!$F$4:$F$23&lt;&gt;"")*'分け方の表'!$I$4:$I$23)=0,99,1+COUNTIFS('分け方の表'!$I$4:$I$23,"&gt;"&amp;SUMPRODUCT((COUNTIFS(C1982,"*"&amp;'分け方の表'!$F$4:$F$23&amp;"*")&gt;0)*('分け方の表'!$F$4:$F$23&lt;&gt;"")*'分け方の表'!$I$4:$I$23))))</f>
        <v/>
      </c>
      <c r="Q1982" s="39">
        <f>IF(L1982&lt;&gt;1,"",IF(P1982&gt;=99,"",INDEX('分け方の表'!$G$4:$G$23,P1982)&amp;""))</f>
        <v/>
      </c>
      <c r="R1982" s="39">
        <f>IF(L1982&lt;&gt;1,"",IF((F1982="収入")*(G1982="給与")*(E1982&lt;&gt;"")*(COUNTIFS('分け方の表'!$J$4:$J$13,E1982)&gt;0),INDEX('分け方の表'!$K$4:$K$13,MATCH(E1982,'分け方の表'!$J$4:$J$13,0))&amp;"",IFERROR(INDEX('分け方の表'!$C$4:$C$103,MATCH(F1982&amp;"|"&amp;G1982,'分け方の表'!$D$4:$D$103,0))&amp;"",IFERROR(INDEX('分け方の表'!$C$4:$C$103,MATCH(F1982&amp;"|（ほか全部）",'分け方の表'!$D$4:$D$103,0))&amp;"","未分類"))))</f>
        <v/>
      </c>
      <c r="S1982" s="39">
        <f>IF(L1982&lt;&gt;1,"",IF(N1982=1,"",IF(IF(O1982&gt;0,INDEX('分け方の表'!$N$4:$N$53,O1982)&amp;"","")&lt;&gt;"",IF(INDEX('分け方の表'!$N$4:$N$53,O1982)="（数えない）","",INDEX('分け方の表'!$N$4:$N$53,O1982)&amp;""),IF(I1982&amp;""="1",IF((Q1982&lt;&gt;"")*(D1982&lt;0)*(IFERROR(INDEX('入力'!$E$30:$E$88,MATCH(Q1982,'入力'!$A$30:$A$88,0)),"")="貯める・増やす"),Q1982,""),IF(A1982&amp;""="0","",IF(Q1982&lt;&gt;"",Q1982,R1982))))))</f>
        <v/>
      </c>
      <c r="T1982" s="56">
        <f>IF(S1982="","",IF(IFERROR(INDEX('入力'!$E$30:$E$88,MATCH(S1982,'入力'!$A$30:$A$88,0)),"")="入るお金",D1982,-D1982))</f>
        <v/>
      </c>
      <c r="U1982" s="39">
        <f>IF(L1982="","",IF(L1982&lt;&gt;1,"見出しなど",IF(N1982=1,"重なり",IF(S1982="",IF(O1982&gt;0,"数えない（直した）",IF(I1982&amp;""="1","振替",IF(A1982&amp;""="0","計算対象外","数えない"))),IF(COUNTIFS('入力'!$A$30:$A$88,S1982)=0,"一覧にない費目",IF(O1982&gt;0,"直した",IF(S1982="未分類","未分類","OK")))))))</f>
        <v/>
      </c>
    </row>
    <row r="1983">
      <c r="A1983" s="40" t="n"/>
      <c r="B1983" s="34" t="n"/>
      <c r="C1983" s="35" t="n"/>
      <c r="D1983" s="36" t="n"/>
      <c r="E1983" s="35" t="n"/>
      <c r="F1983" s="35" t="n"/>
      <c r="G1983" s="35" t="n"/>
      <c r="H1983" s="35" t="n"/>
      <c r="I1983" s="40" t="n"/>
      <c r="J1983" s="35" t="n"/>
      <c r="L1983" s="39">
        <f>IF(B1983="","",IFERROR(YEAR(B1983)*0+D1983*0+1,0))</f>
        <v/>
      </c>
      <c r="M1983" s="55">
        <f>IF(L1983&lt;&gt;1,"",IF(O1983&gt;0,IF(INDEX('分け方の表'!$O$4:$O$53,O1983)&lt;&gt;"",DATE(YEAR(INDEX('分け方の表'!$O$4:$O$53,O1983)),MONTH(INDEX('分け方の表'!$O$4:$O$53,O1983)),1),DATE(YEAR(B1983),MONTH(B1983),1)),DATE(YEAR(B1983),MONTH(B1983),1)))</f>
        <v/>
      </c>
      <c r="N1983" s="39">
        <f>IF(L1983&lt;&gt;1,"",IF(J1983="",0,IF(COUNTIFS($J$4:J1983,J1983)&gt;1,1,0)))</f>
        <v/>
      </c>
      <c r="O1983" s="39">
        <f>IF(L1983&lt;&gt;1,"",IF(J1983="",0,IFERROR(MATCH(J1983,'分け方の表'!$M$4:$M$53,0),0)))</f>
        <v/>
      </c>
      <c r="P1983" s="39">
        <f>IF(L1983&lt;&gt;1,"",IF(SUMPRODUCT((COUNTIFS(C1983,"*"&amp;'分け方の表'!$F$4:$F$23&amp;"*")&gt;0)*('分け方の表'!$F$4:$F$23&lt;&gt;"")*'分け方の表'!$I$4:$I$23)=0,99,1+COUNTIFS('分け方の表'!$I$4:$I$23,"&gt;"&amp;SUMPRODUCT((COUNTIFS(C1983,"*"&amp;'分け方の表'!$F$4:$F$23&amp;"*")&gt;0)*('分け方の表'!$F$4:$F$23&lt;&gt;"")*'分け方の表'!$I$4:$I$23))))</f>
        <v/>
      </c>
      <c r="Q1983" s="39">
        <f>IF(L1983&lt;&gt;1,"",IF(P1983&gt;=99,"",INDEX('分け方の表'!$G$4:$G$23,P1983)&amp;""))</f>
        <v/>
      </c>
      <c r="R1983" s="39">
        <f>IF(L1983&lt;&gt;1,"",IF((F1983="収入")*(G1983="給与")*(E1983&lt;&gt;"")*(COUNTIFS('分け方の表'!$J$4:$J$13,E1983)&gt;0),INDEX('分け方の表'!$K$4:$K$13,MATCH(E1983,'分け方の表'!$J$4:$J$13,0))&amp;"",IFERROR(INDEX('分け方の表'!$C$4:$C$103,MATCH(F1983&amp;"|"&amp;G1983,'分け方の表'!$D$4:$D$103,0))&amp;"",IFERROR(INDEX('分け方の表'!$C$4:$C$103,MATCH(F1983&amp;"|（ほか全部）",'分け方の表'!$D$4:$D$103,0))&amp;"","未分類"))))</f>
        <v/>
      </c>
      <c r="S1983" s="39">
        <f>IF(L1983&lt;&gt;1,"",IF(N1983=1,"",IF(IF(O1983&gt;0,INDEX('分け方の表'!$N$4:$N$53,O1983)&amp;"","")&lt;&gt;"",IF(INDEX('分け方の表'!$N$4:$N$53,O1983)="（数えない）","",INDEX('分け方の表'!$N$4:$N$53,O1983)&amp;""),IF(I1983&amp;""="1",IF((Q1983&lt;&gt;"")*(D1983&lt;0)*(IFERROR(INDEX('入力'!$E$30:$E$88,MATCH(Q1983,'入力'!$A$30:$A$88,0)),"")="貯める・増やす"),Q1983,""),IF(A1983&amp;""="0","",IF(Q1983&lt;&gt;"",Q1983,R1983))))))</f>
        <v/>
      </c>
      <c r="T1983" s="56">
        <f>IF(S1983="","",IF(IFERROR(INDEX('入力'!$E$30:$E$88,MATCH(S1983,'入力'!$A$30:$A$88,0)),"")="入るお金",D1983,-D1983))</f>
        <v/>
      </c>
      <c r="U1983" s="39">
        <f>IF(L1983="","",IF(L1983&lt;&gt;1,"見出しなど",IF(N1983=1,"重なり",IF(S1983="",IF(O1983&gt;0,"数えない（直した）",IF(I1983&amp;""="1","振替",IF(A1983&amp;""="0","計算対象外","数えない"))),IF(COUNTIFS('入力'!$A$30:$A$88,S1983)=0,"一覧にない費目",IF(O1983&gt;0,"直した",IF(S1983="未分類","未分類","OK")))))))</f>
        <v/>
      </c>
    </row>
    <row r="1984">
      <c r="A1984" s="40" t="n"/>
      <c r="B1984" s="34" t="n"/>
      <c r="C1984" s="35" t="n"/>
      <c r="D1984" s="36" t="n"/>
      <c r="E1984" s="35" t="n"/>
      <c r="F1984" s="35" t="n"/>
      <c r="G1984" s="35" t="n"/>
      <c r="H1984" s="35" t="n"/>
      <c r="I1984" s="40" t="n"/>
      <c r="J1984" s="35" t="n"/>
      <c r="L1984" s="39">
        <f>IF(B1984="","",IFERROR(YEAR(B1984)*0+D1984*0+1,0))</f>
        <v/>
      </c>
      <c r="M1984" s="55">
        <f>IF(L1984&lt;&gt;1,"",IF(O1984&gt;0,IF(INDEX('分け方の表'!$O$4:$O$53,O1984)&lt;&gt;"",DATE(YEAR(INDEX('分け方の表'!$O$4:$O$53,O1984)),MONTH(INDEX('分け方の表'!$O$4:$O$53,O1984)),1),DATE(YEAR(B1984),MONTH(B1984),1)),DATE(YEAR(B1984),MONTH(B1984),1)))</f>
        <v/>
      </c>
      <c r="N1984" s="39">
        <f>IF(L1984&lt;&gt;1,"",IF(J1984="",0,IF(COUNTIFS($J$4:J1984,J1984)&gt;1,1,0)))</f>
        <v/>
      </c>
      <c r="O1984" s="39">
        <f>IF(L1984&lt;&gt;1,"",IF(J1984="",0,IFERROR(MATCH(J1984,'分け方の表'!$M$4:$M$53,0),0)))</f>
        <v/>
      </c>
      <c r="P1984" s="39">
        <f>IF(L1984&lt;&gt;1,"",IF(SUMPRODUCT((COUNTIFS(C1984,"*"&amp;'分け方の表'!$F$4:$F$23&amp;"*")&gt;0)*('分け方の表'!$F$4:$F$23&lt;&gt;"")*'分け方の表'!$I$4:$I$23)=0,99,1+COUNTIFS('分け方の表'!$I$4:$I$23,"&gt;"&amp;SUMPRODUCT((COUNTIFS(C1984,"*"&amp;'分け方の表'!$F$4:$F$23&amp;"*")&gt;0)*('分け方の表'!$F$4:$F$23&lt;&gt;"")*'分け方の表'!$I$4:$I$23))))</f>
        <v/>
      </c>
      <c r="Q1984" s="39">
        <f>IF(L1984&lt;&gt;1,"",IF(P1984&gt;=99,"",INDEX('分け方の表'!$G$4:$G$23,P1984)&amp;""))</f>
        <v/>
      </c>
      <c r="R1984" s="39">
        <f>IF(L1984&lt;&gt;1,"",IF((F1984="収入")*(G1984="給与")*(E1984&lt;&gt;"")*(COUNTIFS('分け方の表'!$J$4:$J$13,E1984)&gt;0),INDEX('分け方の表'!$K$4:$K$13,MATCH(E1984,'分け方の表'!$J$4:$J$13,0))&amp;"",IFERROR(INDEX('分け方の表'!$C$4:$C$103,MATCH(F1984&amp;"|"&amp;G1984,'分け方の表'!$D$4:$D$103,0))&amp;"",IFERROR(INDEX('分け方の表'!$C$4:$C$103,MATCH(F1984&amp;"|（ほか全部）",'分け方の表'!$D$4:$D$103,0))&amp;"","未分類"))))</f>
        <v/>
      </c>
      <c r="S1984" s="39">
        <f>IF(L1984&lt;&gt;1,"",IF(N1984=1,"",IF(IF(O1984&gt;0,INDEX('分け方の表'!$N$4:$N$53,O1984)&amp;"","")&lt;&gt;"",IF(INDEX('分け方の表'!$N$4:$N$53,O1984)="（数えない）","",INDEX('分け方の表'!$N$4:$N$53,O1984)&amp;""),IF(I1984&amp;""="1",IF((Q1984&lt;&gt;"")*(D1984&lt;0)*(IFERROR(INDEX('入力'!$E$30:$E$88,MATCH(Q1984,'入力'!$A$30:$A$88,0)),"")="貯める・増やす"),Q1984,""),IF(A1984&amp;""="0","",IF(Q1984&lt;&gt;"",Q1984,R1984))))))</f>
        <v/>
      </c>
      <c r="T1984" s="56">
        <f>IF(S1984="","",IF(IFERROR(INDEX('入力'!$E$30:$E$88,MATCH(S1984,'入力'!$A$30:$A$88,0)),"")="入るお金",D1984,-D1984))</f>
        <v/>
      </c>
      <c r="U1984" s="39">
        <f>IF(L1984="","",IF(L1984&lt;&gt;1,"見出しなど",IF(N1984=1,"重なり",IF(S1984="",IF(O1984&gt;0,"数えない（直した）",IF(I1984&amp;""="1","振替",IF(A1984&amp;""="0","計算対象外","数えない"))),IF(COUNTIFS('入力'!$A$30:$A$88,S1984)=0,"一覧にない費目",IF(O1984&gt;0,"直した",IF(S1984="未分類","未分類","OK")))))))</f>
        <v/>
      </c>
    </row>
    <row r="1985">
      <c r="A1985" s="40" t="n"/>
      <c r="B1985" s="34" t="n"/>
      <c r="C1985" s="35" t="n"/>
      <c r="D1985" s="36" t="n"/>
      <c r="E1985" s="35" t="n"/>
      <c r="F1985" s="35" t="n"/>
      <c r="G1985" s="35" t="n"/>
      <c r="H1985" s="35" t="n"/>
      <c r="I1985" s="40" t="n"/>
      <c r="J1985" s="35" t="n"/>
      <c r="L1985" s="39">
        <f>IF(B1985="","",IFERROR(YEAR(B1985)*0+D1985*0+1,0))</f>
        <v/>
      </c>
      <c r="M1985" s="55">
        <f>IF(L1985&lt;&gt;1,"",IF(O1985&gt;0,IF(INDEX('分け方の表'!$O$4:$O$53,O1985)&lt;&gt;"",DATE(YEAR(INDEX('分け方の表'!$O$4:$O$53,O1985)),MONTH(INDEX('分け方の表'!$O$4:$O$53,O1985)),1),DATE(YEAR(B1985),MONTH(B1985),1)),DATE(YEAR(B1985),MONTH(B1985),1)))</f>
        <v/>
      </c>
      <c r="N1985" s="39">
        <f>IF(L1985&lt;&gt;1,"",IF(J1985="",0,IF(COUNTIFS($J$4:J1985,J1985)&gt;1,1,0)))</f>
        <v/>
      </c>
      <c r="O1985" s="39">
        <f>IF(L1985&lt;&gt;1,"",IF(J1985="",0,IFERROR(MATCH(J1985,'分け方の表'!$M$4:$M$53,0),0)))</f>
        <v/>
      </c>
      <c r="P1985" s="39">
        <f>IF(L1985&lt;&gt;1,"",IF(SUMPRODUCT((COUNTIFS(C1985,"*"&amp;'分け方の表'!$F$4:$F$23&amp;"*")&gt;0)*('分け方の表'!$F$4:$F$23&lt;&gt;"")*'分け方の表'!$I$4:$I$23)=0,99,1+COUNTIFS('分け方の表'!$I$4:$I$23,"&gt;"&amp;SUMPRODUCT((COUNTIFS(C1985,"*"&amp;'分け方の表'!$F$4:$F$23&amp;"*")&gt;0)*('分け方の表'!$F$4:$F$23&lt;&gt;"")*'分け方の表'!$I$4:$I$23))))</f>
        <v/>
      </c>
      <c r="Q1985" s="39">
        <f>IF(L1985&lt;&gt;1,"",IF(P1985&gt;=99,"",INDEX('分け方の表'!$G$4:$G$23,P1985)&amp;""))</f>
        <v/>
      </c>
      <c r="R1985" s="39">
        <f>IF(L1985&lt;&gt;1,"",IF((F1985="収入")*(G1985="給与")*(E1985&lt;&gt;"")*(COUNTIFS('分け方の表'!$J$4:$J$13,E1985)&gt;0),INDEX('分け方の表'!$K$4:$K$13,MATCH(E1985,'分け方の表'!$J$4:$J$13,0))&amp;"",IFERROR(INDEX('分け方の表'!$C$4:$C$103,MATCH(F1985&amp;"|"&amp;G1985,'分け方の表'!$D$4:$D$103,0))&amp;"",IFERROR(INDEX('分け方の表'!$C$4:$C$103,MATCH(F1985&amp;"|（ほか全部）",'分け方の表'!$D$4:$D$103,0))&amp;"","未分類"))))</f>
        <v/>
      </c>
      <c r="S1985" s="39">
        <f>IF(L1985&lt;&gt;1,"",IF(N1985=1,"",IF(IF(O1985&gt;0,INDEX('分け方の表'!$N$4:$N$53,O1985)&amp;"","")&lt;&gt;"",IF(INDEX('分け方の表'!$N$4:$N$53,O1985)="（数えない）","",INDEX('分け方の表'!$N$4:$N$53,O1985)&amp;""),IF(I1985&amp;""="1",IF((Q1985&lt;&gt;"")*(D1985&lt;0)*(IFERROR(INDEX('入力'!$E$30:$E$88,MATCH(Q1985,'入力'!$A$30:$A$88,0)),"")="貯める・増やす"),Q1985,""),IF(A1985&amp;""="0","",IF(Q1985&lt;&gt;"",Q1985,R1985))))))</f>
        <v/>
      </c>
      <c r="T1985" s="56">
        <f>IF(S1985="","",IF(IFERROR(INDEX('入力'!$E$30:$E$88,MATCH(S1985,'入力'!$A$30:$A$88,0)),"")="入るお金",D1985,-D1985))</f>
        <v/>
      </c>
      <c r="U1985" s="39">
        <f>IF(L1985="","",IF(L1985&lt;&gt;1,"見出しなど",IF(N1985=1,"重なり",IF(S1985="",IF(O1985&gt;0,"数えない（直した）",IF(I1985&amp;""="1","振替",IF(A1985&amp;""="0","計算対象外","数えない"))),IF(COUNTIFS('入力'!$A$30:$A$88,S1985)=0,"一覧にない費目",IF(O1985&gt;0,"直した",IF(S1985="未分類","未分類","OK")))))))</f>
        <v/>
      </c>
    </row>
    <row r="1986">
      <c r="A1986" s="40" t="n"/>
      <c r="B1986" s="34" t="n"/>
      <c r="C1986" s="35" t="n"/>
      <c r="D1986" s="36" t="n"/>
      <c r="E1986" s="35" t="n"/>
      <c r="F1986" s="35" t="n"/>
      <c r="G1986" s="35" t="n"/>
      <c r="H1986" s="35" t="n"/>
      <c r="I1986" s="40" t="n"/>
      <c r="J1986" s="35" t="n"/>
      <c r="L1986" s="39">
        <f>IF(B1986="","",IFERROR(YEAR(B1986)*0+D1986*0+1,0))</f>
        <v/>
      </c>
      <c r="M1986" s="55">
        <f>IF(L1986&lt;&gt;1,"",IF(O1986&gt;0,IF(INDEX('分け方の表'!$O$4:$O$53,O1986)&lt;&gt;"",DATE(YEAR(INDEX('分け方の表'!$O$4:$O$53,O1986)),MONTH(INDEX('分け方の表'!$O$4:$O$53,O1986)),1),DATE(YEAR(B1986),MONTH(B1986),1)),DATE(YEAR(B1986),MONTH(B1986),1)))</f>
        <v/>
      </c>
      <c r="N1986" s="39">
        <f>IF(L1986&lt;&gt;1,"",IF(J1986="",0,IF(COUNTIFS($J$4:J1986,J1986)&gt;1,1,0)))</f>
        <v/>
      </c>
      <c r="O1986" s="39">
        <f>IF(L1986&lt;&gt;1,"",IF(J1986="",0,IFERROR(MATCH(J1986,'分け方の表'!$M$4:$M$53,0),0)))</f>
        <v/>
      </c>
      <c r="P1986" s="39">
        <f>IF(L1986&lt;&gt;1,"",IF(SUMPRODUCT((COUNTIFS(C1986,"*"&amp;'分け方の表'!$F$4:$F$23&amp;"*")&gt;0)*('分け方の表'!$F$4:$F$23&lt;&gt;"")*'分け方の表'!$I$4:$I$23)=0,99,1+COUNTIFS('分け方の表'!$I$4:$I$23,"&gt;"&amp;SUMPRODUCT((COUNTIFS(C1986,"*"&amp;'分け方の表'!$F$4:$F$23&amp;"*")&gt;0)*('分け方の表'!$F$4:$F$23&lt;&gt;"")*'分け方の表'!$I$4:$I$23))))</f>
        <v/>
      </c>
      <c r="Q1986" s="39">
        <f>IF(L1986&lt;&gt;1,"",IF(P1986&gt;=99,"",INDEX('分け方の表'!$G$4:$G$23,P1986)&amp;""))</f>
        <v/>
      </c>
      <c r="R1986" s="39">
        <f>IF(L1986&lt;&gt;1,"",IF((F1986="収入")*(G1986="給与")*(E1986&lt;&gt;"")*(COUNTIFS('分け方の表'!$J$4:$J$13,E1986)&gt;0),INDEX('分け方の表'!$K$4:$K$13,MATCH(E1986,'分け方の表'!$J$4:$J$13,0))&amp;"",IFERROR(INDEX('分け方の表'!$C$4:$C$103,MATCH(F1986&amp;"|"&amp;G1986,'分け方の表'!$D$4:$D$103,0))&amp;"",IFERROR(INDEX('分け方の表'!$C$4:$C$103,MATCH(F1986&amp;"|（ほか全部）",'分け方の表'!$D$4:$D$103,0))&amp;"","未分類"))))</f>
        <v/>
      </c>
      <c r="S1986" s="39">
        <f>IF(L1986&lt;&gt;1,"",IF(N1986=1,"",IF(IF(O1986&gt;0,INDEX('分け方の表'!$N$4:$N$53,O1986)&amp;"","")&lt;&gt;"",IF(INDEX('分け方の表'!$N$4:$N$53,O1986)="（数えない）","",INDEX('分け方の表'!$N$4:$N$53,O1986)&amp;""),IF(I1986&amp;""="1",IF((Q1986&lt;&gt;"")*(D1986&lt;0)*(IFERROR(INDEX('入力'!$E$30:$E$88,MATCH(Q1986,'入力'!$A$30:$A$88,0)),"")="貯める・増やす"),Q1986,""),IF(A1986&amp;""="0","",IF(Q1986&lt;&gt;"",Q1986,R1986))))))</f>
        <v/>
      </c>
      <c r="T1986" s="56">
        <f>IF(S1986="","",IF(IFERROR(INDEX('入力'!$E$30:$E$88,MATCH(S1986,'入力'!$A$30:$A$88,0)),"")="入るお金",D1986,-D1986))</f>
        <v/>
      </c>
      <c r="U1986" s="39">
        <f>IF(L1986="","",IF(L1986&lt;&gt;1,"見出しなど",IF(N1986=1,"重なり",IF(S1986="",IF(O1986&gt;0,"数えない（直した）",IF(I1986&amp;""="1","振替",IF(A1986&amp;""="0","計算対象外","数えない"))),IF(COUNTIFS('入力'!$A$30:$A$88,S1986)=0,"一覧にない費目",IF(O1986&gt;0,"直した",IF(S1986="未分類","未分類","OK")))))))</f>
        <v/>
      </c>
    </row>
    <row r="1987">
      <c r="A1987" s="40" t="n"/>
      <c r="B1987" s="34" t="n"/>
      <c r="C1987" s="35" t="n"/>
      <c r="D1987" s="36" t="n"/>
      <c r="E1987" s="35" t="n"/>
      <c r="F1987" s="35" t="n"/>
      <c r="G1987" s="35" t="n"/>
      <c r="H1987" s="35" t="n"/>
      <c r="I1987" s="40" t="n"/>
      <c r="J1987" s="35" t="n"/>
      <c r="L1987" s="39">
        <f>IF(B1987="","",IFERROR(YEAR(B1987)*0+D1987*0+1,0))</f>
        <v/>
      </c>
      <c r="M1987" s="55">
        <f>IF(L1987&lt;&gt;1,"",IF(O1987&gt;0,IF(INDEX('分け方の表'!$O$4:$O$53,O1987)&lt;&gt;"",DATE(YEAR(INDEX('分け方の表'!$O$4:$O$53,O1987)),MONTH(INDEX('分け方の表'!$O$4:$O$53,O1987)),1),DATE(YEAR(B1987),MONTH(B1987),1)),DATE(YEAR(B1987),MONTH(B1987),1)))</f>
        <v/>
      </c>
      <c r="N1987" s="39">
        <f>IF(L1987&lt;&gt;1,"",IF(J1987="",0,IF(COUNTIFS($J$4:J1987,J1987)&gt;1,1,0)))</f>
        <v/>
      </c>
      <c r="O1987" s="39">
        <f>IF(L1987&lt;&gt;1,"",IF(J1987="",0,IFERROR(MATCH(J1987,'分け方の表'!$M$4:$M$53,0),0)))</f>
        <v/>
      </c>
      <c r="P1987" s="39">
        <f>IF(L1987&lt;&gt;1,"",IF(SUMPRODUCT((COUNTIFS(C1987,"*"&amp;'分け方の表'!$F$4:$F$23&amp;"*")&gt;0)*('分け方の表'!$F$4:$F$23&lt;&gt;"")*'分け方の表'!$I$4:$I$23)=0,99,1+COUNTIFS('分け方の表'!$I$4:$I$23,"&gt;"&amp;SUMPRODUCT((COUNTIFS(C1987,"*"&amp;'分け方の表'!$F$4:$F$23&amp;"*")&gt;0)*('分け方の表'!$F$4:$F$23&lt;&gt;"")*'分け方の表'!$I$4:$I$23))))</f>
        <v/>
      </c>
      <c r="Q1987" s="39">
        <f>IF(L1987&lt;&gt;1,"",IF(P1987&gt;=99,"",INDEX('分け方の表'!$G$4:$G$23,P1987)&amp;""))</f>
        <v/>
      </c>
      <c r="R1987" s="39">
        <f>IF(L1987&lt;&gt;1,"",IF((F1987="収入")*(G1987="給与")*(E1987&lt;&gt;"")*(COUNTIFS('分け方の表'!$J$4:$J$13,E1987)&gt;0),INDEX('分け方の表'!$K$4:$K$13,MATCH(E1987,'分け方の表'!$J$4:$J$13,0))&amp;"",IFERROR(INDEX('分け方の表'!$C$4:$C$103,MATCH(F1987&amp;"|"&amp;G1987,'分け方の表'!$D$4:$D$103,0))&amp;"",IFERROR(INDEX('分け方の表'!$C$4:$C$103,MATCH(F1987&amp;"|（ほか全部）",'分け方の表'!$D$4:$D$103,0))&amp;"","未分類"))))</f>
        <v/>
      </c>
      <c r="S1987" s="39">
        <f>IF(L1987&lt;&gt;1,"",IF(N1987=1,"",IF(IF(O1987&gt;0,INDEX('分け方の表'!$N$4:$N$53,O1987)&amp;"","")&lt;&gt;"",IF(INDEX('分け方の表'!$N$4:$N$53,O1987)="（数えない）","",INDEX('分け方の表'!$N$4:$N$53,O1987)&amp;""),IF(I1987&amp;""="1",IF((Q1987&lt;&gt;"")*(D1987&lt;0)*(IFERROR(INDEX('入力'!$E$30:$E$88,MATCH(Q1987,'入力'!$A$30:$A$88,0)),"")="貯める・増やす"),Q1987,""),IF(A1987&amp;""="0","",IF(Q1987&lt;&gt;"",Q1987,R1987))))))</f>
        <v/>
      </c>
      <c r="T1987" s="56">
        <f>IF(S1987="","",IF(IFERROR(INDEX('入力'!$E$30:$E$88,MATCH(S1987,'入力'!$A$30:$A$88,0)),"")="入るお金",D1987,-D1987))</f>
        <v/>
      </c>
      <c r="U1987" s="39">
        <f>IF(L1987="","",IF(L1987&lt;&gt;1,"見出しなど",IF(N1987=1,"重なり",IF(S1987="",IF(O1987&gt;0,"数えない（直した）",IF(I1987&amp;""="1","振替",IF(A1987&amp;""="0","計算対象外","数えない"))),IF(COUNTIFS('入力'!$A$30:$A$88,S1987)=0,"一覧にない費目",IF(O1987&gt;0,"直した",IF(S1987="未分類","未分類","OK")))))))</f>
        <v/>
      </c>
    </row>
    <row r="1988">
      <c r="A1988" s="40" t="n"/>
      <c r="B1988" s="34" t="n"/>
      <c r="C1988" s="35" t="n"/>
      <c r="D1988" s="36" t="n"/>
      <c r="E1988" s="35" t="n"/>
      <c r="F1988" s="35" t="n"/>
      <c r="G1988" s="35" t="n"/>
      <c r="H1988" s="35" t="n"/>
      <c r="I1988" s="40" t="n"/>
      <c r="J1988" s="35" t="n"/>
      <c r="L1988" s="39">
        <f>IF(B1988="","",IFERROR(YEAR(B1988)*0+D1988*0+1,0))</f>
        <v/>
      </c>
      <c r="M1988" s="55">
        <f>IF(L1988&lt;&gt;1,"",IF(O1988&gt;0,IF(INDEX('分け方の表'!$O$4:$O$53,O1988)&lt;&gt;"",DATE(YEAR(INDEX('分け方の表'!$O$4:$O$53,O1988)),MONTH(INDEX('分け方の表'!$O$4:$O$53,O1988)),1),DATE(YEAR(B1988),MONTH(B1988),1)),DATE(YEAR(B1988),MONTH(B1988),1)))</f>
        <v/>
      </c>
      <c r="N1988" s="39">
        <f>IF(L1988&lt;&gt;1,"",IF(J1988="",0,IF(COUNTIFS($J$4:J1988,J1988)&gt;1,1,0)))</f>
        <v/>
      </c>
      <c r="O1988" s="39">
        <f>IF(L1988&lt;&gt;1,"",IF(J1988="",0,IFERROR(MATCH(J1988,'分け方の表'!$M$4:$M$53,0),0)))</f>
        <v/>
      </c>
      <c r="P1988" s="39">
        <f>IF(L1988&lt;&gt;1,"",IF(SUMPRODUCT((COUNTIFS(C1988,"*"&amp;'分け方の表'!$F$4:$F$23&amp;"*")&gt;0)*('分け方の表'!$F$4:$F$23&lt;&gt;"")*'分け方の表'!$I$4:$I$23)=0,99,1+COUNTIFS('分け方の表'!$I$4:$I$23,"&gt;"&amp;SUMPRODUCT((COUNTIFS(C1988,"*"&amp;'分け方の表'!$F$4:$F$23&amp;"*")&gt;0)*('分け方の表'!$F$4:$F$23&lt;&gt;"")*'分け方の表'!$I$4:$I$23))))</f>
        <v/>
      </c>
      <c r="Q1988" s="39">
        <f>IF(L1988&lt;&gt;1,"",IF(P1988&gt;=99,"",INDEX('分け方の表'!$G$4:$G$23,P1988)&amp;""))</f>
        <v/>
      </c>
      <c r="R1988" s="39">
        <f>IF(L1988&lt;&gt;1,"",IF((F1988="収入")*(G1988="給与")*(E1988&lt;&gt;"")*(COUNTIFS('分け方の表'!$J$4:$J$13,E1988)&gt;0),INDEX('分け方の表'!$K$4:$K$13,MATCH(E1988,'分け方の表'!$J$4:$J$13,0))&amp;"",IFERROR(INDEX('分け方の表'!$C$4:$C$103,MATCH(F1988&amp;"|"&amp;G1988,'分け方の表'!$D$4:$D$103,0))&amp;"",IFERROR(INDEX('分け方の表'!$C$4:$C$103,MATCH(F1988&amp;"|（ほか全部）",'分け方の表'!$D$4:$D$103,0))&amp;"","未分類"))))</f>
        <v/>
      </c>
      <c r="S1988" s="39">
        <f>IF(L1988&lt;&gt;1,"",IF(N1988=1,"",IF(IF(O1988&gt;0,INDEX('分け方の表'!$N$4:$N$53,O1988)&amp;"","")&lt;&gt;"",IF(INDEX('分け方の表'!$N$4:$N$53,O1988)="（数えない）","",INDEX('分け方の表'!$N$4:$N$53,O1988)&amp;""),IF(I1988&amp;""="1",IF((Q1988&lt;&gt;"")*(D1988&lt;0)*(IFERROR(INDEX('入力'!$E$30:$E$88,MATCH(Q1988,'入力'!$A$30:$A$88,0)),"")="貯める・増やす"),Q1988,""),IF(A1988&amp;""="0","",IF(Q1988&lt;&gt;"",Q1988,R1988))))))</f>
        <v/>
      </c>
      <c r="T1988" s="56">
        <f>IF(S1988="","",IF(IFERROR(INDEX('入力'!$E$30:$E$88,MATCH(S1988,'入力'!$A$30:$A$88,0)),"")="入るお金",D1988,-D1988))</f>
        <v/>
      </c>
      <c r="U1988" s="39">
        <f>IF(L1988="","",IF(L1988&lt;&gt;1,"見出しなど",IF(N1988=1,"重なり",IF(S1988="",IF(O1988&gt;0,"数えない（直した）",IF(I1988&amp;""="1","振替",IF(A1988&amp;""="0","計算対象外","数えない"))),IF(COUNTIFS('入力'!$A$30:$A$88,S1988)=0,"一覧にない費目",IF(O1988&gt;0,"直した",IF(S1988="未分類","未分類","OK")))))))</f>
        <v/>
      </c>
    </row>
    <row r="1989">
      <c r="A1989" s="40" t="n"/>
      <c r="B1989" s="34" t="n"/>
      <c r="C1989" s="35" t="n"/>
      <c r="D1989" s="36" t="n"/>
      <c r="E1989" s="35" t="n"/>
      <c r="F1989" s="35" t="n"/>
      <c r="G1989" s="35" t="n"/>
      <c r="H1989" s="35" t="n"/>
      <c r="I1989" s="40" t="n"/>
      <c r="J1989" s="35" t="n"/>
      <c r="L1989" s="39">
        <f>IF(B1989="","",IFERROR(YEAR(B1989)*0+D1989*0+1,0))</f>
        <v/>
      </c>
      <c r="M1989" s="55">
        <f>IF(L1989&lt;&gt;1,"",IF(O1989&gt;0,IF(INDEX('分け方の表'!$O$4:$O$53,O1989)&lt;&gt;"",DATE(YEAR(INDEX('分け方の表'!$O$4:$O$53,O1989)),MONTH(INDEX('分け方の表'!$O$4:$O$53,O1989)),1),DATE(YEAR(B1989),MONTH(B1989),1)),DATE(YEAR(B1989),MONTH(B1989),1)))</f>
        <v/>
      </c>
      <c r="N1989" s="39">
        <f>IF(L1989&lt;&gt;1,"",IF(J1989="",0,IF(COUNTIFS($J$4:J1989,J1989)&gt;1,1,0)))</f>
        <v/>
      </c>
      <c r="O1989" s="39">
        <f>IF(L1989&lt;&gt;1,"",IF(J1989="",0,IFERROR(MATCH(J1989,'分け方の表'!$M$4:$M$53,0),0)))</f>
        <v/>
      </c>
      <c r="P1989" s="39">
        <f>IF(L1989&lt;&gt;1,"",IF(SUMPRODUCT((COUNTIFS(C1989,"*"&amp;'分け方の表'!$F$4:$F$23&amp;"*")&gt;0)*('分け方の表'!$F$4:$F$23&lt;&gt;"")*'分け方の表'!$I$4:$I$23)=0,99,1+COUNTIFS('分け方の表'!$I$4:$I$23,"&gt;"&amp;SUMPRODUCT((COUNTIFS(C1989,"*"&amp;'分け方の表'!$F$4:$F$23&amp;"*")&gt;0)*('分け方の表'!$F$4:$F$23&lt;&gt;"")*'分け方の表'!$I$4:$I$23))))</f>
        <v/>
      </c>
      <c r="Q1989" s="39">
        <f>IF(L1989&lt;&gt;1,"",IF(P1989&gt;=99,"",INDEX('分け方の表'!$G$4:$G$23,P1989)&amp;""))</f>
        <v/>
      </c>
      <c r="R1989" s="39">
        <f>IF(L1989&lt;&gt;1,"",IF((F1989="収入")*(G1989="給与")*(E1989&lt;&gt;"")*(COUNTIFS('分け方の表'!$J$4:$J$13,E1989)&gt;0),INDEX('分け方の表'!$K$4:$K$13,MATCH(E1989,'分け方の表'!$J$4:$J$13,0))&amp;"",IFERROR(INDEX('分け方の表'!$C$4:$C$103,MATCH(F1989&amp;"|"&amp;G1989,'分け方の表'!$D$4:$D$103,0))&amp;"",IFERROR(INDEX('分け方の表'!$C$4:$C$103,MATCH(F1989&amp;"|（ほか全部）",'分け方の表'!$D$4:$D$103,0))&amp;"","未分類"))))</f>
        <v/>
      </c>
      <c r="S1989" s="39">
        <f>IF(L1989&lt;&gt;1,"",IF(N1989=1,"",IF(IF(O1989&gt;0,INDEX('分け方の表'!$N$4:$N$53,O1989)&amp;"","")&lt;&gt;"",IF(INDEX('分け方の表'!$N$4:$N$53,O1989)="（数えない）","",INDEX('分け方の表'!$N$4:$N$53,O1989)&amp;""),IF(I1989&amp;""="1",IF((Q1989&lt;&gt;"")*(D1989&lt;0)*(IFERROR(INDEX('入力'!$E$30:$E$88,MATCH(Q1989,'入力'!$A$30:$A$88,0)),"")="貯める・増やす"),Q1989,""),IF(A1989&amp;""="0","",IF(Q1989&lt;&gt;"",Q1989,R1989))))))</f>
        <v/>
      </c>
      <c r="T1989" s="56">
        <f>IF(S1989="","",IF(IFERROR(INDEX('入力'!$E$30:$E$88,MATCH(S1989,'入力'!$A$30:$A$88,0)),"")="入るお金",D1989,-D1989))</f>
        <v/>
      </c>
      <c r="U1989" s="39">
        <f>IF(L1989="","",IF(L1989&lt;&gt;1,"見出しなど",IF(N1989=1,"重なり",IF(S1989="",IF(O1989&gt;0,"数えない（直した）",IF(I1989&amp;""="1","振替",IF(A1989&amp;""="0","計算対象外","数えない"))),IF(COUNTIFS('入力'!$A$30:$A$88,S1989)=0,"一覧にない費目",IF(O1989&gt;0,"直した",IF(S1989="未分類","未分類","OK")))))))</f>
        <v/>
      </c>
    </row>
    <row r="1990">
      <c r="A1990" s="40" t="n"/>
      <c r="B1990" s="34" t="n"/>
      <c r="C1990" s="35" t="n"/>
      <c r="D1990" s="36" t="n"/>
      <c r="E1990" s="35" t="n"/>
      <c r="F1990" s="35" t="n"/>
      <c r="G1990" s="35" t="n"/>
      <c r="H1990" s="35" t="n"/>
      <c r="I1990" s="40" t="n"/>
      <c r="J1990" s="35" t="n"/>
      <c r="L1990" s="39">
        <f>IF(B1990="","",IFERROR(YEAR(B1990)*0+D1990*0+1,0))</f>
        <v/>
      </c>
      <c r="M1990" s="55">
        <f>IF(L1990&lt;&gt;1,"",IF(O1990&gt;0,IF(INDEX('分け方の表'!$O$4:$O$53,O1990)&lt;&gt;"",DATE(YEAR(INDEX('分け方の表'!$O$4:$O$53,O1990)),MONTH(INDEX('分け方の表'!$O$4:$O$53,O1990)),1),DATE(YEAR(B1990),MONTH(B1990),1)),DATE(YEAR(B1990),MONTH(B1990),1)))</f>
        <v/>
      </c>
      <c r="N1990" s="39">
        <f>IF(L1990&lt;&gt;1,"",IF(J1990="",0,IF(COUNTIFS($J$4:J1990,J1990)&gt;1,1,0)))</f>
        <v/>
      </c>
      <c r="O1990" s="39">
        <f>IF(L1990&lt;&gt;1,"",IF(J1990="",0,IFERROR(MATCH(J1990,'分け方の表'!$M$4:$M$53,0),0)))</f>
        <v/>
      </c>
      <c r="P1990" s="39">
        <f>IF(L1990&lt;&gt;1,"",IF(SUMPRODUCT((COUNTIFS(C1990,"*"&amp;'分け方の表'!$F$4:$F$23&amp;"*")&gt;0)*('分け方の表'!$F$4:$F$23&lt;&gt;"")*'分け方の表'!$I$4:$I$23)=0,99,1+COUNTIFS('分け方の表'!$I$4:$I$23,"&gt;"&amp;SUMPRODUCT((COUNTIFS(C1990,"*"&amp;'分け方の表'!$F$4:$F$23&amp;"*")&gt;0)*('分け方の表'!$F$4:$F$23&lt;&gt;"")*'分け方の表'!$I$4:$I$23))))</f>
        <v/>
      </c>
      <c r="Q1990" s="39">
        <f>IF(L1990&lt;&gt;1,"",IF(P1990&gt;=99,"",INDEX('分け方の表'!$G$4:$G$23,P1990)&amp;""))</f>
        <v/>
      </c>
      <c r="R1990" s="39">
        <f>IF(L1990&lt;&gt;1,"",IF((F1990="収入")*(G1990="給与")*(E1990&lt;&gt;"")*(COUNTIFS('分け方の表'!$J$4:$J$13,E1990)&gt;0),INDEX('分け方の表'!$K$4:$K$13,MATCH(E1990,'分け方の表'!$J$4:$J$13,0))&amp;"",IFERROR(INDEX('分け方の表'!$C$4:$C$103,MATCH(F1990&amp;"|"&amp;G1990,'分け方の表'!$D$4:$D$103,0))&amp;"",IFERROR(INDEX('分け方の表'!$C$4:$C$103,MATCH(F1990&amp;"|（ほか全部）",'分け方の表'!$D$4:$D$103,0))&amp;"","未分類"))))</f>
        <v/>
      </c>
      <c r="S1990" s="39">
        <f>IF(L1990&lt;&gt;1,"",IF(N1990=1,"",IF(IF(O1990&gt;0,INDEX('分け方の表'!$N$4:$N$53,O1990)&amp;"","")&lt;&gt;"",IF(INDEX('分け方の表'!$N$4:$N$53,O1990)="（数えない）","",INDEX('分け方の表'!$N$4:$N$53,O1990)&amp;""),IF(I1990&amp;""="1",IF((Q1990&lt;&gt;"")*(D1990&lt;0)*(IFERROR(INDEX('入力'!$E$30:$E$88,MATCH(Q1990,'入力'!$A$30:$A$88,0)),"")="貯める・増やす"),Q1990,""),IF(A1990&amp;""="0","",IF(Q1990&lt;&gt;"",Q1990,R1990))))))</f>
        <v/>
      </c>
      <c r="T1990" s="56">
        <f>IF(S1990="","",IF(IFERROR(INDEX('入力'!$E$30:$E$88,MATCH(S1990,'入力'!$A$30:$A$88,0)),"")="入るお金",D1990,-D1990))</f>
        <v/>
      </c>
      <c r="U1990" s="39">
        <f>IF(L1990="","",IF(L1990&lt;&gt;1,"見出しなど",IF(N1990=1,"重なり",IF(S1990="",IF(O1990&gt;0,"数えない（直した）",IF(I1990&amp;""="1","振替",IF(A1990&amp;""="0","計算対象外","数えない"))),IF(COUNTIFS('入力'!$A$30:$A$88,S1990)=0,"一覧にない費目",IF(O1990&gt;0,"直した",IF(S1990="未分類","未分類","OK")))))))</f>
        <v/>
      </c>
    </row>
    <row r="1991">
      <c r="A1991" s="40" t="n"/>
      <c r="B1991" s="34" t="n"/>
      <c r="C1991" s="35" t="n"/>
      <c r="D1991" s="36" t="n"/>
      <c r="E1991" s="35" t="n"/>
      <c r="F1991" s="35" t="n"/>
      <c r="G1991" s="35" t="n"/>
      <c r="H1991" s="35" t="n"/>
      <c r="I1991" s="40" t="n"/>
      <c r="J1991" s="35" t="n"/>
      <c r="L1991" s="39">
        <f>IF(B1991="","",IFERROR(YEAR(B1991)*0+D1991*0+1,0))</f>
        <v/>
      </c>
      <c r="M1991" s="55">
        <f>IF(L1991&lt;&gt;1,"",IF(O1991&gt;0,IF(INDEX('分け方の表'!$O$4:$O$53,O1991)&lt;&gt;"",DATE(YEAR(INDEX('分け方の表'!$O$4:$O$53,O1991)),MONTH(INDEX('分け方の表'!$O$4:$O$53,O1991)),1),DATE(YEAR(B1991),MONTH(B1991),1)),DATE(YEAR(B1991),MONTH(B1991),1)))</f>
        <v/>
      </c>
      <c r="N1991" s="39">
        <f>IF(L1991&lt;&gt;1,"",IF(J1991="",0,IF(COUNTIFS($J$4:J1991,J1991)&gt;1,1,0)))</f>
        <v/>
      </c>
      <c r="O1991" s="39">
        <f>IF(L1991&lt;&gt;1,"",IF(J1991="",0,IFERROR(MATCH(J1991,'分け方の表'!$M$4:$M$53,0),0)))</f>
        <v/>
      </c>
      <c r="P1991" s="39">
        <f>IF(L1991&lt;&gt;1,"",IF(SUMPRODUCT((COUNTIFS(C1991,"*"&amp;'分け方の表'!$F$4:$F$23&amp;"*")&gt;0)*('分け方の表'!$F$4:$F$23&lt;&gt;"")*'分け方の表'!$I$4:$I$23)=0,99,1+COUNTIFS('分け方の表'!$I$4:$I$23,"&gt;"&amp;SUMPRODUCT((COUNTIFS(C1991,"*"&amp;'分け方の表'!$F$4:$F$23&amp;"*")&gt;0)*('分け方の表'!$F$4:$F$23&lt;&gt;"")*'分け方の表'!$I$4:$I$23))))</f>
        <v/>
      </c>
      <c r="Q1991" s="39">
        <f>IF(L1991&lt;&gt;1,"",IF(P1991&gt;=99,"",INDEX('分け方の表'!$G$4:$G$23,P1991)&amp;""))</f>
        <v/>
      </c>
      <c r="R1991" s="39">
        <f>IF(L1991&lt;&gt;1,"",IF((F1991="収入")*(G1991="給与")*(E1991&lt;&gt;"")*(COUNTIFS('分け方の表'!$J$4:$J$13,E1991)&gt;0),INDEX('分け方の表'!$K$4:$K$13,MATCH(E1991,'分け方の表'!$J$4:$J$13,0))&amp;"",IFERROR(INDEX('分け方の表'!$C$4:$C$103,MATCH(F1991&amp;"|"&amp;G1991,'分け方の表'!$D$4:$D$103,0))&amp;"",IFERROR(INDEX('分け方の表'!$C$4:$C$103,MATCH(F1991&amp;"|（ほか全部）",'分け方の表'!$D$4:$D$103,0))&amp;"","未分類"))))</f>
        <v/>
      </c>
      <c r="S1991" s="39">
        <f>IF(L1991&lt;&gt;1,"",IF(N1991=1,"",IF(IF(O1991&gt;0,INDEX('分け方の表'!$N$4:$N$53,O1991)&amp;"","")&lt;&gt;"",IF(INDEX('分け方の表'!$N$4:$N$53,O1991)="（数えない）","",INDEX('分け方の表'!$N$4:$N$53,O1991)&amp;""),IF(I1991&amp;""="1",IF((Q1991&lt;&gt;"")*(D1991&lt;0)*(IFERROR(INDEX('入力'!$E$30:$E$88,MATCH(Q1991,'入力'!$A$30:$A$88,0)),"")="貯める・増やす"),Q1991,""),IF(A1991&amp;""="0","",IF(Q1991&lt;&gt;"",Q1991,R1991))))))</f>
        <v/>
      </c>
      <c r="T1991" s="56">
        <f>IF(S1991="","",IF(IFERROR(INDEX('入力'!$E$30:$E$88,MATCH(S1991,'入力'!$A$30:$A$88,0)),"")="入るお金",D1991,-D1991))</f>
        <v/>
      </c>
      <c r="U1991" s="39">
        <f>IF(L1991="","",IF(L1991&lt;&gt;1,"見出しなど",IF(N1991=1,"重なり",IF(S1991="",IF(O1991&gt;0,"数えない（直した）",IF(I1991&amp;""="1","振替",IF(A1991&amp;""="0","計算対象外","数えない"))),IF(COUNTIFS('入力'!$A$30:$A$88,S1991)=0,"一覧にない費目",IF(O1991&gt;0,"直した",IF(S1991="未分類","未分類","OK")))))))</f>
        <v/>
      </c>
    </row>
    <row r="1992">
      <c r="A1992" s="40" t="n"/>
      <c r="B1992" s="34" t="n"/>
      <c r="C1992" s="35" t="n"/>
      <c r="D1992" s="36" t="n"/>
      <c r="E1992" s="35" t="n"/>
      <c r="F1992" s="35" t="n"/>
      <c r="G1992" s="35" t="n"/>
      <c r="H1992" s="35" t="n"/>
      <c r="I1992" s="40" t="n"/>
      <c r="J1992" s="35" t="n"/>
      <c r="L1992" s="39">
        <f>IF(B1992="","",IFERROR(YEAR(B1992)*0+D1992*0+1,0))</f>
        <v/>
      </c>
      <c r="M1992" s="55">
        <f>IF(L1992&lt;&gt;1,"",IF(O1992&gt;0,IF(INDEX('分け方の表'!$O$4:$O$53,O1992)&lt;&gt;"",DATE(YEAR(INDEX('分け方の表'!$O$4:$O$53,O1992)),MONTH(INDEX('分け方の表'!$O$4:$O$53,O1992)),1),DATE(YEAR(B1992),MONTH(B1992),1)),DATE(YEAR(B1992),MONTH(B1992),1)))</f>
        <v/>
      </c>
      <c r="N1992" s="39">
        <f>IF(L1992&lt;&gt;1,"",IF(J1992="",0,IF(COUNTIFS($J$4:J1992,J1992)&gt;1,1,0)))</f>
        <v/>
      </c>
      <c r="O1992" s="39">
        <f>IF(L1992&lt;&gt;1,"",IF(J1992="",0,IFERROR(MATCH(J1992,'分け方の表'!$M$4:$M$53,0),0)))</f>
        <v/>
      </c>
      <c r="P1992" s="39">
        <f>IF(L1992&lt;&gt;1,"",IF(SUMPRODUCT((COUNTIFS(C1992,"*"&amp;'分け方の表'!$F$4:$F$23&amp;"*")&gt;0)*('分け方の表'!$F$4:$F$23&lt;&gt;"")*'分け方の表'!$I$4:$I$23)=0,99,1+COUNTIFS('分け方の表'!$I$4:$I$23,"&gt;"&amp;SUMPRODUCT((COUNTIFS(C1992,"*"&amp;'分け方の表'!$F$4:$F$23&amp;"*")&gt;0)*('分け方の表'!$F$4:$F$23&lt;&gt;"")*'分け方の表'!$I$4:$I$23))))</f>
        <v/>
      </c>
      <c r="Q1992" s="39">
        <f>IF(L1992&lt;&gt;1,"",IF(P1992&gt;=99,"",INDEX('分け方の表'!$G$4:$G$23,P1992)&amp;""))</f>
        <v/>
      </c>
      <c r="R1992" s="39">
        <f>IF(L1992&lt;&gt;1,"",IF((F1992="収入")*(G1992="給与")*(E1992&lt;&gt;"")*(COUNTIFS('分け方の表'!$J$4:$J$13,E1992)&gt;0),INDEX('分け方の表'!$K$4:$K$13,MATCH(E1992,'分け方の表'!$J$4:$J$13,0))&amp;"",IFERROR(INDEX('分け方の表'!$C$4:$C$103,MATCH(F1992&amp;"|"&amp;G1992,'分け方の表'!$D$4:$D$103,0))&amp;"",IFERROR(INDEX('分け方の表'!$C$4:$C$103,MATCH(F1992&amp;"|（ほか全部）",'分け方の表'!$D$4:$D$103,0))&amp;"","未分類"))))</f>
        <v/>
      </c>
      <c r="S1992" s="39">
        <f>IF(L1992&lt;&gt;1,"",IF(N1992=1,"",IF(IF(O1992&gt;0,INDEX('分け方の表'!$N$4:$N$53,O1992)&amp;"","")&lt;&gt;"",IF(INDEX('分け方の表'!$N$4:$N$53,O1992)="（数えない）","",INDEX('分け方の表'!$N$4:$N$53,O1992)&amp;""),IF(I1992&amp;""="1",IF((Q1992&lt;&gt;"")*(D1992&lt;0)*(IFERROR(INDEX('入力'!$E$30:$E$88,MATCH(Q1992,'入力'!$A$30:$A$88,0)),"")="貯める・増やす"),Q1992,""),IF(A1992&amp;""="0","",IF(Q1992&lt;&gt;"",Q1992,R1992))))))</f>
        <v/>
      </c>
      <c r="T1992" s="56">
        <f>IF(S1992="","",IF(IFERROR(INDEX('入力'!$E$30:$E$88,MATCH(S1992,'入力'!$A$30:$A$88,0)),"")="入るお金",D1992,-D1992))</f>
        <v/>
      </c>
      <c r="U1992" s="39">
        <f>IF(L1992="","",IF(L1992&lt;&gt;1,"見出しなど",IF(N1992=1,"重なり",IF(S1992="",IF(O1992&gt;0,"数えない（直した）",IF(I1992&amp;""="1","振替",IF(A1992&amp;""="0","計算対象外","数えない"))),IF(COUNTIFS('入力'!$A$30:$A$88,S1992)=0,"一覧にない費目",IF(O1992&gt;0,"直した",IF(S1992="未分類","未分類","OK")))))))</f>
        <v/>
      </c>
    </row>
    <row r="1993">
      <c r="A1993" s="40" t="n"/>
      <c r="B1993" s="34" t="n"/>
      <c r="C1993" s="35" t="n"/>
      <c r="D1993" s="36" t="n"/>
      <c r="E1993" s="35" t="n"/>
      <c r="F1993" s="35" t="n"/>
      <c r="G1993" s="35" t="n"/>
      <c r="H1993" s="35" t="n"/>
      <c r="I1993" s="40" t="n"/>
      <c r="J1993" s="35" t="n"/>
      <c r="L1993" s="39">
        <f>IF(B1993="","",IFERROR(YEAR(B1993)*0+D1993*0+1,0))</f>
        <v/>
      </c>
      <c r="M1993" s="55">
        <f>IF(L1993&lt;&gt;1,"",IF(O1993&gt;0,IF(INDEX('分け方の表'!$O$4:$O$53,O1993)&lt;&gt;"",DATE(YEAR(INDEX('分け方の表'!$O$4:$O$53,O1993)),MONTH(INDEX('分け方の表'!$O$4:$O$53,O1993)),1),DATE(YEAR(B1993),MONTH(B1993),1)),DATE(YEAR(B1993),MONTH(B1993),1)))</f>
        <v/>
      </c>
      <c r="N1993" s="39">
        <f>IF(L1993&lt;&gt;1,"",IF(J1993="",0,IF(COUNTIFS($J$4:J1993,J1993)&gt;1,1,0)))</f>
        <v/>
      </c>
      <c r="O1993" s="39">
        <f>IF(L1993&lt;&gt;1,"",IF(J1993="",0,IFERROR(MATCH(J1993,'分け方の表'!$M$4:$M$53,0),0)))</f>
        <v/>
      </c>
      <c r="P1993" s="39">
        <f>IF(L1993&lt;&gt;1,"",IF(SUMPRODUCT((COUNTIFS(C1993,"*"&amp;'分け方の表'!$F$4:$F$23&amp;"*")&gt;0)*('分け方の表'!$F$4:$F$23&lt;&gt;"")*'分け方の表'!$I$4:$I$23)=0,99,1+COUNTIFS('分け方の表'!$I$4:$I$23,"&gt;"&amp;SUMPRODUCT((COUNTIFS(C1993,"*"&amp;'分け方の表'!$F$4:$F$23&amp;"*")&gt;0)*('分け方の表'!$F$4:$F$23&lt;&gt;"")*'分け方の表'!$I$4:$I$23))))</f>
        <v/>
      </c>
      <c r="Q1993" s="39">
        <f>IF(L1993&lt;&gt;1,"",IF(P1993&gt;=99,"",INDEX('分け方の表'!$G$4:$G$23,P1993)&amp;""))</f>
        <v/>
      </c>
      <c r="R1993" s="39">
        <f>IF(L1993&lt;&gt;1,"",IF((F1993="収入")*(G1993="給与")*(E1993&lt;&gt;"")*(COUNTIFS('分け方の表'!$J$4:$J$13,E1993)&gt;0),INDEX('分け方の表'!$K$4:$K$13,MATCH(E1993,'分け方の表'!$J$4:$J$13,0))&amp;"",IFERROR(INDEX('分け方の表'!$C$4:$C$103,MATCH(F1993&amp;"|"&amp;G1993,'分け方の表'!$D$4:$D$103,0))&amp;"",IFERROR(INDEX('分け方の表'!$C$4:$C$103,MATCH(F1993&amp;"|（ほか全部）",'分け方の表'!$D$4:$D$103,0))&amp;"","未分類"))))</f>
        <v/>
      </c>
      <c r="S1993" s="39">
        <f>IF(L1993&lt;&gt;1,"",IF(N1993=1,"",IF(IF(O1993&gt;0,INDEX('分け方の表'!$N$4:$N$53,O1993)&amp;"","")&lt;&gt;"",IF(INDEX('分け方の表'!$N$4:$N$53,O1993)="（数えない）","",INDEX('分け方の表'!$N$4:$N$53,O1993)&amp;""),IF(I1993&amp;""="1",IF((Q1993&lt;&gt;"")*(D1993&lt;0)*(IFERROR(INDEX('入力'!$E$30:$E$88,MATCH(Q1993,'入力'!$A$30:$A$88,0)),"")="貯める・増やす"),Q1993,""),IF(A1993&amp;""="0","",IF(Q1993&lt;&gt;"",Q1993,R1993))))))</f>
        <v/>
      </c>
      <c r="T1993" s="56">
        <f>IF(S1993="","",IF(IFERROR(INDEX('入力'!$E$30:$E$88,MATCH(S1993,'入力'!$A$30:$A$88,0)),"")="入るお金",D1993,-D1993))</f>
        <v/>
      </c>
      <c r="U1993" s="39">
        <f>IF(L1993="","",IF(L1993&lt;&gt;1,"見出しなど",IF(N1993=1,"重なり",IF(S1993="",IF(O1993&gt;0,"数えない（直した）",IF(I1993&amp;""="1","振替",IF(A1993&amp;""="0","計算対象外","数えない"))),IF(COUNTIFS('入力'!$A$30:$A$88,S1993)=0,"一覧にない費目",IF(O1993&gt;0,"直した",IF(S1993="未分類","未分類","OK")))))))</f>
        <v/>
      </c>
    </row>
    <row r="1994">
      <c r="A1994" s="40" t="n"/>
      <c r="B1994" s="34" t="n"/>
      <c r="C1994" s="35" t="n"/>
      <c r="D1994" s="36" t="n"/>
      <c r="E1994" s="35" t="n"/>
      <c r="F1994" s="35" t="n"/>
      <c r="G1994" s="35" t="n"/>
      <c r="H1994" s="35" t="n"/>
      <c r="I1994" s="40" t="n"/>
      <c r="J1994" s="35" t="n"/>
      <c r="L1994" s="39">
        <f>IF(B1994="","",IFERROR(YEAR(B1994)*0+D1994*0+1,0))</f>
        <v/>
      </c>
      <c r="M1994" s="55">
        <f>IF(L1994&lt;&gt;1,"",IF(O1994&gt;0,IF(INDEX('分け方の表'!$O$4:$O$53,O1994)&lt;&gt;"",DATE(YEAR(INDEX('分け方の表'!$O$4:$O$53,O1994)),MONTH(INDEX('分け方の表'!$O$4:$O$53,O1994)),1),DATE(YEAR(B1994),MONTH(B1994),1)),DATE(YEAR(B1994),MONTH(B1994),1)))</f>
        <v/>
      </c>
      <c r="N1994" s="39">
        <f>IF(L1994&lt;&gt;1,"",IF(J1994="",0,IF(COUNTIFS($J$4:J1994,J1994)&gt;1,1,0)))</f>
        <v/>
      </c>
      <c r="O1994" s="39">
        <f>IF(L1994&lt;&gt;1,"",IF(J1994="",0,IFERROR(MATCH(J1994,'分け方の表'!$M$4:$M$53,0),0)))</f>
        <v/>
      </c>
      <c r="P1994" s="39">
        <f>IF(L1994&lt;&gt;1,"",IF(SUMPRODUCT((COUNTIFS(C1994,"*"&amp;'分け方の表'!$F$4:$F$23&amp;"*")&gt;0)*('分け方の表'!$F$4:$F$23&lt;&gt;"")*'分け方の表'!$I$4:$I$23)=0,99,1+COUNTIFS('分け方の表'!$I$4:$I$23,"&gt;"&amp;SUMPRODUCT((COUNTIFS(C1994,"*"&amp;'分け方の表'!$F$4:$F$23&amp;"*")&gt;0)*('分け方の表'!$F$4:$F$23&lt;&gt;"")*'分け方の表'!$I$4:$I$23))))</f>
        <v/>
      </c>
      <c r="Q1994" s="39">
        <f>IF(L1994&lt;&gt;1,"",IF(P1994&gt;=99,"",INDEX('分け方の表'!$G$4:$G$23,P1994)&amp;""))</f>
        <v/>
      </c>
      <c r="R1994" s="39">
        <f>IF(L1994&lt;&gt;1,"",IF((F1994="収入")*(G1994="給与")*(E1994&lt;&gt;"")*(COUNTIFS('分け方の表'!$J$4:$J$13,E1994)&gt;0),INDEX('分け方の表'!$K$4:$K$13,MATCH(E1994,'分け方の表'!$J$4:$J$13,0))&amp;"",IFERROR(INDEX('分け方の表'!$C$4:$C$103,MATCH(F1994&amp;"|"&amp;G1994,'分け方の表'!$D$4:$D$103,0))&amp;"",IFERROR(INDEX('分け方の表'!$C$4:$C$103,MATCH(F1994&amp;"|（ほか全部）",'分け方の表'!$D$4:$D$103,0))&amp;"","未分類"))))</f>
        <v/>
      </c>
      <c r="S1994" s="39">
        <f>IF(L1994&lt;&gt;1,"",IF(N1994=1,"",IF(IF(O1994&gt;0,INDEX('分け方の表'!$N$4:$N$53,O1994)&amp;"","")&lt;&gt;"",IF(INDEX('分け方の表'!$N$4:$N$53,O1994)="（数えない）","",INDEX('分け方の表'!$N$4:$N$53,O1994)&amp;""),IF(I1994&amp;""="1",IF((Q1994&lt;&gt;"")*(D1994&lt;0)*(IFERROR(INDEX('入力'!$E$30:$E$88,MATCH(Q1994,'入力'!$A$30:$A$88,0)),"")="貯める・増やす"),Q1994,""),IF(A1994&amp;""="0","",IF(Q1994&lt;&gt;"",Q1994,R1994))))))</f>
        <v/>
      </c>
      <c r="T1994" s="56">
        <f>IF(S1994="","",IF(IFERROR(INDEX('入力'!$E$30:$E$88,MATCH(S1994,'入力'!$A$30:$A$88,0)),"")="入るお金",D1994,-D1994))</f>
        <v/>
      </c>
      <c r="U1994" s="39">
        <f>IF(L1994="","",IF(L1994&lt;&gt;1,"見出しなど",IF(N1994=1,"重なり",IF(S1994="",IF(O1994&gt;0,"数えない（直した）",IF(I1994&amp;""="1","振替",IF(A1994&amp;""="0","計算対象外","数えない"))),IF(COUNTIFS('入力'!$A$30:$A$88,S1994)=0,"一覧にない費目",IF(O1994&gt;0,"直した",IF(S1994="未分類","未分類","OK")))))))</f>
        <v/>
      </c>
    </row>
    <row r="1995">
      <c r="A1995" s="40" t="n"/>
      <c r="B1995" s="34" t="n"/>
      <c r="C1995" s="35" t="n"/>
      <c r="D1995" s="36" t="n"/>
      <c r="E1995" s="35" t="n"/>
      <c r="F1995" s="35" t="n"/>
      <c r="G1995" s="35" t="n"/>
      <c r="H1995" s="35" t="n"/>
      <c r="I1995" s="40" t="n"/>
      <c r="J1995" s="35" t="n"/>
      <c r="L1995" s="39">
        <f>IF(B1995="","",IFERROR(YEAR(B1995)*0+D1995*0+1,0))</f>
        <v/>
      </c>
      <c r="M1995" s="55">
        <f>IF(L1995&lt;&gt;1,"",IF(O1995&gt;0,IF(INDEX('分け方の表'!$O$4:$O$53,O1995)&lt;&gt;"",DATE(YEAR(INDEX('分け方の表'!$O$4:$O$53,O1995)),MONTH(INDEX('分け方の表'!$O$4:$O$53,O1995)),1),DATE(YEAR(B1995),MONTH(B1995),1)),DATE(YEAR(B1995),MONTH(B1995),1)))</f>
        <v/>
      </c>
      <c r="N1995" s="39">
        <f>IF(L1995&lt;&gt;1,"",IF(J1995="",0,IF(COUNTIFS($J$4:J1995,J1995)&gt;1,1,0)))</f>
        <v/>
      </c>
      <c r="O1995" s="39">
        <f>IF(L1995&lt;&gt;1,"",IF(J1995="",0,IFERROR(MATCH(J1995,'分け方の表'!$M$4:$M$53,0),0)))</f>
        <v/>
      </c>
      <c r="P1995" s="39">
        <f>IF(L1995&lt;&gt;1,"",IF(SUMPRODUCT((COUNTIFS(C1995,"*"&amp;'分け方の表'!$F$4:$F$23&amp;"*")&gt;0)*('分け方の表'!$F$4:$F$23&lt;&gt;"")*'分け方の表'!$I$4:$I$23)=0,99,1+COUNTIFS('分け方の表'!$I$4:$I$23,"&gt;"&amp;SUMPRODUCT((COUNTIFS(C1995,"*"&amp;'分け方の表'!$F$4:$F$23&amp;"*")&gt;0)*('分け方の表'!$F$4:$F$23&lt;&gt;"")*'分け方の表'!$I$4:$I$23))))</f>
        <v/>
      </c>
      <c r="Q1995" s="39">
        <f>IF(L1995&lt;&gt;1,"",IF(P1995&gt;=99,"",INDEX('分け方の表'!$G$4:$G$23,P1995)&amp;""))</f>
        <v/>
      </c>
      <c r="R1995" s="39">
        <f>IF(L1995&lt;&gt;1,"",IF((F1995="収入")*(G1995="給与")*(E1995&lt;&gt;"")*(COUNTIFS('分け方の表'!$J$4:$J$13,E1995)&gt;0),INDEX('分け方の表'!$K$4:$K$13,MATCH(E1995,'分け方の表'!$J$4:$J$13,0))&amp;"",IFERROR(INDEX('分け方の表'!$C$4:$C$103,MATCH(F1995&amp;"|"&amp;G1995,'分け方の表'!$D$4:$D$103,0))&amp;"",IFERROR(INDEX('分け方の表'!$C$4:$C$103,MATCH(F1995&amp;"|（ほか全部）",'分け方の表'!$D$4:$D$103,0))&amp;"","未分類"))))</f>
        <v/>
      </c>
      <c r="S1995" s="39">
        <f>IF(L1995&lt;&gt;1,"",IF(N1995=1,"",IF(IF(O1995&gt;0,INDEX('分け方の表'!$N$4:$N$53,O1995)&amp;"","")&lt;&gt;"",IF(INDEX('分け方の表'!$N$4:$N$53,O1995)="（数えない）","",INDEX('分け方の表'!$N$4:$N$53,O1995)&amp;""),IF(I1995&amp;""="1",IF((Q1995&lt;&gt;"")*(D1995&lt;0)*(IFERROR(INDEX('入力'!$E$30:$E$88,MATCH(Q1995,'入力'!$A$30:$A$88,0)),"")="貯める・増やす"),Q1995,""),IF(A1995&amp;""="0","",IF(Q1995&lt;&gt;"",Q1995,R1995))))))</f>
        <v/>
      </c>
      <c r="T1995" s="56">
        <f>IF(S1995="","",IF(IFERROR(INDEX('入力'!$E$30:$E$88,MATCH(S1995,'入力'!$A$30:$A$88,0)),"")="入るお金",D1995,-D1995))</f>
        <v/>
      </c>
      <c r="U1995" s="39">
        <f>IF(L1995="","",IF(L1995&lt;&gt;1,"見出しなど",IF(N1995=1,"重なり",IF(S1995="",IF(O1995&gt;0,"数えない（直した）",IF(I1995&amp;""="1","振替",IF(A1995&amp;""="0","計算対象外","数えない"))),IF(COUNTIFS('入力'!$A$30:$A$88,S1995)=0,"一覧にない費目",IF(O1995&gt;0,"直した",IF(S1995="未分類","未分類","OK")))))))</f>
        <v/>
      </c>
    </row>
    <row r="1996">
      <c r="A1996" s="40" t="n"/>
      <c r="B1996" s="34" t="n"/>
      <c r="C1996" s="35" t="n"/>
      <c r="D1996" s="36" t="n"/>
      <c r="E1996" s="35" t="n"/>
      <c r="F1996" s="35" t="n"/>
      <c r="G1996" s="35" t="n"/>
      <c r="H1996" s="35" t="n"/>
      <c r="I1996" s="40" t="n"/>
      <c r="J1996" s="35" t="n"/>
      <c r="L1996" s="39">
        <f>IF(B1996="","",IFERROR(YEAR(B1996)*0+D1996*0+1,0))</f>
        <v/>
      </c>
      <c r="M1996" s="55">
        <f>IF(L1996&lt;&gt;1,"",IF(O1996&gt;0,IF(INDEX('分け方の表'!$O$4:$O$53,O1996)&lt;&gt;"",DATE(YEAR(INDEX('分け方の表'!$O$4:$O$53,O1996)),MONTH(INDEX('分け方の表'!$O$4:$O$53,O1996)),1),DATE(YEAR(B1996),MONTH(B1996),1)),DATE(YEAR(B1996),MONTH(B1996),1)))</f>
        <v/>
      </c>
      <c r="N1996" s="39">
        <f>IF(L1996&lt;&gt;1,"",IF(J1996="",0,IF(COUNTIFS($J$4:J1996,J1996)&gt;1,1,0)))</f>
        <v/>
      </c>
      <c r="O1996" s="39">
        <f>IF(L1996&lt;&gt;1,"",IF(J1996="",0,IFERROR(MATCH(J1996,'分け方の表'!$M$4:$M$53,0),0)))</f>
        <v/>
      </c>
      <c r="P1996" s="39">
        <f>IF(L1996&lt;&gt;1,"",IF(SUMPRODUCT((COUNTIFS(C1996,"*"&amp;'分け方の表'!$F$4:$F$23&amp;"*")&gt;0)*('分け方の表'!$F$4:$F$23&lt;&gt;"")*'分け方の表'!$I$4:$I$23)=0,99,1+COUNTIFS('分け方の表'!$I$4:$I$23,"&gt;"&amp;SUMPRODUCT((COUNTIFS(C1996,"*"&amp;'分け方の表'!$F$4:$F$23&amp;"*")&gt;0)*('分け方の表'!$F$4:$F$23&lt;&gt;"")*'分け方の表'!$I$4:$I$23))))</f>
        <v/>
      </c>
      <c r="Q1996" s="39">
        <f>IF(L1996&lt;&gt;1,"",IF(P1996&gt;=99,"",INDEX('分け方の表'!$G$4:$G$23,P1996)&amp;""))</f>
        <v/>
      </c>
      <c r="R1996" s="39">
        <f>IF(L1996&lt;&gt;1,"",IF((F1996="収入")*(G1996="給与")*(E1996&lt;&gt;"")*(COUNTIFS('分け方の表'!$J$4:$J$13,E1996)&gt;0),INDEX('分け方の表'!$K$4:$K$13,MATCH(E1996,'分け方の表'!$J$4:$J$13,0))&amp;"",IFERROR(INDEX('分け方の表'!$C$4:$C$103,MATCH(F1996&amp;"|"&amp;G1996,'分け方の表'!$D$4:$D$103,0))&amp;"",IFERROR(INDEX('分け方の表'!$C$4:$C$103,MATCH(F1996&amp;"|（ほか全部）",'分け方の表'!$D$4:$D$103,0))&amp;"","未分類"))))</f>
        <v/>
      </c>
      <c r="S1996" s="39">
        <f>IF(L1996&lt;&gt;1,"",IF(N1996=1,"",IF(IF(O1996&gt;0,INDEX('分け方の表'!$N$4:$N$53,O1996)&amp;"","")&lt;&gt;"",IF(INDEX('分け方の表'!$N$4:$N$53,O1996)="（数えない）","",INDEX('分け方の表'!$N$4:$N$53,O1996)&amp;""),IF(I1996&amp;""="1",IF((Q1996&lt;&gt;"")*(D1996&lt;0)*(IFERROR(INDEX('入力'!$E$30:$E$88,MATCH(Q1996,'入力'!$A$30:$A$88,0)),"")="貯める・増やす"),Q1996,""),IF(A1996&amp;""="0","",IF(Q1996&lt;&gt;"",Q1996,R1996))))))</f>
        <v/>
      </c>
      <c r="T1996" s="56">
        <f>IF(S1996="","",IF(IFERROR(INDEX('入力'!$E$30:$E$88,MATCH(S1996,'入力'!$A$30:$A$88,0)),"")="入るお金",D1996,-D1996))</f>
        <v/>
      </c>
      <c r="U1996" s="39">
        <f>IF(L1996="","",IF(L1996&lt;&gt;1,"見出しなど",IF(N1996=1,"重なり",IF(S1996="",IF(O1996&gt;0,"数えない（直した）",IF(I1996&amp;""="1","振替",IF(A1996&amp;""="0","計算対象外","数えない"))),IF(COUNTIFS('入力'!$A$30:$A$88,S1996)=0,"一覧にない費目",IF(O1996&gt;0,"直した",IF(S1996="未分類","未分類","OK")))))))</f>
        <v/>
      </c>
    </row>
    <row r="1997">
      <c r="A1997" s="40" t="n"/>
      <c r="B1997" s="34" t="n"/>
      <c r="C1997" s="35" t="n"/>
      <c r="D1997" s="36" t="n"/>
      <c r="E1997" s="35" t="n"/>
      <c r="F1997" s="35" t="n"/>
      <c r="G1997" s="35" t="n"/>
      <c r="H1997" s="35" t="n"/>
      <c r="I1997" s="40" t="n"/>
      <c r="J1997" s="35" t="n"/>
      <c r="L1997" s="39">
        <f>IF(B1997="","",IFERROR(YEAR(B1997)*0+D1997*0+1,0))</f>
        <v/>
      </c>
      <c r="M1997" s="55">
        <f>IF(L1997&lt;&gt;1,"",IF(O1997&gt;0,IF(INDEX('分け方の表'!$O$4:$O$53,O1997)&lt;&gt;"",DATE(YEAR(INDEX('分け方の表'!$O$4:$O$53,O1997)),MONTH(INDEX('分け方の表'!$O$4:$O$53,O1997)),1),DATE(YEAR(B1997),MONTH(B1997),1)),DATE(YEAR(B1997),MONTH(B1997),1)))</f>
        <v/>
      </c>
      <c r="N1997" s="39">
        <f>IF(L1997&lt;&gt;1,"",IF(J1997="",0,IF(COUNTIFS($J$4:J1997,J1997)&gt;1,1,0)))</f>
        <v/>
      </c>
      <c r="O1997" s="39">
        <f>IF(L1997&lt;&gt;1,"",IF(J1997="",0,IFERROR(MATCH(J1997,'分け方の表'!$M$4:$M$53,0),0)))</f>
        <v/>
      </c>
      <c r="P1997" s="39">
        <f>IF(L1997&lt;&gt;1,"",IF(SUMPRODUCT((COUNTIFS(C1997,"*"&amp;'分け方の表'!$F$4:$F$23&amp;"*")&gt;0)*('分け方の表'!$F$4:$F$23&lt;&gt;"")*'分け方の表'!$I$4:$I$23)=0,99,1+COUNTIFS('分け方の表'!$I$4:$I$23,"&gt;"&amp;SUMPRODUCT((COUNTIFS(C1997,"*"&amp;'分け方の表'!$F$4:$F$23&amp;"*")&gt;0)*('分け方の表'!$F$4:$F$23&lt;&gt;"")*'分け方の表'!$I$4:$I$23))))</f>
        <v/>
      </c>
      <c r="Q1997" s="39">
        <f>IF(L1997&lt;&gt;1,"",IF(P1997&gt;=99,"",INDEX('分け方の表'!$G$4:$G$23,P1997)&amp;""))</f>
        <v/>
      </c>
      <c r="R1997" s="39">
        <f>IF(L1997&lt;&gt;1,"",IF((F1997="収入")*(G1997="給与")*(E1997&lt;&gt;"")*(COUNTIFS('分け方の表'!$J$4:$J$13,E1997)&gt;0),INDEX('分け方の表'!$K$4:$K$13,MATCH(E1997,'分け方の表'!$J$4:$J$13,0))&amp;"",IFERROR(INDEX('分け方の表'!$C$4:$C$103,MATCH(F1997&amp;"|"&amp;G1997,'分け方の表'!$D$4:$D$103,0))&amp;"",IFERROR(INDEX('分け方の表'!$C$4:$C$103,MATCH(F1997&amp;"|（ほか全部）",'分け方の表'!$D$4:$D$103,0))&amp;"","未分類"))))</f>
        <v/>
      </c>
      <c r="S1997" s="39">
        <f>IF(L1997&lt;&gt;1,"",IF(N1997=1,"",IF(IF(O1997&gt;0,INDEX('分け方の表'!$N$4:$N$53,O1997)&amp;"","")&lt;&gt;"",IF(INDEX('分け方の表'!$N$4:$N$53,O1997)="（数えない）","",INDEX('分け方の表'!$N$4:$N$53,O1997)&amp;""),IF(I1997&amp;""="1",IF((Q1997&lt;&gt;"")*(D1997&lt;0)*(IFERROR(INDEX('入力'!$E$30:$E$88,MATCH(Q1997,'入力'!$A$30:$A$88,0)),"")="貯める・増やす"),Q1997,""),IF(A1997&amp;""="0","",IF(Q1997&lt;&gt;"",Q1997,R1997))))))</f>
        <v/>
      </c>
      <c r="T1997" s="56">
        <f>IF(S1997="","",IF(IFERROR(INDEX('入力'!$E$30:$E$88,MATCH(S1997,'入力'!$A$30:$A$88,0)),"")="入るお金",D1997,-D1997))</f>
        <v/>
      </c>
      <c r="U1997" s="39">
        <f>IF(L1997="","",IF(L1997&lt;&gt;1,"見出しなど",IF(N1997=1,"重なり",IF(S1997="",IF(O1997&gt;0,"数えない（直した）",IF(I1997&amp;""="1","振替",IF(A1997&amp;""="0","計算対象外","数えない"))),IF(COUNTIFS('入力'!$A$30:$A$88,S1997)=0,"一覧にない費目",IF(O1997&gt;0,"直した",IF(S1997="未分類","未分類","OK")))))))</f>
        <v/>
      </c>
    </row>
    <row r="1998">
      <c r="A1998" s="40" t="n"/>
      <c r="B1998" s="34" t="n"/>
      <c r="C1998" s="35" t="n"/>
      <c r="D1998" s="36" t="n"/>
      <c r="E1998" s="35" t="n"/>
      <c r="F1998" s="35" t="n"/>
      <c r="G1998" s="35" t="n"/>
      <c r="H1998" s="35" t="n"/>
      <c r="I1998" s="40" t="n"/>
      <c r="J1998" s="35" t="n"/>
      <c r="L1998" s="39">
        <f>IF(B1998="","",IFERROR(YEAR(B1998)*0+D1998*0+1,0))</f>
        <v/>
      </c>
      <c r="M1998" s="55">
        <f>IF(L1998&lt;&gt;1,"",IF(O1998&gt;0,IF(INDEX('分け方の表'!$O$4:$O$53,O1998)&lt;&gt;"",DATE(YEAR(INDEX('分け方の表'!$O$4:$O$53,O1998)),MONTH(INDEX('分け方の表'!$O$4:$O$53,O1998)),1),DATE(YEAR(B1998),MONTH(B1998),1)),DATE(YEAR(B1998),MONTH(B1998),1)))</f>
        <v/>
      </c>
      <c r="N1998" s="39">
        <f>IF(L1998&lt;&gt;1,"",IF(J1998="",0,IF(COUNTIFS($J$4:J1998,J1998)&gt;1,1,0)))</f>
        <v/>
      </c>
      <c r="O1998" s="39">
        <f>IF(L1998&lt;&gt;1,"",IF(J1998="",0,IFERROR(MATCH(J1998,'分け方の表'!$M$4:$M$53,0),0)))</f>
        <v/>
      </c>
      <c r="P1998" s="39">
        <f>IF(L1998&lt;&gt;1,"",IF(SUMPRODUCT((COUNTIFS(C1998,"*"&amp;'分け方の表'!$F$4:$F$23&amp;"*")&gt;0)*('分け方の表'!$F$4:$F$23&lt;&gt;"")*'分け方の表'!$I$4:$I$23)=0,99,1+COUNTIFS('分け方の表'!$I$4:$I$23,"&gt;"&amp;SUMPRODUCT((COUNTIFS(C1998,"*"&amp;'分け方の表'!$F$4:$F$23&amp;"*")&gt;0)*('分け方の表'!$F$4:$F$23&lt;&gt;"")*'分け方の表'!$I$4:$I$23))))</f>
        <v/>
      </c>
      <c r="Q1998" s="39">
        <f>IF(L1998&lt;&gt;1,"",IF(P1998&gt;=99,"",INDEX('分け方の表'!$G$4:$G$23,P1998)&amp;""))</f>
        <v/>
      </c>
      <c r="R1998" s="39">
        <f>IF(L1998&lt;&gt;1,"",IF((F1998="収入")*(G1998="給与")*(E1998&lt;&gt;"")*(COUNTIFS('分け方の表'!$J$4:$J$13,E1998)&gt;0),INDEX('分け方の表'!$K$4:$K$13,MATCH(E1998,'分け方の表'!$J$4:$J$13,0))&amp;"",IFERROR(INDEX('分け方の表'!$C$4:$C$103,MATCH(F1998&amp;"|"&amp;G1998,'分け方の表'!$D$4:$D$103,0))&amp;"",IFERROR(INDEX('分け方の表'!$C$4:$C$103,MATCH(F1998&amp;"|（ほか全部）",'分け方の表'!$D$4:$D$103,0))&amp;"","未分類"))))</f>
        <v/>
      </c>
      <c r="S1998" s="39">
        <f>IF(L1998&lt;&gt;1,"",IF(N1998=1,"",IF(IF(O1998&gt;0,INDEX('分け方の表'!$N$4:$N$53,O1998)&amp;"","")&lt;&gt;"",IF(INDEX('分け方の表'!$N$4:$N$53,O1998)="（数えない）","",INDEX('分け方の表'!$N$4:$N$53,O1998)&amp;""),IF(I1998&amp;""="1",IF((Q1998&lt;&gt;"")*(D1998&lt;0)*(IFERROR(INDEX('入力'!$E$30:$E$88,MATCH(Q1998,'入力'!$A$30:$A$88,0)),"")="貯める・増やす"),Q1998,""),IF(A1998&amp;""="0","",IF(Q1998&lt;&gt;"",Q1998,R1998))))))</f>
        <v/>
      </c>
      <c r="T1998" s="56">
        <f>IF(S1998="","",IF(IFERROR(INDEX('入力'!$E$30:$E$88,MATCH(S1998,'入力'!$A$30:$A$88,0)),"")="入るお金",D1998,-D1998))</f>
        <v/>
      </c>
      <c r="U1998" s="39">
        <f>IF(L1998="","",IF(L1998&lt;&gt;1,"見出しなど",IF(N1998=1,"重なり",IF(S1998="",IF(O1998&gt;0,"数えない（直した）",IF(I1998&amp;""="1","振替",IF(A1998&amp;""="0","計算対象外","数えない"))),IF(COUNTIFS('入力'!$A$30:$A$88,S1998)=0,"一覧にない費目",IF(O1998&gt;0,"直した",IF(S1998="未分類","未分類","OK")))))))</f>
        <v/>
      </c>
    </row>
    <row r="1999">
      <c r="A1999" s="40" t="n"/>
      <c r="B1999" s="34" t="n"/>
      <c r="C1999" s="35" t="n"/>
      <c r="D1999" s="36" t="n"/>
      <c r="E1999" s="35" t="n"/>
      <c r="F1999" s="35" t="n"/>
      <c r="G1999" s="35" t="n"/>
      <c r="H1999" s="35" t="n"/>
      <c r="I1999" s="40" t="n"/>
      <c r="J1999" s="35" t="n"/>
      <c r="L1999" s="39">
        <f>IF(B1999="","",IFERROR(YEAR(B1999)*0+D1999*0+1,0))</f>
        <v/>
      </c>
      <c r="M1999" s="55">
        <f>IF(L1999&lt;&gt;1,"",IF(O1999&gt;0,IF(INDEX('分け方の表'!$O$4:$O$53,O1999)&lt;&gt;"",DATE(YEAR(INDEX('分け方の表'!$O$4:$O$53,O1999)),MONTH(INDEX('分け方の表'!$O$4:$O$53,O1999)),1),DATE(YEAR(B1999),MONTH(B1999),1)),DATE(YEAR(B1999),MONTH(B1999),1)))</f>
        <v/>
      </c>
      <c r="N1999" s="39">
        <f>IF(L1999&lt;&gt;1,"",IF(J1999="",0,IF(COUNTIFS($J$4:J1999,J1999)&gt;1,1,0)))</f>
        <v/>
      </c>
      <c r="O1999" s="39">
        <f>IF(L1999&lt;&gt;1,"",IF(J1999="",0,IFERROR(MATCH(J1999,'分け方の表'!$M$4:$M$53,0),0)))</f>
        <v/>
      </c>
      <c r="P1999" s="39">
        <f>IF(L1999&lt;&gt;1,"",IF(SUMPRODUCT((COUNTIFS(C1999,"*"&amp;'分け方の表'!$F$4:$F$23&amp;"*")&gt;0)*('分け方の表'!$F$4:$F$23&lt;&gt;"")*'分け方の表'!$I$4:$I$23)=0,99,1+COUNTIFS('分け方の表'!$I$4:$I$23,"&gt;"&amp;SUMPRODUCT((COUNTIFS(C1999,"*"&amp;'分け方の表'!$F$4:$F$23&amp;"*")&gt;0)*('分け方の表'!$F$4:$F$23&lt;&gt;"")*'分け方の表'!$I$4:$I$23))))</f>
        <v/>
      </c>
      <c r="Q1999" s="39">
        <f>IF(L1999&lt;&gt;1,"",IF(P1999&gt;=99,"",INDEX('分け方の表'!$G$4:$G$23,P1999)&amp;""))</f>
        <v/>
      </c>
      <c r="R1999" s="39">
        <f>IF(L1999&lt;&gt;1,"",IF((F1999="収入")*(G1999="給与")*(E1999&lt;&gt;"")*(COUNTIFS('分け方の表'!$J$4:$J$13,E1999)&gt;0),INDEX('分け方の表'!$K$4:$K$13,MATCH(E1999,'分け方の表'!$J$4:$J$13,0))&amp;"",IFERROR(INDEX('分け方の表'!$C$4:$C$103,MATCH(F1999&amp;"|"&amp;G1999,'分け方の表'!$D$4:$D$103,0))&amp;"",IFERROR(INDEX('分け方の表'!$C$4:$C$103,MATCH(F1999&amp;"|（ほか全部）",'分け方の表'!$D$4:$D$103,0))&amp;"","未分類"))))</f>
        <v/>
      </c>
      <c r="S1999" s="39">
        <f>IF(L1999&lt;&gt;1,"",IF(N1999=1,"",IF(IF(O1999&gt;0,INDEX('分け方の表'!$N$4:$N$53,O1999)&amp;"","")&lt;&gt;"",IF(INDEX('分け方の表'!$N$4:$N$53,O1999)="（数えない）","",INDEX('分け方の表'!$N$4:$N$53,O1999)&amp;""),IF(I1999&amp;""="1",IF((Q1999&lt;&gt;"")*(D1999&lt;0)*(IFERROR(INDEX('入力'!$E$30:$E$88,MATCH(Q1999,'入力'!$A$30:$A$88,0)),"")="貯める・増やす"),Q1999,""),IF(A1999&amp;""="0","",IF(Q1999&lt;&gt;"",Q1999,R1999))))))</f>
        <v/>
      </c>
      <c r="T1999" s="56">
        <f>IF(S1999="","",IF(IFERROR(INDEX('入力'!$E$30:$E$88,MATCH(S1999,'入力'!$A$30:$A$88,0)),"")="入るお金",D1999,-D1999))</f>
        <v/>
      </c>
      <c r="U1999" s="39">
        <f>IF(L1999="","",IF(L1999&lt;&gt;1,"見出しなど",IF(N1999=1,"重なり",IF(S1999="",IF(O1999&gt;0,"数えない（直した）",IF(I1999&amp;""="1","振替",IF(A1999&amp;""="0","計算対象外","数えない"))),IF(COUNTIFS('入力'!$A$30:$A$88,S1999)=0,"一覧にない費目",IF(O1999&gt;0,"直した",IF(S1999="未分類","未分類","OK")))))))</f>
        <v/>
      </c>
    </row>
    <row r="2000">
      <c r="A2000" s="40" t="n"/>
      <c r="B2000" s="34" t="n"/>
      <c r="C2000" s="35" t="n"/>
      <c r="D2000" s="36" t="n"/>
      <c r="E2000" s="35" t="n"/>
      <c r="F2000" s="35" t="n"/>
      <c r="G2000" s="35" t="n"/>
      <c r="H2000" s="35" t="n"/>
      <c r="I2000" s="40" t="n"/>
      <c r="J2000" s="35" t="n"/>
      <c r="L2000" s="39">
        <f>IF(B2000="","",IFERROR(YEAR(B2000)*0+D2000*0+1,0))</f>
        <v/>
      </c>
      <c r="M2000" s="55">
        <f>IF(L2000&lt;&gt;1,"",IF(O2000&gt;0,IF(INDEX('分け方の表'!$O$4:$O$53,O2000)&lt;&gt;"",DATE(YEAR(INDEX('分け方の表'!$O$4:$O$53,O2000)),MONTH(INDEX('分け方の表'!$O$4:$O$53,O2000)),1),DATE(YEAR(B2000),MONTH(B2000),1)),DATE(YEAR(B2000),MONTH(B2000),1)))</f>
        <v/>
      </c>
      <c r="N2000" s="39">
        <f>IF(L2000&lt;&gt;1,"",IF(J2000="",0,IF(COUNTIFS($J$4:J2000,J2000)&gt;1,1,0)))</f>
        <v/>
      </c>
      <c r="O2000" s="39">
        <f>IF(L2000&lt;&gt;1,"",IF(J2000="",0,IFERROR(MATCH(J2000,'分け方の表'!$M$4:$M$53,0),0)))</f>
        <v/>
      </c>
      <c r="P2000" s="39">
        <f>IF(L2000&lt;&gt;1,"",IF(SUMPRODUCT((COUNTIFS(C2000,"*"&amp;'分け方の表'!$F$4:$F$23&amp;"*")&gt;0)*('分け方の表'!$F$4:$F$23&lt;&gt;"")*'分け方の表'!$I$4:$I$23)=0,99,1+COUNTIFS('分け方の表'!$I$4:$I$23,"&gt;"&amp;SUMPRODUCT((COUNTIFS(C2000,"*"&amp;'分け方の表'!$F$4:$F$23&amp;"*")&gt;0)*('分け方の表'!$F$4:$F$23&lt;&gt;"")*'分け方の表'!$I$4:$I$23))))</f>
        <v/>
      </c>
      <c r="Q2000" s="39">
        <f>IF(L2000&lt;&gt;1,"",IF(P2000&gt;=99,"",INDEX('分け方の表'!$G$4:$G$23,P2000)&amp;""))</f>
        <v/>
      </c>
      <c r="R2000" s="39">
        <f>IF(L2000&lt;&gt;1,"",IF((F2000="収入")*(G2000="給与")*(E2000&lt;&gt;"")*(COUNTIFS('分け方の表'!$J$4:$J$13,E2000)&gt;0),INDEX('分け方の表'!$K$4:$K$13,MATCH(E2000,'分け方の表'!$J$4:$J$13,0))&amp;"",IFERROR(INDEX('分け方の表'!$C$4:$C$103,MATCH(F2000&amp;"|"&amp;G2000,'分け方の表'!$D$4:$D$103,0))&amp;"",IFERROR(INDEX('分け方の表'!$C$4:$C$103,MATCH(F2000&amp;"|（ほか全部）",'分け方の表'!$D$4:$D$103,0))&amp;"","未分類"))))</f>
        <v/>
      </c>
      <c r="S2000" s="39">
        <f>IF(L2000&lt;&gt;1,"",IF(N2000=1,"",IF(IF(O2000&gt;0,INDEX('分け方の表'!$N$4:$N$53,O2000)&amp;"","")&lt;&gt;"",IF(INDEX('分け方の表'!$N$4:$N$53,O2000)="（数えない）","",INDEX('分け方の表'!$N$4:$N$53,O2000)&amp;""),IF(I2000&amp;""="1",IF((Q2000&lt;&gt;"")*(D2000&lt;0)*(IFERROR(INDEX('入力'!$E$30:$E$88,MATCH(Q2000,'入力'!$A$30:$A$88,0)),"")="貯める・増やす"),Q2000,""),IF(A2000&amp;""="0","",IF(Q2000&lt;&gt;"",Q2000,R2000))))))</f>
        <v/>
      </c>
      <c r="T2000" s="56">
        <f>IF(S2000="","",IF(IFERROR(INDEX('入力'!$E$30:$E$88,MATCH(S2000,'入力'!$A$30:$A$88,0)),"")="入るお金",D2000,-D2000))</f>
        <v/>
      </c>
      <c r="U2000" s="39">
        <f>IF(L2000="","",IF(L2000&lt;&gt;1,"見出しなど",IF(N2000=1,"重なり",IF(S2000="",IF(O2000&gt;0,"数えない（直した）",IF(I2000&amp;""="1","振替",IF(A2000&amp;""="0","計算対象外","数えない"))),IF(COUNTIFS('入力'!$A$30:$A$88,S2000)=0,"一覧にない費目",IF(O2000&gt;0,"直した",IF(S2000="未分類","未分類","OK")))))))</f>
        <v/>
      </c>
    </row>
    <row r="2001">
      <c r="A2001" s="40" t="n"/>
      <c r="B2001" s="34" t="n"/>
      <c r="C2001" s="35" t="n"/>
      <c r="D2001" s="36" t="n"/>
      <c r="E2001" s="35" t="n"/>
      <c r="F2001" s="35" t="n"/>
      <c r="G2001" s="35" t="n"/>
      <c r="H2001" s="35" t="n"/>
      <c r="I2001" s="40" t="n"/>
      <c r="J2001" s="35" t="n"/>
      <c r="L2001" s="39">
        <f>IF(B2001="","",IFERROR(YEAR(B2001)*0+D2001*0+1,0))</f>
        <v/>
      </c>
      <c r="M2001" s="55">
        <f>IF(L2001&lt;&gt;1,"",IF(O2001&gt;0,IF(INDEX('分け方の表'!$O$4:$O$53,O2001)&lt;&gt;"",DATE(YEAR(INDEX('分け方の表'!$O$4:$O$53,O2001)),MONTH(INDEX('分け方の表'!$O$4:$O$53,O2001)),1),DATE(YEAR(B2001),MONTH(B2001),1)),DATE(YEAR(B2001),MONTH(B2001),1)))</f>
        <v/>
      </c>
      <c r="N2001" s="39">
        <f>IF(L2001&lt;&gt;1,"",IF(J2001="",0,IF(COUNTIFS($J$4:J2001,J2001)&gt;1,1,0)))</f>
        <v/>
      </c>
      <c r="O2001" s="39">
        <f>IF(L2001&lt;&gt;1,"",IF(J2001="",0,IFERROR(MATCH(J2001,'分け方の表'!$M$4:$M$53,0),0)))</f>
        <v/>
      </c>
      <c r="P2001" s="39">
        <f>IF(L2001&lt;&gt;1,"",IF(SUMPRODUCT((COUNTIFS(C2001,"*"&amp;'分け方の表'!$F$4:$F$23&amp;"*")&gt;0)*('分け方の表'!$F$4:$F$23&lt;&gt;"")*'分け方の表'!$I$4:$I$23)=0,99,1+COUNTIFS('分け方の表'!$I$4:$I$23,"&gt;"&amp;SUMPRODUCT((COUNTIFS(C2001,"*"&amp;'分け方の表'!$F$4:$F$23&amp;"*")&gt;0)*('分け方の表'!$F$4:$F$23&lt;&gt;"")*'分け方の表'!$I$4:$I$23))))</f>
        <v/>
      </c>
      <c r="Q2001" s="39">
        <f>IF(L2001&lt;&gt;1,"",IF(P2001&gt;=99,"",INDEX('分け方の表'!$G$4:$G$23,P2001)&amp;""))</f>
        <v/>
      </c>
      <c r="R2001" s="39">
        <f>IF(L2001&lt;&gt;1,"",IF((F2001="収入")*(G2001="給与")*(E2001&lt;&gt;"")*(COUNTIFS('分け方の表'!$J$4:$J$13,E2001)&gt;0),INDEX('分け方の表'!$K$4:$K$13,MATCH(E2001,'分け方の表'!$J$4:$J$13,0))&amp;"",IFERROR(INDEX('分け方の表'!$C$4:$C$103,MATCH(F2001&amp;"|"&amp;G2001,'分け方の表'!$D$4:$D$103,0))&amp;"",IFERROR(INDEX('分け方の表'!$C$4:$C$103,MATCH(F2001&amp;"|（ほか全部）",'分け方の表'!$D$4:$D$103,0))&amp;"","未分類"))))</f>
        <v/>
      </c>
      <c r="S2001" s="39">
        <f>IF(L2001&lt;&gt;1,"",IF(N2001=1,"",IF(IF(O2001&gt;0,INDEX('分け方の表'!$N$4:$N$53,O2001)&amp;"","")&lt;&gt;"",IF(INDEX('分け方の表'!$N$4:$N$53,O2001)="（数えない）","",INDEX('分け方の表'!$N$4:$N$53,O2001)&amp;""),IF(I2001&amp;""="1",IF((Q2001&lt;&gt;"")*(D2001&lt;0)*(IFERROR(INDEX('入力'!$E$30:$E$88,MATCH(Q2001,'入力'!$A$30:$A$88,0)),"")="貯める・増やす"),Q2001,""),IF(A2001&amp;""="0","",IF(Q2001&lt;&gt;"",Q2001,R2001))))))</f>
        <v/>
      </c>
      <c r="T2001" s="56">
        <f>IF(S2001="","",IF(IFERROR(INDEX('入力'!$E$30:$E$88,MATCH(S2001,'入力'!$A$30:$A$88,0)),"")="入るお金",D2001,-D2001))</f>
        <v/>
      </c>
      <c r="U2001" s="39">
        <f>IF(L2001="","",IF(L2001&lt;&gt;1,"見出しなど",IF(N2001=1,"重なり",IF(S2001="",IF(O2001&gt;0,"数えない（直した）",IF(I2001&amp;""="1","振替",IF(A2001&amp;""="0","計算対象外","数えない"))),IF(COUNTIFS('入力'!$A$30:$A$88,S2001)=0,"一覧にない費目",IF(O2001&gt;0,"直した",IF(S2001="未分類","未分類","OK")))))))</f>
        <v/>
      </c>
    </row>
    <row r="2002">
      <c r="A2002" s="40" t="n"/>
      <c r="B2002" s="34" t="n"/>
      <c r="C2002" s="35" t="n"/>
      <c r="D2002" s="36" t="n"/>
      <c r="E2002" s="35" t="n"/>
      <c r="F2002" s="35" t="n"/>
      <c r="G2002" s="35" t="n"/>
      <c r="H2002" s="35" t="n"/>
      <c r="I2002" s="40" t="n"/>
      <c r="J2002" s="35" t="n"/>
      <c r="L2002" s="39">
        <f>IF(B2002="","",IFERROR(YEAR(B2002)*0+D2002*0+1,0))</f>
        <v/>
      </c>
      <c r="M2002" s="55">
        <f>IF(L2002&lt;&gt;1,"",IF(O2002&gt;0,IF(INDEX('分け方の表'!$O$4:$O$53,O2002)&lt;&gt;"",DATE(YEAR(INDEX('分け方の表'!$O$4:$O$53,O2002)),MONTH(INDEX('分け方の表'!$O$4:$O$53,O2002)),1),DATE(YEAR(B2002),MONTH(B2002),1)),DATE(YEAR(B2002),MONTH(B2002),1)))</f>
        <v/>
      </c>
      <c r="N2002" s="39">
        <f>IF(L2002&lt;&gt;1,"",IF(J2002="",0,IF(COUNTIFS($J$4:J2002,J2002)&gt;1,1,0)))</f>
        <v/>
      </c>
      <c r="O2002" s="39">
        <f>IF(L2002&lt;&gt;1,"",IF(J2002="",0,IFERROR(MATCH(J2002,'分け方の表'!$M$4:$M$53,0),0)))</f>
        <v/>
      </c>
      <c r="P2002" s="39">
        <f>IF(L2002&lt;&gt;1,"",IF(SUMPRODUCT((COUNTIFS(C2002,"*"&amp;'分け方の表'!$F$4:$F$23&amp;"*")&gt;0)*('分け方の表'!$F$4:$F$23&lt;&gt;"")*'分け方の表'!$I$4:$I$23)=0,99,1+COUNTIFS('分け方の表'!$I$4:$I$23,"&gt;"&amp;SUMPRODUCT((COUNTIFS(C2002,"*"&amp;'分け方の表'!$F$4:$F$23&amp;"*")&gt;0)*('分け方の表'!$F$4:$F$23&lt;&gt;"")*'分け方の表'!$I$4:$I$23))))</f>
        <v/>
      </c>
      <c r="Q2002" s="39">
        <f>IF(L2002&lt;&gt;1,"",IF(P2002&gt;=99,"",INDEX('分け方の表'!$G$4:$G$23,P2002)&amp;""))</f>
        <v/>
      </c>
      <c r="R2002" s="39">
        <f>IF(L2002&lt;&gt;1,"",IF((F2002="収入")*(G2002="給与")*(E2002&lt;&gt;"")*(COUNTIFS('分け方の表'!$J$4:$J$13,E2002)&gt;0),INDEX('分け方の表'!$K$4:$K$13,MATCH(E2002,'分け方の表'!$J$4:$J$13,0))&amp;"",IFERROR(INDEX('分け方の表'!$C$4:$C$103,MATCH(F2002&amp;"|"&amp;G2002,'分け方の表'!$D$4:$D$103,0))&amp;"",IFERROR(INDEX('分け方の表'!$C$4:$C$103,MATCH(F2002&amp;"|（ほか全部）",'分け方の表'!$D$4:$D$103,0))&amp;"","未分類"))))</f>
        <v/>
      </c>
      <c r="S2002" s="39">
        <f>IF(L2002&lt;&gt;1,"",IF(N2002=1,"",IF(IF(O2002&gt;0,INDEX('分け方の表'!$N$4:$N$53,O2002)&amp;"","")&lt;&gt;"",IF(INDEX('分け方の表'!$N$4:$N$53,O2002)="（数えない）","",INDEX('分け方の表'!$N$4:$N$53,O2002)&amp;""),IF(I2002&amp;""="1",IF((Q2002&lt;&gt;"")*(D2002&lt;0)*(IFERROR(INDEX('入力'!$E$30:$E$88,MATCH(Q2002,'入力'!$A$30:$A$88,0)),"")="貯める・増やす"),Q2002,""),IF(A2002&amp;""="0","",IF(Q2002&lt;&gt;"",Q2002,R2002))))))</f>
        <v/>
      </c>
      <c r="T2002" s="56">
        <f>IF(S2002="","",IF(IFERROR(INDEX('入力'!$E$30:$E$88,MATCH(S2002,'入力'!$A$30:$A$88,0)),"")="入るお金",D2002,-D2002))</f>
        <v/>
      </c>
      <c r="U2002" s="39">
        <f>IF(L2002="","",IF(L2002&lt;&gt;1,"見出しなど",IF(N2002=1,"重なり",IF(S2002="",IF(O2002&gt;0,"数えない（直した）",IF(I2002&amp;""="1","振替",IF(A2002&amp;""="0","計算対象外","数えない"))),IF(COUNTIFS('入力'!$A$30:$A$88,S2002)=0,"一覧にない費目",IF(O2002&gt;0,"直した",IF(S2002="未分類","未分類","OK")))))))</f>
        <v/>
      </c>
    </row>
    <row r="2003">
      <c r="A2003" s="40" t="n"/>
      <c r="B2003" s="34" t="n"/>
      <c r="C2003" s="35" t="n"/>
      <c r="D2003" s="36" t="n"/>
      <c r="E2003" s="35" t="n"/>
      <c r="F2003" s="35" t="n"/>
      <c r="G2003" s="35" t="n"/>
      <c r="H2003" s="35" t="n"/>
      <c r="I2003" s="40" t="n"/>
      <c r="J2003" s="35" t="n"/>
      <c r="L2003" s="39">
        <f>IF(B2003="","",IFERROR(YEAR(B2003)*0+D2003*0+1,0))</f>
        <v/>
      </c>
      <c r="M2003" s="55">
        <f>IF(L2003&lt;&gt;1,"",IF(O2003&gt;0,IF(INDEX('分け方の表'!$O$4:$O$53,O2003)&lt;&gt;"",DATE(YEAR(INDEX('分け方の表'!$O$4:$O$53,O2003)),MONTH(INDEX('分け方の表'!$O$4:$O$53,O2003)),1),DATE(YEAR(B2003),MONTH(B2003),1)),DATE(YEAR(B2003),MONTH(B2003),1)))</f>
        <v/>
      </c>
      <c r="N2003" s="39">
        <f>IF(L2003&lt;&gt;1,"",IF(J2003="",0,IF(COUNTIFS($J$4:J2003,J2003)&gt;1,1,0)))</f>
        <v/>
      </c>
      <c r="O2003" s="39">
        <f>IF(L2003&lt;&gt;1,"",IF(J2003="",0,IFERROR(MATCH(J2003,'分け方の表'!$M$4:$M$53,0),0)))</f>
        <v/>
      </c>
      <c r="P2003" s="39">
        <f>IF(L2003&lt;&gt;1,"",IF(SUMPRODUCT((COUNTIFS(C2003,"*"&amp;'分け方の表'!$F$4:$F$23&amp;"*")&gt;0)*('分け方の表'!$F$4:$F$23&lt;&gt;"")*'分け方の表'!$I$4:$I$23)=0,99,1+COUNTIFS('分け方の表'!$I$4:$I$23,"&gt;"&amp;SUMPRODUCT((COUNTIFS(C2003,"*"&amp;'分け方の表'!$F$4:$F$23&amp;"*")&gt;0)*('分け方の表'!$F$4:$F$23&lt;&gt;"")*'分け方の表'!$I$4:$I$23))))</f>
        <v/>
      </c>
      <c r="Q2003" s="39">
        <f>IF(L2003&lt;&gt;1,"",IF(P2003&gt;=99,"",INDEX('分け方の表'!$G$4:$G$23,P2003)&amp;""))</f>
        <v/>
      </c>
      <c r="R2003" s="39">
        <f>IF(L2003&lt;&gt;1,"",IF((F2003="収入")*(G2003="給与")*(E2003&lt;&gt;"")*(COUNTIFS('分け方の表'!$J$4:$J$13,E2003)&gt;0),INDEX('分け方の表'!$K$4:$K$13,MATCH(E2003,'分け方の表'!$J$4:$J$13,0))&amp;"",IFERROR(INDEX('分け方の表'!$C$4:$C$103,MATCH(F2003&amp;"|"&amp;G2003,'分け方の表'!$D$4:$D$103,0))&amp;"",IFERROR(INDEX('分け方の表'!$C$4:$C$103,MATCH(F2003&amp;"|（ほか全部）",'分け方の表'!$D$4:$D$103,0))&amp;"","未分類"))))</f>
        <v/>
      </c>
      <c r="S2003" s="39">
        <f>IF(L2003&lt;&gt;1,"",IF(N2003=1,"",IF(IF(O2003&gt;0,INDEX('分け方の表'!$N$4:$N$53,O2003)&amp;"","")&lt;&gt;"",IF(INDEX('分け方の表'!$N$4:$N$53,O2003)="（数えない）","",INDEX('分け方の表'!$N$4:$N$53,O2003)&amp;""),IF(I2003&amp;""="1",IF((Q2003&lt;&gt;"")*(D2003&lt;0)*(IFERROR(INDEX('入力'!$E$30:$E$88,MATCH(Q2003,'入力'!$A$30:$A$88,0)),"")="貯める・増やす"),Q2003,""),IF(A2003&amp;""="0","",IF(Q2003&lt;&gt;"",Q2003,R2003))))))</f>
        <v/>
      </c>
      <c r="T2003" s="56">
        <f>IF(S2003="","",IF(IFERROR(INDEX('入力'!$E$30:$E$88,MATCH(S2003,'入力'!$A$30:$A$88,0)),"")="入るお金",D2003,-D2003))</f>
        <v/>
      </c>
      <c r="U2003" s="39">
        <f>IF(L2003="","",IF(L2003&lt;&gt;1,"見出しなど",IF(N2003=1,"重なり",IF(S2003="",IF(O2003&gt;0,"数えない（直した）",IF(I2003&amp;""="1","振替",IF(A2003&amp;""="0","計算対象外","数えない"))),IF(COUNTIFS('入力'!$A$30:$A$88,S2003)=0,"一覧にない費目",IF(O2003&gt;0,"直した",IF(S2003="未分類","未分類","OK")))))))</f>
        <v/>
      </c>
    </row>
    <row r="2004">
      <c r="A2004" s="40" t="n"/>
      <c r="B2004" s="34" t="n"/>
      <c r="C2004" s="35" t="n"/>
      <c r="D2004" s="36" t="n"/>
      <c r="E2004" s="35" t="n"/>
      <c r="F2004" s="35" t="n"/>
      <c r="G2004" s="35" t="n"/>
      <c r="H2004" s="35" t="n"/>
      <c r="I2004" s="40" t="n"/>
      <c r="J2004" s="35" t="n"/>
      <c r="L2004" s="39">
        <f>IF(B2004="","",IFERROR(YEAR(B2004)*0+D2004*0+1,0))</f>
        <v/>
      </c>
      <c r="M2004" s="55">
        <f>IF(L2004&lt;&gt;1,"",IF(O2004&gt;0,IF(INDEX('分け方の表'!$O$4:$O$53,O2004)&lt;&gt;"",DATE(YEAR(INDEX('分け方の表'!$O$4:$O$53,O2004)),MONTH(INDEX('分け方の表'!$O$4:$O$53,O2004)),1),DATE(YEAR(B2004),MONTH(B2004),1)),DATE(YEAR(B2004),MONTH(B2004),1)))</f>
        <v/>
      </c>
      <c r="N2004" s="39">
        <f>IF(L2004&lt;&gt;1,"",IF(J2004="",0,IF(COUNTIFS($J$4:J2004,J2004)&gt;1,1,0)))</f>
        <v/>
      </c>
      <c r="O2004" s="39">
        <f>IF(L2004&lt;&gt;1,"",IF(J2004="",0,IFERROR(MATCH(J2004,'分け方の表'!$M$4:$M$53,0),0)))</f>
        <v/>
      </c>
      <c r="P2004" s="39">
        <f>IF(L2004&lt;&gt;1,"",IF(SUMPRODUCT((COUNTIFS(C2004,"*"&amp;'分け方の表'!$F$4:$F$23&amp;"*")&gt;0)*('分け方の表'!$F$4:$F$23&lt;&gt;"")*'分け方の表'!$I$4:$I$23)=0,99,1+COUNTIFS('分け方の表'!$I$4:$I$23,"&gt;"&amp;SUMPRODUCT((COUNTIFS(C2004,"*"&amp;'分け方の表'!$F$4:$F$23&amp;"*")&gt;0)*('分け方の表'!$F$4:$F$23&lt;&gt;"")*'分け方の表'!$I$4:$I$23))))</f>
        <v/>
      </c>
      <c r="Q2004" s="39">
        <f>IF(L2004&lt;&gt;1,"",IF(P2004&gt;=99,"",INDEX('分け方の表'!$G$4:$G$23,P2004)&amp;""))</f>
        <v/>
      </c>
      <c r="R2004" s="39">
        <f>IF(L2004&lt;&gt;1,"",IF((F2004="収入")*(G2004="給与")*(E2004&lt;&gt;"")*(COUNTIFS('分け方の表'!$J$4:$J$13,E2004)&gt;0),INDEX('分け方の表'!$K$4:$K$13,MATCH(E2004,'分け方の表'!$J$4:$J$13,0))&amp;"",IFERROR(INDEX('分け方の表'!$C$4:$C$103,MATCH(F2004&amp;"|"&amp;G2004,'分け方の表'!$D$4:$D$103,0))&amp;"",IFERROR(INDEX('分け方の表'!$C$4:$C$103,MATCH(F2004&amp;"|（ほか全部）",'分け方の表'!$D$4:$D$103,0))&amp;"","未分類"))))</f>
        <v/>
      </c>
      <c r="S2004" s="39">
        <f>IF(L2004&lt;&gt;1,"",IF(N2004=1,"",IF(IF(O2004&gt;0,INDEX('分け方の表'!$N$4:$N$53,O2004)&amp;"","")&lt;&gt;"",IF(INDEX('分け方の表'!$N$4:$N$53,O2004)="（数えない）","",INDEX('分け方の表'!$N$4:$N$53,O2004)&amp;""),IF(I2004&amp;""="1",IF((Q2004&lt;&gt;"")*(D2004&lt;0)*(IFERROR(INDEX('入力'!$E$30:$E$88,MATCH(Q2004,'入力'!$A$30:$A$88,0)),"")="貯める・増やす"),Q2004,""),IF(A2004&amp;""="0","",IF(Q2004&lt;&gt;"",Q2004,R2004))))))</f>
        <v/>
      </c>
      <c r="T2004" s="56">
        <f>IF(S2004="","",IF(IFERROR(INDEX('入力'!$E$30:$E$88,MATCH(S2004,'入力'!$A$30:$A$88,0)),"")="入るお金",D2004,-D2004))</f>
        <v/>
      </c>
      <c r="U2004" s="39">
        <f>IF(L2004="","",IF(L2004&lt;&gt;1,"見出しなど",IF(N2004=1,"重なり",IF(S2004="",IF(O2004&gt;0,"数えない（直した）",IF(I2004&amp;""="1","振替",IF(A2004&amp;""="0","計算対象外","数えない"))),IF(COUNTIFS('入力'!$A$30:$A$88,S2004)=0,"一覧にない費目",IF(O2004&gt;0,"直した",IF(S2004="未分類","未分類","OK")))))))</f>
        <v/>
      </c>
    </row>
    <row r="2005">
      <c r="A2005" s="40" t="n"/>
      <c r="B2005" s="34" t="n"/>
      <c r="C2005" s="35" t="n"/>
      <c r="D2005" s="36" t="n"/>
      <c r="E2005" s="35" t="n"/>
      <c r="F2005" s="35" t="n"/>
      <c r="G2005" s="35" t="n"/>
      <c r="H2005" s="35" t="n"/>
      <c r="I2005" s="40" t="n"/>
      <c r="J2005" s="35" t="n"/>
      <c r="L2005" s="39">
        <f>IF(B2005="","",IFERROR(YEAR(B2005)*0+D2005*0+1,0))</f>
        <v/>
      </c>
      <c r="M2005" s="55">
        <f>IF(L2005&lt;&gt;1,"",IF(O2005&gt;0,IF(INDEX('分け方の表'!$O$4:$O$53,O2005)&lt;&gt;"",DATE(YEAR(INDEX('分け方の表'!$O$4:$O$53,O2005)),MONTH(INDEX('分け方の表'!$O$4:$O$53,O2005)),1),DATE(YEAR(B2005),MONTH(B2005),1)),DATE(YEAR(B2005),MONTH(B2005),1)))</f>
        <v/>
      </c>
      <c r="N2005" s="39">
        <f>IF(L2005&lt;&gt;1,"",IF(J2005="",0,IF(COUNTIFS($J$4:J2005,J2005)&gt;1,1,0)))</f>
        <v/>
      </c>
      <c r="O2005" s="39">
        <f>IF(L2005&lt;&gt;1,"",IF(J2005="",0,IFERROR(MATCH(J2005,'分け方の表'!$M$4:$M$53,0),0)))</f>
        <v/>
      </c>
      <c r="P2005" s="39">
        <f>IF(L2005&lt;&gt;1,"",IF(SUMPRODUCT((COUNTIFS(C2005,"*"&amp;'分け方の表'!$F$4:$F$23&amp;"*")&gt;0)*('分け方の表'!$F$4:$F$23&lt;&gt;"")*'分け方の表'!$I$4:$I$23)=0,99,1+COUNTIFS('分け方の表'!$I$4:$I$23,"&gt;"&amp;SUMPRODUCT((COUNTIFS(C2005,"*"&amp;'分け方の表'!$F$4:$F$23&amp;"*")&gt;0)*('分け方の表'!$F$4:$F$23&lt;&gt;"")*'分け方の表'!$I$4:$I$23))))</f>
        <v/>
      </c>
      <c r="Q2005" s="39">
        <f>IF(L2005&lt;&gt;1,"",IF(P2005&gt;=99,"",INDEX('分け方の表'!$G$4:$G$23,P2005)&amp;""))</f>
        <v/>
      </c>
      <c r="R2005" s="39">
        <f>IF(L2005&lt;&gt;1,"",IF((F2005="収入")*(G2005="給与")*(E2005&lt;&gt;"")*(COUNTIFS('分け方の表'!$J$4:$J$13,E2005)&gt;0),INDEX('分け方の表'!$K$4:$K$13,MATCH(E2005,'分け方の表'!$J$4:$J$13,0))&amp;"",IFERROR(INDEX('分け方の表'!$C$4:$C$103,MATCH(F2005&amp;"|"&amp;G2005,'分け方の表'!$D$4:$D$103,0))&amp;"",IFERROR(INDEX('分け方の表'!$C$4:$C$103,MATCH(F2005&amp;"|（ほか全部）",'分け方の表'!$D$4:$D$103,0))&amp;"","未分類"))))</f>
        <v/>
      </c>
      <c r="S2005" s="39">
        <f>IF(L2005&lt;&gt;1,"",IF(N2005=1,"",IF(IF(O2005&gt;0,INDEX('分け方の表'!$N$4:$N$53,O2005)&amp;"","")&lt;&gt;"",IF(INDEX('分け方の表'!$N$4:$N$53,O2005)="（数えない）","",INDEX('分け方の表'!$N$4:$N$53,O2005)&amp;""),IF(I2005&amp;""="1",IF((Q2005&lt;&gt;"")*(D2005&lt;0)*(IFERROR(INDEX('入力'!$E$30:$E$88,MATCH(Q2005,'入力'!$A$30:$A$88,0)),"")="貯める・増やす"),Q2005,""),IF(A2005&amp;""="0","",IF(Q2005&lt;&gt;"",Q2005,R2005))))))</f>
        <v/>
      </c>
      <c r="T2005" s="56">
        <f>IF(S2005="","",IF(IFERROR(INDEX('入力'!$E$30:$E$88,MATCH(S2005,'入力'!$A$30:$A$88,0)),"")="入るお金",D2005,-D2005))</f>
        <v/>
      </c>
      <c r="U2005" s="39">
        <f>IF(L2005="","",IF(L2005&lt;&gt;1,"見出しなど",IF(N2005=1,"重なり",IF(S2005="",IF(O2005&gt;0,"数えない（直した）",IF(I2005&amp;""="1","振替",IF(A2005&amp;""="0","計算対象外","数えない"))),IF(COUNTIFS('入力'!$A$30:$A$88,S2005)=0,"一覧にない費目",IF(O2005&gt;0,"直した",IF(S2005="未分類","未分類","OK")))))))</f>
        <v/>
      </c>
    </row>
    <row r="2006">
      <c r="A2006" s="40" t="n"/>
      <c r="B2006" s="34" t="n"/>
      <c r="C2006" s="35" t="n"/>
      <c r="D2006" s="36" t="n"/>
      <c r="E2006" s="35" t="n"/>
      <c r="F2006" s="35" t="n"/>
      <c r="G2006" s="35" t="n"/>
      <c r="H2006" s="35" t="n"/>
      <c r="I2006" s="40" t="n"/>
      <c r="J2006" s="35" t="n"/>
      <c r="L2006" s="39">
        <f>IF(B2006="","",IFERROR(YEAR(B2006)*0+D2006*0+1,0))</f>
        <v/>
      </c>
      <c r="M2006" s="55">
        <f>IF(L2006&lt;&gt;1,"",IF(O2006&gt;0,IF(INDEX('分け方の表'!$O$4:$O$53,O2006)&lt;&gt;"",DATE(YEAR(INDEX('分け方の表'!$O$4:$O$53,O2006)),MONTH(INDEX('分け方の表'!$O$4:$O$53,O2006)),1),DATE(YEAR(B2006),MONTH(B2006),1)),DATE(YEAR(B2006),MONTH(B2006),1)))</f>
        <v/>
      </c>
      <c r="N2006" s="39">
        <f>IF(L2006&lt;&gt;1,"",IF(J2006="",0,IF(COUNTIFS($J$4:J2006,J2006)&gt;1,1,0)))</f>
        <v/>
      </c>
      <c r="O2006" s="39">
        <f>IF(L2006&lt;&gt;1,"",IF(J2006="",0,IFERROR(MATCH(J2006,'分け方の表'!$M$4:$M$53,0),0)))</f>
        <v/>
      </c>
      <c r="P2006" s="39">
        <f>IF(L2006&lt;&gt;1,"",IF(SUMPRODUCT((COUNTIFS(C2006,"*"&amp;'分け方の表'!$F$4:$F$23&amp;"*")&gt;0)*('分け方の表'!$F$4:$F$23&lt;&gt;"")*'分け方の表'!$I$4:$I$23)=0,99,1+COUNTIFS('分け方の表'!$I$4:$I$23,"&gt;"&amp;SUMPRODUCT((COUNTIFS(C2006,"*"&amp;'分け方の表'!$F$4:$F$23&amp;"*")&gt;0)*('分け方の表'!$F$4:$F$23&lt;&gt;"")*'分け方の表'!$I$4:$I$23))))</f>
        <v/>
      </c>
      <c r="Q2006" s="39">
        <f>IF(L2006&lt;&gt;1,"",IF(P2006&gt;=99,"",INDEX('分け方の表'!$G$4:$G$23,P2006)&amp;""))</f>
        <v/>
      </c>
      <c r="R2006" s="39">
        <f>IF(L2006&lt;&gt;1,"",IF((F2006="収入")*(G2006="給与")*(E2006&lt;&gt;"")*(COUNTIFS('分け方の表'!$J$4:$J$13,E2006)&gt;0),INDEX('分け方の表'!$K$4:$K$13,MATCH(E2006,'分け方の表'!$J$4:$J$13,0))&amp;"",IFERROR(INDEX('分け方の表'!$C$4:$C$103,MATCH(F2006&amp;"|"&amp;G2006,'分け方の表'!$D$4:$D$103,0))&amp;"",IFERROR(INDEX('分け方の表'!$C$4:$C$103,MATCH(F2006&amp;"|（ほか全部）",'分け方の表'!$D$4:$D$103,0))&amp;"","未分類"))))</f>
        <v/>
      </c>
      <c r="S2006" s="39">
        <f>IF(L2006&lt;&gt;1,"",IF(N2006=1,"",IF(IF(O2006&gt;0,INDEX('分け方の表'!$N$4:$N$53,O2006)&amp;"","")&lt;&gt;"",IF(INDEX('分け方の表'!$N$4:$N$53,O2006)="（数えない）","",INDEX('分け方の表'!$N$4:$N$53,O2006)&amp;""),IF(I2006&amp;""="1",IF((Q2006&lt;&gt;"")*(D2006&lt;0)*(IFERROR(INDEX('入力'!$E$30:$E$88,MATCH(Q2006,'入力'!$A$30:$A$88,0)),"")="貯める・増やす"),Q2006,""),IF(A2006&amp;""="0","",IF(Q2006&lt;&gt;"",Q2006,R2006))))))</f>
        <v/>
      </c>
      <c r="T2006" s="56">
        <f>IF(S2006="","",IF(IFERROR(INDEX('入力'!$E$30:$E$88,MATCH(S2006,'入力'!$A$30:$A$88,0)),"")="入るお金",D2006,-D2006))</f>
        <v/>
      </c>
      <c r="U2006" s="39">
        <f>IF(L2006="","",IF(L2006&lt;&gt;1,"見出しなど",IF(N2006=1,"重なり",IF(S2006="",IF(O2006&gt;0,"数えない（直した）",IF(I2006&amp;""="1","振替",IF(A2006&amp;""="0","計算対象外","数えない"))),IF(COUNTIFS('入力'!$A$30:$A$88,S2006)=0,"一覧にない費目",IF(O2006&gt;0,"直した",IF(S2006="未分類","未分類","OK")))))))</f>
        <v/>
      </c>
    </row>
    <row r="2007">
      <c r="A2007" s="40" t="n"/>
      <c r="B2007" s="34" t="n"/>
      <c r="C2007" s="35" t="n"/>
      <c r="D2007" s="36" t="n"/>
      <c r="E2007" s="35" t="n"/>
      <c r="F2007" s="35" t="n"/>
      <c r="G2007" s="35" t="n"/>
      <c r="H2007" s="35" t="n"/>
      <c r="I2007" s="40" t="n"/>
      <c r="J2007" s="35" t="n"/>
      <c r="L2007" s="39">
        <f>IF(B2007="","",IFERROR(YEAR(B2007)*0+D2007*0+1,0))</f>
        <v/>
      </c>
      <c r="M2007" s="55">
        <f>IF(L2007&lt;&gt;1,"",IF(O2007&gt;0,IF(INDEX('分け方の表'!$O$4:$O$53,O2007)&lt;&gt;"",DATE(YEAR(INDEX('分け方の表'!$O$4:$O$53,O2007)),MONTH(INDEX('分け方の表'!$O$4:$O$53,O2007)),1),DATE(YEAR(B2007),MONTH(B2007),1)),DATE(YEAR(B2007),MONTH(B2007),1)))</f>
        <v/>
      </c>
      <c r="N2007" s="39">
        <f>IF(L2007&lt;&gt;1,"",IF(J2007="",0,IF(COUNTIFS($J$4:J2007,J2007)&gt;1,1,0)))</f>
        <v/>
      </c>
      <c r="O2007" s="39">
        <f>IF(L2007&lt;&gt;1,"",IF(J2007="",0,IFERROR(MATCH(J2007,'分け方の表'!$M$4:$M$53,0),0)))</f>
        <v/>
      </c>
      <c r="P2007" s="39">
        <f>IF(L2007&lt;&gt;1,"",IF(SUMPRODUCT((COUNTIFS(C2007,"*"&amp;'分け方の表'!$F$4:$F$23&amp;"*")&gt;0)*('分け方の表'!$F$4:$F$23&lt;&gt;"")*'分け方の表'!$I$4:$I$23)=0,99,1+COUNTIFS('分け方の表'!$I$4:$I$23,"&gt;"&amp;SUMPRODUCT((COUNTIFS(C2007,"*"&amp;'分け方の表'!$F$4:$F$23&amp;"*")&gt;0)*('分け方の表'!$F$4:$F$23&lt;&gt;"")*'分け方の表'!$I$4:$I$23))))</f>
        <v/>
      </c>
      <c r="Q2007" s="39">
        <f>IF(L2007&lt;&gt;1,"",IF(P2007&gt;=99,"",INDEX('分け方の表'!$G$4:$G$23,P2007)&amp;""))</f>
        <v/>
      </c>
      <c r="R2007" s="39">
        <f>IF(L2007&lt;&gt;1,"",IF((F2007="収入")*(G2007="給与")*(E2007&lt;&gt;"")*(COUNTIFS('分け方の表'!$J$4:$J$13,E2007)&gt;0),INDEX('分け方の表'!$K$4:$K$13,MATCH(E2007,'分け方の表'!$J$4:$J$13,0))&amp;"",IFERROR(INDEX('分け方の表'!$C$4:$C$103,MATCH(F2007&amp;"|"&amp;G2007,'分け方の表'!$D$4:$D$103,0))&amp;"",IFERROR(INDEX('分け方の表'!$C$4:$C$103,MATCH(F2007&amp;"|（ほか全部）",'分け方の表'!$D$4:$D$103,0))&amp;"","未分類"))))</f>
        <v/>
      </c>
      <c r="S2007" s="39">
        <f>IF(L2007&lt;&gt;1,"",IF(N2007=1,"",IF(IF(O2007&gt;0,INDEX('分け方の表'!$N$4:$N$53,O2007)&amp;"","")&lt;&gt;"",IF(INDEX('分け方の表'!$N$4:$N$53,O2007)="（数えない）","",INDEX('分け方の表'!$N$4:$N$53,O2007)&amp;""),IF(I2007&amp;""="1",IF((Q2007&lt;&gt;"")*(D2007&lt;0)*(IFERROR(INDEX('入力'!$E$30:$E$88,MATCH(Q2007,'入力'!$A$30:$A$88,0)),"")="貯める・増やす"),Q2007,""),IF(A2007&amp;""="0","",IF(Q2007&lt;&gt;"",Q2007,R2007))))))</f>
        <v/>
      </c>
      <c r="T2007" s="56">
        <f>IF(S2007="","",IF(IFERROR(INDEX('入力'!$E$30:$E$88,MATCH(S2007,'入力'!$A$30:$A$88,0)),"")="入るお金",D2007,-D2007))</f>
        <v/>
      </c>
      <c r="U2007" s="39">
        <f>IF(L2007="","",IF(L2007&lt;&gt;1,"見出しなど",IF(N2007=1,"重なり",IF(S2007="",IF(O2007&gt;0,"数えない（直した）",IF(I2007&amp;""="1","振替",IF(A2007&amp;""="0","計算対象外","数えない"))),IF(COUNTIFS('入力'!$A$30:$A$88,S2007)=0,"一覧にない費目",IF(O2007&gt;0,"直した",IF(S2007="未分類","未分類","OK")))))))</f>
        <v/>
      </c>
    </row>
    <row r="2008">
      <c r="A2008" s="40" t="n"/>
      <c r="B2008" s="34" t="n"/>
      <c r="C2008" s="35" t="n"/>
      <c r="D2008" s="36" t="n"/>
      <c r="E2008" s="35" t="n"/>
      <c r="F2008" s="35" t="n"/>
      <c r="G2008" s="35" t="n"/>
      <c r="H2008" s="35" t="n"/>
      <c r="I2008" s="40" t="n"/>
      <c r="J2008" s="35" t="n"/>
      <c r="L2008" s="39">
        <f>IF(B2008="","",IFERROR(YEAR(B2008)*0+D2008*0+1,0))</f>
        <v/>
      </c>
      <c r="M2008" s="55">
        <f>IF(L2008&lt;&gt;1,"",IF(O2008&gt;0,IF(INDEX('分け方の表'!$O$4:$O$53,O2008)&lt;&gt;"",DATE(YEAR(INDEX('分け方の表'!$O$4:$O$53,O2008)),MONTH(INDEX('分け方の表'!$O$4:$O$53,O2008)),1),DATE(YEAR(B2008),MONTH(B2008),1)),DATE(YEAR(B2008),MONTH(B2008),1)))</f>
        <v/>
      </c>
      <c r="N2008" s="39">
        <f>IF(L2008&lt;&gt;1,"",IF(J2008="",0,IF(COUNTIFS($J$4:J2008,J2008)&gt;1,1,0)))</f>
        <v/>
      </c>
      <c r="O2008" s="39">
        <f>IF(L2008&lt;&gt;1,"",IF(J2008="",0,IFERROR(MATCH(J2008,'分け方の表'!$M$4:$M$53,0),0)))</f>
        <v/>
      </c>
      <c r="P2008" s="39">
        <f>IF(L2008&lt;&gt;1,"",IF(SUMPRODUCT((COUNTIFS(C2008,"*"&amp;'分け方の表'!$F$4:$F$23&amp;"*")&gt;0)*('分け方の表'!$F$4:$F$23&lt;&gt;"")*'分け方の表'!$I$4:$I$23)=0,99,1+COUNTIFS('分け方の表'!$I$4:$I$23,"&gt;"&amp;SUMPRODUCT((COUNTIFS(C2008,"*"&amp;'分け方の表'!$F$4:$F$23&amp;"*")&gt;0)*('分け方の表'!$F$4:$F$23&lt;&gt;"")*'分け方の表'!$I$4:$I$23))))</f>
        <v/>
      </c>
      <c r="Q2008" s="39">
        <f>IF(L2008&lt;&gt;1,"",IF(P2008&gt;=99,"",INDEX('分け方の表'!$G$4:$G$23,P2008)&amp;""))</f>
        <v/>
      </c>
      <c r="R2008" s="39">
        <f>IF(L2008&lt;&gt;1,"",IF((F2008="収入")*(G2008="給与")*(E2008&lt;&gt;"")*(COUNTIFS('分け方の表'!$J$4:$J$13,E2008)&gt;0),INDEX('分け方の表'!$K$4:$K$13,MATCH(E2008,'分け方の表'!$J$4:$J$13,0))&amp;"",IFERROR(INDEX('分け方の表'!$C$4:$C$103,MATCH(F2008&amp;"|"&amp;G2008,'分け方の表'!$D$4:$D$103,0))&amp;"",IFERROR(INDEX('分け方の表'!$C$4:$C$103,MATCH(F2008&amp;"|（ほか全部）",'分け方の表'!$D$4:$D$103,0))&amp;"","未分類"))))</f>
        <v/>
      </c>
      <c r="S2008" s="39">
        <f>IF(L2008&lt;&gt;1,"",IF(N2008=1,"",IF(IF(O2008&gt;0,INDEX('分け方の表'!$N$4:$N$53,O2008)&amp;"","")&lt;&gt;"",IF(INDEX('分け方の表'!$N$4:$N$53,O2008)="（数えない）","",INDEX('分け方の表'!$N$4:$N$53,O2008)&amp;""),IF(I2008&amp;""="1",IF((Q2008&lt;&gt;"")*(D2008&lt;0)*(IFERROR(INDEX('入力'!$E$30:$E$88,MATCH(Q2008,'入力'!$A$30:$A$88,0)),"")="貯める・増やす"),Q2008,""),IF(A2008&amp;""="0","",IF(Q2008&lt;&gt;"",Q2008,R2008))))))</f>
        <v/>
      </c>
      <c r="T2008" s="56">
        <f>IF(S2008="","",IF(IFERROR(INDEX('入力'!$E$30:$E$88,MATCH(S2008,'入力'!$A$30:$A$88,0)),"")="入るお金",D2008,-D2008))</f>
        <v/>
      </c>
      <c r="U2008" s="39">
        <f>IF(L2008="","",IF(L2008&lt;&gt;1,"見出しなど",IF(N2008=1,"重なり",IF(S2008="",IF(O2008&gt;0,"数えない（直した）",IF(I2008&amp;""="1","振替",IF(A2008&amp;""="0","計算対象外","数えない"))),IF(COUNTIFS('入力'!$A$30:$A$88,S2008)=0,"一覧にない費目",IF(O2008&gt;0,"直した",IF(S2008="未分類","未分類","OK")))))))</f>
        <v/>
      </c>
    </row>
    <row r="2009">
      <c r="A2009" s="40" t="n"/>
      <c r="B2009" s="34" t="n"/>
      <c r="C2009" s="35" t="n"/>
      <c r="D2009" s="36" t="n"/>
      <c r="E2009" s="35" t="n"/>
      <c r="F2009" s="35" t="n"/>
      <c r="G2009" s="35" t="n"/>
      <c r="H2009" s="35" t="n"/>
      <c r="I2009" s="40" t="n"/>
      <c r="J2009" s="35" t="n"/>
      <c r="L2009" s="39">
        <f>IF(B2009="","",IFERROR(YEAR(B2009)*0+D2009*0+1,0))</f>
        <v/>
      </c>
      <c r="M2009" s="55">
        <f>IF(L2009&lt;&gt;1,"",IF(O2009&gt;0,IF(INDEX('分け方の表'!$O$4:$O$53,O2009)&lt;&gt;"",DATE(YEAR(INDEX('分け方の表'!$O$4:$O$53,O2009)),MONTH(INDEX('分け方の表'!$O$4:$O$53,O2009)),1),DATE(YEAR(B2009),MONTH(B2009),1)),DATE(YEAR(B2009),MONTH(B2009),1)))</f>
        <v/>
      </c>
      <c r="N2009" s="39">
        <f>IF(L2009&lt;&gt;1,"",IF(J2009="",0,IF(COUNTIFS($J$4:J2009,J2009)&gt;1,1,0)))</f>
        <v/>
      </c>
      <c r="O2009" s="39">
        <f>IF(L2009&lt;&gt;1,"",IF(J2009="",0,IFERROR(MATCH(J2009,'分け方の表'!$M$4:$M$53,0),0)))</f>
        <v/>
      </c>
      <c r="P2009" s="39">
        <f>IF(L2009&lt;&gt;1,"",IF(SUMPRODUCT((COUNTIFS(C2009,"*"&amp;'分け方の表'!$F$4:$F$23&amp;"*")&gt;0)*('分け方の表'!$F$4:$F$23&lt;&gt;"")*'分け方の表'!$I$4:$I$23)=0,99,1+COUNTIFS('分け方の表'!$I$4:$I$23,"&gt;"&amp;SUMPRODUCT((COUNTIFS(C2009,"*"&amp;'分け方の表'!$F$4:$F$23&amp;"*")&gt;0)*('分け方の表'!$F$4:$F$23&lt;&gt;"")*'分け方の表'!$I$4:$I$23))))</f>
        <v/>
      </c>
      <c r="Q2009" s="39">
        <f>IF(L2009&lt;&gt;1,"",IF(P2009&gt;=99,"",INDEX('分け方の表'!$G$4:$G$23,P2009)&amp;""))</f>
        <v/>
      </c>
      <c r="R2009" s="39">
        <f>IF(L2009&lt;&gt;1,"",IF((F2009="収入")*(G2009="給与")*(E2009&lt;&gt;"")*(COUNTIFS('分け方の表'!$J$4:$J$13,E2009)&gt;0),INDEX('分け方の表'!$K$4:$K$13,MATCH(E2009,'分け方の表'!$J$4:$J$13,0))&amp;"",IFERROR(INDEX('分け方の表'!$C$4:$C$103,MATCH(F2009&amp;"|"&amp;G2009,'分け方の表'!$D$4:$D$103,0))&amp;"",IFERROR(INDEX('分け方の表'!$C$4:$C$103,MATCH(F2009&amp;"|（ほか全部）",'分け方の表'!$D$4:$D$103,0))&amp;"","未分類"))))</f>
        <v/>
      </c>
      <c r="S2009" s="39">
        <f>IF(L2009&lt;&gt;1,"",IF(N2009=1,"",IF(IF(O2009&gt;0,INDEX('分け方の表'!$N$4:$N$53,O2009)&amp;"","")&lt;&gt;"",IF(INDEX('分け方の表'!$N$4:$N$53,O2009)="（数えない）","",INDEX('分け方の表'!$N$4:$N$53,O2009)&amp;""),IF(I2009&amp;""="1",IF((Q2009&lt;&gt;"")*(D2009&lt;0)*(IFERROR(INDEX('入力'!$E$30:$E$88,MATCH(Q2009,'入力'!$A$30:$A$88,0)),"")="貯める・増やす"),Q2009,""),IF(A2009&amp;""="0","",IF(Q2009&lt;&gt;"",Q2009,R2009))))))</f>
        <v/>
      </c>
      <c r="T2009" s="56">
        <f>IF(S2009="","",IF(IFERROR(INDEX('入力'!$E$30:$E$88,MATCH(S2009,'入力'!$A$30:$A$88,0)),"")="入るお金",D2009,-D2009))</f>
        <v/>
      </c>
      <c r="U2009" s="39">
        <f>IF(L2009="","",IF(L2009&lt;&gt;1,"見出しなど",IF(N2009=1,"重なり",IF(S2009="",IF(O2009&gt;0,"数えない（直した）",IF(I2009&amp;""="1","振替",IF(A2009&amp;""="0","計算対象外","数えない"))),IF(COUNTIFS('入力'!$A$30:$A$88,S2009)=0,"一覧にない費目",IF(O2009&gt;0,"直した",IF(S2009="未分類","未分類","OK")))))))</f>
        <v/>
      </c>
    </row>
    <row r="2010">
      <c r="A2010" s="40" t="n"/>
      <c r="B2010" s="34" t="n"/>
      <c r="C2010" s="35" t="n"/>
      <c r="D2010" s="36" t="n"/>
      <c r="E2010" s="35" t="n"/>
      <c r="F2010" s="35" t="n"/>
      <c r="G2010" s="35" t="n"/>
      <c r="H2010" s="35" t="n"/>
      <c r="I2010" s="40" t="n"/>
      <c r="J2010" s="35" t="n"/>
      <c r="L2010" s="39">
        <f>IF(B2010="","",IFERROR(YEAR(B2010)*0+D2010*0+1,0))</f>
        <v/>
      </c>
      <c r="M2010" s="55">
        <f>IF(L2010&lt;&gt;1,"",IF(O2010&gt;0,IF(INDEX('分け方の表'!$O$4:$O$53,O2010)&lt;&gt;"",DATE(YEAR(INDEX('分け方の表'!$O$4:$O$53,O2010)),MONTH(INDEX('分け方の表'!$O$4:$O$53,O2010)),1),DATE(YEAR(B2010),MONTH(B2010),1)),DATE(YEAR(B2010),MONTH(B2010),1)))</f>
        <v/>
      </c>
      <c r="N2010" s="39">
        <f>IF(L2010&lt;&gt;1,"",IF(J2010="",0,IF(COUNTIFS($J$4:J2010,J2010)&gt;1,1,0)))</f>
        <v/>
      </c>
      <c r="O2010" s="39">
        <f>IF(L2010&lt;&gt;1,"",IF(J2010="",0,IFERROR(MATCH(J2010,'分け方の表'!$M$4:$M$53,0),0)))</f>
        <v/>
      </c>
      <c r="P2010" s="39">
        <f>IF(L2010&lt;&gt;1,"",IF(SUMPRODUCT((COUNTIFS(C2010,"*"&amp;'分け方の表'!$F$4:$F$23&amp;"*")&gt;0)*('分け方の表'!$F$4:$F$23&lt;&gt;"")*'分け方の表'!$I$4:$I$23)=0,99,1+COUNTIFS('分け方の表'!$I$4:$I$23,"&gt;"&amp;SUMPRODUCT((COUNTIFS(C2010,"*"&amp;'分け方の表'!$F$4:$F$23&amp;"*")&gt;0)*('分け方の表'!$F$4:$F$23&lt;&gt;"")*'分け方の表'!$I$4:$I$23))))</f>
        <v/>
      </c>
      <c r="Q2010" s="39">
        <f>IF(L2010&lt;&gt;1,"",IF(P2010&gt;=99,"",INDEX('分け方の表'!$G$4:$G$23,P2010)&amp;""))</f>
        <v/>
      </c>
      <c r="R2010" s="39">
        <f>IF(L2010&lt;&gt;1,"",IF((F2010="収入")*(G2010="給与")*(E2010&lt;&gt;"")*(COUNTIFS('分け方の表'!$J$4:$J$13,E2010)&gt;0),INDEX('分け方の表'!$K$4:$K$13,MATCH(E2010,'分け方の表'!$J$4:$J$13,0))&amp;"",IFERROR(INDEX('分け方の表'!$C$4:$C$103,MATCH(F2010&amp;"|"&amp;G2010,'分け方の表'!$D$4:$D$103,0))&amp;"",IFERROR(INDEX('分け方の表'!$C$4:$C$103,MATCH(F2010&amp;"|（ほか全部）",'分け方の表'!$D$4:$D$103,0))&amp;"","未分類"))))</f>
        <v/>
      </c>
      <c r="S2010" s="39">
        <f>IF(L2010&lt;&gt;1,"",IF(N2010=1,"",IF(IF(O2010&gt;0,INDEX('分け方の表'!$N$4:$N$53,O2010)&amp;"","")&lt;&gt;"",IF(INDEX('分け方の表'!$N$4:$N$53,O2010)="（数えない）","",INDEX('分け方の表'!$N$4:$N$53,O2010)&amp;""),IF(I2010&amp;""="1",IF((Q2010&lt;&gt;"")*(D2010&lt;0)*(IFERROR(INDEX('入力'!$E$30:$E$88,MATCH(Q2010,'入力'!$A$30:$A$88,0)),"")="貯める・増やす"),Q2010,""),IF(A2010&amp;""="0","",IF(Q2010&lt;&gt;"",Q2010,R2010))))))</f>
        <v/>
      </c>
      <c r="T2010" s="56">
        <f>IF(S2010="","",IF(IFERROR(INDEX('入力'!$E$30:$E$88,MATCH(S2010,'入力'!$A$30:$A$88,0)),"")="入るお金",D2010,-D2010))</f>
        <v/>
      </c>
      <c r="U2010" s="39">
        <f>IF(L2010="","",IF(L2010&lt;&gt;1,"見出しなど",IF(N2010=1,"重なり",IF(S2010="",IF(O2010&gt;0,"数えない（直した）",IF(I2010&amp;""="1","振替",IF(A2010&amp;""="0","計算対象外","数えない"))),IF(COUNTIFS('入力'!$A$30:$A$88,S2010)=0,"一覧にない費目",IF(O2010&gt;0,"直した",IF(S2010="未分類","未分類","OK")))))))</f>
        <v/>
      </c>
    </row>
    <row r="2011">
      <c r="A2011" s="40" t="n"/>
      <c r="B2011" s="34" t="n"/>
      <c r="C2011" s="35" t="n"/>
      <c r="D2011" s="36" t="n"/>
      <c r="E2011" s="35" t="n"/>
      <c r="F2011" s="35" t="n"/>
      <c r="G2011" s="35" t="n"/>
      <c r="H2011" s="35" t="n"/>
      <c r="I2011" s="40" t="n"/>
      <c r="J2011" s="35" t="n"/>
      <c r="L2011" s="39">
        <f>IF(B2011="","",IFERROR(YEAR(B2011)*0+D2011*0+1,0))</f>
        <v/>
      </c>
      <c r="M2011" s="55">
        <f>IF(L2011&lt;&gt;1,"",IF(O2011&gt;0,IF(INDEX('分け方の表'!$O$4:$O$53,O2011)&lt;&gt;"",DATE(YEAR(INDEX('分け方の表'!$O$4:$O$53,O2011)),MONTH(INDEX('分け方の表'!$O$4:$O$53,O2011)),1),DATE(YEAR(B2011),MONTH(B2011),1)),DATE(YEAR(B2011),MONTH(B2011),1)))</f>
        <v/>
      </c>
      <c r="N2011" s="39">
        <f>IF(L2011&lt;&gt;1,"",IF(J2011="",0,IF(COUNTIFS($J$4:J2011,J2011)&gt;1,1,0)))</f>
        <v/>
      </c>
      <c r="O2011" s="39">
        <f>IF(L2011&lt;&gt;1,"",IF(J2011="",0,IFERROR(MATCH(J2011,'分け方の表'!$M$4:$M$53,0),0)))</f>
        <v/>
      </c>
      <c r="P2011" s="39">
        <f>IF(L2011&lt;&gt;1,"",IF(SUMPRODUCT((COUNTIFS(C2011,"*"&amp;'分け方の表'!$F$4:$F$23&amp;"*")&gt;0)*('分け方の表'!$F$4:$F$23&lt;&gt;"")*'分け方の表'!$I$4:$I$23)=0,99,1+COUNTIFS('分け方の表'!$I$4:$I$23,"&gt;"&amp;SUMPRODUCT((COUNTIFS(C2011,"*"&amp;'分け方の表'!$F$4:$F$23&amp;"*")&gt;0)*('分け方の表'!$F$4:$F$23&lt;&gt;"")*'分け方の表'!$I$4:$I$23))))</f>
        <v/>
      </c>
      <c r="Q2011" s="39">
        <f>IF(L2011&lt;&gt;1,"",IF(P2011&gt;=99,"",INDEX('分け方の表'!$G$4:$G$23,P2011)&amp;""))</f>
        <v/>
      </c>
      <c r="R2011" s="39">
        <f>IF(L2011&lt;&gt;1,"",IF((F2011="収入")*(G2011="給与")*(E2011&lt;&gt;"")*(COUNTIFS('分け方の表'!$J$4:$J$13,E2011)&gt;0),INDEX('分け方の表'!$K$4:$K$13,MATCH(E2011,'分け方の表'!$J$4:$J$13,0))&amp;"",IFERROR(INDEX('分け方の表'!$C$4:$C$103,MATCH(F2011&amp;"|"&amp;G2011,'分け方の表'!$D$4:$D$103,0))&amp;"",IFERROR(INDEX('分け方の表'!$C$4:$C$103,MATCH(F2011&amp;"|（ほか全部）",'分け方の表'!$D$4:$D$103,0))&amp;"","未分類"))))</f>
        <v/>
      </c>
      <c r="S2011" s="39">
        <f>IF(L2011&lt;&gt;1,"",IF(N2011=1,"",IF(IF(O2011&gt;0,INDEX('分け方の表'!$N$4:$N$53,O2011)&amp;"","")&lt;&gt;"",IF(INDEX('分け方の表'!$N$4:$N$53,O2011)="（数えない）","",INDEX('分け方の表'!$N$4:$N$53,O2011)&amp;""),IF(I2011&amp;""="1",IF((Q2011&lt;&gt;"")*(D2011&lt;0)*(IFERROR(INDEX('入力'!$E$30:$E$88,MATCH(Q2011,'入力'!$A$30:$A$88,0)),"")="貯める・増やす"),Q2011,""),IF(A2011&amp;""="0","",IF(Q2011&lt;&gt;"",Q2011,R2011))))))</f>
        <v/>
      </c>
      <c r="T2011" s="56">
        <f>IF(S2011="","",IF(IFERROR(INDEX('入力'!$E$30:$E$88,MATCH(S2011,'入力'!$A$30:$A$88,0)),"")="入るお金",D2011,-D2011))</f>
        <v/>
      </c>
      <c r="U2011" s="39">
        <f>IF(L2011="","",IF(L2011&lt;&gt;1,"見出しなど",IF(N2011=1,"重なり",IF(S2011="",IF(O2011&gt;0,"数えない（直した）",IF(I2011&amp;""="1","振替",IF(A2011&amp;""="0","計算対象外","数えない"))),IF(COUNTIFS('入力'!$A$30:$A$88,S2011)=0,"一覧にない費目",IF(O2011&gt;0,"直した",IF(S2011="未分類","未分類","OK")))))))</f>
        <v/>
      </c>
    </row>
    <row r="2012">
      <c r="A2012" s="40" t="n"/>
      <c r="B2012" s="34" t="n"/>
      <c r="C2012" s="35" t="n"/>
      <c r="D2012" s="36" t="n"/>
      <c r="E2012" s="35" t="n"/>
      <c r="F2012" s="35" t="n"/>
      <c r="G2012" s="35" t="n"/>
      <c r="H2012" s="35" t="n"/>
      <c r="I2012" s="40" t="n"/>
      <c r="J2012" s="35" t="n"/>
      <c r="L2012" s="39">
        <f>IF(B2012="","",IFERROR(YEAR(B2012)*0+D2012*0+1,0))</f>
        <v/>
      </c>
      <c r="M2012" s="55">
        <f>IF(L2012&lt;&gt;1,"",IF(O2012&gt;0,IF(INDEX('分け方の表'!$O$4:$O$53,O2012)&lt;&gt;"",DATE(YEAR(INDEX('分け方の表'!$O$4:$O$53,O2012)),MONTH(INDEX('分け方の表'!$O$4:$O$53,O2012)),1),DATE(YEAR(B2012),MONTH(B2012),1)),DATE(YEAR(B2012),MONTH(B2012),1)))</f>
        <v/>
      </c>
      <c r="N2012" s="39">
        <f>IF(L2012&lt;&gt;1,"",IF(J2012="",0,IF(COUNTIFS($J$4:J2012,J2012)&gt;1,1,0)))</f>
        <v/>
      </c>
      <c r="O2012" s="39">
        <f>IF(L2012&lt;&gt;1,"",IF(J2012="",0,IFERROR(MATCH(J2012,'分け方の表'!$M$4:$M$53,0),0)))</f>
        <v/>
      </c>
      <c r="P2012" s="39">
        <f>IF(L2012&lt;&gt;1,"",IF(SUMPRODUCT((COUNTIFS(C2012,"*"&amp;'分け方の表'!$F$4:$F$23&amp;"*")&gt;0)*('分け方の表'!$F$4:$F$23&lt;&gt;"")*'分け方の表'!$I$4:$I$23)=0,99,1+COUNTIFS('分け方の表'!$I$4:$I$23,"&gt;"&amp;SUMPRODUCT((COUNTIFS(C2012,"*"&amp;'分け方の表'!$F$4:$F$23&amp;"*")&gt;0)*('分け方の表'!$F$4:$F$23&lt;&gt;"")*'分け方の表'!$I$4:$I$23))))</f>
        <v/>
      </c>
      <c r="Q2012" s="39">
        <f>IF(L2012&lt;&gt;1,"",IF(P2012&gt;=99,"",INDEX('分け方の表'!$G$4:$G$23,P2012)&amp;""))</f>
        <v/>
      </c>
      <c r="R2012" s="39">
        <f>IF(L2012&lt;&gt;1,"",IF((F2012="収入")*(G2012="給与")*(E2012&lt;&gt;"")*(COUNTIFS('分け方の表'!$J$4:$J$13,E2012)&gt;0),INDEX('分け方の表'!$K$4:$K$13,MATCH(E2012,'分け方の表'!$J$4:$J$13,0))&amp;"",IFERROR(INDEX('分け方の表'!$C$4:$C$103,MATCH(F2012&amp;"|"&amp;G2012,'分け方の表'!$D$4:$D$103,0))&amp;"",IFERROR(INDEX('分け方の表'!$C$4:$C$103,MATCH(F2012&amp;"|（ほか全部）",'分け方の表'!$D$4:$D$103,0))&amp;"","未分類"))))</f>
        <v/>
      </c>
      <c r="S2012" s="39">
        <f>IF(L2012&lt;&gt;1,"",IF(N2012=1,"",IF(IF(O2012&gt;0,INDEX('分け方の表'!$N$4:$N$53,O2012)&amp;"","")&lt;&gt;"",IF(INDEX('分け方の表'!$N$4:$N$53,O2012)="（数えない）","",INDEX('分け方の表'!$N$4:$N$53,O2012)&amp;""),IF(I2012&amp;""="1",IF((Q2012&lt;&gt;"")*(D2012&lt;0)*(IFERROR(INDEX('入力'!$E$30:$E$88,MATCH(Q2012,'入力'!$A$30:$A$88,0)),"")="貯める・増やす"),Q2012,""),IF(A2012&amp;""="0","",IF(Q2012&lt;&gt;"",Q2012,R2012))))))</f>
        <v/>
      </c>
      <c r="T2012" s="56">
        <f>IF(S2012="","",IF(IFERROR(INDEX('入力'!$E$30:$E$88,MATCH(S2012,'入力'!$A$30:$A$88,0)),"")="入るお金",D2012,-D2012))</f>
        <v/>
      </c>
      <c r="U2012" s="39">
        <f>IF(L2012="","",IF(L2012&lt;&gt;1,"見出しなど",IF(N2012=1,"重なり",IF(S2012="",IF(O2012&gt;0,"数えない（直した）",IF(I2012&amp;""="1","振替",IF(A2012&amp;""="0","計算対象外","数えない"))),IF(COUNTIFS('入力'!$A$30:$A$88,S2012)=0,"一覧にない費目",IF(O2012&gt;0,"直した",IF(S2012="未分類","未分類","OK")))))))</f>
        <v/>
      </c>
    </row>
    <row r="2013">
      <c r="A2013" s="40" t="n"/>
      <c r="B2013" s="34" t="n"/>
      <c r="C2013" s="35" t="n"/>
      <c r="D2013" s="36" t="n"/>
      <c r="E2013" s="35" t="n"/>
      <c r="F2013" s="35" t="n"/>
      <c r="G2013" s="35" t="n"/>
      <c r="H2013" s="35" t="n"/>
      <c r="I2013" s="40" t="n"/>
      <c r="J2013" s="35" t="n"/>
      <c r="L2013" s="39">
        <f>IF(B2013="","",IFERROR(YEAR(B2013)*0+D2013*0+1,0))</f>
        <v/>
      </c>
      <c r="M2013" s="55">
        <f>IF(L2013&lt;&gt;1,"",IF(O2013&gt;0,IF(INDEX('分け方の表'!$O$4:$O$53,O2013)&lt;&gt;"",DATE(YEAR(INDEX('分け方の表'!$O$4:$O$53,O2013)),MONTH(INDEX('分け方の表'!$O$4:$O$53,O2013)),1),DATE(YEAR(B2013),MONTH(B2013),1)),DATE(YEAR(B2013),MONTH(B2013),1)))</f>
        <v/>
      </c>
      <c r="N2013" s="39">
        <f>IF(L2013&lt;&gt;1,"",IF(J2013="",0,IF(COUNTIFS($J$4:J2013,J2013)&gt;1,1,0)))</f>
        <v/>
      </c>
      <c r="O2013" s="39">
        <f>IF(L2013&lt;&gt;1,"",IF(J2013="",0,IFERROR(MATCH(J2013,'分け方の表'!$M$4:$M$53,0),0)))</f>
        <v/>
      </c>
      <c r="P2013" s="39">
        <f>IF(L2013&lt;&gt;1,"",IF(SUMPRODUCT((COUNTIFS(C2013,"*"&amp;'分け方の表'!$F$4:$F$23&amp;"*")&gt;0)*('分け方の表'!$F$4:$F$23&lt;&gt;"")*'分け方の表'!$I$4:$I$23)=0,99,1+COUNTIFS('分け方の表'!$I$4:$I$23,"&gt;"&amp;SUMPRODUCT((COUNTIFS(C2013,"*"&amp;'分け方の表'!$F$4:$F$23&amp;"*")&gt;0)*('分け方の表'!$F$4:$F$23&lt;&gt;"")*'分け方の表'!$I$4:$I$23))))</f>
        <v/>
      </c>
      <c r="Q2013" s="39">
        <f>IF(L2013&lt;&gt;1,"",IF(P2013&gt;=99,"",INDEX('分け方の表'!$G$4:$G$23,P2013)&amp;""))</f>
        <v/>
      </c>
      <c r="R2013" s="39">
        <f>IF(L2013&lt;&gt;1,"",IF((F2013="収入")*(G2013="給与")*(E2013&lt;&gt;"")*(COUNTIFS('分け方の表'!$J$4:$J$13,E2013)&gt;0),INDEX('分け方の表'!$K$4:$K$13,MATCH(E2013,'分け方の表'!$J$4:$J$13,0))&amp;"",IFERROR(INDEX('分け方の表'!$C$4:$C$103,MATCH(F2013&amp;"|"&amp;G2013,'分け方の表'!$D$4:$D$103,0))&amp;"",IFERROR(INDEX('分け方の表'!$C$4:$C$103,MATCH(F2013&amp;"|（ほか全部）",'分け方の表'!$D$4:$D$103,0))&amp;"","未分類"))))</f>
        <v/>
      </c>
      <c r="S2013" s="39">
        <f>IF(L2013&lt;&gt;1,"",IF(N2013=1,"",IF(IF(O2013&gt;0,INDEX('分け方の表'!$N$4:$N$53,O2013)&amp;"","")&lt;&gt;"",IF(INDEX('分け方の表'!$N$4:$N$53,O2013)="（数えない）","",INDEX('分け方の表'!$N$4:$N$53,O2013)&amp;""),IF(I2013&amp;""="1",IF((Q2013&lt;&gt;"")*(D2013&lt;0)*(IFERROR(INDEX('入力'!$E$30:$E$88,MATCH(Q2013,'入力'!$A$30:$A$88,0)),"")="貯める・増やす"),Q2013,""),IF(A2013&amp;""="0","",IF(Q2013&lt;&gt;"",Q2013,R2013))))))</f>
        <v/>
      </c>
      <c r="T2013" s="56">
        <f>IF(S2013="","",IF(IFERROR(INDEX('入力'!$E$30:$E$88,MATCH(S2013,'入力'!$A$30:$A$88,0)),"")="入るお金",D2013,-D2013))</f>
        <v/>
      </c>
      <c r="U2013" s="39">
        <f>IF(L2013="","",IF(L2013&lt;&gt;1,"見出しなど",IF(N2013=1,"重なり",IF(S2013="",IF(O2013&gt;0,"数えない（直した）",IF(I2013&amp;""="1","振替",IF(A2013&amp;""="0","計算対象外","数えない"))),IF(COUNTIFS('入力'!$A$30:$A$88,S2013)=0,"一覧にない費目",IF(O2013&gt;0,"直した",IF(S2013="未分類","未分類","OK")))))))</f>
        <v/>
      </c>
    </row>
    <row r="2014">
      <c r="A2014" s="40" t="n"/>
      <c r="B2014" s="34" t="n"/>
      <c r="C2014" s="35" t="n"/>
      <c r="D2014" s="36" t="n"/>
      <c r="E2014" s="35" t="n"/>
      <c r="F2014" s="35" t="n"/>
      <c r="G2014" s="35" t="n"/>
      <c r="H2014" s="35" t="n"/>
      <c r="I2014" s="40" t="n"/>
      <c r="J2014" s="35" t="n"/>
      <c r="L2014" s="39">
        <f>IF(B2014="","",IFERROR(YEAR(B2014)*0+D2014*0+1,0))</f>
        <v/>
      </c>
      <c r="M2014" s="55">
        <f>IF(L2014&lt;&gt;1,"",IF(O2014&gt;0,IF(INDEX('分け方の表'!$O$4:$O$53,O2014)&lt;&gt;"",DATE(YEAR(INDEX('分け方の表'!$O$4:$O$53,O2014)),MONTH(INDEX('分け方の表'!$O$4:$O$53,O2014)),1),DATE(YEAR(B2014),MONTH(B2014),1)),DATE(YEAR(B2014),MONTH(B2014),1)))</f>
        <v/>
      </c>
      <c r="N2014" s="39">
        <f>IF(L2014&lt;&gt;1,"",IF(J2014="",0,IF(COUNTIFS($J$4:J2014,J2014)&gt;1,1,0)))</f>
        <v/>
      </c>
      <c r="O2014" s="39">
        <f>IF(L2014&lt;&gt;1,"",IF(J2014="",0,IFERROR(MATCH(J2014,'分け方の表'!$M$4:$M$53,0),0)))</f>
        <v/>
      </c>
      <c r="P2014" s="39">
        <f>IF(L2014&lt;&gt;1,"",IF(SUMPRODUCT((COUNTIFS(C2014,"*"&amp;'分け方の表'!$F$4:$F$23&amp;"*")&gt;0)*('分け方の表'!$F$4:$F$23&lt;&gt;"")*'分け方の表'!$I$4:$I$23)=0,99,1+COUNTIFS('分け方の表'!$I$4:$I$23,"&gt;"&amp;SUMPRODUCT((COUNTIFS(C2014,"*"&amp;'分け方の表'!$F$4:$F$23&amp;"*")&gt;0)*('分け方の表'!$F$4:$F$23&lt;&gt;"")*'分け方の表'!$I$4:$I$23))))</f>
        <v/>
      </c>
      <c r="Q2014" s="39">
        <f>IF(L2014&lt;&gt;1,"",IF(P2014&gt;=99,"",INDEX('分け方の表'!$G$4:$G$23,P2014)&amp;""))</f>
        <v/>
      </c>
      <c r="R2014" s="39">
        <f>IF(L2014&lt;&gt;1,"",IF((F2014="収入")*(G2014="給与")*(E2014&lt;&gt;"")*(COUNTIFS('分け方の表'!$J$4:$J$13,E2014)&gt;0),INDEX('分け方の表'!$K$4:$K$13,MATCH(E2014,'分け方の表'!$J$4:$J$13,0))&amp;"",IFERROR(INDEX('分け方の表'!$C$4:$C$103,MATCH(F2014&amp;"|"&amp;G2014,'分け方の表'!$D$4:$D$103,0))&amp;"",IFERROR(INDEX('分け方の表'!$C$4:$C$103,MATCH(F2014&amp;"|（ほか全部）",'分け方の表'!$D$4:$D$103,0))&amp;"","未分類"))))</f>
        <v/>
      </c>
      <c r="S2014" s="39">
        <f>IF(L2014&lt;&gt;1,"",IF(N2014=1,"",IF(IF(O2014&gt;0,INDEX('分け方の表'!$N$4:$N$53,O2014)&amp;"","")&lt;&gt;"",IF(INDEX('分け方の表'!$N$4:$N$53,O2014)="（数えない）","",INDEX('分け方の表'!$N$4:$N$53,O2014)&amp;""),IF(I2014&amp;""="1",IF((Q2014&lt;&gt;"")*(D2014&lt;0)*(IFERROR(INDEX('入力'!$E$30:$E$88,MATCH(Q2014,'入力'!$A$30:$A$88,0)),"")="貯める・増やす"),Q2014,""),IF(A2014&amp;""="0","",IF(Q2014&lt;&gt;"",Q2014,R2014))))))</f>
        <v/>
      </c>
      <c r="T2014" s="56">
        <f>IF(S2014="","",IF(IFERROR(INDEX('入力'!$E$30:$E$88,MATCH(S2014,'入力'!$A$30:$A$88,0)),"")="入るお金",D2014,-D2014))</f>
        <v/>
      </c>
      <c r="U2014" s="39">
        <f>IF(L2014="","",IF(L2014&lt;&gt;1,"見出しなど",IF(N2014=1,"重なり",IF(S2014="",IF(O2014&gt;0,"数えない（直した）",IF(I2014&amp;""="1","振替",IF(A2014&amp;""="0","計算対象外","数えない"))),IF(COUNTIFS('入力'!$A$30:$A$88,S2014)=0,"一覧にない費目",IF(O2014&gt;0,"直した",IF(S2014="未分類","未分類","OK")))))))</f>
        <v/>
      </c>
    </row>
    <row r="2015">
      <c r="A2015" s="40" t="n"/>
      <c r="B2015" s="34" t="n"/>
      <c r="C2015" s="35" t="n"/>
      <c r="D2015" s="36" t="n"/>
      <c r="E2015" s="35" t="n"/>
      <c r="F2015" s="35" t="n"/>
      <c r="G2015" s="35" t="n"/>
      <c r="H2015" s="35" t="n"/>
      <c r="I2015" s="40" t="n"/>
      <c r="J2015" s="35" t="n"/>
      <c r="L2015" s="39">
        <f>IF(B2015="","",IFERROR(YEAR(B2015)*0+D2015*0+1,0))</f>
        <v/>
      </c>
      <c r="M2015" s="55">
        <f>IF(L2015&lt;&gt;1,"",IF(O2015&gt;0,IF(INDEX('分け方の表'!$O$4:$O$53,O2015)&lt;&gt;"",DATE(YEAR(INDEX('分け方の表'!$O$4:$O$53,O2015)),MONTH(INDEX('分け方の表'!$O$4:$O$53,O2015)),1),DATE(YEAR(B2015),MONTH(B2015),1)),DATE(YEAR(B2015),MONTH(B2015),1)))</f>
        <v/>
      </c>
      <c r="N2015" s="39">
        <f>IF(L2015&lt;&gt;1,"",IF(J2015="",0,IF(COUNTIFS($J$4:J2015,J2015)&gt;1,1,0)))</f>
        <v/>
      </c>
      <c r="O2015" s="39">
        <f>IF(L2015&lt;&gt;1,"",IF(J2015="",0,IFERROR(MATCH(J2015,'分け方の表'!$M$4:$M$53,0),0)))</f>
        <v/>
      </c>
      <c r="P2015" s="39">
        <f>IF(L2015&lt;&gt;1,"",IF(SUMPRODUCT((COUNTIFS(C2015,"*"&amp;'分け方の表'!$F$4:$F$23&amp;"*")&gt;0)*('分け方の表'!$F$4:$F$23&lt;&gt;"")*'分け方の表'!$I$4:$I$23)=0,99,1+COUNTIFS('分け方の表'!$I$4:$I$23,"&gt;"&amp;SUMPRODUCT((COUNTIFS(C2015,"*"&amp;'分け方の表'!$F$4:$F$23&amp;"*")&gt;0)*('分け方の表'!$F$4:$F$23&lt;&gt;"")*'分け方の表'!$I$4:$I$23))))</f>
        <v/>
      </c>
      <c r="Q2015" s="39">
        <f>IF(L2015&lt;&gt;1,"",IF(P2015&gt;=99,"",INDEX('分け方の表'!$G$4:$G$23,P2015)&amp;""))</f>
        <v/>
      </c>
      <c r="R2015" s="39">
        <f>IF(L2015&lt;&gt;1,"",IF((F2015="収入")*(G2015="給与")*(E2015&lt;&gt;"")*(COUNTIFS('分け方の表'!$J$4:$J$13,E2015)&gt;0),INDEX('分け方の表'!$K$4:$K$13,MATCH(E2015,'分け方の表'!$J$4:$J$13,0))&amp;"",IFERROR(INDEX('分け方の表'!$C$4:$C$103,MATCH(F2015&amp;"|"&amp;G2015,'分け方の表'!$D$4:$D$103,0))&amp;"",IFERROR(INDEX('分け方の表'!$C$4:$C$103,MATCH(F2015&amp;"|（ほか全部）",'分け方の表'!$D$4:$D$103,0))&amp;"","未分類"))))</f>
        <v/>
      </c>
      <c r="S2015" s="39">
        <f>IF(L2015&lt;&gt;1,"",IF(N2015=1,"",IF(IF(O2015&gt;0,INDEX('分け方の表'!$N$4:$N$53,O2015)&amp;"","")&lt;&gt;"",IF(INDEX('分け方の表'!$N$4:$N$53,O2015)="（数えない）","",INDEX('分け方の表'!$N$4:$N$53,O2015)&amp;""),IF(I2015&amp;""="1",IF((Q2015&lt;&gt;"")*(D2015&lt;0)*(IFERROR(INDEX('入力'!$E$30:$E$88,MATCH(Q2015,'入力'!$A$30:$A$88,0)),"")="貯める・増やす"),Q2015,""),IF(A2015&amp;""="0","",IF(Q2015&lt;&gt;"",Q2015,R2015))))))</f>
        <v/>
      </c>
      <c r="T2015" s="56">
        <f>IF(S2015="","",IF(IFERROR(INDEX('入力'!$E$30:$E$88,MATCH(S2015,'入力'!$A$30:$A$88,0)),"")="入るお金",D2015,-D2015))</f>
        <v/>
      </c>
      <c r="U2015" s="39">
        <f>IF(L2015="","",IF(L2015&lt;&gt;1,"見出しなど",IF(N2015=1,"重なり",IF(S2015="",IF(O2015&gt;0,"数えない（直した）",IF(I2015&amp;""="1","振替",IF(A2015&amp;""="0","計算対象外","数えない"))),IF(COUNTIFS('入力'!$A$30:$A$88,S2015)=0,"一覧にない費目",IF(O2015&gt;0,"直した",IF(S2015="未分類","未分類","OK")))))))</f>
        <v/>
      </c>
    </row>
    <row r="2016">
      <c r="A2016" s="40" t="n"/>
      <c r="B2016" s="34" t="n"/>
      <c r="C2016" s="35" t="n"/>
      <c r="D2016" s="36" t="n"/>
      <c r="E2016" s="35" t="n"/>
      <c r="F2016" s="35" t="n"/>
      <c r="G2016" s="35" t="n"/>
      <c r="H2016" s="35" t="n"/>
      <c r="I2016" s="40" t="n"/>
      <c r="J2016" s="35" t="n"/>
      <c r="L2016" s="39">
        <f>IF(B2016="","",IFERROR(YEAR(B2016)*0+D2016*0+1,0))</f>
        <v/>
      </c>
      <c r="M2016" s="55">
        <f>IF(L2016&lt;&gt;1,"",IF(O2016&gt;0,IF(INDEX('分け方の表'!$O$4:$O$53,O2016)&lt;&gt;"",DATE(YEAR(INDEX('分け方の表'!$O$4:$O$53,O2016)),MONTH(INDEX('分け方の表'!$O$4:$O$53,O2016)),1),DATE(YEAR(B2016),MONTH(B2016),1)),DATE(YEAR(B2016),MONTH(B2016),1)))</f>
        <v/>
      </c>
      <c r="N2016" s="39">
        <f>IF(L2016&lt;&gt;1,"",IF(J2016="",0,IF(COUNTIFS($J$4:J2016,J2016)&gt;1,1,0)))</f>
        <v/>
      </c>
      <c r="O2016" s="39">
        <f>IF(L2016&lt;&gt;1,"",IF(J2016="",0,IFERROR(MATCH(J2016,'分け方の表'!$M$4:$M$53,0),0)))</f>
        <v/>
      </c>
      <c r="P2016" s="39">
        <f>IF(L2016&lt;&gt;1,"",IF(SUMPRODUCT((COUNTIFS(C2016,"*"&amp;'分け方の表'!$F$4:$F$23&amp;"*")&gt;0)*('分け方の表'!$F$4:$F$23&lt;&gt;"")*'分け方の表'!$I$4:$I$23)=0,99,1+COUNTIFS('分け方の表'!$I$4:$I$23,"&gt;"&amp;SUMPRODUCT((COUNTIFS(C2016,"*"&amp;'分け方の表'!$F$4:$F$23&amp;"*")&gt;0)*('分け方の表'!$F$4:$F$23&lt;&gt;"")*'分け方の表'!$I$4:$I$23))))</f>
        <v/>
      </c>
      <c r="Q2016" s="39">
        <f>IF(L2016&lt;&gt;1,"",IF(P2016&gt;=99,"",INDEX('分け方の表'!$G$4:$G$23,P2016)&amp;""))</f>
        <v/>
      </c>
      <c r="R2016" s="39">
        <f>IF(L2016&lt;&gt;1,"",IF((F2016="収入")*(G2016="給与")*(E2016&lt;&gt;"")*(COUNTIFS('分け方の表'!$J$4:$J$13,E2016)&gt;0),INDEX('分け方の表'!$K$4:$K$13,MATCH(E2016,'分け方の表'!$J$4:$J$13,0))&amp;"",IFERROR(INDEX('分け方の表'!$C$4:$C$103,MATCH(F2016&amp;"|"&amp;G2016,'分け方の表'!$D$4:$D$103,0))&amp;"",IFERROR(INDEX('分け方の表'!$C$4:$C$103,MATCH(F2016&amp;"|（ほか全部）",'分け方の表'!$D$4:$D$103,0))&amp;"","未分類"))))</f>
        <v/>
      </c>
      <c r="S2016" s="39">
        <f>IF(L2016&lt;&gt;1,"",IF(N2016=1,"",IF(IF(O2016&gt;0,INDEX('分け方の表'!$N$4:$N$53,O2016)&amp;"","")&lt;&gt;"",IF(INDEX('分け方の表'!$N$4:$N$53,O2016)="（数えない）","",INDEX('分け方の表'!$N$4:$N$53,O2016)&amp;""),IF(I2016&amp;""="1",IF((Q2016&lt;&gt;"")*(D2016&lt;0)*(IFERROR(INDEX('入力'!$E$30:$E$88,MATCH(Q2016,'入力'!$A$30:$A$88,0)),"")="貯める・増やす"),Q2016,""),IF(A2016&amp;""="0","",IF(Q2016&lt;&gt;"",Q2016,R2016))))))</f>
        <v/>
      </c>
      <c r="T2016" s="56">
        <f>IF(S2016="","",IF(IFERROR(INDEX('入力'!$E$30:$E$88,MATCH(S2016,'入力'!$A$30:$A$88,0)),"")="入るお金",D2016,-D2016))</f>
        <v/>
      </c>
      <c r="U2016" s="39">
        <f>IF(L2016="","",IF(L2016&lt;&gt;1,"見出しなど",IF(N2016=1,"重なり",IF(S2016="",IF(O2016&gt;0,"数えない（直した）",IF(I2016&amp;""="1","振替",IF(A2016&amp;""="0","計算対象外","数えない"))),IF(COUNTIFS('入力'!$A$30:$A$88,S2016)=0,"一覧にない費目",IF(O2016&gt;0,"直した",IF(S2016="未分類","未分類","OK")))))))</f>
        <v/>
      </c>
    </row>
    <row r="2017">
      <c r="A2017" s="40" t="n"/>
      <c r="B2017" s="34" t="n"/>
      <c r="C2017" s="35" t="n"/>
      <c r="D2017" s="36" t="n"/>
      <c r="E2017" s="35" t="n"/>
      <c r="F2017" s="35" t="n"/>
      <c r="G2017" s="35" t="n"/>
      <c r="H2017" s="35" t="n"/>
      <c r="I2017" s="40" t="n"/>
      <c r="J2017" s="35" t="n"/>
      <c r="L2017" s="39">
        <f>IF(B2017="","",IFERROR(YEAR(B2017)*0+D2017*0+1,0))</f>
        <v/>
      </c>
      <c r="M2017" s="55">
        <f>IF(L2017&lt;&gt;1,"",IF(O2017&gt;0,IF(INDEX('分け方の表'!$O$4:$O$53,O2017)&lt;&gt;"",DATE(YEAR(INDEX('分け方の表'!$O$4:$O$53,O2017)),MONTH(INDEX('分け方の表'!$O$4:$O$53,O2017)),1),DATE(YEAR(B2017),MONTH(B2017),1)),DATE(YEAR(B2017),MONTH(B2017),1)))</f>
        <v/>
      </c>
      <c r="N2017" s="39">
        <f>IF(L2017&lt;&gt;1,"",IF(J2017="",0,IF(COUNTIFS($J$4:J2017,J2017)&gt;1,1,0)))</f>
        <v/>
      </c>
      <c r="O2017" s="39">
        <f>IF(L2017&lt;&gt;1,"",IF(J2017="",0,IFERROR(MATCH(J2017,'分け方の表'!$M$4:$M$53,0),0)))</f>
        <v/>
      </c>
      <c r="P2017" s="39">
        <f>IF(L2017&lt;&gt;1,"",IF(SUMPRODUCT((COUNTIFS(C2017,"*"&amp;'分け方の表'!$F$4:$F$23&amp;"*")&gt;0)*('分け方の表'!$F$4:$F$23&lt;&gt;"")*'分け方の表'!$I$4:$I$23)=0,99,1+COUNTIFS('分け方の表'!$I$4:$I$23,"&gt;"&amp;SUMPRODUCT((COUNTIFS(C2017,"*"&amp;'分け方の表'!$F$4:$F$23&amp;"*")&gt;0)*('分け方の表'!$F$4:$F$23&lt;&gt;"")*'分け方の表'!$I$4:$I$23))))</f>
        <v/>
      </c>
      <c r="Q2017" s="39">
        <f>IF(L2017&lt;&gt;1,"",IF(P2017&gt;=99,"",INDEX('分け方の表'!$G$4:$G$23,P2017)&amp;""))</f>
        <v/>
      </c>
      <c r="R2017" s="39">
        <f>IF(L2017&lt;&gt;1,"",IF((F2017="収入")*(G2017="給与")*(E2017&lt;&gt;"")*(COUNTIFS('分け方の表'!$J$4:$J$13,E2017)&gt;0),INDEX('分け方の表'!$K$4:$K$13,MATCH(E2017,'分け方の表'!$J$4:$J$13,0))&amp;"",IFERROR(INDEX('分け方の表'!$C$4:$C$103,MATCH(F2017&amp;"|"&amp;G2017,'分け方の表'!$D$4:$D$103,0))&amp;"",IFERROR(INDEX('分け方の表'!$C$4:$C$103,MATCH(F2017&amp;"|（ほか全部）",'分け方の表'!$D$4:$D$103,0))&amp;"","未分類"))))</f>
        <v/>
      </c>
      <c r="S2017" s="39">
        <f>IF(L2017&lt;&gt;1,"",IF(N2017=1,"",IF(IF(O2017&gt;0,INDEX('分け方の表'!$N$4:$N$53,O2017)&amp;"","")&lt;&gt;"",IF(INDEX('分け方の表'!$N$4:$N$53,O2017)="（数えない）","",INDEX('分け方の表'!$N$4:$N$53,O2017)&amp;""),IF(I2017&amp;""="1",IF((Q2017&lt;&gt;"")*(D2017&lt;0)*(IFERROR(INDEX('入力'!$E$30:$E$88,MATCH(Q2017,'入力'!$A$30:$A$88,0)),"")="貯める・増やす"),Q2017,""),IF(A2017&amp;""="0","",IF(Q2017&lt;&gt;"",Q2017,R2017))))))</f>
        <v/>
      </c>
      <c r="T2017" s="56">
        <f>IF(S2017="","",IF(IFERROR(INDEX('入力'!$E$30:$E$88,MATCH(S2017,'入力'!$A$30:$A$88,0)),"")="入るお金",D2017,-D2017))</f>
        <v/>
      </c>
      <c r="U2017" s="39">
        <f>IF(L2017="","",IF(L2017&lt;&gt;1,"見出しなど",IF(N2017=1,"重なり",IF(S2017="",IF(O2017&gt;0,"数えない（直した）",IF(I2017&amp;""="1","振替",IF(A2017&amp;""="0","計算対象外","数えない"))),IF(COUNTIFS('入力'!$A$30:$A$88,S2017)=0,"一覧にない費目",IF(O2017&gt;0,"直した",IF(S2017="未分類","未分類","OK")))))))</f>
        <v/>
      </c>
    </row>
    <row r="2018">
      <c r="A2018" s="40" t="n"/>
      <c r="B2018" s="34" t="n"/>
      <c r="C2018" s="35" t="n"/>
      <c r="D2018" s="36" t="n"/>
      <c r="E2018" s="35" t="n"/>
      <c r="F2018" s="35" t="n"/>
      <c r="G2018" s="35" t="n"/>
      <c r="H2018" s="35" t="n"/>
      <c r="I2018" s="40" t="n"/>
      <c r="J2018" s="35" t="n"/>
      <c r="L2018" s="39">
        <f>IF(B2018="","",IFERROR(YEAR(B2018)*0+D2018*0+1,0))</f>
        <v/>
      </c>
      <c r="M2018" s="55">
        <f>IF(L2018&lt;&gt;1,"",IF(O2018&gt;0,IF(INDEX('分け方の表'!$O$4:$O$53,O2018)&lt;&gt;"",DATE(YEAR(INDEX('分け方の表'!$O$4:$O$53,O2018)),MONTH(INDEX('分け方の表'!$O$4:$O$53,O2018)),1),DATE(YEAR(B2018),MONTH(B2018),1)),DATE(YEAR(B2018),MONTH(B2018),1)))</f>
        <v/>
      </c>
      <c r="N2018" s="39">
        <f>IF(L2018&lt;&gt;1,"",IF(J2018="",0,IF(COUNTIFS($J$4:J2018,J2018)&gt;1,1,0)))</f>
        <v/>
      </c>
      <c r="O2018" s="39">
        <f>IF(L2018&lt;&gt;1,"",IF(J2018="",0,IFERROR(MATCH(J2018,'分け方の表'!$M$4:$M$53,0),0)))</f>
        <v/>
      </c>
      <c r="P2018" s="39">
        <f>IF(L2018&lt;&gt;1,"",IF(SUMPRODUCT((COUNTIFS(C2018,"*"&amp;'分け方の表'!$F$4:$F$23&amp;"*")&gt;0)*('分け方の表'!$F$4:$F$23&lt;&gt;"")*'分け方の表'!$I$4:$I$23)=0,99,1+COUNTIFS('分け方の表'!$I$4:$I$23,"&gt;"&amp;SUMPRODUCT((COUNTIFS(C2018,"*"&amp;'分け方の表'!$F$4:$F$23&amp;"*")&gt;0)*('分け方の表'!$F$4:$F$23&lt;&gt;"")*'分け方の表'!$I$4:$I$23))))</f>
        <v/>
      </c>
      <c r="Q2018" s="39">
        <f>IF(L2018&lt;&gt;1,"",IF(P2018&gt;=99,"",INDEX('分け方の表'!$G$4:$G$23,P2018)&amp;""))</f>
        <v/>
      </c>
      <c r="R2018" s="39">
        <f>IF(L2018&lt;&gt;1,"",IF((F2018="収入")*(G2018="給与")*(E2018&lt;&gt;"")*(COUNTIFS('分け方の表'!$J$4:$J$13,E2018)&gt;0),INDEX('分け方の表'!$K$4:$K$13,MATCH(E2018,'分け方の表'!$J$4:$J$13,0))&amp;"",IFERROR(INDEX('分け方の表'!$C$4:$C$103,MATCH(F2018&amp;"|"&amp;G2018,'分け方の表'!$D$4:$D$103,0))&amp;"",IFERROR(INDEX('分け方の表'!$C$4:$C$103,MATCH(F2018&amp;"|（ほか全部）",'分け方の表'!$D$4:$D$103,0))&amp;"","未分類"))))</f>
        <v/>
      </c>
      <c r="S2018" s="39">
        <f>IF(L2018&lt;&gt;1,"",IF(N2018=1,"",IF(IF(O2018&gt;0,INDEX('分け方の表'!$N$4:$N$53,O2018)&amp;"","")&lt;&gt;"",IF(INDEX('分け方の表'!$N$4:$N$53,O2018)="（数えない）","",INDEX('分け方の表'!$N$4:$N$53,O2018)&amp;""),IF(I2018&amp;""="1",IF((Q2018&lt;&gt;"")*(D2018&lt;0)*(IFERROR(INDEX('入力'!$E$30:$E$88,MATCH(Q2018,'入力'!$A$30:$A$88,0)),"")="貯める・増やす"),Q2018,""),IF(A2018&amp;""="0","",IF(Q2018&lt;&gt;"",Q2018,R2018))))))</f>
        <v/>
      </c>
      <c r="T2018" s="56">
        <f>IF(S2018="","",IF(IFERROR(INDEX('入力'!$E$30:$E$88,MATCH(S2018,'入力'!$A$30:$A$88,0)),"")="入るお金",D2018,-D2018))</f>
        <v/>
      </c>
      <c r="U2018" s="39">
        <f>IF(L2018="","",IF(L2018&lt;&gt;1,"見出しなど",IF(N2018=1,"重なり",IF(S2018="",IF(O2018&gt;0,"数えない（直した）",IF(I2018&amp;""="1","振替",IF(A2018&amp;""="0","計算対象外","数えない"))),IF(COUNTIFS('入力'!$A$30:$A$88,S2018)=0,"一覧にない費目",IF(O2018&gt;0,"直した",IF(S2018="未分類","未分類","OK")))))))</f>
        <v/>
      </c>
    </row>
    <row r="2019">
      <c r="A2019" s="40" t="n"/>
      <c r="B2019" s="34" t="n"/>
      <c r="C2019" s="35" t="n"/>
      <c r="D2019" s="36" t="n"/>
      <c r="E2019" s="35" t="n"/>
      <c r="F2019" s="35" t="n"/>
      <c r="G2019" s="35" t="n"/>
      <c r="H2019" s="35" t="n"/>
      <c r="I2019" s="40" t="n"/>
      <c r="J2019" s="35" t="n"/>
      <c r="L2019" s="39">
        <f>IF(B2019="","",IFERROR(YEAR(B2019)*0+D2019*0+1,0))</f>
        <v/>
      </c>
      <c r="M2019" s="55">
        <f>IF(L2019&lt;&gt;1,"",IF(O2019&gt;0,IF(INDEX('分け方の表'!$O$4:$O$53,O2019)&lt;&gt;"",DATE(YEAR(INDEX('分け方の表'!$O$4:$O$53,O2019)),MONTH(INDEX('分け方の表'!$O$4:$O$53,O2019)),1),DATE(YEAR(B2019),MONTH(B2019),1)),DATE(YEAR(B2019),MONTH(B2019),1)))</f>
        <v/>
      </c>
      <c r="N2019" s="39">
        <f>IF(L2019&lt;&gt;1,"",IF(J2019="",0,IF(COUNTIFS($J$4:J2019,J2019)&gt;1,1,0)))</f>
        <v/>
      </c>
      <c r="O2019" s="39">
        <f>IF(L2019&lt;&gt;1,"",IF(J2019="",0,IFERROR(MATCH(J2019,'分け方の表'!$M$4:$M$53,0),0)))</f>
        <v/>
      </c>
      <c r="P2019" s="39">
        <f>IF(L2019&lt;&gt;1,"",IF(SUMPRODUCT((COUNTIFS(C2019,"*"&amp;'分け方の表'!$F$4:$F$23&amp;"*")&gt;0)*('分け方の表'!$F$4:$F$23&lt;&gt;"")*'分け方の表'!$I$4:$I$23)=0,99,1+COUNTIFS('分け方の表'!$I$4:$I$23,"&gt;"&amp;SUMPRODUCT((COUNTIFS(C2019,"*"&amp;'分け方の表'!$F$4:$F$23&amp;"*")&gt;0)*('分け方の表'!$F$4:$F$23&lt;&gt;"")*'分け方の表'!$I$4:$I$23))))</f>
        <v/>
      </c>
      <c r="Q2019" s="39">
        <f>IF(L2019&lt;&gt;1,"",IF(P2019&gt;=99,"",INDEX('分け方の表'!$G$4:$G$23,P2019)&amp;""))</f>
        <v/>
      </c>
      <c r="R2019" s="39">
        <f>IF(L2019&lt;&gt;1,"",IF((F2019="収入")*(G2019="給与")*(E2019&lt;&gt;"")*(COUNTIFS('分け方の表'!$J$4:$J$13,E2019)&gt;0),INDEX('分け方の表'!$K$4:$K$13,MATCH(E2019,'分け方の表'!$J$4:$J$13,0))&amp;"",IFERROR(INDEX('分け方の表'!$C$4:$C$103,MATCH(F2019&amp;"|"&amp;G2019,'分け方の表'!$D$4:$D$103,0))&amp;"",IFERROR(INDEX('分け方の表'!$C$4:$C$103,MATCH(F2019&amp;"|（ほか全部）",'分け方の表'!$D$4:$D$103,0))&amp;"","未分類"))))</f>
        <v/>
      </c>
      <c r="S2019" s="39">
        <f>IF(L2019&lt;&gt;1,"",IF(N2019=1,"",IF(IF(O2019&gt;0,INDEX('分け方の表'!$N$4:$N$53,O2019)&amp;"","")&lt;&gt;"",IF(INDEX('分け方の表'!$N$4:$N$53,O2019)="（数えない）","",INDEX('分け方の表'!$N$4:$N$53,O2019)&amp;""),IF(I2019&amp;""="1",IF((Q2019&lt;&gt;"")*(D2019&lt;0)*(IFERROR(INDEX('入力'!$E$30:$E$88,MATCH(Q2019,'入力'!$A$30:$A$88,0)),"")="貯める・増やす"),Q2019,""),IF(A2019&amp;""="0","",IF(Q2019&lt;&gt;"",Q2019,R2019))))))</f>
        <v/>
      </c>
      <c r="T2019" s="56">
        <f>IF(S2019="","",IF(IFERROR(INDEX('入力'!$E$30:$E$88,MATCH(S2019,'入力'!$A$30:$A$88,0)),"")="入るお金",D2019,-D2019))</f>
        <v/>
      </c>
      <c r="U2019" s="39">
        <f>IF(L2019="","",IF(L2019&lt;&gt;1,"見出しなど",IF(N2019=1,"重なり",IF(S2019="",IF(O2019&gt;0,"数えない（直した）",IF(I2019&amp;""="1","振替",IF(A2019&amp;""="0","計算対象外","数えない"))),IF(COUNTIFS('入力'!$A$30:$A$88,S2019)=0,"一覧にない費目",IF(O2019&gt;0,"直した",IF(S2019="未分類","未分類","OK")))))))</f>
        <v/>
      </c>
    </row>
    <row r="2020">
      <c r="A2020" s="40" t="n"/>
      <c r="B2020" s="34" t="n"/>
      <c r="C2020" s="35" t="n"/>
      <c r="D2020" s="36" t="n"/>
      <c r="E2020" s="35" t="n"/>
      <c r="F2020" s="35" t="n"/>
      <c r="G2020" s="35" t="n"/>
      <c r="H2020" s="35" t="n"/>
      <c r="I2020" s="40" t="n"/>
      <c r="J2020" s="35" t="n"/>
      <c r="L2020" s="39">
        <f>IF(B2020="","",IFERROR(YEAR(B2020)*0+D2020*0+1,0))</f>
        <v/>
      </c>
      <c r="M2020" s="55">
        <f>IF(L2020&lt;&gt;1,"",IF(O2020&gt;0,IF(INDEX('分け方の表'!$O$4:$O$53,O2020)&lt;&gt;"",DATE(YEAR(INDEX('分け方の表'!$O$4:$O$53,O2020)),MONTH(INDEX('分け方の表'!$O$4:$O$53,O2020)),1),DATE(YEAR(B2020),MONTH(B2020),1)),DATE(YEAR(B2020),MONTH(B2020),1)))</f>
        <v/>
      </c>
      <c r="N2020" s="39">
        <f>IF(L2020&lt;&gt;1,"",IF(J2020="",0,IF(COUNTIFS($J$4:J2020,J2020)&gt;1,1,0)))</f>
        <v/>
      </c>
      <c r="O2020" s="39">
        <f>IF(L2020&lt;&gt;1,"",IF(J2020="",0,IFERROR(MATCH(J2020,'分け方の表'!$M$4:$M$53,0),0)))</f>
        <v/>
      </c>
      <c r="P2020" s="39">
        <f>IF(L2020&lt;&gt;1,"",IF(SUMPRODUCT((COUNTIFS(C2020,"*"&amp;'分け方の表'!$F$4:$F$23&amp;"*")&gt;0)*('分け方の表'!$F$4:$F$23&lt;&gt;"")*'分け方の表'!$I$4:$I$23)=0,99,1+COUNTIFS('分け方の表'!$I$4:$I$23,"&gt;"&amp;SUMPRODUCT((COUNTIFS(C2020,"*"&amp;'分け方の表'!$F$4:$F$23&amp;"*")&gt;0)*('分け方の表'!$F$4:$F$23&lt;&gt;"")*'分け方の表'!$I$4:$I$23))))</f>
        <v/>
      </c>
      <c r="Q2020" s="39">
        <f>IF(L2020&lt;&gt;1,"",IF(P2020&gt;=99,"",INDEX('分け方の表'!$G$4:$G$23,P2020)&amp;""))</f>
        <v/>
      </c>
      <c r="R2020" s="39">
        <f>IF(L2020&lt;&gt;1,"",IF((F2020="収入")*(G2020="給与")*(E2020&lt;&gt;"")*(COUNTIFS('分け方の表'!$J$4:$J$13,E2020)&gt;0),INDEX('分け方の表'!$K$4:$K$13,MATCH(E2020,'分け方の表'!$J$4:$J$13,0))&amp;"",IFERROR(INDEX('分け方の表'!$C$4:$C$103,MATCH(F2020&amp;"|"&amp;G2020,'分け方の表'!$D$4:$D$103,0))&amp;"",IFERROR(INDEX('分け方の表'!$C$4:$C$103,MATCH(F2020&amp;"|（ほか全部）",'分け方の表'!$D$4:$D$103,0))&amp;"","未分類"))))</f>
        <v/>
      </c>
      <c r="S2020" s="39">
        <f>IF(L2020&lt;&gt;1,"",IF(N2020=1,"",IF(IF(O2020&gt;0,INDEX('分け方の表'!$N$4:$N$53,O2020)&amp;"","")&lt;&gt;"",IF(INDEX('分け方の表'!$N$4:$N$53,O2020)="（数えない）","",INDEX('分け方の表'!$N$4:$N$53,O2020)&amp;""),IF(I2020&amp;""="1",IF((Q2020&lt;&gt;"")*(D2020&lt;0)*(IFERROR(INDEX('入力'!$E$30:$E$88,MATCH(Q2020,'入力'!$A$30:$A$88,0)),"")="貯める・増やす"),Q2020,""),IF(A2020&amp;""="0","",IF(Q2020&lt;&gt;"",Q2020,R2020))))))</f>
        <v/>
      </c>
      <c r="T2020" s="56">
        <f>IF(S2020="","",IF(IFERROR(INDEX('入力'!$E$30:$E$88,MATCH(S2020,'入力'!$A$30:$A$88,0)),"")="入るお金",D2020,-D2020))</f>
        <v/>
      </c>
      <c r="U2020" s="39">
        <f>IF(L2020="","",IF(L2020&lt;&gt;1,"見出しなど",IF(N2020=1,"重なり",IF(S2020="",IF(O2020&gt;0,"数えない（直した）",IF(I2020&amp;""="1","振替",IF(A2020&amp;""="0","計算対象外","数えない"))),IF(COUNTIFS('入力'!$A$30:$A$88,S2020)=0,"一覧にない費目",IF(O2020&gt;0,"直した",IF(S2020="未分類","未分類","OK")))))))</f>
        <v/>
      </c>
    </row>
    <row r="2021">
      <c r="A2021" s="40" t="n"/>
      <c r="B2021" s="34" t="n"/>
      <c r="C2021" s="35" t="n"/>
      <c r="D2021" s="36" t="n"/>
      <c r="E2021" s="35" t="n"/>
      <c r="F2021" s="35" t="n"/>
      <c r="G2021" s="35" t="n"/>
      <c r="H2021" s="35" t="n"/>
      <c r="I2021" s="40" t="n"/>
      <c r="J2021" s="35" t="n"/>
      <c r="L2021" s="39">
        <f>IF(B2021="","",IFERROR(YEAR(B2021)*0+D2021*0+1,0))</f>
        <v/>
      </c>
      <c r="M2021" s="55">
        <f>IF(L2021&lt;&gt;1,"",IF(O2021&gt;0,IF(INDEX('分け方の表'!$O$4:$O$53,O2021)&lt;&gt;"",DATE(YEAR(INDEX('分け方の表'!$O$4:$O$53,O2021)),MONTH(INDEX('分け方の表'!$O$4:$O$53,O2021)),1),DATE(YEAR(B2021),MONTH(B2021),1)),DATE(YEAR(B2021),MONTH(B2021),1)))</f>
        <v/>
      </c>
      <c r="N2021" s="39">
        <f>IF(L2021&lt;&gt;1,"",IF(J2021="",0,IF(COUNTIFS($J$4:J2021,J2021)&gt;1,1,0)))</f>
        <v/>
      </c>
      <c r="O2021" s="39">
        <f>IF(L2021&lt;&gt;1,"",IF(J2021="",0,IFERROR(MATCH(J2021,'分け方の表'!$M$4:$M$53,0),0)))</f>
        <v/>
      </c>
      <c r="P2021" s="39">
        <f>IF(L2021&lt;&gt;1,"",IF(SUMPRODUCT((COUNTIFS(C2021,"*"&amp;'分け方の表'!$F$4:$F$23&amp;"*")&gt;0)*('分け方の表'!$F$4:$F$23&lt;&gt;"")*'分け方の表'!$I$4:$I$23)=0,99,1+COUNTIFS('分け方の表'!$I$4:$I$23,"&gt;"&amp;SUMPRODUCT((COUNTIFS(C2021,"*"&amp;'分け方の表'!$F$4:$F$23&amp;"*")&gt;0)*('分け方の表'!$F$4:$F$23&lt;&gt;"")*'分け方の表'!$I$4:$I$23))))</f>
        <v/>
      </c>
      <c r="Q2021" s="39">
        <f>IF(L2021&lt;&gt;1,"",IF(P2021&gt;=99,"",INDEX('分け方の表'!$G$4:$G$23,P2021)&amp;""))</f>
        <v/>
      </c>
      <c r="R2021" s="39">
        <f>IF(L2021&lt;&gt;1,"",IF((F2021="収入")*(G2021="給与")*(E2021&lt;&gt;"")*(COUNTIFS('分け方の表'!$J$4:$J$13,E2021)&gt;0),INDEX('分け方の表'!$K$4:$K$13,MATCH(E2021,'分け方の表'!$J$4:$J$13,0))&amp;"",IFERROR(INDEX('分け方の表'!$C$4:$C$103,MATCH(F2021&amp;"|"&amp;G2021,'分け方の表'!$D$4:$D$103,0))&amp;"",IFERROR(INDEX('分け方の表'!$C$4:$C$103,MATCH(F2021&amp;"|（ほか全部）",'分け方の表'!$D$4:$D$103,0))&amp;"","未分類"))))</f>
        <v/>
      </c>
      <c r="S2021" s="39">
        <f>IF(L2021&lt;&gt;1,"",IF(N2021=1,"",IF(IF(O2021&gt;0,INDEX('分け方の表'!$N$4:$N$53,O2021)&amp;"","")&lt;&gt;"",IF(INDEX('分け方の表'!$N$4:$N$53,O2021)="（数えない）","",INDEX('分け方の表'!$N$4:$N$53,O2021)&amp;""),IF(I2021&amp;""="1",IF((Q2021&lt;&gt;"")*(D2021&lt;0)*(IFERROR(INDEX('入力'!$E$30:$E$88,MATCH(Q2021,'入力'!$A$30:$A$88,0)),"")="貯める・増やす"),Q2021,""),IF(A2021&amp;""="0","",IF(Q2021&lt;&gt;"",Q2021,R2021))))))</f>
        <v/>
      </c>
      <c r="T2021" s="56">
        <f>IF(S2021="","",IF(IFERROR(INDEX('入力'!$E$30:$E$88,MATCH(S2021,'入力'!$A$30:$A$88,0)),"")="入るお金",D2021,-D2021))</f>
        <v/>
      </c>
      <c r="U2021" s="39">
        <f>IF(L2021="","",IF(L2021&lt;&gt;1,"見出しなど",IF(N2021=1,"重なり",IF(S2021="",IF(O2021&gt;0,"数えない（直した）",IF(I2021&amp;""="1","振替",IF(A2021&amp;""="0","計算対象外","数えない"))),IF(COUNTIFS('入力'!$A$30:$A$88,S2021)=0,"一覧にない費目",IF(O2021&gt;0,"直した",IF(S2021="未分類","未分類","OK")))))))</f>
        <v/>
      </c>
    </row>
    <row r="2022">
      <c r="A2022" s="40" t="n"/>
      <c r="B2022" s="34" t="n"/>
      <c r="C2022" s="35" t="n"/>
      <c r="D2022" s="36" t="n"/>
      <c r="E2022" s="35" t="n"/>
      <c r="F2022" s="35" t="n"/>
      <c r="G2022" s="35" t="n"/>
      <c r="H2022" s="35" t="n"/>
      <c r="I2022" s="40" t="n"/>
      <c r="J2022" s="35" t="n"/>
      <c r="L2022" s="39">
        <f>IF(B2022="","",IFERROR(YEAR(B2022)*0+D2022*0+1,0))</f>
        <v/>
      </c>
      <c r="M2022" s="55">
        <f>IF(L2022&lt;&gt;1,"",IF(O2022&gt;0,IF(INDEX('分け方の表'!$O$4:$O$53,O2022)&lt;&gt;"",DATE(YEAR(INDEX('分け方の表'!$O$4:$O$53,O2022)),MONTH(INDEX('分け方の表'!$O$4:$O$53,O2022)),1),DATE(YEAR(B2022),MONTH(B2022),1)),DATE(YEAR(B2022),MONTH(B2022),1)))</f>
        <v/>
      </c>
      <c r="N2022" s="39">
        <f>IF(L2022&lt;&gt;1,"",IF(J2022="",0,IF(COUNTIFS($J$4:J2022,J2022)&gt;1,1,0)))</f>
        <v/>
      </c>
      <c r="O2022" s="39">
        <f>IF(L2022&lt;&gt;1,"",IF(J2022="",0,IFERROR(MATCH(J2022,'分け方の表'!$M$4:$M$53,0),0)))</f>
        <v/>
      </c>
      <c r="P2022" s="39">
        <f>IF(L2022&lt;&gt;1,"",IF(SUMPRODUCT((COUNTIFS(C2022,"*"&amp;'分け方の表'!$F$4:$F$23&amp;"*")&gt;0)*('分け方の表'!$F$4:$F$23&lt;&gt;"")*'分け方の表'!$I$4:$I$23)=0,99,1+COUNTIFS('分け方の表'!$I$4:$I$23,"&gt;"&amp;SUMPRODUCT((COUNTIFS(C2022,"*"&amp;'分け方の表'!$F$4:$F$23&amp;"*")&gt;0)*('分け方の表'!$F$4:$F$23&lt;&gt;"")*'分け方の表'!$I$4:$I$23))))</f>
        <v/>
      </c>
      <c r="Q2022" s="39">
        <f>IF(L2022&lt;&gt;1,"",IF(P2022&gt;=99,"",INDEX('分け方の表'!$G$4:$G$23,P2022)&amp;""))</f>
        <v/>
      </c>
      <c r="R2022" s="39">
        <f>IF(L2022&lt;&gt;1,"",IF((F2022="収入")*(G2022="給与")*(E2022&lt;&gt;"")*(COUNTIFS('分け方の表'!$J$4:$J$13,E2022)&gt;0),INDEX('分け方の表'!$K$4:$K$13,MATCH(E2022,'分け方の表'!$J$4:$J$13,0))&amp;"",IFERROR(INDEX('分け方の表'!$C$4:$C$103,MATCH(F2022&amp;"|"&amp;G2022,'分け方の表'!$D$4:$D$103,0))&amp;"",IFERROR(INDEX('分け方の表'!$C$4:$C$103,MATCH(F2022&amp;"|（ほか全部）",'分け方の表'!$D$4:$D$103,0))&amp;"","未分類"))))</f>
        <v/>
      </c>
      <c r="S2022" s="39">
        <f>IF(L2022&lt;&gt;1,"",IF(N2022=1,"",IF(IF(O2022&gt;0,INDEX('分け方の表'!$N$4:$N$53,O2022)&amp;"","")&lt;&gt;"",IF(INDEX('分け方の表'!$N$4:$N$53,O2022)="（数えない）","",INDEX('分け方の表'!$N$4:$N$53,O2022)&amp;""),IF(I2022&amp;""="1",IF((Q2022&lt;&gt;"")*(D2022&lt;0)*(IFERROR(INDEX('入力'!$E$30:$E$88,MATCH(Q2022,'入力'!$A$30:$A$88,0)),"")="貯める・増やす"),Q2022,""),IF(A2022&amp;""="0","",IF(Q2022&lt;&gt;"",Q2022,R2022))))))</f>
        <v/>
      </c>
      <c r="T2022" s="56">
        <f>IF(S2022="","",IF(IFERROR(INDEX('入力'!$E$30:$E$88,MATCH(S2022,'入力'!$A$30:$A$88,0)),"")="入るお金",D2022,-D2022))</f>
        <v/>
      </c>
      <c r="U2022" s="39">
        <f>IF(L2022="","",IF(L2022&lt;&gt;1,"見出しなど",IF(N2022=1,"重なり",IF(S2022="",IF(O2022&gt;0,"数えない（直した）",IF(I2022&amp;""="1","振替",IF(A2022&amp;""="0","計算対象外","数えない"))),IF(COUNTIFS('入力'!$A$30:$A$88,S2022)=0,"一覧にない費目",IF(O2022&gt;0,"直した",IF(S2022="未分類","未分類","OK")))))))</f>
        <v/>
      </c>
    </row>
    <row r="2023">
      <c r="A2023" s="40" t="n"/>
      <c r="B2023" s="34" t="n"/>
      <c r="C2023" s="35" t="n"/>
      <c r="D2023" s="36" t="n"/>
      <c r="E2023" s="35" t="n"/>
      <c r="F2023" s="35" t="n"/>
      <c r="G2023" s="35" t="n"/>
      <c r="H2023" s="35" t="n"/>
      <c r="I2023" s="40" t="n"/>
      <c r="J2023" s="35" t="n"/>
      <c r="L2023" s="39">
        <f>IF(B2023="","",IFERROR(YEAR(B2023)*0+D2023*0+1,0))</f>
        <v/>
      </c>
      <c r="M2023" s="55">
        <f>IF(L2023&lt;&gt;1,"",IF(O2023&gt;0,IF(INDEX('分け方の表'!$O$4:$O$53,O2023)&lt;&gt;"",DATE(YEAR(INDEX('分け方の表'!$O$4:$O$53,O2023)),MONTH(INDEX('分け方の表'!$O$4:$O$53,O2023)),1),DATE(YEAR(B2023),MONTH(B2023),1)),DATE(YEAR(B2023),MONTH(B2023),1)))</f>
        <v/>
      </c>
      <c r="N2023" s="39">
        <f>IF(L2023&lt;&gt;1,"",IF(J2023="",0,IF(COUNTIFS($J$4:J2023,J2023)&gt;1,1,0)))</f>
        <v/>
      </c>
      <c r="O2023" s="39">
        <f>IF(L2023&lt;&gt;1,"",IF(J2023="",0,IFERROR(MATCH(J2023,'分け方の表'!$M$4:$M$53,0),0)))</f>
        <v/>
      </c>
      <c r="P2023" s="39">
        <f>IF(L2023&lt;&gt;1,"",IF(SUMPRODUCT((COUNTIFS(C2023,"*"&amp;'分け方の表'!$F$4:$F$23&amp;"*")&gt;0)*('分け方の表'!$F$4:$F$23&lt;&gt;"")*'分け方の表'!$I$4:$I$23)=0,99,1+COUNTIFS('分け方の表'!$I$4:$I$23,"&gt;"&amp;SUMPRODUCT((COUNTIFS(C2023,"*"&amp;'分け方の表'!$F$4:$F$23&amp;"*")&gt;0)*('分け方の表'!$F$4:$F$23&lt;&gt;"")*'分け方の表'!$I$4:$I$23))))</f>
        <v/>
      </c>
      <c r="Q2023" s="39">
        <f>IF(L2023&lt;&gt;1,"",IF(P2023&gt;=99,"",INDEX('分け方の表'!$G$4:$G$23,P2023)&amp;""))</f>
        <v/>
      </c>
      <c r="R2023" s="39">
        <f>IF(L2023&lt;&gt;1,"",IF((F2023="収入")*(G2023="給与")*(E2023&lt;&gt;"")*(COUNTIFS('分け方の表'!$J$4:$J$13,E2023)&gt;0),INDEX('分け方の表'!$K$4:$K$13,MATCH(E2023,'分け方の表'!$J$4:$J$13,0))&amp;"",IFERROR(INDEX('分け方の表'!$C$4:$C$103,MATCH(F2023&amp;"|"&amp;G2023,'分け方の表'!$D$4:$D$103,0))&amp;"",IFERROR(INDEX('分け方の表'!$C$4:$C$103,MATCH(F2023&amp;"|（ほか全部）",'分け方の表'!$D$4:$D$103,0))&amp;"","未分類"))))</f>
        <v/>
      </c>
      <c r="S2023" s="39">
        <f>IF(L2023&lt;&gt;1,"",IF(N2023=1,"",IF(IF(O2023&gt;0,INDEX('分け方の表'!$N$4:$N$53,O2023)&amp;"","")&lt;&gt;"",IF(INDEX('分け方の表'!$N$4:$N$53,O2023)="（数えない）","",INDEX('分け方の表'!$N$4:$N$53,O2023)&amp;""),IF(I2023&amp;""="1",IF((Q2023&lt;&gt;"")*(D2023&lt;0)*(IFERROR(INDEX('入力'!$E$30:$E$88,MATCH(Q2023,'入力'!$A$30:$A$88,0)),"")="貯める・増やす"),Q2023,""),IF(A2023&amp;""="0","",IF(Q2023&lt;&gt;"",Q2023,R2023))))))</f>
        <v/>
      </c>
      <c r="T2023" s="56">
        <f>IF(S2023="","",IF(IFERROR(INDEX('入力'!$E$30:$E$88,MATCH(S2023,'入力'!$A$30:$A$88,0)),"")="入るお金",D2023,-D2023))</f>
        <v/>
      </c>
      <c r="U2023" s="39">
        <f>IF(L2023="","",IF(L2023&lt;&gt;1,"見出しなど",IF(N2023=1,"重なり",IF(S2023="",IF(O2023&gt;0,"数えない（直した）",IF(I2023&amp;""="1","振替",IF(A2023&amp;""="0","計算対象外","数えない"))),IF(COUNTIFS('入力'!$A$30:$A$88,S2023)=0,"一覧にない費目",IF(O2023&gt;0,"直した",IF(S2023="未分類","未分類","OK")))))))</f>
        <v/>
      </c>
    </row>
    <row r="2024">
      <c r="A2024" s="40" t="n"/>
      <c r="B2024" s="34" t="n"/>
      <c r="C2024" s="35" t="n"/>
      <c r="D2024" s="36" t="n"/>
      <c r="E2024" s="35" t="n"/>
      <c r="F2024" s="35" t="n"/>
      <c r="G2024" s="35" t="n"/>
      <c r="H2024" s="35" t="n"/>
      <c r="I2024" s="40" t="n"/>
      <c r="J2024" s="35" t="n"/>
      <c r="L2024" s="39">
        <f>IF(B2024="","",IFERROR(YEAR(B2024)*0+D2024*0+1,0))</f>
        <v/>
      </c>
      <c r="M2024" s="55">
        <f>IF(L2024&lt;&gt;1,"",IF(O2024&gt;0,IF(INDEX('分け方の表'!$O$4:$O$53,O2024)&lt;&gt;"",DATE(YEAR(INDEX('分け方の表'!$O$4:$O$53,O2024)),MONTH(INDEX('分け方の表'!$O$4:$O$53,O2024)),1),DATE(YEAR(B2024),MONTH(B2024),1)),DATE(YEAR(B2024),MONTH(B2024),1)))</f>
        <v/>
      </c>
      <c r="N2024" s="39">
        <f>IF(L2024&lt;&gt;1,"",IF(J2024="",0,IF(COUNTIFS($J$4:J2024,J2024)&gt;1,1,0)))</f>
        <v/>
      </c>
      <c r="O2024" s="39">
        <f>IF(L2024&lt;&gt;1,"",IF(J2024="",0,IFERROR(MATCH(J2024,'分け方の表'!$M$4:$M$53,0),0)))</f>
        <v/>
      </c>
      <c r="P2024" s="39">
        <f>IF(L2024&lt;&gt;1,"",IF(SUMPRODUCT((COUNTIFS(C2024,"*"&amp;'分け方の表'!$F$4:$F$23&amp;"*")&gt;0)*('分け方の表'!$F$4:$F$23&lt;&gt;"")*'分け方の表'!$I$4:$I$23)=0,99,1+COUNTIFS('分け方の表'!$I$4:$I$23,"&gt;"&amp;SUMPRODUCT((COUNTIFS(C2024,"*"&amp;'分け方の表'!$F$4:$F$23&amp;"*")&gt;0)*('分け方の表'!$F$4:$F$23&lt;&gt;"")*'分け方の表'!$I$4:$I$23))))</f>
        <v/>
      </c>
      <c r="Q2024" s="39">
        <f>IF(L2024&lt;&gt;1,"",IF(P2024&gt;=99,"",INDEX('分け方の表'!$G$4:$G$23,P2024)&amp;""))</f>
        <v/>
      </c>
      <c r="R2024" s="39">
        <f>IF(L2024&lt;&gt;1,"",IF((F2024="収入")*(G2024="給与")*(E2024&lt;&gt;"")*(COUNTIFS('分け方の表'!$J$4:$J$13,E2024)&gt;0),INDEX('分け方の表'!$K$4:$K$13,MATCH(E2024,'分け方の表'!$J$4:$J$13,0))&amp;"",IFERROR(INDEX('分け方の表'!$C$4:$C$103,MATCH(F2024&amp;"|"&amp;G2024,'分け方の表'!$D$4:$D$103,0))&amp;"",IFERROR(INDEX('分け方の表'!$C$4:$C$103,MATCH(F2024&amp;"|（ほか全部）",'分け方の表'!$D$4:$D$103,0))&amp;"","未分類"))))</f>
        <v/>
      </c>
      <c r="S2024" s="39">
        <f>IF(L2024&lt;&gt;1,"",IF(N2024=1,"",IF(IF(O2024&gt;0,INDEX('分け方の表'!$N$4:$N$53,O2024)&amp;"","")&lt;&gt;"",IF(INDEX('分け方の表'!$N$4:$N$53,O2024)="（数えない）","",INDEX('分け方の表'!$N$4:$N$53,O2024)&amp;""),IF(I2024&amp;""="1",IF((Q2024&lt;&gt;"")*(D2024&lt;0)*(IFERROR(INDEX('入力'!$E$30:$E$88,MATCH(Q2024,'入力'!$A$30:$A$88,0)),"")="貯める・増やす"),Q2024,""),IF(A2024&amp;""="0","",IF(Q2024&lt;&gt;"",Q2024,R2024))))))</f>
        <v/>
      </c>
      <c r="T2024" s="56">
        <f>IF(S2024="","",IF(IFERROR(INDEX('入力'!$E$30:$E$88,MATCH(S2024,'入力'!$A$30:$A$88,0)),"")="入るお金",D2024,-D2024))</f>
        <v/>
      </c>
      <c r="U2024" s="39">
        <f>IF(L2024="","",IF(L2024&lt;&gt;1,"見出しなど",IF(N2024=1,"重なり",IF(S2024="",IF(O2024&gt;0,"数えない（直した）",IF(I2024&amp;""="1","振替",IF(A2024&amp;""="0","計算対象外","数えない"))),IF(COUNTIFS('入力'!$A$30:$A$88,S2024)=0,"一覧にない費目",IF(O2024&gt;0,"直した",IF(S2024="未分類","未分類","OK")))))))</f>
        <v/>
      </c>
    </row>
    <row r="2025">
      <c r="A2025" s="40" t="n"/>
      <c r="B2025" s="34" t="n"/>
      <c r="C2025" s="35" t="n"/>
      <c r="D2025" s="36" t="n"/>
      <c r="E2025" s="35" t="n"/>
      <c r="F2025" s="35" t="n"/>
      <c r="G2025" s="35" t="n"/>
      <c r="H2025" s="35" t="n"/>
      <c r="I2025" s="40" t="n"/>
      <c r="J2025" s="35" t="n"/>
      <c r="L2025" s="39">
        <f>IF(B2025="","",IFERROR(YEAR(B2025)*0+D2025*0+1,0))</f>
        <v/>
      </c>
      <c r="M2025" s="55">
        <f>IF(L2025&lt;&gt;1,"",IF(O2025&gt;0,IF(INDEX('分け方の表'!$O$4:$O$53,O2025)&lt;&gt;"",DATE(YEAR(INDEX('分け方の表'!$O$4:$O$53,O2025)),MONTH(INDEX('分け方の表'!$O$4:$O$53,O2025)),1),DATE(YEAR(B2025),MONTH(B2025),1)),DATE(YEAR(B2025),MONTH(B2025),1)))</f>
        <v/>
      </c>
      <c r="N2025" s="39">
        <f>IF(L2025&lt;&gt;1,"",IF(J2025="",0,IF(COUNTIFS($J$4:J2025,J2025)&gt;1,1,0)))</f>
        <v/>
      </c>
      <c r="O2025" s="39">
        <f>IF(L2025&lt;&gt;1,"",IF(J2025="",0,IFERROR(MATCH(J2025,'分け方の表'!$M$4:$M$53,0),0)))</f>
        <v/>
      </c>
      <c r="P2025" s="39">
        <f>IF(L2025&lt;&gt;1,"",IF(SUMPRODUCT((COUNTIFS(C2025,"*"&amp;'分け方の表'!$F$4:$F$23&amp;"*")&gt;0)*('分け方の表'!$F$4:$F$23&lt;&gt;"")*'分け方の表'!$I$4:$I$23)=0,99,1+COUNTIFS('分け方の表'!$I$4:$I$23,"&gt;"&amp;SUMPRODUCT((COUNTIFS(C2025,"*"&amp;'分け方の表'!$F$4:$F$23&amp;"*")&gt;0)*('分け方の表'!$F$4:$F$23&lt;&gt;"")*'分け方の表'!$I$4:$I$23))))</f>
        <v/>
      </c>
      <c r="Q2025" s="39">
        <f>IF(L2025&lt;&gt;1,"",IF(P2025&gt;=99,"",INDEX('分け方の表'!$G$4:$G$23,P2025)&amp;""))</f>
        <v/>
      </c>
      <c r="R2025" s="39">
        <f>IF(L2025&lt;&gt;1,"",IF((F2025="収入")*(G2025="給与")*(E2025&lt;&gt;"")*(COUNTIFS('分け方の表'!$J$4:$J$13,E2025)&gt;0),INDEX('分け方の表'!$K$4:$K$13,MATCH(E2025,'分け方の表'!$J$4:$J$13,0))&amp;"",IFERROR(INDEX('分け方の表'!$C$4:$C$103,MATCH(F2025&amp;"|"&amp;G2025,'分け方の表'!$D$4:$D$103,0))&amp;"",IFERROR(INDEX('分け方の表'!$C$4:$C$103,MATCH(F2025&amp;"|（ほか全部）",'分け方の表'!$D$4:$D$103,0))&amp;"","未分類"))))</f>
        <v/>
      </c>
      <c r="S2025" s="39">
        <f>IF(L2025&lt;&gt;1,"",IF(N2025=1,"",IF(IF(O2025&gt;0,INDEX('分け方の表'!$N$4:$N$53,O2025)&amp;"","")&lt;&gt;"",IF(INDEX('分け方の表'!$N$4:$N$53,O2025)="（数えない）","",INDEX('分け方の表'!$N$4:$N$53,O2025)&amp;""),IF(I2025&amp;""="1",IF((Q2025&lt;&gt;"")*(D2025&lt;0)*(IFERROR(INDEX('入力'!$E$30:$E$88,MATCH(Q2025,'入力'!$A$30:$A$88,0)),"")="貯める・増やす"),Q2025,""),IF(A2025&amp;""="0","",IF(Q2025&lt;&gt;"",Q2025,R2025))))))</f>
        <v/>
      </c>
      <c r="T2025" s="56">
        <f>IF(S2025="","",IF(IFERROR(INDEX('入力'!$E$30:$E$88,MATCH(S2025,'入力'!$A$30:$A$88,0)),"")="入るお金",D2025,-D2025))</f>
        <v/>
      </c>
      <c r="U2025" s="39">
        <f>IF(L2025="","",IF(L2025&lt;&gt;1,"見出しなど",IF(N2025=1,"重なり",IF(S2025="",IF(O2025&gt;0,"数えない（直した）",IF(I2025&amp;""="1","振替",IF(A2025&amp;""="0","計算対象外","数えない"))),IF(COUNTIFS('入力'!$A$30:$A$88,S2025)=0,"一覧にない費目",IF(O2025&gt;0,"直した",IF(S2025="未分類","未分類","OK")))))))</f>
        <v/>
      </c>
    </row>
    <row r="2026">
      <c r="A2026" s="40" t="n"/>
      <c r="B2026" s="34" t="n"/>
      <c r="C2026" s="35" t="n"/>
      <c r="D2026" s="36" t="n"/>
      <c r="E2026" s="35" t="n"/>
      <c r="F2026" s="35" t="n"/>
      <c r="G2026" s="35" t="n"/>
      <c r="H2026" s="35" t="n"/>
      <c r="I2026" s="40" t="n"/>
      <c r="J2026" s="35" t="n"/>
      <c r="L2026" s="39">
        <f>IF(B2026="","",IFERROR(YEAR(B2026)*0+D2026*0+1,0))</f>
        <v/>
      </c>
      <c r="M2026" s="55">
        <f>IF(L2026&lt;&gt;1,"",IF(O2026&gt;0,IF(INDEX('分け方の表'!$O$4:$O$53,O2026)&lt;&gt;"",DATE(YEAR(INDEX('分け方の表'!$O$4:$O$53,O2026)),MONTH(INDEX('分け方の表'!$O$4:$O$53,O2026)),1),DATE(YEAR(B2026),MONTH(B2026),1)),DATE(YEAR(B2026),MONTH(B2026),1)))</f>
        <v/>
      </c>
      <c r="N2026" s="39">
        <f>IF(L2026&lt;&gt;1,"",IF(J2026="",0,IF(COUNTIFS($J$4:J2026,J2026)&gt;1,1,0)))</f>
        <v/>
      </c>
      <c r="O2026" s="39">
        <f>IF(L2026&lt;&gt;1,"",IF(J2026="",0,IFERROR(MATCH(J2026,'分け方の表'!$M$4:$M$53,0),0)))</f>
        <v/>
      </c>
      <c r="P2026" s="39">
        <f>IF(L2026&lt;&gt;1,"",IF(SUMPRODUCT((COUNTIFS(C2026,"*"&amp;'分け方の表'!$F$4:$F$23&amp;"*")&gt;0)*('分け方の表'!$F$4:$F$23&lt;&gt;"")*'分け方の表'!$I$4:$I$23)=0,99,1+COUNTIFS('分け方の表'!$I$4:$I$23,"&gt;"&amp;SUMPRODUCT((COUNTIFS(C2026,"*"&amp;'分け方の表'!$F$4:$F$23&amp;"*")&gt;0)*('分け方の表'!$F$4:$F$23&lt;&gt;"")*'分け方の表'!$I$4:$I$23))))</f>
        <v/>
      </c>
      <c r="Q2026" s="39">
        <f>IF(L2026&lt;&gt;1,"",IF(P2026&gt;=99,"",INDEX('分け方の表'!$G$4:$G$23,P2026)&amp;""))</f>
        <v/>
      </c>
      <c r="R2026" s="39">
        <f>IF(L2026&lt;&gt;1,"",IF((F2026="収入")*(G2026="給与")*(E2026&lt;&gt;"")*(COUNTIFS('分け方の表'!$J$4:$J$13,E2026)&gt;0),INDEX('分け方の表'!$K$4:$K$13,MATCH(E2026,'分け方の表'!$J$4:$J$13,0))&amp;"",IFERROR(INDEX('分け方の表'!$C$4:$C$103,MATCH(F2026&amp;"|"&amp;G2026,'分け方の表'!$D$4:$D$103,0))&amp;"",IFERROR(INDEX('分け方の表'!$C$4:$C$103,MATCH(F2026&amp;"|（ほか全部）",'分け方の表'!$D$4:$D$103,0))&amp;"","未分類"))))</f>
        <v/>
      </c>
      <c r="S2026" s="39">
        <f>IF(L2026&lt;&gt;1,"",IF(N2026=1,"",IF(IF(O2026&gt;0,INDEX('分け方の表'!$N$4:$N$53,O2026)&amp;"","")&lt;&gt;"",IF(INDEX('分け方の表'!$N$4:$N$53,O2026)="（数えない）","",INDEX('分け方の表'!$N$4:$N$53,O2026)&amp;""),IF(I2026&amp;""="1",IF((Q2026&lt;&gt;"")*(D2026&lt;0)*(IFERROR(INDEX('入力'!$E$30:$E$88,MATCH(Q2026,'入力'!$A$30:$A$88,0)),"")="貯める・増やす"),Q2026,""),IF(A2026&amp;""="0","",IF(Q2026&lt;&gt;"",Q2026,R2026))))))</f>
        <v/>
      </c>
      <c r="T2026" s="56">
        <f>IF(S2026="","",IF(IFERROR(INDEX('入力'!$E$30:$E$88,MATCH(S2026,'入力'!$A$30:$A$88,0)),"")="入るお金",D2026,-D2026))</f>
        <v/>
      </c>
      <c r="U2026" s="39">
        <f>IF(L2026="","",IF(L2026&lt;&gt;1,"見出しなど",IF(N2026=1,"重なり",IF(S2026="",IF(O2026&gt;0,"数えない（直した）",IF(I2026&amp;""="1","振替",IF(A2026&amp;""="0","計算対象外","数えない"))),IF(COUNTIFS('入力'!$A$30:$A$88,S2026)=0,"一覧にない費目",IF(O2026&gt;0,"直した",IF(S2026="未分類","未分類","OK")))))))</f>
        <v/>
      </c>
    </row>
    <row r="2027">
      <c r="A2027" s="40" t="n"/>
      <c r="B2027" s="34" t="n"/>
      <c r="C2027" s="35" t="n"/>
      <c r="D2027" s="36" t="n"/>
      <c r="E2027" s="35" t="n"/>
      <c r="F2027" s="35" t="n"/>
      <c r="G2027" s="35" t="n"/>
      <c r="H2027" s="35" t="n"/>
      <c r="I2027" s="40" t="n"/>
      <c r="J2027" s="35" t="n"/>
      <c r="L2027" s="39">
        <f>IF(B2027="","",IFERROR(YEAR(B2027)*0+D2027*0+1,0))</f>
        <v/>
      </c>
      <c r="M2027" s="55">
        <f>IF(L2027&lt;&gt;1,"",IF(O2027&gt;0,IF(INDEX('分け方の表'!$O$4:$O$53,O2027)&lt;&gt;"",DATE(YEAR(INDEX('分け方の表'!$O$4:$O$53,O2027)),MONTH(INDEX('分け方の表'!$O$4:$O$53,O2027)),1),DATE(YEAR(B2027),MONTH(B2027),1)),DATE(YEAR(B2027),MONTH(B2027),1)))</f>
        <v/>
      </c>
      <c r="N2027" s="39">
        <f>IF(L2027&lt;&gt;1,"",IF(J2027="",0,IF(COUNTIFS($J$4:J2027,J2027)&gt;1,1,0)))</f>
        <v/>
      </c>
      <c r="O2027" s="39">
        <f>IF(L2027&lt;&gt;1,"",IF(J2027="",0,IFERROR(MATCH(J2027,'分け方の表'!$M$4:$M$53,0),0)))</f>
        <v/>
      </c>
      <c r="P2027" s="39">
        <f>IF(L2027&lt;&gt;1,"",IF(SUMPRODUCT((COUNTIFS(C2027,"*"&amp;'分け方の表'!$F$4:$F$23&amp;"*")&gt;0)*('分け方の表'!$F$4:$F$23&lt;&gt;"")*'分け方の表'!$I$4:$I$23)=0,99,1+COUNTIFS('分け方の表'!$I$4:$I$23,"&gt;"&amp;SUMPRODUCT((COUNTIFS(C2027,"*"&amp;'分け方の表'!$F$4:$F$23&amp;"*")&gt;0)*('分け方の表'!$F$4:$F$23&lt;&gt;"")*'分け方の表'!$I$4:$I$23))))</f>
        <v/>
      </c>
      <c r="Q2027" s="39">
        <f>IF(L2027&lt;&gt;1,"",IF(P2027&gt;=99,"",INDEX('分け方の表'!$G$4:$G$23,P2027)&amp;""))</f>
        <v/>
      </c>
      <c r="R2027" s="39">
        <f>IF(L2027&lt;&gt;1,"",IF((F2027="収入")*(G2027="給与")*(E2027&lt;&gt;"")*(COUNTIFS('分け方の表'!$J$4:$J$13,E2027)&gt;0),INDEX('分け方の表'!$K$4:$K$13,MATCH(E2027,'分け方の表'!$J$4:$J$13,0))&amp;"",IFERROR(INDEX('分け方の表'!$C$4:$C$103,MATCH(F2027&amp;"|"&amp;G2027,'分け方の表'!$D$4:$D$103,0))&amp;"",IFERROR(INDEX('分け方の表'!$C$4:$C$103,MATCH(F2027&amp;"|（ほか全部）",'分け方の表'!$D$4:$D$103,0))&amp;"","未分類"))))</f>
        <v/>
      </c>
      <c r="S2027" s="39">
        <f>IF(L2027&lt;&gt;1,"",IF(N2027=1,"",IF(IF(O2027&gt;0,INDEX('分け方の表'!$N$4:$N$53,O2027)&amp;"","")&lt;&gt;"",IF(INDEX('分け方の表'!$N$4:$N$53,O2027)="（数えない）","",INDEX('分け方の表'!$N$4:$N$53,O2027)&amp;""),IF(I2027&amp;""="1",IF((Q2027&lt;&gt;"")*(D2027&lt;0)*(IFERROR(INDEX('入力'!$E$30:$E$88,MATCH(Q2027,'入力'!$A$30:$A$88,0)),"")="貯める・増やす"),Q2027,""),IF(A2027&amp;""="0","",IF(Q2027&lt;&gt;"",Q2027,R2027))))))</f>
        <v/>
      </c>
      <c r="T2027" s="56">
        <f>IF(S2027="","",IF(IFERROR(INDEX('入力'!$E$30:$E$88,MATCH(S2027,'入力'!$A$30:$A$88,0)),"")="入るお金",D2027,-D2027))</f>
        <v/>
      </c>
      <c r="U2027" s="39">
        <f>IF(L2027="","",IF(L2027&lt;&gt;1,"見出しなど",IF(N2027=1,"重なり",IF(S2027="",IF(O2027&gt;0,"数えない（直した）",IF(I2027&amp;""="1","振替",IF(A2027&amp;""="0","計算対象外","数えない"))),IF(COUNTIFS('入力'!$A$30:$A$88,S2027)=0,"一覧にない費目",IF(O2027&gt;0,"直した",IF(S2027="未分類","未分類","OK")))))))</f>
        <v/>
      </c>
    </row>
    <row r="2028">
      <c r="A2028" s="40" t="n"/>
      <c r="B2028" s="34" t="n"/>
      <c r="C2028" s="35" t="n"/>
      <c r="D2028" s="36" t="n"/>
      <c r="E2028" s="35" t="n"/>
      <c r="F2028" s="35" t="n"/>
      <c r="G2028" s="35" t="n"/>
      <c r="H2028" s="35" t="n"/>
      <c r="I2028" s="40" t="n"/>
      <c r="J2028" s="35" t="n"/>
      <c r="L2028" s="39">
        <f>IF(B2028="","",IFERROR(YEAR(B2028)*0+D2028*0+1,0))</f>
        <v/>
      </c>
      <c r="M2028" s="55">
        <f>IF(L2028&lt;&gt;1,"",IF(O2028&gt;0,IF(INDEX('分け方の表'!$O$4:$O$53,O2028)&lt;&gt;"",DATE(YEAR(INDEX('分け方の表'!$O$4:$O$53,O2028)),MONTH(INDEX('分け方の表'!$O$4:$O$53,O2028)),1),DATE(YEAR(B2028),MONTH(B2028),1)),DATE(YEAR(B2028),MONTH(B2028),1)))</f>
        <v/>
      </c>
      <c r="N2028" s="39">
        <f>IF(L2028&lt;&gt;1,"",IF(J2028="",0,IF(COUNTIFS($J$4:J2028,J2028)&gt;1,1,0)))</f>
        <v/>
      </c>
      <c r="O2028" s="39">
        <f>IF(L2028&lt;&gt;1,"",IF(J2028="",0,IFERROR(MATCH(J2028,'分け方の表'!$M$4:$M$53,0),0)))</f>
        <v/>
      </c>
      <c r="P2028" s="39">
        <f>IF(L2028&lt;&gt;1,"",IF(SUMPRODUCT((COUNTIFS(C2028,"*"&amp;'分け方の表'!$F$4:$F$23&amp;"*")&gt;0)*('分け方の表'!$F$4:$F$23&lt;&gt;"")*'分け方の表'!$I$4:$I$23)=0,99,1+COUNTIFS('分け方の表'!$I$4:$I$23,"&gt;"&amp;SUMPRODUCT((COUNTIFS(C2028,"*"&amp;'分け方の表'!$F$4:$F$23&amp;"*")&gt;0)*('分け方の表'!$F$4:$F$23&lt;&gt;"")*'分け方の表'!$I$4:$I$23))))</f>
        <v/>
      </c>
      <c r="Q2028" s="39">
        <f>IF(L2028&lt;&gt;1,"",IF(P2028&gt;=99,"",INDEX('分け方の表'!$G$4:$G$23,P2028)&amp;""))</f>
        <v/>
      </c>
      <c r="R2028" s="39">
        <f>IF(L2028&lt;&gt;1,"",IF((F2028="収入")*(G2028="給与")*(E2028&lt;&gt;"")*(COUNTIFS('分け方の表'!$J$4:$J$13,E2028)&gt;0),INDEX('分け方の表'!$K$4:$K$13,MATCH(E2028,'分け方の表'!$J$4:$J$13,0))&amp;"",IFERROR(INDEX('分け方の表'!$C$4:$C$103,MATCH(F2028&amp;"|"&amp;G2028,'分け方の表'!$D$4:$D$103,0))&amp;"",IFERROR(INDEX('分け方の表'!$C$4:$C$103,MATCH(F2028&amp;"|（ほか全部）",'分け方の表'!$D$4:$D$103,0))&amp;"","未分類"))))</f>
        <v/>
      </c>
      <c r="S2028" s="39">
        <f>IF(L2028&lt;&gt;1,"",IF(N2028=1,"",IF(IF(O2028&gt;0,INDEX('分け方の表'!$N$4:$N$53,O2028)&amp;"","")&lt;&gt;"",IF(INDEX('分け方の表'!$N$4:$N$53,O2028)="（数えない）","",INDEX('分け方の表'!$N$4:$N$53,O2028)&amp;""),IF(I2028&amp;""="1",IF((Q2028&lt;&gt;"")*(D2028&lt;0)*(IFERROR(INDEX('入力'!$E$30:$E$88,MATCH(Q2028,'入力'!$A$30:$A$88,0)),"")="貯める・増やす"),Q2028,""),IF(A2028&amp;""="0","",IF(Q2028&lt;&gt;"",Q2028,R2028))))))</f>
        <v/>
      </c>
      <c r="T2028" s="56">
        <f>IF(S2028="","",IF(IFERROR(INDEX('入力'!$E$30:$E$88,MATCH(S2028,'入力'!$A$30:$A$88,0)),"")="入るお金",D2028,-D2028))</f>
        <v/>
      </c>
      <c r="U2028" s="39">
        <f>IF(L2028="","",IF(L2028&lt;&gt;1,"見出しなど",IF(N2028=1,"重なり",IF(S2028="",IF(O2028&gt;0,"数えない（直した）",IF(I2028&amp;""="1","振替",IF(A2028&amp;""="0","計算対象外","数えない"))),IF(COUNTIFS('入力'!$A$30:$A$88,S2028)=0,"一覧にない費目",IF(O2028&gt;0,"直した",IF(S2028="未分類","未分類","OK")))))))</f>
        <v/>
      </c>
    </row>
    <row r="2029">
      <c r="A2029" s="40" t="n"/>
      <c r="B2029" s="34" t="n"/>
      <c r="C2029" s="35" t="n"/>
      <c r="D2029" s="36" t="n"/>
      <c r="E2029" s="35" t="n"/>
      <c r="F2029" s="35" t="n"/>
      <c r="G2029" s="35" t="n"/>
      <c r="H2029" s="35" t="n"/>
      <c r="I2029" s="40" t="n"/>
      <c r="J2029" s="35" t="n"/>
      <c r="L2029" s="39">
        <f>IF(B2029="","",IFERROR(YEAR(B2029)*0+D2029*0+1,0))</f>
        <v/>
      </c>
      <c r="M2029" s="55">
        <f>IF(L2029&lt;&gt;1,"",IF(O2029&gt;0,IF(INDEX('分け方の表'!$O$4:$O$53,O2029)&lt;&gt;"",DATE(YEAR(INDEX('分け方の表'!$O$4:$O$53,O2029)),MONTH(INDEX('分け方の表'!$O$4:$O$53,O2029)),1),DATE(YEAR(B2029),MONTH(B2029),1)),DATE(YEAR(B2029),MONTH(B2029),1)))</f>
        <v/>
      </c>
      <c r="N2029" s="39">
        <f>IF(L2029&lt;&gt;1,"",IF(J2029="",0,IF(COUNTIFS($J$4:J2029,J2029)&gt;1,1,0)))</f>
        <v/>
      </c>
      <c r="O2029" s="39">
        <f>IF(L2029&lt;&gt;1,"",IF(J2029="",0,IFERROR(MATCH(J2029,'分け方の表'!$M$4:$M$53,0),0)))</f>
        <v/>
      </c>
      <c r="P2029" s="39">
        <f>IF(L2029&lt;&gt;1,"",IF(SUMPRODUCT((COUNTIFS(C2029,"*"&amp;'分け方の表'!$F$4:$F$23&amp;"*")&gt;0)*('分け方の表'!$F$4:$F$23&lt;&gt;"")*'分け方の表'!$I$4:$I$23)=0,99,1+COUNTIFS('分け方の表'!$I$4:$I$23,"&gt;"&amp;SUMPRODUCT((COUNTIFS(C2029,"*"&amp;'分け方の表'!$F$4:$F$23&amp;"*")&gt;0)*('分け方の表'!$F$4:$F$23&lt;&gt;"")*'分け方の表'!$I$4:$I$23))))</f>
        <v/>
      </c>
      <c r="Q2029" s="39">
        <f>IF(L2029&lt;&gt;1,"",IF(P2029&gt;=99,"",INDEX('分け方の表'!$G$4:$G$23,P2029)&amp;""))</f>
        <v/>
      </c>
      <c r="R2029" s="39">
        <f>IF(L2029&lt;&gt;1,"",IF((F2029="収入")*(G2029="給与")*(E2029&lt;&gt;"")*(COUNTIFS('分け方の表'!$J$4:$J$13,E2029)&gt;0),INDEX('分け方の表'!$K$4:$K$13,MATCH(E2029,'分け方の表'!$J$4:$J$13,0))&amp;"",IFERROR(INDEX('分け方の表'!$C$4:$C$103,MATCH(F2029&amp;"|"&amp;G2029,'分け方の表'!$D$4:$D$103,0))&amp;"",IFERROR(INDEX('分け方の表'!$C$4:$C$103,MATCH(F2029&amp;"|（ほか全部）",'分け方の表'!$D$4:$D$103,0))&amp;"","未分類"))))</f>
        <v/>
      </c>
      <c r="S2029" s="39">
        <f>IF(L2029&lt;&gt;1,"",IF(N2029=1,"",IF(IF(O2029&gt;0,INDEX('分け方の表'!$N$4:$N$53,O2029)&amp;"","")&lt;&gt;"",IF(INDEX('分け方の表'!$N$4:$N$53,O2029)="（数えない）","",INDEX('分け方の表'!$N$4:$N$53,O2029)&amp;""),IF(I2029&amp;""="1",IF((Q2029&lt;&gt;"")*(D2029&lt;0)*(IFERROR(INDEX('入力'!$E$30:$E$88,MATCH(Q2029,'入力'!$A$30:$A$88,0)),"")="貯める・増やす"),Q2029,""),IF(A2029&amp;""="0","",IF(Q2029&lt;&gt;"",Q2029,R2029))))))</f>
        <v/>
      </c>
      <c r="T2029" s="56">
        <f>IF(S2029="","",IF(IFERROR(INDEX('入力'!$E$30:$E$88,MATCH(S2029,'入力'!$A$30:$A$88,0)),"")="入るお金",D2029,-D2029))</f>
        <v/>
      </c>
      <c r="U2029" s="39">
        <f>IF(L2029="","",IF(L2029&lt;&gt;1,"見出しなど",IF(N2029=1,"重なり",IF(S2029="",IF(O2029&gt;0,"数えない（直した）",IF(I2029&amp;""="1","振替",IF(A2029&amp;""="0","計算対象外","数えない"))),IF(COUNTIFS('入力'!$A$30:$A$88,S2029)=0,"一覧にない費目",IF(O2029&gt;0,"直した",IF(S2029="未分類","未分類","OK")))))))</f>
        <v/>
      </c>
    </row>
    <row r="2030">
      <c r="A2030" s="40" t="n"/>
      <c r="B2030" s="34" t="n"/>
      <c r="C2030" s="35" t="n"/>
      <c r="D2030" s="36" t="n"/>
      <c r="E2030" s="35" t="n"/>
      <c r="F2030" s="35" t="n"/>
      <c r="G2030" s="35" t="n"/>
      <c r="H2030" s="35" t="n"/>
      <c r="I2030" s="40" t="n"/>
      <c r="J2030" s="35" t="n"/>
      <c r="L2030" s="39">
        <f>IF(B2030="","",IFERROR(YEAR(B2030)*0+D2030*0+1,0))</f>
        <v/>
      </c>
      <c r="M2030" s="55">
        <f>IF(L2030&lt;&gt;1,"",IF(O2030&gt;0,IF(INDEX('分け方の表'!$O$4:$O$53,O2030)&lt;&gt;"",DATE(YEAR(INDEX('分け方の表'!$O$4:$O$53,O2030)),MONTH(INDEX('分け方の表'!$O$4:$O$53,O2030)),1),DATE(YEAR(B2030),MONTH(B2030),1)),DATE(YEAR(B2030),MONTH(B2030),1)))</f>
        <v/>
      </c>
      <c r="N2030" s="39">
        <f>IF(L2030&lt;&gt;1,"",IF(J2030="",0,IF(COUNTIFS($J$4:J2030,J2030)&gt;1,1,0)))</f>
        <v/>
      </c>
      <c r="O2030" s="39">
        <f>IF(L2030&lt;&gt;1,"",IF(J2030="",0,IFERROR(MATCH(J2030,'分け方の表'!$M$4:$M$53,0),0)))</f>
        <v/>
      </c>
      <c r="P2030" s="39">
        <f>IF(L2030&lt;&gt;1,"",IF(SUMPRODUCT((COUNTIFS(C2030,"*"&amp;'分け方の表'!$F$4:$F$23&amp;"*")&gt;0)*('分け方の表'!$F$4:$F$23&lt;&gt;"")*'分け方の表'!$I$4:$I$23)=0,99,1+COUNTIFS('分け方の表'!$I$4:$I$23,"&gt;"&amp;SUMPRODUCT((COUNTIFS(C2030,"*"&amp;'分け方の表'!$F$4:$F$23&amp;"*")&gt;0)*('分け方の表'!$F$4:$F$23&lt;&gt;"")*'分け方の表'!$I$4:$I$23))))</f>
        <v/>
      </c>
      <c r="Q2030" s="39">
        <f>IF(L2030&lt;&gt;1,"",IF(P2030&gt;=99,"",INDEX('分け方の表'!$G$4:$G$23,P2030)&amp;""))</f>
        <v/>
      </c>
      <c r="R2030" s="39">
        <f>IF(L2030&lt;&gt;1,"",IF((F2030="収入")*(G2030="給与")*(E2030&lt;&gt;"")*(COUNTIFS('分け方の表'!$J$4:$J$13,E2030)&gt;0),INDEX('分け方の表'!$K$4:$K$13,MATCH(E2030,'分け方の表'!$J$4:$J$13,0))&amp;"",IFERROR(INDEX('分け方の表'!$C$4:$C$103,MATCH(F2030&amp;"|"&amp;G2030,'分け方の表'!$D$4:$D$103,0))&amp;"",IFERROR(INDEX('分け方の表'!$C$4:$C$103,MATCH(F2030&amp;"|（ほか全部）",'分け方の表'!$D$4:$D$103,0))&amp;"","未分類"))))</f>
        <v/>
      </c>
      <c r="S2030" s="39">
        <f>IF(L2030&lt;&gt;1,"",IF(N2030=1,"",IF(IF(O2030&gt;0,INDEX('分け方の表'!$N$4:$N$53,O2030)&amp;"","")&lt;&gt;"",IF(INDEX('分け方の表'!$N$4:$N$53,O2030)="（数えない）","",INDEX('分け方の表'!$N$4:$N$53,O2030)&amp;""),IF(I2030&amp;""="1",IF((Q2030&lt;&gt;"")*(D2030&lt;0)*(IFERROR(INDEX('入力'!$E$30:$E$88,MATCH(Q2030,'入力'!$A$30:$A$88,0)),"")="貯める・増やす"),Q2030,""),IF(A2030&amp;""="0","",IF(Q2030&lt;&gt;"",Q2030,R2030))))))</f>
        <v/>
      </c>
      <c r="T2030" s="56">
        <f>IF(S2030="","",IF(IFERROR(INDEX('入力'!$E$30:$E$88,MATCH(S2030,'入力'!$A$30:$A$88,0)),"")="入るお金",D2030,-D2030))</f>
        <v/>
      </c>
      <c r="U2030" s="39">
        <f>IF(L2030="","",IF(L2030&lt;&gt;1,"見出しなど",IF(N2030=1,"重なり",IF(S2030="",IF(O2030&gt;0,"数えない（直した）",IF(I2030&amp;""="1","振替",IF(A2030&amp;""="0","計算対象外","数えない"))),IF(COUNTIFS('入力'!$A$30:$A$88,S2030)=0,"一覧にない費目",IF(O2030&gt;0,"直した",IF(S2030="未分類","未分類","OK")))))))</f>
        <v/>
      </c>
    </row>
    <row r="2031">
      <c r="A2031" s="40" t="n"/>
      <c r="B2031" s="34" t="n"/>
      <c r="C2031" s="35" t="n"/>
      <c r="D2031" s="36" t="n"/>
      <c r="E2031" s="35" t="n"/>
      <c r="F2031" s="35" t="n"/>
      <c r="G2031" s="35" t="n"/>
      <c r="H2031" s="35" t="n"/>
      <c r="I2031" s="40" t="n"/>
      <c r="J2031" s="35" t="n"/>
      <c r="L2031" s="39">
        <f>IF(B2031="","",IFERROR(YEAR(B2031)*0+D2031*0+1,0))</f>
        <v/>
      </c>
      <c r="M2031" s="55">
        <f>IF(L2031&lt;&gt;1,"",IF(O2031&gt;0,IF(INDEX('分け方の表'!$O$4:$O$53,O2031)&lt;&gt;"",DATE(YEAR(INDEX('分け方の表'!$O$4:$O$53,O2031)),MONTH(INDEX('分け方の表'!$O$4:$O$53,O2031)),1),DATE(YEAR(B2031),MONTH(B2031),1)),DATE(YEAR(B2031),MONTH(B2031),1)))</f>
        <v/>
      </c>
      <c r="N2031" s="39">
        <f>IF(L2031&lt;&gt;1,"",IF(J2031="",0,IF(COUNTIFS($J$4:J2031,J2031)&gt;1,1,0)))</f>
        <v/>
      </c>
      <c r="O2031" s="39">
        <f>IF(L2031&lt;&gt;1,"",IF(J2031="",0,IFERROR(MATCH(J2031,'分け方の表'!$M$4:$M$53,0),0)))</f>
        <v/>
      </c>
      <c r="P2031" s="39">
        <f>IF(L2031&lt;&gt;1,"",IF(SUMPRODUCT((COUNTIFS(C2031,"*"&amp;'分け方の表'!$F$4:$F$23&amp;"*")&gt;0)*('分け方の表'!$F$4:$F$23&lt;&gt;"")*'分け方の表'!$I$4:$I$23)=0,99,1+COUNTIFS('分け方の表'!$I$4:$I$23,"&gt;"&amp;SUMPRODUCT((COUNTIFS(C2031,"*"&amp;'分け方の表'!$F$4:$F$23&amp;"*")&gt;0)*('分け方の表'!$F$4:$F$23&lt;&gt;"")*'分け方の表'!$I$4:$I$23))))</f>
        <v/>
      </c>
      <c r="Q2031" s="39">
        <f>IF(L2031&lt;&gt;1,"",IF(P2031&gt;=99,"",INDEX('分け方の表'!$G$4:$G$23,P2031)&amp;""))</f>
        <v/>
      </c>
      <c r="R2031" s="39">
        <f>IF(L2031&lt;&gt;1,"",IF((F2031="収入")*(G2031="給与")*(E2031&lt;&gt;"")*(COUNTIFS('分け方の表'!$J$4:$J$13,E2031)&gt;0),INDEX('分け方の表'!$K$4:$K$13,MATCH(E2031,'分け方の表'!$J$4:$J$13,0))&amp;"",IFERROR(INDEX('分け方の表'!$C$4:$C$103,MATCH(F2031&amp;"|"&amp;G2031,'分け方の表'!$D$4:$D$103,0))&amp;"",IFERROR(INDEX('分け方の表'!$C$4:$C$103,MATCH(F2031&amp;"|（ほか全部）",'分け方の表'!$D$4:$D$103,0))&amp;"","未分類"))))</f>
        <v/>
      </c>
      <c r="S2031" s="39">
        <f>IF(L2031&lt;&gt;1,"",IF(N2031=1,"",IF(IF(O2031&gt;0,INDEX('分け方の表'!$N$4:$N$53,O2031)&amp;"","")&lt;&gt;"",IF(INDEX('分け方の表'!$N$4:$N$53,O2031)="（数えない）","",INDEX('分け方の表'!$N$4:$N$53,O2031)&amp;""),IF(I2031&amp;""="1",IF((Q2031&lt;&gt;"")*(D2031&lt;0)*(IFERROR(INDEX('入力'!$E$30:$E$88,MATCH(Q2031,'入力'!$A$30:$A$88,0)),"")="貯める・増やす"),Q2031,""),IF(A2031&amp;""="0","",IF(Q2031&lt;&gt;"",Q2031,R2031))))))</f>
        <v/>
      </c>
      <c r="T2031" s="56">
        <f>IF(S2031="","",IF(IFERROR(INDEX('入力'!$E$30:$E$88,MATCH(S2031,'入力'!$A$30:$A$88,0)),"")="入るお金",D2031,-D2031))</f>
        <v/>
      </c>
      <c r="U2031" s="39">
        <f>IF(L2031="","",IF(L2031&lt;&gt;1,"見出しなど",IF(N2031=1,"重なり",IF(S2031="",IF(O2031&gt;0,"数えない（直した）",IF(I2031&amp;""="1","振替",IF(A2031&amp;""="0","計算対象外","数えない"))),IF(COUNTIFS('入力'!$A$30:$A$88,S2031)=0,"一覧にない費目",IF(O2031&gt;0,"直した",IF(S2031="未分類","未分類","OK")))))))</f>
        <v/>
      </c>
    </row>
    <row r="2032">
      <c r="A2032" s="40" t="n"/>
      <c r="B2032" s="34" t="n"/>
      <c r="C2032" s="35" t="n"/>
      <c r="D2032" s="36" t="n"/>
      <c r="E2032" s="35" t="n"/>
      <c r="F2032" s="35" t="n"/>
      <c r="G2032" s="35" t="n"/>
      <c r="H2032" s="35" t="n"/>
      <c r="I2032" s="40" t="n"/>
      <c r="J2032" s="35" t="n"/>
      <c r="L2032" s="39">
        <f>IF(B2032="","",IFERROR(YEAR(B2032)*0+D2032*0+1,0))</f>
        <v/>
      </c>
      <c r="M2032" s="55">
        <f>IF(L2032&lt;&gt;1,"",IF(O2032&gt;0,IF(INDEX('分け方の表'!$O$4:$O$53,O2032)&lt;&gt;"",DATE(YEAR(INDEX('分け方の表'!$O$4:$O$53,O2032)),MONTH(INDEX('分け方の表'!$O$4:$O$53,O2032)),1),DATE(YEAR(B2032),MONTH(B2032),1)),DATE(YEAR(B2032),MONTH(B2032),1)))</f>
        <v/>
      </c>
      <c r="N2032" s="39">
        <f>IF(L2032&lt;&gt;1,"",IF(J2032="",0,IF(COUNTIFS($J$4:J2032,J2032)&gt;1,1,0)))</f>
        <v/>
      </c>
      <c r="O2032" s="39">
        <f>IF(L2032&lt;&gt;1,"",IF(J2032="",0,IFERROR(MATCH(J2032,'分け方の表'!$M$4:$M$53,0),0)))</f>
        <v/>
      </c>
      <c r="P2032" s="39">
        <f>IF(L2032&lt;&gt;1,"",IF(SUMPRODUCT((COUNTIFS(C2032,"*"&amp;'分け方の表'!$F$4:$F$23&amp;"*")&gt;0)*('分け方の表'!$F$4:$F$23&lt;&gt;"")*'分け方の表'!$I$4:$I$23)=0,99,1+COUNTIFS('分け方の表'!$I$4:$I$23,"&gt;"&amp;SUMPRODUCT((COUNTIFS(C2032,"*"&amp;'分け方の表'!$F$4:$F$23&amp;"*")&gt;0)*('分け方の表'!$F$4:$F$23&lt;&gt;"")*'分け方の表'!$I$4:$I$23))))</f>
        <v/>
      </c>
      <c r="Q2032" s="39">
        <f>IF(L2032&lt;&gt;1,"",IF(P2032&gt;=99,"",INDEX('分け方の表'!$G$4:$G$23,P2032)&amp;""))</f>
        <v/>
      </c>
      <c r="R2032" s="39">
        <f>IF(L2032&lt;&gt;1,"",IF((F2032="収入")*(G2032="給与")*(E2032&lt;&gt;"")*(COUNTIFS('分け方の表'!$J$4:$J$13,E2032)&gt;0),INDEX('分け方の表'!$K$4:$K$13,MATCH(E2032,'分け方の表'!$J$4:$J$13,0))&amp;"",IFERROR(INDEX('分け方の表'!$C$4:$C$103,MATCH(F2032&amp;"|"&amp;G2032,'分け方の表'!$D$4:$D$103,0))&amp;"",IFERROR(INDEX('分け方の表'!$C$4:$C$103,MATCH(F2032&amp;"|（ほか全部）",'分け方の表'!$D$4:$D$103,0))&amp;"","未分類"))))</f>
        <v/>
      </c>
      <c r="S2032" s="39">
        <f>IF(L2032&lt;&gt;1,"",IF(N2032=1,"",IF(IF(O2032&gt;0,INDEX('分け方の表'!$N$4:$N$53,O2032)&amp;"","")&lt;&gt;"",IF(INDEX('分け方の表'!$N$4:$N$53,O2032)="（数えない）","",INDEX('分け方の表'!$N$4:$N$53,O2032)&amp;""),IF(I2032&amp;""="1",IF((Q2032&lt;&gt;"")*(D2032&lt;0)*(IFERROR(INDEX('入力'!$E$30:$E$88,MATCH(Q2032,'入力'!$A$30:$A$88,0)),"")="貯める・増やす"),Q2032,""),IF(A2032&amp;""="0","",IF(Q2032&lt;&gt;"",Q2032,R2032))))))</f>
        <v/>
      </c>
      <c r="T2032" s="56">
        <f>IF(S2032="","",IF(IFERROR(INDEX('入力'!$E$30:$E$88,MATCH(S2032,'入力'!$A$30:$A$88,0)),"")="入るお金",D2032,-D2032))</f>
        <v/>
      </c>
      <c r="U2032" s="39">
        <f>IF(L2032="","",IF(L2032&lt;&gt;1,"見出しなど",IF(N2032=1,"重なり",IF(S2032="",IF(O2032&gt;0,"数えない（直した）",IF(I2032&amp;""="1","振替",IF(A2032&amp;""="0","計算対象外","数えない"))),IF(COUNTIFS('入力'!$A$30:$A$88,S2032)=0,"一覧にない費目",IF(O2032&gt;0,"直した",IF(S2032="未分類","未分類","OK")))))))</f>
        <v/>
      </c>
    </row>
    <row r="2033">
      <c r="A2033" s="40" t="n"/>
      <c r="B2033" s="34" t="n"/>
      <c r="C2033" s="35" t="n"/>
      <c r="D2033" s="36" t="n"/>
      <c r="E2033" s="35" t="n"/>
      <c r="F2033" s="35" t="n"/>
      <c r="G2033" s="35" t="n"/>
      <c r="H2033" s="35" t="n"/>
      <c r="I2033" s="40" t="n"/>
      <c r="J2033" s="35" t="n"/>
      <c r="L2033" s="39">
        <f>IF(B2033="","",IFERROR(YEAR(B2033)*0+D2033*0+1,0))</f>
        <v/>
      </c>
      <c r="M2033" s="55">
        <f>IF(L2033&lt;&gt;1,"",IF(O2033&gt;0,IF(INDEX('分け方の表'!$O$4:$O$53,O2033)&lt;&gt;"",DATE(YEAR(INDEX('分け方の表'!$O$4:$O$53,O2033)),MONTH(INDEX('分け方の表'!$O$4:$O$53,O2033)),1),DATE(YEAR(B2033),MONTH(B2033),1)),DATE(YEAR(B2033),MONTH(B2033),1)))</f>
        <v/>
      </c>
      <c r="N2033" s="39">
        <f>IF(L2033&lt;&gt;1,"",IF(J2033="",0,IF(COUNTIFS($J$4:J2033,J2033)&gt;1,1,0)))</f>
        <v/>
      </c>
      <c r="O2033" s="39">
        <f>IF(L2033&lt;&gt;1,"",IF(J2033="",0,IFERROR(MATCH(J2033,'分け方の表'!$M$4:$M$53,0),0)))</f>
        <v/>
      </c>
      <c r="P2033" s="39">
        <f>IF(L2033&lt;&gt;1,"",IF(SUMPRODUCT((COUNTIFS(C2033,"*"&amp;'分け方の表'!$F$4:$F$23&amp;"*")&gt;0)*('分け方の表'!$F$4:$F$23&lt;&gt;"")*'分け方の表'!$I$4:$I$23)=0,99,1+COUNTIFS('分け方の表'!$I$4:$I$23,"&gt;"&amp;SUMPRODUCT((COUNTIFS(C2033,"*"&amp;'分け方の表'!$F$4:$F$23&amp;"*")&gt;0)*('分け方の表'!$F$4:$F$23&lt;&gt;"")*'分け方の表'!$I$4:$I$23))))</f>
        <v/>
      </c>
      <c r="Q2033" s="39">
        <f>IF(L2033&lt;&gt;1,"",IF(P2033&gt;=99,"",INDEX('分け方の表'!$G$4:$G$23,P2033)&amp;""))</f>
        <v/>
      </c>
      <c r="R2033" s="39">
        <f>IF(L2033&lt;&gt;1,"",IF((F2033="収入")*(G2033="給与")*(E2033&lt;&gt;"")*(COUNTIFS('分け方の表'!$J$4:$J$13,E2033)&gt;0),INDEX('分け方の表'!$K$4:$K$13,MATCH(E2033,'分け方の表'!$J$4:$J$13,0))&amp;"",IFERROR(INDEX('分け方の表'!$C$4:$C$103,MATCH(F2033&amp;"|"&amp;G2033,'分け方の表'!$D$4:$D$103,0))&amp;"",IFERROR(INDEX('分け方の表'!$C$4:$C$103,MATCH(F2033&amp;"|（ほか全部）",'分け方の表'!$D$4:$D$103,0))&amp;"","未分類"))))</f>
        <v/>
      </c>
      <c r="S2033" s="39">
        <f>IF(L2033&lt;&gt;1,"",IF(N2033=1,"",IF(IF(O2033&gt;0,INDEX('分け方の表'!$N$4:$N$53,O2033)&amp;"","")&lt;&gt;"",IF(INDEX('分け方の表'!$N$4:$N$53,O2033)="（数えない）","",INDEX('分け方の表'!$N$4:$N$53,O2033)&amp;""),IF(I2033&amp;""="1",IF((Q2033&lt;&gt;"")*(D2033&lt;0)*(IFERROR(INDEX('入力'!$E$30:$E$88,MATCH(Q2033,'入力'!$A$30:$A$88,0)),"")="貯める・増やす"),Q2033,""),IF(A2033&amp;""="0","",IF(Q2033&lt;&gt;"",Q2033,R2033))))))</f>
        <v/>
      </c>
      <c r="T2033" s="56">
        <f>IF(S2033="","",IF(IFERROR(INDEX('入力'!$E$30:$E$88,MATCH(S2033,'入力'!$A$30:$A$88,0)),"")="入るお金",D2033,-D2033))</f>
        <v/>
      </c>
      <c r="U2033" s="39">
        <f>IF(L2033="","",IF(L2033&lt;&gt;1,"見出しなど",IF(N2033=1,"重なり",IF(S2033="",IF(O2033&gt;0,"数えない（直した）",IF(I2033&amp;""="1","振替",IF(A2033&amp;""="0","計算対象外","数えない"))),IF(COUNTIFS('入力'!$A$30:$A$88,S2033)=0,"一覧にない費目",IF(O2033&gt;0,"直した",IF(S2033="未分類","未分類","OK")))))))</f>
        <v/>
      </c>
    </row>
    <row r="2034">
      <c r="A2034" s="40" t="n"/>
      <c r="B2034" s="34" t="n"/>
      <c r="C2034" s="35" t="n"/>
      <c r="D2034" s="36" t="n"/>
      <c r="E2034" s="35" t="n"/>
      <c r="F2034" s="35" t="n"/>
      <c r="G2034" s="35" t="n"/>
      <c r="H2034" s="35" t="n"/>
      <c r="I2034" s="40" t="n"/>
      <c r="J2034" s="35" t="n"/>
      <c r="L2034" s="39">
        <f>IF(B2034="","",IFERROR(YEAR(B2034)*0+D2034*0+1,0))</f>
        <v/>
      </c>
      <c r="M2034" s="55">
        <f>IF(L2034&lt;&gt;1,"",IF(O2034&gt;0,IF(INDEX('分け方の表'!$O$4:$O$53,O2034)&lt;&gt;"",DATE(YEAR(INDEX('分け方の表'!$O$4:$O$53,O2034)),MONTH(INDEX('分け方の表'!$O$4:$O$53,O2034)),1),DATE(YEAR(B2034),MONTH(B2034),1)),DATE(YEAR(B2034),MONTH(B2034),1)))</f>
        <v/>
      </c>
      <c r="N2034" s="39">
        <f>IF(L2034&lt;&gt;1,"",IF(J2034="",0,IF(COUNTIFS($J$4:J2034,J2034)&gt;1,1,0)))</f>
        <v/>
      </c>
      <c r="O2034" s="39">
        <f>IF(L2034&lt;&gt;1,"",IF(J2034="",0,IFERROR(MATCH(J2034,'分け方の表'!$M$4:$M$53,0),0)))</f>
        <v/>
      </c>
      <c r="P2034" s="39">
        <f>IF(L2034&lt;&gt;1,"",IF(SUMPRODUCT((COUNTIFS(C2034,"*"&amp;'分け方の表'!$F$4:$F$23&amp;"*")&gt;0)*('分け方の表'!$F$4:$F$23&lt;&gt;"")*'分け方の表'!$I$4:$I$23)=0,99,1+COUNTIFS('分け方の表'!$I$4:$I$23,"&gt;"&amp;SUMPRODUCT((COUNTIFS(C2034,"*"&amp;'分け方の表'!$F$4:$F$23&amp;"*")&gt;0)*('分け方の表'!$F$4:$F$23&lt;&gt;"")*'分け方の表'!$I$4:$I$23))))</f>
        <v/>
      </c>
      <c r="Q2034" s="39">
        <f>IF(L2034&lt;&gt;1,"",IF(P2034&gt;=99,"",INDEX('分け方の表'!$G$4:$G$23,P2034)&amp;""))</f>
        <v/>
      </c>
      <c r="R2034" s="39">
        <f>IF(L2034&lt;&gt;1,"",IF((F2034="収入")*(G2034="給与")*(E2034&lt;&gt;"")*(COUNTIFS('分け方の表'!$J$4:$J$13,E2034)&gt;0),INDEX('分け方の表'!$K$4:$K$13,MATCH(E2034,'分け方の表'!$J$4:$J$13,0))&amp;"",IFERROR(INDEX('分け方の表'!$C$4:$C$103,MATCH(F2034&amp;"|"&amp;G2034,'分け方の表'!$D$4:$D$103,0))&amp;"",IFERROR(INDEX('分け方の表'!$C$4:$C$103,MATCH(F2034&amp;"|（ほか全部）",'分け方の表'!$D$4:$D$103,0))&amp;"","未分類"))))</f>
        <v/>
      </c>
      <c r="S2034" s="39">
        <f>IF(L2034&lt;&gt;1,"",IF(N2034=1,"",IF(IF(O2034&gt;0,INDEX('分け方の表'!$N$4:$N$53,O2034)&amp;"","")&lt;&gt;"",IF(INDEX('分け方の表'!$N$4:$N$53,O2034)="（数えない）","",INDEX('分け方の表'!$N$4:$N$53,O2034)&amp;""),IF(I2034&amp;""="1",IF((Q2034&lt;&gt;"")*(D2034&lt;0)*(IFERROR(INDEX('入力'!$E$30:$E$88,MATCH(Q2034,'入力'!$A$30:$A$88,0)),"")="貯める・増やす"),Q2034,""),IF(A2034&amp;""="0","",IF(Q2034&lt;&gt;"",Q2034,R2034))))))</f>
        <v/>
      </c>
      <c r="T2034" s="56">
        <f>IF(S2034="","",IF(IFERROR(INDEX('入力'!$E$30:$E$88,MATCH(S2034,'入力'!$A$30:$A$88,0)),"")="入るお金",D2034,-D2034))</f>
        <v/>
      </c>
      <c r="U2034" s="39">
        <f>IF(L2034="","",IF(L2034&lt;&gt;1,"見出しなど",IF(N2034=1,"重なり",IF(S2034="",IF(O2034&gt;0,"数えない（直した）",IF(I2034&amp;""="1","振替",IF(A2034&amp;""="0","計算対象外","数えない"))),IF(COUNTIFS('入力'!$A$30:$A$88,S2034)=0,"一覧にない費目",IF(O2034&gt;0,"直した",IF(S2034="未分類","未分類","OK")))))))</f>
        <v/>
      </c>
    </row>
    <row r="2035">
      <c r="A2035" s="40" t="n"/>
      <c r="B2035" s="34" t="n"/>
      <c r="C2035" s="35" t="n"/>
      <c r="D2035" s="36" t="n"/>
      <c r="E2035" s="35" t="n"/>
      <c r="F2035" s="35" t="n"/>
      <c r="G2035" s="35" t="n"/>
      <c r="H2035" s="35" t="n"/>
      <c r="I2035" s="40" t="n"/>
      <c r="J2035" s="35" t="n"/>
      <c r="L2035" s="39">
        <f>IF(B2035="","",IFERROR(YEAR(B2035)*0+D2035*0+1,0))</f>
        <v/>
      </c>
      <c r="M2035" s="55">
        <f>IF(L2035&lt;&gt;1,"",IF(O2035&gt;0,IF(INDEX('分け方の表'!$O$4:$O$53,O2035)&lt;&gt;"",DATE(YEAR(INDEX('分け方の表'!$O$4:$O$53,O2035)),MONTH(INDEX('分け方の表'!$O$4:$O$53,O2035)),1),DATE(YEAR(B2035),MONTH(B2035),1)),DATE(YEAR(B2035),MONTH(B2035),1)))</f>
        <v/>
      </c>
      <c r="N2035" s="39">
        <f>IF(L2035&lt;&gt;1,"",IF(J2035="",0,IF(COUNTIFS($J$4:J2035,J2035)&gt;1,1,0)))</f>
        <v/>
      </c>
      <c r="O2035" s="39">
        <f>IF(L2035&lt;&gt;1,"",IF(J2035="",0,IFERROR(MATCH(J2035,'分け方の表'!$M$4:$M$53,0),0)))</f>
        <v/>
      </c>
      <c r="P2035" s="39">
        <f>IF(L2035&lt;&gt;1,"",IF(SUMPRODUCT((COUNTIFS(C2035,"*"&amp;'分け方の表'!$F$4:$F$23&amp;"*")&gt;0)*('分け方の表'!$F$4:$F$23&lt;&gt;"")*'分け方の表'!$I$4:$I$23)=0,99,1+COUNTIFS('分け方の表'!$I$4:$I$23,"&gt;"&amp;SUMPRODUCT((COUNTIFS(C2035,"*"&amp;'分け方の表'!$F$4:$F$23&amp;"*")&gt;0)*('分け方の表'!$F$4:$F$23&lt;&gt;"")*'分け方の表'!$I$4:$I$23))))</f>
        <v/>
      </c>
      <c r="Q2035" s="39">
        <f>IF(L2035&lt;&gt;1,"",IF(P2035&gt;=99,"",INDEX('分け方の表'!$G$4:$G$23,P2035)&amp;""))</f>
        <v/>
      </c>
      <c r="R2035" s="39">
        <f>IF(L2035&lt;&gt;1,"",IF((F2035="収入")*(G2035="給与")*(E2035&lt;&gt;"")*(COUNTIFS('分け方の表'!$J$4:$J$13,E2035)&gt;0),INDEX('分け方の表'!$K$4:$K$13,MATCH(E2035,'分け方の表'!$J$4:$J$13,0))&amp;"",IFERROR(INDEX('分け方の表'!$C$4:$C$103,MATCH(F2035&amp;"|"&amp;G2035,'分け方の表'!$D$4:$D$103,0))&amp;"",IFERROR(INDEX('分け方の表'!$C$4:$C$103,MATCH(F2035&amp;"|（ほか全部）",'分け方の表'!$D$4:$D$103,0))&amp;"","未分類"))))</f>
        <v/>
      </c>
      <c r="S2035" s="39">
        <f>IF(L2035&lt;&gt;1,"",IF(N2035=1,"",IF(IF(O2035&gt;0,INDEX('分け方の表'!$N$4:$N$53,O2035)&amp;"","")&lt;&gt;"",IF(INDEX('分け方の表'!$N$4:$N$53,O2035)="（数えない）","",INDEX('分け方の表'!$N$4:$N$53,O2035)&amp;""),IF(I2035&amp;""="1",IF((Q2035&lt;&gt;"")*(D2035&lt;0)*(IFERROR(INDEX('入力'!$E$30:$E$88,MATCH(Q2035,'入力'!$A$30:$A$88,0)),"")="貯める・増やす"),Q2035,""),IF(A2035&amp;""="0","",IF(Q2035&lt;&gt;"",Q2035,R2035))))))</f>
        <v/>
      </c>
      <c r="T2035" s="56">
        <f>IF(S2035="","",IF(IFERROR(INDEX('入力'!$E$30:$E$88,MATCH(S2035,'入力'!$A$30:$A$88,0)),"")="入るお金",D2035,-D2035))</f>
        <v/>
      </c>
      <c r="U2035" s="39">
        <f>IF(L2035="","",IF(L2035&lt;&gt;1,"見出しなど",IF(N2035=1,"重なり",IF(S2035="",IF(O2035&gt;0,"数えない（直した）",IF(I2035&amp;""="1","振替",IF(A2035&amp;""="0","計算対象外","数えない"))),IF(COUNTIFS('入力'!$A$30:$A$88,S2035)=0,"一覧にない費目",IF(O2035&gt;0,"直した",IF(S2035="未分類","未分類","OK")))))))</f>
        <v/>
      </c>
    </row>
    <row r="2036">
      <c r="A2036" s="40" t="n"/>
      <c r="B2036" s="34" t="n"/>
      <c r="C2036" s="35" t="n"/>
      <c r="D2036" s="36" t="n"/>
      <c r="E2036" s="35" t="n"/>
      <c r="F2036" s="35" t="n"/>
      <c r="G2036" s="35" t="n"/>
      <c r="H2036" s="35" t="n"/>
      <c r="I2036" s="40" t="n"/>
      <c r="J2036" s="35" t="n"/>
      <c r="L2036" s="39">
        <f>IF(B2036="","",IFERROR(YEAR(B2036)*0+D2036*0+1,0))</f>
        <v/>
      </c>
      <c r="M2036" s="55">
        <f>IF(L2036&lt;&gt;1,"",IF(O2036&gt;0,IF(INDEX('分け方の表'!$O$4:$O$53,O2036)&lt;&gt;"",DATE(YEAR(INDEX('分け方の表'!$O$4:$O$53,O2036)),MONTH(INDEX('分け方の表'!$O$4:$O$53,O2036)),1),DATE(YEAR(B2036),MONTH(B2036),1)),DATE(YEAR(B2036),MONTH(B2036),1)))</f>
        <v/>
      </c>
      <c r="N2036" s="39">
        <f>IF(L2036&lt;&gt;1,"",IF(J2036="",0,IF(COUNTIFS($J$4:J2036,J2036)&gt;1,1,0)))</f>
        <v/>
      </c>
      <c r="O2036" s="39">
        <f>IF(L2036&lt;&gt;1,"",IF(J2036="",0,IFERROR(MATCH(J2036,'分け方の表'!$M$4:$M$53,0),0)))</f>
        <v/>
      </c>
      <c r="P2036" s="39">
        <f>IF(L2036&lt;&gt;1,"",IF(SUMPRODUCT((COUNTIFS(C2036,"*"&amp;'分け方の表'!$F$4:$F$23&amp;"*")&gt;0)*('分け方の表'!$F$4:$F$23&lt;&gt;"")*'分け方の表'!$I$4:$I$23)=0,99,1+COUNTIFS('分け方の表'!$I$4:$I$23,"&gt;"&amp;SUMPRODUCT((COUNTIFS(C2036,"*"&amp;'分け方の表'!$F$4:$F$23&amp;"*")&gt;0)*('分け方の表'!$F$4:$F$23&lt;&gt;"")*'分け方の表'!$I$4:$I$23))))</f>
        <v/>
      </c>
      <c r="Q2036" s="39">
        <f>IF(L2036&lt;&gt;1,"",IF(P2036&gt;=99,"",INDEX('分け方の表'!$G$4:$G$23,P2036)&amp;""))</f>
        <v/>
      </c>
      <c r="R2036" s="39">
        <f>IF(L2036&lt;&gt;1,"",IF((F2036="収入")*(G2036="給与")*(E2036&lt;&gt;"")*(COUNTIFS('分け方の表'!$J$4:$J$13,E2036)&gt;0),INDEX('分け方の表'!$K$4:$K$13,MATCH(E2036,'分け方の表'!$J$4:$J$13,0))&amp;"",IFERROR(INDEX('分け方の表'!$C$4:$C$103,MATCH(F2036&amp;"|"&amp;G2036,'分け方の表'!$D$4:$D$103,0))&amp;"",IFERROR(INDEX('分け方の表'!$C$4:$C$103,MATCH(F2036&amp;"|（ほか全部）",'分け方の表'!$D$4:$D$103,0))&amp;"","未分類"))))</f>
        <v/>
      </c>
      <c r="S2036" s="39">
        <f>IF(L2036&lt;&gt;1,"",IF(N2036=1,"",IF(IF(O2036&gt;0,INDEX('分け方の表'!$N$4:$N$53,O2036)&amp;"","")&lt;&gt;"",IF(INDEX('分け方の表'!$N$4:$N$53,O2036)="（数えない）","",INDEX('分け方の表'!$N$4:$N$53,O2036)&amp;""),IF(I2036&amp;""="1",IF((Q2036&lt;&gt;"")*(D2036&lt;0)*(IFERROR(INDEX('入力'!$E$30:$E$88,MATCH(Q2036,'入力'!$A$30:$A$88,0)),"")="貯める・増やす"),Q2036,""),IF(A2036&amp;""="0","",IF(Q2036&lt;&gt;"",Q2036,R2036))))))</f>
        <v/>
      </c>
      <c r="T2036" s="56">
        <f>IF(S2036="","",IF(IFERROR(INDEX('入力'!$E$30:$E$88,MATCH(S2036,'入力'!$A$30:$A$88,0)),"")="入るお金",D2036,-D2036))</f>
        <v/>
      </c>
      <c r="U2036" s="39">
        <f>IF(L2036="","",IF(L2036&lt;&gt;1,"見出しなど",IF(N2036=1,"重なり",IF(S2036="",IF(O2036&gt;0,"数えない（直した）",IF(I2036&amp;""="1","振替",IF(A2036&amp;""="0","計算対象外","数えない"))),IF(COUNTIFS('入力'!$A$30:$A$88,S2036)=0,"一覧にない費目",IF(O2036&gt;0,"直した",IF(S2036="未分類","未分類","OK")))))))</f>
        <v/>
      </c>
    </row>
    <row r="2037">
      <c r="A2037" s="40" t="n"/>
      <c r="B2037" s="34" t="n"/>
      <c r="C2037" s="35" t="n"/>
      <c r="D2037" s="36" t="n"/>
      <c r="E2037" s="35" t="n"/>
      <c r="F2037" s="35" t="n"/>
      <c r="G2037" s="35" t="n"/>
      <c r="H2037" s="35" t="n"/>
      <c r="I2037" s="40" t="n"/>
      <c r="J2037" s="35" t="n"/>
      <c r="L2037" s="39">
        <f>IF(B2037="","",IFERROR(YEAR(B2037)*0+D2037*0+1,0))</f>
        <v/>
      </c>
      <c r="M2037" s="55">
        <f>IF(L2037&lt;&gt;1,"",IF(O2037&gt;0,IF(INDEX('分け方の表'!$O$4:$O$53,O2037)&lt;&gt;"",DATE(YEAR(INDEX('分け方の表'!$O$4:$O$53,O2037)),MONTH(INDEX('分け方の表'!$O$4:$O$53,O2037)),1),DATE(YEAR(B2037),MONTH(B2037),1)),DATE(YEAR(B2037),MONTH(B2037),1)))</f>
        <v/>
      </c>
      <c r="N2037" s="39">
        <f>IF(L2037&lt;&gt;1,"",IF(J2037="",0,IF(COUNTIFS($J$4:J2037,J2037)&gt;1,1,0)))</f>
        <v/>
      </c>
      <c r="O2037" s="39">
        <f>IF(L2037&lt;&gt;1,"",IF(J2037="",0,IFERROR(MATCH(J2037,'分け方の表'!$M$4:$M$53,0),0)))</f>
        <v/>
      </c>
      <c r="P2037" s="39">
        <f>IF(L2037&lt;&gt;1,"",IF(SUMPRODUCT((COUNTIFS(C2037,"*"&amp;'分け方の表'!$F$4:$F$23&amp;"*")&gt;0)*('分け方の表'!$F$4:$F$23&lt;&gt;"")*'分け方の表'!$I$4:$I$23)=0,99,1+COUNTIFS('分け方の表'!$I$4:$I$23,"&gt;"&amp;SUMPRODUCT((COUNTIFS(C2037,"*"&amp;'分け方の表'!$F$4:$F$23&amp;"*")&gt;0)*('分け方の表'!$F$4:$F$23&lt;&gt;"")*'分け方の表'!$I$4:$I$23))))</f>
        <v/>
      </c>
      <c r="Q2037" s="39">
        <f>IF(L2037&lt;&gt;1,"",IF(P2037&gt;=99,"",INDEX('分け方の表'!$G$4:$G$23,P2037)&amp;""))</f>
        <v/>
      </c>
      <c r="R2037" s="39">
        <f>IF(L2037&lt;&gt;1,"",IF((F2037="収入")*(G2037="給与")*(E2037&lt;&gt;"")*(COUNTIFS('分け方の表'!$J$4:$J$13,E2037)&gt;0),INDEX('分け方の表'!$K$4:$K$13,MATCH(E2037,'分け方の表'!$J$4:$J$13,0))&amp;"",IFERROR(INDEX('分け方の表'!$C$4:$C$103,MATCH(F2037&amp;"|"&amp;G2037,'分け方の表'!$D$4:$D$103,0))&amp;"",IFERROR(INDEX('分け方の表'!$C$4:$C$103,MATCH(F2037&amp;"|（ほか全部）",'分け方の表'!$D$4:$D$103,0))&amp;"","未分類"))))</f>
        <v/>
      </c>
      <c r="S2037" s="39">
        <f>IF(L2037&lt;&gt;1,"",IF(N2037=1,"",IF(IF(O2037&gt;0,INDEX('分け方の表'!$N$4:$N$53,O2037)&amp;"","")&lt;&gt;"",IF(INDEX('分け方の表'!$N$4:$N$53,O2037)="（数えない）","",INDEX('分け方の表'!$N$4:$N$53,O2037)&amp;""),IF(I2037&amp;""="1",IF((Q2037&lt;&gt;"")*(D2037&lt;0)*(IFERROR(INDEX('入力'!$E$30:$E$88,MATCH(Q2037,'入力'!$A$30:$A$88,0)),"")="貯める・増やす"),Q2037,""),IF(A2037&amp;""="0","",IF(Q2037&lt;&gt;"",Q2037,R2037))))))</f>
        <v/>
      </c>
      <c r="T2037" s="56">
        <f>IF(S2037="","",IF(IFERROR(INDEX('入力'!$E$30:$E$88,MATCH(S2037,'入力'!$A$30:$A$88,0)),"")="入るお金",D2037,-D2037))</f>
        <v/>
      </c>
      <c r="U2037" s="39">
        <f>IF(L2037="","",IF(L2037&lt;&gt;1,"見出しなど",IF(N2037=1,"重なり",IF(S2037="",IF(O2037&gt;0,"数えない（直した）",IF(I2037&amp;""="1","振替",IF(A2037&amp;""="0","計算対象外","数えない"))),IF(COUNTIFS('入力'!$A$30:$A$88,S2037)=0,"一覧にない費目",IF(O2037&gt;0,"直した",IF(S2037="未分類","未分類","OK")))))))</f>
        <v/>
      </c>
    </row>
    <row r="2038">
      <c r="A2038" s="40" t="n"/>
      <c r="B2038" s="34" t="n"/>
      <c r="C2038" s="35" t="n"/>
      <c r="D2038" s="36" t="n"/>
      <c r="E2038" s="35" t="n"/>
      <c r="F2038" s="35" t="n"/>
      <c r="G2038" s="35" t="n"/>
      <c r="H2038" s="35" t="n"/>
      <c r="I2038" s="40" t="n"/>
      <c r="J2038" s="35" t="n"/>
      <c r="L2038" s="39">
        <f>IF(B2038="","",IFERROR(YEAR(B2038)*0+D2038*0+1,0))</f>
        <v/>
      </c>
      <c r="M2038" s="55">
        <f>IF(L2038&lt;&gt;1,"",IF(O2038&gt;0,IF(INDEX('分け方の表'!$O$4:$O$53,O2038)&lt;&gt;"",DATE(YEAR(INDEX('分け方の表'!$O$4:$O$53,O2038)),MONTH(INDEX('分け方の表'!$O$4:$O$53,O2038)),1),DATE(YEAR(B2038),MONTH(B2038),1)),DATE(YEAR(B2038),MONTH(B2038),1)))</f>
        <v/>
      </c>
      <c r="N2038" s="39">
        <f>IF(L2038&lt;&gt;1,"",IF(J2038="",0,IF(COUNTIFS($J$4:J2038,J2038)&gt;1,1,0)))</f>
        <v/>
      </c>
      <c r="O2038" s="39">
        <f>IF(L2038&lt;&gt;1,"",IF(J2038="",0,IFERROR(MATCH(J2038,'分け方の表'!$M$4:$M$53,0),0)))</f>
        <v/>
      </c>
      <c r="P2038" s="39">
        <f>IF(L2038&lt;&gt;1,"",IF(SUMPRODUCT((COUNTIFS(C2038,"*"&amp;'分け方の表'!$F$4:$F$23&amp;"*")&gt;0)*('分け方の表'!$F$4:$F$23&lt;&gt;"")*'分け方の表'!$I$4:$I$23)=0,99,1+COUNTIFS('分け方の表'!$I$4:$I$23,"&gt;"&amp;SUMPRODUCT((COUNTIFS(C2038,"*"&amp;'分け方の表'!$F$4:$F$23&amp;"*")&gt;0)*('分け方の表'!$F$4:$F$23&lt;&gt;"")*'分け方の表'!$I$4:$I$23))))</f>
        <v/>
      </c>
      <c r="Q2038" s="39">
        <f>IF(L2038&lt;&gt;1,"",IF(P2038&gt;=99,"",INDEX('分け方の表'!$G$4:$G$23,P2038)&amp;""))</f>
        <v/>
      </c>
      <c r="R2038" s="39">
        <f>IF(L2038&lt;&gt;1,"",IF((F2038="収入")*(G2038="給与")*(E2038&lt;&gt;"")*(COUNTIFS('分け方の表'!$J$4:$J$13,E2038)&gt;0),INDEX('分け方の表'!$K$4:$K$13,MATCH(E2038,'分け方の表'!$J$4:$J$13,0))&amp;"",IFERROR(INDEX('分け方の表'!$C$4:$C$103,MATCH(F2038&amp;"|"&amp;G2038,'分け方の表'!$D$4:$D$103,0))&amp;"",IFERROR(INDEX('分け方の表'!$C$4:$C$103,MATCH(F2038&amp;"|（ほか全部）",'分け方の表'!$D$4:$D$103,0))&amp;"","未分類"))))</f>
        <v/>
      </c>
      <c r="S2038" s="39">
        <f>IF(L2038&lt;&gt;1,"",IF(N2038=1,"",IF(IF(O2038&gt;0,INDEX('分け方の表'!$N$4:$N$53,O2038)&amp;"","")&lt;&gt;"",IF(INDEX('分け方の表'!$N$4:$N$53,O2038)="（数えない）","",INDEX('分け方の表'!$N$4:$N$53,O2038)&amp;""),IF(I2038&amp;""="1",IF((Q2038&lt;&gt;"")*(D2038&lt;0)*(IFERROR(INDEX('入力'!$E$30:$E$88,MATCH(Q2038,'入力'!$A$30:$A$88,0)),"")="貯める・増やす"),Q2038,""),IF(A2038&amp;""="0","",IF(Q2038&lt;&gt;"",Q2038,R2038))))))</f>
        <v/>
      </c>
      <c r="T2038" s="56">
        <f>IF(S2038="","",IF(IFERROR(INDEX('入力'!$E$30:$E$88,MATCH(S2038,'入力'!$A$30:$A$88,0)),"")="入るお金",D2038,-D2038))</f>
        <v/>
      </c>
      <c r="U2038" s="39">
        <f>IF(L2038="","",IF(L2038&lt;&gt;1,"見出しなど",IF(N2038=1,"重なり",IF(S2038="",IF(O2038&gt;0,"数えない（直した）",IF(I2038&amp;""="1","振替",IF(A2038&amp;""="0","計算対象外","数えない"))),IF(COUNTIFS('入力'!$A$30:$A$88,S2038)=0,"一覧にない費目",IF(O2038&gt;0,"直した",IF(S2038="未分類","未分類","OK")))))))</f>
        <v/>
      </c>
    </row>
    <row r="2039">
      <c r="A2039" s="40" t="n"/>
      <c r="B2039" s="34" t="n"/>
      <c r="C2039" s="35" t="n"/>
      <c r="D2039" s="36" t="n"/>
      <c r="E2039" s="35" t="n"/>
      <c r="F2039" s="35" t="n"/>
      <c r="G2039" s="35" t="n"/>
      <c r="H2039" s="35" t="n"/>
      <c r="I2039" s="40" t="n"/>
      <c r="J2039" s="35" t="n"/>
      <c r="L2039" s="39">
        <f>IF(B2039="","",IFERROR(YEAR(B2039)*0+D2039*0+1,0))</f>
        <v/>
      </c>
      <c r="M2039" s="55">
        <f>IF(L2039&lt;&gt;1,"",IF(O2039&gt;0,IF(INDEX('分け方の表'!$O$4:$O$53,O2039)&lt;&gt;"",DATE(YEAR(INDEX('分け方の表'!$O$4:$O$53,O2039)),MONTH(INDEX('分け方の表'!$O$4:$O$53,O2039)),1),DATE(YEAR(B2039),MONTH(B2039),1)),DATE(YEAR(B2039),MONTH(B2039),1)))</f>
        <v/>
      </c>
      <c r="N2039" s="39">
        <f>IF(L2039&lt;&gt;1,"",IF(J2039="",0,IF(COUNTIFS($J$4:J2039,J2039)&gt;1,1,0)))</f>
        <v/>
      </c>
      <c r="O2039" s="39">
        <f>IF(L2039&lt;&gt;1,"",IF(J2039="",0,IFERROR(MATCH(J2039,'分け方の表'!$M$4:$M$53,0),0)))</f>
        <v/>
      </c>
      <c r="P2039" s="39">
        <f>IF(L2039&lt;&gt;1,"",IF(SUMPRODUCT((COUNTIFS(C2039,"*"&amp;'分け方の表'!$F$4:$F$23&amp;"*")&gt;0)*('分け方の表'!$F$4:$F$23&lt;&gt;"")*'分け方の表'!$I$4:$I$23)=0,99,1+COUNTIFS('分け方の表'!$I$4:$I$23,"&gt;"&amp;SUMPRODUCT((COUNTIFS(C2039,"*"&amp;'分け方の表'!$F$4:$F$23&amp;"*")&gt;0)*('分け方の表'!$F$4:$F$23&lt;&gt;"")*'分け方の表'!$I$4:$I$23))))</f>
        <v/>
      </c>
      <c r="Q2039" s="39">
        <f>IF(L2039&lt;&gt;1,"",IF(P2039&gt;=99,"",INDEX('分け方の表'!$G$4:$G$23,P2039)&amp;""))</f>
        <v/>
      </c>
      <c r="R2039" s="39">
        <f>IF(L2039&lt;&gt;1,"",IF((F2039="収入")*(G2039="給与")*(E2039&lt;&gt;"")*(COUNTIFS('分け方の表'!$J$4:$J$13,E2039)&gt;0),INDEX('分け方の表'!$K$4:$K$13,MATCH(E2039,'分け方の表'!$J$4:$J$13,0))&amp;"",IFERROR(INDEX('分け方の表'!$C$4:$C$103,MATCH(F2039&amp;"|"&amp;G2039,'分け方の表'!$D$4:$D$103,0))&amp;"",IFERROR(INDEX('分け方の表'!$C$4:$C$103,MATCH(F2039&amp;"|（ほか全部）",'分け方の表'!$D$4:$D$103,0))&amp;"","未分類"))))</f>
        <v/>
      </c>
      <c r="S2039" s="39">
        <f>IF(L2039&lt;&gt;1,"",IF(N2039=1,"",IF(IF(O2039&gt;0,INDEX('分け方の表'!$N$4:$N$53,O2039)&amp;"","")&lt;&gt;"",IF(INDEX('分け方の表'!$N$4:$N$53,O2039)="（数えない）","",INDEX('分け方の表'!$N$4:$N$53,O2039)&amp;""),IF(I2039&amp;""="1",IF((Q2039&lt;&gt;"")*(D2039&lt;0)*(IFERROR(INDEX('入力'!$E$30:$E$88,MATCH(Q2039,'入力'!$A$30:$A$88,0)),"")="貯める・増やす"),Q2039,""),IF(A2039&amp;""="0","",IF(Q2039&lt;&gt;"",Q2039,R2039))))))</f>
        <v/>
      </c>
      <c r="T2039" s="56">
        <f>IF(S2039="","",IF(IFERROR(INDEX('入力'!$E$30:$E$88,MATCH(S2039,'入力'!$A$30:$A$88,0)),"")="入るお金",D2039,-D2039))</f>
        <v/>
      </c>
      <c r="U2039" s="39">
        <f>IF(L2039="","",IF(L2039&lt;&gt;1,"見出しなど",IF(N2039=1,"重なり",IF(S2039="",IF(O2039&gt;0,"数えない（直した）",IF(I2039&amp;""="1","振替",IF(A2039&amp;""="0","計算対象外","数えない"))),IF(COUNTIFS('入力'!$A$30:$A$88,S2039)=0,"一覧にない費目",IF(O2039&gt;0,"直した",IF(S2039="未分類","未分類","OK")))))))</f>
        <v/>
      </c>
    </row>
    <row r="2040">
      <c r="A2040" s="40" t="n"/>
      <c r="B2040" s="34" t="n"/>
      <c r="C2040" s="35" t="n"/>
      <c r="D2040" s="36" t="n"/>
      <c r="E2040" s="35" t="n"/>
      <c r="F2040" s="35" t="n"/>
      <c r="G2040" s="35" t="n"/>
      <c r="H2040" s="35" t="n"/>
      <c r="I2040" s="40" t="n"/>
      <c r="J2040" s="35" t="n"/>
      <c r="L2040" s="39">
        <f>IF(B2040="","",IFERROR(YEAR(B2040)*0+D2040*0+1,0))</f>
        <v/>
      </c>
      <c r="M2040" s="55">
        <f>IF(L2040&lt;&gt;1,"",IF(O2040&gt;0,IF(INDEX('分け方の表'!$O$4:$O$53,O2040)&lt;&gt;"",DATE(YEAR(INDEX('分け方の表'!$O$4:$O$53,O2040)),MONTH(INDEX('分け方の表'!$O$4:$O$53,O2040)),1),DATE(YEAR(B2040),MONTH(B2040),1)),DATE(YEAR(B2040),MONTH(B2040),1)))</f>
        <v/>
      </c>
      <c r="N2040" s="39">
        <f>IF(L2040&lt;&gt;1,"",IF(J2040="",0,IF(COUNTIFS($J$4:J2040,J2040)&gt;1,1,0)))</f>
        <v/>
      </c>
      <c r="O2040" s="39">
        <f>IF(L2040&lt;&gt;1,"",IF(J2040="",0,IFERROR(MATCH(J2040,'分け方の表'!$M$4:$M$53,0),0)))</f>
        <v/>
      </c>
      <c r="P2040" s="39">
        <f>IF(L2040&lt;&gt;1,"",IF(SUMPRODUCT((COUNTIFS(C2040,"*"&amp;'分け方の表'!$F$4:$F$23&amp;"*")&gt;0)*('分け方の表'!$F$4:$F$23&lt;&gt;"")*'分け方の表'!$I$4:$I$23)=0,99,1+COUNTIFS('分け方の表'!$I$4:$I$23,"&gt;"&amp;SUMPRODUCT((COUNTIFS(C2040,"*"&amp;'分け方の表'!$F$4:$F$23&amp;"*")&gt;0)*('分け方の表'!$F$4:$F$23&lt;&gt;"")*'分け方の表'!$I$4:$I$23))))</f>
        <v/>
      </c>
      <c r="Q2040" s="39">
        <f>IF(L2040&lt;&gt;1,"",IF(P2040&gt;=99,"",INDEX('分け方の表'!$G$4:$G$23,P2040)&amp;""))</f>
        <v/>
      </c>
      <c r="R2040" s="39">
        <f>IF(L2040&lt;&gt;1,"",IF((F2040="収入")*(G2040="給与")*(E2040&lt;&gt;"")*(COUNTIFS('分け方の表'!$J$4:$J$13,E2040)&gt;0),INDEX('分け方の表'!$K$4:$K$13,MATCH(E2040,'分け方の表'!$J$4:$J$13,0))&amp;"",IFERROR(INDEX('分け方の表'!$C$4:$C$103,MATCH(F2040&amp;"|"&amp;G2040,'分け方の表'!$D$4:$D$103,0))&amp;"",IFERROR(INDEX('分け方の表'!$C$4:$C$103,MATCH(F2040&amp;"|（ほか全部）",'分け方の表'!$D$4:$D$103,0))&amp;"","未分類"))))</f>
        <v/>
      </c>
      <c r="S2040" s="39">
        <f>IF(L2040&lt;&gt;1,"",IF(N2040=1,"",IF(IF(O2040&gt;0,INDEX('分け方の表'!$N$4:$N$53,O2040)&amp;"","")&lt;&gt;"",IF(INDEX('分け方の表'!$N$4:$N$53,O2040)="（数えない）","",INDEX('分け方の表'!$N$4:$N$53,O2040)&amp;""),IF(I2040&amp;""="1",IF((Q2040&lt;&gt;"")*(D2040&lt;0)*(IFERROR(INDEX('入力'!$E$30:$E$88,MATCH(Q2040,'入力'!$A$30:$A$88,0)),"")="貯める・増やす"),Q2040,""),IF(A2040&amp;""="0","",IF(Q2040&lt;&gt;"",Q2040,R2040))))))</f>
        <v/>
      </c>
      <c r="T2040" s="56">
        <f>IF(S2040="","",IF(IFERROR(INDEX('入力'!$E$30:$E$88,MATCH(S2040,'入力'!$A$30:$A$88,0)),"")="入るお金",D2040,-D2040))</f>
        <v/>
      </c>
      <c r="U2040" s="39">
        <f>IF(L2040="","",IF(L2040&lt;&gt;1,"見出しなど",IF(N2040=1,"重なり",IF(S2040="",IF(O2040&gt;0,"数えない（直した）",IF(I2040&amp;""="1","振替",IF(A2040&amp;""="0","計算対象外","数えない"))),IF(COUNTIFS('入力'!$A$30:$A$88,S2040)=0,"一覧にない費目",IF(O2040&gt;0,"直した",IF(S2040="未分類","未分類","OK")))))))</f>
        <v/>
      </c>
    </row>
    <row r="2041">
      <c r="A2041" s="40" t="n"/>
      <c r="B2041" s="34" t="n"/>
      <c r="C2041" s="35" t="n"/>
      <c r="D2041" s="36" t="n"/>
      <c r="E2041" s="35" t="n"/>
      <c r="F2041" s="35" t="n"/>
      <c r="G2041" s="35" t="n"/>
      <c r="H2041" s="35" t="n"/>
      <c r="I2041" s="40" t="n"/>
      <c r="J2041" s="35" t="n"/>
      <c r="L2041" s="39">
        <f>IF(B2041="","",IFERROR(YEAR(B2041)*0+D2041*0+1,0))</f>
        <v/>
      </c>
      <c r="M2041" s="55">
        <f>IF(L2041&lt;&gt;1,"",IF(O2041&gt;0,IF(INDEX('分け方の表'!$O$4:$O$53,O2041)&lt;&gt;"",DATE(YEAR(INDEX('分け方の表'!$O$4:$O$53,O2041)),MONTH(INDEX('分け方の表'!$O$4:$O$53,O2041)),1),DATE(YEAR(B2041),MONTH(B2041),1)),DATE(YEAR(B2041),MONTH(B2041),1)))</f>
        <v/>
      </c>
      <c r="N2041" s="39">
        <f>IF(L2041&lt;&gt;1,"",IF(J2041="",0,IF(COUNTIFS($J$4:J2041,J2041)&gt;1,1,0)))</f>
        <v/>
      </c>
      <c r="O2041" s="39">
        <f>IF(L2041&lt;&gt;1,"",IF(J2041="",0,IFERROR(MATCH(J2041,'分け方の表'!$M$4:$M$53,0),0)))</f>
        <v/>
      </c>
      <c r="P2041" s="39">
        <f>IF(L2041&lt;&gt;1,"",IF(SUMPRODUCT((COUNTIFS(C2041,"*"&amp;'分け方の表'!$F$4:$F$23&amp;"*")&gt;0)*('分け方の表'!$F$4:$F$23&lt;&gt;"")*'分け方の表'!$I$4:$I$23)=0,99,1+COUNTIFS('分け方の表'!$I$4:$I$23,"&gt;"&amp;SUMPRODUCT((COUNTIFS(C2041,"*"&amp;'分け方の表'!$F$4:$F$23&amp;"*")&gt;0)*('分け方の表'!$F$4:$F$23&lt;&gt;"")*'分け方の表'!$I$4:$I$23))))</f>
        <v/>
      </c>
      <c r="Q2041" s="39">
        <f>IF(L2041&lt;&gt;1,"",IF(P2041&gt;=99,"",INDEX('分け方の表'!$G$4:$G$23,P2041)&amp;""))</f>
        <v/>
      </c>
      <c r="R2041" s="39">
        <f>IF(L2041&lt;&gt;1,"",IF((F2041="収入")*(G2041="給与")*(E2041&lt;&gt;"")*(COUNTIFS('分け方の表'!$J$4:$J$13,E2041)&gt;0),INDEX('分け方の表'!$K$4:$K$13,MATCH(E2041,'分け方の表'!$J$4:$J$13,0))&amp;"",IFERROR(INDEX('分け方の表'!$C$4:$C$103,MATCH(F2041&amp;"|"&amp;G2041,'分け方の表'!$D$4:$D$103,0))&amp;"",IFERROR(INDEX('分け方の表'!$C$4:$C$103,MATCH(F2041&amp;"|（ほか全部）",'分け方の表'!$D$4:$D$103,0))&amp;"","未分類"))))</f>
        <v/>
      </c>
      <c r="S2041" s="39">
        <f>IF(L2041&lt;&gt;1,"",IF(N2041=1,"",IF(IF(O2041&gt;0,INDEX('分け方の表'!$N$4:$N$53,O2041)&amp;"","")&lt;&gt;"",IF(INDEX('分け方の表'!$N$4:$N$53,O2041)="（数えない）","",INDEX('分け方の表'!$N$4:$N$53,O2041)&amp;""),IF(I2041&amp;""="1",IF((Q2041&lt;&gt;"")*(D2041&lt;0)*(IFERROR(INDEX('入力'!$E$30:$E$88,MATCH(Q2041,'入力'!$A$30:$A$88,0)),"")="貯める・増やす"),Q2041,""),IF(A2041&amp;""="0","",IF(Q2041&lt;&gt;"",Q2041,R2041))))))</f>
        <v/>
      </c>
      <c r="T2041" s="56">
        <f>IF(S2041="","",IF(IFERROR(INDEX('入力'!$E$30:$E$88,MATCH(S2041,'入力'!$A$30:$A$88,0)),"")="入るお金",D2041,-D2041))</f>
        <v/>
      </c>
      <c r="U2041" s="39">
        <f>IF(L2041="","",IF(L2041&lt;&gt;1,"見出しなど",IF(N2041=1,"重なり",IF(S2041="",IF(O2041&gt;0,"数えない（直した）",IF(I2041&amp;""="1","振替",IF(A2041&amp;""="0","計算対象外","数えない"))),IF(COUNTIFS('入力'!$A$30:$A$88,S2041)=0,"一覧にない費目",IF(O2041&gt;0,"直した",IF(S2041="未分類","未分類","OK")))))))</f>
        <v/>
      </c>
    </row>
    <row r="2042">
      <c r="A2042" s="40" t="n"/>
      <c r="B2042" s="34" t="n"/>
      <c r="C2042" s="35" t="n"/>
      <c r="D2042" s="36" t="n"/>
      <c r="E2042" s="35" t="n"/>
      <c r="F2042" s="35" t="n"/>
      <c r="G2042" s="35" t="n"/>
      <c r="H2042" s="35" t="n"/>
      <c r="I2042" s="40" t="n"/>
      <c r="J2042" s="35" t="n"/>
      <c r="L2042" s="39">
        <f>IF(B2042="","",IFERROR(YEAR(B2042)*0+D2042*0+1,0))</f>
        <v/>
      </c>
      <c r="M2042" s="55">
        <f>IF(L2042&lt;&gt;1,"",IF(O2042&gt;0,IF(INDEX('分け方の表'!$O$4:$O$53,O2042)&lt;&gt;"",DATE(YEAR(INDEX('分け方の表'!$O$4:$O$53,O2042)),MONTH(INDEX('分け方の表'!$O$4:$O$53,O2042)),1),DATE(YEAR(B2042),MONTH(B2042),1)),DATE(YEAR(B2042),MONTH(B2042),1)))</f>
        <v/>
      </c>
      <c r="N2042" s="39">
        <f>IF(L2042&lt;&gt;1,"",IF(J2042="",0,IF(COUNTIFS($J$4:J2042,J2042)&gt;1,1,0)))</f>
        <v/>
      </c>
      <c r="O2042" s="39">
        <f>IF(L2042&lt;&gt;1,"",IF(J2042="",0,IFERROR(MATCH(J2042,'分け方の表'!$M$4:$M$53,0),0)))</f>
        <v/>
      </c>
      <c r="P2042" s="39">
        <f>IF(L2042&lt;&gt;1,"",IF(SUMPRODUCT((COUNTIFS(C2042,"*"&amp;'分け方の表'!$F$4:$F$23&amp;"*")&gt;0)*('分け方の表'!$F$4:$F$23&lt;&gt;"")*'分け方の表'!$I$4:$I$23)=0,99,1+COUNTIFS('分け方の表'!$I$4:$I$23,"&gt;"&amp;SUMPRODUCT((COUNTIFS(C2042,"*"&amp;'分け方の表'!$F$4:$F$23&amp;"*")&gt;0)*('分け方の表'!$F$4:$F$23&lt;&gt;"")*'分け方の表'!$I$4:$I$23))))</f>
        <v/>
      </c>
      <c r="Q2042" s="39">
        <f>IF(L2042&lt;&gt;1,"",IF(P2042&gt;=99,"",INDEX('分け方の表'!$G$4:$G$23,P2042)&amp;""))</f>
        <v/>
      </c>
      <c r="R2042" s="39">
        <f>IF(L2042&lt;&gt;1,"",IF((F2042="収入")*(G2042="給与")*(E2042&lt;&gt;"")*(COUNTIFS('分け方の表'!$J$4:$J$13,E2042)&gt;0),INDEX('分け方の表'!$K$4:$K$13,MATCH(E2042,'分け方の表'!$J$4:$J$13,0))&amp;"",IFERROR(INDEX('分け方の表'!$C$4:$C$103,MATCH(F2042&amp;"|"&amp;G2042,'分け方の表'!$D$4:$D$103,0))&amp;"",IFERROR(INDEX('分け方の表'!$C$4:$C$103,MATCH(F2042&amp;"|（ほか全部）",'分け方の表'!$D$4:$D$103,0))&amp;"","未分類"))))</f>
        <v/>
      </c>
      <c r="S2042" s="39">
        <f>IF(L2042&lt;&gt;1,"",IF(N2042=1,"",IF(IF(O2042&gt;0,INDEX('分け方の表'!$N$4:$N$53,O2042)&amp;"","")&lt;&gt;"",IF(INDEX('分け方の表'!$N$4:$N$53,O2042)="（数えない）","",INDEX('分け方の表'!$N$4:$N$53,O2042)&amp;""),IF(I2042&amp;""="1",IF((Q2042&lt;&gt;"")*(D2042&lt;0)*(IFERROR(INDEX('入力'!$E$30:$E$88,MATCH(Q2042,'入力'!$A$30:$A$88,0)),"")="貯める・増やす"),Q2042,""),IF(A2042&amp;""="0","",IF(Q2042&lt;&gt;"",Q2042,R2042))))))</f>
        <v/>
      </c>
      <c r="T2042" s="56">
        <f>IF(S2042="","",IF(IFERROR(INDEX('入力'!$E$30:$E$88,MATCH(S2042,'入力'!$A$30:$A$88,0)),"")="入るお金",D2042,-D2042))</f>
        <v/>
      </c>
      <c r="U2042" s="39">
        <f>IF(L2042="","",IF(L2042&lt;&gt;1,"見出しなど",IF(N2042=1,"重なり",IF(S2042="",IF(O2042&gt;0,"数えない（直した）",IF(I2042&amp;""="1","振替",IF(A2042&amp;""="0","計算対象外","数えない"))),IF(COUNTIFS('入力'!$A$30:$A$88,S2042)=0,"一覧にない費目",IF(O2042&gt;0,"直した",IF(S2042="未分類","未分類","OK")))))))</f>
        <v/>
      </c>
    </row>
    <row r="2043">
      <c r="A2043" s="40" t="n"/>
      <c r="B2043" s="34" t="n"/>
      <c r="C2043" s="35" t="n"/>
      <c r="D2043" s="36" t="n"/>
      <c r="E2043" s="35" t="n"/>
      <c r="F2043" s="35" t="n"/>
      <c r="G2043" s="35" t="n"/>
      <c r="H2043" s="35" t="n"/>
      <c r="I2043" s="40" t="n"/>
      <c r="J2043" s="35" t="n"/>
      <c r="L2043" s="39">
        <f>IF(B2043="","",IFERROR(YEAR(B2043)*0+D2043*0+1,0))</f>
        <v/>
      </c>
      <c r="M2043" s="55">
        <f>IF(L2043&lt;&gt;1,"",IF(O2043&gt;0,IF(INDEX('分け方の表'!$O$4:$O$53,O2043)&lt;&gt;"",DATE(YEAR(INDEX('分け方の表'!$O$4:$O$53,O2043)),MONTH(INDEX('分け方の表'!$O$4:$O$53,O2043)),1),DATE(YEAR(B2043),MONTH(B2043),1)),DATE(YEAR(B2043),MONTH(B2043),1)))</f>
        <v/>
      </c>
      <c r="N2043" s="39">
        <f>IF(L2043&lt;&gt;1,"",IF(J2043="",0,IF(COUNTIFS($J$4:J2043,J2043)&gt;1,1,0)))</f>
        <v/>
      </c>
      <c r="O2043" s="39">
        <f>IF(L2043&lt;&gt;1,"",IF(J2043="",0,IFERROR(MATCH(J2043,'分け方の表'!$M$4:$M$53,0),0)))</f>
        <v/>
      </c>
      <c r="P2043" s="39">
        <f>IF(L2043&lt;&gt;1,"",IF(SUMPRODUCT((COUNTIFS(C2043,"*"&amp;'分け方の表'!$F$4:$F$23&amp;"*")&gt;0)*('分け方の表'!$F$4:$F$23&lt;&gt;"")*'分け方の表'!$I$4:$I$23)=0,99,1+COUNTIFS('分け方の表'!$I$4:$I$23,"&gt;"&amp;SUMPRODUCT((COUNTIFS(C2043,"*"&amp;'分け方の表'!$F$4:$F$23&amp;"*")&gt;0)*('分け方の表'!$F$4:$F$23&lt;&gt;"")*'分け方の表'!$I$4:$I$23))))</f>
        <v/>
      </c>
      <c r="Q2043" s="39">
        <f>IF(L2043&lt;&gt;1,"",IF(P2043&gt;=99,"",INDEX('分け方の表'!$G$4:$G$23,P2043)&amp;""))</f>
        <v/>
      </c>
      <c r="R2043" s="39">
        <f>IF(L2043&lt;&gt;1,"",IF((F2043="収入")*(G2043="給与")*(E2043&lt;&gt;"")*(COUNTIFS('分け方の表'!$J$4:$J$13,E2043)&gt;0),INDEX('分け方の表'!$K$4:$K$13,MATCH(E2043,'分け方の表'!$J$4:$J$13,0))&amp;"",IFERROR(INDEX('分け方の表'!$C$4:$C$103,MATCH(F2043&amp;"|"&amp;G2043,'分け方の表'!$D$4:$D$103,0))&amp;"",IFERROR(INDEX('分け方の表'!$C$4:$C$103,MATCH(F2043&amp;"|（ほか全部）",'分け方の表'!$D$4:$D$103,0))&amp;"","未分類"))))</f>
        <v/>
      </c>
      <c r="S2043" s="39">
        <f>IF(L2043&lt;&gt;1,"",IF(N2043=1,"",IF(IF(O2043&gt;0,INDEX('分け方の表'!$N$4:$N$53,O2043)&amp;"","")&lt;&gt;"",IF(INDEX('分け方の表'!$N$4:$N$53,O2043)="（数えない）","",INDEX('分け方の表'!$N$4:$N$53,O2043)&amp;""),IF(I2043&amp;""="1",IF((Q2043&lt;&gt;"")*(D2043&lt;0)*(IFERROR(INDEX('入力'!$E$30:$E$88,MATCH(Q2043,'入力'!$A$30:$A$88,0)),"")="貯める・増やす"),Q2043,""),IF(A2043&amp;""="0","",IF(Q2043&lt;&gt;"",Q2043,R2043))))))</f>
        <v/>
      </c>
      <c r="T2043" s="56">
        <f>IF(S2043="","",IF(IFERROR(INDEX('入力'!$E$30:$E$88,MATCH(S2043,'入力'!$A$30:$A$88,0)),"")="入るお金",D2043,-D2043))</f>
        <v/>
      </c>
      <c r="U2043" s="39">
        <f>IF(L2043="","",IF(L2043&lt;&gt;1,"見出しなど",IF(N2043=1,"重なり",IF(S2043="",IF(O2043&gt;0,"数えない（直した）",IF(I2043&amp;""="1","振替",IF(A2043&amp;""="0","計算対象外","数えない"))),IF(COUNTIFS('入力'!$A$30:$A$88,S2043)=0,"一覧にない費目",IF(O2043&gt;0,"直した",IF(S2043="未分類","未分類","OK")))))))</f>
        <v/>
      </c>
    </row>
    <row r="2044">
      <c r="A2044" s="40" t="n"/>
      <c r="B2044" s="34" t="n"/>
      <c r="C2044" s="35" t="n"/>
      <c r="D2044" s="36" t="n"/>
      <c r="E2044" s="35" t="n"/>
      <c r="F2044" s="35" t="n"/>
      <c r="G2044" s="35" t="n"/>
      <c r="H2044" s="35" t="n"/>
      <c r="I2044" s="40" t="n"/>
      <c r="J2044" s="35" t="n"/>
      <c r="L2044" s="39">
        <f>IF(B2044="","",IFERROR(YEAR(B2044)*0+D2044*0+1,0))</f>
        <v/>
      </c>
      <c r="M2044" s="55">
        <f>IF(L2044&lt;&gt;1,"",IF(O2044&gt;0,IF(INDEX('分け方の表'!$O$4:$O$53,O2044)&lt;&gt;"",DATE(YEAR(INDEX('分け方の表'!$O$4:$O$53,O2044)),MONTH(INDEX('分け方の表'!$O$4:$O$53,O2044)),1),DATE(YEAR(B2044),MONTH(B2044),1)),DATE(YEAR(B2044),MONTH(B2044),1)))</f>
        <v/>
      </c>
      <c r="N2044" s="39">
        <f>IF(L2044&lt;&gt;1,"",IF(J2044="",0,IF(COUNTIFS($J$4:J2044,J2044)&gt;1,1,0)))</f>
        <v/>
      </c>
      <c r="O2044" s="39">
        <f>IF(L2044&lt;&gt;1,"",IF(J2044="",0,IFERROR(MATCH(J2044,'分け方の表'!$M$4:$M$53,0),0)))</f>
        <v/>
      </c>
      <c r="P2044" s="39">
        <f>IF(L2044&lt;&gt;1,"",IF(SUMPRODUCT((COUNTIFS(C2044,"*"&amp;'分け方の表'!$F$4:$F$23&amp;"*")&gt;0)*('分け方の表'!$F$4:$F$23&lt;&gt;"")*'分け方の表'!$I$4:$I$23)=0,99,1+COUNTIFS('分け方の表'!$I$4:$I$23,"&gt;"&amp;SUMPRODUCT((COUNTIFS(C2044,"*"&amp;'分け方の表'!$F$4:$F$23&amp;"*")&gt;0)*('分け方の表'!$F$4:$F$23&lt;&gt;"")*'分け方の表'!$I$4:$I$23))))</f>
        <v/>
      </c>
      <c r="Q2044" s="39">
        <f>IF(L2044&lt;&gt;1,"",IF(P2044&gt;=99,"",INDEX('分け方の表'!$G$4:$G$23,P2044)&amp;""))</f>
        <v/>
      </c>
      <c r="R2044" s="39">
        <f>IF(L2044&lt;&gt;1,"",IF((F2044="収入")*(G2044="給与")*(E2044&lt;&gt;"")*(COUNTIFS('分け方の表'!$J$4:$J$13,E2044)&gt;0),INDEX('分け方の表'!$K$4:$K$13,MATCH(E2044,'分け方の表'!$J$4:$J$13,0))&amp;"",IFERROR(INDEX('分け方の表'!$C$4:$C$103,MATCH(F2044&amp;"|"&amp;G2044,'分け方の表'!$D$4:$D$103,0))&amp;"",IFERROR(INDEX('分け方の表'!$C$4:$C$103,MATCH(F2044&amp;"|（ほか全部）",'分け方の表'!$D$4:$D$103,0))&amp;"","未分類"))))</f>
        <v/>
      </c>
      <c r="S2044" s="39">
        <f>IF(L2044&lt;&gt;1,"",IF(N2044=1,"",IF(IF(O2044&gt;0,INDEX('分け方の表'!$N$4:$N$53,O2044)&amp;"","")&lt;&gt;"",IF(INDEX('分け方の表'!$N$4:$N$53,O2044)="（数えない）","",INDEX('分け方の表'!$N$4:$N$53,O2044)&amp;""),IF(I2044&amp;""="1",IF((Q2044&lt;&gt;"")*(D2044&lt;0)*(IFERROR(INDEX('入力'!$E$30:$E$88,MATCH(Q2044,'入力'!$A$30:$A$88,0)),"")="貯める・増やす"),Q2044,""),IF(A2044&amp;""="0","",IF(Q2044&lt;&gt;"",Q2044,R2044))))))</f>
        <v/>
      </c>
      <c r="T2044" s="56">
        <f>IF(S2044="","",IF(IFERROR(INDEX('入力'!$E$30:$E$88,MATCH(S2044,'入力'!$A$30:$A$88,0)),"")="入るお金",D2044,-D2044))</f>
        <v/>
      </c>
      <c r="U2044" s="39">
        <f>IF(L2044="","",IF(L2044&lt;&gt;1,"見出しなど",IF(N2044=1,"重なり",IF(S2044="",IF(O2044&gt;0,"数えない（直した）",IF(I2044&amp;""="1","振替",IF(A2044&amp;""="0","計算対象外","数えない"))),IF(COUNTIFS('入力'!$A$30:$A$88,S2044)=0,"一覧にない費目",IF(O2044&gt;0,"直した",IF(S2044="未分類","未分類","OK")))))))</f>
        <v/>
      </c>
    </row>
    <row r="2045">
      <c r="A2045" s="40" t="n"/>
      <c r="B2045" s="34" t="n"/>
      <c r="C2045" s="35" t="n"/>
      <c r="D2045" s="36" t="n"/>
      <c r="E2045" s="35" t="n"/>
      <c r="F2045" s="35" t="n"/>
      <c r="G2045" s="35" t="n"/>
      <c r="H2045" s="35" t="n"/>
      <c r="I2045" s="40" t="n"/>
      <c r="J2045" s="35" t="n"/>
      <c r="L2045" s="39">
        <f>IF(B2045="","",IFERROR(YEAR(B2045)*0+D2045*0+1,0))</f>
        <v/>
      </c>
      <c r="M2045" s="55">
        <f>IF(L2045&lt;&gt;1,"",IF(O2045&gt;0,IF(INDEX('分け方の表'!$O$4:$O$53,O2045)&lt;&gt;"",DATE(YEAR(INDEX('分け方の表'!$O$4:$O$53,O2045)),MONTH(INDEX('分け方の表'!$O$4:$O$53,O2045)),1),DATE(YEAR(B2045),MONTH(B2045),1)),DATE(YEAR(B2045),MONTH(B2045),1)))</f>
        <v/>
      </c>
      <c r="N2045" s="39">
        <f>IF(L2045&lt;&gt;1,"",IF(J2045="",0,IF(COUNTIFS($J$4:J2045,J2045)&gt;1,1,0)))</f>
        <v/>
      </c>
      <c r="O2045" s="39">
        <f>IF(L2045&lt;&gt;1,"",IF(J2045="",0,IFERROR(MATCH(J2045,'分け方の表'!$M$4:$M$53,0),0)))</f>
        <v/>
      </c>
      <c r="P2045" s="39">
        <f>IF(L2045&lt;&gt;1,"",IF(SUMPRODUCT((COUNTIFS(C2045,"*"&amp;'分け方の表'!$F$4:$F$23&amp;"*")&gt;0)*('分け方の表'!$F$4:$F$23&lt;&gt;"")*'分け方の表'!$I$4:$I$23)=0,99,1+COUNTIFS('分け方の表'!$I$4:$I$23,"&gt;"&amp;SUMPRODUCT((COUNTIFS(C2045,"*"&amp;'分け方の表'!$F$4:$F$23&amp;"*")&gt;0)*('分け方の表'!$F$4:$F$23&lt;&gt;"")*'分け方の表'!$I$4:$I$23))))</f>
        <v/>
      </c>
      <c r="Q2045" s="39">
        <f>IF(L2045&lt;&gt;1,"",IF(P2045&gt;=99,"",INDEX('分け方の表'!$G$4:$G$23,P2045)&amp;""))</f>
        <v/>
      </c>
      <c r="R2045" s="39">
        <f>IF(L2045&lt;&gt;1,"",IF((F2045="収入")*(G2045="給与")*(E2045&lt;&gt;"")*(COUNTIFS('分け方の表'!$J$4:$J$13,E2045)&gt;0),INDEX('分け方の表'!$K$4:$K$13,MATCH(E2045,'分け方の表'!$J$4:$J$13,0))&amp;"",IFERROR(INDEX('分け方の表'!$C$4:$C$103,MATCH(F2045&amp;"|"&amp;G2045,'分け方の表'!$D$4:$D$103,0))&amp;"",IFERROR(INDEX('分け方の表'!$C$4:$C$103,MATCH(F2045&amp;"|（ほか全部）",'分け方の表'!$D$4:$D$103,0))&amp;"","未分類"))))</f>
        <v/>
      </c>
      <c r="S2045" s="39">
        <f>IF(L2045&lt;&gt;1,"",IF(N2045=1,"",IF(IF(O2045&gt;0,INDEX('分け方の表'!$N$4:$N$53,O2045)&amp;"","")&lt;&gt;"",IF(INDEX('分け方の表'!$N$4:$N$53,O2045)="（数えない）","",INDEX('分け方の表'!$N$4:$N$53,O2045)&amp;""),IF(I2045&amp;""="1",IF((Q2045&lt;&gt;"")*(D2045&lt;0)*(IFERROR(INDEX('入力'!$E$30:$E$88,MATCH(Q2045,'入力'!$A$30:$A$88,0)),"")="貯める・増やす"),Q2045,""),IF(A2045&amp;""="0","",IF(Q2045&lt;&gt;"",Q2045,R2045))))))</f>
        <v/>
      </c>
      <c r="T2045" s="56">
        <f>IF(S2045="","",IF(IFERROR(INDEX('入力'!$E$30:$E$88,MATCH(S2045,'入力'!$A$30:$A$88,0)),"")="入るお金",D2045,-D2045))</f>
        <v/>
      </c>
      <c r="U2045" s="39">
        <f>IF(L2045="","",IF(L2045&lt;&gt;1,"見出しなど",IF(N2045=1,"重なり",IF(S2045="",IF(O2045&gt;0,"数えない（直した）",IF(I2045&amp;""="1","振替",IF(A2045&amp;""="0","計算対象外","数えない"))),IF(COUNTIFS('入力'!$A$30:$A$88,S2045)=0,"一覧にない費目",IF(O2045&gt;0,"直した",IF(S2045="未分類","未分類","OK")))))))</f>
        <v/>
      </c>
    </row>
    <row r="2046">
      <c r="A2046" s="40" t="n"/>
      <c r="B2046" s="34" t="n"/>
      <c r="C2046" s="35" t="n"/>
      <c r="D2046" s="36" t="n"/>
      <c r="E2046" s="35" t="n"/>
      <c r="F2046" s="35" t="n"/>
      <c r="G2046" s="35" t="n"/>
      <c r="H2046" s="35" t="n"/>
      <c r="I2046" s="40" t="n"/>
      <c r="J2046" s="35" t="n"/>
      <c r="L2046" s="39">
        <f>IF(B2046="","",IFERROR(YEAR(B2046)*0+D2046*0+1,0))</f>
        <v/>
      </c>
      <c r="M2046" s="55">
        <f>IF(L2046&lt;&gt;1,"",IF(O2046&gt;0,IF(INDEX('分け方の表'!$O$4:$O$53,O2046)&lt;&gt;"",DATE(YEAR(INDEX('分け方の表'!$O$4:$O$53,O2046)),MONTH(INDEX('分け方の表'!$O$4:$O$53,O2046)),1),DATE(YEAR(B2046),MONTH(B2046),1)),DATE(YEAR(B2046),MONTH(B2046),1)))</f>
        <v/>
      </c>
      <c r="N2046" s="39">
        <f>IF(L2046&lt;&gt;1,"",IF(J2046="",0,IF(COUNTIFS($J$4:J2046,J2046)&gt;1,1,0)))</f>
        <v/>
      </c>
      <c r="O2046" s="39">
        <f>IF(L2046&lt;&gt;1,"",IF(J2046="",0,IFERROR(MATCH(J2046,'分け方の表'!$M$4:$M$53,0),0)))</f>
        <v/>
      </c>
      <c r="P2046" s="39">
        <f>IF(L2046&lt;&gt;1,"",IF(SUMPRODUCT((COUNTIFS(C2046,"*"&amp;'分け方の表'!$F$4:$F$23&amp;"*")&gt;0)*('分け方の表'!$F$4:$F$23&lt;&gt;"")*'分け方の表'!$I$4:$I$23)=0,99,1+COUNTIFS('分け方の表'!$I$4:$I$23,"&gt;"&amp;SUMPRODUCT((COUNTIFS(C2046,"*"&amp;'分け方の表'!$F$4:$F$23&amp;"*")&gt;0)*('分け方の表'!$F$4:$F$23&lt;&gt;"")*'分け方の表'!$I$4:$I$23))))</f>
        <v/>
      </c>
      <c r="Q2046" s="39">
        <f>IF(L2046&lt;&gt;1,"",IF(P2046&gt;=99,"",INDEX('分け方の表'!$G$4:$G$23,P2046)&amp;""))</f>
        <v/>
      </c>
      <c r="R2046" s="39">
        <f>IF(L2046&lt;&gt;1,"",IF((F2046="収入")*(G2046="給与")*(E2046&lt;&gt;"")*(COUNTIFS('分け方の表'!$J$4:$J$13,E2046)&gt;0),INDEX('分け方の表'!$K$4:$K$13,MATCH(E2046,'分け方の表'!$J$4:$J$13,0))&amp;"",IFERROR(INDEX('分け方の表'!$C$4:$C$103,MATCH(F2046&amp;"|"&amp;G2046,'分け方の表'!$D$4:$D$103,0))&amp;"",IFERROR(INDEX('分け方の表'!$C$4:$C$103,MATCH(F2046&amp;"|（ほか全部）",'分け方の表'!$D$4:$D$103,0))&amp;"","未分類"))))</f>
        <v/>
      </c>
      <c r="S2046" s="39">
        <f>IF(L2046&lt;&gt;1,"",IF(N2046=1,"",IF(IF(O2046&gt;0,INDEX('分け方の表'!$N$4:$N$53,O2046)&amp;"","")&lt;&gt;"",IF(INDEX('分け方の表'!$N$4:$N$53,O2046)="（数えない）","",INDEX('分け方の表'!$N$4:$N$53,O2046)&amp;""),IF(I2046&amp;""="1",IF((Q2046&lt;&gt;"")*(D2046&lt;0)*(IFERROR(INDEX('入力'!$E$30:$E$88,MATCH(Q2046,'入力'!$A$30:$A$88,0)),"")="貯める・増やす"),Q2046,""),IF(A2046&amp;""="0","",IF(Q2046&lt;&gt;"",Q2046,R2046))))))</f>
        <v/>
      </c>
      <c r="T2046" s="56">
        <f>IF(S2046="","",IF(IFERROR(INDEX('入力'!$E$30:$E$88,MATCH(S2046,'入力'!$A$30:$A$88,0)),"")="入るお金",D2046,-D2046))</f>
        <v/>
      </c>
      <c r="U2046" s="39">
        <f>IF(L2046="","",IF(L2046&lt;&gt;1,"見出しなど",IF(N2046=1,"重なり",IF(S2046="",IF(O2046&gt;0,"数えない（直した）",IF(I2046&amp;""="1","振替",IF(A2046&amp;""="0","計算対象外","数えない"))),IF(COUNTIFS('入力'!$A$30:$A$88,S2046)=0,"一覧にない費目",IF(O2046&gt;0,"直した",IF(S2046="未分類","未分類","OK")))))))</f>
        <v/>
      </c>
    </row>
    <row r="2047">
      <c r="A2047" s="40" t="n"/>
      <c r="B2047" s="34" t="n"/>
      <c r="C2047" s="35" t="n"/>
      <c r="D2047" s="36" t="n"/>
      <c r="E2047" s="35" t="n"/>
      <c r="F2047" s="35" t="n"/>
      <c r="G2047" s="35" t="n"/>
      <c r="H2047" s="35" t="n"/>
      <c r="I2047" s="40" t="n"/>
      <c r="J2047" s="35" t="n"/>
      <c r="L2047" s="39">
        <f>IF(B2047="","",IFERROR(YEAR(B2047)*0+D2047*0+1,0))</f>
        <v/>
      </c>
      <c r="M2047" s="55">
        <f>IF(L2047&lt;&gt;1,"",IF(O2047&gt;0,IF(INDEX('分け方の表'!$O$4:$O$53,O2047)&lt;&gt;"",DATE(YEAR(INDEX('分け方の表'!$O$4:$O$53,O2047)),MONTH(INDEX('分け方の表'!$O$4:$O$53,O2047)),1),DATE(YEAR(B2047),MONTH(B2047),1)),DATE(YEAR(B2047),MONTH(B2047),1)))</f>
        <v/>
      </c>
      <c r="N2047" s="39">
        <f>IF(L2047&lt;&gt;1,"",IF(J2047="",0,IF(COUNTIFS($J$4:J2047,J2047)&gt;1,1,0)))</f>
        <v/>
      </c>
      <c r="O2047" s="39">
        <f>IF(L2047&lt;&gt;1,"",IF(J2047="",0,IFERROR(MATCH(J2047,'分け方の表'!$M$4:$M$53,0),0)))</f>
        <v/>
      </c>
      <c r="P2047" s="39">
        <f>IF(L2047&lt;&gt;1,"",IF(SUMPRODUCT((COUNTIFS(C2047,"*"&amp;'分け方の表'!$F$4:$F$23&amp;"*")&gt;0)*('分け方の表'!$F$4:$F$23&lt;&gt;"")*'分け方の表'!$I$4:$I$23)=0,99,1+COUNTIFS('分け方の表'!$I$4:$I$23,"&gt;"&amp;SUMPRODUCT((COUNTIFS(C2047,"*"&amp;'分け方の表'!$F$4:$F$23&amp;"*")&gt;0)*('分け方の表'!$F$4:$F$23&lt;&gt;"")*'分け方の表'!$I$4:$I$23))))</f>
        <v/>
      </c>
      <c r="Q2047" s="39">
        <f>IF(L2047&lt;&gt;1,"",IF(P2047&gt;=99,"",INDEX('分け方の表'!$G$4:$G$23,P2047)&amp;""))</f>
        <v/>
      </c>
      <c r="R2047" s="39">
        <f>IF(L2047&lt;&gt;1,"",IF((F2047="収入")*(G2047="給与")*(E2047&lt;&gt;"")*(COUNTIFS('分け方の表'!$J$4:$J$13,E2047)&gt;0),INDEX('分け方の表'!$K$4:$K$13,MATCH(E2047,'分け方の表'!$J$4:$J$13,0))&amp;"",IFERROR(INDEX('分け方の表'!$C$4:$C$103,MATCH(F2047&amp;"|"&amp;G2047,'分け方の表'!$D$4:$D$103,0))&amp;"",IFERROR(INDEX('分け方の表'!$C$4:$C$103,MATCH(F2047&amp;"|（ほか全部）",'分け方の表'!$D$4:$D$103,0))&amp;"","未分類"))))</f>
        <v/>
      </c>
      <c r="S2047" s="39">
        <f>IF(L2047&lt;&gt;1,"",IF(N2047=1,"",IF(IF(O2047&gt;0,INDEX('分け方の表'!$N$4:$N$53,O2047)&amp;"","")&lt;&gt;"",IF(INDEX('分け方の表'!$N$4:$N$53,O2047)="（数えない）","",INDEX('分け方の表'!$N$4:$N$53,O2047)&amp;""),IF(I2047&amp;""="1",IF((Q2047&lt;&gt;"")*(D2047&lt;0)*(IFERROR(INDEX('入力'!$E$30:$E$88,MATCH(Q2047,'入力'!$A$30:$A$88,0)),"")="貯める・増やす"),Q2047,""),IF(A2047&amp;""="0","",IF(Q2047&lt;&gt;"",Q2047,R2047))))))</f>
        <v/>
      </c>
      <c r="T2047" s="56">
        <f>IF(S2047="","",IF(IFERROR(INDEX('入力'!$E$30:$E$88,MATCH(S2047,'入力'!$A$30:$A$88,0)),"")="入るお金",D2047,-D2047))</f>
        <v/>
      </c>
      <c r="U2047" s="39">
        <f>IF(L2047="","",IF(L2047&lt;&gt;1,"見出しなど",IF(N2047=1,"重なり",IF(S2047="",IF(O2047&gt;0,"数えない（直した）",IF(I2047&amp;""="1","振替",IF(A2047&amp;""="0","計算対象外","数えない"))),IF(COUNTIFS('入力'!$A$30:$A$88,S2047)=0,"一覧にない費目",IF(O2047&gt;0,"直した",IF(S2047="未分類","未分類","OK")))))))</f>
        <v/>
      </c>
    </row>
    <row r="2048">
      <c r="A2048" s="40" t="n"/>
      <c r="B2048" s="34" t="n"/>
      <c r="C2048" s="35" t="n"/>
      <c r="D2048" s="36" t="n"/>
      <c r="E2048" s="35" t="n"/>
      <c r="F2048" s="35" t="n"/>
      <c r="G2048" s="35" t="n"/>
      <c r="H2048" s="35" t="n"/>
      <c r="I2048" s="40" t="n"/>
      <c r="J2048" s="35" t="n"/>
      <c r="L2048" s="39">
        <f>IF(B2048="","",IFERROR(YEAR(B2048)*0+D2048*0+1,0))</f>
        <v/>
      </c>
      <c r="M2048" s="55">
        <f>IF(L2048&lt;&gt;1,"",IF(O2048&gt;0,IF(INDEX('分け方の表'!$O$4:$O$53,O2048)&lt;&gt;"",DATE(YEAR(INDEX('分け方の表'!$O$4:$O$53,O2048)),MONTH(INDEX('分け方の表'!$O$4:$O$53,O2048)),1),DATE(YEAR(B2048),MONTH(B2048),1)),DATE(YEAR(B2048),MONTH(B2048),1)))</f>
        <v/>
      </c>
      <c r="N2048" s="39">
        <f>IF(L2048&lt;&gt;1,"",IF(J2048="",0,IF(COUNTIFS($J$4:J2048,J2048)&gt;1,1,0)))</f>
        <v/>
      </c>
      <c r="O2048" s="39">
        <f>IF(L2048&lt;&gt;1,"",IF(J2048="",0,IFERROR(MATCH(J2048,'分け方の表'!$M$4:$M$53,0),0)))</f>
        <v/>
      </c>
      <c r="P2048" s="39">
        <f>IF(L2048&lt;&gt;1,"",IF(SUMPRODUCT((COUNTIFS(C2048,"*"&amp;'分け方の表'!$F$4:$F$23&amp;"*")&gt;0)*('分け方の表'!$F$4:$F$23&lt;&gt;"")*'分け方の表'!$I$4:$I$23)=0,99,1+COUNTIFS('分け方の表'!$I$4:$I$23,"&gt;"&amp;SUMPRODUCT((COUNTIFS(C2048,"*"&amp;'分け方の表'!$F$4:$F$23&amp;"*")&gt;0)*('分け方の表'!$F$4:$F$23&lt;&gt;"")*'分け方の表'!$I$4:$I$23))))</f>
        <v/>
      </c>
      <c r="Q2048" s="39">
        <f>IF(L2048&lt;&gt;1,"",IF(P2048&gt;=99,"",INDEX('分け方の表'!$G$4:$G$23,P2048)&amp;""))</f>
        <v/>
      </c>
      <c r="R2048" s="39">
        <f>IF(L2048&lt;&gt;1,"",IF((F2048="収入")*(G2048="給与")*(E2048&lt;&gt;"")*(COUNTIFS('分け方の表'!$J$4:$J$13,E2048)&gt;0),INDEX('分け方の表'!$K$4:$K$13,MATCH(E2048,'分け方の表'!$J$4:$J$13,0))&amp;"",IFERROR(INDEX('分け方の表'!$C$4:$C$103,MATCH(F2048&amp;"|"&amp;G2048,'分け方の表'!$D$4:$D$103,0))&amp;"",IFERROR(INDEX('分け方の表'!$C$4:$C$103,MATCH(F2048&amp;"|（ほか全部）",'分け方の表'!$D$4:$D$103,0))&amp;"","未分類"))))</f>
        <v/>
      </c>
      <c r="S2048" s="39">
        <f>IF(L2048&lt;&gt;1,"",IF(N2048=1,"",IF(IF(O2048&gt;0,INDEX('分け方の表'!$N$4:$N$53,O2048)&amp;"","")&lt;&gt;"",IF(INDEX('分け方の表'!$N$4:$N$53,O2048)="（数えない）","",INDEX('分け方の表'!$N$4:$N$53,O2048)&amp;""),IF(I2048&amp;""="1",IF((Q2048&lt;&gt;"")*(D2048&lt;0)*(IFERROR(INDEX('入力'!$E$30:$E$88,MATCH(Q2048,'入力'!$A$30:$A$88,0)),"")="貯める・増やす"),Q2048,""),IF(A2048&amp;""="0","",IF(Q2048&lt;&gt;"",Q2048,R2048))))))</f>
        <v/>
      </c>
      <c r="T2048" s="56">
        <f>IF(S2048="","",IF(IFERROR(INDEX('入力'!$E$30:$E$88,MATCH(S2048,'入力'!$A$30:$A$88,0)),"")="入るお金",D2048,-D2048))</f>
        <v/>
      </c>
      <c r="U2048" s="39">
        <f>IF(L2048="","",IF(L2048&lt;&gt;1,"見出しなど",IF(N2048=1,"重なり",IF(S2048="",IF(O2048&gt;0,"数えない（直した）",IF(I2048&amp;""="1","振替",IF(A2048&amp;""="0","計算対象外","数えない"))),IF(COUNTIFS('入力'!$A$30:$A$88,S2048)=0,"一覧にない費目",IF(O2048&gt;0,"直した",IF(S2048="未分類","未分類","OK")))))))</f>
        <v/>
      </c>
    </row>
    <row r="2049">
      <c r="A2049" s="40" t="n"/>
      <c r="B2049" s="34" t="n"/>
      <c r="C2049" s="35" t="n"/>
      <c r="D2049" s="36" t="n"/>
      <c r="E2049" s="35" t="n"/>
      <c r="F2049" s="35" t="n"/>
      <c r="G2049" s="35" t="n"/>
      <c r="H2049" s="35" t="n"/>
      <c r="I2049" s="40" t="n"/>
      <c r="J2049" s="35" t="n"/>
      <c r="L2049" s="39">
        <f>IF(B2049="","",IFERROR(YEAR(B2049)*0+D2049*0+1,0))</f>
        <v/>
      </c>
      <c r="M2049" s="55">
        <f>IF(L2049&lt;&gt;1,"",IF(O2049&gt;0,IF(INDEX('分け方の表'!$O$4:$O$53,O2049)&lt;&gt;"",DATE(YEAR(INDEX('分け方の表'!$O$4:$O$53,O2049)),MONTH(INDEX('分け方の表'!$O$4:$O$53,O2049)),1),DATE(YEAR(B2049),MONTH(B2049),1)),DATE(YEAR(B2049),MONTH(B2049),1)))</f>
        <v/>
      </c>
      <c r="N2049" s="39">
        <f>IF(L2049&lt;&gt;1,"",IF(J2049="",0,IF(COUNTIFS($J$4:J2049,J2049)&gt;1,1,0)))</f>
        <v/>
      </c>
      <c r="O2049" s="39">
        <f>IF(L2049&lt;&gt;1,"",IF(J2049="",0,IFERROR(MATCH(J2049,'分け方の表'!$M$4:$M$53,0),0)))</f>
        <v/>
      </c>
      <c r="P2049" s="39">
        <f>IF(L2049&lt;&gt;1,"",IF(SUMPRODUCT((COUNTIFS(C2049,"*"&amp;'分け方の表'!$F$4:$F$23&amp;"*")&gt;0)*('分け方の表'!$F$4:$F$23&lt;&gt;"")*'分け方の表'!$I$4:$I$23)=0,99,1+COUNTIFS('分け方の表'!$I$4:$I$23,"&gt;"&amp;SUMPRODUCT((COUNTIFS(C2049,"*"&amp;'分け方の表'!$F$4:$F$23&amp;"*")&gt;0)*('分け方の表'!$F$4:$F$23&lt;&gt;"")*'分け方の表'!$I$4:$I$23))))</f>
        <v/>
      </c>
      <c r="Q2049" s="39">
        <f>IF(L2049&lt;&gt;1,"",IF(P2049&gt;=99,"",INDEX('分け方の表'!$G$4:$G$23,P2049)&amp;""))</f>
        <v/>
      </c>
      <c r="R2049" s="39">
        <f>IF(L2049&lt;&gt;1,"",IF((F2049="収入")*(G2049="給与")*(E2049&lt;&gt;"")*(COUNTIFS('分け方の表'!$J$4:$J$13,E2049)&gt;0),INDEX('分け方の表'!$K$4:$K$13,MATCH(E2049,'分け方の表'!$J$4:$J$13,0))&amp;"",IFERROR(INDEX('分け方の表'!$C$4:$C$103,MATCH(F2049&amp;"|"&amp;G2049,'分け方の表'!$D$4:$D$103,0))&amp;"",IFERROR(INDEX('分け方の表'!$C$4:$C$103,MATCH(F2049&amp;"|（ほか全部）",'分け方の表'!$D$4:$D$103,0))&amp;"","未分類"))))</f>
        <v/>
      </c>
      <c r="S2049" s="39">
        <f>IF(L2049&lt;&gt;1,"",IF(N2049=1,"",IF(IF(O2049&gt;0,INDEX('分け方の表'!$N$4:$N$53,O2049)&amp;"","")&lt;&gt;"",IF(INDEX('分け方の表'!$N$4:$N$53,O2049)="（数えない）","",INDEX('分け方の表'!$N$4:$N$53,O2049)&amp;""),IF(I2049&amp;""="1",IF((Q2049&lt;&gt;"")*(D2049&lt;0)*(IFERROR(INDEX('入力'!$E$30:$E$88,MATCH(Q2049,'入力'!$A$30:$A$88,0)),"")="貯める・増やす"),Q2049,""),IF(A2049&amp;""="0","",IF(Q2049&lt;&gt;"",Q2049,R2049))))))</f>
        <v/>
      </c>
      <c r="T2049" s="56">
        <f>IF(S2049="","",IF(IFERROR(INDEX('入力'!$E$30:$E$88,MATCH(S2049,'入力'!$A$30:$A$88,0)),"")="入るお金",D2049,-D2049))</f>
        <v/>
      </c>
      <c r="U2049" s="39">
        <f>IF(L2049="","",IF(L2049&lt;&gt;1,"見出しなど",IF(N2049=1,"重なり",IF(S2049="",IF(O2049&gt;0,"数えない（直した）",IF(I2049&amp;""="1","振替",IF(A2049&amp;""="0","計算対象外","数えない"))),IF(COUNTIFS('入力'!$A$30:$A$88,S2049)=0,"一覧にない費目",IF(O2049&gt;0,"直した",IF(S2049="未分類","未分類","OK")))))))</f>
        <v/>
      </c>
    </row>
    <row r="2050">
      <c r="A2050" s="40" t="n"/>
      <c r="B2050" s="34" t="n"/>
      <c r="C2050" s="35" t="n"/>
      <c r="D2050" s="36" t="n"/>
      <c r="E2050" s="35" t="n"/>
      <c r="F2050" s="35" t="n"/>
      <c r="G2050" s="35" t="n"/>
      <c r="H2050" s="35" t="n"/>
      <c r="I2050" s="40" t="n"/>
      <c r="J2050" s="35" t="n"/>
      <c r="L2050" s="39">
        <f>IF(B2050="","",IFERROR(YEAR(B2050)*0+D2050*0+1,0))</f>
        <v/>
      </c>
      <c r="M2050" s="55">
        <f>IF(L2050&lt;&gt;1,"",IF(O2050&gt;0,IF(INDEX('分け方の表'!$O$4:$O$53,O2050)&lt;&gt;"",DATE(YEAR(INDEX('分け方の表'!$O$4:$O$53,O2050)),MONTH(INDEX('分け方の表'!$O$4:$O$53,O2050)),1),DATE(YEAR(B2050),MONTH(B2050),1)),DATE(YEAR(B2050),MONTH(B2050),1)))</f>
        <v/>
      </c>
      <c r="N2050" s="39">
        <f>IF(L2050&lt;&gt;1,"",IF(J2050="",0,IF(COUNTIFS($J$4:J2050,J2050)&gt;1,1,0)))</f>
        <v/>
      </c>
      <c r="O2050" s="39">
        <f>IF(L2050&lt;&gt;1,"",IF(J2050="",0,IFERROR(MATCH(J2050,'分け方の表'!$M$4:$M$53,0),0)))</f>
        <v/>
      </c>
      <c r="P2050" s="39">
        <f>IF(L2050&lt;&gt;1,"",IF(SUMPRODUCT((COUNTIFS(C2050,"*"&amp;'分け方の表'!$F$4:$F$23&amp;"*")&gt;0)*('分け方の表'!$F$4:$F$23&lt;&gt;"")*'分け方の表'!$I$4:$I$23)=0,99,1+COUNTIFS('分け方の表'!$I$4:$I$23,"&gt;"&amp;SUMPRODUCT((COUNTIFS(C2050,"*"&amp;'分け方の表'!$F$4:$F$23&amp;"*")&gt;0)*('分け方の表'!$F$4:$F$23&lt;&gt;"")*'分け方の表'!$I$4:$I$23))))</f>
        <v/>
      </c>
      <c r="Q2050" s="39">
        <f>IF(L2050&lt;&gt;1,"",IF(P2050&gt;=99,"",INDEX('分け方の表'!$G$4:$G$23,P2050)&amp;""))</f>
        <v/>
      </c>
      <c r="R2050" s="39">
        <f>IF(L2050&lt;&gt;1,"",IF((F2050="収入")*(G2050="給与")*(E2050&lt;&gt;"")*(COUNTIFS('分け方の表'!$J$4:$J$13,E2050)&gt;0),INDEX('分け方の表'!$K$4:$K$13,MATCH(E2050,'分け方の表'!$J$4:$J$13,0))&amp;"",IFERROR(INDEX('分け方の表'!$C$4:$C$103,MATCH(F2050&amp;"|"&amp;G2050,'分け方の表'!$D$4:$D$103,0))&amp;"",IFERROR(INDEX('分け方の表'!$C$4:$C$103,MATCH(F2050&amp;"|（ほか全部）",'分け方の表'!$D$4:$D$103,0))&amp;"","未分類"))))</f>
        <v/>
      </c>
      <c r="S2050" s="39">
        <f>IF(L2050&lt;&gt;1,"",IF(N2050=1,"",IF(IF(O2050&gt;0,INDEX('分け方の表'!$N$4:$N$53,O2050)&amp;"","")&lt;&gt;"",IF(INDEX('分け方の表'!$N$4:$N$53,O2050)="（数えない）","",INDEX('分け方の表'!$N$4:$N$53,O2050)&amp;""),IF(I2050&amp;""="1",IF((Q2050&lt;&gt;"")*(D2050&lt;0)*(IFERROR(INDEX('入力'!$E$30:$E$88,MATCH(Q2050,'入力'!$A$30:$A$88,0)),"")="貯める・増やす"),Q2050,""),IF(A2050&amp;""="0","",IF(Q2050&lt;&gt;"",Q2050,R2050))))))</f>
        <v/>
      </c>
      <c r="T2050" s="56">
        <f>IF(S2050="","",IF(IFERROR(INDEX('入力'!$E$30:$E$88,MATCH(S2050,'入力'!$A$30:$A$88,0)),"")="入るお金",D2050,-D2050))</f>
        <v/>
      </c>
      <c r="U2050" s="39">
        <f>IF(L2050="","",IF(L2050&lt;&gt;1,"見出しなど",IF(N2050=1,"重なり",IF(S2050="",IF(O2050&gt;0,"数えない（直した）",IF(I2050&amp;""="1","振替",IF(A2050&amp;""="0","計算対象外","数えない"))),IF(COUNTIFS('入力'!$A$30:$A$88,S2050)=0,"一覧にない費目",IF(O2050&gt;0,"直した",IF(S2050="未分類","未分類","OK")))))))</f>
        <v/>
      </c>
    </row>
    <row r="2051">
      <c r="A2051" s="40" t="n"/>
      <c r="B2051" s="34" t="n"/>
      <c r="C2051" s="35" t="n"/>
      <c r="D2051" s="36" t="n"/>
      <c r="E2051" s="35" t="n"/>
      <c r="F2051" s="35" t="n"/>
      <c r="G2051" s="35" t="n"/>
      <c r="H2051" s="35" t="n"/>
      <c r="I2051" s="40" t="n"/>
      <c r="J2051" s="35" t="n"/>
      <c r="L2051" s="39">
        <f>IF(B2051="","",IFERROR(YEAR(B2051)*0+D2051*0+1,0))</f>
        <v/>
      </c>
      <c r="M2051" s="55">
        <f>IF(L2051&lt;&gt;1,"",IF(O2051&gt;0,IF(INDEX('分け方の表'!$O$4:$O$53,O2051)&lt;&gt;"",DATE(YEAR(INDEX('分け方の表'!$O$4:$O$53,O2051)),MONTH(INDEX('分け方の表'!$O$4:$O$53,O2051)),1),DATE(YEAR(B2051),MONTH(B2051),1)),DATE(YEAR(B2051),MONTH(B2051),1)))</f>
        <v/>
      </c>
      <c r="N2051" s="39">
        <f>IF(L2051&lt;&gt;1,"",IF(J2051="",0,IF(COUNTIFS($J$4:J2051,J2051)&gt;1,1,0)))</f>
        <v/>
      </c>
      <c r="O2051" s="39">
        <f>IF(L2051&lt;&gt;1,"",IF(J2051="",0,IFERROR(MATCH(J2051,'分け方の表'!$M$4:$M$53,0),0)))</f>
        <v/>
      </c>
      <c r="P2051" s="39">
        <f>IF(L2051&lt;&gt;1,"",IF(SUMPRODUCT((COUNTIFS(C2051,"*"&amp;'分け方の表'!$F$4:$F$23&amp;"*")&gt;0)*('分け方の表'!$F$4:$F$23&lt;&gt;"")*'分け方の表'!$I$4:$I$23)=0,99,1+COUNTIFS('分け方の表'!$I$4:$I$23,"&gt;"&amp;SUMPRODUCT((COUNTIFS(C2051,"*"&amp;'分け方の表'!$F$4:$F$23&amp;"*")&gt;0)*('分け方の表'!$F$4:$F$23&lt;&gt;"")*'分け方の表'!$I$4:$I$23))))</f>
        <v/>
      </c>
      <c r="Q2051" s="39">
        <f>IF(L2051&lt;&gt;1,"",IF(P2051&gt;=99,"",INDEX('分け方の表'!$G$4:$G$23,P2051)&amp;""))</f>
        <v/>
      </c>
      <c r="R2051" s="39">
        <f>IF(L2051&lt;&gt;1,"",IF((F2051="収入")*(G2051="給与")*(E2051&lt;&gt;"")*(COUNTIFS('分け方の表'!$J$4:$J$13,E2051)&gt;0),INDEX('分け方の表'!$K$4:$K$13,MATCH(E2051,'分け方の表'!$J$4:$J$13,0))&amp;"",IFERROR(INDEX('分け方の表'!$C$4:$C$103,MATCH(F2051&amp;"|"&amp;G2051,'分け方の表'!$D$4:$D$103,0))&amp;"",IFERROR(INDEX('分け方の表'!$C$4:$C$103,MATCH(F2051&amp;"|（ほか全部）",'分け方の表'!$D$4:$D$103,0))&amp;"","未分類"))))</f>
        <v/>
      </c>
      <c r="S2051" s="39">
        <f>IF(L2051&lt;&gt;1,"",IF(N2051=1,"",IF(IF(O2051&gt;0,INDEX('分け方の表'!$N$4:$N$53,O2051)&amp;"","")&lt;&gt;"",IF(INDEX('分け方の表'!$N$4:$N$53,O2051)="（数えない）","",INDEX('分け方の表'!$N$4:$N$53,O2051)&amp;""),IF(I2051&amp;""="1",IF((Q2051&lt;&gt;"")*(D2051&lt;0)*(IFERROR(INDEX('入力'!$E$30:$E$88,MATCH(Q2051,'入力'!$A$30:$A$88,0)),"")="貯める・増やす"),Q2051,""),IF(A2051&amp;""="0","",IF(Q2051&lt;&gt;"",Q2051,R2051))))))</f>
        <v/>
      </c>
      <c r="T2051" s="56">
        <f>IF(S2051="","",IF(IFERROR(INDEX('入力'!$E$30:$E$88,MATCH(S2051,'入力'!$A$30:$A$88,0)),"")="入るお金",D2051,-D2051))</f>
        <v/>
      </c>
      <c r="U2051" s="39">
        <f>IF(L2051="","",IF(L2051&lt;&gt;1,"見出しなど",IF(N2051=1,"重なり",IF(S2051="",IF(O2051&gt;0,"数えない（直した）",IF(I2051&amp;""="1","振替",IF(A2051&amp;""="0","計算対象外","数えない"))),IF(COUNTIFS('入力'!$A$30:$A$88,S2051)=0,"一覧にない費目",IF(O2051&gt;0,"直した",IF(S2051="未分類","未分類","OK")))))))</f>
        <v/>
      </c>
    </row>
    <row r="2052">
      <c r="A2052" s="40" t="n"/>
      <c r="B2052" s="34" t="n"/>
      <c r="C2052" s="35" t="n"/>
      <c r="D2052" s="36" t="n"/>
      <c r="E2052" s="35" t="n"/>
      <c r="F2052" s="35" t="n"/>
      <c r="G2052" s="35" t="n"/>
      <c r="H2052" s="35" t="n"/>
      <c r="I2052" s="40" t="n"/>
      <c r="J2052" s="35" t="n"/>
      <c r="L2052" s="39">
        <f>IF(B2052="","",IFERROR(YEAR(B2052)*0+D2052*0+1,0))</f>
        <v/>
      </c>
      <c r="M2052" s="55">
        <f>IF(L2052&lt;&gt;1,"",IF(O2052&gt;0,IF(INDEX('分け方の表'!$O$4:$O$53,O2052)&lt;&gt;"",DATE(YEAR(INDEX('分け方の表'!$O$4:$O$53,O2052)),MONTH(INDEX('分け方の表'!$O$4:$O$53,O2052)),1),DATE(YEAR(B2052),MONTH(B2052),1)),DATE(YEAR(B2052),MONTH(B2052),1)))</f>
        <v/>
      </c>
      <c r="N2052" s="39">
        <f>IF(L2052&lt;&gt;1,"",IF(J2052="",0,IF(COUNTIFS($J$4:J2052,J2052)&gt;1,1,0)))</f>
        <v/>
      </c>
      <c r="O2052" s="39">
        <f>IF(L2052&lt;&gt;1,"",IF(J2052="",0,IFERROR(MATCH(J2052,'分け方の表'!$M$4:$M$53,0),0)))</f>
        <v/>
      </c>
      <c r="P2052" s="39">
        <f>IF(L2052&lt;&gt;1,"",IF(SUMPRODUCT((COUNTIFS(C2052,"*"&amp;'分け方の表'!$F$4:$F$23&amp;"*")&gt;0)*('分け方の表'!$F$4:$F$23&lt;&gt;"")*'分け方の表'!$I$4:$I$23)=0,99,1+COUNTIFS('分け方の表'!$I$4:$I$23,"&gt;"&amp;SUMPRODUCT((COUNTIFS(C2052,"*"&amp;'分け方の表'!$F$4:$F$23&amp;"*")&gt;0)*('分け方の表'!$F$4:$F$23&lt;&gt;"")*'分け方の表'!$I$4:$I$23))))</f>
        <v/>
      </c>
      <c r="Q2052" s="39">
        <f>IF(L2052&lt;&gt;1,"",IF(P2052&gt;=99,"",INDEX('分け方の表'!$G$4:$G$23,P2052)&amp;""))</f>
        <v/>
      </c>
      <c r="R2052" s="39">
        <f>IF(L2052&lt;&gt;1,"",IF((F2052="収入")*(G2052="給与")*(E2052&lt;&gt;"")*(COUNTIFS('分け方の表'!$J$4:$J$13,E2052)&gt;0),INDEX('分け方の表'!$K$4:$K$13,MATCH(E2052,'分け方の表'!$J$4:$J$13,0))&amp;"",IFERROR(INDEX('分け方の表'!$C$4:$C$103,MATCH(F2052&amp;"|"&amp;G2052,'分け方の表'!$D$4:$D$103,0))&amp;"",IFERROR(INDEX('分け方の表'!$C$4:$C$103,MATCH(F2052&amp;"|（ほか全部）",'分け方の表'!$D$4:$D$103,0))&amp;"","未分類"))))</f>
        <v/>
      </c>
      <c r="S2052" s="39">
        <f>IF(L2052&lt;&gt;1,"",IF(N2052=1,"",IF(IF(O2052&gt;0,INDEX('分け方の表'!$N$4:$N$53,O2052)&amp;"","")&lt;&gt;"",IF(INDEX('分け方の表'!$N$4:$N$53,O2052)="（数えない）","",INDEX('分け方の表'!$N$4:$N$53,O2052)&amp;""),IF(I2052&amp;""="1",IF((Q2052&lt;&gt;"")*(D2052&lt;0)*(IFERROR(INDEX('入力'!$E$30:$E$88,MATCH(Q2052,'入力'!$A$30:$A$88,0)),"")="貯める・増やす"),Q2052,""),IF(A2052&amp;""="0","",IF(Q2052&lt;&gt;"",Q2052,R2052))))))</f>
        <v/>
      </c>
      <c r="T2052" s="56">
        <f>IF(S2052="","",IF(IFERROR(INDEX('入力'!$E$30:$E$88,MATCH(S2052,'入力'!$A$30:$A$88,0)),"")="入るお金",D2052,-D2052))</f>
        <v/>
      </c>
      <c r="U2052" s="39">
        <f>IF(L2052="","",IF(L2052&lt;&gt;1,"見出しなど",IF(N2052=1,"重なり",IF(S2052="",IF(O2052&gt;0,"数えない（直した）",IF(I2052&amp;""="1","振替",IF(A2052&amp;""="0","計算対象外","数えない"))),IF(COUNTIFS('入力'!$A$30:$A$88,S2052)=0,"一覧にない費目",IF(O2052&gt;0,"直した",IF(S2052="未分類","未分類","OK")))))))</f>
        <v/>
      </c>
    </row>
    <row r="2053">
      <c r="A2053" s="40" t="n"/>
      <c r="B2053" s="34" t="n"/>
      <c r="C2053" s="35" t="n"/>
      <c r="D2053" s="36" t="n"/>
      <c r="E2053" s="35" t="n"/>
      <c r="F2053" s="35" t="n"/>
      <c r="G2053" s="35" t="n"/>
      <c r="H2053" s="35" t="n"/>
      <c r="I2053" s="40" t="n"/>
      <c r="J2053" s="35" t="n"/>
      <c r="L2053" s="39">
        <f>IF(B2053="","",IFERROR(YEAR(B2053)*0+D2053*0+1,0))</f>
        <v/>
      </c>
      <c r="M2053" s="55">
        <f>IF(L2053&lt;&gt;1,"",IF(O2053&gt;0,IF(INDEX('分け方の表'!$O$4:$O$53,O2053)&lt;&gt;"",DATE(YEAR(INDEX('分け方の表'!$O$4:$O$53,O2053)),MONTH(INDEX('分け方の表'!$O$4:$O$53,O2053)),1),DATE(YEAR(B2053),MONTH(B2053),1)),DATE(YEAR(B2053),MONTH(B2053),1)))</f>
        <v/>
      </c>
      <c r="N2053" s="39">
        <f>IF(L2053&lt;&gt;1,"",IF(J2053="",0,IF(COUNTIFS($J$4:J2053,J2053)&gt;1,1,0)))</f>
        <v/>
      </c>
      <c r="O2053" s="39">
        <f>IF(L2053&lt;&gt;1,"",IF(J2053="",0,IFERROR(MATCH(J2053,'分け方の表'!$M$4:$M$53,0),0)))</f>
        <v/>
      </c>
      <c r="P2053" s="39">
        <f>IF(L2053&lt;&gt;1,"",IF(SUMPRODUCT((COUNTIFS(C2053,"*"&amp;'分け方の表'!$F$4:$F$23&amp;"*")&gt;0)*('分け方の表'!$F$4:$F$23&lt;&gt;"")*'分け方の表'!$I$4:$I$23)=0,99,1+COUNTIFS('分け方の表'!$I$4:$I$23,"&gt;"&amp;SUMPRODUCT((COUNTIFS(C2053,"*"&amp;'分け方の表'!$F$4:$F$23&amp;"*")&gt;0)*('分け方の表'!$F$4:$F$23&lt;&gt;"")*'分け方の表'!$I$4:$I$23))))</f>
        <v/>
      </c>
      <c r="Q2053" s="39">
        <f>IF(L2053&lt;&gt;1,"",IF(P2053&gt;=99,"",INDEX('分け方の表'!$G$4:$G$23,P2053)&amp;""))</f>
        <v/>
      </c>
      <c r="R2053" s="39">
        <f>IF(L2053&lt;&gt;1,"",IF((F2053="収入")*(G2053="給与")*(E2053&lt;&gt;"")*(COUNTIFS('分け方の表'!$J$4:$J$13,E2053)&gt;0),INDEX('分け方の表'!$K$4:$K$13,MATCH(E2053,'分け方の表'!$J$4:$J$13,0))&amp;"",IFERROR(INDEX('分け方の表'!$C$4:$C$103,MATCH(F2053&amp;"|"&amp;G2053,'分け方の表'!$D$4:$D$103,0))&amp;"",IFERROR(INDEX('分け方の表'!$C$4:$C$103,MATCH(F2053&amp;"|（ほか全部）",'分け方の表'!$D$4:$D$103,0))&amp;"","未分類"))))</f>
        <v/>
      </c>
      <c r="S2053" s="39">
        <f>IF(L2053&lt;&gt;1,"",IF(N2053=1,"",IF(IF(O2053&gt;0,INDEX('分け方の表'!$N$4:$N$53,O2053)&amp;"","")&lt;&gt;"",IF(INDEX('分け方の表'!$N$4:$N$53,O2053)="（数えない）","",INDEX('分け方の表'!$N$4:$N$53,O2053)&amp;""),IF(I2053&amp;""="1",IF((Q2053&lt;&gt;"")*(D2053&lt;0)*(IFERROR(INDEX('入力'!$E$30:$E$88,MATCH(Q2053,'入力'!$A$30:$A$88,0)),"")="貯める・増やす"),Q2053,""),IF(A2053&amp;""="0","",IF(Q2053&lt;&gt;"",Q2053,R2053))))))</f>
        <v/>
      </c>
      <c r="T2053" s="56">
        <f>IF(S2053="","",IF(IFERROR(INDEX('入力'!$E$30:$E$88,MATCH(S2053,'入力'!$A$30:$A$88,0)),"")="入るお金",D2053,-D2053))</f>
        <v/>
      </c>
      <c r="U2053" s="39">
        <f>IF(L2053="","",IF(L2053&lt;&gt;1,"見出しなど",IF(N2053=1,"重なり",IF(S2053="",IF(O2053&gt;0,"数えない（直した）",IF(I2053&amp;""="1","振替",IF(A2053&amp;""="0","計算対象外","数えない"))),IF(COUNTIFS('入力'!$A$30:$A$88,S2053)=0,"一覧にない費目",IF(O2053&gt;0,"直した",IF(S2053="未分類","未分類","OK")))))))</f>
        <v/>
      </c>
    </row>
    <row r="2054">
      <c r="A2054" s="40" t="n"/>
      <c r="B2054" s="34" t="n"/>
      <c r="C2054" s="35" t="n"/>
      <c r="D2054" s="36" t="n"/>
      <c r="E2054" s="35" t="n"/>
      <c r="F2054" s="35" t="n"/>
      <c r="G2054" s="35" t="n"/>
      <c r="H2054" s="35" t="n"/>
      <c r="I2054" s="40" t="n"/>
      <c r="J2054" s="35" t="n"/>
      <c r="L2054" s="39">
        <f>IF(B2054="","",IFERROR(YEAR(B2054)*0+D2054*0+1,0))</f>
        <v/>
      </c>
      <c r="M2054" s="55">
        <f>IF(L2054&lt;&gt;1,"",IF(O2054&gt;0,IF(INDEX('分け方の表'!$O$4:$O$53,O2054)&lt;&gt;"",DATE(YEAR(INDEX('分け方の表'!$O$4:$O$53,O2054)),MONTH(INDEX('分け方の表'!$O$4:$O$53,O2054)),1),DATE(YEAR(B2054),MONTH(B2054),1)),DATE(YEAR(B2054),MONTH(B2054),1)))</f>
        <v/>
      </c>
      <c r="N2054" s="39">
        <f>IF(L2054&lt;&gt;1,"",IF(J2054="",0,IF(COUNTIFS($J$4:J2054,J2054)&gt;1,1,0)))</f>
        <v/>
      </c>
      <c r="O2054" s="39">
        <f>IF(L2054&lt;&gt;1,"",IF(J2054="",0,IFERROR(MATCH(J2054,'分け方の表'!$M$4:$M$53,0),0)))</f>
        <v/>
      </c>
      <c r="P2054" s="39">
        <f>IF(L2054&lt;&gt;1,"",IF(SUMPRODUCT((COUNTIFS(C2054,"*"&amp;'分け方の表'!$F$4:$F$23&amp;"*")&gt;0)*('分け方の表'!$F$4:$F$23&lt;&gt;"")*'分け方の表'!$I$4:$I$23)=0,99,1+COUNTIFS('分け方の表'!$I$4:$I$23,"&gt;"&amp;SUMPRODUCT((COUNTIFS(C2054,"*"&amp;'分け方の表'!$F$4:$F$23&amp;"*")&gt;0)*('分け方の表'!$F$4:$F$23&lt;&gt;"")*'分け方の表'!$I$4:$I$23))))</f>
        <v/>
      </c>
      <c r="Q2054" s="39">
        <f>IF(L2054&lt;&gt;1,"",IF(P2054&gt;=99,"",INDEX('分け方の表'!$G$4:$G$23,P2054)&amp;""))</f>
        <v/>
      </c>
      <c r="R2054" s="39">
        <f>IF(L2054&lt;&gt;1,"",IF((F2054="収入")*(G2054="給与")*(E2054&lt;&gt;"")*(COUNTIFS('分け方の表'!$J$4:$J$13,E2054)&gt;0),INDEX('分け方の表'!$K$4:$K$13,MATCH(E2054,'分け方の表'!$J$4:$J$13,0))&amp;"",IFERROR(INDEX('分け方の表'!$C$4:$C$103,MATCH(F2054&amp;"|"&amp;G2054,'分け方の表'!$D$4:$D$103,0))&amp;"",IFERROR(INDEX('分け方の表'!$C$4:$C$103,MATCH(F2054&amp;"|（ほか全部）",'分け方の表'!$D$4:$D$103,0))&amp;"","未分類"))))</f>
        <v/>
      </c>
      <c r="S2054" s="39">
        <f>IF(L2054&lt;&gt;1,"",IF(N2054=1,"",IF(IF(O2054&gt;0,INDEX('分け方の表'!$N$4:$N$53,O2054)&amp;"","")&lt;&gt;"",IF(INDEX('分け方の表'!$N$4:$N$53,O2054)="（数えない）","",INDEX('分け方の表'!$N$4:$N$53,O2054)&amp;""),IF(I2054&amp;""="1",IF((Q2054&lt;&gt;"")*(D2054&lt;0)*(IFERROR(INDEX('入力'!$E$30:$E$88,MATCH(Q2054,'入力'!$A$30:$A$88,0)),"")="貯める・増やす"),Q2054,""),IF(A2054&amp;""="0","",IF(Q2054&lt;&gt;"",Q2054,R2054))))))</f>
        <v/>
      </c>
      <c r="T2054" s="56">
        <f>IF(S2054="","",IF(IFERROR(INDEX('入力'!$E$30:$E$88,MATCH(S2054,'入力'!$A$30:$A$88,0)),"")="入るお金",D2054,-D2054))</f>
        <v/>
      </c>
      <c r="U2054" s="39">
        <f>IF(L2054="","",IF(L2054&lt;&gt;1,"見出しなど",IF(N2054=1,"重なり",IF(S2054="",IF(O2054&gt;0,"数えない（直した）",IF(I2054&amp;""="1","振替",IF(A2054&amp;""="0","計算対象外","数えない"))),IF(COUNTIFS('入力'!$A$30:$A$88,S2054)=0,"一覧にない費目",IF(O2054&gt;0,"直した",IF(S2054="未分類","未分類","OK")))))))</f>
        <v/>
      </c>
    </row>
    <row r="2055">
      <c r="A2055" s="40" t="n"/>
      <c r="B2055" s="34" t="n"/>
      <c r="C2055" s="35" t="n"/>
      <c r="D2055" s="36" t="n"/>
      <c r="E2055" s="35" t="n"/>
      <c r="F2055" s="35" t="n"/>
      <c r="G2055" s="35" t="n"/>
      <c r="H2055" s="35" t="n"/>
      <c r="I2055" s="40" t="n"/>
      <c r="J2055" s="35" t="n"/>
      <c r="L2055" s="39">
        <f>IF(B2055="","",IFERROR(YEAR(B2055)*0+D2055*0+1,0))</f>
        <v/>
      </c>
      <c r="M2055" s="55">
        <f>IF(L2055&lt;&gt;1,"",IF(O2055&gt;0,IF(INDEX('分け方の表'!$O$4:$O$53,O2055)&lt;&gt;"",DATE(YEAR(INDEX('分け方の表'!$O$4:$O$53,O2055)),MONTH(INDEX('分け方の表'!$O$4:$O$53,O2055)),1),DATE(YEAR(B2055),MONTH(B2055),1)),DATE(YEAR(B2055),MONTH(B2055),1)))</f>
        <v/>
      </c>
      <c r="N2055" s="39">
        <f>IF(L2055&lt;&gt;1,"",IF(J2055="",0,IF(COUNTIFS($J$4:J2055,J2055)&gt;1,1,0)))</f>
        <v/>
      </c>
      <c r="O2055" s="39">
        <f>IF(L2055&lt;&gt;1,"",IF(J2055="",0,IFERROR(MATCH(J2055,'分け方の表'!$M$4:$M$53,0),0)))</f>
        <v/>
      </c>
      <c r="P2055" s="39">
        <f>IF(L2055&lt;&gt;1,"",IF(SUMPRODUCT((COUNTIFS(C2055,"*"&amp;'分け方の表'!$F$4:$F$23&amp;"*")&gt;0)*('分け方の表'!$F$4:$F$23&lt;&gt;"")*'分け方の表'!$I$4:$I$23)=0,99,1+COUNTIFS('分け方の表'!$I$4:$I$23,"&gt;"&amp;SUMPRODUCT((COUNTIFS(C2055,"*"&amp;'分け方の表'!$F$4:$F$23&amp;"*")&gt;0)*('分け方の表'!$F$4:$F$23&lt;&gt;"")*'分け方の表'!$I$4:$I$23))))</f>
        <v/>
      </c>
      <c r="Q2055" s="39">
        <f>IF(L2055&lt;&gt;1,"",IF(P2055&gt;=99,"",INDEX('分け方の表'!$G$4:$G$23,P2055)&amp;""))</f>
        <v/>
      </c>
      <c r="R2055" s="39">
        <f>IF(L2055&lt;&gt;1,"",IF((F2055="収入")*(G2055="給与")*(E2055&lt;&gt;"")*(COUNTIFS('分け方の表'!$J$4:$J$13,E2055)&gt;0),INDEX('分け方の表'!$K$4:$K$13,MATCH(E2055,'分け方の表'!$J$4:$J$13,0))&amp;"",IFERROR(INDEX('分け方の表'!$C$4:$C$103,MATCH(F2055&amp;"|"&amp;G2055,'分け方の表'!$D$4:$D$103,0))&amp;"",IFERROR(INDEX('分け方の表'!$C$4:$C$103,MATCH(F2055&amp;"|（ほか全部）",'分け方の表'!$D$4:$D$103,0))&amp;"","未分類"))))</f>
        <v/>
      </c>
      <c r="S2055" s="39">
        <f>IF(L2055&lt;&gt;1,"",IF(N2055=1,"",IF(IF(O2055&gt;0,INDEX('分け方の表'!$N$4:$N$53,O2055)&amp;"","")&lt;&gt;"",IF(INDEX('分け方の表'!$N$4:$N$53,O2055)="（数えない）","",INDEX('分け方の表'!$N$4:$N$53,O2055)&amp;""),IF(I2055&amp;""="1",IF((Q2055&lt;&gt;"")*(D2055&lt;0)*(IFERROR(INDEX('入力'!$E$30:$E$88,MATCH(Q2055,'入力'!$A$30:$A$88,0)),"")="貯める・増やす"),Q2055,""),IF(A2055&amp;""="0","",IF(Q2055&lt;&gt;"",Q2055,R2055))))))</f>
        <v/>
      </c>
      <c r="T2055" s="56">
        <f>IF(S2055="","",IF(IFERROR(INDEX('入力'!$E$30:$E$88,MATCH(S2055,'入力'!$A$30:$A$88,0)),"")="入るお金",D2055,-D2055))</f>
        <v/>
      </c>
      <c r="U2055" s="39">
        <f>IF(L2055="","",IF(L2055&lt;&gt;1,"見出しなど",IF(N2055=1,"重なり",IF(S2055="",IF(O2055&gt;0,"数えない（直した）",IF(I2055&amp;""="1","振替",IF(A2055&amp;""="0","計算対象外","数えない"))),IF(COUNTIFS('入力'!$A$30:$A$88,S2055)=0,"一覧にない費目",IF(O2055&gt;0,"直した",IF(S2055="未分類","未分類","OK")))))))</f>
        <v/>
      </c>
    </row>
    <row r="2056">
      <c r="A2056" s="40" t="n"/>
      <c r="B2056" s="34" t="n"/>
      <c r="C2056" s="35" t="n"/>
      <c r="D2056" s="36" t="n"/>
      <c r="E2056" s="35" t="n"/>
      <c r="F2056" s="35" t="n"/>
      <c r="G2056" s="35" t="n"/>
      <c r="H2056" s="35" t="n"/>
      <c r="I2056" s="40" t="n"/>
      <c r="J2056" s="35" t="n"/>
      <c r="L2056" s="39">
        <f>IF(B2056="","",IFERROR(YEAR(B2056)*0+D2056*0+1,0))</f>
        <v/>
      </c>
      <c r="M2056" s="55">
        <f>IF(L2056&lt;&gt;1,"",IF(O2056&gt;0,IF(INDEX('分け方の表'!$O$4:$O$53,O2056)&lt;&gt;"",DATE(YEAR(INDEX('分け方の表'!$O$4:$O$53,O2056)),MONTH(INDEX('分け方の表'!$O$4:$O$53,O2056)),1),DATE(YEAR(B2056),MONTH(B2056),1)),DATE(YEAR(B2056),MONTH(B2056),1)))</f>
        <v/>
      </c>
      <c r="N2056" s="39">
        <f>IF(L2056&lt;&gt;1,"",IF(J2056="",0,IF(COUNTIFS($J$4:J2056,J2056)&gt;1,1,0)))</f>
        <v/>
      </c>
      <c r="O2056" s="39">
        <f>IF(L2056&lt;&gt;1,"",IF(J2056="",0,IFERROR(MATCH(J2056,'分け方の表'!$M$4:$M$53,0),0)))</f>
        <v/>
      </c>
      <c r="P2056" s="39">
        <f>IF(L2056&lt;&gt;1,"",IF(SUMPRODUCT((COUNTIFS(C2056,"*"&amp;'分け方の表'!$F$4:$F$23&amp;"*")&gt;0)*('分け方の表'!$F$4:$F$23&lt;&gt;"")*'分け方の表'!$I$4:$I$23)=0,99,1+COUNTIFS('分け方の表'!$I$4:$I$23,"&gt;"&amp;SUMPRODUCT((COUNTIFS(C2056,"*"&amp;'分け方の表'!$F$4:$F$23&amp;"*")&gt;0)*('分け方の表'!$F$4:$F$23&lt;&gt;"")*'分け方の表'!$I$4:$I$23))))</f>
        <v/>
      </c>
      <c r="Q2056" s="39">
        <f>IF(L2056&lt;&gt;1,"",IF(P2056&gt;=99,"",INDEX('分け方の表'!$G$4:$G$23,P2056)&amp;""))</f>
        <v/>
      </c>
      <c r="R2056" s="39">
        <f>IF(L2056&lt;&gt;1,"",IF((F2056="収入")*(G2056="給与")*(E2056&lt;&gt;"")*(COUNTIFS('分け方の表'!$J$4:$J$13,E2056)&gt;0),INDEX('分け方の表'!$K$4:$K$13,MATCH(E2056,'分け方の表'!$J$4:$J$13,0))&amp;"",IFERROR(INDEX('分け方の表'!$C$4:$C$103,MATCH(F2056&amp;"|"&amp;G2056,'分け方の表'!$D$4:$D$103,0))&amp;"",IFERROR(INDEX('分け方の表'!$C$4:$C$103,MATCH(F2056&amp;"|（ほか全部）",'分け方の表'!$D$4:$D$103,0))&amp;"","未分類"))))</f>
        <v/>
      </c>
      <c r="S2056" s="39">
        <f>IF(L2056&lt;&gt;1,"",IF(N2056=1,"",IF(IF(O2056&gt;0,INDEX('分け方の表'!$N$4:$N$53,O2056)&amp;"","")&lt;&gt;"",IF(INDEX('分け方の表'!$N$4:$N$53,O2056)="（数えない）","",INDEX('分け方の表'!$N$4:$N$53,O2056)&amp;""),IF(I2056&amp;""="1",IF((Q2056&lt;&gt;"")*(D2056&lt;0)*(IFERROR(INDEX('入力'!$E$30:$E$88,MATCH(Q2056,'入力'!$A$30:$A$88,0)),"")="貯める・増やす"),Q2056,""),IF(A2056&amp;""="0","",IF(Q2056&lt;&gt;"",Q2056,R2056))))))</f>
        <v/>
      </c>
      <c r="T2056" s="56">
        <f>IF(S2056="","",IF(IFERROR(INDEX('入力'!$E$30:$E$88,MATCH(S2056,'入力'!$A$30:$A$88,0)),"")="入るお金",D2056,-D2056))</f>
        <v/>
      </c>
      <c r="U2056" s="39">
        <f>IF(L2056="","",IF(L2056&lt;&gt;1,"見出しなど",IF(N2056=1,"重なり",IF(S2056="",IF(O2056&gt;0,"数えない（直した）",IF(I2056&amp;""="1","振替",IF(A2056&amp;""="0","計算対象外","数えない"))),IF(COUNTIFS('入力'!$A$30:$A$88,S2056)=0,"一覧にない費目",IF(O2056&gt;0,"直した",IF(S2056="未分類","未分類","OK")))))))</f>
        <v/>
      </c>
    </row>
    <row r="2057">
      <c r="A2057" s="40" t="n"/>
      <c r="B2057" s="34" t="n"/>
      <c r="C2057" s="35" t="n"/>
      <c r="D2057" s="36" t="n"/>
      <c r="E2057" s="35" t="n"/>
      <c r="F2057" s="35" t="n"/>
      <c r="G2057" s="35" t="n"/>
      <c r="H2057" s="35" t="n"/>
      <c r="I2057" s="40" t="n"/>
      <c r="J2057" s="35" t="n"/>
      <c r="L2057" s="39">
        <f>IF(B2057="","",IFERROR(YEAR(B2057)*0+D2057*0+1,0))</f>
        <v/>
      </c>
      <c r="M2057" s="55">
        <f>IF(L2057&lt;&gt;1,"",IF(O2057&gt;0,IF(INDEX('分け方の表'!$O$4:$O$53,O2057)&lt;&gt;"",DATE(YEAR(INDEX('分け方の表'!$O$4:$O$53,O2057)),MONTH(INDEX('分け方の表'!$O$4:$O$53,O2057)),1),DATE(YEAR(B2057),MONTH(B2057),1)),DATE(YEAR(B2057),MONTH(B2057),1)))</f>
        <v/>
      </c>
      <c r="N2057" s="39">
        <f>IF(L2057&lt;&gt;1,"",IF(J2057="",0,IF(COUNTIFS($J$4:J2057,J2057)&gt;1,1,0)))</f>
        <v/>
      </c>
      <c r="O2057" s="39">
        <f>IF(L2057&lt;&gt;1,"",IF(J2057="",0,IFERROR(MATCH(J2057,'分け方の表'!$M$4:$M$53,0),0)))</f>
        <v/>
      </c>
      <c r="P2057" s="39">
        <f>IF(L2057&lt;&gt;1,"",IF(SUMPRODUCT((COUNTIFS(C2057,"*"&amp;'分け方の表'!$F$4:$F$23&amp;"*")&gt;0)*('分け方の表'!$F$4:$F$23&lt;&gt;"")*'分け方の表'!$I$4:$I$23)=0,99,1+COUNTIFS('分け方の表'!$I$4:$I$23,"&gt;"&amp;SUMPRODUCT((COUNTIFS(C2057,"*"&amp;'分け方の表'!$F$4:$F$23&amp;"*")&gt;0)*('分け方の表'!$F$4:$F$23&lt;&gt;"")*'分け方の表'!$I$4:$I$23))))</f>
        <v/>
      </c>
      <c r="Q2057" s="39">
        <f>IF(L2057&lt;&gt;1,"",IF(P2057&gt;=99,"",INDEX('分け方の表'!$G$4:$G$23,P2057)&amp;""))</f>
        <v/>
      </c>
      <c r="R2057" s="39">
        <f>IF(L2057&lt;&gt;1,"",IF((F2057="収入")*(G2057="給与")*(E2057&lt;&gt;"")*(COUNTIFS('分け方の表'!$J$4:$J$13,E2057)&gt;0),INDEX('分け方の表'!$K$4:$K$13,MATCH(E2057,'分け方の表'!$J$4:$J$13,0))&amp;"",IFERROR(INDEX('分け方の表'!$C$4:$C$103,MATCH(F2057&amp;"|"&amp;G2057,'分け方の表'!$D$4:$D$103,0))&amp;"",IFERROR(INDEX('分け方の表'!$C$4:$C$103,MATCH(F2057&amp;"|（ほか全部）",'分け方の表'!$D$4:$D$103,0))&amp;"","未分類"))))</f>
        <v/>
      </c>
      <c r="S2057" s="39">
        <f>IF(L2057&lt;&gt;1,"",IF(N2057=1,"",IF(IF(O2057&gt;0,INDEX('分け方の表'!$N$4:$N$53,O2057)&amp;"","")&lt;&gt;"",IF(INDEX('分け方の表'!$N$4:$N$53,O2057)="（数えない）","",INDEX('分け方の表'!$N$4:$N$53,O2057)&amp;""),IF(I2057&amp;""="1",IF((Q2057&lt;&gt;"")*(D2057&lt;0)*(IFERROR(INDEX('入力'!$E$30:$E$88,MATCH(Q2057,'入力'!$A$30:$A$88,0)),"")="貯める・増やす"),Q2057,""),IF(A2057&amp;""="0","",IF(Q2057&lt;&gt;"",Q2057,R2057))))))</f>
        <v/>
      </c>
      <c r="T2057" s="56">
        <f>IF(S2057="","",IF(IFERROR(INDEX('入力'!$E$30:$E$88,MATCH(S2057,'入力'!$A$30:$A$88,0)),"")="入るお金",D2057,-D2057))</f>
        <v/>
      </c>
      <c r="U2057" s="39">
        <f>IF(L2057="","",IF(L2057&lt;&gt;1,"見出しなど",IF(N2057=1,"重なり",IF(S2057="",IF(O2057&gt;0,"数えない（直した）",IF(I2057&amp;""="1","振替",IF(A2057&amp;""="0","計算対象外","数えない"))),IF(COUNTIFS('入力'!$A$30:$A$88,S2057)=0,"一覧にない費目",IF(O2057&gt;0,"直した",IF(S2057="未分類","未分類","OK")))))))</f>
        <v/>
      </c>
    </row>
    <row r="2058">
      <c r="A2058" s="40" t="n"/>
      <c r="B2058" s="34" t="n"/>
      <c r="C2058" s="35" t="n"/>
      <c r="D2058" s="36" t="n"/>
      <c r="E2058" s="35" t="n"/>
      <c r="F2058" s="35" t="n"/>
      <c r="G2058" s="35" t="n"/>
      <c r="H2058" s="35" t="n"/>
      <c r="I2058" s="40" t="n"/>
      <c r="J2058" s="35" t="n"/>
      <c r="L2058" s="39">
        <f>IF(B2058="","",IFERROR(YEAR(B2058)*0+D2058*0+1,0))</f>
        <v/>
      </c>
      <c r="M2058" s="55">
        <f>IF(L2058&lt;&gt;1,"",IF(O2058&gt;0,IF(INDEX('分け方の表'!$O$4:$O$53,O2058)&lt;&gt;"",DATE(YEAR(INDEX('分け方の表'!$O$4:$O$53,O2058)),MONTH(INDEX('分け方の表'!$O$4:$O$53,O2058)),1),DATE(YEAR(B2058),MONTH(B2058),1)),DATE(YEAR(B2058),MONTH(B2058),1)))</f>
        <v/>
      </c>
      <c r="N2058" s="39">
        <f>IF(L2058&lt;&gt;1,"",IF(J2058="",0,IF(COUNTIFS($J$4:J2058,J2058)&gt;1,1,0)))</f>
        <v/>
      </c>
      <c r="O2058" s="39">
        <f>IF(L2058&lt;&gt;1,"",IF(J2058="",0,IFERROR(MATCH(J2058,'分け方の表'!$M$4:$M$53,0),0)))</f>
        <v/>
      </c>
      <c r="P2058" s="39">
        <f>IF(L2058&lt;&gt;1,"",IF(SUMPRODUCT((COUNTIFS(C2058,"*"&amp;'分け方の表'!$F$4:$F$23&amp;"*")&gt;0)*('分け方の表'!$F$4:$F$23&lt;&gt;"")*'分け方の表'!$I$4:$I$23)=0,99,1+COUNTIFS('分け方の表'!$I$4:$I$23,"&gt;"&amp;SUMPRODUCT((COUNTIFS(C2058,"*"&amp;'分け方の表'!$F$4:$F$23&amp;"*")&gt;0)*('分け方の表'!$F$4:$F$23&lt;&gt;"")*'分け方の表'!$I$4:$I$23))))</f>
        <v/>
      </c>
      <c r="Q2058" s="39">
        <f>IF(L2058&lt;&gt;1,"",IF(P2058&gt;=99,"",INDEX('分け方の表'!$G$4:$G$23,P2058)&amp;""))</f>
        <v/>
      </c>
      <c r="R2058" s="39">
        <f>IF(L2058&lt;&gt;1,"",IF((F2058="収入")*(G2058="給与")*(E2058&lt;&gt;"")*(COUNTIFS('分け方の表'!$J$4:$J$13,E2058)&gt;0),INDEX('分け方の表'!$K$4:$K$13,MATCH(E2058,'分け方の表'!$J$4:$J$13,0))&amp;"",IFERROR(INDEX('分け方の表'!$C$4:$C$103,MATCH(F2058&amp;"|"&amp;G2058,'分け方の表'!$D$4:$D$103,0))&amp;"",IFERROR(INDEX('分け方の表'!$C$4:$C$103,MATCH(F2058&amp;"|（ほか全部）",'分け方の表'!$D$4:$D$103,0))&amp;"","未分類"))))</f>
        <v/>
      </c>
      <c r="S2058" s="39">
        <f>IF(L2058&lt;&gt;1,"",IF(N2058=1,"",IF(IF(O2058&gt;0,INDEX('分け方の表'!$N$4:$N$53,O2058)&amp;"","")&lt;&gt;"",IF(INDEX('分け方の表'!$N$4:$N$53,O2058)="（数えない）","",INDEX('分け方の表'!$N$4:$N$53,O2058)&amp;""),IF(I2058&amp;""="1",IF((Q2058&lt;&gt;"")*(D2058&lt;0)*(IFERROR(INDEX('入力'!$E$30:$E$88,MATCH(Q2058,'入力'!$A$30:$A$88,0)),"")="貯める・増やす"),Q2058,""),IF(A2058&amp;""="0","",IF(Q2058&lt;&gt;"",Q2058,R2058))))))</f>
        <v/>
      </c>
      <c r="T2058" s="56">
        <f>IF(S2058="","",IF(IFERROR(INDEX('入力'!$E$30:$E$88,MATCH(S2058,'入力'!$A$30:$A$88,0)),"")="入るお金",D2058,-D2058))</f>
        <v/>
      </c>
      <c r="U2058" s="39">
        <f>IF(L2058="","",IF(L2058&lt;&gt;1,"見出しなど",IF(N2058=1,"重なり",IF(S2058="",IF(O2058&gt;0,"数えない（直した）",IF(I2058&amp;""="1","振替",IF(A2058&amp;""="0","計算対象外","数えない"))),IF(COUNTIFS('入力'!$A$30:$A$88,S2058)=0,"一覧にない費目",IF(O2058&gt;0,"直した",IF(S2058="未分類","未分類","OK")))))))</f>
        <v/>
      </c>
    </row>
    <row r="2059">
      <c r="A2059" s="40" t="n"/>
      <c r="B2059" s="34" t="n"/>
      <c r="C2059" s="35" t="n"/>
      <c r="D2059" s="36" t="n"/>
      <c r="E2059" s="35" t="n"/>
      <c r="F2059" s="35" t="n"/>
      <c r="G2059" s="35" t="n"/>
      <c r="H2059" s="35" t="n"/>
      <c r="I2059" s="40" t="n"/>
      <c r="J2059" s="35" t="n"/>
      <c r="L2059" s="39">
        <f>IF(B2059="","",IFERROR(YEAR(B2059)*0+D2059*0+1,0))</f>
        <v/>
      </c>
      <c r="M2059" s="55">
        <f>IF(L2059&lt;&gt;1,"",IF(O2059&gt;0,IF(INDEX('分け方の表'!$O$4:$O$53,O2059)&lt;&gt;"",DATE(YEAR(INDEX('分け方の表'!$O$4:$O$53,O2059)),MONTH(INDEX('分け方の表'!$O$4:$O$53,O2059)),1),DATE(YEAR(B2059),MONTH(B2059),1)),DATE(YEAR(B2059),MONTH(B2059),1)))</f>
        <v/>
      </c>
      <c r="N2059" s="39">
        <f>IF(L2059&lt;&gt;1,"",IF(J2059="",0,IF(COUNTIFS($J$4:J2059,J2059)&gt;1,1,0)))</f>
        <v/>
      </c>
      <c r="O2059" s="39">
        <f>IF(L2059&lt;&gt;1,"",IF(J2059="",0,IFERROR(MATCH(J2059,'分け方の表'!$M$4:$M$53,0),0)))</f>
        <v/>
      </c>
      <c r="P2059" s="39">
        <f>IF(L2059&lt;&gt;1,"",IF(SUMPRODUCT((COUNTIFS(C2059,"*"&amp;'分け方の表'!$F$4:$F$23&amp;"*")&gt;0)*('分け方の表'!$F$4:$F$23&lt;&gt;"")*'分け方の表'!$I$4:$I$23)=0,99,1+COUNTIFS('分け方の表'!$I$4:$I$23,"&gt;"&amp;SUMPRODUCT((COUNTIFS(C2059,"*"&amp;'分け方の表'!$F$4:$F$23&amp;"*")&gt;0)*('分け方の表'!$F$4:$F$23&lt;&gt;"")*'分け方の表'!$I$4:$I$23))))</f>
        <v/>
      </c>
      <c r="Q2059" s="39">
        <f>IF(L2059&lt;&gt;1,"",IF(P2059&gt;=99,"",INDEX('分け方の表'!$G$4:$G$23,P2059)&amp;""))</f>
        <v/>
      </c>
      <c r="R2059" s="39">
        <f>IF(L2059&lt;&gt;1,"",IF((F2059="収入")*(G2059="給与")*(E2059&lt;&gt;"")*(COUNTIFS('分け方の表'!$J$4:$J$13,E2059)&gt;0),INDEX('分け方の表'!$K$4:$K$13,MATCH(E2059,'分け方の表'!$J$4:$J$13,0))&amp;"",IFERROR(INDEX('分け方の表'!$C$4:$C$103,MATCH(F2059&amp;"|"&amp;G2059,'分け方の表'!$D$4:$D$103,0))&amp;"",IFERROR(INDEX('分け方の表'!$C$4:$C$103,MATCH(F2059&amp;"|（ほか全部）",'分け方の表'!$D$4:$D$103,0))&amp;"","未分類"))))</f>
        <v/>
      </c>
      <c r="S2059" s="39">
        <f>IF(L2059&lt;&gt;1,"",IF(N2059=1,"",IF(IF(O2059&gt;0,INDEX('分け方の表'!$N$4:$N$53,O2059)&amp;"","")&lt;&gt;"",IF(INDEX('分け方の表'!$N$4:$N$53,O2059)="（数えない）","",INDEX('分け方の表'!$N$4:$N$53,O2059)&amp;""),IF(I2059&amp;""="1",IF((Q2059&lt;&gt;"")*(D2059&lt;0)*(IFERROR(INDEX('入力'!$E$30:$E$88,MATCH(Q2059,'入力'!$A$30:$A$88,0)),"")="貯める・増やす"),Q2059,""),IF(A2059&amp;""="0","",IF(Q2059&lt;&gt;"",Q2059,R2059))))))</f>
        <v/>
      </c>
      <c r="T2059" s="56">
        <f>IF(S2059="","",IF(IFERROR(INDEX('入力'!$E$30:$E$88,MATCH(S2059,'入力'!$A$30:$A$88,0)),"")="入るお金",D2059,-D2059))</f>
        <v/>
      </c>
      <c r="U2059" s="39">
        <f>IF(L2059="","",IF(L2059&lt;&gt;1,"見出しなど",IF(N2059=1,"重なり",IF(S2059="",IF(O2059&gt;0,"数えない（直した）",IF(I2059&amp;""="1","振替",IF(A2059&amp;""="0","計算対象外","数えない"))),IF(COUNTIFS('入力'!$A$30:$A$88,S2059)=0,"一覧にない費目",IF(O2059&gt;0,"直した",IF(S2059="未分類","未分類","OK")))))))</f>
        <v/>
      </c>
    </row>
    <row r="2060">
      <c r="A2060" s="40" t="n"/>
      <c r="B2060" s="34" t="n"/>
      <c r="C2060" s="35" t="n"/>
      <c r="D2060" s="36" t="n"/>
      <c r="E2060" s="35" t="n"/>
      <c r="F2060" s="35" t="n"/>
      <c r="G2060" s="35" t="n"/>
      <c r="H2060" s="35" t="n"/>
      <c r="I2060" s="40" t="n"/>
      <c r="J2060" s="35" t="n"/>
      <c r="L2060" s="39">
        <f>IF(B2060="","",IFERROR(YEAR(B2060)*0+D2060*0+1,0))</f>
        <v/>
      </c>
      <c r="M2060" s="55">
        <f>IF(L2060&lt;&gt;1,"",IF(O2060&gt;0,IF(INDEX('分け方の表'!$O$4:$O$53,O2060)&lt;&gt;"",DATE(YEAR(INDEX('分け方の表'!$O$4:$O$53,O2060)),MONTH(INDEX('分け方の表'!$O$4:$O$53,O2060)),1),DATE(YEAR(B2060),MONTH(B2060),1)),DATE(YEAR(B2060),MONTH(B2060),1)))</f>
        <v/>
      </c>
      <c r="N2060" s="39">
        <f>IF(L2060&lt;&gt;1,"",IF(J2060="",0,IF(COUNTIFS($J$4:J2060,J2060)&gt;1,1,0)))</f>
        <v/>
      </c>
      <c r="O2060" s="39">
        <f>IF(L2060&lt;&gt;1,"",IF(J2060="",0,IFERROR(MATCH(J2060,'分け方の表'!$M$4:$M$53,0),0)))</f>
        <v/>
      </c>
      <c r="P2060" s="39">
        <f>IF(L2060&lt;&gt;1,"",IF(SUMPRODUCT((COUNTIFS(C2060,"*"&amp;'分け方の表'!$F$4:$F$23&amp;"*")&gt;0)*('分け方の表'!$F$4:$F$23&lt;&gt;"")*'分け方の表'!$I$4:$I$23)=0,99,1+COUNTIFS('分け方の表'!$I$4:$I$23,"&gt;"&amp;SUMPRODUCT((COUNTIFS(C2060,"*"&amp;'分け方の表'!$F$4:$F$23&amp;"*")&gt;0)*('分け方の表'!$F$4:$F$23&lt;&gt;"")*'分け方の表'!$I$4:$I$23))))</f>
        <v/>
      </c>
      <c r="Q2060" s="39">
        <f>IF(L2060&lt;&gt;1,"",IF(P2060&gt;=99,"",INDEX('分け方の表'!$G$4:$G$23,P2060)&amp;""))</f>
        <v/>
      </c>
      <c r="R2060" s="39">
        <f>IF(L2060&lt;&gt;1,"",IF((F2060="収入")*(G2060="給与")*(E2060&lt;&gt;"")*(COUNTIFS('分け方の表'!$J$4:$J$13,E2060)&gt;0),INDEX('分け方の表'!$K$4:$K$13,MATCH(E2060,'分け方の表'!$J$4:$J$13,0))&amp;"",IFERROR(INDEX('分け方の表'!$C$4:$C$103,MATCH(F2060&amp;"|"&amp;G2060,'分け方の表'!$D$4:$D$103,0))&amp;"",IFERROR(INDEX('分け方の表'!$C$4:$C$103,MATCH(F2060&amp;"|（ほか全部）",'分け方の表'!$D$4:$D$103,0))&amp;"","未分類"))))</f>
        <v/>
      </c>
      <c r="S2060" s="39">
        <f>IF(L2060&lt;&gt;1,"",IF(N2060=1,"",IF(IF(O2060&gt;0,INDEX('分け方の表'!$N$4:$N$53,O2060)&amp;"","")&lt;&gt;"",IF(INDEX('分け方の表'!$N$4:$N$53,O2060)="（数えない）","",INDEX('分け方の表'!$N$4:$N$53,O2060)&amp;""),IF(I2060&amp;""="1",IF((Q2060&lt;&gt;"")*(D2060&lt;0)*(IFERROR(INDEX('入力'!$E$30:$E$88,MATCH(Q2060,'入力'!$A$30:$A$88,0)),"")="貯める・増やす"),Q2060,""),IF(A2060&amp;""="0","",IF(Q2060&lt;&gt;"",Q2060,R2060))))))</f>
        <v/>
      </c>
      <c r="T2060" s="56">
        <f>IF(S2060="","",IF(IFERROR(INDEX('入力'!$E$30:$E$88,MATCH(S2060,'入力'!$A$30:$A$88,0)),"")="入るお金",D2060,-D2060))</f>
        <v/>
      </c>
      <c r="U2060" s="39">
        <f>IF(L2060="","",IF(L2060&lt;&gt;1,"見出しなど",IF(N2060=1,"重なり",IF(S2060="",IF(O2060&gt;0,"数えない（直した）",IF(I2060&amp;""="1","振替",IF(A2060&amp;""="0","計算対象外","数えない"))),IF(COUNTIFS('入力'!$A$30:$A$88,S2060)=0,"一覧にない費目",IF(O2060&gt;0,"直した",IF(S2060="未分類","未分類","OK")))))))</f>
        <v/>
      </c>
    </row>
    <row r="2061">
      <c r="A2061" s="40" t="n"/>
      <c r="B2061" s="34" t="n"/>
      <c r="C2061" s="35" t="n"/>
      <c r="D2061" s="36" t="n"/>
      <c r="E2061" s="35" t="n"/>
      <c r="F2061" s="35" t="n"/>
      <c r="G2061" s="35" t="n"/>
      <c r="H2061" s="35" t="n"/>
      <c r="I2061" s="40" t="n"/>
      <c r="J2061" s="35" t="n"/>
      <c r="L2061" s="39">
        <f>IF(B2061="","",IFERROR(YEAR(B2061)*0+D2061*0+1,0))</f>
        <v/>
      </c>
      <c r="M2061" s="55">
        <f>IF(L2061&lt;&gt;1,"",IF(O2061&gt;0,IF(INDEX('分け方の表'!$O$4:$O$53,O2061)&lt;&gt;"",DATE(YEAR(INDEX('分け方の表'!$O$4:$O$53,O2061)),MONTH(INDEX('分け方の表'!$O$4:$O$53,O2061)),1),DATE(YEAR(B2061),MONTH(B2061),1)),DATE(YEAR(B2061),MONTH(B2061),1)))</f>
        <v/>
      </c>
      <c r="N2061" s="39">
        <f>IF(L2061&lt;&gt;1,"",IF(J2061="",0,IF(COUNTIFS($J$4:J2061,J2061)&gt;1,1,0)))</f>
        <v/>
      </c>
      <c r="O2061" s="39">
        <f>IF(L2061&lt;&gt;1,"",IF(J2061="",0,IFERROR(MATCH(J2061,'分け方の表'!$M$4:$M$53,0),0)))</f>
        <v/>
      </c>
      <c r="P2061" s="39">
        <f>IF(L2061&lt;&gt;1,"",IF(SUMPRODUCT((COUNTIFS(C2061,"*"&amp;'分け方の表'!$F$4:$F$23&amp;"*")&gt;0)*('分け方の表'!$F$4:$F$23&lt;&gt;"")*'分け方の表'!$I$4:$I$23)=0,99,1+COUNTIFS('分け方の表'!$I$4:$I$23,"&gt;"&amp;SUMPRODUCT((COUNTIFS(C2061,"*"&amp;'分け方の表'!$F$4:$F$23&amp;"*")&gt;0)*('分け方の表'!$F$4:$F$23&lt;&gt;"")*'分け方の表'!$I$4:$I$23))))</f>
        <v/>
      </c>
      <c r="Q2061" s="39">
        <f>IF(L2061&lt;&gt;1,"",IF(P2061&gt;=99,"",INDEX('分け方の表'!$G$4:$G$23,P2061)&amp;""))</f>
        <v/>
      </c>
      <c r="R2061" s="39">
        <f>IF(L2061&lt;&gt;1,"",IF((F2061="収入")*(G2061="給与")*(E2061&lt;&gt;"")*(COUNTIFS('分け方の表'!$J$4:$J$13,E2061)&gt;0),INDEX('分け方の表'!$K$4:$K$13,MATCH(E2061,'分け方の表'!$J$4:$J$13,0))&amp;"",IFERROR(INDEX('分け方の表'!$C$4:$C$103,MATCH(F2061&amp;"|"&amp;G2061,'分け方の表'!$D$4:$D$103,0))&amp;"",IFERROR(INDEX('分け方の表'!$C$4:$C$103,MATCH(F2061&amp;"|（ほか全部）",'分け方の表'!$D$4:$D$103,0))&amp;"","未分類"))))</f>
        <v/>
      </c>
      <c r="S2061" s="39">
        <f>IF(L2061&lt;&gt;1,"",IF(N2061=1,"",IF(IF(O2061&gt;0,INDEX('分け方の表'!$N$4:$N$53,O2061)&amp;"","")&lt;&gt;"",IF(INDEX('分け方の表'!$N$4:$N$53,O2061)="（数えない）","",INDEX('分け方の表'!$N$4:$N$53,O2061)&amp;""),IF(I2061&amp;""="1",IF((Q2061&lt;&gt;"")*(D2061&lt;0)*(IFERROR(INDEX('入力'!$E$30:$E$88,MATCH(Q2061,'入力'!$A$30:$A$88,0)),"")="貯める・増やす"),Q2061,""),IF(A2061&amp;""="0","",IF(Q2061&lt;&gt;"",Q2061,R2061))))))</f>
        <v/>
      </c>
      <c r="T2061" s="56">
        <f>IF(S2061="","",IF(IFERROR(INDEX('入力'!$E$30:$E$88,MATCH(S2061,'入力'!$A$30:$A$88,0)),"")="入るお金",D2061,-D2061))</f>
        <v/>
      </c>
      <c r="U2061" s="39">
        <f>IF(L2061="","",IF(L2061&lt;&gt;1,"見出しなど",IF(N2061=1,"重なり",IF(S2061="",IF(O2061&gt;0,"数えない（直した）",IF(I2061&amp;""="1","振替",IF(A2061&amp;""="0","計算対象外","数えない"))),IF(COUNTIFS('入力'!$A$30:$A$88,S2061)=0,"一覧にない費目",IF(O2061&gt;0,"直した",IF(S2061="未分類","未分類","OK")))))))</f>
        <v/>
      </c>
    </row>
    <row r="2062">
      <c r="A2062" s="40" t="n"/>
      <c r="B2062" s="34" t="n"/>
      <c r="C2062" s="35" t="n"/>
      <c r="D2062" s="36" t="n"/>
      <c r="E2062" s="35" t="n"/>
      <c r="F2062" s="35" t="n"/>
      <c r="G2062" s="35" t="n"/>
      <c r="H2062" s="35" t="n"/>
      <c r="I2062" s="40" t="n"/>
      <c r="J2062" s="35" t="n"/>
      <c r="L2062" s="39">
        <f>IF(B2062="","",IFERROR(YEAR(B2062)*0+D2062*0+1,0))</f>
        <v/>
      </c>
      <c r="M2062" s="55">
        <f>IF(L2062&lt;&gt;1,"",IF(O2062&gt;0,IF(INDEX('分け方の表'!$O$4:$O$53,O2062)&lt;&gt;"",DATE(YEAR(INDEX('分け方の表'!$O$4:$O$53,O2062)),MONTH(INDEX('分け方の表'!$O$4:$O$53,O2062)),1),DATE(YEAR(B2062),MONTH(B2062),1)),DATE(YEAR(B2062),MONTH(B2062),1)))</f>
        <v/>
      </c>
      <c r="N2062" s="39">
        <f>IF(L2062&lt;&gt;1,"",IF(J2062="",0,IF(COUNTIFS($J$4:J2062,J2062)&gt;1,1,0)))</f>
        <v/>
      </c>
      <c r="O2062" s="39">
        <f>IF(L2062&lt;&gt;1,"",IF(J2062="",0,IFERROR(MATCH(J2062,'分け方の表'!$M$4:$M$53,0),0)))</f>
        <v/>
      </c>
      <c r="P2062" s="39">
        <f>IF(L2062&lt;&gt;1,"",IF(SUMPRODUCT((COUNTIFS(C2062,"*"&amp;'分け方の表'!$F$4:$F$23&amp;"*")&gt;0)*('分け方の表'!$F$4:$F$23&lt;&gt;"")*'分け方の表'!$I$4:$I$23)=0,99,1+COUNTIFS('分け方の表'!$I$4:$I$23,"&gt;"&amp;SUMPRODUCT((COUNTIFS(C2062,"*"&amp;'分け方の表'!$F$4:$F$23&amp;"*")&gt;0)*('分け方の表'!$F$4:$F$23&lt;&gt;"")*'分け方の表'!$I$4:$I$23))))</f>
        <v/>
      </c>
      <c r="Q2062" s="39">
        <f>IF(L2062&lt;&gt;1,"",IF(P2062&gt;=99,"",INDEX('分け方の表'!$G$4:$G$23,P2062)&amp;""))</f>
        <v/>
      </c>
      <c r="R2062" s="39">
        <f>IF(L2062&lt;&gt;1,"",IF((F2062="収入")*(G2062="給与")*(E2062&lt;&gt;"")*(COUNTIFS('分け方の表'!$J$4:$J$13,E2062)&gt;0),INDEX('分け方の表'!$K$4:$K$13,MATCH(E2062,'分け方の表'!$J$4:$J$13,0))&amp;"",IFERROR(INDEX('分け方の表'!$C$4:$C$103,MATCH(F2062&amp;"|"&amp;G2062,'分け方の表'!$D$4:$D$103,0))&amp;"",IFERROR(INDEX('分け方の表'!$C$4:$C$103,MATCH(F2062&amp;"|（ほか全部）",'分け方の表'!$D$4:$D$103,0))&amp;"","未分類"))))</f>
        <v/>
      </c>
      <c r="S2062" s="39">
        <f>IF(L2062&lt;&gt;1,"",IF(N2062=1,"",IF(IF(O2062&gt;0,INDEX('分け方の表'!$N$4:$N$53,O2062)&amp;"","")&lt;&gt;"",IF(INDEX('分け方の表'!$N$4:$N$53,O2062)="（数えない）","",INDEX('分け方の表'!$N$4:$N$53,O2062)&amp;""),IF(I2062&amp;""="1",IF((Q2062&lt;&gt;"")*(D2062&lt;0)*(IFERROR(INDEX('入力'!$E$30:$E$88,MATCH(Q2062,'入力'!$A$30:$A$88,0)),"")="貯める・増やす"),Q2062,""),IF(A2062&amp;""="0","",IF(Q2062&lt;&gt;"",Q2062,R2062))))))</f>
        <v/>
      </c>
      <c r="T2062" s="56">
        <f>IF(S2062="","",IF(IFERROR(INDEX('入力'!$E$30:$E$88,MATCH(S2062,'入力'!$A$30:$A$88,0)),"")="入るお金",D2062,-D2062))</f>
        <v/>
      </c>
      <c r="U2062" s="39">
        <f>IF(L2062="","",IF(L2062&lt;&gt;1,"見出しなど",IF(N2062=1,"重なり",IF(S2062="",IF(O2062&gt;0,"数えない（直した）",IF(I2062&amp;""="1","振替",IF(A2062&amp;""="0","計算対象外","数えない"))),IF(COUNTIFS('入力'!$A$30:$A$88,S2062)=0,"一覧にない費目",IF(O2062&gt;0,"直した",IF(S2062="未分類","未分類","OK")))))))</f>
        <v/>
      </c>
    </row>
    <row r="2063">
      <c r="A2063" s="40" t="n"/>
      <c r="B2063" s="34" t="n"/>
      <c r="C2063" s="35" t="n"/>
      <c r="D2063" s="36" t="n"/>
      <c r="E2063" s="35" t="n"/>
      <c r="F2063" s="35" t="n"/>
      <c r="G2063" s="35" t="n"/>
      <c r="H2063" s="35" t="n"/>
      <c r="I2063" s="40" t="n"/>
      <c r="J2063" s="35" t="n"/>
      <c r="L2063" s="39">
        <f>IF(B2063="","",IFERROR(YEAR(B2063)*0+D2063*0+1,0))</f>
        <v/>
      </c>
      <c r="M2063" s="55">
        <f>IF(L2063&lt;&gt;1,"",IF(O2063&gt;0,IF(INDEX('分け方の表'!$O$4:$O$53,O2063)&lt;&gt;"",DATE(YEAR(INDEX('分け方の表'!$O$4:$O$53,O2063)),MONTH(INDEX('分け方の表'!$O$4:$O$53,O2063)),1),DATE(YEAR(B2063),MONTH(B2063),1)),DATE(YEAR(B2063),MONTH(B2063),1)))</f>
        <v/>
      </c>
      <c r="N2063" s="39">
        <f>IF(L2063&lt;&gt;1,"",IF(J2063="",0,IF(COUNTIFS($J$4:J2063,J2063)&gt;1,1,0)))</f>
        <v/>
      </c>
      <c r="O2063" s="39">
        <f>IF(L2063&lt;&gt;1,"",IF(J2063="",0,IFERROR(MATCH(J2063,'分け方の表'!$M$4:$M$53,0),0)))</f>
        <v/>
      </c>
      <c r="P2063" s="39">
        <f>IF(L2063&lt;&gt;1,"",IF(SUMPRODUCT((COUNTIFS(C2063,"*"&amp;'分け方の表'!$F$4:$F$23&amp;"*")&gt;0)*('分け方の表'!$F$4:$F$23&lt;&gt;"")*'分け方の表'!$I$4:$I$23)=0,99,1+COUNTIFS('分け方の表'!$I$4:$I$23,"&gt;"&amp;SUMPRODUCT((COUNTIFS(C2063,"*"&amp;'分け方の表'!$F$4:$F$23&amp;"*")&gt;0)*('分け方の表'!$F$4:$F$23&lt;&gt;"")*'分け方の表'!$I$4:$I$23))))</f>
        <v/>
      </c>
      <c r="Q2063" s="39">
        <f>IF(L2063&lt;&gt;1,"",IF(P2063&gt;=99,"",INDEX('分け方の表'!$G$4:$G$23,P2063)&amp;""))</f>
        <v/>
      </c>
      <c r="R2063" s="39">
        <f>IF(L2063&lt;&gt;1,"",IF((F2063="収入")*(G2063="給与")*(E2063&lt;&gt;"")*(COUNTIFS('分け方の表'!$J$4:$J$13,E2063)&gt;0),INDEX('分け方の表'!$K$4:$K$13,MATCH(E2063,'分け方の表'!$J$4:$J$13,0))&amp;"",IFERROR(INDEX('分け方の表'!$C$4:$C$103,MATCH(F2063&amp;"|"&amp;G2063,'分け方の表'!$D$4:$D$103,0))&amp;"",IFERROR(INDEX('分け方の表'!$C$4:$C$103,MATCH(F2063&amp;"|（ほか全部）",'分け方の表'!$D$4:$D$103,0))&amp;"","未分類"))))</f>
        <v/>
      </c>
      <c r="S2063" s="39">
        <f>IF(L2063&lt;&gt;1,"",IF(N2063=1,"",IF(IF(O2063&gt;0,INDEX('分け方の表'!$N$4:$N$53,O2063)&amp;"","")&lt;&gt;"",IF(INDEX('分け方の表'!$N$4:$N$53,O2063)="（数えない）","",INDEX('分け方の表'!$N$4:$N$53,O2063)&amp;""),IF(I2063&amp;""="1",IF((Q2063&lt;&gt;"")*(D2063&lt;0)*(IFERROR(INDEX('入力'!$E$30:$E$88,MATCH(Q2063,'入力'!$A$30:$A$88,0)),"")="貯める・増やす"),Q2063,""),IF(A2063&amp;""="0","",IF(Q2063&lt;&gt;"",Q2063,R2063))))))</f>
        <v/>
      </c>
      <c r="T2063" s="56">
        <f>IF(S2063="","",IF(IFERROR(INDEX('入力'!$E$30:$E$88,MATCH(S2063,'入力'!$A$30:$A$88,0)),"")="入るお金",D2063,-D2063))</f>
        <v/>
      </c>
      <c r="U2063" s="39">
        <f>IF(L2063="","",IF(L2063&lt;&gt;1,"見出しなど",IF(N2063=1,"重なり",IF(S2063="",IF(O2063&gt;0,"数えない（直した）",IF(I2063&amp;""="1","振替",IF(A2063&amp;""="0","計算対象外","数えない"))),IF(COUNTIFS('入力'!$A$30:$A$88,S2063)=0,"一覧にない費目",IF(O2063&gt;0,"直した",IF(S2063="未分類","未分類","OK")))))))</f>
        <v/>
      </c>
    </row>
    <row r="2064">
      <c r="A2064" s="40" t="n"/>
      <c r="B2064" s="34" t="n"/>
      <c r="C2064" s="35" t="n"/>
      <c r="D2064" s="36" t="n"/>
      <c r="E2064" s="35" t="n"/>
      <c r="F2064" s="35" t="n"/>
      <c r="G2064" s="35" t="n"/>
      <c r="H2064" s="35" t="n"/>
      <c r="I2064" s="40" t="n"/>
      <c r="J2064" s="35" t="n"/>
      <c r="L2064" s="39">
        <f>IF(B2064="","",IFERROR(YEAR(B2064)*0+D2064*0+1,0))</f>
        <v/>
      </c>
      <c r="M2064" s="55">
        <f>IF(L2064&lt;&gt;1,"",IF(O2064&gt;0,IF(INDEX('分け方の表'!$O$4:$O$53,O2064)&lt;&gt;"",DATE(YEAR(INDEX('分け方の表'!$O$4:$O$53,O2064)),MONTH(INDEX('分け方の表'!$O$4:$O$53,O2064)),1),DATE(YEAR(B2064),MONTH(B2064),1)),DATE(YEAR(B2064),MONTH(B2064),1)))</f>
        <v/>
      </c>
      <c r="N2064" s="39">
        <f>IF(L2064&lt;&gt;1,"",IF(J2064="",0,IF(COUNTIFS($J$4:J2064,J2064)&gt;1,1,0)))</f>
        <v/>
      </c>
      <c r="O2064" s="39">
        <f>IF(L2064&lt;&gt;1,"",IF(J2064="",0,IFERROR(MATCH(J2064,'分け方の表'!$M$4:$M$53,0),0)))</f>
        <v/>
      </c>
      <c r="P2064" s="39">
        <f>IF(L2064&lt;&gt;1,"",IF(SUMPRODUCT((COUNTIFS(C2064,"*"&amp;'分け方の表'!$F$4:$F$23&amp;"*")&gt;0)*('分け方の表'!$F$4:$F$23&lt;&gt;"")*'分け方の表'!$I$4:$I$23)=0,99,1+COUNTIFS('分け方の表'!$I$4:$I$23,"&gt;"&amp;SUMPRODUCT((COUNTIFS(C2064,"*"&amp;'分け方の表'!$F$4:$F$23&amp;"*")&gt;0)*('分け方の表'!$F$4:$F$23&lt;&gt;"")*'分け方の表'!$I$4:$I$23))))</f>
        <v/>
      </c>
      <c r="Q2064" s="39">
        <f>IF(L2064&lt;&gt;1,"",IF(P2064&gt;=99,"",INDEX('分け方の表'!$G$4:$G$23,P2064)&amp;""))</f>
        <v/>
      </c>
      <c r="R2064" s="39">
        <f>IF(L2064&lt;&gt;1,"",IF((F2064="収入")*(G2064="給与")*(E2064&lt;&gt;"")*(COUNTIFS('分け方の表'!$J$4:$J$13,E2064)&gt;0),INDEX('分け方の表'!$K$4:$K$13,MATCH(E2064,'分け方の表'!$J$4:$J$13,0))&amp;"",IFERROR(INDEX('分け方の表'!$C$4:$C$103,MATCH(F2064&amp;"|"&amp;G2064,'分け方の表'!$D$4:$D$103,0))&amp;"",IFERROR(INDEX('分け方の表'!$C$4:$C$103,MATCH(F2064&amp;"|（ほか全部）",'分け方の表'!$D$4:$D$103,0))&amp;"","未分類"))))</f>
        <v/>
      </c>
      <c r="S2064" s="39">
        <f>IF(L2064&lt;&gt;1,"",IF(N2064=1,"",IF(IF(O2064&gt;0,INDEX('分け方の表'!$N$4:$N$53,O2064)&amp;"","")&lt;&gt;"",IF(INDEX('分け方の表'!$N$4:$N$53,O2064)="（数えない）","",INDEX('分け方の表'!$N$4:$N$53,O2064)&amp;""),IF(I2064&amp;""="1",IF((Q2064&lt;&gt;"")*(D2064&lt;0)*(IFERROR(INDEX('入力'!$E$30:$E$88,MATCH(Q2064,'入力'!$A$30:$A$88,0)),"")="貯める・増やす"),Q2064,""),IF(A2064&amp;""="0","",IF(Q2064&lt;&gt;"",Q2064,R2064))))))</f>
        <v/>
      </c>
      <c r="T2064" s="56">
        <f>IF(S2064="","",IF(IFERROR(INDEX('入力'!$E$30:$E$88,MATCH(S2064,'入力'!$A$30:$A$88,0)),"")="入るお金",D2064,-D2064))</f>
        <v/>
      </c>
      <c r="U2064" s="39">
        <f>IF(L2064="","",IF(L2064&lt;&gt;1,"見出しなど",IF(N2064=1,"重なり",IF(S2064="",IF(O2064&gt;0,"数えない（直した）",IF(I2064&amp;""="1","振替",IF(A2064&amp;""="0","計算対象外","数えない"))),IF(COUNTIFS('入力'!$A$30:$A$88,S2064)=0,"一覧にない費目",IF(O2064&gt;0,"直した",IF(S2064="未分類","未分類","OK")))))))</f>
        <v/>
      </c>
    </row>
    <row r="2065">
      <c r="A2065" s="40" t="n"/>
      <c r="B2065" s="34" t="n"/>
      <c r="C2065" s="35" t="n"/>
      <c r="D2065" s="36" t="n"/>
      <c r="E2065" s="35" t="n"/>
      <c r="F2065" s="35" t="n"/>
      <c r="G2065" s="35" t="n"/>
      <c r="H2065" s="35" t="n"/>
      <c r="I2065" s="40" t="n"/>
      <c r="J2065" s="35" t="n"/>
      <c r="L2065" s="39">
        <f>IF(B2065="","",IFERROR(YEAR(B2065)*0+D2065*0+1,0))</f>
        <v/>
      </c>
      <c r="M2065" s="55">
        <f>IF(L2065&lt;&gt;1,"",IF(O2065&gt;0,IF(INDEX('分け方の表'!$O$4:$O$53,O2065)&lt;&gt;"",DATE(YEAR(INDEX('分け方の表'!$O$4:$O$53,O2065)),MONTH(INDEX('分け方の表'!$O$4:$O$53,O2065)),1),DATE(YEAR(B2065),MONTH(B2065),1)),DATE(YEAR(B2065),MONTH(B2065),1)))</f>
        <v/>
      </c>
      <c r="N2065" s="39">
        <f>IF(L2065&lt;&gt;1,"",IF(J2065="",0,IF(COUNTIFS($J$4:J2065,J2065)&gt;1,1,0)))</f>
        <v/>
      </c>
      <c r="O2065" s="39">
        <f>IF(L2065&lt;&gt;1,"",IF(J2065="",0,IFERROR(MATCH(J2065,'分け方の表'!$M$4:$M$53,0),0)))</f>
        <v/>
      </c>
      <c r="P2065" s="39">
        <f>IF(L2065&lt;&gt;1,"",IF(SUMPRODUCT((COUNTIFS(C2065,"*"&amp;'分け方の表'!$F$4:$F$23&amp;"*")&gt;0)*('分け方の表'!$F$4:$F$23&lt;&gt;"")*'分け方の表'!$I$4:$I$23)=0,99,1+COUNTIFS('分け方の表'!$I$4:$I$23,"&gt;"&amp;SUMPRODUCT((COUNTIFS(C2065,"*"&amp;'分け方の表'!$F$4:$F$23&amp;"*")&gt;0)*('分け方の表'!$F$4:$F$23&lt;&gt;"")*'分け方の表'!$I$4:$I$23))))</f>
        <v/>
      </c>
      <c r="Q2065" s="39">
        <f>IF(L2065&lt;&gt;1,"",IF(P2065&gt;=99,"",INDEX('分け方の表'!$G$4:$G$23,P2065)&amp;""))</f>
        <v/>
      </c>
      <c r="R2065" s="39">
        <f>IF(L2065&lt;&gt;1,"",IF((F2065="収入")*(G2065="給与")*(E2065&lt;&gt;"")*(COUNTIFS('分け方の表'!$J$4:$J$13,E2065)&gt;0),INDEX('分け方の表'!$K$4:$K$13,MATCH(E2065,'分け方の表'!$J$4:$J$13,0))&amp;"",IFERROR(INDEX('分け方の表'!$C$4:$C$103,MATCH(F2065&amp;"|"&amp;G2065,'分け方の表'!$D$4:$D$103,0))&amp;"",IFERROR(INDEX('分け方の表'!$C$4:$C$103,MATCH(F2065&amp;"|（ほか全部）",'分け方の表'!$D$4:$D$103,0))&amp;"","未分類"))))</f>
        <v/>
      </c>
      <c r="S2065" s="39">
        <f>IF(L2065&lt;&gt;1,"",IF(N2065=1,"",IF(IF(O2065&gt;0,INDEX('分け方の表'!$N$4:$N$53,O2065)&amp;"","")&lt;&gt;"",IF(INDEX('分け方の表'!$N$4:$N$53,O2065)="（数えない）","",INDEX('分け方の表'!$N$4:$N$53,O2065)&amp;""),IF(I2065&amp;""="1",IF((Q2065&lt;&gt;"")*(D2065&lt;0)*(IFERROR(INDEX('入力'!$E$30:$E$88,MATCH(Q2065,'入力'!$A$30:$A$88,0)),"")="貯める・増やす"),Q2065,""),IF(A2065&amp;""="0","",IF(Q2065&lt;&gt;"",Q2065,R2065))))))</f>
        <v/>
      </c>
      <c r="T2065" s="56">
        <f>IF(S2065="","",IF(IFERROR(INDEX('入力'!$E$30:$E$88,MATCH(S2065,'入力'!$A$30:$A$88,0)),"")="入るお金",D2065,-D2065))</f>
        <v/>
      </c>
      <c r="U2065" s="39">
        <f>IF(L2065="","",IF(L2065&lt;&gt;1,"見出しなど",IF(N2065=1,"重なり",IF(S2065="",IF(O2065&gt;0,"数えない（直した）",IF(I2065&amp;""="1","振替",IF(A2065&amp;""="0","計算対象外","数えない"))),IF(COUNTIFS('入力'!$A$30:$A$88,S2065)=0,"一覧にない費目",IF(O2065&gt;0,"直した",IF(S2065="未分類","未分類","OK")))))))</f>
        <v/>
      </c>
    </row>
    <row r="2066">
      <c r="A2066" s="40" t="n"/>
      <c r="B2066" s="34" t="n"/>
      <c r="C2066" s="35" t="n"/>
      <c r="D2066" s="36" t="n"/>
      <c r="E2066" s="35" t="n"/>
      <c r="F2066" s="35" t="n"/>
      <c r="G2066" s="35" t="n"/>
      <c r="H2066" s="35" t="n"/>
      <c r="I2066" s="40" t="n"/>
      <c r="J2066" s="35" t="n"/>
      <c r="L2066" s="39">
        <f>IF(B2066="","",IFERROR(YEAR(B2066)*0+D2066*0+1,0))</f>
        <v/>
      </c>
      <c r="M2066" s="55">
        <f>IF(L2066&lt;&gt;1,"",IF(O2066&gt;0,IF(INDEX('分け方の表'!$O$4:$O$53,O2066)&lt;&gt;"",DATE(YEAR(INDEX('分け方の表'!$O$4:$O$53,O2066)),MONTH(INDEX('分け方の表'!$O$4:$O$53,O2066)),1),DATE(YEAR(B2066),MONTH(B2066),1)),DATE(YEAR(B2066),MONTH(B2066),1)))</f>
        <v/>
      </c>
      <c r="N2066" s="39">
        <f>IF(L2066&lt;&gt;1,"",IF(J2066="",0,IF(COUNTIFS($J$4:J2066,J2066)&gt;1,1,0)))</f>
        <v/>
      </c>
      <c r="O2066" s="39">
        <f>IF(L2066&lt;&gt;1,"",IF(J2066="",0,IFERROR(MATCH(J2066,'分け方の表'!$M$4:$M$53,0),0)))</f>
        <v/>
      </c>
      <c r="P2066" s="39">
        <f>IF(L2066&lt;&gt;1,"",IF(SUMPRODUCT((COUNTIFS(C2066,"*"&amp;'分け方の表'!$F$4:$F$23&amp;"*")&gt;0)*('分け方の表'!$F$4:$F$23&lt;&gt;"")*'分け方の表'!$I$4:$I$23)=0,99,1+COUNTIFS('分け方の表'!$I$4:$I$23,"&gt;"&amp;SUMPRODUCT((COUNTIFS(C2066,"*"&amp;'分け方の表'!$F$4:$F$23&amp;"*")&gt;0)*('分け方の表'!$F$4:$F$23&lt;&gt;"")*'分け方の表'!$I$4:$I$23))))</f>
        <v/>
      </c>
      <c r="Q2066" s="39">
        <f>IF(L2066&lt;&gt;1,"",IF(P2066&gt;=99,"",INDEX('分け方の表'!$G$4:$G$23,P2066)&amp;""))</f>
        <v/>
      </c>
      <c r="R2066" s="39">
        <f>IF(L2066&lt;&gt;1,"",IF((F2066="収入")*(G2066="給与")*(E2066&lt;&gt;"")*(COUNTIFS('分け方の表'!$J$4:$J$13,E2066)&gt;0),INDEX('分け方の表'!$K$4:$K$13,MATCH(E2066,'分け方の表'!$J$4:$J$13,0))&amp;"",IFERROR(INDEX('分け方の表'!$C$4:$C$103,MATCH(F2066&amp;"|"&amp;G2066,'分け方の表'!$D$4:$D$103,0))&amp;"",IFERROR(INDEX('分け方の表'!$C$4:$C$103,MATCH(F2066&amp;"|（ほか全部）",'分け方の表'!$D$4:$D$103,0))&amp;"","未分類"))))</f>
        <v/>
      </c>
      <c r="S2066" s="39">
        <f>IF(L2066&lt;&gt;1,"",IF(N2066=1,"",IF(IF(O2066&gt;0,INDEX('分け方の表'!$N$4:$N$53,O2066)&amp;"","")&lt;&gt;"",IF(INDEX('分け方の表'!$N$4:$N$53,O2066)="（数えない）","",INDEX('分け方の表'!$N$4:$N$53,O2066)&amp;""),IF(I2066&amp;""="1",IF((Q2066&lt;&gt;"")*(D2066&lt;0)*(IFERROR(INDEX('入力'!$E$30:$E$88,MATCH(Q2066,'入力'!$A$30:$A$88,0)),"")="貯める・増やす"),Q2066,""),IF(A2066&amp;""="0","",IF(Q2066&lt;&gt;"",Q2066,R2066))))))</f>
        <v/>
      </c>
      <c r="T2066" s="56">
        <f>IF(S2066="","",IF(IFERROR(INDEX('入力'!$E$30:$E$88,MATCH(S2066,'入力'!$A$30:$A$88,0)),"")="入るお金",D2066,-D2066))</f>
        <v/>
      </c>
      <c r="U2066" s="39">
        <f>IF(L2066="","",IF(L2066&lt;&gt;1,"見出しなど",IF(N2066=1,"重なり",IF(S2066="",IF(O2066&gt;0,"数えない（直した）",IF(I2066&amp;""="1","振替",IF(A2066&amp;""="0","計算対象外","数えない"))),IF(COUNTIFS('入力'!$A$30:$A$88,S2066)=0,"一覧にない費目",IF(O2066&gt;0,"直した",IF(S2066="未分類","未分類","OK")))))))</f>
        <v/>
      </c>
    </row>
    <row r="2067">
      <c r="A2067" s="40" t="n"/>
      <c r="B2067" s="34" t="n"/>
      <c r="C2067" s="35" t="n"/>
      <c r="D2067" s="36" t="n"/>
      <c r="E2067" s="35" t="n"/>
      <c r="F2067" s="35" t="n"/>
      <c r="G2067" s="35" t="n"/>
      <c r="H2067" s="35" t="n"/>
      <c r="I2067" s="40" t="n"/>
      <c r="J2067" s="35" t="n"/>
      <c r="L2067" s="39">
        <f>IF(B2067="","",IFERROR(YEAR(B2067)*0+D2067*0+1,0))</f>
        <v/>
      </c>
      <c r="M2067" s="55">
        <f>IF(L2067&lt;&gt;1,"",IF(O2067&gt;0,IF(INDEX('分け方の表'!$O$4:$O$53,O2067)&lt;&gt;"",DATE(YEAR(INDEX('分け方の表'!$O$4:$O$53,O2067)),MONTH(INDEX('分け方の表'!$O$4:$O$53,O2067)),1),DATE(YEAR(B2067),MONTH(B2067),1)),DATE(YEAR(B2067),MONTH(B2067),1)))</f>
        <v/>
      </c>
      <c r="N2067" s="39">
        <f>IF(L2067&lt;&gt;1,"",IF(J2067="",0,IF(COUNTIFS($J$4:J2067,J2067)&gt;1,1,0)))</f>
        <v/>
      </c>
      <c r="O2067" s="39">
        <f>IF(L2067&lt;&gt;1,"",IF(J2067="",0,IFERROR(MATCH(J2067,'分け方の表'!$M$4:$M$53,0),0)))</f>
        <v/>
      </c>
      <c r="P2067" s="39">
        <f>IF(L2067&lt;&gt;1,"",IF(SUMPRODUCT((COUNTIFS(C2067,"*"&amp;'分け方の表'!$F$4:$F$23&amp;"*")&gt;0)*('分け方の表'!$F$4:$F$23&lt;&gt;"")*'分け方の表'!$I$4:$I$23)=0,99,1+COUNTIFS('分け方の表'!$I$4:$I$23,"&gt;"&amp;SUMPRODUCT((COUNTIFS(C2067,"*"&amp;'分け方の表'!$F$4:$F$23&amp;"*")&gt;0)*('分け方の表'!$F$4:$F$23&lt;&gt;"")*'分け方の表'!$I$4:$I$23))))</f>
        <v/>
      </c>
      <c r="Q2067" s="39">
        <f>IF(L2067&lt;&gt;1,"",IF(P2067&gt;=99,"",INDEX('分け方の表'!$G$4:$G$23,P2067)&amp;""))</f>
        <v/>
      </c>
      <c r="R2067" s="39">
        <f>IF(L2067&lt;&gt;1,"",IF((F2067="収入")*(G2067="給与")*(E2067&lt;&gt;"")*(COUNTIFS('分け方の表'!$J$4:$J$13,E2067)&gt;0),INDEX('分け方の表'!$K$4:$K$13,MATCH(E2067,'分け方の表'!$J$4:$J$13,0))&amp;"",IFERROR(INDEX('分け方の表'!$C$4:$C$103,MATCH(F2067&amp;"|"&amp;G2067,'分け方の表'!$D$4:$D$103,0))&amp;"",IFERROR(INDEX('分け方の表'!$C$4:$C$103,MATCH(F2067&amp;"|（ほか全部）",'分け方の表'!$D$4:$D$103,0))&amp;"","未分類"))))</f>
        <v/>
      </c>
      <c r="S2067" s="39">
        <f>IF(L2067&lt;&gt;1,"",IF(N2067=1,"",IF(IF(O2067&gt;0,INDEX('分け方の表'!$N$4:$N$53,O2067)&amp;"","")&lt;&gt;"",IF(INDEX('分け方の表'!$N$4:$N$53,O2067)="（数えない）","",INDEX('分け方の表'!$N$4:$N$53,O2067)&amp;""),IF(I2067&amp;""="1",IF((Q2067&lt;&gt;"")*(D2067&lt;0)*(IFERROR(INDEX('入力'!$E$30:$E$88,MATCH(Q2067,'入力'!$A$30:$A$88,0)),"")="貯める・増やす"),Q2067,""),IF(A2067&amp;""="0","",IF(Q2067&lt;&gt;"",Q2067,R2067))))))</f>
        <v/>
      </c>
      <c r="T2067" s="56">
        <f>IF(S2067="","",IF(IFERROR(INDEX('入力'!$E$30:$E$88,MATCH(S2067,'入力'!$A$30:$A$88,0)),"")="入るお金",D2067,-D2067))</f>
        <v/>
      </c>
      <c r="U2067" s="39">
        <f>IF(L2067="","",IF(L2067&lt;&gt;1,"見出しなど",IF(N2067=1,"重なり",IF(S2067="",IF(O2067&gt;0,"数えない（直した）",IF(I2067&amp;""="1","振替",IF(A2067&amp;""="0","計算対象外","数えない"))),IF(COUNTIFS('入力'!$A$30:$A$88,S2067)=0,"一覧にない費目",IF(O2067&gt;0,"直した",IF(S2067="未分類","未分類","OK")))))))</f>
        <v/>
      </c>
    </row>
    <row r="2068">
      <c r="A2068" s="40" t="n"/>
      <c r="B2068" s="34" t="n"/>
      <c r="C2068" s="35" t="n"/>
      <c r="D2068" s="36" t="n"/>
      <c r="E2068" s="35" t="n"/>
      <c r="F2068" s="35" t="n"/>
      <c r="G2068" s="35" t="n"/>
      <c r="H2068" s="35" t="n"/>
      <c r="I2068" s="40" t="n"/>
      <c r="J2068" s="35" t="n"/>
      <c r="L2068" s="39">
        <f>IF(B2068="","",IFERROR(YEAR(B2068)*0+D2068*0+1,0))</f>
        <v/>
      </c>
      <c r="M2068" s="55">
        <f>IF(L2068&lt;&gt;1,"",IF(O2068&gt;0,IF(INDEX('分け方の表'!$O$4:$O$53,O2068)&lt;&gt;"",DATE(YEAR(INDEX('分け方の表'!$O$4:$O$53,O2068)),MONTH(INDEX('分け方の表'!$O$4:$O$53,O2068)),1),DATE(YEAR(B2068),MONTH(B2068),1)),DATE(YEAR(B2068),MONTH(B2068),1)))</f>
        <v/>
      </c>
      <c r="N2068" s="39">
        <f>IF(L2068&lt;&gt;1,"",IF(J2068="",0,IF(COUNTIFS($J$4:J2068,J2068)&gt;1,1,0)))</f>
        <v/>
      </c>
      <c r="O2068" s="39">
        <f>IF(L2068&lt;&gt;1,"",IF(J2068="",0,IFERROR(MATCH(J2068,'分け方の表'!$M$4:$M$53,0),0)))</f>
        <v/>
      </c>
      <c r="P2068" s="39">
        <f>IF(L2068&lt;&gt;1,"",IF(SUMPRODUCT((COUNTIFS(C2068,"*"&amp;'分け方の表'!$F$4:$F$23&amp;"*")&gt;0)*('分け方の表'!$F$4:$F$23&lt;&gt;"")*'分け方の表'!$I$4:$I$23)=0,99,1+COUNTIFS('分け方の表'!$I$4:$I$23,"&gt;"&amp;SUMPRODUCT((COUNTIFS(C2068,"*"&amp;'分け方の表'!$F$4:$F$23&amp;"*")&gt;0)*('分け方の表'!$F$4:$F$23&lt;&gt;"")*'分け方の表'!$I$4:$I$23))))</f>
        <v/>
      </c>
      <c r="Q2068" s="39">
        <f>IF(L2068&lt;&gt;1,"",IF(P2068&gt;=99,"",INDEX('分け方の表'!$G$4:$G$23,P2068)&amp;""))</f>
        <v/>
      </c>
      <c r="R2068" s="39">
        <f>IF(L2068&lt;&gt;1,"",IF((F2068="収入")*(G2068="給与")*(E2068&lt;&gt;"")*(COUNTIFS('分け方の表'!$J$4:$J$13,E2068)&gt;0),INDEX('分け方の表'!$K$4:$K$13,MATCH(E2068,'分け方の表'!$J$4:$J$13,0))&amp;"",IFERROR(INDEX('分け方の表'!$C$4:$C$103,MATCH(F2068&amp;"|"&amp;G2068,'分け方の表'!$D$4:$D$103,0))&amp;"",IFERROR(INDEX('分け方の表'!$C$4:$C$103,MATCH(F2068&amp;"|（ほか全部）",'分け方の表'!$D$4:$D$103,0))&amp;"","未分類"))))</f>
        <v/>
      </c>
      <c r="S2068" s="39">
        <f>IF(L2068&lt;&gt;1,"",IF(N2068=1,"",IF(IF(O2068&gt;0,INDEX('分け方の表'!$N$4:$N$53,O2068)&amp;"","")&lt;&gt;"",IF(INDEX('分け方の表'!$N$4:$N$53,O2068)="（数えない）","",INDEX('分け方の表'!$N$4:$N$53,O2068)&amp;""),IF(I2068&amp;""="1",IF((Q2068&lt;&gt;"")*(D2068&lt;0)*(IFERROR(INDEX('入力'!$E$30:$E$88,MATCH(Q2068,'入力'!$A$30:$A$88,0)),"")="貯める・増やす"),Q2068,""),IF(A2068&amp;""="0","",IF(Q2068&lt;&gt;"",Q2068,R2068))))))</f>
        <v/>
      </c>
      <c r="T2068" s="56">
        <f>IF(S2068="","",IF(IFERROR(INDEX('入力'!$E$30:$E$88,MATCH(S2068,'入力'!$A$30:$A$88,0)),"")="入るお金",D2068,-D2068))</f>
        <v/>
      </c>
      <c r="U2068" s="39">
        <f>IF(L2068="","",IF(L2068&lt;&gt;1,"見出しなど",IF(N2068=1,"重なり",IF(S2068="",IF(O2068&gt;0,"数えない（直した）",IF(I2068&amp;""="1","振替",IF(A2068&amp;""="0","計算対象外","数えない"))),IF(COUNTIFS('入力'!$A$30:$A$88,S2068)=0,"一覧にない費目",IF(O2068&gt;0,"直した",IF(S2068="未分類","未分類","OK")))))))</f>
        <v/>
      </c>
    </row>
    <row r="2069">
      <c r="A2069" s="40" t="n"/>
      <c r="B2069" s="34" t="n"/>
      <c r="C2069" s="35" t="n"/>
      <c r="D2069" s="36" t="n"/>
      <c r="E2069" s="35" t="n"/>
      <c r="F2069" s="35" t="n"/>
      <c r="G2069" s="35" t="n"/>
      <c r="H2069" s="35" t="n"/>
      <c r="I2069" s="40" t="n"/>
      <c r="J2069" s="35" t="n"/>
      <c r="L2069" s="39">
        <f>IF(B2069="","",IFERROR(YEAR(B2069)*0+D2069*0+1,0))</f>
        <v/>
      </c>
      <c r="M2069" s="55">
        <f>IF(L2069&lt;&gt;1,"",IF(O2069&gt;0,IF(INDEX('分け方の表'!$O$4:$O$53,O2069)&lt;&gt;"",DATE(YEAR(INDEX('分け方の表'!$O$4:$O$53,O2069)),MONTH(INDEX('分け方の表'!$O$4:$O$53,O2069)),1),DATE(YEAR(B2069),MONTH(B2069),1)),DATE(YEAR(B2069),MONTH(B2069),1)))</f>
        <v/>
      </c>
      <c r="N2069" s="39">
        <f>IF(L2069&lt;&gt;1,"",IF(J2069="",0,IF(COUNTIFS($J$4:J2069,J2069)&gt;1,1,0)))</f>
        <v/>
      </c>
      <c r="O2069" s="39">
        <f>IF(L2069&lt;&gt;1,"",IF(J2069="",0,IFERROR(MATCH(J2069,'分け方の表'!$M$4:$M$53,0),0)))</f>
        <v/>
      </c>
      <c r="P2069" s="39">
        <f>IF(L2069&lt;&gt;1,"",IF(SUMPRODUCT((COUNTIFS(C2069,"*"&amp;'分け方の表'!$F$4:$F$23&amp;"*")&gt;0)*('分け方の表'!$F$4:$F$23&lt;&gt;"")*'分け方の表'!$I$4:$I$23)=0,99,1+COUNTIFS('分け方の表'!$I$4:$I$23,"&gt;"&amp;SUMPRODUCT((COUNTIFS(C2069,"*"&amp;'分け方の表'!$F$4:$F$23&amp;"*")&gt;0)*('分け方の表'!$F$4:$F$23&lt;&gt;"")*'分け方の表'!$I$4:$I$23))))</f>
        <v/>
      </c>
      <c r="Q2069" s="39">
        <f>IF(L2069&lt;&gt;1,"",IF(P2069&gt;=99,"",INDEX('分け方の表'!$G$4:$G$23,P2069)&amp;""))</f>
        <v/>
      </c>
      <c r="R2069" s="39">
        <f>IF(L2069&lt;&gt;1,"",IF((F2069="収入")*(G2069="給与")*(E2069&lt;&gt;"")*(COUNTIFS('分け方の表'!$J$4:$J$13,E2069)&gt;0),INDEX('分け方の表'!$K$4:$K$13,MATCH(E2069,'分け方の表'!$J$4:$J$13,0))&amp;"",IFERROR(INDEX('分け方の表'!$C$4:$C$103,MATCH(F2069&amp;"|"&amp;G2069,'分け方の表'!$D$4:$D$103,0))&amp;"",IFERROR(INDEX('分け方の表'!$C$4:$C$103,MATCH(F2069&amp;"|（ほか全部）",'分け方の表'!$D$4:$D$103,0))&amp;"","未分類"))))</f>
        <v/>
      </c>
      <c r="S2069" s="39">
        <f>IF(L2069&lt;&gt;1,"",IF(N2069=1,"",IF(IF(O2069&gt;0,INDEX('分け方の表'!$N$4:$N$53,O2069)&amp;"","")&lt;&gt;"",IF(INDEX('分け方の表'!$N$4:$N$53,O2069)="（数えない）","",INDEX('分け方の表'!$N$4:$N$53,O2069)&amp;""),IF(I2069&amp;""="1",IF((Q2069&lt;&gt;"")*(D2069&lt;0)*(IFERROR(INDEX('入力'!$E$30:$E$88,MATCH(Q2069,'入力'!$A$30:$A$88,0)),"")="貯める・増やす"),Q2069,""),IF(A2069&amp;""="0","",IF(Q2069&lt;&gt;"",Q2069,R2069))))))</f>
        <v/>
      </c>
      <c r="T2069" s="56">
        <f>IF(S2069="","",IF(IFERROR(INDEX('入力'!$E$30:$E$88,MATCH(S2069,'入力'!$A$30:$A$88,0)),"")="入るお金",D2069,-D2069))</f>
        <v/>
      </c>
      <c r="U2069" s="39">
        <f>IF(L2069="","",IF(L2069&lt;&gt;1,"見出しなど",IF(N2069=1,"重なり",IF(S2069="",IF(O2069&gt;0,"数えない（直した）",IF(I2069&amp;""="1","振替",IF(A2069&amp;""="0","計算対象外","数えない"))),IF(COUNTIFS('入力'!$A$30:$A$88,S2069)=0,"一覧にない費目",IF(O2069&gt;0,"直した",IF(S2069="未分類","未分類","OK")))))))</f>
        <v/>
      </c>
    </row>
    <row r="2070">
      <c r="A2070" s="40" t="n"/>
      <c r="B2070" s="34" t="n"/>
      <c r="C2070" s="35" t="n"/>
      <c r="D2070" s="36" t="n"/>
      <c r="E2070" s="35" t="n"/>
      <c r="F2070" s="35" t="n"/>
      <c r="G2070" s="35" t="n"/>
      <c r="H2070" s="35" t="n"/>
      <c r="I2070" s="40" t="n"/>
      <c r="J2070" s="35" t="n"/>
      <c r="L2070" s="39">
        <f>IF(B2070="","",IFERROR(YEAR(B2070)*0+D2070*0+1,0))</f>
        <v/>
      </c>
      <c r="M2070" s="55">
        <f>IF(L2070&lt;&gt;1,"",IF(O2070&gt;0,IF(INDEX('分け方の表'!$O$4:$O$53,O2070)&lt;&gt;"",DATE(YEAR(INDEX('分け方の表'!$O$4:$O$53,O2070)),MONTH(INDEX('分け方の表'!$O$4:$O$53,O2070)),1),DATE(YEAR(B2070),MONTH(B2070),1)),DATE(YEAR(B2070),MONTH(B2070),1)))</f>
        <v/>
      </c>
      <c r="N2070" s="39">
        <f>IF(L2070&lt;&gt;1,"",IF(J2070="",0,IF(COUNTIFS($J$4:J2070,J2070)&gt;1,1,0)))</f>
        <v/>
      </c>
      <c r="O2070" s="39">
        <f>IF(L2070&lt;&gt;1,"",IF(J2070="",0,IFERROR(MATCH(J2070,'分け方の表'!$M$4:$M$53,0),0)))</f>
        <v/>
      </c>
      <c r="P2070" s="39">
        <f>IF(L2070&lt;&gt;1,"",IF(SUMPRODUCT((COUNTIFS(C2070,"*"&amp;'分け方の表'!$F$4:$F$23&amp;"*")&gt;0)*('分け方の表'!$F$4:$F$23&lt;&gt;"")*'分け方の表'!$I$4:$I$23)=0,99,1+COUNTIFS('分け方の表'!$I$4:$I$23,"&gt;"&amp;SUMPRODUCT((COUNTIFS(C2070,"*"&amp;'分け方の表'!$F$4:$F$23&amp;"*")&gt;0)*('分け方の表'!$F$4:$F$23&lt;&gt;"")*'分け方の表'!$I$4:$I$23))))</f>
        <v/>
      </c>
      <c r="Q2070" s="39">
        <f>IF(L2070&lt;&gt;1,"",IF(P2070&gt;=99,"",INDEX('分け方の表'!$G$4:$G$23,P2070)&amp;""))</f>
        <v/>
      </c>
      <c r="R2070" s="39">
        <f>IF(L2070&lt;&gt;1,"",IF((F2070="収入")*(G2070="給与")*(E2070&lt;&gt;"")*(COUNTIFS('分け方の表'!$J$4:$J$13,E2070)&gt;0),INDEX('分け方の表'!$K$4:$K$13,MATCH(E2070,'分け方の表'!$J$4:$J$13,0))&amp;"",IFERROR(INDEX('分け方の表'!$C$4:$C$103,MATCH(F2070&amp;"|"&amp;G2070,'分け方の表'!$D$4:$D$103,0))&amp;"",IFERROR(INDEX('分け方の表'!$C$4:$C$103,MATCH(F2070&amp;"|（ほか全部）",'分け方の表'!$D$4:$D$103,0))&amp;"","未分類"))))</f>
        <v/>
      </c>
      <c r="S2070" s="39">
        <f>IF(L2070&lt;&gt;1,"",IF(N2070=1,"",IF(IF(O2070&gt;0,INDEX('分け方の表'!$N$4:$N$53,O2070)&amp;"","")&lt;&gt;"",IF(INDEX('分け方の表'!$N$4:$N$53,O2070)="（数えない）","",INDEX('分け方の表'!$N$4:$N$53,O2070)&amp;""),IF(I2070&amp;""="1",IF((Q2070&lt;&gt;"")*(D2070&lt;0)*(IFERROR(INDEX('入力'!$E$30:$E$88,MATCH(Q2070,'入力'!$A$30:$A$88,0)),"")="貯める・増やす"),Q2070,""),IF(A2070&amp;""="0","",IF(Q2070&lt;&gt;"",Q2070,R2070))))))</f>
        <v/>
      </c>
      <c r="T2070" s="56">
        <f>IF(S2070="","",IF(IFERROR(INDEX('入力'!$E$30:$E$88,MATCH(S2070,'入力'!$A$30:$A$88,0)),"")="入るお金",D2070,-D2070))</f>
        <v/>
      </c>
      <c r="U2070" s="39">
        <f>IF(L2070="","",IF(L2070&lt;&gt;1,"見出しなど",IF(N2070=1,"重なり",IF(S2070="",IF(O2070&gt;0,"数えない（直した）",IF(I2070&amp;""="1","振替",IF(A2070&amp;""="0","計算対象外","数えない"))),IF(COUNTIFS('入力'!$A$30:$A$88,S2070)=0,"一覧にない費目",IF(O2070&gt;0,"直した",IF(S2070="未分類","未分類","OK")))))))</f>
        <v/>
      </c>
    </row>
    <row r="2071">
      <c r="A2071" s="40" t="n"/>
      <c r="B2071" s="34" t="n"/>
      <c r="C2071" s="35" t="n"/>
      <c r="D2071" s="36" t="n"/>
      <c r="E2071" s="35" t="n"/>
      <c r="F2071" s="35" t="n"/>
      <c r="G2071" s="35" t="n"/>
      <c r="H2071" s="35" t="n"/>
      <c r="I2071" s="40" t="n"/>
      <c r="J2071" s="35" t="n"/>
      <c r="L2071" s="39">
        <f>IF(B2071="","",IFERROR(YEAR(B2071)*0+D2071*0+1,0))</f>
        <v/>
      </c>
      <c r="M2071" s="55">
        <f>IF(L2071&lt;&gt;1,"",IF(O2071&gt;0,IF(INDEX('分け方の表'!$O$4:$O$53,O2071)&lt;&gt;"",DATE(YEAR(INDEX('分け方の表'!$O$4:$O$53,O2071)),MONTH(INDEX('分け方の表'!$O$4:$O$53,O2071)),1),DATE(YEAR(B2071),MONTH(B2071),1)),DATE(YEAR(B2071),MONTH(B2071),1)))</f>
        <v/>
      </c>
      <c r="N2071" s="39">
        <f>IF(L2071&lt;&gt;1,"",IF(J2071="",0,IF(COUNTIFS($J$4:J2071,J2071)&gt;1,1,0)))</f>
        <v/>
      </c>
      <c r="O2071" s="39">
        <f>IF(L2071&lt;&gt;1,"",IF(J2071="",0,IFERROR(MATCH(J2071,'分け方の表'!$M$4:$M$53,0),0)))</f>
        <v/>
      </c>
      <c r="P2071" s="39">
        <f>IF(L2071&lt;&gt;1,"",IF(SUMPRODUCT((COUNTIFS(C2071,"*"&amp;'分け方の表'!$F$4:$F$23&amp;"*")&gt;0)*('分け方の表'!$F$4:$F$23&lt;&gt;"")*'分け方の表'!$I$4:$I$23)=0,99,1+COUNTIFS('分け方の表'!$I$4:$I$23,"&gt;"&amp;SUMPRODUCT((COUNTIFS(C2071,"*"&amp;'分け方の表'!$F$4:$F$23&amp;"*")&gt;0)*('分け方の表'!$F$4:$F$23&lt;&gt;"")*'分け方の表'!$I$4:$I$23))))</f>
        <v/>
      </c>
      <c r="Q2071" s="39">
        <f>IF(L2071&lt;&gt;1,"",IF(P2071&gt;=99,"",INDEX('分け方の表'!$G$4:$G$23,P2071)&amp;""))</f>
        <v/>
      </c>
      <c r="R2071" s="39">
        <f>IF(L2071&lt;&gt;1,"",IF((F2071="収入")*(G2071="給与")*(E2071&lt;&gt;"")*(COUNTIFS('分け方の表'!$J$4:$J$13,E2071)&gt;0),INDEX('分け方の表'!$K$4:$K$13,MATCH(E2071,'分け方の表'!$J$4:$J$13,0))&amp;"",IFERROR(INDEX('分け方の表'!$C$4:$C$103,MATCH(F2071&amp;"|"&amp;G2071,'分け方の表'!$D$4:$D$103,0))&amp;"",IFERROR(INDEX('分け方の表'!$C$4:$C$103,MATCH(F2071&amp;"|（ほか全部）",'分け方の表'!$D$4:$D$103,0))&amp;"","未分類"))))</f>
        <v/>
      </c>
      <c r="S2071" s="39">
        <f>IF(L2071&lt;&gt;1,"",IF(N2071=1,"",IF(IF(O2071&gt;0,INDEX('分け方の表'!$N$4:$N$53,O2071)&amp;"","")&lt;&gt;"",IF(INDEX('分け方の表'!$N$4:$N$53,O2071)="（数えない）","",INDEX('分け方の表'!$N$4:$N$53,O2071)&amp;""),IF(I2071&amp;""="1",IF((Q2071&lt;&gt;"")*(D2071&lt;0)*(IFERROR(INDEX('入力'!$E$30:$E$88,MATCH(Q2071,'入力'!$A$30:$A$88,0)),"")="貯める・増やす"),Q2071,""),IF(A2071&amp;""="0","",IF(Q2071&lt;&gt;"",Q2071,R2071))))))</f>
        <v/>
      </c>
      <c r="T2071" s="56">
        <f>IF(S2071="","",IF(IFERROR(INDEX('入力'!$E$30:$E$88,MATCH(S2071,'入力'!$A$30:$A$88,0)),"")="入るお金",D2071,-D2071))</f>
        <v/>
      </c>
      <c r="U2071" s="39">
        <f>IF(L2071="","",IF(L2071&lt;&gt;1,"見出しなど",IF(N2071=1,"重なり",IF(S2071="",IF(O2071&gt;0,"数えない（直した）",IF(I2071&amp;""="1","振替",IF(A2071&amp;""="0","計算対象外","数えない"))),IF(COUNTIFS('入力'!$A$30:$A$88,S2071)=0,"一覧にない費目",IF(O2071&gt;0,"直した",IF(S2071="未分類","未分類","OK")))))))</f>
        <v/>
      </c>
    </row>
    <row r="2072">
      <c r="A2072" s="40" t="n"/>
      <c r="B2072" s="34" t="n"/>
      <c r="C2072" s="35" t="n"/>
      <c r="D2072" s="36" t="n"/>
      <c r="E2072" s="35" t="n"/>
      <c r="F2072" s="35" t="n"/>
      <c r="G2072" s="35" t="n"/>
      <c r="H2072" s="35" t="n"/>
      <c r="I2072" s="40" t="n"/>
      <c r="J2072" s="35" t="n"/>
      <c r="L2072" s="39">
        <f>IF(B2072="","",IFERROR(YEAR(B2072)*0+D2072*0+1,0))</f>
        <v/>
      </c>
      <c r="M2072" s="55">
        <f>IF(L2072&lt;&gt;1,"",IF(O2072&gt;0,IF(INDEX('分け方の表'!$O$4:$O$53,O2072)&lt;&gt;"",DATE(YEAR(INDEX('分け方の表'!$O$4:$O$53,O2072)),MONTH(INDEX('分け方の表'!$O$4:$O$53,O2072)),1),DATE(YEAR(B2072),MONTH(B2072),1)),DATE(YEAR(B2072),MONTH(B2072),1)))</f>
        <v/>
      </c>
      <c r="N2072" s="39">
        <f>IF(L2072&lt;&gt;1,"",IF(J2072="",0,IF(COUNTIFS($J$4:J2072,J2072)&gt;1,1,0)))</f>
        <v/>
      </c>
      <c r="O2072" s="39">
        <f>IF(L2072&lt;&gt;1,"",IF(J2072="",0,IFERROR(MATCH(J2072,'分け方の表'!$M$4:$M$53,0),0)))</f>
        <v/>
      </c>
      <c r="P2072" s="39">
        <f>IF(L2072&lt;&gt;1,"",IF(SUMPRODUCT((COUNTIFS(C2072,"*"&amp;'分け方の表'!$F$4:$F$23&amp;"*")&gt;0)*('分け方の表'!$F$4:$F$23&lt;&gt;"")*'分け方の表'!$I$4:$I$23)=0,99,1+COUNTIFS('分け方の表'!$I$4:$I$23,"&gt;"&amp;SUMPRODUCT((COUNTIFS(C2072,"*"&amp;'分け方の表'!$F$4:$F$23&amp;"*")&gt;0)*('分け方の表'!$F$4:$F$23&lt;&gt;"")*'分け方の表'!$I$4:$I$23))))</f>
        <v/>
      </c>
      <c r="Q2072" s="39">
        <f>IF(L2072&lt;&gt;1,"",IF(P2072&gt;=99,"",INDEX('分け方の表'!$G$4:$G$23,P2072)&amp;""))</f>
        <v/>
      </c>
      <c r="R2072" s="39">
        <f>IF(L2072&lt;&gt;1,"",IF((F2072="収入")*(G2072="給与")*(E2072&lt;&gt;"")*(COUNTIFS('分け方の表'!$J$4:$J$13,E2072)&gt;0),INDEX('分け方の表'!$K$4:$K$13,MATCH(E2072,'分け方の表'!$J$4:$J$13,0))&amp;"",IFERROR(INDEX('分け方の表'!$C$4:$C$103,MATCH(F2072&amp;"|"&amp;G2072,'分け方の表'!$D$4:$D$103,0))&amp;"",IFERROR(INDEX('分け方の表'!$C$4:$C$103,MATCH(F2072&amp;"|（ほか全部）",'分け方の表'!$D$4:$D$103,0))&amp;"","未分類"))))</f>
        <v/>
      </c>
      <c r="S2072" s="39">
        <f>IF(L2072&lt;&gt;1,"",IF(N2072=1,"",IF(IF(O2072&gt;0,INDEX('分け方の表'!$N$4:$N$53,O2072)&amp;"","")&lt;&gt;"",IF(INDEX('分け方の表'!$N$4:$N$53,O2072)="（数えない）","",INDEX('分け方の表'!$N$4:$N$53,O2072)&amp;""),IF(I2072&amp;""="1",IF((Q2072&lt;&gt;"")*(D2072&lt;0)*(IFERROR(INDEX('入力'!$E$30:$E$88,MATCH(Q2072,'入力'!$A$30:$A$88,0)),"")="貯める・増やす"),Q2072,""),IF(A2072&amp;""="0","",IF(Q2072&lt;&gt;"",Q2072,R2072))))))</f>
        <v/>
      </c>
      <c r="T2072" s="56">
        <f>IF(S2072="","",IF(IFERROR(INDEX('入力'!$E$30:$E$88,MATCH(S2072,'入力'!$A$30:$A$88,0)),"")="入るお金",D2072,-D2072))</f>
        <v/>
      </c>
      <c r="U2072" s="39">
        <f>IF(L2072="","",IF(L2072&lt;&gt;1,"見出しなど",IF(N2072=1,"重なり",IF(S2072="",IF(O2072&gt;0,"数えない（直した）",IF(I2072&amp;""="1","振替",IF(A2072&amp;""="0","計算対象外","数えない"))),IF(COUNTIFS('入力'!$A$30:$A$88,S2072)=0,"一覧にない費目",IF(O2072&gt;0,"直した",IF(S2072="未分類","未分類","OK")))))))</f>
        <v/>
      </c>
    </row>
    <row r="2073">
      <c r="A2073" s="40" t="n"/>
      <c r="B2073" s="34" t="n"/>
      <c r="C2073" s="35" t="n"/>
      <c r="D2073" s="36" t="n"/>
      <c r="E2073" s="35" t="n"/>
      <c r="F2073" s="35" t="n"/>
      <c r="G2073" s="35" t="n"/>
      <c r="H2073" s="35" t="n"/>
      <c r="I2073" s="40" t="n"/>
      <c r="J2073" s="35" t="n"/>
      <c r="L2073" s="39">
        <f>IF(B2073="","",IFERROR(YEAR(B2073)*0+D2073*0+1,0))</f>
        <v/>
      </c>
      <c r="M2073" s="55">
        <f>IF(L2073&lt;&gt;1,"",IF(O2073&gt;0,IF(INDEX('分け方の表'!$O$4:$O$53,O2073)&lt;&gt;"",DATE(YEAR(INDEX('分け方の表'!$O$4:$O$53,O2073)),MONTH(INDEX('分け方の表'!$O$4:$O$53,O2073)),1),DATE(YEAR(B2073),MONTH(B2073),1)),DATE(YEAR(B2073),MONTH(B2073),1)))</f>
        <v/>
      </c>
      <c r="N2073" s="39">
        <f>IF(L2073&lt;&gt;1,"",IF(J2073="",0,IF(COUNTIFS($J$4:J2073,J2073)&gt;1,1,0)))</f>
        <v/>
      </c>
      <c r="O2073" s="39">
        <f>IF(L2073&lt;&gt;1,"",IF(J2073="",0,IFERROR(MATCH(J2073,'分け方の表'!$M$4:$M$53,0),0)))</f>
        <v/>
      </c>
      <c r="P2073" s="39">
        <f>IF(L2073&lt;&gt;1,"",IF(SUMPRODUCT((COUNTIFS(C2073,"*"&amp;'分け方の表'!$F$4:$F$23&amp;"*")&gt;0)*('分け方の表'!$F$4:$F$23&lt;&gt;"")*'分け方の表'!$I$4:$I$23)=0,99,1+COUNTIFS('分け方の表'!$I$4:$I$23,"&gt;"&amp;SUMPRODUCT((COUNTIFS(C2073,"*"&amp;'分け方の表'!$F$4:$F$23&amp;"*")&gt;0)*('分け方の表'!$F$4:$F$23&lt;&gt;"")*'分け方の表'!$I$4:$I$23))))</f>
        <v/>
      </c>
      <c r="Q2073" s="39">
        <f>IF(L2073&lt;&gt;1,"",IF(P2073&gt;=99,"",INDEX('分け方の表'!$G$4:$G$23,P2073)&amp;""))</f>
        <v/>
      </c>
      <c r="R2073" s="39">
        <f>IF(L2073&lt;&gt;1,"",IF((F2073="収入")*(G2073="給与")*(E2073&lt;&gt;"")*(COUNTIFS('分け方の表'!$J$4:$J$13,E2073)&gt;0),INDEX('分け方の表'!$K$4:$K$13,MATCH(E2073,'分け方の表'!$J$4:$J$13,0))&amp;"",IFERROR(INDEX('分け方の表'!$C$4:$C$103,MATCH(F2073&amp;"|"&amp;G2073,'分け方の表'!$D$4:$D$103,0))&amp;"",IFERROR(INDEX('分け方の表'!$C$4:$C$103,MATCH(F2073&amp;"|（ほか全部）",'分け方の表'!$D$4:$D$103,0))&amp;"","未分類"))))</f>
        <v/>
      </c>
      <c r="S2073" s="39">
        <f>IF(L2073&lt;&gt;1,"",IF(N2073=1,"",IF(IF(O2073&gt;0,INDEX('分け方の表'!$N$4:$N$53,O2073)&amp;"","")&lt;&gt;"",IF(INDEX('分け方の表'!$N$4:$N$53,O2073)="（数えない）","",INDEX('分け方の表'!$N$4:$N$53,O2073)&amp;""),IF(I2073&amp;""="1",IF((Q2073&lt;&gt;"")*(D2073&lt;0)*(IFERROR(INDEX('入力'!$E$30:$E$88,MATCH(Q2073,'入力'!$A$30:$A$88,0)),"")="貯める・増やす"),Q2073,""),IF(A2073&amp;""="0","",IF(Q2073&lt;&gt;"",Q2073,R2073))))))</f>
        <v/>
      </c>
      <c r="T2073" s="56">
        <f>IF(S2073="","",IF(IFERROR(INDEX('入力'!$E$30:$E$88,MATCH(S2073,'入力'!$A$30:$A$88,0)),"")="入るお金",D2073,-D2073))</f>
        <v/>
      </c>
      <c r="U2073" s="39">
        <f>IF(L2073="","",IF(L2073&lt;&gt;1,"見出しなど",IF(N2073=1,"重なり",IF(S2073="",IF(O2073&gt;0,"数えない（直した）",IF(I2073&amp;""="1","振替",IF(A2073&amp;""="0","計算対象外","数えない"))),IF(COUNTIFS('入力'!$A$30:$A$88,S2073)=0,"一覧にない費目",IF(O2073&gt;0,"直した",IF(S2073="未分類","未分類","OK")))))))</f>
        <v/>
      </c>
    </row>
    <row r="2074">
      <c r="A2074" s="40" t="n"/>
      <c r="B2074" s="34" t="n"/>
      <c r="C2074" s="35" t="n"/>
      <c r="D2074" s="36" t="n"/>
      <c r="E2074" s="35" t="n"/>
      <c r="F2074" s="35" t="n"/>
      <c r="G2074" s="35" t="n"/>
      <c r="H2074" s="35" t="n"/>
      <c r="I2074" s="40" t="n"/>
      <c r="J2074" s="35" t="n"/>
      <c r="L2074" s="39">
        <f>IF(B2074="","",IFERROR(YEAR(B2074)*0+D2074*0+1,0))</f>
        <v/>
      </c>
      <c r="M2074" s="55">
        <f>IF(L2074&lt;&gt;1,"",IF(O2074&gt;0,IF(INDEX('分け方の表'!$O$4:$O$53,O2074)&lt;&gt;"",DATE(YEAR(INDEX('分け方の表'!$O$4:$O$53,O2074)),MONTH(INDEX('分け方の表'!$O$4:$O$53,O2074)),1),DATE(YEAR(B2074),MONTH(B2074),1)),DATE(YEAR(B2074),MONTH(B2074),1)))</f>
        <v/>
      </c>
      <c r="N2074" s="39">
        <f>IF(L2074&lt;&gt;1,"",IF(J2074="",0,IF(COUNTIFS($J$4:J2074,J2074)&gt;1,1,0)))</f>
        <v/>
      </c>
      <c r="O2074" s="39">
        <f>IF(L2074&lt;&gt;1,"",IF(J2074="",0,IFERROR(MATCH(J2074,'分け方の表'!$M$4:$M$53,0),0)))</f>
        <v/>
      </c>
      <c r="P2074" s="39">
        <f>IF(L2074&lt;&gt;1,"",IF(SUMPRODUCT((COUNTIFS(C2074,"*"&amp;'分け方の表'!$F$4:$F$23&amp;"*")&gt;0)*('分け方の表'!$F$4:$F$23&lt;&gt;"")*'分け方の表'!$I$4:$I$23)=0,99,1+COUNTIFS('分け方の表'!$I$4:$I$23,"&gt;"&amp;SUMPRODUCT((COUNTIFS(C2074,"*"&amp;'分け方の表'!$F$4:$F$23&amp;"*")&gt;0)*('分け方の表'!$F$4:$F$23&lt;&gt;"")*'分け方の表'!$I$4:$I$23))))</f>
        <v/>
      </c>
      <c r="Q2074" s="39">
        <f>IF(L2074&lt;&gt;1,"",IF(P2074&gt;=99,"",INDEX('分け方の表'!$G$4:$G$23,P2074)&amp;""))</f>
        <v/>
      </c>
      <c r="R2074" s="39">
        <f>IF(L2074&lt;&gt;1,"",IF((F2074="収入")*(G2074="給与")*(E2074&lt;&gt;"")*(COUNTIFS('分け方の表'!$J$4:$J$13,E2074)&gt;0),INDEX('分け方の表'!$K$4:$K$13,MATCH(E2074,'分け方の表'!$J$4:$J$13,0))&amp;"",IFERROR(INDEX('分け方の表'!$C$4:$C$103,MATCH(F2074&amp;"|"&amp;G2074,'分け方の表'!$D$4:$D$103,0))&amp;"",IFERROR(INDEX('分け方の表'!$C$4:$C$103,MATCH(F2074&amp;"|（ほか全部）",'分け方の表'!$D$4:$D$103,0))&amp;"","未分類"))))</f>
        <v/>
      </c>
      <c r="S2074" s="39">
        <f>IF(L2074&lt;&gt;1,"",IF(N2074=1,"",IF(IF(O2074&gt;0,INDEX('分け方の表'!$N$4:$N$53,O2074)&amp;"","")&lt;&gt;"",IF(INDEX('分け方の表'!$N$4:$N$53,O2074)="（数えない）","",INDEX('分け方の表'!$N$4:$N$53,O2074)&amp;""),IF(I2074&amp;""="1",IF((Q2074&lt;&gt;"")*(D2074&lt;0)*(IFERROR(INDEX('入力'!$E$30:$E$88,MATCH(Q2074,'入力'!$A$30:$A$88,0)),"")="貯める・増やす"),Q2074,""),IF(A2074&amp;""="0","",IF(Q2074&lt;&gt;"",Q2074,R2074))))))</f>
        <v/>
      </c>
      <c r="T2074" s="56">
        <f>IF(S2074="","",IF(IFERROR(INDEX('入力'!$E$30:$E$88,MATCH(S2074,'入力'!$A$30:$A$88,0)),"")="入るお金",D2074,-D2074))</f>
        <v/>
      </c>
      <c r="U2074" s="39">
        <f>IF(L2074="","",IF(L2074&lt;&gt;1,"見出しなど",IF(N2074=1,"重なり",IF(S2074="",IF(O2074&gt;0,"数えない（直した）",IF(I2074&amp;""="1","振替",IF(A2074&amp;""="0","計算対象外","数えない"))),IF(COUNTIFS('入力'!$A$30:$A$88,S2074)=0,"一覧にない費目",IF(O2074&gt;0,"直した",IF(S2074="未分類","未分類","OK")))))))</f>
        <v/>
      </c>
    </row>
    <row r="2075">
      <c r="A2075" s="40" t="n"/>
      <c r="B2075" s="34" t="n"/>
      <c r="C2075" s="35" t="n"/>
      <c r="D2075" s="36" t="n"/>
      <c r="E2075" s="35" t="n"/>
      <c r="F2075" s="35" t="n"/>
      <c r="G2075" s="35" t="n"/>
      <c r="H2075" s="35" t="n"/>
      <c r="I2075" s="40" t="n"/>
      <c r="J2075" s="35" t="n"/>
      <c r="L2075" s="39">
        <f>IF(B2075="","",IFERROR(YEAR(B2075)*0+D2075*0+1,0))</f>
        <v/>
      </c>
      <c r="M2075" s="55">
        <f>IF(L2075&lt;&gt;1,"",IF(O2075&gt;0,IF(INDEX('分け方の表'!$O$4:$O$53,O2075)&lt;&gt;"",DATE(YEAR(INDEX('分け方の表'!$O$4:$O$53,O2075)),MONTH(INDEX('分け方の表'!$O$4:$O$53,O2075)),1),DATE(YEAR(B2075),MONTH(B2075),1)),DATE(YEAR(B2075),MONTH(B2075),1)))</f>
        <v/>
      </c>
      <c r="N2075" s="39">
        <f>IF(L2075&lt;&gt;1,"",IF(J2075="",0,IF(COUNTIFS($J$4:J2075,J2075)&gt;1,1,0)))</f>
        <v/>
      </c>
      <c r="O2075" s="39">
        <f>IF(L2075&lt;&gt;1,"",IF(J2075="",0,IFERROR(MATCH(J2075,'分け方の表'!$M$4:$M$53,0),0)))</f>
        <v/>
      </c>
      <c r="P2075" s="39">
        <f>IF(L2075&lt;&gt;1,"",IF(SUMPRODUCT((COUNTIFS(C2075,"*"&amp;'分け方の表'!$F$4:$F$23&amp;"*")&gt;0)*('分け方の表'!$F$4:$F$23&lt;&gt;"")*'分け方の表'!$I$4:$I$23)=0,99,1+COUNTIFS('分け方の表'!$I$4:$I$23,"&gt;"&amp;SUMPRODUCT((COUNTIFS(C2075,"*"&amp;'分け方の表'!$F$4:$F$23&amp;"*")&gt;0)*('分け方の表'!$F$4:$F$23&lt;&gt;"")*'分け方の表'!$I$4:$I$23))))</f>
        <v/>
      </c>
      <c r="Q2075" s="39">
        <f>IF(L2075&lt;&gt;1,"",IF(P2075&gt;=99,"",INDEX('分け方の表'!$G$4:$G$23,P2075)&amp;""))</f>
        <v/>
      </c>
      <c r="R2075" s="39">
        <f>IF(L2075&lt;&gt;1,"",IF((F2075="収入")*(G2075="給与")*(E2075&lt;&gt;"")*(COUNTIFS('分け方の表'!$J$4:$J$13,E2075)&gt;0),INDEX('分け方の表'!$K$4:$K$13,MATCH(E2075,'分け方の表'!$J$4:$J$13,0))&amp;"",IFERROR(INDEX('分け方の表'!$C$4:$C$103,MATCH(F2075&amp;"|"&amp;G2075,'分け方の表'!$D$4:$D$103,0))&amp;"",IFERROR(INDEX('分け方の表'!$C$4:$C$103,MATCH(F2075&amp;"|（ほか全部）",'分け方の表'!$D$4:$D$103,0))&amp;"","未分類"))))</f>
        <v/>
      </c>
      <c r="S2075" s="39">
        <f>IF(L2075&lt;&gt;1,"",IF(N2075=1,"",IF(IF(O2075&gt;0,INDEX('分け方の表'!$N$4:$N$53,O2075)&amp;"","")&lt;&gt;"",IF(INDEX('分け方の表'!$N$4:$N$53,O2075)="（数えない）","",INDEX('分け方の表'!$N$4:$N$53,O2075)&amp;""),IF(I2075&amp;""="1",IF((Q2075&lt;&gt;"")*(D2075&lt;0)*(IFERROR(INDEX('入力'!$E$30:$E$88,MATCH(Q2075,'入力'!$A$30:$A$88,0)),"")="貯める・増やす"),Q2075,""),IF(A2075&amp;""="0","",IF(Q2075&lt;&gt;"",Q2075,R2075))))))</f>
        <v/>
      </c>
      <c r="T2075" s="56">
        <f>IF(S2075="","",IF(IFERROR(INDEX('入力'!$E$30:$E$88,MATCH(S2075,'入力'!$A$30:$A$88,0)),"")="入るお金",D2075,-D2075))</f>
        <v/>
      </c>
      <c r="U2075" s="39">
        <f>IF(L2075="","",IF(L2075&lt;&gt;1,"見出しなど",IF(N2075=1,"重なり",IF(S2075="",IF(O2075&gt;0,"数えない（直した）",IF(I2075&amp;""="1","振替",IF(A2075&amp;""="0","計算対象外","数えない"))),IF(COUNTIFS('入力'!$A$30:$A$88,S2075)=0,"一覧にない費目",IF(O2075&gt;0,"直した",IF(S2075="未分類","未分類","OK")))))))</f>
        <v/>
      </c>
    </row>
    <row r="2076">
      <c r="A2076" s="40" t="n"/>
      <c r="B2076" s="34" t="n"/>
      <c r="C2076" s="35" t="n"/>
      <c r="D2076" s="36" t="n"/>
      <c r="E2076" s="35" t="n"/>
      <c r="F2076" s="35" t="n"/>
      <c r="G2076" s="35" t="n"/>
      <c r="H2076" s="35" t="n"/>
      <c r="I2076" s="40" t="n"/>
      <c r="J2076" s="35" t="n"/>
      <c r="L2076" s="39">
        <f>IF(B2076="","",IFERROR(YEAR(B2076)*0+D2076*0+1,0))</f>
        <v/>
      </c>
      <c r="M2076" s="55">
        <f>IF(L2076&lt;&gt;1,"",IF(O2076&gt;0,IF(INDEX('分け方の表'!$O$4:$O$53,O2076)&lt;&gt;"",DATE(YEAR(INDEX('分け方の表'!$O$4:$O$53,O2076)),MONTH(INDEX('分け方の表'!$O$4:$O$53,O2076)),1),DATE(YEAR(B2076),MONTH(B2076),1)),DATE(YEAR(B2076),MONTH(B2076),1)))</f>
        <v/>
      </c>
      <c r="N2076" s="39">
        <f>IF(L2076&lt;&gt;1,"",IF(J2076="",0,IF(COUNTIFS($J$4:J2076,J2076)&gt;1,1,0)))</f>
        <v/>
      </c>
      <c r="O2076" s="39">
        <f>IF(L2076&lt;&gt;1,"",IF(J2076="",0,IFERROR(MATCH(J2076,'分け方の表'!$M$4:$M$53,0),0)))</f>
        <v/>
      </c>
      <c r="P2076" s="39">
        <f>IF(L2076&lt;&gt;1,"",IF(SUMPRODUCT((COUNTIFS(C2076,"*"&amp;'分け方の表'!$F$4:$F$23&amp;"*")&gt;0)*('分け方の表'!$F$4:$F$23&lt;&gt;"")*'分け方の表'!$I$4:$I$23)=0,99,1+COUNTIFS('分け方の表'!$I$4:$I$23,"&gt;"&amp;SUMPRODUCT((COUNTIFS(C2076,"*"&amp;'分け方の表'!$F$4:$F$23&amp;"*")&gt;0)*('分け方の表'!$F$4:$F$23&lt;&gt;"")*'分け方の表'!$I$4:$I$23))))</f>
        <v/>
      </c>
      <c r="Q2076" s="39">
        <f>IF(L2076&lt;&gt;1,"",IF(P2076&gt;=99,"",INDEX('分け方の表'!$G$4:$G$23,P2076)&amp;""))</f>
        <v/>
      </c>
      <c r="R2076" s="39">
        <f>IF(L2076&lt;&gt;1,"",IF((F2076="収入")*(G2076="給与")*(E2076&lt;&gt;"")*(COUNTIFS('分け方の表'!$J$4:$J$13,E2076)&gt;0),INDEX('分け方の表'!$K$4:$K$13,MATCH(E2076,'分け方の表'!$J$4:$J$13,0))&amp;"",IFERROR(INDEX('分け方の表'!$C$4:$C$103,MATCH(F2076&amp;"|"&amp;G2076,'分け方の表'!$D$4:$D$103,0))&amp;"",IFERROR(INDEX('分け方の表'!$C$4:$C$103,MATCH(F2076&amp;"|（ほか全部）",'分け方の表'!$D$4:$D$103,0))&amp;"","未分類"))))</f>
        <v/>
      </c>
      <c r="S2076" s="39">
        <f>IF(L2076&lt;&gt;1,"",IF(N2076=1,"",IF(IF(O2076&gt;0,INDEX('分け方の表'!$N$4:$N$53,O2076)&amp;"","")&lt;&gt;"",IF(INDEX('分け方の表'!$N$4:$N$53,O2076)="（数えない）","",INDEX('分け方の表'!$N$4:$N$53,O2076)&amp;""),IF(I2076&amp;""="1",IF((Q2076&lt;&gt;"")*(D2076&lt;0)*(IFERROR(INDEX('入力'!$E$30:$E$88,MATCH(Q2076,'入力'!$A$30:$A$88,0)),"")="貯める・増やす"),Q2076,""),IF(A2076&amp;""="0","",IF(Q2076&lt;&gt;"",Q2076,R2076))))))</f>
        <v/>
      </c>
      <c r="T2076" s="56">
        <f>IF(S2076="","",IF(IFERROR(INDEX('入力'!$E$30:$E$88,MATCH(S2076,'入力'!$A$30:$A$88,0)),"")="入るお金",D2076,-D2076))</f>
        <v/>
      </c>
      <c r="U2076" s="39">
        <f>IF(L2076="","",IF(L2076&lt;&gt;1,"見出しなど",IF(N2076=1,"重なり",IF(S2076="",IF(O2076&gt;0,"数えない（直した）",IF(I2076&amp;""="1","振替",IF(A2076&amp;""="0","計算対象外","数えない"))),IF(COUNTIFS('入力'!$A$30:$A$88,S2076)=0,"一覧にない費目",IF(O2076&gt;0,"直した",IF(S2076="未分類","未分類","OK")))))))</f>
        <v/>
      </c>
    </row>
    <row r="2077">
      <c r="A2077" s="40" t="n"/>
      <c r="B2077" s="34" t="n"/>
      <c r="C2077" s="35" t="n"/>
      <c r="D2077" s="36" t="n"/>
      <c r="E2077" s="35" t="n"/>
      <c r="F2077" s="35" t="n"/>
      <c r="G2077" s="35" t="n"/>
      <c r="H2077" s="35" t="n"/>
      <c r="I2077" s="40" t="n"/>
      <c r="J2077" s="35" t="n"/>
      <c r="L2077" s="39">
        <f>IF(B2077="","",IFERROR(YEAR(B2077)*0+D2077*0+1,0))</f>
        <v/>
      </c>
      <c r="M2077" s="55">
        <f>IF(L2077&lt;&gt;1,"",IF(O2077&gt;0,IF(INDEX('分け方の表'!$O$4:$O$53,O2077)&lt;&gt;"",DATE(YEAR(INDEX('分け方の表'!$O$4:$O$53,O2077)),MONTH(INDEX('分け方の表'!$O$4:$O$53,O2077)),1),DATE(YEAR(B2077),MONTH(B2077),1)),DATE(YEAR(B2077),MONTH(B2077),1)))</f>
        <v/>
      </c>
      <c r="N2077" s="39">
        <f>IF(L2077&lt;&gt;1,"",IF(J2077="",0,IF(COUNTIFS($J$4:J2077,J2077)&gt;1,1,0)))</f>
        <v/>
      </c>
      <c r="O2077" s="39">
        <f>IF(L2077&lt;&gt;1,"",IF(J2077="",0,IFERROR(MATCH(J2077,'分け方の表'!$M$4:$M$53,0),0)))</f>
        <v/>
      </c>
      <c r="P2077" s="39">
        <f>IF(L2077&lt;&gt;1,"",IF(SUMPRODUCT((COUNTIFS(C2077,"*"&amp;'分け方の表'!$F$4:$F$23&amp;"*")&gt;0)*('分け方の表'!$F$4:$F$23&lt;&gt;"")*'分け方の表'!$I$4:$I$23)=0,99,1+COUNTIFS('分け方の表'!$I$4:$I$23,"&gt;"&amp;SUMPRODUCT((COUNTIFS(C2077,"*"&amp;'分け方の表'!$F$4:$F$23&amp;"*")&gt;0)*('分け方の表'!$F$4:$F$23&lt;&gt;"")*'分け方の表'!$I$4:$I$23))))</f>
        <v/>
      </c>
      <c r="Q2077" s="39">
        <f>IF(L2077&lt;&gt;1,"",IF(P2077&gt;=99,"",INDEX('分け方の表'!$G$4:$G$23,P2077)&amp;""))</f>
        <v/>
      </c>
      <c r="R2077" s="39">
        <f>IF(L2077&lt;&gt;1,"",IF((F2077="収入")*(G2077="給与")*(E2077&lt;&gt;"")*(COUNTIFS('分け方の表'!$J$4:$J$13,E2077)&gt;0),INDEX('分け方の表'!$K$4:$K$13,MATCH(E2077,'分け方の表'!$J$4:$J$13,0))&amp;"",IFERROR(INDEX('分け方の表'!$C$4:$C$103,MATCH(F2077&amp;"|"&amp;G2077,'分け方の表'!$D$4:$D$103,0))&amp;"",IFERROR(INDEX('分け方の表'!$C$4:$C$103,MATCH(F2077&amp;"|（ほか全部）",'分け方の表'!$D$4:$D$103,0))&amp;"","未分類"))))</f>
        <v/>
      </c>
      <c r="S2077" s="39">
        <f>IF(L2077&lt;&gt;1,"",IF(N2077=1,"",IF(IF(O2077&gt;0,INDEX('分け方の表'!$N$4:$N$53,O2077)&amp;"","")&lt;&gt;"",IF(INDEX('分け方の表'!$N$4:$N$53,O2077)="（数えない）","",INDEX('分け方の表'!$N$4:$N$53,O2077)&amp;""),IF(I2077&amp;""="1",IF((Q2077&lt;&gt;"")*(D2077&lt;0)*(IFERROR(INDEX('入力'!$E$30:$E$88,MATCH(Q2077,'入力'!$A$30:$A$88,0)),"")="貯める・増やす"),Q2077,""),IF(A2077&amp;""="0","",IF(Q2077&lt;&gt;"",Q2077,R2077))))))</f>
        <v/>
      </c>
      <c r="T2077" s="56">
        <f>IF(S2077="","",IF(IFERROR(INDEX('入力'!$E$30:$E$88,MATCH(S2077,'入力'!$A$30:$A$88,0)),"")="入るお金",D2077,-D2077))</f>
        <v/>
      </c>
      <c r="U2077" s="39">
        <f>IF(L2077="","",IF(L2077&lt;&gt;1,"見出しなど",IF(N2077=1,"重なり",IF(S2077="",IF(O2077&gt;0,"数えない（直した）",IF(I2077&amp;""="1","振替",IF(A2077&amp;""="0","計算対象外","数えない"))),IF(COUNTIFS('入力'!$A$30:$A$88,S2077)=0,"一覧にない費目",IF(O2077&gt;0,"直した",IF(S2077="未分類","未分類","OK")))))))</f>
        <v/>
      </c>
    </row>
    <row r="2078">
      <c r="A2078" s="40" t="n"/>
      <c r="B2078" s="34" t="n"/>
      <c r="C2078" s="35" t="n"/>
      <c r="D2078" s="36" t="n"/>
      <c r="E2078" s="35" t="n"/>
      <c r="F2078" s="35" t="n"/>
      <c r="G2078" s="35" t="n"/>
      <c r="H2078" s="35" t="n"/>
      <c r="I2078" s="40" t="n"/>
      <c r="J2078" s="35" t="n"/>
      <c r="L2078" s="39">
        <f>IF(B2078="","",IFERROR(YEAR(B2078)*0+D2078*0+1,0))</f>
        <v/>
      </c>
      <c r="M2078" s="55">
        <f>IF(L2078&lt;&gt;1,"",IF(O2078&gt;0,IF(INDEX('分け方の表'!$O$4:$O$53,O2078)&lt;&gt;"",DATE(YEAR(INDEX('分け方の表'!$O$4:$O$53,O2078)),MONTH(INDEX('分け方の表'!$O$4:$O$53,O2078)),1),DATE(YEAR(B2078),MONTH(B2078),1)),DATE(YEAR(B2078),MONTH(B2078),1)))</f>
        <v/>
      </c>
      <c r="N2078" s="39">
        <f>IF(L2078&lt;&gt;1,"",IF(J2078="",0,IF(COUNTIFS($J$4:J2078,J2078)&gt;1,1,0)))</f>
        <v/>
      </c>
      <c r="O2078" s="39">
        <f>IF(L2078&lt;&gt;1,"",IF(J2078="",0,IFERROR(MATCH(J2078,'分け方の表'!$M$4:$M$53,0),0)))</f>
        <v/>
      </c>
      <c r="P2078" s="39">
        <f>IF(L2078&lt;&gt;1,"",IF(SUMPRODUCT((COUNTIFS(C2078,"*"&amp;'分け方の表'!$F$4:$F$23&amp;"*")&gt;0)*('分け方の表'!$F$4:$F$23&lt;&gt;"")*'分け方の表'!$I$4:$I$23)=0,99,1+COUNTIFS('分け方の表'!$I$4:$I$23,"&gt;"&amp;SUMPRODUCT((COUNTIFS(C2078,"*"&amp;'分け方の表'!$F$4:$F$23&amp;"*")&gt;0)*('分け方の表'!$F$4:$F$23&lt;&gt;"")*'分け方の表'!$I$4:$I$23))))</f>
        <v/>
      </c>
      <c r="Q2078" s="39">
        <f>IF(L2078&lt;&gt;1,"",IF(P2078&gt;=99,"",INDEX('分け方の表'!$G$4:$G$23,P2078)&amp;""))</f>
        <v/>
      </c>
      <c r="R2078" s="39">
        <f>IF(L2078&lt;&gt;1,"",IF((F2078="収入")*(G2078="給与")*(E2078&lt;&gt;"")*(COUNTIFS('分け方の表'!$J$4:$J$13,E2078)&gt;0),INDEX('分け方の表'!$K$4:$K$13,MATCH(E2078,'分け方の表'!$J$4:$J$13,0))&amp;"",IFERROR(INDEX('分け方の表'!$C$4:$C$103,MATCH(F2078&amp;"|"&amp;G2078,'分け方の表'!$D$4:$D$103,0))&amp;"",IFERROR(INDEX('分け方の表'!$C$4:$C$103,MATCH(F2078&amp;"|（ほか全部）",'分け方の表'!$D$4:$D$103,0))&amp;"","未分類"))))</f>
        <v/>
      </c>
      <c r="S2078" s="39">
        <f>IF(L2078&lt;&gt;1,"",IF(N2078=1,"",IF(IF(O2078&gt;0,INDEX('分け方の表'!$N$4:$N$53,O2078)&amp;"","")&lt;&gt;"",IF(INDEX('分け方の表'!$N$4:$N$53,O2078)="（数えない）","",INDEX('分け方の表'!$N$4:$N$53,O2078)&amp;""),IF(I2078&amp;""="1",IF((Q2078&lt;&gt;"")*(D2078&lt;0)*(IFERROR(INDEX('入力'!$E$30:$E$88,MATCH(Q2078,'入力'!$A$30:$A$88,0)),"")="貯める・増やす"),Q2078,""),IF(A2078&amp;""="0","",IF(Q2078&lt;&gt;"",Q2078,R2078))))))</f>
        <v/>
      </c>
      <c r="T2078" s="56">
        <f>IF(S2078="","",IF(IFERROR(INDEX('入力'!$E$30:$E$88,MATCH(S2078,'入力'!$A$30:$A$88,0)),"")="入るお金",D2078,-D2078))</f>
        <v/>
      </c>
      <c r="U2078" s="39">
        <f>IF(L2078="","",IF(L2078&lt;&gt;1,"見出しなど",IF(N2078=1,"重なり",IF(S2078="",IF(O2078&gt;0,"数えない（直した）",IF(I2078&amp;""="1","振替",IF(A2078&amp;""="0","計算対象外","数えない"))),IF(COUNTIFS('入力'!$A$30:$A$88,S2078)=0,"一覧にない費目",IF(O2078&gt;0,"直した",IF(S2078="未分類","未分類","OK")))))))</f>
        <v/>
      </c>
    </row>
    <row r="2079">
      <c r="A2079" s="40" t="n"/>
      <c r="B2079" s="34" t="n"/>
      <c r="C2079" s="35" t="n"/>
      <c r="D2079" s="36" t="n"/>
      <c r="E2079" s="35" t="n"/>
      <c r="F2079" s="35" t="n"/>
      <c r="G2079" s="35" t="n"/>
      <c r="H2079" s="35" t="n"/>
      <c r="I2079" s="40" t="n"/>
      <c r="J2079" s="35" t="n"/>
      <c r="L2079" s="39">
        <f>IF(B2079="","",IFERROR(YEAR(B2079)*0+D2079*0+1,0))</f>
        <v/>
      </c>
      <c r="M2079" s="55">
        <f>IF(L2079&lt;&gt;1,"",IF(O2079&gt;0,IF(INDEX('分け方の表'!$O$4:$O$53,O2079)&lt;&gt;"",DATE(YEAR(INDEX('分け方の表'!$O$4:$O$53,O2079)),MONTH(INDEX('分け方の表'!$O$4:$O$53,O2079)),1),DATE(YEAR(B2079),MONTH(B2079),1)),DATE(YEAR(B2079),MONTH(B2079),1)))</f>
        <v/>
      </c>
      <c r="N2079" s="39">
        <f>IF(L2079&lt;&gt;1,"",IF(J2079="",0,IF(COUNTIFS($J$4:J2079,J2079)&gt;1,1,0)))</f>
        <v/>
      </c>
      <c r="O2079" s="39">
        <f>IF(L2079&lt;&gt;1,"",IF(J2079="",0,IFERROR(MATCH(J2079,'分け方の表'!$M$4:$M$53,0),0)))</f>
        <v/>
      </c>
      <c r="P2079" s="39">
        <f>IF(L2079&lt;&gt;1,"",IF(SUMPRODUCT((COUNTIFS(C2079,"*"&amp;'分け方の表'!$F$4:$F$23&amp;"*")&gt;0)*('分け方の表'!$F$4:$F$23&lt;&gt;"")*'分け方の表'!$I$4:$I$23)=0,99,1+COUNTIFS('分け方の表'!$I$4:$I$23,"&gt;"&amp;SUMPRODUCT((COUNTIFS(C2079,"*"&amp;'分け方の表'!$F$4:$F$23&amp;"*")&gt;0)*('分け方の表'!$F$4:$F$23&lt;&gt;"")*'分け方の表'!$I$4:$I$23))))</f>
        <v/>
      </c>
      <c r="Q2079" s="39">
        <f>IF(L2079&lt;&gt;1,"",IF(P2079&gt;=99,"",INDEX('分け方の表'!$G$4:$G$23,P2079)&amp;""))</f>
        <v/>
      </c>
      <c r="R2079" s="39">
        <f>IF(L2079&lt;&gt;1,"",IF((F2079="収入")*(G2079="給与")*(E2079&lt;&gt;"")*(COUNTIFS('分け方の表'!$J$4:$J$13,E2079)&gt;0),INDEX('分け方の表'!$K$4:$K$13,MATCH(E2079,'分け方の表'!$J$4:$J$13,0))&amp;"",IFERROR(INDEX('分け方の表'!$C$4:$C$103,MATCH(F2079&amp;"|"&amp;G2079,'分け方の表'!$D$4:$D$103,0))&amp;"",IFERROR(INDEX('分け方の表'!$C$4:$C$103,MATCH(F2079&amp;"|（ほか全部）",'分け方の表'!$D$4:$D$103,0))&amp;"","未分類"))))</f>
        <v/>
      </c>
      <c r="S2079" s="39">
        <f>IF(L2079&lt;&gt;1,"",IF(N2079=1,"",IF(IF(O2079&gt;0,INDEX('分け方の表'!$N$4:$N$53,O2079)&amp;"","")&lt;&gt;"",IF(INDEX('分け方の表'!$N$4:$N$53,O2079)="（数えない）","",INDEX('分け方の表'!$N$4:$N$53,O2079)&amp;""),IF(I2079&amp;""="1",IF((Q2079&lt;&gt;"")*(D2079&lt;0)*(IFERROR(INDEX('入力'!$E$30:$E$88,MATCH(Q2079,'入力'!$A$30:$A$88,0)),"")="貯める・増やす"),Q2079,""),IF(A2079&amp;""="0","",IF(Q2079&lt;&gt;"",Q2079,R2079))))))</f>
        <v/>
      </c>
      <c r="T2079" s="56">
        <f>IF(S2079="","",IF(IFERROR(INDEX('入力'!$E$30:$E$88,MATCH(S2079,'入力'!$A$30:$A$88,0)),"")="入るお金",D2079,-D2079))</f>
        <v/>
      </c>
      <c r="U2079" s="39">
        <f>IF(L2079="","",IF(L2079&lt;&gt;1,"見出しなど",IF(N2079=1,"重なり",IF(S2079="",IF(O2079&gt;0,"数えない（直した）",IF(I2079&amp;""="1","振替",IF(A2079&amp;""="0","計算対象外","数えない"))),IF(COUNTIFS('入力'!$A$30:$A$88,S2079)=0,"一覧にない費目",IF(O2079&gt;0,"直した",IF(S2079="未分類","未分類","OK")))))))</f>
        <v/>
      </c>
    </row>
    <row r="2080">
      <c r="A2080" s="40" t="n"/>
      <c r="B2080" s="34" t="n"/>
      <c r="C2080" s="35" t="n"/>
      <c r="D2080" s="36" t="n"/>
      <c r="E2080" s="35" t="n"/>
      <c r="F2080" s="35" t="n"/>
      <c r="G2080" s="35" t="n"/>
      <c r="H2080" s="35" t="n"/>
      <c r="I2080" s="40" t="n"/>
      <c r="J2080" s="35" t="n"/>
      <c r="L2080" s="39">
        <f>IF(B2080="","",IFERROR(YEAR(B2080)*0+D2080*0+1,0))</f>
        <v/>
      </c>
      <c r="M2080" s="55">
        <f>IF(L2080&lt;&gt;1,"",IF(O2080&gt;0,IF(INDEX('分け方の表'!$O$4:$O$53,O2080)&lt;&gt;"",DATE(YEAR(INDEX('分け方の表'!$O$4:$O$53,O2080)),MONTH(INDEX('分け方の表'!$O$4:$O$53,O2080)),1),DATE(YEAR(B2080),MONTH(B2080),1)),DATE(YEAR(B2080),MONTH(B2080),1)))</f>
        <v/>
      </c>
      <c r="N2080" s="39">
        <f>IF(L2080&lt;&gt;1,"",IF(J2080="",0,IF(COUNTIFS($J$4:J2080,J2080)&gt;1,1,0)))</f>
        <v/>
      </c>
      <c r="O2080" s="39">
        <f>IF(L2080&lt;&gt;1,"",IF(J2080="",0,IFERROR(MATCH(J2080,'分け方の表'!$M$4:$M$53,0),0)))</f>
        <v/>
      </c>
      <c r="P2080" s="39">
        <f>IF(L2080&lt;&gt;1,"",IF(SUMPRODUCT((COUNTIFS(C2080,"*"&amp;'分け方の表'!$F$4:$F$23&amp;"*")&gt;0)*('分け方の表'!$F$4:$F$23&lt;&gt;"")*'分け方の表'!$I$4:$I$23)=0,99,1+COUNTIFS('分け方の表'!$I$4:$I$23,"&gt;"&amp;SUMPRODUCT((COUNTIFS(C2080,"*"&amp;'分け方の表'!$F$4:$F$23&amp;"*")&gt;0)*('分け方の表'!$F$4:$F$23&lt;&gt;"")*'分け方の表'!$I$4:$I$23))))</f>
        <v/>
      </c>
      <c r="Q2080" s="39">
        <f>IF(L2080&lt;&gt;1,"",IF(P2080&gt;=99,"",INDEX('分け方の表'!$G$4:$G$23,P2080)&amp;""))</f>
        <v/>
      </c>
      <c r="R2080" s="39">
        <f>IF(L2080&lt;&gt;1,"",IF((F2080="収入")*(G2080="給与")*(E2080&lt;&gt;"")*(COUNTIFS('分け方の表'!$J$4:$J$13,E2080)&gt;0),INDEX('分け方の表'!$K$4:$K$13,MATCH(E2080,'分け方の表'!$J$4:$J$13,0))&amp;"",IFERROR(INDEX('分け方の表'!$C$4:$C$103,MATCH(F2080&amp;"|"&amp;G2080,'分け方の表'!$D$4:$D$103,0))&amp;"",IFERROR(INDEX('分け方の表'!$C$4:$C$103,MATCH(F2080&amp;"|（ほか全部）",'分け方の表'!$D$4:$D$103,0))&amp;"","未分類"))))</f>
        <v/>
      </c>
      <c r="S2080" s="39">
        <f>IF(L2080&lt;&gt;1,"",IF(N2080=1,"",IF(IF(O2080&gt;0,INDEX('分け方の表'!$N$4:$N$53,O2080)&amp;"","")&lt;&gt;"",IF(INDEX('分け方の表'!$N$4:$N$53,O2080)="（数えない）","",INDEX('分け方の表'!$N$4:$N$53,O2080)&amp;""),IF(I2080&amp;""="1",IF((Q2080&lt;&gt;"")*(D2080&lt;0)*(IFERROR(INDEX('入力'!$E$30:$E$88,MATCH(Q2080,'入力'!$A$30:$A$88,0)),"")="貯める・増やす"),Q2080,""),IF(A2080&amp;""="0","",IF(Q2080&lt;&gt;"",Q2080,R2080))))))</f>
        <v/>
      </c>
      <c r="T2080" s="56">
        <f>IF(S2080="","",IF(IFERROR(INDEX('入力'!$E$30:$E$88,MATCH(S2080,'入力'!$A$30:$A$88,0)),"")="入るお金",D2080,-D2080))</f>
        <v/>
      </c>
      <c r="U2080" s="39">
        <f>IF(L2080="","",IF(L2080&lt;&gt;1,"見出しなど",IF(N2080=1,"重なり",IF(S2080="",IF(O2080&gt;0,"数えない（直した）",IF(I2080&amp;""="1","振替",IF(A2080&amp;""="0","計算対象外","数えない"))),IF(COUNTIFS('入力'!$A$30:$A$88,S2080)=0,"一覧にない費目",IF(O2080&gt;0,"直した",IF(S2080="未分類","未分類","OK")))))))</f>
        <v/>
      </c>
    </row>
    <row r="2081">
      <c r="A2081" s="40" t="n"/>
      <c r="B2081" s="34" t="n"/>
      <c r="C2081" s="35" t="n"/>
      <c r="D2081" s="36" t="n"/>
      <c r="E2081" s="35" t="n"/>
      <c r="F2081" s="35" t="n"/>
      <c r="G2081" s="35" t="n"/>
      <c r="H2081" s="35" t="n"/>
      <c r="I2081" s="40" t="n"/>
      <c r="J2081" s="35" t="n"/>
      <c r="L2081" s="39">
        <f>IF(B2081="","",IFERROR(YEAR(B2081)*0+D2081*0+1,0))</f>
        <v/>
      </c>
      <c r="M2081" s="55">
        <f>IF(L2081&lt;&gt;1,"",IF(O2081&gt;0,IF(INDEX('分け方の表'!$O$4:$O$53,O2081)&lt;&gt;"",DATE(YEAR(INDEX('分け方の表'!$O$4:$O$53,O2081)),MONTH(INDEX('分け方の表'!$O$4:$O$53,O2081)),1),DATE(YEAR(B2081),MONTH(B2081),1)),DATE(YEAR(B2081),MONTH(B2081),1)))</f>
        <v/>
      </c>
      <c r="N2081" s="39">
        <f>IF(L2081&lt;&gt;1,"",IF(J2081="",0,IF(COUNTIFS($J$4:J2081,J2081)&gt;1,1,0)))</f>
        <v/>
      </c>
      <c r="O2081" s="39">
        <f>IF(L2081&lt;&gt;1,"",IF(J2081="",0,IFERROR(MATCH(J2081,'分け方の表'!$M$4:$M$53,0),0)))</f>
        <v/>
      </c>
      <c r="P2081" s="39">
        <f>IF(L2081&lt;&gt;1,"",IF(SUMPRODUCT((COUNTIFS(C2081,"*"&amp;'分け方の表'!$F$4:$F$23&amp;"*")&gt;0)*('分け方の表'!$F$4:$F$23&lt;&gt;"")*'分け方の表'!$I$4:$I$23)=0,99,1+COUNTIFS('分け方の表'!$I$4:$I$23,"&gt;"&amp;SUMPRODUCT((COUNTIFS(C2081,"*"&amp;'分け方の表'!$F$4:$F$23&amp;"*")&gt;0)*('分け方の表'!$F$4:$F$23&lt;&gt;"")*'分け方の表'!$I$4:$I$23))))</f>
        <v/>
      </c>
      <c r="Q2081" s="39">
        <f>IF(L2081&lt;&gt;1,"",IF(P2081&gt;=99,"",INDEX('分け方の表'!$G$4:$G$23,P2081)&amp;""))</f>
        <v/>
      </c>
      <c r="R2081" s="39">
        <f>IF(L2081&lt;&gt;1,"",IF((F2081="収入")*(G2081="給与")*(E2081&lt;&gt;"")*(COUNTIFS('分け方の表'!$J$4:$J$13,E2081)&gt;0),INDEX('分け方の表'!$K$4:$K$13,MATCH(E2081,'分け方の表'!$J$4:$J$13,0))&amp;"",IFERROR(INDEX('分け方の表'!$C$4:$C$103,MATCH(F2081&amp;"|"&amp;G2081,'分け方の表'!$D$4:$D$103,0))&amp;"",IFERROR(INDEX('分け方の表'!$C$4:$C$103,MATCH(F2081&amp;"|（ほか全部）",'分け方の表'!$D$4:$D$103,0))&amp;"","未分類"))))</f>
        <v/>
      </c>
      <c r="S2081" s="39">
        <f>IF(L2081&lt;&gt;1,"",IF(N2081=1,"",IF(IF(O2081&gt;0,INDEX('分け方の表'!$N$4:$N$53,O2081)&amp;"","")&lt;&gt;"",IF(INDEX('分け方の表'!$N$4:$N$53,O2081)="（数えない）","",INDEX('分け方の表'!$N$4:$N$53,O2081)&amp;""),IF(I2081&amp;""="1",IF((Q2081&lt;&gt;"")*(D2081&lt;0)*(IFERROR(INDEX('入力'!$E$30:$E$88,MATCH(Q2081,'入力'!$A$30:$A$88,0)),"")="貯める・増やす"),Q2081,""),IF(A2081&amp;""="0","",IF(Q2081&lt;&gt;"",Q2081,R2081))))))</f>
        <v/>
      </c>
      <c r="T2081" s="56">
        <f>IF(S2081="","",IF(IFERROR(INDEX('入力'!$E$30:$E$88,MATCH(S2081,'入力'!$A$30:$A$88,0)),"")="入るお金",D2081,-D2081))</f>
        <v/>
      </c>
      <c r="U2081" s="39">
        <f>IF(L2081="","",IF(L2081&lt;&gt;1,"見出しなど",IF(N2081=1,"重なり",IF(S2081="",IF(O2081&gt;0,"数えない（直した）",IF(I2081&amp;""="1","振替",IF(A2081&amp;""="0","計算対象外","数えない"))),IF(COUNTIFS('入力'!$A$30:$A$88,S2081)=0,"一覧にない費目",IF(O2081&gt;0,"直した",IF(S2081="未分類","未分類","OK")))))))</f>
        <v/>
      </c>
    </row>
    <row r="2082">
      <c r="A2082" s="40" t="n"/>
      <c r="B2082" s="34" t="n"/>
      <c r="C2082" s="35" t="n"/>
      <c r="D2082" s="36" t="n"/>
      <c r="E2082" s="35" t="n"/>
      <c r="F2082" s="35" t="n"/>
      <c r="G2082" s="35" t="n"/>
      <c r="H2082" s="35" t="n"/>
      <c r="I2082" s="40" t="n"/>
      <c r="J2082" s="35" t="n"/>
      <c r="L2082" s="39">
        <f>IF(B2082="","",IFERROR(YEAR(B2082)*0+D2082*0+1,0))</f>
        <v/>
      </c>
      <c r="M2082" s="55">
        <f>IF(L2082&lt;&gt;1,"",IF(O2082&gt;0,IF(INDEX('分け方の表'!$O$4:$O$53,O2082)&lt;&gt;"",DATE(YEAR(INDEX('分け方の表'!$O$4:$O$53,O2082)),MONTH(INDEX('分け方の表'!$O$4:$O$53,O2082)),1),DATE(YEAR(B2082),MONTH(B2082),1)),DATE(YEAR(B2082),MONTH(B2082),1)))</f>
        <v/>
      </c>
      <c r="N2082" s="39">
        <f>IF(L2082&lt;&gt;1,"",IF(J2082="",0,IF(COUNTIFS($J$4:J2082,J2082)&gt;1,1,0)))</f>
        <v/>
      </c>
      <c r="O2082" s="39">
        <f>IF(L2082&lt;&gt;1,"",IF(J2082="",0,IFERROR(MATCH(J2082,'分け方の表'!$M$4:$M$53,0),0)))</f>
        <v/>
      </c>
      <c r="P2082" s="39">
        <f>IF(L2082&lt;&gt;1,"",IF(SUMPRODUCT((COUNTIFS(C2082,"*"&amp;'分け方の表'!$F$4:$F$23&amp;"*")&gt;0)*('分け方の表'!$F$4:$F$23&lt;&gt;"")*'分け方の表'!$I$4:$I$23)=0,99,1+COUNTIFS('分け方の表'!$I$4:$I$23,"&gt;"&amp;SUMPRODUCT((COUNTIFS(C2082,"*"&amp;'分け方の表'!$F$4:$F$23&amp;"*")&gt;0)*('分け方の表'!$F$4:$F$23&lt;&gt;"")*'分け方の表'!$I$4:$I$23))))</f>
        <v/>
      </c>
      <c r="Q2082" s="39">
        <f>IF(L2082&lt;&gt;1,"",IF(P2082&gt;=99,"",INDEX('分け方の表'!$G$4:$G$23,P2082)&amp;""))</f>
        <v/>
      </c>
      <c r="R2082" s="39">
        <f>IF(L2082&lt;&gt;1,"",IF((F2082="収入")*(G2082="給与")*(E2082&lt;&gt;"")*(COUNTIFS('分け方の表'!$J$4:$J$13,E2082)&gt;0),INDEX('分け方の表'!$K$4:$K$13,MATCH(E2082,'分け方の表'!$J$4:$J$13,0))&amp;"",IFERROR(INDEX('分け方の表'!$C$4:$C$103,MATCH(F2082&amp;"|"&amp;G2082,'分け方の表'!$D$4:$D$103,0))&amp;"",IFERROR(INDEX('分け方の表'!$C$4:$C$103,MATCH(F2082&amp;"|（ほか全部）",'分け方の表'!$D$4:$D$103,0))&amp;"","未分類"))))</f>
        <v/>
      </c>
      <c r="S2082" s="39">
        <f>IF(L2082&lt;&gt;1,"",IF(N2082=1,"",IF(IF(O2082&gt;0,INDEX('分け方の表'!$N$4:$N$53,O2082)&amp;"","")&lt;&gt;"",IF(INDEX('分け方の表'!$N$4:$N$53,O2082)="（数えない）","",INDEX('分け方の表'!$N$4:$N$53,O2082)&amp;""),IF(I2082&amp;""="1",IF((Q2082&lt;&gt;"")*(D2082&lt;0)*(IFERROR(INDEX('入力'!$E$30:$E$88,MATCH(Q2082,'入力'!$A$30:$A$88,0)),"")="貯める・増やす"),Q2082,""),IF(A2082&amp;""="0","",IF(Q2082&lt;&gt;"",Q2082,R2082))))))</f>
        <v/>
      </c>
      <c r="T2082" s="56">
        <f>IF(S2082="","",IF(IFERROR(INDEX('入力'!$E$30:$E$88,MATCH(S2082,'入力'!$A$30:$A$88,0)),"")="入るお金",D2082,-D2082))</f>
        <v/>
      </c>
      <c r="U2082" s="39">
        <f>IF(L2082="","",IF(L2082&lt;&gt;1,"見出しなど",IF(N2082=1,"重なり",IF(S2082="",IF(O2082&gt;0,"数えない（直した）",IF(I2082&amp;""="1","振替",IF(A2082&amp;""="0","計算対象外","数えない"))),IF(COUNTIFS('入力'!$A$30:$A$88,S2082)=0,"一覧にない費目",IF(O2082&gt;0,"直した",IF(S2082="未分類","未分類","OK")))))))</f>
        <v/>
      </c>
    </row>
    <row r="2083">
      <c r="A2083" s="40" t="n"/>
      <c r="B2083" s="34" t="n"/>
      <c r="C2083" s="35" t="n"/>
      <c r="D2083" s="36" t="n"/>
      <c r="E2083" s="35" t="n"/>
      <c r="F2083" s="35" t="n"/>
      <c r="G2083" s="35" t="n"/>
      <c r="H2083" s="35" t="n"/>
      <c r="I2083" s="40" t="n"/>
      <c r="J2083" s="35" t="n"/>
      <c r="L2083" s="39">
        <f>IF(B2083="","",IFERROR(YEAR(B2083)*0+D2083*0+1,0))</f>
        <v/>
      </c>
      <c r="M2083" s="55">
        <f>IF(L2083&lt;&gt;1,"",IF(O2083&gt;0,IF(INDEX('分け方の表'!$O$4:$O$53,O2083)&lt;&gt;"",DATE(YEAR(INDEX('分け方の表'!$O$4:$O$53,O2083)),MONTH(INDEX('分け方の表'!$O$4:$O$53,O2083)),1),DATE(YEAR(B2083),MONTH(B2083),1)),DATE(YEAR(B2083),MONTH(B2083),1)))</f>
        <v/>
      </c>
      <c r="N2083" s="39">
        <f>IF(L2083&lt;&gt;1,"",IF(J2083="",0,IF(COUNTIFS($J$4:J2083,J2083)&gt;1,1,0)))</f>
        <v/>
      </c>
      <c r="O2083" s="39">
        <f>IF(L2083&lt;&gt;1,"",IF(J2083="",0,IFERROR(MATCH(J2083,'分け方の表'!$M$4:$M$53,0),0)))</f>
        <v/>
      </c>
      <c r="P2083" s="39">
        <f>IF(L2083&lt;&gt;1,"",IF(SUMPRODUCT((COUNTIFS(C2083,"*"&amp;'分け方の表'!$F$4:$F$23&amp;"*")&gt;0)*('分け方の表'!$F$4:$F$23&lt;&gt;"")*'分け方の表'!$I$4:$I$23)=0,99,1+COUNTIFS('分け方の表'!$I$4:$I$23,"&gt;"&amp;SUMPRODUCT((COUNTIFS(C2083,"*"&amp;'分け方の表'!$F$4:$F$23&amp;"*")&gt;0)*('分け方の表'!$F$4:$F$23&lt;&gt;"")*'分け方の表'!$I$4:$I$23))))</f>
        <v/>
      </c>
      <c r="Q2083" s="39">
        <f>IF(L2083&lt;&gt;1,"",IF(P2083&gt;=99,"",INDEX('分け方の表'!$G$4:$G$23,P2083)&amp;""))</f>
        <v/>
      </c>
      <c r="R2083" s="39">
        <f>IF(L2083&lt;&gt;1,"",IF((F2083="収入")*(G2083="給与")*(E2083&lt;&gt;"")*(COUNTIFS('分け方の表'!$J$4:$J$13,E2083)&gt;0),INDEX('分け方の表'!$K$4:$K$13,MATCH(E2083,'分け方の表'!$J$4:$J$13,0))&amp;"",IFERROR(INDEX('分け方の表'!$C$4:$C$103,MATCH(F2083&amp;"|"&amp;G2083,'分け方の表'!$D$4:$D$103,0))&amp;"",IFERROR(INDEX('分け方の表'!$C$4:$C$103,MATCH(F2083&amp;"|（ほか全部）",'分け方の表'!$D$4:$D$103,0))&amp;"","未分類"))))</f>
        <v/>
      </c>
      <c r="S2083" s="39">
        <f>IF(L2083&lt;&gt;1,"",IF(N2083=1,"",IF(IF(O2083&gt;0,INDEX('分け方の表'!$N$4:$N$53,O2083)&amp;"","")&lt;&gt;"",IF(INDEX('分け方の表'!$N$4:$N$53,O2083)="（数えない）","",INDEX('分け方の表'!$N$4:$N$53,O2083)&amp;""),IF(I2083&amp;""="1",IF((Q2083&lt;&gt;"")*(D2083&lt;0)*(IFERROR(INDEX('入力'!$E$30:$E$88,MATCH(Q2083,'入力'!$A$30:$A$88,0)),"")="貯める・増やす"),Q2083,""),IF(A2083&amp;""="0","",IF(Q2083&lt;&gt;"",Q2083,R2083))))))</f>
        <v/>
      </c>
      <c r="T2083" s="56">
        <f>IF(S2083="","",IF(IFERROR(INDEX('入力'!$E$30:$E$88,MATCH(S2083,'入力'!$A$30:$A$88,0)),"")="入るお金",D2083,-D2083))</f>
        <v/>
      </c>
      <c r="U2083" s="39">
        <f>IF(L2083="","",IF(L2083&lt;&gt;1,"見出しなど",IF(N2083=1,"重なり",IF(S2083="",IF(O2083&gt;0,"数えない（直した）",IF(I2083&amp;""="1","振替",IF(A2083&amp;""="0","計算対象外","数えない"))),IF(COUNTIFS('入力'!$A$30:$A$88,S2083)=0,"一覧にない費目",IF(O2083&gt;0,"直した",IF(S2083="未分類","未分類","OK")))))))</f>
        <v/>
      </c>
    </row>
    <row r="2084">
      <c r="A2084" s="40" t="n"/>
      <c r="B2084" s="34" t="n"/>
      <c r="C2084" s="35" t="n"/>
      <c r="D2084" s="36" t="n"/>
      <c r="E2084" s="35" t="n"/>
      <c r="F2084" s="35" t="n"/>
      <c r="G2084" s="35" t="n"/>
      <c r="H2084" s="35" t="n"/>
      <c r="I2084" s="40" t="n"/>
      <c r="J2084" s="35" t="n"/>
      <c r="L2084" s="39">
        <f>IF(B2084="","",IFERROR(YEAR(B2084)*0+D2084*0+1,0))</f>
        <v/>
      </c>
      <c r="M2084" s="55">
        <f>IF(L2084&lt;&gt;1,"",IF(O2084&gt;0,IF(INDEX('分け方の表'!$O$4:$O$53,O2084)&lt;&gt;"",DATE(YEAR(INDEX('分け方の表'!$O$4:$O$53,O2084)),MONTH(INDEX('分け方の表'!$O$4:$O$53,O2084)),1),DATE(YEAR(B2084),MONTH(B2084),1)),DATE(YEAR(B2084),MONTH(B2084),1)))</f>
        <v/>
      </c>
      <c r="N2084" s="39">
        <f>IF(L2084&lt;&gt;1,"",IF(J2084="",0,IF(COUNTIFS($J$4:J2084,J2084)&gt;1,1,0)))</f>
        <v/>
      </c>
      <c r="O2084" s="39">
        <f>IF(L2084&lt;&gt;1,"",IF(J2084="",0,IFERROR(MATCH(J2084,'分け方の表'!$M$4:$M$53,0),0)))</f>
        <v/>
      </c>
      <c r="P2084" s="39">
        <f>IF(L2084&lt;&gt;1,"",IF(SUMPRODUCT((COUNTIFS(C2084,"*"&amp;'分け方の表'!$F$4:$F$23&amp;"*")&gt;0)*('分け方の表'!$F$4:$F$23&lt;&gt;"")*'分け方の表'!$I$4:$I$23)=0,99,1+COUNTIFS('分け方の表'!$I$4:$I$23,"&gt;"&amp;SUMPRODUCT((COUNTIFS(C2084,"*"&amp;'分け方の表'!$F$4:$F$23&amp;"*")&gt;0)*('分け方の表'!$F$4:$F$23&lt;&gt;"")*'分け方の表'!$I$4:$I$23))))</f>
        <v/>
      </c>
      <c r="Q2084" s="39">
        <f>IF(L2084&lt;&gt;1,"",IF(P2084&gt;=99,"",INDEX('分け方の表'!$G$4:$G$23,P2084)&amp;""))</f>
        <v/>
      </c>
      <c r="R2084" s="39">
        <f>IF(L2084&lt;&gt;1,"",IF((F2084="収入")*(G2084="給与")*(E2084&lt;&gt;"")*(COUNTIFS('分け方の表'!$J$4:$J$13,E2084)&gt;0),INDEX('分け方の表'!$K$4:$K$13,MATCH(E2084,'分け方の表'!$J$4:$J$13,0))&amp;"",IFERROR(INDEX('分け方の表'!$C$4:$C$103,MATCH(F2084&amp;"|"&amp;G2084,'分け方の表'!$D$4:$D$103,0))&amp;"",IFERROR(INDEX('分け方の表'!$C$4:$C$103,MATCH(F2084&amp;"|（ほか全部）",'分け方の表'!$D$4:$D$103,0))&amp;"","未分類"))))</f>
        <v/>
      </c>
      <c r="S2084" s="39">
        <f>IF(L2084&lt;&gt;1,"",IF(N2084=1,"",IF(IF(O2084&gt;0,INDEX('分け方の表'!$N$4:$N$53,O2084)&amp;"","")&lt;&gt;"",IF(INDEX('分け方の表'!$N$4:$N$53,O2084)="（数えない）","",INDEX('分け方の表'!$N$4:$N$53,O2084)&amp;""),IF(I2084&amp;""="1",IF((Q2084&lt;&gt;"")*(D2084&lt;0)*(IFERROR(INDEX('入力'!$E$30:$E$88,MATCH(Q2084,'入力'!$A$30:$A$88,0)),"")="貯める・増やす"),Q2084,""),IF(A2084&amp;""="0","",IF(Q2084&lt;&gt;"",Q2084,R2084))))))</f>
        <v/>
      </c>
      <c r="T2084" s="56">
        <f>IF(S2084="","",IF(IFERROR(INDEX('入力'!$E$30:$E$88,MATCH(S2084,'入力'!$A$30:$A$88,0)),"")="入るお金",D2084,-D2084))</f>
        <v/>
      </c>
      <c r="U2084" s="39">
        <f>IF(L2084="","",IF(L2084&lt;&gt;1,"見出しなど",IF(N2084=1,"重なり",IF(S2084="",IF(O2084&gt;0,"数えない（直した）",IF(I2084&amp;""="1","振替",IF(A2084&amp;""="0","計算対象外","数えない"))),IF(COUNTIFS('入力'!$A$30:$A$88,S2084)=0,"一覧にない費目",IF(O2084&gt;0,"直した",IF(S2084="未分類","未分類","OK")))))))</f>
        <v/>
      </c>
    </row>
    <row r="2085">
      <c r="A2085" s="40" t="n"/>
      <c r="B2085" s="34" t="n"/>
      <c r="C2085" s="35" t="n"/>
      <c r="D2085" s="36" t="n"/>
      <c r="E2085" s="35" t="n"/>
      <c r="F2085" s="35" t="n"/>
      <c r="G2085" s="35" t="n"/>
      <c r="H2085" s="35" t="n"/>
      <c r="I2085" s="40" t="n"/>
      <c r="J2085" s="35" t="n"/>
      <c r="L2085" s="39">
        <f>IF(B2085="","",IFERROR(YEAR(B2085)*0+D2085*0+1,0))</f>
        <v/>
      </c>
      <c r="M2085" s="55">
        <f>IF(L2085&lt;&gt;1,"",IF(O2085&gt;0,IF(INDEX('分け方の表'!$O$4:$O$53,O2085)&lt;&gt;"",DATE(YEAR(INDEX('分け方の表'!$O$4:$O$53,O2085)),MONTH(INDEX('分け方の表'!$O$4:$O$53,O2085)),1),DATE(YEAR(B2085),MONTH(B2085),1)),DATE(YEAR(B2085),MONTH(B2085),1)))</f>
        <v/>
      </c>
      <c r="N2085" s="39">
        <f>IF(L2085&lt;&gt;1,"",IF(J2085="",0,IF(COUNTIFS($J$4:J2085,J2085)&gt;1,1,0)))</f>
        <v/>
      </c>
      <c r="O2085" s="39">
        <f>IF(L2085&lt;&gt;1,"",IF(J2085="",0,IFERROR(MATCH(J2085,'分け方の表'!$M$4:$M$53,0),0)))</f>
        <v/>
      </c>
      <c r="P2085" s="39">
        <f>IF(L2085&lt;&gt;1,"",IF(SUMPRODUCT((COUNTIFS(C2085,"*"&amp;'分け方の表'!$F$4:$F$23&amp;"*")&gt;0)*('分け方の表'!$F$4:$F$23&lt;&gt;"")*'分け方の表'!$I$4:$I$23)=0,99,1+COUNTIFS('分け方の表'!$I$4:$I$23,"&gt;"&amp;SUMPRODUCT((COUNTIFS(C2085,"*"&amp;'分け方の表'!$F$4:$F$23&amp;"*")&gt;0)*('分け方の表'!$F$4:$F$23&lt;&gt;"")*'分け方の表'!$I$4:$I$23))))</f>
        <v/>
      </c>
      <c r="Q2085" s="39">
        <f>IF(L2085&lt;&gt;1,"",IF(P2085&gt;=99,"",INDEX('分け方の表'!$G$4:$G$23,P2085)&amp;""))</f>
        <v/>
      </c>
      <c r="R2085" s="39">
        <f>IF(L2085&lt;&gt;1,"",IF((F2085="収入")*(G2085="給与")*(E2085&lt;&gt;"")*(COUNTIFS('分け方の表'!$J$4:$J$13,E2085)&gt;0),INDEX('分け方の表'!$K$4:$K$13,MATCH(E2085,'分け方の表'!$J$4:$J$13,0))&amp;"",IFERROR(INDEX('分け方の表'!$C$4:$C$103,MATCH(F2085&amp;"|"&amp;G2085,'分け方の表'!$D$4:$D$103,0))&amp;"",IFERROR(INDEX('分け方の表'!$C$4:$C$103,MATCH(F2085&amp;"|（ほか全部）",'分け方の表'!$D$4:$D$103,0))&amp;"","未分類"))))</f>
        <v/>
      </c>
      <c r="S2085" s="39">
        <f>IF(L2085&lt;&gt;1,"",IF(N2085=1,"",IF(IF(O2085&gt;0,INDEX('分け方の表'!$N$4:$N$53,O2085)&amp;"","")&lt;&gt;"",IF(INDEX('分け方の表'!$N$4:$N$53,O2085)="（数えない）","",INDEX('分け方の表'!$N$4:$N$53,O2085)&amp;""),IF(I2085&amp;""="1",IF((Q2085&lt;&gt;"")*(D2085&lt;0)*(IFERROR(INDEX('入力'!$E$30:$E$88,MATCH(Q2085,'入力'!$A$30:$A$88,0)),"")="貯める・増やす"),Q2085,""),IF(A2085&amp;""="0","",IF(Q2085&lt;&gt;"",Q2085,R2085))))))</f>
        <v/>
      </c>
      <c r="T2085" s="56">
        <f>IF(S2085="","",IF(IFERROR(INDEX('入力'!$E$30:$E$88,MATCH(S2085,'入力'!$A$30:$A$88,0)),"")="入るお金",D2085,-D2085))</f>
        <v/>
      </c>
      <c r="U2085" s="39">
        <f>IF(L2085="","",IF(L2085&lt;&gt;1,"見出しなど",IF(N2085=1,"重なり",IF(S2085="",IF(O2085&gt;0,"数えない（直した）",IF(I2085&amp;""="1","振替",IF(A2085&amp;""="0","計算対象外","数えない"))),IF(COUNTIFS('入力'!$A$30:$A$88,S2085)=0,"一覧にない費目",IF(O2085&gt;0,"直した",IF(S2085="未分類","未分類","OK")))))))</f>
        <v/>
      </c>
    </row>
    <row r="2086">
      <c r="A2086" s="40" t="n"/>
      <c r="B2086" s="34" t="n"/>
      <c r="C2086" s="35" t="n"/>
      <c r="D2086" s="36" t="n"/>
      <c r="E2086" s="35" t="n"/>
      <c r="F2086" s="35" t="n"/>
      <c r="G2086" s="35" t="n"/>
      <c r="H2086" s="35" t="n"/>
      <c r="I2086" s="40" t="n"/>
      <c r="J2086" s="35" t="n"/>
      <c r="L2086" s="39">
        <f>IF(B2086="","",IFERROR(YEAR(B2086)*0+D2086*0+1,0))</f>
        <v/>
      </c>
      <c r="M2086" s="55">
        <f>IF(L2086&lt;&gt;1,"",IF(O2086&gt;0,IF(INDEX('分け方の表'!$O$4:$O$53,O2086)&lt;&gt;"",DATE(YEAR(INDEX('分け方の表'!$O$4:$O$53,O2086)),MONTH(INDEX('分け方の表'!$O$4:$O$53,O2086)),1),DATE(YEAR(B2086),MONTH(B2086),1)),DATE(YEAR(B2086),MONTH(B2086),1)))</f>
        <v/>
      </c>
      <c r="N2086" s="39">
        <f>IF(L2086&lt;&gt;1,"",IF(J2086="",0,IF(COUNTIFS($J$4:J2086,J2086)&gt;1,1,0)))</f>
        <v/>
      </c>
      <c r="O2086" s="39">
        <f>IF(L2086&lt;&gt;1,"",IF(J2086="",0,IFERROR(MATCH(J2086,'分け方の表'!$M$4:$M$53,0),0)))</f>
        <v/>
      </c>
      <c r="P2086" s="39">
        <f>IF(L2086&lt;&gt;1,"",IF(SUMPRODUCT((COUNTIFS(C2086,"*"&amp;'分け方の表'!$F$4:$F$23&amp;"*")&gt;0)*('分け方の表'!$F$4:$F$23&lt;&gt;"")*'分け方の表'!$I$4:$I$23)=0,99,1+COUNTIFS('分け方の表'!$I$4:$I$23,"&gt;"&amp;SUMPRODUCT((COUNTIFS(C2086,"*"&amp;'分け方の表'!$F$4:$F$23&amp;"*")&gt;0)*('分け方の表'!$F$4:$F$23&lt;&gt;"")*'分け方の表'!$I$4:$I$23))))</f>
        <v/>
      </c>
      <c r="Q2086" s="39">
        <f>IF(L2086&lt;&gt;1,"",IF(P2086&gt;=99,"",INDEX('分け方の表'!$G$4:$G$23,P2086)&amp;""))</f>
        <v/>
      </c>
      <c r="R2086" s="39">
        <f>IF(L2086&lt;&gt;1,"",IF((F2086="収入")*(G2086="給与")*(E2086&lt;&gt;"")*(COUNTIFS('分け方の表'!$J$4:$J$13,E2086)&gt;0),INDEX('分け方の表'!$K$4:$K$13,MATCH(E2086,'分け方の表'!$J$4:$J$13,0))&amp;"",IFERROR(INDEX('分け方の表'!$C$4:$C$103,MATCH(F2086&amp;"|"&amp;G2086,'分け方の表'!$D$4:$D$103,0))&amp;"",IFERROR(INDEX('分け方の表'!$C$4:$C$103,MATCH(F2086&amp;"|（ほか全部）",'分け方の表'!$D$4:$D$103,0))&amp;"","未分類"))))</f>
        <v/>
      </c>
      <c r="S2086" s="39">
        <f>IF(L2086&lt;&gt;1,"",IF(N2086=1,"",IF(IF(O2086&gt;0,INDEX('分け方の表'!$N$4:$N$53,O2086)&amp;"","")&lt;&gt;"",IF(INDEX('分け方の表'!$N$4:$N$53,O2086)="（数えない）","",INDEX('分け方の表'!$N$4:$N$53,O2086)&amp;""),IF(I2086&amp;""="1",IF((Q2086&lt;&gt;"")*(D2086&lt;0)*(IFERROR(INDEX('入力'!$E$30:$E$88,MATCH(Q2086,'入力'!$A$30:$A$88,0)),"")="貯める・増やす"),Q2086,""),IF(A2086&amp;""="0","",IF(Q2086&lt;&gt;"",Q2086,R2086))))))</f>
        <v/>
      </c>
      <c r="T2086" s="56">
        <f>IF(S2086="","",IF(IFERROR(INDEX('入力'!$E$30:$E$88,MATCH(S2086,'入力'!$A$30:$A$88,0)),"")="入るお金",D2086,-D2086))</f>
        <v/>
      </c>
      <c r="U2086" s="39">
        <f>IF(L2086="","",IF(L2086&lt;&gt;1,"見出しなど",IF(N2086=1,"重なり",IF(S2086="",IF(O2086&gt;0,"数えない（直した）",IF(I2086&amp;""="1","振替",IF(A2086&amp;""="0","計算対象外","数えない"))),IF(COUNTIFS('入力'!$A$30:$A$88,S2086)=0,"一覧にない費目",IF(O2086&gt;0,"直した",IF(S2086="未分類","未分類","OK")))))))</f>
        <v/>
      </c>
    </row>
    <row r="2087">
      <c r="A2087" s="40" t="n"/>
      <c r="B2087" s="34" t="n"/>
      <c r="C2087" s="35" t="n"/>
      <c r="D2087" s="36" t="n"/>
      <c r="E2087" s="35" t="n"/>
      <c r="F2087" s="35" t="n"/>
      <c r="G2087" s="35" t="n"/>
      <c r="H2087" s="35" t="n"/>
      <c r="I2087" s="40" t="n"/>
      <c r="J2087" s="35" t="n"/>
      <c r="L2087" s="39">
        <f>IF(B2087="","",IFERROR(YEAR(B2087)*0+D2087*0+1,0))</f>
        <v/>
      </c>
      <c r="M2087" s="55">
        <f>IF(L2087&lt;&gt;1,"",IF(O2087&gt;0,IF(INDEX('分け方の表'!$O$4:$O$53,O2087)&lt;&gt;"",DATE(YEAR(INDEX('分け方の表'!$O$4:$O$53,O2087)),MONTH(INDEX('分け方の表'!$O$4:$O$53,O2087)),1),DATE(YEAR(B2087),MONTH(B2087),1)),DATE(YEAR(B2087),MONTH(B2087),1)))</f>
        <v/>
      </c>
      <c r="N2087" s="39">
        <f>IF(L2087&lt;&gt;1,"",IF(J2087="",0,IF(COUNTIFS($J$4:J2087,J2087)&gt;1,1,0)))</f>
        <v/>
      </c>
      <c r="O2087" s="39">
        <f>IF(L2087&lt;&gt;1,"",IF(J2087="",0,IFERROR(MATCH(J2087,'分け方の表'!$M$4:$M$53,0),0)))</f>
        <v/>
      </c>
      <c r="P2087" s="39">
        <f>IF(L2087&lt;&gt;1,"",IF(SUMPRODUCT((COUNTIFS(C2087,"*"&amp;'分け方の表'!$F$4:$F$23&amp;"*")&gt;0)*('分け方の表'!$F$4:$F$23&lt;&gt;"")*'分け方の表'!$I$4:$I$23)=0,99,1+COUNTIFS('分け方の表'!$I$4:$I$23,"&gt;"&amp;SUMPRODUCT((COUNTIFS(C2087,"*"&amp;'分け方の表'!$F$4:$F$23&amp;"*")&gt;0)*('分け方の表'!$F$4:$F$23&lt;&gt;"")*'分け方の表'!$I$4:$I$23))))</f>
        <v/>
      </c>
      <c r="Q2087" s="39">
        <f>IF(L2087&lt;&gt;1,"",IF(P2087&gt;=99,"",INDEX('分け方の表'!$G$4:$G$23,P2087)&amp;""))</f>
        <v/>
      </c>
      <c r="R2087" s="39">
        <f>IF(L2087&lt;&gt;1,"",IF((F2087="収入")*(G2087="給与")*(E2087&lt;&gt;"")*(COUNTIFS('分け方の表'!$J$4:$J$13,E2087)&gt;0),INDEX('分け方の表'!$K$4:$K$13,MATCH(E2087,'分け方の表'!$J$4:$J$13,0))&amp;"",IFERROR(INDEX('分け方の表'!$C$4:$C$103,MATCH(F2087&amp;"|"&amp;G2087,'分け方の表'!$D$4:$D$103,0))&amp;"",IFERROR(INDEX('分け方の表'!$C$4:$C$103,MATCH(F2087&amp;"|（ほか全部）",'分け方の表'!$D$4:$D$103,0))&amp;"","未分類"))))</f>
        <v/>
      </c>
      <c r="S2087" s="39">
        <f>IF(L2087&lt;&gt;1,"",IF(N2087=1,"",IF(IF(O2087&gt;0,INDEX('分け方の表'!$N$4:$N$53,O2087)&amp;"","")&lt;&gt;"",IF(INDEX('分け方の表'!$N$4:$N$53,O2087)="（数えない）","",INDEX('分け方の表'!$N$4:$N$53,O2087)&amp;""),IF(I2087&amp;""="1",IF((Q2087&lt;&gt;"")*(D2087&lt;0)*(IFERROR(INDEX('入力'!$E$30:$E$88,MATCH(Q2087,'入力'!$A$30:$A$88,0)),"")="貯める・増やす"),Q2087,""),IF(A2087&amp;""="0","",IF(Q2087&lt;&gt;"",Q2087,R2087))))))</f>
        <v/>
      </c>
      <c r="T2087" s="56">
        <f>IF(S2087="","",IF(IFERROR(INDEX('入力'!$E$30:$E$88,MATCH(S2087,'入力'!$A$30:$A$88,0)),"")="入るお金",D2087,-D2087))</f>
        <v/>
      </c>
      <c r="U2087" s="39">
        <f>IF(L2087="","",IF(L2087&lt;&gt;1,"見出しなど",IF(N2087=1,"重なり",IF(S2087="",IF(O2087&gt;0,"数えない（直した）",IF(I2087&amp;""="1","振替",IF(A2087&amp;""="0","計算対象外","数えない"))),IF(COUNTIFS('入力'!$A$30:$A$88,S2087)=0,"一覧にない費目",IF(O2087&gt;0,"直した",IF(S2087="未分類","未分類","OK")))))))</f>
        <v/>
      </c>
    </row>
    <row r="2088">
      <c r="A2088" s="40" t="n"/>
      <c r="B2088" s="34" t="n"/>
      <c r="C2088" s="35" t="n"/>
      <c r="D2088" s="36" t="n"/>
      <c r="E2088" s="35" t="n"/>
      <c r="F2088" s="35" t="n"/>
      <c r="G2088" s="35" t="n"/>
      <c r="H2088" s="35" t="n"/>
      <c r="I2088" s="40" t="n"/>
      <c r="J2088" s="35" t="n"/>
      <c r="L2088" s="39">
        <f>IF(B2088="","",IFERROR(YEAR(B2088)*0+D2088*0+1,0))</f>
        <v/>
      </c>
      <c r="M2088" s="55">
        <f>IF(L2088&lt;&gt;1,"",IF(O2088&gt;0,IF(INDEX('分け方の表'!$O$4:$O$53,O2088)&lt;&gt;"",DATE(YEAR(INDEX('分け方の表'!$O$4:$O$53,O2088)),MONTH(INDEX('分け方の表'!$O$4:$O$53,O2088)),1),DATE(YEAR(B2088),MONTH(B2088),1)),DATE(YEAR(B2088),MONTH(B2088),1)))</f>
        <v/>
      </c>
      <c r="N2088" s="39">
        <f>IF(L2088&lt;&gt;1,"",IF(J2088="",0,IF(COUNTIFS($J$4:J2088,J2088)&gt;1,1,0)))</f>
        <v/>
      </c>
      <c r="O2088" s="39">
        <f>IF(L2088&lt;&gt;1,"",IF(J2088="",0,IFERROR(MATCH(J2088,'分け方の表'!$M$4:$M$53,0),0)))</f>
        <v/>
      </c>
      <c r="P2088" s="39">
        <f>IF(L2088&lt;&gt;1,"",IF(SUMPRODUCT((COUNTIFS(C2088,"*"&amp;'分け方の表'!$F$4:$F$23&amp;"*")&gt;0)*('分け方の表'!$F$4:$F$23&lt;&gt;"")*'分け方の表'!$I$4:$I$23)=0,99,1+COUNTIFS('分け方の表'!$I$4:$I$23,"&gt;"&amp;SUMPRODUCT((COUNTIFS(C2088,"*"&amp;'分け方の表'!$F$4:$F$23&amp;"*")&gt;0)*('分け方の表'!$F$4:$F$23&lt;&gt;"")*'分け方の表'!$I$4:$I$23))))</f>
        <v/>
      </c>
      <c r="Q2088" s="39">
        <f>IF(L2088&lt;&gt;1,"",IF(P2088&gt;=99,"",INDEX('分け方の表'!$G$4:$G$23,P2088)&amp;""))</f>
        <v/>
      </c>
      <c r="R2088" s="39">
        <f>IF(L2088&lt;&gt;1,"",IF((F2088="収入")*(G2088="給与")*(E2088&lt;&gt;"")*(COUNTIFS('分け方の表'!$J$4:$J$13,E2088)&gt;0),INDEX('分け方の表'!$K$4:$K$13,MATCH(E2088,'分け方の表'!$J$4:$J$13,0))&amp;"",IFERROR(INDEX('分け方の表'!$C$4:$C$103,MATCH(F2088&amp;"|"&amp;G2088,'分け方の表'!$D$4:$D$103,0))&amp;"",IFERROR(INDEX('分け方の表'!$C$4:$C$103,MATCH(F2088&amp;"|（ほか全部）",'分け方の表'!$D$4:$D$103,0))&amp;"","未分類"))))</f>
        <v/>
      </c>
      <c r="S2088" s="39">
        <f>IF(L2088&lt;&gt;1,"",IF(N2088=1,"",IF(IF(O2088&gt;0,INDEX('分け方の表'!$N$4:$N$53,O2088)&amp;"","")&lt;&gt;"",IF(INDEX('分け方の表'!$N$4:$N$53,O2088)="（数えない）","",INDEX('分け方の表'!$N$4:$N$53,O2088)&amp;""),IF(I2088&amp;""="1",IF((Q2088&lt;&gt;"")*(D2088&lt;0)*(IFERROR(INDEX('入力'!$E$30:$E$88,MATCH(Q2088,'入力'!$A$30:$A$88,0)),"")="貯める・増やす"),Q2088,""),IF(A2088&amp;""="0","",IF(Q2088&lt;&gt;"",Q2088,R2088))))))</f>
        <v/>
      </c>
      <c r="T2088" s="56">
        <f>IF(S2088="","",IF(IFERROR(INDEX('入力'!$E$30:$E$88,MATCH(S2088,'入力'!$A$30:$A$88,0)),"")="入るお金",D2088,-D2088))</f>
        <v/>
      </c>
      <c r="U2088" s="39">
        <f>IF(L2088="","",IF(L2088&lt;&gt;1,"見出しなど",IF(N2088=1,"重なり",IF(S2088="",IF(O2088&gt;0,"数えない（直した）",IF(I2088&amp;""="1","振替",IF(A2088&amp;""="0","計算対象外","数えない"))),IF(COUNTIFS('入力'!$A$30:$A$88,S2088)=0,"一覧にない費目",IF(O2088&gt;0,"直した",IF(S2088="未分類","未分類","OK")))))))</f>
        <v/>
      </c>
    </row>
    <row r="2089">
      <c r="A2089" s="40" t="n"/>
      <c r="B2089" s="34" t="n"/>
      <c r="C2089" s="35" t="n"/>
      <c r="D2089" s="36" t="n"/>
      <c r="E2089" s="35" t="n"/>
      <c r="F2089" s="35" t="n"/>
      <c r="G2089" s="35" t="n"/>
      <c r="H2089" s="35" t="n"/>
      <c r="I2089" s="40" t="n"/>
      <c r="J2089" s="35" t="n"/>
      <c r="L2089" s="39">
        <f>IF(B2089="","",IFERROR(YEAR(B2089)*0+D2089*0+1,0))</f>
        <v/>
      </c>
      <c r="M2089" s="55">
        <f>IF(L2089&lt;&gt;1,"",IF(O2089&gt;0,IF(INDEX('分け方の表'!$O$4:$O$53,O2089)&lt;&gt;"",DATE(YEAR(INDEX('分け方の表'!$O$4:$O$53,O2089)),MONTH(INDEX('分け方の表'!$O$4:$O$53,O2089)),1),DATE(YEAR(B2089),MONTH(B2089),1)),DATE(YEAR(B2089),MONTH(B2089),1)))</f>
        <v/>
      </c>
      <c r="N2089" s="39">
        <f>IF(L2089&lt;&gt;1,"",IF(J2089="",0,IF(COUNTIFS($J$4:J2089,J2089)&gt;1,1,0)))</f>
        <v/>
      </c>
      <c r="O2089" s="39">
        <f>IF(L2089&lt;&gt;1,"",IF(J2089="",0,IFERROR(MATCH(J2089,'分け方の表'!$M$4:$M$53,0),0)))</f>
        <v/>
      </c>
      <c r="P2089" s="39">
        <f>IF(L2089&lt;&gt;1,"",IF(SUMPRODUCT((COUNTIFS(C2089,"*"&amp;'分け方の表'!$F$4:$F$23&amp;"*")&gt;0)*('分け方の表'!$F$4:$F$23&lt;&gt;"")*'分け方の表'!$I$4:$I$23)=0,99,1+COUNTIFS('分け方の表'!$I$4:$I$23,"&gt;"&amp;SUMPRODUCT((COUNTIFS(C2089,"*"&amp;'分け方の表'!$F$4:$F$23&amp;"*")&gt;0)*('分け方の表'!$F$4:$F$23&lt;&gt;"")*'分け方の表'!$I$4:$I$23))))</f>
        <v/>
      </c>
      <c r="Q2089" s="39">
        <f>IF(L2089&lt;&gt;1,"",IF(P2089&gt;=99,"",INDEX('分け方の表'!$G$4:$G$23,P2089)&amp;""))</f>
        <v/>
      </c>
      <c r="R2089" s="39">
        <f>IF(L2089&lt;&gt;1,"",IF((F2089="収入")*(G2089="給与")*(E2089&lt;&gt;"")*(COUNTIFS('分け方の表'!$J$4:$J$13,E2089)&gt;0),INDEX('分け方の表'!$K$4:$K$13,MATCH(E2089,'分け方の表'!$J$4:$J$13,0))&amp;"",IFERROR(INDEX('分け方の表'!$C$4:$C$103,MATCH(F2089&amp;"|"&amp;G2089,'分け方の表'!$D$4:$D$103,0))&amp;"",IFERROR(INDEX('分け方の表'!$C$4:$C$103,MATCH(F2089&amp;"|（ほか全部）",'分け方の表'!$D$4:$D$103,0))&amp;"","未分類"))))</f>
        <v/>
      </c>
      <c r="S2089" s="39">
        <f>IF(L2089&lt;&gt;1,"",IF(N2089=1,"",IF(IF(O2089&gt;0,INDEX('分け方の表'!$N$4:$N$53,O2089)&amp;"","")&lt;&gt;"",IF(INDEX('分け方の表'!$N$4:$N$53,O2089)="（数えない）","",INDEX('分け方の表'!$N$4:$N$53,O2089)&amp;""),IF(I2089&amp;""="1",IF((Q2089&lt;&gt;"")*(D2089&lt;0)*(IFERROR(INDEX('入力'!$E$30:$E$88,MATCH(Q2089,'入力'!$A$30:$A$88,0)),"")="貯める・増やす"),Q2089,""),IF(A2089&amp;""="0","",IF(Q2089&lt;&gt;"",Q2089,R2089))))))</f>
        <v/>
      </c>
      <c r="T2089" s="56">
        <f>IF(S2089="","",IF(IFERROR(INDEX('入力'!$E$30:$E$88,MATCH(S2089,'入力'!$A$30:$A$88,0)),"")="入るお金",D2089,-D2089))</f>
        <v/>
      </c>
      <c r="U2089" s="39">
        <f>IF(L2089="","",IF(L2089&lt;&gt;1,"見出しなど",IF(N2089=1,"重なり",IF(S2089="",IF(O2089&gt;0,"数えない（直した）",IF(I2089&amp;""="1","振替",IF(A2089&amp;""="0","計算対象外","数えない"))),IF(COUNTIFS('入力'!$A$30:$A$88,S2089)=0,"一覧にない費目",IF(O2089&gt;0,"直した",IF(S2089="未分類","未分類","OK")))))))</f>
        <v/>
      </c>
    </row>
    <row r="2090">
      <c r="A2090" s="40" t="n"/>
      <c r="B2090" s="34" t="n"/>
      <c r="C2090" s="35" t="n"/>
      <c r="D2090" s="36" t="n"/>
      <c r="E2090" s="35" t="n"/>
      <c r="F2090" s="35" t="n"/>
      <c r="G2090" s="35" t="n"/>
      <c r="H2090" s="35" t="n"/>
      <c r="I2090" s="40" t="n"/>
      <c r="J2090" s="35" t="n"/>
      <c r="L2090" s="39">
        <f>IF(B2090="","",IFERROR(YEAR(B2090)*0+D2090*0+1,0))</f>
        <v/>
      </c>
      <c r="M2090" s="55">
        <f>IF(L2090&lt;&gt;1,"",IF(O2090&gt;0,IF(INDEX('分け方の表'!$O$4:$O$53,O2090)&lt;&gt;"",DATE(YEAR(INDEX('分け方の表'!$O$4:$O$53,O2090)),MONTH(INDEX('分け方の表'!$O$4:$O$53,O2090)),1),DATE(YEAR(B2090),MONTH(B2090),1)),DATE(YEAR(B2090),MONTH(B2090),1)))</f>
        <v/>
      </c>
      <c r="N2090" s="39">
        <f>IF(L2090&lt;&gt;1,"",IF(J2090="",0,IF(COUNTIFS($J$4:J2090,J2090)&gt;1,1,0)))</f>
        <v/>
      </c>
      <c r="O2090" s="39">
        <f>IF(L2090&lt;&gt;1,"",IF(J2090="",0,IFERROR(MATCH(J2090,'分け方の表'!$M$4:$M$53,0),0)))</f>
        <v/>
      </c>
      <c r="P2090" s="39">
        <f>IF(L2090&lt;&gt;1,"",IF(SUMPRODUCT((COUNTIFS(C2090,"*"&amp;'分け方の表'!$F$4:$F$23&amp;"*")&gt;0)*('分け方の表'!$F$4:$F$23&lt;&gt;"")*'分け方の表'!$I$4:$I$23)=0,99,1+COUNTIFS('分け方の表'!$I$4:$I$23,"&gt;"&amp;SUMPRODUCT((COUNTIFS(C2090,"*"&amp;'分け方の表'!$F$4:$F$23&amp;"*")&gt;0)*('分け方の表'!$F$4:$F$23&lt;&gt;"")*'分け方の表'!$I$4:$I$23))))</f>
        <v/>
      </c>
      <c r="Q2090" s="39">
        <f>IF(L2090&lt;&gt;1,"",IF(P2090&gt;=99,"",INDEX('分け方の表'!$G$4:$G$23,P2090)&amp;""))</f>
        <v/>
      </c>
      <c r="R2090" s="39">
        <f>IF(L2090&lt;&gt;1,"",IF((F2090="収入")*(G2090="給与")*(E2090&lt;&gt;"")*(COUNTIFS('分け方の表'!$J$4:$J$13,E2090)&gt;0),INDEX('分け方の表'!$K$4:$K$13,MATCH(E2090,'分け方の表'!$J$4:$J$13,0))&amp;"",IFERROR(INDEX('分け方の表'!$C$4:$C$103,MATCH(F2090&amp;"|"&amp;G2090,'分け方の表'!$D$4:$D$103,0))&amp;"",IFERROR(INDEX('分け方の表'!$C$4:$C$103,MATCH(F2090&amp;"|（ほか全部）",'分け方の表'!$D$4:$D$103,0))&amp;"","未分類"))))</f>
        <v/>
      </c>
      <c r="S2090" s="39">
        <f>IF(L2090&lt;&gt;1,"",IF(N2090=1,"",IF(IF(O2090&gt;0,INDEX('分け方の表'!$N$4:$N$53,O2090)&amp;"","")&lt;&gt;"",IF(INDEX('分け方の表'!$N$4:$N$53,O2090)="（数えない）","",INDEX('分け方の表'!$N$4:$N$53,O2090)&amp;""),IF(I2090&amp;""="1",IF((Q2090&lt;&gt;"")*(D2090&lt;0)*(IFERROR(INDEX('入力'!$E$30:$E$88,MATCH(Q2090,'入力'!$A$30:$A$88,0)),"")="貯める・増やす"),Q2090,""),IF(A2090&amp;""="0","",IF(Q2090&lt;&gt;"",Q2090,R2090))))))</f>
        <v/>
      </c>
      <c r="T2090" s="56">
        <f>IF(S2090="","",IF(IFERROR(INDEX('入力'!$E$30:$E$88,MATCH(S2090,'入力'!$A$30:$A$88,0)),"")="入るお金",D2090,-D2090))</f>
        <v/>
      </c>
      <c r="U2090" s="39">
        <f>IF(L2090="","",IF(L2090&lt;&gt;1,"見出しなど",IF(N2090=1,"重なり",IF(S2090="",IF(O2090&gt;0,"数えない（直した）",IF(I2090&amp;""="1","振替",IF(A2090&amp;""="0","計算対象外","数えない"))),IF(COUNTIFS('入力'!$A$30:$A$88,S2090)=0,"一覧にない費目",IF(O2090&gt;0,"直した",IF(S2090="未分類","未分類","OK")))))))</f>
        <v/>
      </c>
    </row>
    <row r="2091">
      <c r="A2091" s="40" t="n"/>
      <c r="B2091" s="34" t="n"/>
      <c r="C2091" s="35" t="n"/>
      <c r="D2091" s="36" t="n"/>
      <c r="E2091" s="35" t="n"/>
      <c r="F2091" s="35" t="n"/>
      <c r="G2091" s="35" t="n"/>
      <c r="H2091" s="35" t="n"/>
      <c r="I2091" s="40" t="n"/>
      <c r="J2091" s="35" t="n"/>
      <c r="L2091" s="39">
        <f>IF(B2091="","",IFERROR(YEAR(B2091)*0+D2091*0+1,0))</f>
        <v/>
      </c>
      <c r="M2091" s="55">
        <f>IF(L2091&lt;&gt;1,"",IF(O2091&gt;0,IF(INDEX('分け方の表'!$O$4:$O$53,O2091)&lt;&gt;"",DATE(YEAR(INDEX('分け方の表'!$O$4:$O$53,O2091)),MONTH(INDEX('分け方の表'!$O$4:$O$53,O2091)),1),DATE(YEAR(B2091),MONTH(B2091),1)),DATE(YEAR(B2091),MONTH(B2091),1)))</f>
        <v/>
      </c>
      <c r="N2091" s="39">
        <f>IF(L2091&lt;&gt;1,"",IF(J2091="",0,IF(COUNTIFS($J$4:J2091,J2091)&gt;1,1,0)))</f>
        <v/>
      </c>
      <c r="O2091" s="39">
        <f>IF(L2091&lt;&gt;1,"",IF(J2091="",0,IFERROR(MATCH(J2091,'分け方の表'!$M$4:$M$53,0),0)))</f>
        <v/>
      </c>
      <c r="P2091" s="39">
        <f>IF(L2091&lt;&gt;1,"",IF(SUMPRODUCT((COUNTIFS(C2091,"*"&amp;'分け方の表'!$F$4:$F$23&amp;"*")&gt;0)*('分け方の表'!$F$4:$F$23&lt;&gt;"")*'分け方の表'!$I$4:$I$23)=0,99,1+COUNTIFS('分け方の表'!$I$4:$I$23,"&gt;"&amp;SUMPRODUCT((COUNTIFS(C2091,"*"&amp;'分け方の表'!$F$4:$F$23&amp;"*")&gt;0)*('分け方の表'!$F$4:$F$23&lt;&gt;"")*'分け方の表'!$I$4:$I$23))))</f>
        <v/>
      </c>
      <c r="Q2091" s="39">
        <f>IF(L2091&lt;&gt;1,"",IF(P2091&gt;=99,"",INDEX('分け方の表'!$G$4:$G$23,P2091)&amp;""))</f>
        <v/>
      </c>
      <c r="R2091" s="39">
        <f>IF(L2091&lt;&gt;1,"",IF((F2091="収入")*(G2091="給与")*(E2091&lt;&gt;"")*(COUNTIFS('分け方の表'!$J$4:$J$13,E2091)&gt;0),INDEX('分け方の表'!$K$4:$K$13,MATCH(E2091,'分け方の表'!$J$4:$J$13,0))&amp;"",IFERROR(INDEX('分け方の表'!$C$4:$C$103,MATCH(F2091&amp;"|"&amp;G2091,'分け方の表'!$D$4:$D$103,0))&amp;"",IFERROR(INDEX('分け方の表'!$C$4:$C$103,MATCH(F2091&amp;"|（ほか全部）",'分け方の表'!$D$4:$D$103,0))&amp;"","未分類"))))</f>
        <v/>
      </c>
      <c r="S2091" s="39">
        <f>IF(L2091&lt;&gt;1,"",IF(N2091=1,"",IF(IF(O2091&gt;0,INDEX('分け方の表'!$N$4:$N$53,O2091)&amp;"","")&lt;&gt;"",IF(INDEX('分け方の表'!$N$4:$N$53,O2091)="（数えない）","",INDEX('分け方の表'!$N$4:$N$53,O2091)&amp;""),IF(I2091&amp;""="1",IF((Q2091&lt;&gt;"")*(D2091&lt;0)*(IFERROR(INDEX('入力'!$E$30:$E$88,MATCH(Q2091,'入力'!$A$30:$A$88,0)),"")="貯める・増やす"),Q2091,""),IF(A2091&amp;""="0","",IF(Q2091&lt;&gt;"",Q2091,R2091))))))</f>
        <v/>
      </c>
      <c r="T2091" s="56">
        <f>IF(S2091="","",IF(IFERROR(INDEX('入力'!$E$30:$E$88,MATCH(S2091,'入力'!$A$30:$A$88,0)),"")="入るお金",D2091,-D2091))</f>
        <v/>
      </c>
      <c r="U2091" s="39">
        <f>IF(L2091="","",IF(L2091&lt;&gt;1,"見出しなど",IF(N2091=1,"重なり",IF(S2091="",IF(O2091&gt;0,"数えない（直した）",IF(I2091&amp;""="1","振替",IF(A2091&amp;""="0","計算対象外","数えない"))),IF(COUNTIFS('入力'!$A$30:$A$88,S2091)=0,"一覧にない費目",IF(O2091&gt;0,"直した",IF(S2091="未分類","未分類","OK")))))))</f>
        <v/>
      </c>
    </row>
    <row r="2092">
      <c r="A2092" s="40" t="n"/>
      <c r="B2092" s="34" t="n"/>
      <c r="C2092" s="35" t="n"/>
      <c r="D2092" s="36" t="n"/>
      <c r="E2092" s="35" t="n"/>
      <c r="F2092" s="35" t="n"/>
      <c r="G2092" s="35" t="n"/>
      <c r="H2092" s="35" t="n"/>
      <c r="I2092" s="40" t="n"/>
      <c r="J2092" s="35" t="n"/>
      <c r="L2092" s="39">
        <f>IF(B2092="","",IFERROR(YEAR(B2092)*0+D2092*0+1,0))</f>
        <v/>
      </c>
      <c r="M2092" s="55">
        <f>IF(L2092&lt;&gt;1,"",IF(O2092&gt;0,IF(INDEX('分け方の表'!$O$4:$O$53,O2092)&lt;&gt;"",DATE(YEAR(INDEX('分け方の表'!$O$4:$O$53,O2092)),MONTH(INDEX('分け方の表'!$O$4:$O$53,O2092)),1),DATE(YEAR(B2092),MONTH(B2092),1)),DATE(YEAR(B2092),MONTH(B2092),1)))</f>
        <v/>
      </c>
      <c r="N2092" s="39">
        <f>IF(L2092&lt;&gt;1,"",IF(J2092="",0,IF(COUNTIFS($J$4:J2092,J2092)&gt;1,1,0)))</f>
        <v/>
      </c>
      <c r="O2092" s="39">
        <f>IF(L2092&lt;&gt;1,"",IF(J2092="",0,IFERROR(MATCH(J2092,'分け方の表'!$M$4:$M$53,0),0)))</f>
        <v/>
      </c>
      <c r="P2092" s="39">
        <f>IF(L2092&lt;&gt;1,"",IF(SUMPRODUCT((COUNTIFS(C2092,"*"&amp;'分け方の表'!$F$4:$F$23&amp;"*")&gt;0)*('分け方の表'!$F$4:$F$23&lt;&gt;"")*'分け方の表'!$I$4:$I$23)=0,99,1+COUNTIFS('分け方の表'!$I$4:$I$23,"&gt;"&amp;SUMPRODUCT((COUNTIFS(C2092,"*"&amp;'分け方の表'!$F$4:$F$23&amp;"*")&gt;0)*('分け方の表'!$F$4:$F$23&lt;&gt;"")*'分け方の表'!$I$4:$I$23))))</f>
        <v/>
      </c>
      <c r="Q2092" s="39">
        <f>IF(L2092&lt;&gt;1,"",IF(P2092&gt;=99,"",INDEX('分け方の表'!$G$4:$G$23,P2092)&amp;""))</f>
        <v/>
      </c>
      <c r="R2092" s="39">
        <f>IF(L2092&lt;&gt;1,"",IF((F2092="収入")*(G2092="給与")*(E2092&lt;&gt;"")*(COUNTIFS('分け方の表'!$J$4:$J$13,E2092)&gt;0),INDEX('分け方の表'!$K$4:$K$13,MATCH(E2092,'分け方の表'!$J$4:$J$13,0))&amp;"",IFERROR(INDEX('分け方の表'!$C$4:$C$103,MATCH(F2092&amp;"|"&amp;G2092,'分け方の表'!$D$4:$D$103,0))&amp;"",IFERROR(INDEX('分け方の表'!$C$4:$C$103,MATCH(F2092&amp;"|（ほか全部）",'分け方の表'!$D$4:$D$103,0))&amp;"","未分類"))))</f>
        <v/>
      </c>
      <c r="S2092" s="39">
        <f>IF(L2092&lt;&gt;1,"",IF(N2092=1,"",IF(IF(O2092&gt;0,INDEX('分け方の表'!$N$4:$N$53,O2092)&amp;"","")&lt;&gt;"",IF(INDEX('分け方の表'!$N$4:$N$53,O2092)="（数えない）","",INDEX('分け方の表'!$N$4:$N$53,O2092)&amp;""),IF(I2092&amp;""="1",IF((Q2092&lt;&gt;"")*(D2092&lt;0)*(IFERROR(INDEX('入力'!$E$30:$E$88,MATCH(Q2092,'入力'!$A$30:$A$88,0)),"")="貯める・増やす"),Q2092,""),IF(A2092&amp;""="0","",IF(Q2092&lt;&gt;"",Q2092,R2092))))))</f>
        <v/>
      </c>
      <c r="T2092" s="56">
        <f>IF(S2092="","",IF(IFERROR(INDEX('入力'!$E$30:$E$88,MATCH(S2092,'入力'!$A$30:$A$88,0)),"")="入るお金",D2092,-D2092))</f>
        <v/>
      </c>
      <c r="U2092" s="39">
        <f>IF(L2092="","",IF(L2092&lt;&gt;1,"見出しなど",IF(N2092=1,"重なり",IF(S2092="",IF(O2092&gt;0,"数えない（直した）",IF(I2092&amp;""="1","振替",IF(A2092&amp;""="0","計算対象外","数えない"))),IF(COUNTIFS('入力'!$A$30:$A$88,S2092)=0,"一覧にない費目",IF(O2092&gt;0,"直した",IF(S2092="未分類","未分類","OK")))))))</f>
        <v/>
      </c>
    </row>
    <row r="2093">
      <c r="A2093" s="40" t="n"/>
      <c r="B2093" s="34" t="n"/>
      <c r="C2093" s="35" t="n"/>
      <c r="D2093" s="36" t="n"/>
      <c r="E2093" s="35" t="n"/>
      <c r="F2093" s="35" t="n"/>
      <c r="G2093" s="35" t="n"/>
      <c r="H2093" s="35" t="n"/>
      <c r="I2093" s="40" t="n"/>
      <c r="J2093" s="35" t="n"/>
      <c r="L2093" s="39">
        <f>IF(B2093="","",IFERROR(YEAR(B2093)*0+D2093*0+1,0))</f>
        <v/>
      </c>
      <c r="M2093" s="55">
        <f>IF(L2093&lt;&gt;1,"",IF(O2093&gt;0,IF(INDEX('分け方の表'!$O$4:$O$53,O2093)&lt;&gt;"",DATE(YEAR(INDEX('分け方の表'!$O$4:$O$53,O2093)),MONTH(INDEX('分け方の表'!$O$4:$O$53,O2093)),1),DATE(YEAR(B2093),MONTH(B2093),1)),DATE(YEAR(B2093),MONTH(B2093),1)))</f>
        <v/>
      </c>
      <c r="N2093" s="39">
        <f>IF(L2093&lt;&gt;1,"",IF(J2093="",0,IF(COUNTIFS($J$4:J2093,J2093)&gt;1,1,0)))</f>
        <v/>
      </c>
      <c r="O2093" s="39">
        <f>IF(L2093&lt;&gt;1,"",IF(J2093="",0,IFERROR(MATCH(J2093,'分け方の表'!$M$4:$M$53,0),0)))</f>
        <v/>
      </c>
      <c r="P2093" s="39">
        <f>IF(L2093&lt;&gt;1,"",IF(SUMPRODUCT((COUNTIFS(C2093,"*"&amp;'分け方の表'!$F$4:$F$23&amp;"*")&gt;0)*('分け方の表'!$F$4:$F$23&lt;&gt;"")*'分け方の表'!$I$4:$I$23)=0,99,1+COUNTIFS('分け方の表'!$I$4:$I$23,"&gt;"&amp;SUMPRODUCT((COUNTIFS(C2093,"*"&amp;'分け方の表'!$F$4:$F$23&amp;"*")&gt;0)*('分け方の表'!$F$4:$F$23&lt;&gt;"")*'分け方の表'!$I$4:$I$23))))</f>
        <v/>
      </c>
      <c r="Q2093" s="39">
        <f>IF(L2093&lt;&gt;1,"",IF(P2093&gt;=99,"",INDEX('分け方の表'!$G$4:$G$23,P2093)&amp;""))</f>
        <v/>
      </c>
      <c r="R2093" s="39">
        <f>IF(L2093&lt;&gt;1,"",IF((F2093="収入")*(G2093="給与")*(E2093&lt;&gt;"")*(COUNTIFS('分け方の表'!$J$4:$J$13,E2093)&gt;0),INDEX('分け方の表'!$K$4:$K$13,MATCH(E2093,'分け方の表'!$J$4:$J$13,0))&amp;"",IFERROR(INDEX('分け方の表'!$C$4:$C$103,MATCH(F2093&amp;"|"&amp;G2093,'分け方の表'!$D$4:$D$103,0))&amp;"",IFERROR(INDEX('分け方の表'!$C$4:$C$103,MATCH(F2093&amp;"|（ほか全部）",'分け方の表'!$D$4:$D$103,0))&amp;"","未分類"))))</f>
        <v/>
      </c>
      <c r="S2093" s="39">
        <f>IF(L2093&lt;&gt;1,"",IF(N2093=1,"",IF(IF(O2093&gt;0,INDEX('分け方の表'!$N$4:$N$53,O2093)&amp;"","")&lt;&gt;"",IF(INDEX('分け方の表'!$N$4:$N$53,O2093)="（数えない）","",INDEX('分け方の表'!$N$4:$N$53,O2093)&amp;""),IF(I2093&amp;""="1",IF((Q2093&lt;&gt;"")*(D2093&lt;0)*(IFERROR(INDEX('入力'!$E$30:$E$88,MATCH(Q2093,'入力'!$A$30:$A$88,0)),"")="貯める・増やす"),Q2093,""),IF(A2093&amp;""="0","",IF(Q2093&lt;&gt;"",Q2093,R2093))))))</f>
        <v/>
      </c>
      <c r="T2093" s="56">
        <f>IF(S2093="","",IF(IFERROR(INDEX('入力'!$E$30:$E$88,MATCH(S2093,'入力'!$A$30:$A$88,0)),"")="入るお金",D2093,-D2093))</f>
        <v/>
      </c>
      <c r="U2093" s="39">
        <f>IF(L2093="","",IF(L2093&lt;&gt;1,"見出しなど",IF(N2093=1,"重なり",IF(S2093="",IF(O2093&gt;0,"数えない（直した）",IF(I2093&amp;""="1","振替",IF(A2093&amp;""="0","計算対象外","数えない"))),IF(COUNTIFS('入力'!$A$30:$A$88,S2093)=0,"一覧にない費目",IF(O2093&gt;0,"直した",IF(S2093="未分類","未分類","OK")))))))</f>
        <v/>
      </c>
    </row>
    <row r="2094">
      <c r="A2094" s="40" t="n"/>
      <c r="B2094" s="34" t="n"/>
      <c r="C2094" s="35" t="n"/>
      <c r="D2094" s="36" t="n"/>
      <c r="E2094" s="35" t="n"/>
      <c r="F2094" s="35" t="n"/>
      <c r="G2094" s="35" t="n"/>
      <c r="H2094" s="35" t="n"/>
      <c r="I2094" s="40" t="n"/>
      <c r="J2094" s="35" t="n"/>
      <c r="L2094" s="39">
        <f>IF(B2094="","",IFERROR(YEAR(B2094)*0+D2094*0+1,0))</f>
        <v/>
      </c>
      <c r="M2094" s="55">
        <f>IF(L2094&lt;&gt;1,"",IF(O2094&gt;0,IF(INDEX('分け方の表'!$O$4:$O$53,O2094)&lt;&gt;"",DATE(YEAR(INDEX('分け方の表'!$O$4:$O$53,O2094)),MONTH(INDEX('分け方の表'!$O$4:$O$53,O2094)),1),DATE(YEAR(B2094),MONTH(B2094),1)),DATE(YEAR(B2094),MONTH(B2094),1)))</f>
        <v/>
      </c>
      <c r="N2094" s="39">
        <f>IF(L2094&lt;&gt;1,"",IF(J2094="",0,IF(COUNTIFS($J$4:J2094,J2094)&gt;1,1,0)))</f>
        <v/>
      </c>
      <c r="O2094" s="39">
        <f>IF(L2094&lt;&gt;1,"",IF(J2094="",0,IFERROR(MATCH(J2094,'分け方の表'!$M$4:$M$53,0),0)))</f>
        <v/>
      </c>
      <c r="P2094" s="39">
        <f>IF(L2094&lt;&gt;1,"",IF(SUMPRODUCT((COUNTIFS(C2094,"*"&amp;'分け方の表'!$F$4:$F$23&amp;"*")&gt;0)*('分け方の表'!$F$4:$F$23&lt;&gt;"")*'分け方の表'!$I$4:$I$23)=0,99,1+COUNTIFS('分け方の表'!$I$4:$I$23,"&gt;"&amp;SUMPRODUCT((COUNTIFS(C2094,"*"&amp;'分け方の表'!$F$4:$F$23&amp;"*")&gt;0)*('分け方の表'!$F$4:$F$23&lt;&gt;"")*'分け方の表'!$I$4:$I$23))))</f>
        <v/>
      </c>
      <c r="Q2094" s="39">
        <f>IF(L2094&lt;&gt;1,"",IF(P2094&gt;=99,"",INDEX('分け方の表'!$G$4:$G$23,P2094)&amp;""))</f>
        <v/>
      </c>
      <c r="R2094" s="39">
        <f>IF(L2094&lt;&gt;1,"",IF((F2094="収入")*(G2094="給与")*(E2094&lt;&gt;"")*(COUNTIFS('分け方の表'!$J$4:$J$13,E2094)&gt;0),INDEX('分け方の表'!$K$4:$K$13,MATCH(E2094,'分け方の表'!$J$4:$J$13,0))&amp;"",IFERROR(INDEX('分け方の表'!$C$4:$C$103,MATCH(F2094&amp;"|"&amp;G2094,'分け方の表'!$D$4:$D$103,0))&amp;"",IFERROR(INDEX('分け方の表'!$C$4:$C$103,MATCH(F2094&amp;"|（ほか全部）",'分け方の表'!$D$4:$D$103,0))&amp;"","未分類"))))</f>
        <v/>
      </c>
      <c r="S2094" s="39">
        <f>IF(L2094&lt;&gt;1,"",IF(N2094=1,"",IF(IF(O2094&gt;0,INDEX('分け方の表'!$N$4:$N$53,O2094)&amp;"","")&lt;&gt;"",IF(INDEX('分け方の表'!$N$4:$N$53,O2094)="（数えない）","",INDEX('分け方の表'!$N$4:$N$53,O2094)&amp;""),IF(I2094&amp;""="1",IF((Q2094&lt;&gt;"")*(D2094&lt;0)*(IFERROR(INDEX('入力'!$E$30:$E$88,MATCH(Q2094,'入力'!$A$30:$A$88,0)),"")="貯める・増やす"),Q2094,""),IF(A2094&amp;""="0","",IF(Q2094&lt;&gt;"",Q2094,R2094))))))</f>
        <v/>
      </c>
      <c r="T2094" s="56">
        <f>IF(S2094="","",IF(IFERROR(INDEX('入力'!$E$30:$E$88,MATCH(S2094,'入力'!$A$30:$A$88,0)),"")="入るお金",D2094,-D2094))</f>
        <v/>
      </c>
      <c r="U2094" s="39">
        <f>IF(L2094="","",IF(L2094&lt;&gt;1,"見出しなど",IF(N2094=1,"重なり",IF(S2094="",IF(O2094&gt;0,"数えない（直した）",IF(I2094&amp;""="1","振替",IF(A2094&amp;""="0","計算対象外","数えない"))),IF(COUNTIFS('入力'!$A$30:$A$88,S2094)=0,"一覧にない費目",IF(O2094&gt;0,"直した",IF(S2094="未分類","未分類","OK")))))))</f>
        <v/>
      </c>
    </row>
    <row r="2095">
      <c r="A2095" s="40" t="n"/>
      <c r="B2095" s="34" t="n"/>
      <c r="C2095" s="35" t="n"/>
      <c r="D2095" s="36" t="n"/>
      <c r="E2095" s="35" t="n"/>
      <c r="F2095" s="35" t="n"/>
      <c r="G2095" s="35" t="n"/>
      <c r="H2095" s="35" t="n"/>
      <c r="I2095" s="40" t="n"/>
      <c r="J2095" s="35" t="n"/>
      <c r="L2095" s="39">
        <f>IF(B2095="","",IFERROR(YEAR(B2095)*0+D2095*0+1,0))</f>
        <v/>
      </c>
      <c r="M2095" s="55">
        <f>IF(L2095&lt;&gt;1,"",IF(O2095&gt;0,IF(INDEX('分け方の表'!$O$4:$O$53,O2095)&lt;&gt;"",DATE(YEAR(INDEX('分け方の表'!$O$4:$O$53,O2095)),MONTH(INDEX('分け方の表'!$O$4:$O$53,O2095)),1),DATE(YEAR(B2095),MONTH(B2095),1)),DATE(YEAR(B2095),MONTH(B2095),1)))</f>
        <v/>
      </c>
      <c r="N2095" s="39">
        <f>IF(L2095&lt;&gt;1,"",IF(J2095="",0,IF(COUNTIFS($J$4:J2095,J2095)&gt;1,1,0)))</f>
        <v/>
      </c>
      <c r="O2095" s="39">
        <f>IF(L2095&lt;&gt;1,"",IF(J2095="",0,IFERROR(MATCH(J2095,'分け方の表'!$M$4:$M$53,0),0)))</f>
        <v/>
      </c>
      <c r="P2095" s="39">
        <f>IF(L2095&lt;&gt;1,"",IF(SUMPRODUCT((COUNTIFS(C2095,"*"&amp;'分け方の表'!$F$4:$F$23&amp;"*")&gt;0)*('分け方の表'!$F$4:$F$23&lt;&gt;"")*'分け方の表'!$I$4:$I$23)=0,99,1+COUNTIFS('分け方の表'!$I$4:$I$23,"&gt;"&amp;SUMPRODUCT((COUNTIFS(C2095,"*"&amp;'分け方の表'!$F$4:$F$23&amp;"*")&gt;0)*('分け方の表'!$F$4:$F$23&lt;&gt;"")*'分け方の表'!$I$4:$I$23))))</f>
        <v/>
      </c>
      <c r="Q2095" s="39">
        <f>IF(L2095&lt;&gt;1,"",IF(P2095&gt;=99,"",INDEX('分け方の表'!$G$4:$G$23,P2095)&amp;""))</f>
        <v/>
      </c>
      <c r="R2095" s="39">
        <f>IF(L2095&lt;&gt;1,"",IF((F2095="収入")*(G2095="給与")*(E2095&lt;&gt;"")*(COUNTIFS('分け方の表'!$J$4:$J$13,E2095)&gt;0),INDEX('分け方の表'!$K$4:$K$13,MATCH(E2095,'分け方の表'!$J$4:$J$13,0))&amp;"",IFERROR(INDEX('分け方の表'!$C$4:$C$103,MATCH(F2095&amp;"|"&amp;G2095,'分け方の表'!$D$4:$D$103,0))&amp;"",IFERROR(INDEX('分け方の表'!$C$4:$C$103,MATCH(F2095&amp;"|（ほか全部）",'分け方の表'!$D$4:$D$103,0))&amp;"","未分類"))))</f>
        <v/>
      </c>
      <c r="S2095" s="39">
        <f>IF(L2095&lt;&gt;1,"",IF(N2095=1,"",IF(IF(O2095&gt;0,INDEX('分け方の表'!$N$4:$N$53,O2095)&amp;"","")&lt;&gt;"",IF(INDEX('分け方の表'!$N$4:$N$53,O2095)="（数えない）","",INDEX('分け方の表'!$N$4:$N$53,O2095)&amp;""),IF(I2095&amp;""="1",IF((Q2095&lt;&gt;"")*(D2095&lt;0)*(IFERROR(INDEX('入力'!$E$30:$E$88,MATCH(Q2095,'入力'!$A$30:$A$88,0)),"")="貯める・増やす"),Q2095,""),IF(A2095&amp;""="0","",IF(Q2095&lt;&gt;"",Q2095,R2095))))))</f>
        <v/>
      </c>
      <c r="T2095" s="56">
        <f>IF(S2095="","",IF(IFERROR(INDEX('入力'!$E$30:$E$88,MATCH(S2095,'入力'!$A$30:$A$88,0)),"")="入るお金",D2095,-D2095))</f>
        <v/>
      </c>
      <c r="U2095" s="39">
        <f>IF(L2095="","",IF(L2095&lt;&gt;1,"見出しなど",IF(N2095=1,"重なり",IF(S2095="",IF(O2095&gt;0,"数えない（直した）",IF(I2095&amp;""="1","振替",IF(A2095&amp;""="0","計算対象外","数えない"))),IF(COUNTIFS('入力'!$A$30:$A$88,S2095)=0,"一覧にない費目",IF(O2095&gt;0,"直した",IF(S2095="未分類","未分類","OK")))))))</f>
        <v/>
      </c>
    </row>
    <row r="2096">
      <c r="A2096" s="40" t="n"/>
      <c r="B2096" s="34" t="n"/>
      <c r="C2096" s="35" t="n"/>
      <c r="D2096" s="36" t="n"/>
      <c r="E2096" s="35" t="n"/>
      <c r="F2096" s="35" t="n"/>
      <c r="G2096" s="35" t="n"/>
      <c r="H2096" s="35" t="n"/>
      <c r="I2096" s="40" t="n"/>
      <c r="J2096" s="35" t="n"/>
      <c r="L2096" s="39">
        <f>IF(B2096="","",IFERROR(YEAR(B2096)*0+D2096*0+1,0))</f>
        <v/>
      </c>
      <c r="M2096" s="55">
        <f>IF(L2096&lt;&gt;1,"",IF(O2096&gt;0,IF(INDEX('分け方の表'!$O$4:$O$53,O2096)&lt;&gt;"",DATE(YEAR(INDEX('分け方の表'!$O$4:$O$53,O2096)),MONTH(INDEX('分け方の表'!$O$4:$O$53,O2096)),1),DATE(YEAR(B2096),MONTH(B2096),1)),DATE(YEAR(B2096),MONTH(B2096),1)))</f>
        <v/>
      </c>
      <c r="N2096" s="39">
        <f>IF(L2096&lt;&gt;1,"",IF(J2096="",0,IF(COUNTIFS($J$4:J2096,J2096)&gt;1,1,0)))</f>
        <v/>
      </c>
      <c r="O2096" s="39">
        <f>IF(L2096&lt;&gt;1,"",IF(J2096="",0,IFERROR(MATCH(J2096,'分け方の表'!$M$4:$M$53,0),0)))</f>
        <v/>
      </c>
      <c r="P2096" s="39">
        <f>IF(L2096&lt;&gt;1,"",IF(SUMPRODUCT((COUNTIFS(C2096,"*"&amp;'分け方の表'!$F$4:$F$23&amp;"*")&gt;0)*('分け方の表'!$F$4:$F$23&lt;&gt;"")*'分け方の表'!$I$4:$I$23)=0,99,1+COUNTIFS('分け方の表'!$I$4:$I$23,"&gt;"&amp;SUMPRODUCT((COUNTIFS(C2096,"*"&amp;'分け方の表'!$F$4:$F$23&amp;"*")&gt;0)*('分け方の表'!$F$4:$F$23&lt;&gt;"")*'分け方の表'!$I$4:$I$23))))</f>
        <v/>
      </c>
      <c r="Q2096" s="39">
        <f>IF(L2096&lt;&gt;1,"",IF(P2096&gt;=99,"",INDEX('分け方の表'!$G$4:$G$23,P2096)&amp;""))</f>
        <v/>
      </c>
      <c r="R2096" s="39">
        <f>IF(L2096&lt;&gt;1,"",IF((F2096="収入")*(G2096="給与")*(E2096&lt;&gt;"")*(COUNTIFS('分け方の表'!$J$4:$J$13,E2096)&gt;0),INDEX('分け方の表'!$K$4:$K$13,MATCH(E2096,'分け方の表'!$J$4:$J$13,0))&amp;"",IFERROR(INDEX('分け方の表'!$C$4:$C$103,MATCH(F2096&amp;"|"&amp;G2096,'分け方の表'!$D$4:$D$103,0))&amp;"",IFERROR(INDEX('分け方の表'!$C$4:$C$103,MATCH(F2096&amp;"|（ほか全部）",'分け方の表'!$D$4:$D$103,0))&amp;"","未分類"))))</f>
        <v/>
      </c>
      <c r="S2096" s="39">
        <f>IF(L2096&lt;&gt;1,"",IF(N2096=1,"",IF(IF(O2096&gt;0,INDEX('分け方の表'!$N$4:$N$53,O2096)&amp;"","")&lt;&gt;"",IF(INDEX('分け方の表'!$N$4:$N$53,O2096)="（数えない）","",INDEX('分け方の表'!$N$4:$N$53,O2096)&amp;""),IF(I2096&amp;""="1",IF((Q2096&lt;&gt;"")*(D2096&lt;0)*(IFERROR(INDEX('入力'!$E$30:$E$88,MATCH(Q2096,'入力'!$A$30:$A$88,0)),"")="貯める・増やす"),Q2096,""),IF(A2096&amp;""="0","",IF(Q2096&lt;&gt;"",Q2096,R2096))))))</f>
        <v/>
      </c>
      <c r="T2096" s="56">
        <f>IF(S2096="","",IF(IFERROR(INDEX('入力'!$E$30:$E$88,MATCH(S2096,'入力'!$A$30:$A$88,0)),"")="入るお金",D2096,-D2096))</f>
        <v/>
      </c>
      <c r="U2096" s="39">
        <f>IF(L2096="","",IF(L2096&lt;&gt;1,"見出しなど",IF(N2096=1,"重なり",IF(S2096="",IF(O2096&gt;0,"数えない（直した）",IF(I2096&amp;""="1","振替",IF(A2096&amp;""="0","計算対象外","数えない"))),IF(COUNTIFS('入力'!$A$30:$A$88,S2096)=0,"一覧にない費目",IF(O2096&gt;0,"直した",IF(S2096="未分類","未分類","OK")))))))</f>
        <v/>
      </c>
    </row>
    <row r="2097">
      <c r="A2097" s="40" t="n"/>
      <c r="B2097" s="34" t="n"/>
      <c r="C2097" s="35" t="n"/>
      <c r="D2097" s="36" t="n"/>
      <c r="E2097" s="35" t="n"/>
      <c r="F2097" s="35" t="n"/>
      <c r="G2097" s="35" t="n"/>
      <c r="H2097" s="35" t="n"/>
      <c r="I2097" s="40" t="n"/>
      <c r="J2097" s="35" t="n"/>
      <c r="L2097" s="39">
        <f>IF(B2097="","",IFERROR(YEAR(B2097)*0+D2097*0+1,0))</f>
        <v/>
      </c>
      <c r="M2097" s="55">
        <f>IF(L2097&lt;&gt;1,"",IF(O2097&gt;0,IF(INDEX('分け方の表'!$O$4:$O$53,O2097)&lt;&gt;"",DATE(YEAR(INDEX('分け方の表'!$O$4:$O$53,O2097)),MONTH(INDEX('分け方の表'!$O$4:$O$53,O2097)),1),DATE(YEAR(B2097),MONTH(B2097),1)),DATE(YEAR(B2097),MONTH(B2097),1)))</f>
        <v/>
      </c>
      <c r="N2097" s="39">
        <f>IF(L2097&lt;&gt;1,"",IF(J2097="",0,IF(COUNTIFS($J$4:J2097,J2097)&gt;1,1,0)))</f>
        <v/>
      </c>
      <c r="O2097" s="39">
        <f>IF(L2097&lt;&gt;1,"",IF(J2097="",0,IFERROR(MATCH(J2097,'分け方の表'!$M$4:$M$53,0),0)))</f>
        <v/>
      </c>
      <c r="P2097" s="39">
        <f>IF(L2097&lt;&gt;1,"",IF(SUMPRODUCT((COUNTIFS(C2097,"*"&amp;'分け方の表'!$F$4:$F$23&amp;"*")&gt;0)*('分け方の表'!$F$4:$F$23&lt;&gt;"")*'分け方の表'!$I$4:$I$23)=0,99,1+COUNTIFS('分け方の表'!$I$4:$I$23,"&gt;"&amp;SUMPRODUCT((COUNTIFS(C2097,"*"&amp;'分け方の表'!$F$4:$F$23&amp;"*")&gt;0)*('分け方の表'!$F$4:$F$23&lt;&gt;"")*'分け方の表'!$I$4:$I$23))))</f>
        <v/>
      </c>
      <c r="Q2097" s="39">
        <f>IF(L2097&lt;&gt;1,"",IF(P2097&gt;=99,"",INDEX('分け方の表'!$G$4:$G$23,P2097)&amp;""))</f>
        <v/>
      </c>
      <c r="R2097" s="39">
        <f>IF(L2097&lt;&gt;1,"",IF((F2097="収入")*(G2097="給与")*(E2097&lt;&gt;"")*(COUNTIFS('分け方の表'!$J$4:$J$13,E2097)&gt;0),INDEX('分け方の表'!$K$4:$K$13,MATCH(E2097,'分け方の表'!$J$4:$J$13,0))&amp;"",IFERROR(INDEX('分け方の表'!$C$4:$C$103,MATCH(F2097&amp;"|"&amp;G2097,'分け方の表'!$D$4:$D$103,0))&amp;"",IFERROR(INDEX('分け方の表'!$C$4:$C$103,MATCH(F2097&amp;"|（ほか全部）",'分け方の表'!$D$4:$D$103,0))&amp;"","未分類"))))</f>
        <v/>
      </c>
      <c r="S2097" s="39">
        <f>IF(L2097&lt;&gt;1,"",IF(N2097=1,"",IF(IF(O2097&gt;0,INDEX('分け方の表'!$N$4:$N$53,O2097)&amp;"","")&lt;&gt;"",IF(INDEX('分け方の表'!$N$4:$N$53,O2097)="（数えない）","",INDEX('分け方の表'!$N$4:$N$53,O2097)&amp;""),IF(I2097&amp;""="1",IF((Q2097&lt;&gt;"")*(D2097&lt;0)*(IFERROR(INDEX('入力'!$E$30:$E$88,MATCH(Q2097,'入力'!$A$30:$A$88,0)),"")="貯める・増やす"),Q2097,""),IF(A2097&amp;""="0","",IF(Q2097&lt;&gt;"",Q2097,R2097))))))</f>
        <v/>
      </c>
      <c r="T2097" s="56">
        <f>IF(S2097="","",IF(IFERROR(INDEX('入力'!$E$30:$E$88,MATCH(S2097,'入力'!$A$30:$A$88,0)),"")="入るお金",D2097,-D2097))</f>
        <v/>
      </c>
      <c r="U2097" s="39">
        <f>IF(L2097="","",IF(L2097&lt;&gt;1,"見出しなど",IF(N2097=1,"重なり",IF(S2097="",IF(O2097&gt;0,"数えない（直した）",IF(I2097&amp;""="1","振替",IF(A2097&amp;""="0","計算対象外","数えない"))),IF(COUNTIFS('入力'!$A$30:$A$88,S2097)=0,"一覧にない費目",IF(O2097&gt;0,"直した",IF(S2097="未分類","未分類","OK")))))))</f>
        <v/>
      </c>
    </row>
    <row r="2098">
      <c r="A2098" s="40" t="n"/>
      <c r="B2098" s="34" t="n"/>
      <c r="C2098" s="35" t="n"/>
      <c r="D2098" s="36" t="n"/>
      <c r="E2098" s="35" t="n"/>
      <c r="F2098" s="35" t="n"/>
      <c r="G2098" s="35" t="n"/>
      <c r="H2098" s="35" t="n"/>
      <c r="I2098" s="40" t="n"/>
      <c r="J2098" s="35" t="n"/>
      <c r="L2098" s="39">
        <f>IF(B2098="","",IFERROR(YEAR(B2098)*0+D2098*0+1,0))</f>
        <v/>
      </c>
      <c r="M2098" s="55">
        <f>IF(L2098&lt;&gt;1,"",IF(O2098&gt;0,IF(INDEX('分け方の表'!$O$4:$O$53,O2098)&lt;&gt;"",DATE(YEAR(INDEX('分け方の表'!$O$4:$O$53,O2098)),MONTH(INDEX('分け方の表'!$O$4:$O$53,O2098)),1),DATE(YEAR(B2098),MONTH(B2098),1)),DATE(YEAR(B2098),MONTH(B2098),1)))</f>
        <v/>
      </c>
      <c r="N2098" s="39">
        <f>IF(L2098&lt;&gt;1,"",IF(J2098="",0,IF(COUNTIFS($J$4:J2098,J2098)&gt;1,1,0)))</f>
        <v/>
      </c>
      <c r="O2098" s="39">
        <f>IF(L2098&lt;&gt;1,"",IF(J2098="",0,IFERROR(MATCH(J2098,'分け方の表'!$M$4:$M$53,0),0)))</f>
        <v/>
      </c>
      <c r="P2098" s="39">
        <f>IF(L2098&lt;&gt;1,"",IF(SUMPRODUCT((COUNTIFS(C2098,"*"&amp;'分け方の表'!$F$4:$F$23&amp;"*")&gt;0)*('分け方の表'!$F$4:$F$23&lt;&gt;"")*'分け方の表'!$I$4:$I$23)=0,99,1+COUNTIFS('分け方の表'!$I$4:$I$23,"&gt;"&amp;SUMPRODUCT((COUNTIFS(C2098,"*"&amp;'分け方の表'!$F$4:$F$23&amp;"*")&gt;0)*('分け方の表'!$F$4:$F$23&lt;&gt;"")*'分け方の表'!$I$4:$I$23))))</f>
        <v/>
      </c>
      <c r="Q2098" s="39">
        <f>IF(L2098&lt;&gt;1,"",IF(P2098&gt;=99,"",INDEX('分け方の表'!$G$4:$G$23,P2098)&amp;""))</f>
        <v/>
      </c>
      <c r="R2098" s="39">
        <f>IF(L2098&lt;&gt;1,"",IF((F2098="収入")*(G2098="給与")*(E2098&lt;&gt;"")*(COUNTIFS('分け方の表'!$J$4:$J$13,E2098)&gt;0),INDEX('分け方の表'!$K$4:$K$13,MATCH(E2098,'分け方の表'!$J$4:$J$13,0))&amp;"",IFERROR(INDEX('分け方の表'!$C$4:$C$103,MATCH(F2098&amp;"|"&amp;G2098,'分け方の表'!$D$4:$D$103,0))&amp;"",IFERROR(INDEX('分け方の表'!$C$4:$C$103,MATCH(F2098&amp;"|（ほか全部）",'分け方の表'!$D$4:$D$103,0))&amp;"","未分類"))))</f>
        <v/>
      </c>
      <c r="S2098" s="39">
        <f>IF(L2098&lt;&gt;1,"",IF(N2098=1,"",IF(IF(O2098&gt;0,INDEX('分け方の表'!$N$4:$N$53,O2098)&amp;"","")&lt;&gt;"",IF(INDEX('分け方の表'!$N$4:$N$53,O2098)="（数えない）","",INDEX('分け方の表'!$N$4:$N$53,O2098)&amp;""),IF(I2098&amp;""="1",IF((Q2098&lt;&gt;"")*(D2098&lt;0)*(IFERROR(INDEX('入力'!$E$30:$E$88,MATCH(Q2098,'入力'!$A$30:$A$88,0)),"")="貯める・増やす"),Q2098,""),IF(A2098&amp;""="0","",IF(Q2098&lt;&gt;"",Q2098,R2098))))))</f>
        <v/>
      </c>
      <c r="T2098" s="56">
        <f>IF(S2098="","",IF(IFERROR(INDEX('入力'!$E$30:$E$88,MATCH(S2098,'入力'!$A$30:$A$88,0)),"")="入るお金",D2098,-D2098))</f>
        <v/>
      </c>
      <c r="U2098" s="39">
        <f>IF(L2098="","",IF(L2098&lt;&gt;1,"見出しなど",IF(N2098=1,"重なり",IF(S2098="",IF(O2098&gt;0,"数えない（直した）",IF(I2098&amp;""="1","振替",IF(A2098&amp;""="0","計算対象外","数えない"))),IF(COUNTIFS('入力'!$A$30:$A$88,S2098)=0,"一覧にない費目",IF(O2098&gt;0,"直した",IF(S2098="未分類","未分類","OK")))))))</f>
        <v/>
      </c>
    </row>
    <row r="2099">
      <c r="A2099" s="40" t="n"/>
      <c r="B2099" s="34" t="n"/>
      <c r="C2099" s="35" t="n"/>
      <c r="D2099" s="36" t="n"/>
      <c r="E2099" s="35" t="n"/>
      <c r="F2099" s="35" t="n"/>
      <c r="G2099" s="35" t="n"/>
      <c r="H2099" s="35" t="n"/>
      <c r="I2099" s="40" t="n"/>
      <c r="J2099" s="35" t="n"/>
      <c r="L2099" s="39">
        <f>IF(B2099="","",IFERROR(YEAR(B2099)*0+D2099*0+1,0))</f>
        <v/>
      </c>
      <c r="M2099" s="55">
        <f>IF(L2099&lt;&gt;1,"",IF(O2099&gt;0,IF(INDEX('分け方の表'!$O$4:$O$53,O2099)&lt;&gt;"",DATE(YEAR(INDEX('分け方の表'!$O$4:$O$53,O2099)),MONTH(INDEX('分け方の表'!$O$4:$O$53,O2099)),1),DATE(YEAR(B2099),MONTH(B2099),1)),DATE(YEAR(B2099),MONTH(B2099),1)))</f>
        <v/>
      </c>
      <c r="N2099" s="39">
        <f>IF(L2099&lt;&gt;1,"",IF(J2099="",0,IF(COUNTIFS($J$4:J2099,J2099)&gt;1,1,0)))</f>
        <v/>
      </c>
      <c r="O2099" s="39">
        <f>IF(L2099&lt;&gt;1,"",IF(J2099="",0,IFERROR(MATCH(J2099,'分け方の表'!$M$4:$M$53,0),0)))</f>
        <v/>
      </c>
      <c r="P2099" s="39">
        <f>IF(L2099&lt;&gt;1,"",IF(SUMPRODUCT((COUNTIFS(C2099,"*"&amp;'分け方の表'!$F$4:$F$23&amp;"*")&gt;0)*('分け方の表'!$F$4:$F$23&lt;&gt;"")*'分け方の表'!$I$4:$I$23)=0,99,1+COUNTIFS('分け方の表'!$I$4:$I$23,"&gt;"&amp;SUMPRODUCT((COUNTIFS(C2099,"*"&amp;'分け方の表'!$F$4:$F$23&amp;"*")&gt;0)*('分け方の表'!$F$4:$F$23&lt;&gt;"")*'分け方の表'!$I$4:$I$23))))</f>
        <v/>
      </c>
      <c r="Q2099" s="39">
        <f>IF(L2099&lt;&gt;1,"",IF(P2099&gt;=99,"",INDEX('分け方の表'!$G$4:$G$23,P2099)&amp;""))</f>
        <v/>
      </c>
      <c r="R2099" s="39">
        <f>IF(L2099&lt;&gt;1,"",IF((F2099="収入")*(G2099="給与")*(E2099&lt;&gt;"")*(COUNTIFS('分け方の表'!$J$4:$J$13,E2099)&gt;0),INDEX('分け方の表'!$K$4:$K$13,MATCH(E2099,'分け方の表'!$J$4:$J$13,0))&amp;"",IFERROR(INDEX('分け方の表'!$C$4:$C$103,MATCH(F2099&amp;"|"&amp;G2099,'分け方の表'!$D$4:$D$103,0))&amp;"",IFERROR(INDEX('分け方の表'!$C$4:$C$103,MATCH(F2099&amp;"|（ほか全部）",'分け方の表'!$D$4:$D$103,0))&amp;"","未分類"))))</f>
        <v/>
      </c>
      <c r="S2099" s="39">
        <f>IF(L2099&lt;&gt;1,"",IF(N2099=1,"",IF(IF(O2099&gt;0,INDEX('分け方の表'!$N$4:$N$53,O2099)&amp;"","")&lt;&gt;"",IF(INDEX('分け方の表'!$N$4:$N$53,O2099)="（数えない）","",INDEX('分け方の表'!$N$4:$N$53,O2099)&amp;""),IF(I2099&amp;""="1",IF((Q2099&lt;&gt;"")*(D2099&lt;0)*(IFERROR(INDEX('入力'!$E$30:$E$88,MATCH(Q2099,'入力'!$A$30:$A$88,0)),"")="貯める・増やす"),Q2099,""),IF(A2099&amp;""="0","",IF(Q2099&lt;&gt;"",Q2099,R2099))))))</f>
        <v/>
      </c>
      <c r="T2099" s="56">
        <f>IF(S2099="","",IF(IFERROR(INDEX('入力'!$E$30:$E$88,MATCH(S2099,'入力'!$A$30:$A$88,0)),"")="入るお金",D2099,-D2099))</f>
        <v/>
      </c>
      <c r="U2099" s="39">
        <f>IF(L2099="","",IF(L2099&lt;&gt;1,"見出しなど",IF(N2099=1,"重なり",IF(S2099="",IF(O2099&gt;0,"数えない（直した）",IF(I2099&amp;""="1","振替",IF(A2099&amp;""="0","計算対象外","数えない"))),IF(COUNTIFS('入力'!$A$30:$A$88,S2099)=0,"一覧にない費目",IF(O2099&gt;0,"直した",IF(S2099="未分類","未分類","OK")))))))</f>
        <v/>
      </c>
    </row>
    <row r="2100">
      <c r="A2100" s="40" t="n"/>
      <c r="B2100" s="34" t="n"/>
      <c r="C2100" s="35" t="n"/>
      <c r="D2100" s="36" t="n"/>
      <c r="E2100" s="35" t="n"/>
      <c r="F2100" s="35" t="n"/>
      <c r="G2100" s="35" t="n"/>
      <c r="H2100" s="35" t="n"/>
      <c r="I2100" s="40" t="n"/>
      <c r="J2100" s="35" t="n"/>
      <c r="L2100" s="39">
        <f>IF(B2100="","",IFERROR(YEAR(B2100)*0+D2100*0+1,0))</f>
        <v/>
      </c>
      <c r="M2100" s="55">
        <f>IF(L2100&lt;&gt;1,"",IF(O2100&gt;0,IF(INDEX('分け方の表'!$O$4:$O$53,O2100)&lt;&gt;"",DATE(YEAR(INDEX('分け方の表'!$O$4:$O$53,O2100)),MONTH(INDEX('分け方の表'!$O$4:$O$53,O2100)),1),DATE(YEAR(B2100),MONTH(B2100),1)),DATE(YEAR(B2100),MONTH(B2100),1)))</f>
        <v/>
      </c>
      <c r="N2100" s="39">
        <f>IF(L2100&lt;&gt;1,"",IF(J2100="",0,IF(COUNTIFS($J$4:J2100,J2100)&gt;1,1,0)))</f>
        <v/>
      </c>
      <c r="O2100" s="39">
        <f>IF(L2100&lt;&gt;1,"",IF(J2100="",0,IFERROR(MATCH(J2100,'分け方の表'!$M$4:$M$53,0),0)))</f>
        <v/>
      </c>
      <c r="P2100" s="39">
        <f>IF(L2100&lt;&gt;1,"",IF(SUMPRODUCT((COUNTIFS(C2100,"*"&amp;'分け方の表'!$F$4:$F$23&amp;"*")&gt;0)*('分け方の表'!$F$4:$F$23&lt;&gt;"")*'分け方の表'!$I$4:$I$23)=0,99,1+COUNTIFS('分け方の表'!$I$4:$I$23,"&gt;"&amp;SUMPRODUCT((COUNTIFS(C2100,"*"&amp;'分け方の表'!$F$4:$F$23&amp;"*")&gt;0)*('分け方の表'!$F$4:$F$23&lt;&gt;"")*'分け方の表'!$I$4:$I$23))))</f>
        <v/>
      </c>
      <c r="Q2100" s="39">
        <f>IF(L2100&lt;&gt;1,"",IF(P2100&gt;=99,"",INDEX('分け方の表'!$G$4:$G$23,P2100)&amp;""))</f>
        <v/>
      </c>
      <c r="R2100" s="39">
        <f>IF(L2100&lt;&gt;1,"",IF((F2100="収入")*(G2100="給与")*(E2100&lt;&gt;"")*(COUNTIFS('分け方の表'!$J$4:$J$13,E2100)&gt;0),INDEX('分け方の表'!$K$4:$K$13,MATCH(E2100,'分け方の表'!$J$4:$J$13,0))&amp;"",IFERROR(INDEX('分け方の表'!$C$4:$C$103,MATCH(F2100&amp;"|"&amp;G2100,'分け方の表'!$D$4:$D$103,0))&amp;"",IFERROR(INDEX('分け方の表'!$C$4:$C$103,MATCH(F2100&amp;"|（ほか全部）",'分け方の表'!$D$4:$D$103,0))&amp;"","未分類"))))</f>
        <v/>
      </c>
      <c r="S2100" s="39">
        <f>IF(L2100&lt;&gt;1,"",IF(N2100=1,"",IF(IF(O2100&gt;0,INDEX('分け方の表'!$N$4:$N$53,O2100)&amp;"","")&lt;&gt;"",IF(INDEX('分け方の表'!$N$4:$N$53,O2100)="（数えない）","",INDEX('分け方の表'!$N$4:$N$53,O2100)&amp;""),IF(I2100&amp;""="1",IF((Q2100&lt;&gt;"")*(D2100&lt;0)*(IFERROR(INDEX('入力'!$E$30:$E$88,MATCH(Q2100,'入力'!$A$30:$A$88,0)),"")="貯める・増やす"),Q2100,""),IF(A2100&amp;""="0","",IF(Q2100&lt;&gt;"",Q2100,R2100))))))</f>
        <v/>
      </c>
      <c r="T2100" s="56">
        <f>IF(S2100="","",IF(IFERROR(INDEX('入力'!$E$30:$E$88,MATCH(S2100,'入力'!$A$30:$A$88,0)),"")="入るお金",D2100,-D2100))</f>
        <v/>
      </c>
      <c r="U2100" s="39">
        <f>IF(L2100="","",IF(L2100&lt;&gt;1,"見出しなど",IF(N2100=1,"重なり",IF(S2100="",IF(O2100&gt;0,"数えない（直した）",IF(I2100&amp;""="1","振替",IF(A2100&amp;""="0","計算対象外","数えない"))),IF(COUNTIFS('入力'!$A$30:$A$88,S2100)=0,"一覧にない費目",IF(O2100&gt;0,"直した",IF(S2100="未分類","未分類","OK")))))))</f>
        <v/>
      </c>
    </row>
    <row r="2101">
      <c r="A2101" s="40" t="n"/>
      <c r="B2101" s="34" t="n"/>
      <c r="C2101" s="35" t="n"/>
      <c r="D2101" s="36" t="n"/>
      <c r="E2101" s="35" t="n"/>
      <c r="F2101" s="35" t="n"/>
      <c r="G2101" s="35" t="n"/>
      <c r="H2101" s="35" t="n"/>
      <c r="I2101" s="40" t="n"/>
      <c r="J2101" s="35" t="n"/>
      <c r="L2101" s="39">
        <f>IF(B2101="","",IFERROR(YEAR(B2101)*0+D2101*0+1,0))</f>
        <v/>
      </c>
      <c r="M2101" s="55">
        <f>IF(L2101&lt;&gt;1,"",IF(O2101&gt;0,IF(INDEX('分け方の表'!$O$4:$O$53,O2101)&lt;&gt;"",DATE(YEAR(INDEX('分け方の表'!$O$4:$O$53,O2101)),MONTH(INDEX('分け方の表'!$O$4:$O$53,O2101)),1),DATE(YEAR(B2101),MONTH(B2101),1)),DATE(YEAR(B2101),MONTH(B2101),1)))</f>
        <v/>
      </c>
      <c r="N2101" s="39">
        <f>IF(L2101&lt;&gt;1,"",IF(J2101="",0,IF(COUNTIFS($J$4:J2101,J2101)&gt;1,1,0)))</f>
        <v/>
      </c>
      <c r="O2101" s="39">
        <f>IF(L2101&lt;&gt;1,"",IF(J2101="",0,IFERROR(MATCH(J2101,'分け方の表'!$M$4:$M$53,0),0)))</f>
        <v/>
      </c>
      <c r="P2101" s="39">
        <f>IF(L2101&lt;&gt;1,"",IF(SUMPRODUCT((COUNTIFS(C2101,"*"&amp;'分け方の表'!$F$4:$F$23&amp;"*")&gt;0)*('分け方の表'!$F$4:$F$23&lt;&gt;"")*'分け方の表'!$I$4:$I$23)=0,99,1+COUNTIFS('分け方の表'!$I$4:$I$23,"&gt;"&amp;SUMPRODUCT((COUNTIFS(C2101,"*"&amp;'分け方の表'!$F$4:$F$23&amp;"*")&gt;0)*('分け方の表'!$F$4:$F$23&lt;&gt;"")*'分け方の表'!$I$4:$I$23))))</f>
        <v/>
      </c>
      <c r="Q2101" s="39">
        <f>IF(L2101&lt;&gt;1,"",IF(P2101&gt;=99,"",INDEX('分け方の表'!$G$4:$G$23,P2101)&amp;""))</f>
        <v/>
      </c>
      <c r="R2101" s="39">
        <f>IF(L2101&lt;&gt;1,"",IF((F2101="収入")*(G2101="給与")*(E2101&lt;&gt;"")*(COUNTIFS('分け方の表'!$J$4:$J$13,E2101)&gt;0),INDEX('分け方の表'!$K$4:$K$13,MATCH(E2101,'分け方の表'!$J$4:$J$13,0))&amp;"",IFERROR(INDEX('分け方の表'!$C$4:$C$103,MATCH(F2101&amp;"|"&amp;G2101,'分け方の表'!$D$4:$D$103,0))&amp;"",IFERROR(INDEX('分け方の表'!$C$4:$C$103,MATCH(F2101&amp;"|（ほか全部）",'分け方の表'!$D$4:$D$103,0))&amp;"","未分類"))))</f>
        <v/>
      </c>
      <c r="S2101" s="39">
        <f>IF(L2101&lt;&gt;1,"",IF(N2101=1,"",IF(IF(O2101&gt;0,INDEX('分け方の表'!$N$4:$N$53,O2101)&amp;"","")&lt;&gt;"",IF(INDEX('分け方の表'!$N$4:$N$53,O2101)="（数えない）","",INDEX('分け方の表'!$N$4:$N$53,O2101)&amp;""),IF(I2101&amp;""="1",IF((Q2101&lt;&gt;"")*(D2101&lt;0)*(IFERROR(INDEX('入力'!$E$30:$E$88,MATCH(Q2101,'入力'!$A$30:$A$88,0)),"")="貯める・増やす"),Q2101,""),IF(A2101&amp;""="0","",IF(Q2101&lt;&gt;"",Q2101,R2101))))))</f>
        <v/>
      </c>
      <c r="T2101" s="56">
        <f>IF(S2101="","",IF(IFERROR(INDEX('入力'!$E$30:$E$88,MATCH(S2101,'入力'!$A$30:$A$88,0)),"")="入るお金",D2101,-D2101))</f>
        <v/>
      </c>
      <c r="U2101" s="39">
        <f>IF(L2101="","",IF(L2101&lt;&gt;1,"見出しなど",IF(N2101=1,"重なり",IF(S2101="",IF(O2101&gt;0,"数えない（直した）",IF(I2101&amp;""="1","振替",IF(A2101&amp;""="0","計算対象外","数えない"))),IF(COUNTIFS('入力'!$A$30:$A$88,S2101)=0,"一覧にない費目",IF(O2101&gt;0,"直した",IF(S2101="未分類","未分類","OK")))))))</f>
        <v/>
      </c>
    </row>
    <row r="2102">
      <c r="A2102" s="40" t="n"/>
      <c r="B2102" s="34" t="n"/>
      <c r="C2102" s="35" t="n"/>
      <c r="D2102" s="36" t="n"/>
      <c r="E2102" s="35" t="n"/>
      <c r="F2102" s="35" t="n"/>
      <c r="G2102" s="35" t="n"/>
      <c r="H2102" s="35" t="n"/>
      <c r="I2102" s="40" t="n"/>
      <c r="J2102" s="35" t="n"/>
      <c r="L2102" s="39">
        <f>IF(B2102="","",IFERROR(YEAR(B2102)*0+D2102*0+1,0))</f>
        <v/>
      </c>
      <c r="M2102" s="55">
        <f>IF(L2102&lt;&gt;1,"",IF(O2102&gt;0,IF(INDEX('分け方の表'!$O$4:$O$53,O2102)&lt;&gt;"",DATE(YEAR(INDEX('分け方の表'!$O$4:$O$53,O2102)),MONTH(INDEX('分け方の表'!$O$4:$O$53,O2102)),1),DATE(YEAR(B2102),MONTH(B2102),1)),DATE(YEAR(B2102),MONTH(B2102),1)))</f>
        <v/>
      </c>
      <c r="N2102" s="39">
        <f>IF(L2102&lt;&gt;1,"",IF(J2102="",0,IF(COUNTIFS($J$4:J2102,J2102)&gt;1,1,0)))</f>
        <v/>
      </c>
      <c r="O2102" s="39">
        <f>IF(L2102&lt;&gt;1,"",IF(J2102="",0,IFERROR(MATCH(J2102,'分け方の表'!$M$4:$M$53,0),0)))</f>
        <v/>
      </c>
      <c r="P2102" s="39">
        <f>IF(L2102&lt;&gt;1,"",IF(SUMPRODUCT((COUNTIFS(C2102,"*"&amp;'分け方の表'!$F$4:$F$23&amp;"*")&gt;0)*('分け方の表'!$F$4:$F$23&lt;&gt;"")*'分け方の表'!$I$4:$I$23)=0,99,1+COUNTIFS('分け方の表'!$I$4:$I$23,"&gt;"&amp;SUMPRODUCT((COUNTIFS(C2102,"*"&amp;'分け方の表'!$F$4:$F$23&amp;"*")&gt;0)*('分け方の表'!$F$4:$F$23&lt;&gt;"")*'分け方の表'!$I$4:$I$23))))</f>
        <v/>
      </c>
      <c r="Q2102" s="39">
        <f>IF(L2102&lt;&gt;1,"",IF(P2102&gt;=99,"",INDEX('分け方の表'!$G$4:$G$23,P2102)&amp;""))</f>
        <v/>
      </c>
      <c r="R2102" s="39">
        <f>IF(L2102&lt;&gt;1,"",IF((F2102="収入")*(G2102="給与")*(E2102&lt;&gt;"")*(COUNTIFS('分け方の表'!$J$4:$J$13,E2102)&gt;0),INDEX('分け方の表'!$K$4:$K$13,MATCH(E2102,'分け方の表'!$J$4:$J$13,0))&amp;"",IFERROR(INDEX('分け方の表'!$C$4:$C$103,MATCH(F2102&amp;"|"&amp;G2102,'分け方の表'!$D$4:$D$103,0))&amp;"",IFERROR(INDEX('分け方の表'!$C$4:$C$103,MATCH(F2102&amp;"|（ほか全部）",'分け方の表'!$D$4:$D$103,0))&amp;"","未分類"))))</f>
        <v/>
      </c>
      <c r="S2102" s="39">
        <f>IF(L2102&lt;&gt;1,"",IF(N2102=1,"",IF(IF(O2102&gt;0,INDEX('分け方の表'!$N$4:$N$53,O2102)&amp;"","")&lt;&gt;"",IF(INDEX('分け方の表'!$N$4:$N$53,O2102)="（数えない）","",INDEX('分け方の表'!$N$4:$N$53,O2102)&amp;""),IF(I2102&amp;""="1",IF((Q2102&lt;&gt;"")*(D2102&lt;0)*(IFERROR(INDEX('入力'!$E$30:$E$88,MATCH(Q2102,'入力'!$A$30:$A$88,0)),"")="貯める・増やす"),Q2102,""),IF(A2102&amp;""="0","",IF(Q2102&lt;&gt;"",Q2102,R2102))))))</f>
        <v/>
      </c>
      <c r="T2102" s="56">
        <f>IF(S2102="","",IF(IFERROR(INDEX('入力'!$E$30:$E$88,MATCH(S2102,'入力'!$A$30:$A$88,0)),"")="入るお金",D2102,-D2102))</f>
        <v/>
      </c>
      <c r="U2102" s="39">
        <f>IF(L2102="","",IF(L2102&lt;&gt;1,"見出しなど",IF(N2102=1,"重なり",IF(S2102="",IF(O2102&gt;0,"数えない（直した）",IF(I2102&amp;""="1","振替",IF(A2102&amp;""="0","計算対象外","数えない"))),IF(COUNTIFS('入力'!$A$30:$A$88,S2102)=0,"一覧にない費目",IF(O2102&gt;0,"直した",IF(S2102="未分類","未分類","OK")))))))</f>
        <v/>
      </c>
    </row>
    <row r="2103">
      <c r="A2103" s="40" t="n"/>
      <c r="B2103" s="34" t="n"/>
      <c r="C2103" s="35" t="n"/>
      <c r="D2103" s="36" t="n"/>
      <c r="E2103" s="35" t="n"/>
      <c r="F2103" s="35" t="n"/>
      <c r="G2103" s="35" t="n"/>
      <c r="H2103" s="35" t="n"/>
      <c r="I2103" s="40" t="n"/>
      <c r="J2103" s="35" t="n"/>
      <c r="L2103" s="39">
        <f>IF(B2103="","",IFERROR(YEAR(B2103)*0+D2103*0+1,0))</f>
        <v/>
      </c>
      <c r="M2103" s="55">
        <f>IF(L2103&lt;&gt;1,"",IF(O2103&gt;0,IF(INDEX('分け方の表'!$O$4:$O$53,O2103)&lt;&gt;"",DATE(YEAR(INDEX('分け方の表'!$O$4:$O$53,O2103)),MONTH(INDEX('分け方の表'!$O$4:$O$53,O2103)),1),DATE(YEAR(B2103),MONTH(B2103),1)),DATE(YEAR(B2103),MONTH(B2103),1)))</f>
        <v/>
      </c>
      <c r="N2103" s="39">
        <f>IF(L2103&lt;&gt;1,"",IF(J2103="",0,IF(COUNTIFS($J$4:J2103,J2103)&gt;1,1,0)))</f>
        <v/>
      </c>
      <c r="O2103" s="39">
        <f>IF(L2103&lt;&gt;1,"",IF(J2103="",0,IFERROR(MATCH(J2103,'分け方の表'!$M$4:$M$53,0),0)))</f>
        <v/>
      </c>
      <c r="P2103" s="39">
        <f>IF(L2103&lt;&gt;1,"",IF(SUMPRODUCT((COUNTIFS(C2103,"*"&amp;'分け方の表'!$F$4:$F$23&amp;"*")&gt;0)*('分け方の表'!$F$4:$F$23&lt;&gt;"")*'分け方の表'!$I$4:$I$23)=0,99,1+COUNTIFS('分け方の表'!$I$4:$I$23,"&gt;"&amp;SUMPRODUCT((COUNTIFS(C2103,"*"&amp;'分け方の表'!$F$4:$F$23&amp;"*")&gt;0)*('分け方の表'!$F$4:$F$23&lt;&gt;"")*'分け方の表'!$I$4:$I$23))))</f>
        <v/>
      </c>
      <c r="Q2103" s="39">
        <f>IF(L2103&lt;&gt;1,"",IF(P2103&gt;=99,"",INDEX('分け方の表'!$G$4:$G$23,P2103)&amp;""))</f>
        <v/>
      </c>
      <c r="R2103" s="39">
        <f>IF(L2103&lt;&gt;1,"",IF((F2103="収入")*(G2103="給与")*(E2103&lt;&gt;"")*(COUNTIFS('分け方の表'!$J$4:$J$13,E2103)&gt;0),INDEX('分け方の表'!$K$4:$K$13,MATCH(E2103,'分け方の表'!$J$4:$J$13,0))&amp;"",IFERROR(INDEX('分け方の表'!$C$4:$C$103,MATCH(F2103&amp;"|"&amp;G2103,'分け方の表'!$D$4:$D$103,0))&amp;"",IFERROR(INDEX('分け方の表'!$C$4:$C$103,MATCH(F2103&amp;"|（ほか全部）",'分け方の表'!$D$4:$D$103,0))&amp;"","未分類"))))</f>
        <v/>
      </c>
      <c r="S2103" s="39">
        <f>IF(L2103&lt;&gt;1,"",IF(N2103=1,"",IF(IF(O2103&gt;0,INDEX('分け方の表'!$N$4:$N$53,O2103)&amp;"","")&lt;&gt;"",IF(INDEX('分け方の表'!$N$4:$N$53,O2103)="（数えない）","",INDEX('分け方の表'!$N$4:$N$53,O2103)&amp;""),IF(I2103&amp;""="1",IF((Q2103&lt;&gt;"")*(D2103&lt;0)*(IFERROR(INDEX('入力'!$E$30:$E$88,MATCH(Q2103,'入力'!$A$30:$A$88,0)),"")="貯める・増やす"),Q2103,""),IF(A2103&amp;""="0","",IF(Q2103&lt;&gt;"",Q2103,R2103))))))</f>
        <v/>
      </c>
      <c r="T2103" s="56">
        <f>IF(S2103="","",IF(IFERROR(INDEX('入力'!$E$30:$E$88,MATCH(S2103,'入力'!$A$30:$A$88,0)),"")="入るお金",D2103,-D2103))</f>
        <v/>
      </c>
      <c r="U2103" s="39">
        <f>IF(L2103="","",IF(L2103&lt;&gt;1,"見出しなど",IF(N2103=1,"重なり",IF(S2103="",IF(O2103&gt;0,"数えない（直した）",IF(I2103&amp;""="1","振替",IF(A2103&amp;""="0","計算対象外","数えない"))),IF(COUNTIFS('入力'!$A$30:$A$88,S2103)=0,"一覧にない費目",IF(O2103&gt;0,"直した",IF(S2103="未分類","未分類","OK")))))))</f>
        <v/>
      </c>
    </row>
    <row r="2104">
      <c r="A2104" s="40" t="n"/>
      <c r="B2104" s="34" t="n"/>
      <c r="C2104" s="35" t="n"/>
      <c r="D2104" s="36" t="n"/>
      <c r="E2104" s="35" t="n"/>
      <c r="F2104" s="35" t="n"/>
      <c r="G2104" s="35" t="n"/>
      <c r="H2104" s="35" t="n"/>
      <c r="I2104" s="40" t="n"/>
      <c r="J2104" s="35" t="n"/>
      <c r="L2104" s="39">
        <f>IF(B2104="","",IFERROR(YEAR(B2104)*0+D2104*0+1,0))</f>
        <v/>
      </c>
      <c r="M2104" s="55">
        <f>IF(L2104&lt;&gt;1,"",IF(O2104&gt;0,IF(INDEX('分け方の表'!$O$4:$O$53,O2104)&lt;&gt;"",DATE(YEAR(INDEX('分け方の表'!$O$4:$O$53,O2104)),MONTH(INDEX('分け方の表'!$O$4:$O$53,O2104)),1),DATE(YEAR(B2104),MONTH(B2104),1)),DATE(YEAR(B2104),MONTH(B2104),1)))</f>
        <v/>
      </c>
      <c r="N2104" s="39">
        <f>IF(L2104&lt;&gt;1,"",IF(J2104="",0,IF(COUNTIFS($J$4:J2104,J2104)&gt;1,1,0)))</f>
        <v/>
      </c>
      <c r="O2104" s="39">
        <f>IF(L2104&lt;&gt;1,"",IF(J2104="",0,IFERROR(MATCH(J2104,'分け方の表'!$M$4:$M$53,0),0)))</f>
        <v/>
      </c>
      <c r="P2104" s="39">
        <f>IF(L2104&lt;&gt;1,"",IF(SUMPRODUCT((COUNTIFS(C2104,"*"&amp;'分け方の表'!$F$4:$F$23&amp;"*")&gt;0)*('分け方の表'!$F$4:$F$23&lt;&gt;"")*'分け方の表'!$I$4:$I$23)=0,99,1+COUNTIFS('分け方の表'!$I$4:$I$23,"&gt;"&amp;SUMPRODUCT((COUNTIFS(C2104,"*"&amp;'分け方の表'!$F$4:$F$23&amp;"*")&gt;0)*('分け方の表'!$F$4:$F$23&lt;&gt;"")*'分け方の表'!$I$4:$I$23))))</f>
        <v/>
      </c>
      <c r="Q2104" s="39">
        <f>IF(L2104&lt;&gt;1,"",IF(P2104&gt;=99,"",INDEX('分け方の表'!$G$4:$G$23,P2104)&amp;""))</f>
        <v/>
      </c>
      <c r="R2104" s="39">
        <f>IF(L2104&lt;&gt;1,"",IF((F2104="収入")*(G2104="給与")*(E2104&lt;&gt;"")*(COUNTIFS('分け方の表'!$J$4:$J$13,E2104)&gt;0),INDEX('分け方の表'!$K$4:$K$13,MATCH(E2104,'分け方の表'!$J$4:$J$13,0))&amp;"",IFERROR(INDEX('分け方の表'!$C$4:$C$103,MATCH(F2104&amp;"|"&amp;G2104,'分け方の表'!$D$4:$D$103,0))&amp;"",IFERROR(INDEX('分け方の表'!$C$4:$C$103,MATCH(F2104&amp;"|（ほか全部）",'分け方の表'!$D$4:$D$103,0))&amp;"","未分類"))))</f>
        <v/>
      </c>
      <c r="S2104" s="39">
        <f>IF(L2104&lt;&gt;1,"",IF(N2104=1,"",IF(IF(O2104&gt;0,INDEX('分け方の表'!$N$4:$N$53,O2104)&amp;"","")&lt;&gt;"",IF(INDEX('分け方の表'!$N$4:$N$53,O2104)="（数えない）","",INDEX('分け方の表'!$N$4:$N$53,O2104)&amp;""),IF(I2104&amp;""="1",IF((Q2104&lt;&gt;"")*(D2104&lt;0)*(IFERROR(INDEX('入力'!$E$30:$E$88,MATCH(Q2104,'入力'!$A$30:$A$88,0)),"")="貯める・増やす"),Q2104,""),IF(A2104&amp;""="0","",IF(Q2104&lt;&gt;"",Q2104,R2104))))))</f>
        <v/>
      </c>
      <c r="T2104" s="56">
        <f>IF(S2104="","",IF(IFERROR(INDEX('入力'!$E$30:$E$88,MATCH(S2104,'入力'!$A$30:$A$88,0)),"")="入るお金",D2104,-D2104))</f>
        <v/>
      </c>
      <c r="U2104" s="39">
        <f>IF(L2104="","",IF(L2104&lt;&gt;1,"見出しなど",IF(N2104=1,"重なり",IF(S2104="",IF(O2104&gt;0,"数えない（直した）",IF(I2104&amp;""="1","振替",IF(A2104&amp;""="0","計算対象外","数えない"))),IF(COUNTIFS('入力'!$A$30:$A$88,S2104)=0,"一覧にない費目",IF(O2104&gt;0,"直した",IF(S2104="未分類","未分類","OK")))))))</f>
        <v/>
      </c>
    </row>
    <row r="2105">
      <c r="A2105" s="40" t="n"/>
      <c r="B2105" s="34" t="n"/>
      <c r="C2105" s="35" t="n"/>
      <c r="D2105" s="36" t="n"/>
      <c r="E2105" s="35" t="n"/>
      <c r="F2105" s="35" t="n"/>
      <c r="G2105" s="35" t="n"/>
      <c r="H2105" s="35" t="n"/>
      <c r="I2105" s="40" t="n"/>
      <c r="J2105" s="35" t="n"/>
      <c r="L2105" s="39">
        <f>IF(B2105="","",IFERROR(YEAR(B2105)*0+D2105*0+1,0))</f>
        <v/>
      </c>
      <c r="M2105" s="55">
        <f>IF(L2105&lt;&gt;1,"",IF(O2105&gt;0,IF(INDEX('分け方の表'!$O$4:$O$53,O2105)&lt;&gt;"",DATE(YEAR(INDEX('分け方の表'!$O$4:$O$53,O2105)),MONTH(INDEX('分け方の表'!$O$4:$O$53,O2105)),1),DATE(YEAR(B2105),MONTH(B2105),1)),DATE(YEAR(B2105),MONTH(B2105),1)))</f>
        <v/>
      </c>
      <c r="N2105" s="39">
        <f>IF(L2105&lt;&gt;1,"",IF(J2105="",0,IF(COUNTIFS($J$4:J2105,J2105)&gt;1,1,0)))</f>
        <v/>
      </c>
      <c r="O2105" s="39">
        <f>IF(L2105&lt;&gt;1,"",IF(J2105="",0,IFERROR(MATCH(J2105,'分け方の表'!$M$4:$M$53,0),0)))</f>
        <v/>
      </c>
      <c r="P2105" s="39">
        <f>IF(L2105&lt;&gt;1,"",IF(SUMPRODUCT((COUNTIFS(C2105,"*"&amp;'分け方の表'!$F$4:$F$23&amp;"*")&gt;0)*('分け方の表'!$F$4:$F$23&lt;&gt;"")*'分け方の表'!$I$4:$I$23)=0,99,1+COUNTIFS('分け方の表'!$I$4:$I$23,"&gt;"&amp;SUMPRODUCT((COUNTIFS(C2105,"*"&amp;'分け方の表'!$F$4:$F$23&amp;"*")&gt;0)*('分け方の表'!$F$4:$F$23&lt;&gt;"")*'分け方の表'!$I$4:$I$23))))</f>
        <v/>
      </c>
      <c r="Q2105" s="39">
        <f>IF(L2105&lt;&gt;1,"",IF(P2105&gt;=99,"",INDEX('分け方の表'!$G$4:$G$23,P2105)&amp;""))</f>
        <v/>
      </c>
      <c r="R2105" s="39">
        <f>IF(L2105&lt;&gt;1,"",IF((F2105="収入")*(G2105="給与")*(E2105&lt;&gt;"")*(COUNTIFS('分け方の表'!$J$4:$J$13,E2105)&gt;0),INDEX('分け方の表'!$K$4:$K$13,MATCH(E2105,'分け方の表'!$J$4:$J$13,0))&amp;"",IFERROR(INDEX('分け方の表'!$C$4:$C$103,MATCH(F2105&amp;"|"&amp;G2105,'分け方の表'!$D$4:$D$103,0))&amp;"",IFERROR(INDEX('分け方の表'!$C$4:$C$103,MATCH(F2105&amp;"|（ほか全部）",'分け方の表'!$D$4:$D$103,0))&amp;"","未分類"))))</f>
        <v/>
      </c>
      <c r="S2105" s="39">
        <f>IF(L2105&lt;&gt;1,"",IF(N2105=1,"",IF(IF(O2105&gt;0,INDEX('分け方の表'!$N$4:$N$53,O2105)&amp;"","")&lt;&gt;"",IF(INDEX('分け方の表'!$N$4:$N$53,O2105)="（数えない）","",INDEX('分け方の表'!$N$4:$N$53,O2105)&amp;""),IF(I2105&amp;""="1",IF((Q2105&lt;&gt;"")*(D2105&lt;0)*(IFERROR(INDEX('入力'!$E$30:$E$88,MATCH(Q2105,'入力'!$A$30:$A$88,0)),"")="貯める・増やす"),Q2105,""),IF(A2105&amp;""="0","",IF(Q2105&lt;&gt;"",Q2105,R2105))))))</f>
        <v/>
      </c>
      <c r="T2105" s="56">
        <f>IF(S2105="","",IF(IFERROR(INDEX('入力'!$E$30:$E$88,MATCH(S2105,'入力'!$A$30:$A$88,0)),"")="入るお金",D2105,-D2105))</f>
        <v/>
      </c>
      <c r="U2105" s="39">
        <f>IF(L2105="","",IF(L2105&lt;&gt;1,"見出しなど",IF(N2105=1,"重なり",IF(S2105="",IF(O2105&gt;0,"数えない（直した）",IF(I2105&amp;""="1","振替",IF(A2105&amp;""="0","計算対象外","数えない"))),IF(COUNTIFS('入力'!$A$30:$A$88,S2105)=0,"一覧にない費目",IF(O2105&gt;0,"直した",IF(S2105="未分類","未分類","OK")))))))</f>
        <v/>
      </c>
    </row>
    <row r="2106">
      <c r="A2106" s="40" t="n"/>
      <c r="B2106" s="34" t="n"/>
      <c r="C2106" s="35" t="n"/>
      <c r="D2106" s="36" t="n"/>
      <c r="E2106" s="35" t="n"/>
      <c r="F2106" s="35" t="n"/>
      <c r="G2106" s="35" t="n"/>
      <c r="H2106" s="35" t="n"/>
      <c r="I2106" s="40" t="n"/>
      <c r="J2106" s="35" t="n"/>
      <c r="L2106" s="39">
        <f>IF(B2106="","",IFERROR(YEAR(B2106)*0+D2106*0+1,0))</f>
        <v/>
      </c>
      <c r="M2106" s="55">
        <f>IF(L2106&lt;&gt;1,"",IF(O2106&gt;0,IF(INDEX('分け方の表'!$O$4:$O$53,O2106)&lt;&gt;"",DATE(YEAR(INDEX('分け方の表'!$O$4:$O$53,O2106)),MONTH(INDEX('分け方の表'!$O$4:$O$53,O2106)),1),DATE(YEAR(B2106),MONTH(B2106),1)),DATE(YEAR(B2106),MONTH(B2106),1)))</f>
        <v/>
      </c>
      <c r="N2106" s="39">
        <f>IF(L2106&lt;&gt;1,"",IF(J2106="",0,IF(COUNTIFS($J$4:J2106,J2106)&gt;1,1,0)))</f>
        <v/>
      </c>
      <c r="O2106" s="39">
        <f>IF(L2106&lt;&gt;1,"",IF(J2106="",0,IFERROR(MATCH(J2106,'分け方の表'!$M$4:$M$53,0),0)))</f>
        <v/>
      </c>
      <c r="P2106" s="39">
        <f>IF(L2106&lt;&gt;1,"",IF(SUMPRODUCT((COUNTIFS(C2106,"*"&amp;'分け方の表'!$F$4:$F$23&amp;"*")&gt;0)*('分け方の表'!$F$4:$F$23&lt;&gt;"")*'分け方の表'!$I$4:$I$23)=0,99,1+COUNTIFS('分け方の表'!$I$4:$I$23,"&gt;"&amp;SUMPRODUCT((COUNTIFS(C2106,"*"&amp;'分け方の表'!$F$4:$F$23&amp;"*")&gt;0)*('分け方の表'!$F$4:$F$23&lt;&gt;"")*'分け方の表'!$I$4:$I$23))))</f>
        <v/>
      </c>
      <c r="Q2106" s="39">
        <f>IF(L2106&lt;&gt;1,"",IF(P2106&gt;=99,"",INDEX('分け方の表'!$G$4:$G$23,P2106)&amp;""))</f>
        <v/>
      </c>
      <c r="R2106" s="39">
        <f>IF(L2106&lt;&gt;1,"",IF((F2106="収入")*(G2106="給与")*(E2106&lt;&gt;"")*(COUNTIFS('分け方の表'!$J$4:$J$13,E2106)&gt;0),INDEX('分け方の表'!$K$4:$K$13,MATCH(E2106,'分け方の表'!$J$4:$J$13,0))&amp;"",IFERROR(INDEX('分け方の表'!$C$4:$C$103,MATCH(F2106&amp;"|"&amp;G2106,'分け方の表'!$D$4:$D$103,0))&amp;"",IFERROR(INDEX('分け方の表'!$C$4:$C$103,MATCH(F2106&amp;"|（ほか全部）",'分け方の表'!$D$4:$D$103,0))&amp;"","未分類"))))</f>
        <v/>
      </c>
      <c r="S2106" s="39">
        <f>IF(L2106&lt;&gt;1,"",IF(N2106=1,"",IF(IF(O2106&gt;0,INDEX('分け方の表'!$N$4:$N$53,O2106)&amp;"","")&lt;&gt;"",IF(INDEX('分け方の表'!$N$4:$N$53,O2106)="（数えない）","",INDEX('分け方の表'!$N$4:$N$53,O2106)&amp;""),IF(I2106&amp;""="1",IF((Q2106&lt;&gt;"")*(D2106&lt;0)*(IFERROR(INDEX('入力'!$E$30:$E$88,MATCH(Q2106,'入力'!$A$30:$A$88,0)),"")="貯める・増やす"),Q2106,""),IF(A2106&amp;""="0","",IF(Q2106&lt;&gt;"",Q2106,R2106))))))</f>
        <v/>
      </c>
      <c r="T2106" s="56">
        <f>IF(S2106="","",IF(IFERROR(INDEX('入力'!$E$30:$E$88,MATCH(S2106,'入力'!$A$30:$A$88,0)),"")="入るお金",D2106,-D2106))</f>
        <v/>
      </c>
      <c r="U2106" s="39">
        <f>IF(L2106="","",IF(L2106&lt;&gt;1,"見出しなど",IF(N2106=1,"重なり",IF(S2106="",IF(O2106&gt;0,"数えない（直した）",IF(I2106&amp;""="1","振替",IF(A2106&amp;""="0","計算対象外","数えない"))),IF(COUNTIFS('入力'!$A$30:$A$88,S2106)=0,"一覧にない費目",IF(O2106&gt;0,"直した",IF(S2106="未分類","未分類","OK")))))))</f>
        <v/>
      </c>
    </row>
    <row r="2107">
      <c r="A2107" s="40" t="n"/>
      <c r="B2107" s="34" t="n"/>
      <c r="C2107" s="35" t="n"/>
      <c r="D2107" s="36" t="n"/>
      <c r="E2107" s="35" t="n"/>
      <c r="F2107" s="35" t="n"/>
      <c r="G2107" s="35" t="n"/>
      <c r="H2107" s="35" t="n"/>
      <c r="I2107" s="40" t="n"/>
      <c r="J2107" s="35" t="n"/>
      <c r="L2107" s="39">
        <f>IF(B2107="","",IFERROR(YEAR(B2107)*0+D2107*0+1,0))</f>
        <v/>
      </c>
      <c r="M2107" s="55">
        <f>IF(L2107&lt;&gt;1,"",IF(O2107&gt;0,IF(INDEX('分け方の表'!$O$4:$O$53,O2107)&lt;&gt;"",DATE(YEAR(INDEX('分け方の表'!$O$4:$O$53,O2107)),MONTH(INDEX('分け方の表'!$O$4:$O$53,O2107)),1),DATE(YEAR(B2107),MONTH(B2107),1)),DATE(YEAR(B2107),MONTH(B2107),1)))</f>
        <v/>
      </c>
      <c r="N2107" s="39">
        <f>IF(L2107&lt;&gt;1,"",IF(J2107="",0,IF(COUNTIFS($J$4:J2107,J2107)&gt;1,1,0)))</f>
        <v/>
      </c>
      <c r="O2107" s="39">
        <f>IF(L2107&lt;&gt;1,"",IF(J2107="",0,IFERROR(MATCH(J2107,'分け方の表'!$M$4:$M$53,0),0)))</f>
        <v/>
      </c>
      <c r="P2107" s="39">
        <f>IF(L2107&lt;&gt;1,"",IF(SUMPRODUCT((COUNTIFS(C2107,"*"&amp;'分け方の表'!$F$4:$F$23&amp;"*")&gt;0)*('分け方の表'!$F$4:$F$23&lt;&gt;"")*'分け方の表'!$I$4:$I$23)=0,99,1+COUNTIFS('分け方の表'!$I$4:$I$23,"&gt;"&amp;SUMPRODUCT((COUNTIFS(C2107,"*"&amp;'分け方の表'!$F$4:$F$23&amp;"*")&gt;0)*('分け方の表'!$F$4:$F$23&lt;&gt;"")*'分け方の表'!$I$4:$I$23))))</f>
        <v/>
      </c>
      <c r="Q2107" s="39">
        <f>IF(L2107&lt;&gt;1,"",IF(P2107&gt;=99,"",INDEX('分け方の表'!$G$4:$G$23,P2107)&amp;""))</f>
        <v/>
      </c>
      <c r="R2107" s="39">
        <f>IF(L2107&lt;&gt;1,"",IF((F2107="収入")*(G2107="給与")*(E2107&lt;&gt;"")*(COUNTIFS('分け方の表'!$J$4:$J$13,E2107)&gt;0),INDEX('分け方の表'!$K$4:$K$13,MATCH(E2107,'分け方の表'!$J$4:$J$13,0))&amp;"",IFERROR(INDEX('分け方の表'!$C$4:$C$103,MATCH(F2107&amp;"|"&amp;G2107,'分け方の表'!$D$4:$D$103,0))&amp;"",IFERROR(INDEX('分け方の表'!$C$4:$C$103,MATCH(F2107&amp;"|（ほか全部）",'分け方の表'!$D$4:$D$103,0))&amp;"","未分類"))))</f>
        <v/>
      </c>
      <c r="S2107" s="39">
        <f>IF(L2107&lt;&gt;1,"",IF(N2107=1,"",IF(IF(O2107&gt;0,INDEX('分け方の表'!$N$4:$N$53,O2107)&amp;"","")&lt;&gt;"",IF(INDEX('分け方の表'!$N$4:$N$53,O2107)="（数えない）","",INDEX('分け方の表'!$N$4:$N$53,O2107)&amp;""),IF(I2107&amp;""="1",IF((Q2107&lt;&gt;"")*(D2107&lt;0)*(IFERROR(INDEX('入力'!$E$30:$E$88,MATCH(Q2107,'入力'!$A$30:$A$88,0)),"")="貯める・増やす"),Q2107,""),IF(A2107&amp;""="0","",IF(Q2107&lt;&gt;"",Q2107,R2107))))))</f>
        <v/>
      </c>
      <c r="T2107" s="56">
        <f>IF(S2107="","",IF(IFERROR(INDEX('入力'!$E$30:$E$88,MATCH(S2107,'入力'!$A$30:$A$88,0)),"")="入るお金",D2107,-D2107))</f>
        <v/>
      </c>
      <c r="U2107" s="39">
        <f>IF(L2107="","",IF(L2107&lt;&gt;1,"見出しなど",IF(N2107=1,"重なり",IF(S2107="",IF(O2107&gt;0,"数えない（直した）",IF(I2107&amp;""="1","振替",IF(A2107&amp;""="0","計算対象外","数えない"))),IF(COUNTIFS('入力'!$A$30:$A$88,S2107)=0,"一覧にない費目",IF(O2107&gt;0,"直した",IF(S2107="未分類","未分類","OK")))))))</f>
        <v/>
      </c>
    </row>
    <row r="2108">
      <c r="A2108" s="40" t="n"/>
      <c r="B2108" s="34" t="n"/>
      <c r="C2108" s="35" t="n"/>
      <c r="D2108" s="36" t="n"/>
      <c r="E2108" s="35" t="n"/>
      <c r="F2108" s="35" t="n"/>
      <c r="G2108" s="35" t="n"/>
      <c r="H2108" s="35" t="n"/>
      <c r="I2108" s="40" t="n"/>
      <c r="J2108" s="35" t="n"/>
      <c r="L2108" s="39">
        <f>IF(B2108="","",IFERROR(YEAR(B2108)*0+D2108*0+1,0))</f>
        <v/>
      </c>
      <c r="M2108" s="55">
        <f>IF(L2108&lt;&gt;1,"",IF(O2108&gt;0,IF(INDEX('分け方の表'!$O$4:$O$53,O2108)&lt;&gt;"",DATE(YEAR(INDEX('分け方の表'!$O$4:$O$53,O2108)),MONTH(INDEX('分け方の表'!$O$4:$O$53,O2108)),1),DATE(YEAR(B2108),MONTH(B2108),1)),DATE(YEAR(B2108),MONTH(B2108),1)))</f>
        <v/>
      </c>
      <c r="N2108" s="39">
        <f>IF(L2108&lt;&gt;1,"",IF(J2108="",0,IF(COUNTIFS($J$4:J2108,J2108)&gt;1,1,0)))</f>
        <v/>
      </c>
      <c r="O2108" s="39">
        <f>IF(L2108&lt;&gt;1,"",IF(J2108="",0,IFERROR(MATCH(J2108,'分け方の表'!$M$4:$M$53,0),0)))</f>
        <v/>
      </c>
      <c r="P2108" s="39">
        <f>IF(L2108&lt;&gt;1,"",IF(SUMPRODUCT((COUNTIFS(C2108,"*"&amp;'分け方の表'!$F$4:$F$23&amp;"*")&gt;0)*('分け方の表'!$F$4:$F$23&lt;&gt;"")*'分け方の表'!$I$4:$I$23)=0,99,1+COUNTIFS('分け方の表'!$I$4:$I$23,"&gt;"&amp;SUMPRODUCT((COUNTIFS(C2108,"*"&amp;'分け方の表'!$F$4:$F$23&amp;"*")&gt;0)*('分け方の表'!$F$4:$F$23&lt;&gt;"")*'分け方の表'!$I$4:$I$23))))</f>
        <v/>
      </c>
      <c r="Q2108" s="39">
        <f>IF(L2108&lt;&gt;1,"",IF(P2108&gt;=99,"",INDEX('分け方の表'!$G$4:$G$23,P2108)&amp;""))</f>
        <v/>
      </c>
      <c r="R2108" s="39">
        <f>IF(L2108&lt;&gt;1,"",IF((F2108="収入")*(G2108="給与")*(E2108&lt;&gt;"")*(COUNTIFS('分け方の表'!$J$4:$J$13,E2108)&gt;0),INDEX('分け方の表'!$K$4:$K$13,MATCH(E2108,'分け方の表'!$J$4:$J$13,0))&amp;"",IFERROR(INDEX('分け方の表'!$C$4:$C$103,MATCH(F2108&amp;"|"&amp;G2108,'分け方の表'!$D$4:$D$103,0))&amp;"",IFERROR(INDEX('分け方の表'!$C$4:$C$103,MATCH(F2108&amp;"|（ほか全部）",'分け方の表'!$D$4:$D$103,0))&amp;"","未分類"))))</f>
        <v/>
      </c>
      <c r="S2108" s="39">
        <f>IF(L2108&lt;&gt;1,"",IF(N2108=1,"",IF(IF(O2108&gt;0,INDEX('分け方の表'!$N$4:$N$53,O2108)&amp;"","")&lt;&gt;"",IF(INDEX('分け方の表'!$N$4:$N$53,O2108)="（数えない）","",INDEX('分け方の表'!$N$4:$N$53,O2108)&amp;""),IF(I2108&amp;""="1",IF((Q2108&lt;&gt;"")*(D2108&lt;0)*(IFERROR(INDEX('入力'!$E$30:$E$88,MATCH(Q2108,'入力'!$A$30:$A$88,0)),"")="貯める・増やす"),Q2108,""),IF(A2108&amp;""="0","",IF(Q2108&lt;&gt;"",Q2108,R2108))))))</f>
        <v/>
      </c>
      <c r="T2108" s="56">
        <f>IF(S2108="","",IF(IFERROR(INDEX('入力'!$E$30:$E$88,MATCH(S2108,'入力'!$A$30:$A$88,0)),"")="入るお金",D2108,-D2108))</f>
        <v/>
      </c>
      <c r="U2108" s="39">
        <f>IF(L2108="","",IF(L2108&lt;&gt;1,"見出しなど",IF(N2108=1,"重なり",IF(S2108="",IF(O2108&gt;0,"数えない（直した）",IF(I2108&amp;""="1","振替",IF(A2108&amp;""="0","計算対象外","数えない"))),IF(COUNTIFS('入力'!$A$30:$A$88,S2108)=0,"一覧にない費目",IF(O2108&gt;0,"直した",IF(S2108="未分類","未分類","OK")))))))</f>
        <v/>
      </c>
    </row>
    <row r="2109">
      <c r="A2109" s="40" t="n"/>
      <c r="B2109" s="34" t="n"/>
      <c r="C2109" s="35" t="n"/>
      <c r="D2109" s="36" t="n"/>
      <c r="E2109" s="35" t="n"/>
      <c r="F2109" s="35" t="n"/>
      <c r="G2109" s="35" t="n"/>
      <c r="H2109" s="35" t="n"/>
      <c r="I2109" s="40" t="n"/>
      <c r="J2109" s="35" t="n"/>
      <c r="L2109" s="39">
        <f>IF(B2109="","",IFERROR(YEAR(B2109)*0+D2109*0+1,0))</f>
        <v/>
      </c>
      <c r="M2109" s="55">
        <f>IF(L2109&lt;&gt;1,"",IF(O2109&gt;0,IF(INDEX('分け方の表'!$O$4:$O$53,O2109)&lt;&gt;"",DATE(YEAR(INDEX('分け方の表'!$O$4:$O$53,O2109)),MONTH(INDEX('分け方の表'!$O$4:$O$53,O2109)),1),DATE(YEAR(B2109),MONTH(B2109),1)),DATE(YEAR(B2109),MONTH(B2109),1)))</f>
        <v/>
      </c>
      <c r="N2109" s="39">
        <f>IF(L2109&lt;&gt;1,"",IF(J2109="",0,IF(COUNTIFS($J$4:J2109,J2109)&gt;1,1,0)))</f>
        <v/>
      </c>
      <c r="O2109" s="39">
        <f>IF(L2109&lt;&gt;1,"",IF(J2109="",0,IFERROR(MATCH(J2109,'分け方の表'!$M$4:$M$53,0),0)))</f>
        <v/>
      </c>
      <c r="P2109" s="39">
        <f>IF(L2109&lt;&gt;1,"",IF(SUMPRODUCT((COUNTIFS(C2109,"*"&amp;'分け方の表'!$F$4:$F$23&amp;"*")&gt;0)*('分け方の表'!$F$4:$F$23&lt;&gt;"")*'分け方の表'!$I$4:$I$23)=0,99,1+COUNTIFS('分け方の表'!$I$4:$I$23,"&gt;"&amp;SUMPRODUCT((COUNTIFS(C2109,"*"&amp;'分け方の表'!$F$4:$F$23&amp;"*")&gt;0)*('分け方の表'!$F$4:$F$23&lt;&gt;"")*'分け方の表'!$I$4:$I$23))))</f>
        <v/>
      </c>
      <c r="Q2109" s="39">
        <f>IF(L2109&lt;&gt;1,"",IF(P2109&gt;=99,"",INDEX('分け方の表'!$G$4:$G$23,P2109)&amp;""))</f>
        <v/>
      </c>
      <c r="R2109" s="39">
        <f>IF(L2109&lt;&gt;1,"",IF((F2109="収入")*(G2109="給与")*(E2109&lt;&gt;"")*(COUNTIFS('分け方の表'!$J$4:$J$13,E2109)&gt;0),INDEX('分け方の表'!$K$4:$K$13,MATCH(E2109,'分け方の表'!$J$4:$J$13,0))&amp;"",IFERROR(INDEX('分け方の表'!$C$4:$C$103,MATCH(F2109&amp;"|"&amp;G2109,'分け方の表'!$D$4:$D$103,0))&amp;"",IFERROR(INDEX('分け方の表'!$C$4:$C$103,MATCH(F2109&amp;"|（ほか全部）",'分け方の表'!$D$4:$D$103,0))&amp;"","未分類"))))</f>
        <v/>
      </c>
      <c r="S2109" s="39">
        <f>IF(L2109&lt;&gt;1,"",IF(N2109=1,"",IF(IF(O2109&gt;0,INDEX('分け方の表'!$N$4:$N$53,O2109)&amp;"","")&lt;&gt;"",IF(INDEX('分け方の表'!$N$4:$N$53,O2109)="（数えない）","",INDEX('分け方の表'!$N$4:$N$53,O2109)&amp;""),IF(I2109&amp;""="1",IF((Q2109&lt;&gt;"")*(D2109&lt;0)*(IFERROR(INDEX('入力'!$E$30:$E$88,MATCH(Q2109,'入力'!$A$30:$A$88,0)),"")="貯める・増やす"),Q2109,""),IF(A2109&amp;""="0","",IF(Q2109&lt;&gt;"",Q2109,R2109))))))</f>
        <v/>
      </c>
      <c r="T2109" s="56">
        <f>IF(S2109="","",IF(IFERROR(INDEX('入力'!$E$30:$E$88,MATCH(S2109,'入力'!$A$30:$A$88,0)),"")="入るお金",D2109,-D2109))</f>
        <v/>
      </c>
      <c r="U2109" s="39">
        <f>IF(L2109="","",IF(L2109&lt;&gt;1,"見出しなど",IF(N2109=1,"重なり",IF(S2109="",IF(O2109&gt;0,"数えない（直した）",IF(I2109&amp;""="1","振替",IF(A2109&amp;""="0","計算対象外","数えない"))),IF(COUNTIFS('入力'!$A$30:$A$88,S2109)=0,"一覧にない費目",IF(O2109&gt;0,"直した",IF(S2109="未分類","未分類","OK")))))))</f>
        <v/>
      </c>
    </row>
    <row r="2110">
      <c r="A2110" s="40" t="n"/>
      <c r="B2110" s="34" t="n"/>
      <c r="C2110" s="35" t="n"/>
      <c r="D2110" s="36" t="n"/>
      <c r="E2110" s="35" t="n"/>
      <c r="F2110" s="35" t="n"/>
      <c r="G2110" s="35" t="n"/>
      <c r="H2110" s="35" t="n"/>
      <c r="I2110" s="40" t="n"/>
      <c r="J2110" s="35" t="n"/>
      <c r="L2110" s="39">
        <f>IF(B2110="","",IFERROR(YEAR(B2110)*0+D2110*0+1,0))</f>
        <v/>
      </c>
      <c r="M2110" s="55">
        <f>IF(L2110&lt;&gt;1,"",IF(O2110&gt;0,IF(INDEX('分け方の表'!$O$4:$O$53,O2110)&lt;&gt;"",DATE(YEAR(INDEX('分け方の表'!$O$4:$O$53,O2110)),MONTH(INDEX('分け方の表'!$O$4:$O$53,O2110)),1),DATE(YEAR(B2110),MONTH(B2110),1)),DATE(YEAR(B2110),MONTH(B2110),1)))</f>
        <v/>
      </c>
      <c r="N2110" s="39">
        <f>IF(L2110&lt;&gt;1,"",IF(J2110="",0,IF(COUNTIFS($J$4:J2110,J2110)&gt;1,1,0)))</f>
        <v/>
      </c>
      <c r="O2110" s="39">
        <f>IF(L2110&lt;&gt;1,"",IF(J2110="",0,IFERROR(MATCH(J2110,'分け方の表'!$M$4:$M$53,0),0)))</f>
        <v/>
      </c>
      <c r="P2110" s="39">
        <f>IF(L2110&lt;&gt;1,"",IF(SUMPRODUCT((COUNTIFS(C2110,"*"&amp;'分け方の表'!$F$4:$F$23&amp;"*")&gt;0)*('分け方の表'!$F$4:$F$23&lt;&gt;"")*'分け方の表'!$I$4:$I$23)=0,99,1+COUNTIFS('分け方の表'!$I$4:$I$23,"&gt;"&amp;SUMPRODUCT((COUNTIFS(C2110,"*"&amp;'分け方の表'!$F$4:$F$23&amp;"*")&gt;0)*('分け方の表'!$F$4:$F$23&lt;&gt;"")*'分け方の表'!$I$4:$I$23))))</f>
        <v/>
      </c>
      <c r="Q2110" s="39">
        <f>IF(L2110&lt;&gt;1,"",IF(P2110&gt;=99,"",INDEX('分け方の表'!$G$4:$G$23,P2110)&amp;""))</f>
        <v/>
      </c>
      <c r="R2110" s="39">
        <f>IF(L2110&lt;&gt;1,"",IF((F2110="収入")*(G2110="給与")*(E2110&lt;&gt;"")*(COUNTIFS('分け方の表'!$J$4:$J$13,E2110)&gt;0),INDEX('分け方の表'!$K$4:$K$13,MATCH(E2110,'分け方の表'!$J$4:$J$13,0))&amp;"",IFERROR(INDEX('分け方の表'!$C$4:$C$103,MATCH(F2110&amp;"|"&amp;G2110,'分け方の表'!$D$4:$D$103,0))&amp;"",IFERROR(INDEX('分け方の表'!$C$4:$C$103,MATCH(F2110&amp;"|（ほか全部）",'分け方の表'!$D$4:$D$103,0))&amp;"","未分類"))))</f>
        <v/>
      </c>
      <c r="S2110" s="39">
        <f>IF(L2110&lt;&gt;1,"",IF(N2110=1,"",IF(IF(O2110&gt;0,INDEX('分け方の表'!$N$4:$N$53,O2110)&amp;"","")&lt;&gt;"",IF(INDEX('分け方の表'!$N$4:$N$53,O2110)="（数えない）","",INDEX('分け方の表'!$N$4:$N$53,O2110)&amp;""),IF(I2110&amp;""="1",IF((Q2110&lt;&gt;"")*(D2110&lt;0)*(IFERROR(INDEX('入力'!$E$30:$E$88,MATCH(Q2110,'入力'!$A$30:$A$88,0)),"")="貯める・増やす"),Q2110,""),IF(A2110&amp;""="0","",IF(Q2110&lt;&gt;"",Q2110,R2110))))))</f>
        <v/>
      </c>
      <c r="T2110" s="56">
        <f>IF(S2110="","",IF(IFERROR(INDEX('入力'!$E$30:$E$88,MATCH(S2110,'入力'!$A$30:$A$88,0)),"")="入るお金",D2110,-D2110))</f>
        <v/>
      </c>
      <c r="U2110" s="39">
        <f>IF(L2110="","",IF(L2110&lt;&gt;1,"見出しなど",IF(N2110=1,"重なり",IF(S2110="",IF(O2110&gt;0,"数えない（直した）",IF(I2110&amp;""="1","振替",IF(A2110&amp;""="0","計算対象外","数えない"))),IF(COUNTIFS('入力'!$A$30:$A$88,S2110)=0,"一覧にない費目",IF(O2110&gt;0,"直した",IF(S2110="未分類","未分類","OK")))))))</f>
        <v/>
      </c>
    </row>
    <row r="2111">
      <c r="A2111" s="40" t="n"/>
      <c r="B2111" s="34" t="n"/>
      <c r="C2111" s="35" t="n"/>
      <c r="D2111" s="36" t="n"/>
      <c r="E2111" s="35" t="n"/>
      <c r="F2111" s="35" t="n"/>
      <c r="G2111" s="35" t="n"/>
      <c r="H2111" s="35" t="n"/>
      <c r="I2111" s="40" t="n"/>
      <c r="J2111" s="35" t="n"/>
      <c r="L2111" s="39">
        <f>IF(B2111="","",IFERROR(YEAR(B2111)*0+D2111*0+1,0))</f>
        <v/>
      </c>
      <c r="M2111" s="55">
        <f>IF(L2111&lt;&gt;1,"",IF(O2111&gt;0,IF(INDEX('分け方の表'!$O$4:$O$53,O2111)&lt;&gt;"",DATE(YEAR(INDEX('分け方の表'!$O$4:$O$53,O2111)),MONTH(INDEX('分け方の表'!$O$4:$O$53,O2111)),1),DATE(YEAR(B2111),MONTH(B2111),1)),DATE(YEAR(B2111),MONTH(B2111),1)))</f>
        <v/>
      </c>
      <c r="N2111" s="39">
        <f>IF(L2111&lt;&gt;1,"",IF(J2111="",0,IF(COUNTIFS($J$4:J2111,J2111)&gt;1,1,0)))</f>
        <v/>
      </c>
      <c r="O2111" s="39">
        <f>IF(L2111&lt;&gt;1,"",IF(J2111="",0,IFERROR(MATCH(J2111,'分け方の表'!$M$4:$M$53,0),0)))</f>
        <v/>
      </c>
      <c r="P2111" s="39">
        <f>IF(L2111&lt;&gt;1,"",IF(SUMPRODUCT((COUNTIFS(C2111,"*"&amp;'分け方の表'!$F$4:$F$23&amp;"*")&gt;0)*('分け方の表'!$F$4:$F$23&lt;&gt;"")*'分け方の表'!$I$4:$I$23)=0,99,1+COUNTIFS('分け方の表'!$I$4:$I$23,"&gt;"&amp;SUMPRODUCT((COUNTIFS(C2111,"*"&amp;'分け方の表'!$F$4:$F$23&amp;"*")&gt;0)*('分け方の表'!$F$4:$F$23&lt;&gt;"")*'分け方の表'!$I$4:$I$23))))</f>
        <v/>
      </c>
      <c r="Q2111" s="39">
        <f>IF(L2111&lt;&gt;1,"",IF(P2111&gt;=99,"",INDEX('分け方の表'!$G$4:$G$23,P2111)&amp;""))</f>
        <v/>
      </c>
      <c r="R2111" s="39">
        <f>IF(L2111&lt;&gt;1,"",IF((F2111="収入")*(G2111="給与")*(E2111&lt;&gt;"")*(COUNTIFS('分け方の表'!$J$4:$J$13,E2111)&gt;0),INDEX('分け方の表'!$K$4:$K$13,MATCH(E2111,'分け方の表'!$J$4:$J$13,0))&amp;"",IFERROR(INDEX('分け方の表'!$C$4:$C$103,MATCH(F2111&amp;"|"&amp;G2111,'分け方の表'!$D$4:$D$103,0))&amp;"",IFERROR(INDEX('分け方の表'!$C$4:$C$103,MATCH(F2111&amp;"|（ほか全部）",'分け方の表'!$D$4:$D$103,0))&amp;"","未分類"))))</f>
        <v/>
      </c>
      <c r="S2111" s="39">
        <f>IF(L2111&lt;&gt;1,"",IF(N2111=1,"",IF(IF(O2111&gt;0,INDEX('分け方の表'!$N$4:$N$53,O2111)&amp;"","")&lt;&gt;"",IF(INDEX('分け方の表'!$N$4:$N$53,O2111)="（数えない）","",INDEX('分け方の表'!$N$4:$N$53,O2111)&amp;""),IF(I2111&amp;""="1",IF((Q2111&lt;&gt;"")*(D2111&lt;0)*(IFERROR(INDEX('入力'!$E$30:$E$88,MATCH(Q2111,'入力'!$A$30:$A$88,0)),"")="貯める・増やす"),Q2111,""),IF(A2111&amp;""="0","",IF(Q2111&lt;&gt;"",Q2111,R2111))))))</f>
        <v/>
      </c>
      <c r="T2111" s="56">
        <f>IF(S2111="","",IF(IFERROR(INDEX('入力'!$E$30:$E$88,MATCH(S2111,'入力'!$A$30:$A$88,0)),"")="入るお金",D2111,-D2111))</f>
        <v/>
      </c>
      <c r="U2111" s="39">
        <f>IF(L2111="","",IF(L2111&lt;&gt;1,"見出しなど",IF(N2111=1,"重なり",IF(S2111="",IF(O2111&gt;0,"数えない（直した）",IF(I2111&amp;""="1","振替",IF(A2111&amp;""="0","計算対象外","数えない"))),IF(COUNTIFS('入力'!$A$30:$A$88,S2111)=0,"一覧にない費目",IF(O2111&gt;0,"直した",IF(S2111="未分類","未分類","OK")))))))</f>
        <v/>
      </c>
    </row>
    <row r="2112">
      <c r="A2112" s="40" t="n"/>
      <c r="B2112" s="34" t="n"/>
      <c r="C2112" s="35" t="n"/>
      <c r="D2112" s="36" t="n"/>
      <c r="E2112" s="35" t="n"/>
      <c r="F2112" s="35" t="n"/>
      <c r="G2112" s="35" t="n"/>
      <c r="H2112" s="35" t="n"/>
      <c r="I2112" s="40" t="n"/>
      <c r="J2112" s="35" t="n"/>
      <c r="L2112" s="39">
        <f>IF(B2112="","",IFERROR(YEAR(B2112)*0+D2112*0+1,0))</f>
        <v/>
      </c>
      <c r="M2112" s="55">
        <f>IF(L2112&lt;&gt;1,"",IF(O2112&gt;0,IF(INDEX('分け方の表'!$O$4:$O$53,O2112)&lt;&gt;"",DATE(YEAR(INDEX('分け方の表'!$O$4:$O$53,O2112)),MONTH(INDEX('分け方の表'!$O$4:$O$53,O2112)),1),DATE(YEAR(B2112),MONTH(B2112),1)),DATE(YEAR(B2112),MONTH(B2112),1)))</f>
        <v/>
      </c>
      <c r="N2112" s="39">
        <f>IF(L2112&lt;&gt;1,"",IF(J2112="",0,IF(COUNTIFS($J$4:J2112,J2112)&gt;1,1,0)))</f>
        <v/>
      </c>
      <c r="O2112" s="39">
        <f>IF(L2112&lt;&gt;1,"",IF(J2112="",0,IFERROR(MATCH(J2112,'分け方の表'!$M$4:$M$53,0),0)))</f>
        <v/>
      </c>
      <c r="P2112" s="39">
        <f>IF(L2112&lt;&gt;1,"",IF(SUMPRODUCT((COUNTIFS(C2112,"*"&amp;'分け方の表'!$F$4:$F$23&amp;"*")&gt;0)*('分け方の表'!$F$4:$F$23&lt;&gt;"")*'分け方の表'!$I$4:$I$23)=0,99,1+COUNTIFS('分け方の表'!$I$4:$I$23,"&gt;"&amp;SUMPRODUCT((COUNTIFS(C2112,"*"&amp;'分け方の表'!$F$4:$F$23&amp;"*")&gt;0)*('分け方の表'!$F$4:$F$23&lt;&gt;"")*'分け方の表'!$I$4:$I$23))))</f>
        <v/>
      </c>
      <c r="Q2112" s="39">
        <f>IF(L2112&lt;&gt;1,"",IF(P2112&gt;=99,"",INDEX('分け方の表'!$G$4:$G$23,P2112)&amp;""))</f>
        <v/>
      </c>
      <c r="R2112" s="39">
        <f>IF(L2112&lt;&gt;1,"",IF((F2112="収入")*(G2112="給与")*(E2112&lt;&gt;"")*(COUNTIFS('分け方の表'!$J$4:$J$13,E2112)&gt;0),INDEX('分け方の表'!$K$4:$K$13,MATCH(E2112,'分け方の表'!$J$4:$J$13,0))&amp;"",IFERROR(INDEX('分け方の表'!$C$4:$C$103,MATCH(F2112&amp;"|"&amp;G2112,'分け方の表'!$D$4:$D$103,0))&amp;"",IFERROR(INDEX('分け方の表'!$C$4:$C$103,MATCH(F2112&amp;"|（ほか全部）",'分け方の表'!$D$4:$D$103,0))&amp;"","未分類"))))</f>
        <v/>
      </c>
      <c r="S2112" s="39">
        <f>IF(L2112&lt;&gt;1,"",IF(N2112=1,"",IF(IF(O2112&gt;0,INDEX('分け方の表'!$N$4:$N$53,O2112)&amp;"","")&lt;&gt;"",IF(INDEX('分け方の表'!$N$4:$N$53,O2112)="（数えない）","",INDEX('分け方の表'!$N$4:$N$53,O2112)&amp;""),IF(I2112&amp;""="1",IF((Q2112&lt;&gt;"")*(D2112&lt;0)*(IFERROR(INDEX('入力'!$E$30:$E$88,MATCH(Q2112,'入力'!$A$30:$A$88,0)),"")="貯める・増やす"),Q2112,""),IF(A2112&amp;""="0","",IF(Q2112&lt;&gt;"",Q2112,R2112))))))</f>
        <v/>
      </c>
      <c r="T2112" s="56">
        <f>IF(S2112="","",IF(IFERROR(INDEX('入力'!$E$30:$E$88,MATCH(S2112,'入力'!$A$30:$A$88,0)),"")="入るお金",D2112,-D2112))</f>
        <v/>
      </c>
      <c r="U2112" s="39">
        <f>IF(L2112="","",IF(L2112&lt;&gt;1,"見出しなど",IF(N2112=1,"重なり",IF(S2112="",IF(O2112&gt;0,"数えない（直した）",IF(I2112&amp;""="1","振替",IF(A2112&amp;""="0","計算対象外","数えない"))),IF(COUNTIFS('入力'!$A$30:$A$88,S2112)=0,"一覧にない費目",IF(O2112&gt;0,"直した",IF(S2112="未分類","未分類","OK")))))))</f>
        <v/>
      </c>
    </row>
    <row r="2113">
      <c r="A2113" s="40" t="n"/>
      <c r="B2113" s="34" t="n"/>
      <c r="C2113" s="35" t="n"/>
      <c r="D2113" s="36" t="n"/>
      <c r="E2113" s="35" t="n"/>
      <c r="F2113" s="35" t="n"/>
      <c r="G2113" s="35" t="n"/>
      <c r="H2113" s="35" t="n"/>
      <c r="I2113" s="40" t="n"/>
      <c r="J2113" s="35" t="n"/>
      <c r="L2113" s="39">
        <f>IF(B2113="","",IFERROR(YEAR(B2113)*0+D2113*0+1,0))</f>
        <v/>
      </c>
      <c r="M2113" s="55">
        <f>IF(L2113&lt;&gt;1,"",IF(O2113&gt;0,IF(INDEX('分け方の表'!$O$4:$O$53,O2113)&lt;&gt;"",DATE(YEAR(INDEX('分け方の表'!$O$4:$O$53,O2113)),MONTH(INDEX('分け方の表'!$O$4:$O$53,O2113)),1),DATE(YEAR(B2113),MONTH(B2113),1)),DATE(YEAR(B2113),MONTH(B2113),1)))</f>
        <v/>
      </c>
      <c r="N2113" s="39">
        <f>IF(L2113&lt;&gt;1,"",IF(J2113="",0,IF(COUNTIFS($J$4:J2113,J2113)&gt;1,1,0)))</f>
        <v/>
      </c>
      <c r="O2113" s="39">
        <f>IF(L2113&lt;&gt;1,"",IF(J2113="",0,IFERROR(MATCH(J2113,'分け方の表'!$M$4:$M$53,0),0)))</f>
        <v/>
      </c>
      <c r="P2113" s="39">
        <f>IF(L2113&lt;&gt;1,"",IF(SUMPRODUCT((COUNTIFS(C2113,"*"&amp;'分け方の表'!$F$4:$F$23&amp;"*")&gt;0)*('分け方の表'!$F$4:$F$23&lt;&gt;"")*'分け方の表'!$I$4:$I$23)=0,99,1+COUNTIFS('分け方の表'!$I$4:$I$23,"&gt;"&amp;SUMPRODUCT((COUNTIFS(C2113,"*"&amp;'分け方の表'!$F$4:$F$23&amp;"*")&gt;0)*('分け方の表'!$F$4:$F$23&lt;&gt;"")*'分け方の表'!$I$4:$I$23))))</f>
        <v/>
      </c>
      <c r="Q2113" s="39">
        <f>IF(L2113&lt;&gt;1,"",IF(P2113&gt;=99,"",INDEX('分け方の表'!$G$4:$G$23,P2113)&amp;""))</f>
        <v/>
      </c>
      <c r="R2113" s="39">
        <f>IF(L2113&lt;&gt;1,"",IF((F2113="収入")*(G2113="給与")*(E2113&lt;&gt;"")*(COUNTIFS('分け方の表'!$J$4:$J$13,E2113)&gt;0),INDEX('分け方の表'!$K$4:$K$13,MATCH(E2113,'分け方の表'!$J$4:$J$13,0))&amp;"",IFERROR(INDEX('分け方の表'!$C$4:$C$103,MATCH(F2113&amp;"|"&amp;G2113,'分け方の表'!$D$4:$D$103,0))&amp;"",IFERROR(INDEX('分け方の表'!$C$4:$C$103,MATCH(F2113&amp;"|（ほか全部）",'分け方の表'!$D$4:$D$103,0))&amp;"","未分類"))))</f>
        <v/>
      </c>
      <c r="S2113" s="39">
        <f>IF(L2113&lt;&gt;1,"",IF(N2113=1,"",IF(IF(O2113&gt;0,INDEX('分け方の表'!$N$4:$N$53,O2113)&amp;"","")&lt;&gt;"",IF(INDEX('分け方の表'!$N$4:$N$53,O2113)="（数えない）","",INDEX('分け方の表'!$N$4:$N$53,O2113)&amp;""),IF(I2113&amp;""="1",IF((Q2113&lt;&gt;"")*(D2113&lt;0)*(IFERROR(INDEX('入力'!$E$30:$E$88,MATCH(Q2113,'入力'!$A$30:$A$88,0)),"")="貯める・増やす"),Q2113,""),IF(A2113&amp;""="0","",IF(Q2113&lt;&gt;"",Q2113,R2113))))))</f>
        <v/>
      </c>
      <c r="T2113" s="56">
        <f>IF(S2113="","",IF(IFERROR(INDEX('入力'!$E$30:$E$88,MATCH(S2113,'入力'!$A$30:$A$88,0)),"")="入るお金",D2113,-D2113))</f>
        <v/>
      </c>
      <c r="U2113" s="39">
        <f>IF(L2113="","",IF(L2113&lt;&gt;1,"見出しなど",IF(N2113=1,"重なり",IF(S2113="",IF(O2113&gt;0,"数えない（直した）",IF(I2113&amp;""="1","振替",IF(A2113&amp;""="0","計算対象外","数えない"))),IF(COUNTIFS('入力'!$A$30:$A$88,S2113)=0,"一覧にない費目",IF(O2113&gt;0,"直した",IF(S2113="未分類","未分類","OK")))))))</f>
        <v/>
      </c>
    </row>
    <row r="2114">
      <c r="A2114" s="40" t="n"/>
      <c r="B2114" s="34" t="n"/>
      <c r="C2114" s="35" t="n"/>
      <c r="D2114" s="36" t="n"/>
      <c r="E2114" s="35" t="n"/>
      <c r="F2114" s="35" t="n"/>
      <c r="G2114" s="35" t="n"/>
      <c r="H2114" s="35" t="n"/>
      <c r="I2114" s="40" t="n"/>
      <c r="J2114" s="35" t="n"/>
      <c r="L2114" s="39">
        <f>IF(B2114="","",IFERROR(YEAR(B2114)*0+D2114*0+1,0))</f>
        <v/>
      </c>
      <c r="M2114" s="55">
        <f>IF(L2114&lt;&gt;1,"",IF(O2114&gt;0,IF(INDEX('分け方の表'!$O$4:$O$53,O2114)&lt;&gt;"",DATE(YEAR(INDEX('分け方の表'!$O$4:$O$53,O2114)),MONTH(INDEX('分け方の表'!$O$4:$O$53,O2114)),1),DATE(YEAR(B2114),MONTH(B2114),1)),DATE(YEAR(B2114),MONTH(B2114),1)))</f>
        <v/>
      </c>
      <c r="N2114" s="39">
        <f>IF(L2114&lt;&gt;1,"",IF(J2114="",0,IF(COUNTIFS($J$4:J2114,J2114)&gt;1,1,0)))</f>
        <v/>
      </c>
      <c r="O2114" s="39">
        <f>IF(L2114&lt;&gt;1,"",IF(J2114="",0,IFERROR(MATCH(J2114,'分け方の表'!$M$4:$M$53,0),0)))</f>
        <v/>
      </c>
      <c r="P2114" s="39">
        <f>IF(L2114&lt;&gt;1,"",IF(SUMPRODUCT((COUNTIFS(C2114,"*"&amp;'分け方の表'!$F$4:$F$23&amp;"*")&gt;0)*('分け方の表'!$F$4:$F$23&lt;&gt;"")*'分け方の表'!$I$4:$I$23)=0,99,1+COUNTIFS('分け方の表'!$I$4:$I$23,"&gt;"&amp;SUMPRODUCT((COUNTIFS(C2114,"*"&amp;'分け方の表'!$F$4:$F$23&amp;"*")&gt;0)*('分け方の表'!$F$4:$F$23&lt;&gt;"")*'分け方の表'!$I$4:$I$23))))</f>
        <v/>
      </c>
      <c r="Q2114" s="39">
        <f>IF(L2114&lt;&gt;1,"",IF(P2114&gt;=99,"",INDEX('分け方の表'!$G$4:$G$23,P2114)&amp;""))</f>
        <v/>
      </c>
      <c r="R2114" s="39">
        <f>IF(L2114&lt;&gt;1,"",IF((F2114="収入")*(G2114="給与")*(E2114&lt;&gt;"")*(COUNTIFS('分け方の表'!$J$4:$J$13,E2114)&gt;0),INDEX('分け方の表'!$K$4:$K$13,MATCH(E2114,'分け方の表'!$J$4:$J$13,0))&amp;"",IFERROR(INDEX('分け方の表'!$C$4:$C$103,MATCH(F2114&amp;"|"&amp;G2114,'分け方の表'!$D$4:$D$103,0))&amp;"",IFERROR(INDEX('分け方の表'!$C$4:$C$103,MATCH(F2114&amp;"|（ほか全部）",'分け方の表'!$D$4:$D$103,0))&amp;"","未分類"))))</f>
        <v/>
      </c>
      <c r="S2114" s="39">
        <f>IF(L2114&lt;&gt;1,"",IF(N2114=1,"",IF(IF(O2114&gt;0,INDEX('分け方の表'!$N$4:$N$53,O2114)&amp;"","")&lt;&gt;"",IF(INDEX('分け方の表'!$N$4:$N$53,O2114)="（数えない）","",INDEX('分け方の表'!$N$4:$N$53,O2114)&amp;""),IF(I2114&amp;""="1",IF((Q2114&lt;&gt;"")*(D2114&lt;0)*(IFERROR(INDEX('入力'!$E$30:$E$88,MATCH(Q2114,'入力'!$A$30:$A$88,0)),"")="貯める・増やす"),Q2114,""),IF(A2114&amp;""="0","",IF(Q2114&lt;&gt;"",Q2114,R2114))))))</f>
        <v/>
      </c>
      <c r="T2114" s="56">
        <f>IF(S2114="","",IF(IFERROR(INDEX('入力'!$E$30:$E$88,MATCH(S2114,'入力'!$A$30:$A$88,0)),"")="入るお金",D2114,-D2114))</f>
        <v/>
      </c>
      <c r="U2114" s="39">
        <f>IF(L2114="","",IF(L2114&lt;&gt;1,"見出しなど",IF(N2114=1,"重なり",IF(S2114="",IF(O2114&gt;0,"数えない（直した）",IF(I2114&amp;""="1","振替",IF(A2114&amp;""="0","計算対象外","数えない"))),IF(COUNTIFS('入力'!$A$30:$A$88,S2114)=0,"一覧にない費目",IF(O2114&gt;0,"直した",IF(S2114="未分類","未分類","OK")))))))</f>
        <v/>
      </c>
    </row>
    <row r="2115">
      <c r="A2115" s="40" t="n"/>
      <c r="B2115" s="34" t="n"/>
      <c r="C2115" s="35" t="n"/>
      <c r="D2115" s="36" t="n"/>
      <c r="E2115" s="35" t="n"/>
      <c r="F2115" s="35" t="n"/>
      <c r="G2115" s="35" t="n"/>
      <c r="H2115" s="35" t="n"/>
      <c r="I2115" s="40" t="n"/>
      <c r="J2115" s="35" t="n"/>
      <c r="L2115" s="39">
        <f>IF(B2115="","",IFERROR(YEAR(B2115)*0+D2115*0+1,0))</f>
        <v/>
      </c>
      <c r="M2115" s="55">
        <f>IF(L2115&lt;&gt;1,"",IF(O2115&gt;0,IF(INDEX('分け方の表'!$O$4:$O$53,O2115)&lt;&gt;"",DATE(YEAR(INDEX('分け方の表'!$O$4:$O$53,O2115)),MONTH(INDEX('分け方の表'!$O$4:$O$53,O2115)),1),DATE(YEAR(B2115),MONTH(B2115),1)),DATE(YEAR(B2115),MONTH(B2115),1)))</f>
        <v/>
      </c>
      <c r="N2115" s="39">
        <f>IF(L2115&lt;&gt;1,"",IF(J2115="",0,IF(COUNTIFS($J$4:J2115,J2115)&gt;1,1,0)))</f>
        <v/>
      </c>
      <c r="O2115" s="39">
        <f>IF(L2115&lt;&gt;1,"",IF(J2115="",0,IFERROR(MATCH(J2115,'分け方の表'!$M$4:$M$53,0),0)))</f>
        <v/>
      </c>
      <c r="P2115" s="39">
        <f>IF(L2115&lt;&gt;1,"",IF(SUMPRODUCT((COUNTIFS(C2115,"*"&amp;'分け方の表'!$F$4:$F$23&amp;"*")&gt;0)*('分け方の表'!$F$4:$F$23&lt;&gt;"")*'分け方の表'!$I$4:$I$23)=0,99,1+COUNTIFS('分け方の表'!$I$4:$I$23,"&gt;"&amp;SUMPRODUCT((COUNTIFS(C2115,"*"&amp;'分け方の表'!$F$4:$F$23&amp;"*")&gt;0)*('分け方の表'!$F$4:$F$23&lt;&gt;"")*'分け方の表'!$I$4:$I$23))))</f>
        <v/>
      </c>
      <c r="Q2115" s="39">
        <f>IF(L2115&lt;&gt;1,"",IF(P2115&gt;=99,"",INDEX('分け方の表'!$G$4:$G$23,P2115)&amp;""))</f>
        <v/>
      </c>
      <c r="R2115" s="39">
        <f>IF(L2115&lt;&gt;1,"",IF((F2115="収入")*(G2115="給与")*(E2115&lt;&gt;"")*(COUNTIFS('分け方の表'!$J$4:$J$13,E2115)&gt;0),INDEX('分け方の表'!$K$4:$K$13,MATCH(E2115,'分け方の表'!$J$4:$J$13,0))&amp;"",IFERROR(INDEX('分け方の表'!$C$4:$C$103,MATCH(F2115&amp;"|"&amp;G2115,'分け方の表'!$D$4:$D$103,0))&amp;"",IFERROR(INDEX('分け方の表'!$C$4:$C$103,MATCH(F2115&amp;"|（ほか全部）",'分け方の表'!$D$4:$D$103,0))&amp;"","未分類"))))</f>
        <v/>
      </c>
      <c r="S2115" s="39">
        <f>IF(L2115&lt;&gt;1,"",IF(N2115=1,"",IF(IF(O2115&gt;0,INDEX('分け方の表'!$N$4:$N$53,O2115)&amp;"","")&lt;&gt;"",IF(INDEX('分け方の表'!$N$4:$N$53,O2115)="（数えない）","",INDEX('分け方の表'!$N$4:$N$53,O2115)&amp;""),IF(I2115&amp;""="1",IF((Q2115&lt;&gt;"")*(D2115&lt;0)*(IFERROR(INDEX('入力'!$E$30:$E$88,MATCH(Q2115,'入力'!$A$30:$A$88,0)),"")="貯める・増やす"),Q2115,""),IF(A2115&amp;""="0","",IF(Q2115&lt;&gt;"",Q2115,R2115))))))</f>
        <v/>
      </c>
      <c r="T2115" s="56">
        <f>IF(S2115="","",IF(IFERROR(INDEX('入力'!$E$30:$E$88,MATCH(S2115,'入力'!$A$30:$A$88,0)),"")="入るお金",D2115,-D2115))</f>
        <v/>
      </c>
      <c r="U2115" s="39">
        <f>IF(L2115="","",IF(L2115&lt;&gt;1,"見出しなど",IF(N2115=1,"重なり",IF(S2115="",IF(O2115&gt;0,"数えない（直した）",IF(I2115&amp;""="1","振替",IF(A2115&amp;""="0","計算対象外","数えない"))),IF(COUNTIFS('入力'!$A$30:$A$88,S2115)=0,"一覧にない費目",IF(O2115&gt;0,"直した",IF(S2115="未分類","未分類","OK")))))))</f>
        <v/>
      </c>
    </row>
    <row r="2116">
      <c r="A2116" s="40" t="n"/>
      <c r="B2116" s="34" t="n"/>
      <c r="C2116" s="35" t="n"/>
      <c r="D2116" s="36" t="n"/>
      <c r="E2116" s="35" t="n"/>
      <c r="F2116" s="35" t="n"/>
      <c r="G2116" s="35" t="n"/>
      <c r="H2116" s="35" t="n"/>
      <c r="I2116" s="40" t="n"/>
      <c r="J2116" s="35" t="n"/>
      <c r="L2116" s="39">
        <f>IF(B2116="","",IFERROR(YEAR(B2116)*0+D2116*0+1,0))</f>
        <v/>
      </c>
      <c r="M2116" s="55">
        <f>IF(L2116&lt;&gt;1,"",IF(O2116&gt;0,IF(INDEX('分け方の表'!$O$4:$O$53,O2116)&lt;&gt;"",DATE(YEAR(INDEX('分け方の表'!$O$4:$O$53,O2116)),MONTH(INDEX('分け方の表'!$O$4:$O$53,O2116)),1),DATE(YEAR(B2116),MONTH(B2116),1)),DATE(YEAR(B2116),MONTH(B2116),1)))</f>
        <v/>
      </c>
      <c r="N2116" s="39">
        <f>IF(L2116&lt;&gt;1,"",IF(J2116="",0,IF(COUNTIFS($J$4:J2116,J2116)&gt;1,1,0)))</f>
        <v/>
      </c>
      <c r="O2116" s="39">
        <f>IF(L2116&lt;&gt;1,"",IF(J2116="",0,IFERROR(MATCH(J2116,'分け方の表'!$M$4:$M$53,0),0)))</f>
        <v/>
      </c>
      <c r="P2116" s="39">
        <f>IF(L2116&lt;&gt;1,"",IF(SUMPRODUCT((COUNTIFS(C2116,"*"&amp;'分け方の表'!$F$4:$F$23&amp;"*")&gt;0)*('分け方の表'!$F$4:$F$23&lt;&gt;"")*'分け方の表'!$I$4:$I$23)=0,99,1+COUNTIFS('分け方の表'!$I$4:$I$23,"&gt;"&amp;SUMPRODUCT((COUNTIFS(C2116,"*"&amp;'分け方の表'!$F$4:$F$23&amp;"*")&gt;0)*('分け方の表'!$F$4:$F$23&lt;&gt;"")*'分け方の表'!$I$4:$I$23))))</f>
        <v/>
      </c>
      <c r="Q2116" s="39">
        <f>IF(L2116&lt;&gt;1,"",IF(P2116&gt;=99,"",INDEX('分け方の表'!$G$4:$G$23,P2116)&amp;""))</f>
        <v/>
      </c>
      <c r="R2116" s="39">
        <f>IF(L2116&lt;&gt;1,"",IF((F2116="収入")*(G2116="給与")*(E2116&lt;&gt;"")*(COUNTIFS('分け方の表'!$J$4:$J$13,E2116)&gt;0),INDEX('分け方の表'!$K$4:$K$13,MATCH(E2116,'分け方の表'!$J$4:$J$13,0))&amp;"",IFERROR(INDEX('分け方の表'!$C$4:$C$103,MATCH(F2116&amp;"|"&amp;G2116,'分け方の表'!$D$4:$D$103,0))&amp;"",IFERROR(INDEX('分け方の表'!$C$4:$C$103,MATCH(F2116&amp;"|（ほか全部）",'分け方の表'!$D$4:$D$103,0))&amp;"","未分類"))))</f>
        <v/>
      </c>
      <c r="S2116" s="39">
        <f>IF(L2116&lt;&gt;1,"",IF(N2116=1,"",IF(IF(O2116&gt;0,INDEX('分け方の表'!$N$4:$N$53,O2116)&amp;"","")&lt;&gt;"",IF(INDEX('分け方の表'!$N$4:$N$53,O2116)="（数えない）","",INDEX('分け方の表'!$N$4:$N$53,O2116)&amp;""),IF(I2116&amp;""="1",IF((Q2116&lt;&gt;"")*(D2116&lt;0)*(IFERROR(INDEX('入力'!$E$30:$E$88,MATCH(Q2116,'入力'!$A$30:$A$88,0)),"")="貯める・増やす"),Q2116,""),IF(A2116&amp;""="0","",IF(Q2116&lt;&gt;"",Q2116,R2116))))))</f>
        <v/>
      </c>
      <c r="T2116" s="56">
        <f>IF(S2116="","",IF(IFERROR(INDEX('入力'!$E$30:$E$88,MATCH(S2116,'入力'!$A$30:$A$88,0)),"")="入るお金",D2116,-D2116))</f>
        <v/>
      </c>
      <c r="U2116" s="39">
        <f>IF(L2116="","",IF(L2116&lt;&gt;1,"見出しなど",IF(N2116=1,"重なり",IF(S2116="",IF(O2116&gt;0,"数えない（直した）",IF(I2116&amp;""="1","振替",IF(A2116&amp;""="0","計算対象外","数えない"))),IF(COUNTIFS('入力'!$A$30:$A$88,S2116)=0,"一覧にない費目",IF(O2116&gt;0,"直した",IF(S2116="未分類","未分類","OK")))))))</f>
        <v/>
      </c>
    </row>
    <row r="2117">
      <c r="A2117" s="40" t="n"/>
      <c r="B2117" s="34" t="n"/>
      <c r="C2117" s="35" t="n"/>
      <c r="D2117" s="36" t="n"/>
      <c r="E2117" s="35" t="n"/>
      <c r="F2117" s="35" t="n"/>
      <c r="G2117" s="35" t="n"/>
      <c r="H2117" s="35" t="n"/>
      <c r="I2117" s="40" t="n"/>
      <c r="J2117" s="35" t="n"/>
      <c r="L2117" s="39">
        <f>IF(B2117="","",IFERROR(YEAR(B2117)*0+D2117*0+1,0))</f>
        <v/>
      </c>
      <c r="M2117" s="55">
        <f>IF(L2117&lt;&gt;1,"",IF(O2117&gt;0,IF(INDEX('分け方の表'!$O$4:$O$53,O2117)&lt;&gt;"",DATE(YEAR(INDEX('分け方の表'!$O$4:$O$53,O2117)),MONTH(INDEX('分け方の表'!$O$4:$O$53,O2117)),1),DATE(YEAR(B2117),MONTH(B2117),1)),DATE(YEAR(B2117),MONTH(B2117),1)))</f>
        <v/>
      </c>
      <c r="N2117" s="39">
        <f>IF(L2117&lt;&gt;1,"",IF(J2117="",0,IF(COUNTIFS($J$4:J2117,J2117)&gt;1,1,0)))</f>
        <v/>
      </c>
      <c r="O2117" s="39">
        <f>IF(L2117&lt;&gt;1,"",IF(J2117="",0,IFERROR(MATCH(J2117,'分け方の表'!$M$4:$M$53,0),0)))</f>
        <v/>
      </c>
      <c r="P2117" s="39">
        <f>IF(L2117&lt;&gt;1,"",IF(SUMPRODUCT((COUNTIFS(C2117,"*"&amp;'分け方の表'!$F$4:$F$23&amp;"*")&gt;0)*('分け方の表'!$F$4:$F$23&lt;&gt;"")*'分け方の表'!$I$4:$I$23)=0,99,1+COUNTIFS('分け方の表'!$I$4:$I$23,"&gt;"&amp;SUMPRODUCT((COUNTIFS(C2117,"*"&amp;'分け方の表'!$F$4:$F$23&amp;"*")&gt;0)*('分け方の表'!$F$4:$F$23&lt;&gt;"")*'分け方の表'!$I$4:$I$23))))</f>
        <v/>
      </c>
      <c r="Q2117" s="39">
        <f>IF(L2117&lt;&gt;1,"",IF(P2117&gt;=99,"",INDEX('分け方の表'!$G$4:$G$23,P2117)&amp;""))</f>
        <v/>
      </c>
      <c r="R2117" s="39">
        <f>IF(L2117&lt;&gt;1,"",IF((F2117="収入")*(G2117="給与")*(E2117&lt;&gt;"")*(COUNTIFS('分け方の表'!$J$4:$J$13,E2117)&gt;0),INDEX('分け方の表'!$K$4:$K$13,MATCH(E2117,'分け方の表'!$J$4:$J$13,0))&amp;"",IFERROR(INDEX('分け方の表'!$C$4:$C$103,MATCH(F2117&amp;"|"&amp;G2117,'分け方の表'!$D$4:$D$103,0))&amp;"",IFERROR(INDEX('分け方の表'!$C$4:$C$103,MATCH(F2117&amp;"|（ほか全部）",'分け方の表'!$D$4:$D$103,0))&amp;"","未分類"))))</f>
        <v/>
      </c>
      <c r="S2117" s="39">
        <f>IF(L2117&lt;&gt;1,"",IF(N2117=1,"",IF(IF(O2117&gt;0,INDEX('分け方の表'!$N$4:$N$53,O2117)&amp;"","")&lt;&gt;"",IF(INDEX('分け方の表'!$N$4:$N$53,O2117)="（数えない）","",INDEX('分け方の表'!$N$4:$N$53,O2117)&amp;""),IF(I2117&amp;""="1",IF((Q2117&lt;&gt;"")*(D2117&lt;0)*(IFERROR(INDEX('入力'!$E$30:$E$88,MATCH(Q2117,'入力'!$A$30:$A$88,0)),"")="貯める・増やす"),Q2117,""),IF(A2117&amp;""="0","",IF(Q2117&lt;&gt;"",Q2117,R2117))))))</f>
        <v/>
      </c>
      <c r="T2117" s="56">
        <f>IF(S2117="","",IF(IFERROR(INDEX('入力'!$E$30:$E$88,MATCH(S2117,'入力'!$A$30:$A$88,0)),"")="入るお金",D2117,-D2117))</f>
        <v/>
      </c>
      <c r="U2117" s="39">
        <f>IF(L2117="","",IF(L2117&lt;&gt;1,"見出しなど",IF(N2117=1,"重なり",IF(S2117="",IF(O2117&gt;0,"数えない（直した）",IF(I2117&amp;""="1","振替",IF(A2117&amp;""="0","計算対象外","数えない"))),IF(COUNTIFS('入力'!$A$30:$A$88,S2117)=0,"一覧にない費目",IF(O2117&gt;0,"直した",IF(S2117="未分類","未分類","OK")))))))</f>
        <v/>
      </c>
    </row>
    <row r="2118">
      <c r="A2118" s="40" t="n"/>
      <c r="B2118" s="34" t="n"/>
      <c r="C2118" s="35" t="n"/>
      <c r="D2118" s="36" t="n"/>
      <c r="E2118" s="35" t="n"/>
      <c r="F2118" s="35" t="n"/>
      <c r="G2118" s="35" t="n"/>
      <c r="H2118" s="35" t="n"/>
      <c r="I2118" s="40" t="n"/>
      <c r="J2118" s="35" t="n"/>
      <c r="L2118" s="39">
        <f>IF(B2118="","",IFERROR(YEAR(B2118)*0+D2118*0+1,0))</f>
        <v/>
      </c>
      <c r="M2118" s="55">
        <f>IF(L2118&lt;&gt;1,"",IF(O2118&gt;0,IF(INDEX('分け方の表'!$O$4:$O$53,O2118)&lt;&gt;"",DATE(YEAR(INDEX('分け方の表'!$O$4:$O$53,O2118)),MONTH(INDEX('分け方の表'!$O$4:$O$53,O2118)),1),DATE(YEAR(B2118),MONTH(B2118),1)),DATE(YEAR(B2118),MONTH(B2118),1)))</f>
        <v/>
      </c>
      <c r="N2118" s="39">
        <f>IF(L2118&lt;&gt;1,"",IF(J2118="",0,IF(COUNTIFS($J$4:J2118,J2118)&gt;1,1,0)))</f>
        <v/>
      </c>
      <c r="O2118" s="39">
        <f>IF(L2118&lt;&gt;1,"",IF(J2118="",0,IFERROR(MATCH(J2118,'分け方の表'!$M$4:$M$53,0),0)))</f>
        <v/>
      </c>
      <c r="P2118" s="39">
        <f>IF(L2118&lt;&gt;1,"",IF(SUMPRODUCT((COUNTIFS(C2118,"*"&amp;'分け方の表'!$F$4:$F$23&amp;"*")&gt;0)*('分け方の表'!$F$4:$F$23&lt;&gt;"")*'分け方の表'!$I$4:$I$23)=0,99,1+COUNTIFS('分け方の表'!$I$4:$I$23,"&gt;"&amp;SUMPRODUCT((COUNTIFS(C2118,"*"&amp;'分け方の表'!$F$4:$F$23&amp;"*")&gt;0)*('分け方の表'!$F$4:$F$23&lt;&gt;"")*'分け方の表'!$I$4:$I$23))))</f>
        <v/>
      </c>
      <c r="Q2118" s="39">
        <f>IF(L2118&lt;&gt;1,"",IF(P2118&gt;=99,"",INDEX('分け方の表'!$G$4:$G$23,P2118)&amp;""))</f>
        <v/>
      </c>
      <c r="R2118" s="39">
        <f>IF(L2118&lt;&gt;1,"",IF((F2118="収入")*(G2118="給与")*(E2118&lt;&gt;"")*(COUNTIFS('分け方の表'!$J$4:$J$13,E2118)&gt;0),INDEX('分け方の表'!$K$4:$K$13,MATCH(E2118,'分け方の表'!$J$4:$J$13,0))&amp;"",IFERROR(INDEX('分け方の表'!$C$4:$C$103,MATCH(F2118&amp;"|"&amp;G2118,'分け方の表'!$D$4:$D$103,0))&amp;"",IFERROR(INDEX('分け方の表'!$C$4:$C$103,MATCH(F2118&amp;"|（ほか全部）",'分け方の表'!$D$4:$D$103,0))&amp;"","未分類"))))</f>
        <v/>
      </c>
      <c r="S2118" s="39">
        <f>IF(L2118&lt;&gt;1,"",IF(N2118=1,"",IF(IF(O2118&gt;0,INDEX('分け方の表'!$N$4:$N$53,O2118)&amp;"","")&lt;&gt;"",IF(INDEX('分け方の表'!$N$4:$N$53,O2118)="（数えない）","",INDEX('分け方の表'!$N$4:$N$53,O2118)&amp;""),IF(I2118&amp;""="1",IF((Q2118&lt;&gt;"")*(D2118&lt;0)*(IFERROR(INDEX('入力'!$E$30:$E$88,MATCH(Q2118,'入力'!$A$30:$A$88,0)),"")="貯める・増やす"),Q2118,""),IF(A2118&amp;""="0","",IF(Q2118&lt;&gt;"",Q2118,R2118))))))</f>
        <v/>
      </c>
      <c r="T2118" s="56">
        <f>IF(S2118="","",IF(IFERROR(INDEX('入力'!$E$30:$E$88,MATCH(S2118,'入力'!$A$30:$A$88,0)),"")="入るお金",D2118,-D2118))</f>
        <v/>
      </c>
      <c r="U2118" s="39">
        <f>IF(L2118="","",IF(L2118&lt;&gt;1,"見出しなど",IF(N2118=1,"重なり",IF(S2118="",IF(O2118&gt;0,"数えない（直した）",IF(I2118&amp;""="1","振替",IF(A2118&amp;""="0","計算対象外","数えない"))),IF(COUNTIFS('入力'!$A$30:$A$88,S2118)=0,"一覧にない費目",IF(O2118&gt;0,"直した",IF(S2118="未分類","未分類","OK")))))))</f>
        <v/>
      </c>
    </row>
    <row r="2119">
      <c r="A2119" s="40" t="n"/>
      <c r="B2119" s="34" t="n"/>
      <c r="C2119" s="35" t="n"/>
      <c r="D2119" s="36" t="n"/>
      <c r="E2119" s="35" t="n"/>
      <c r="F2119" s="35" t="n"/>
      <c r="G2119" s="35" t="n"/>
      <c r="H2119" s="35" t="n"/>
      <c r="I2119" s="40" t="n"/>
      <c r="J2119" s="35" t="n"/>
      <c r="L2119" s="39">
        <f>IF(B2119="","",IFERROR(YEAR(B2119)*0+D2119*0+1,0))</f>
        <v/>
      </c>
      <c r="M2119" s="55">
        <f>IF(L2119&lt;&gt;1,"",IF(O2119&gt;0,IF(INDEX('分け方の表'!$O$4:$O$53,O2119)&lt;&gt;"",DATE(YEAR(INDEX('分け方の表'!$O$4:$O$53,O2119)),MONTH(INDEX('分け方の表'!$O$4:$O$53,O2119)),1),DATE(YEAR(B2119),MONTH(B2119),1)),DATE(YEAR(B2119),MONTH(B2119),1)))</f>
        <v/>
      </c>
      <c r="N2119" s="39">
        <f>IF(L2119&lt;&gt;1,"",IF(J2119="",0,IF(COUNTIFS($J$4:J2119,J2119)&gt;1,1,0)))</f>
        <v/>
      </c>
      <c r="O2119" s="39">
        <f>IF(L2119&lt;&gt;1,"",IF(J2119="",0,IFERROR(MATCH(J2119,'分け方の表'!$M$4:$M$53,0),0)))</f>
        <v/>
      </c>
      <c r="P2119" s="39">
        <f>IF(L2119&lt;&gt;1,"",IF(SUMPRODUCT((COUNTIFS(C2119,"*"&amp;'分け方の表'!$F$4:$F$23&amp;"*")&gt;0)*('分け方の表'!$F$4:$F$23&lt;&gt;"")*'分け方の表'!$I$4:$I$23)=0,99,1+COUNTIFS('分け方の表'!$I$4:$I$23,"&gt;"&amp;SUMPRODUCT((COUNTIFS(C2119,"*"&amp;'分け方の表'!$F$4:$F$23&amp;"*")&gt;0)*('分け方の表'!$F$4:$F$23&lt;&gt;"")*'分け方の表'!$I$4:$I$23))))</f>
        <v/>
      </c>
      <c r="Q2119" s="39">
        <f>IF(L2119&lt;&gt;1,"",IF(P2119&gt;=99,"",INDEX('分け方の表'!$G$4:$G$23,P2119)&amp;""))</f>
        <v/>
      </c>
      <c r="R2119" s="39">
        <f>IF(L2119&lt;&gt;1,"",IF((F2119="収入")*(G2119="給与")*(E2119&lt;&gt;"")*(COUNTIFS('分け方の表'!$J$4:$J$13,E2119)&gt;0),INDEX('分け方の表'!$K$4:$K$13,MATCH(E2119,'分け方の表'!$J$4:$J$13,0))&amp;"",IFERROR(INDEX('分け方の表'!$C$4:$C$103,MATCH(F2119&amp;"|"&amp;G2119,'分け方の表'!$D$4:$D$103,0))&amp;"",IFERROR(INDEX('分け方の表'!$C$4:$C$103,MATCH(F2119&amp;"|（ほか全部）",'分け方の表'!$D$4:$D$103,0))&amp;"","未分類"))))</f>
        <v/>
      </c>
      <c r="S2119" s="39">
        <f>IF(L2119&lt;&gt;1,"",IF(N2119=1,"",IF(IF(O2119&gt;0,INDEX('分け方の表'!$N$4:$N$53,O2119)&amp;"","")&lt;&gt;"",IF(INDEX('分け方の表'!$N$4:$N$53,O2119)="（数えない）","",INDEX('分け方の表'!$N$4:$N$53,O2119)&amp;""),IF(I2119&amp;""="1",IF((Q2119&lt;&gt;"")*(D2119&lt;0)*(IFERROR(INDEX('入力'!$E$30:$E$88,MATCH(Q2119,'入力'!$A$30:$A$88,0)),"")="貯める・増やす"),Q2119,""),IF(A2119&amp;""="0","",IF(Q2119&lt;&gt;"",Q2119,R2119))))))</f>
        <v/>
      </c>
      <c r="T2119" s="56">
        <f>IF(S2119="","",IF(IFERROR(INDEX('入力'!$E$30:$E$88,MATCH(S2119,'入力'!$A$30:$A$88,0)),"")="入るお金",D2119,-D2119))</f>
        <v/>
      </c>
      <c r="U2119" s="39">
        <f>IF(L2119="","",IF(L2119&lt;&gt;1,"見出しなど",IF(N2119=1,"重なり",IF(S2119="",IF(O2119&gt;0,"数えない（直した）",IF(I2119&amp;""="1","振替",IF(A2119&amp;""="0","計算対象外","数えない"))),IF(COUNTIFS('入力'!$A$30:$A$88,S2119)=0,"一覧にない費目",IF(O2119&gt;0,"直した",IF(S2119="未分類","未分類","OK")))))))</f>
        <v/>
      </c>
    </row>
    <row r="2120">
      <c r="A2120" s="40" t="n"/>
      <c r="B2120" s="34" t="n"/>
      <c r="C2120" s="35" t="n"/>
      <c r="D2120" s="36" t="n"/>
      <c r="E2120" s="35" t="n"/>
      <c r="F2120" s="35" t="n"/>
      <c r="G2120" s="35" t="n"/>
      <c r="H2120" s="35" t="n"/>
      <c r="I2120" s="40" t="n"/>
      <c r="J2120" s="35" t="n"/>
      <c r="L2120" s="39">
        <f>IF(B2120="","",IFERROR(YEAR(B2120)*0+D2120*0+1,0))</f>
        <v/>
      </c>
      <c r="M2120" s="55">
        <f>IF(L2120&lt;&gt;1,"",IF(O2120&gt;0,IF(INDEX('分け方の表'!$O$4:$O$53,O2120)&lt;&gt;"",DATE(YEAR(INDEX('分け方の表'!$O$4:$O$53,O2120)),MONTH(INDEX('分け方の表'!$O$4:$O$53,O2120)),1),DATE(YEAR(B2120),MONTH(B2120),1)),DATE(YEAR(B2120),MONTH(B2120),1)))</f>
        <v/>
      </c>
      <c r="N2120" s="39">
        <f>IF(L2120&lt;&gt;1,"",IF(J2120="",0,IF(COUNTIFS($J$4:J2120,J2120)&gt;1,1,0)))</f>
        <v/>
      </c>
      <c r="O2120" s="39">
        <f>IF(L2120&lt;&gt;1,"",IF(J2120="",0,IFERROR(MATCH(J2120,'分け方の表'!$M$4:$M$53,0),0)))</f>
        <v/>
      </c>
      <c r="P2120" s="39">
        <f>IF(L2120&lt;&gt;1,"",IF(SUMPRODUCT((COUNTIFS(C2120,"*"&amp;'分け方の表'!$F$4:$F$23&amp;"*")&gt;0)*('分け方の表'!$F$4:$F$23&lt;&gt;"")*'分け方の表'!$I$4:$I$23)=0,99,1+COUNTIFS('分け方の表'!$I$4:$I$23,"&gt;"&amp;SUMPRODUCT((COUNTIFS(C2120,"*"&amp;'分け方の表'!$F$4:$F$23&amp;"*")&gt;0)*('分け方の表'!$F$4:$F$23&lt;&gt;"")*'分け方の表'!$I$4:$I$23))))</f>
        <v/>
      </c>
      <c r="Q2120" s="39">
        <f>IF(L2120&lt;&gt;1,"",IF(P2120&gt;=99,"",INDEX('分け方の表'!$G$4:$G$23,P2120)&amp;""))</f>
        <v/>
      </c>
      <c r="R2120" s="39">
        <f>IF(L2120&lt;&gt;1,"",IF((F2120="収入")*(G2120="給与")*(E2120&lt;&gt;"")*(COUNTIFS('分け方の表'!$J$4:$J$13,E2120)&gt;0),INDEX('分け方の表'!$K$4:$K$13,MATCH(E2120,'分け方の表'!$J$4:$J$13,0))&amp;"",IFERROR(INDEX('分け方の表'!$C$4:$C$103,MATCH(F2120&amp;"|"&amp;G2120,'分け方の表'!$D$4:$D$103,0))&amp;"",IFERROR(INDEX('分け方の表'!$C$4:$C$103,MATCH(F2120&amp;"|（ほか全部）",'分け方の表'!$D$4:$D$103,0))&amp;"","未分類"))))</f>
        <v/>
      </c>
      <c r="S2120" s="39">
        <f>IF(L2120&lt;&gt;1,"",IF(N2120=1,"",IF(IF(O2120&gt;0,INDEX('分け方の表'!$N$4:$N$53,O2120)&amp;"","")&lt;&gt;"",IF(INDEX('分け方の表'!$N$4:$N$53,O2120)="（数えない）","",INDEX('分け方の表'!$N$4:$N$53,O2120)&amp;""),IF(I2120&amp;""="1",IF((Q2120&lt;&gt;"")*(D2120&lt;0)*(IFERROR(INDEX('入力'!$E$30:$E$88,MATCH(Q2120,'入力'!$A$30:$A$88,0)),"")="貯める・増やす"),Q2120,""),IF(A2120&amp;""="0","",IF(Q2120&lt;&gt;"",Q2120,R2120))))))</f>
        <v/>
      </c>
      <c r="T2120" s="56">
        <f>IF(S2120="","",IF(IFERROR(INDEX('入力'!$E$30:$E$88,MATCH(S2120,'入力'!$A$30:$A$88,0)),"")="入るお金",D2120,-D2120))</f>
        <v/>
      </c>
      <c r="U2120" s="39">
        <f>IF(L2120="","",IF(L2120&lt;&gt;1,"見出しなど",IF(N2120=1,"重なり",IF(S2120="",IF(O2120&gt;0,"数えない（直した）",IF(I2120&amp;""="1","振替",IF(A2120&amp;""="0","計算対象外","数えない"))),IF(COUNTIFS('入力'!$A$30:$A$88,S2120)=0,"一覧にない費目",IF(O2120&gt;0,"直した",IF(S2120="未分類","未分類","OK")))))))</f>
        <v/>
      </c>
    </row>
    <row r="2121">
      <c r="A2121" s="40" t="n"/>
      <c r="B2121" s="34" t="n"/>
      <c r="C2121" s="35" t="n"/>
      <c r="D2121" s="36" t="n"/>
      <c r="E2121" s="35" t="n"/>
      <c r="F2121" s="35" t="n"/>
      <c r="G2121" s="35" t="n"/>
      <c r="H2121" s="35" t="n"/>
      <c r="I2121" s="40" t="n"/>
      <c r="J2121" s="35" t="n"/>
      <c r="L2121" s="39">
        <f>IF(B2121="","",IFERROR(YEAR(B2121)*0+D2121*0+1,0))</f>
        <v/>
      </c>
      <c r="M2121" s="55">
        <f>IF(L2121&lt;&gt;1,"",IF(O2121&gt;0,IF(INDEX('分け方の表'!$O$4:$O$53,O2121)&lt;&gt;"",DATE(YEAR(INDEX('分け方の表'!$O$4:$O$53,O2121)),MONTH(INDEX('分け方の表'!$O$4:$O$53,O2121)),1),DATE(YEAR(B2121),MONTH(B2121),1)),DATE(YEAR(B2121),MONTH(B2121),1)))</f>
        <v/>
      </c>
      <c r="N2121" s="39">
        <f>IF(L2121&lt;&gt;1,"",IF(J2121="",0,IF(COUNTIFS($J$4:J2121,J2121)&gt;1,1,0)))</f>
        <v/>
      </c>
      <c r="O2121" s="39">
        <f>IF(L2121&lt;&gt;1,"",IF(J2121="",0,IFERROR(MATCH(J2121,'分け方の表'!$M$4:$M$53,0),0)))</f>
        <v/>
      </c>
      <c r="P2121" s="39">
        <f>IF(L2121&lt;&gt;1,"",IF(SUMPRODUCT((COUNTIFS(C2121,"*"&amp;'分け方の表'!$F$4:$F$23&amp;"*")&gt;0)*('分け方の表'!$F$4:$F$23&lt;&gt;"")*'分け方の表'!$I$4:$I$23)=0,99,1+COUNTIFS('分け方の表'!$I$4:$I$23,"&gt;"&amp;SUMPRODUCT((COUNTIFS(C2121,"*"&amp;'分け方の表'!$F$4:$F$23&amp;"*")&gt;0)*('分け方の表'!$F$4:$F$23&lt;&gt;"")*'分け方の表'!$I$4:$I$23))))</f>
        <v/>
      </c>
      <c r="Q2121" s="39">
        <f>IF(L2121&lt;&gt;1,"",IF(P2121&gt;=99,"",INDEX('分け方の表'!$G$4:$G$23,P2121)&amp;""))</f>
        <v/>
      </c>
      <c r="R2121" s="39">
        <f>IF(L2121&lt;&gt;1,"",IF((F2121="収入")*(G2121="給与")*(E2121&lt;&gt;"")*(COUNTIFS('分け方の表'!$J$4:$J$13,E2121)&gt;0),INDEX('分け方の表'!$K$4:$K$13,MATCH(E2121,'分け方の表'!$J$4:$J$13,0))&amp;"",IFERROR(INDEX('分け方の表'!$C$4:$C$103,MATCH(F2121&amp;"|"&amp;G2121,'分け方の表'!$D$4:$D$103,0))&amp;"",IFERROR(INDEX('分け方の表'!$C$4:$C$103,MATCH(F2121&amp;"|（ほか全部）",'分け方の表'!$D$4:$D$103,0))&amp;"","未分類"))))</f>
        <v/>
      </c>
      <c r="S2121" s="39">
        <f>IF(L2121&lt;&gt;1,"",IF(N2121=1,"",IF(IF(O2121&gt;0,INDEX('分け方の表'!$N$4:$N$53,O2121)&amp;"","")&lt;&gt;"",IF(INDEX('分け方の表'!$N$4:$N$53,O2121)="（数えない）","",INDEX('分け方の表'!$N$4:$N$53,O2121)&amp;""),IF(I2121&amp;""="1",IF((Q2121&lt;&gt;"")*(D2121&lt;0)*(IFERROR(INDEX('入力'!$E$30:$E$88,MATCH(Q2121,'入力'!$A$30:$A$88,0)),"")="貯める・増やす"),Q2121,""),IF(A2121&amp;""="0","",IF(Q2121&lt;&gt;"",Q2121,R2121))))))</f>
        <v/>
      </c>
      <c r="T2121" s="56">
        <f>IF(S2121="","",IF(IFERROR(INDEX('入力'!$E$30:$E$88,MATCH(S2121,'入力'!$A$30:$A$88,0)),"")="入るお金",D2121,-D2121))</f>
        <v/>
      </c>
      <c r="U2121" s="39">
        <f>IF(L2121="","",IF(L2121&lt;&gt;1,"見出しなど",IF(N2121=1,"重なり",IF(S2121="",IF(O2121&gt;0,"数えない（直した）",IF(I2121&amp;""="1","振替",IF(A2121&amp;""="0","計算対象外","数えない"))),IF(COUNTIFS('入力'!$A$30:$A$88,S2121)=0,"一覧にない費目",IF(O2121&gt;0,"直した",IF(S2121="未分類","未分類","OK")))))))</f>
        <v/>
      </c>
    </row>
    <row r="2122">
      <c r="A2122" s="40" t="n"/>
      <c r="B2122" s="34" t="n"/>
      <c r="C2122" s="35" t="n"/>
      <c r="D2122" s="36" t="n"/>
      <c r="E2122" s="35" t="n"/>
      <c r="F2122" s="35" t="n"/>
      <c r="G2122" s="35" t="n"/>
      <c r="H2122" s="35" t="n"/>
      <c r="I2122" s="40" t="n"/>
      <c r="J2122" s="35" t="n"/>
      <c r="L2122" s="39">
        <f>IF(B2122="","",IFERROR(YEAR(B2122)*0+D2122*0+1,0))</f>
        <v/>
      </c>
      <c r="M2122" s="55">
        <f>IF(L2122&lt;&gt;1,"",IF(O2122&gt;0,IF(INDEX('分け方の表'!$O$4:$O$53,O2122)&lt;&gt;"",DATE(YEAR(INDEX('分け方の表'!$O$4:$O$53,O2122)),MONTH(INDEX('分け方の表'!$O$4:$O$53,O2122)),1),DATE(YEAR(B2122),MONTH(B2122),1)),DATE(YEAR(B2122),MONTH(B2122),1)))</f>
        <v/>
      </c>
      <c r="N2122" s="39">
        <f>IF(L2122&lt;&gt;1,"",IF(J2122="",0,IF(COUNTIFS($J$4:J2122,J2122)&gt;1,1,0)))</f>
        <v/>
      </c>
      <c r="O2122" s="39">
        <f>IF(L2122&lt;&gt;1,"",IF(J2122="",0,IFERROR(MATCH(J2122,'分け方の表'!$M$4:$M$53,0),0)))</f>
        <v/>
      </c>
      <c r="P2122" s="39">
        <f>IF(L2122&lt;&gt;1,"",IF(SUMPRODUCT((COUNTIFS(C2122,"*"&amp;'分け方の表'!$F$4:$F$23&amp;"*")&gt;0)*('分け方の表'!$F$4:$F$23&lt;&gt;"")*'分け方の表'!$I$4:$I$23)=0,99,1+COUNTIFS('分け方の表'!$I$4:$I$23,"&gt;"&amp;SUMPRODUCT((COUNTIFS(C2122,"*"&amp;'分け方の表'!$F$4:$F$23&amp;"*")&gt;0)*('分け方の表'!$F$4:$F$23&lt;&gt;"")*'分け方の表'!$I$4:$I$23))))</f>
        <v/>
      </c>
      <c r="Q2122" s="39">
        <f>IF(L2122&lt;&gt;1,"",IF(P2122&gt;=99,"",INDEX('分け方の表'!$G$4:$G$23,P2122)&amp;""))</f>
        <v/>
      </c>
      <c r="R2122" s="39">
        <f>IF(L2122&lt;&gt;1,"",IF((F2122="収入")*(G2122="給与")*(E2122&lt;&gt;"")*(COUNTIFS('分け方の表'!$J$4:$J$13,E2122)&gt;0),INDEX('分け方の表'!$K$4:$K$13,MATCH(E2122,'分け方の表'!$J$4:$J$13,0))&amp;"",IFERROR(INDEX('分け方の表'!$C$4:$C$103,MATCH(F2122&amp;"|"&amp;G2122,'分け方の表'!$D$4:$D$103,0))&amp;"",IFERROR(INDEX('分け方の表'!$C$4:$C$103,MATCH(F2122&amp;"|（ほか全部）",'分け方の表'!$D$4:$D$103,0))&amp;"","未分類"))))</f>
        <v/>
      </c>
      <c r="S2122" s="39">
        <f>IF(L2122&lt;&gt;1,"",IF(N2122=1,"",IF(IF(O2122&gt;0,INDEX('分け方の表'!$N$4:$N$53,O2122)&amp;"","")&lt;&gt;"",IF(INDEX('分け方の表'!$N$4:$N$53,O2122)="（数えない）","",INDEX('分け方の表'!$N$4:$N$53,O2122)&amp;""),IF(I2122&amp;""="1",IF((Q2122&lt;&gt;"")*(D2122&lt;0)*(IFERROR(INDEX('入力'!$E$30:$E$88,MATCH(Q2122,'入力'!$A$30:$A$88,0)),"")="貯める・増やす"),Q2122,""),IF(A2122&amp;""="0","",IF(Q2122&lt;&gt;"",Q2122,R2122))))))</f>
        <v/>
      </c>
      <c r="T2122" s="56">
        <f>IF(S2122="","",IF(IFERROR(INDEX('入力'!$E$30:$E$88,MATCH(S2122,'入力'!$A$30:$A$88,0)),"")="入るお金",D2122,-D2122))</f>
        <v/>
      </c>
      <c r="U2122" s="39">
        <f>IF(L2122="","",IF(L2122&lt;&gt;1,"見出しなど",IF(N2122=1,"重なり",IF(S2122="",IF(O2122&gt;0,"数えない（直した）",IF(I2122&amp;""="1","振替",IF(A2122&amp;""="0","計算対象外","数えない"))),IF(COUNTIFS('入力'!$A$30:$A$88,S2122)=0,"一覧にない費目",IF(O2122&gt;0,"直した",IF(S2122="未分類","未分類","OK")))))))</f>
        <v/>
      </c>
    </row>
    <row r="2123">
      <c r="A2123" s="40" t="n"/>
      <c r="B2123" s="34" t="n"/>
      <c r="C2123" s="35" t="n"/>
      <c r="D2123" s="36" t="n"/>
      <c r="E2123" s="35" t="n"/>
      <c r="F2123" s="35" t="n"/>
      <c r="G2123" s="35" t="n"/>
      <c r="H2123" s="35" t="n"/>
      <c r="I2123" s="40" t="n"/>
      <c r="J2123" s="35" t="n"/>
      <c r="L2123" s="39">
        <f>IF(B2123="","",IFERROR(YEAR(B2123)*0+D2123*0+1,0))</f>
        <v/>
      </c>
      <c r="M2123" s="55">
        <f>IF(L2123&lt;&gt;1,"",IF(O2123&gt;0,IF(INDEX('分け方の表'!$O$4:$O$53,O2123)&lt;&gt;"",DATE(YEAR(INDEX('分け方の表'!$O$4:$O$53,O2123)),MONTH(INDEX('分け方の表'!$O$4:$O$53,O2123)),1),DATE(YEAR(B2123),MONTH(B2123),1)),DATE(YEAR(B2123),MONTH(B2123),1)))</f>
        <v/>
      </c>
      <c r="N2123" s="39">
        <f>IF(L2123&lt;&gt;1,"",IF(J2123="",0,IF(COUNTIFS($J$4:J2123,J2123)&gt;1,1,0)))</f>
        <v/>
      </c>
      <c r="O2123" s="39">
        <f>IF(L2123&lt;&gt;1,"",IF(J2123="",0,IFERROR(MATCH(J2123,'分け方の表'!$M$4:$M$53,0),0)))</f>
        <v/>
      </c>
      <c r="P2123" s="39">
        <f>IF(L2123&lt;&gt;1,"",IF(SUMPRODUCT((COUNTIFS(C2123,"*"&amp;'分け方の表'!$F$4:$F$23&amp;"*")&gt;0)*('分け方の表'!$F$4:$F$23&lt;&gt;"")*'分け方の表'!$I$4:$I$23)=0,99,1+COUNTIFS('分け方の表'!$I$4:$I$23,"&gt;"&amp;SUMPRODUCT((COUNTIFS(C2123,"*"&amp;'分け方の表'!$F$4:$F$23&amp;"*")&gt;0)*('分け方の表'!$F$4:$F$23&lt;&gt;"")*'分け方の表'!$I$4:$I$23))))</f>
        <v/>
      </c>
      <c r="Q2123" s="39">
        <f>IF(L2123&lt;&gt;1,"",IF(P2123&gt;=99,"",INDEX('分け方の表'!$G$4:$G$23,P2123)&amp;""))</f>
        <v/>
      </c>
      <c r="R2123" s="39">
        <f>IF(L2123&lt;&gt;1,"",IF((F2123="収入")*(G2123="給与")*(E2123&lt;&gt;"")*(COUNTIFS('分け方の表'!$J$4:$J$13,E2123)&gt;0),INDEX('分け方の表'!$K$4:$K$13,MATCH(E2123,'分け方の表'!$J$4:$J$13,0))&amp;"",IFERROR(INDEX('分け方の表'!$C$4:$C$103,MATCH(F2123&amp;"|"&amp;G2123,'分け方の表'!$D$4:$D$103,0))&amp;"",IFERROR(INDEX('分け方の表'!$C$4:$C$103,MATCH(F2123&amp;"|（ほか全部）",'分け方の表'!$D$4:$D$103,0))&amp;"","未分類"))))</f>
        <v/>
      </c>
      <c r="S2123" s="39">
        <f>IF(L2123&lt;&gt;1,"",IF(N2123=1,"",IF(IF(O2123&gt;0,INDEX('分け方の表'!$N$4:$N$53,O2123)&amp;"","")&lt;&gt;"",IF(INDEX('分け方の表'!$N$4:$N$53,O2123)="（数えない）","",INDEX('分け方の表'!$N$4:$N$53,O2123)&amp;""),IF(I2123&amp;""="1",IF((Q2123&lt;&gt;"")*(D2123&lt;0)*(IFERROR(INDEX('入力'!$E$30:$E$88,MATCH(Q2123,'入力'!$A$30:$A$88,0)),"")="貯める・増やす"),Q2123,""),IF(A2123&amp;""="0","",IF(Q2123&lt;&gt;"",Q2123,R2123))))))</f>
        <v/>
      </c>
      <c r="T2123" s="56">
        <f>IF(S2123="","",IF(IFERROR(INDEX('入力'!$E$30:$E$88,MATCH(S2123,'入力'!$A$30:$A$88,0)),"")="入るお金",D2123,-D2123))</f>
        <v/>
      </c>
      <c r="U2123" s="39">
        <f>IF(L2123="","",IF(L2123&lt;&gt;1,"見出しなど",IF(N2123=1,"重なり",IF(S2123="",IF(O2123&gt;0,"数えない（直した）",IF(I2123&amp;""="1","振替",IF(A2123&amp;""="0","計算対象外","数えない"))),IF(COUNTIFS('入力'!$A$30:$A$88,S2123)=0,"一覧にない費目",IF(O2123&gt;0,"直した",IF(S2123="未分類","未分類","OK")))))))</f>
        <v/>
      </c>
    </row>
    <row r="2124">
      <c r="A2124" s="40" t="n"/>
      <c r="B2124" s="34" t="n"/>
      <c r="C2124" s="35" t="n"/>
      <c r="D2124" s="36" t="n"/>
      <c r="E2124" s="35" t="n"/>
      <c r="F2124" s="35" t="n"/>
      <c r="G2124" s="35" t="n"/>
      <c r="H2124" s="35" t="n"/>
      <c r="I2124" s="40" t="n"/>
      <c r="J2124" s="35" t="n"/>
      <c r="L2124" s="39">
        <f>IF(B2124="","",IFERROR(YEAR(B2124)*0+D2124*0+1,0))</f>
        <v/>
      </c>
      <c r="M2124" s="55">
        <f>IF(L2124&lt;&gt;1,"",IF(O2124&gt;0,IF(INDEX('分け方の表'!$O$4:$O$53,O2124)&lt;&gt;"",DATE(YEAR(INDEX('分け方の表'!$O$4:$O$53,O2124)),MONTH(INDEX('分け方の表'!$O$4:$O$53,O2124)),1),DATE(YEAR(B2124),MONTH(B2124),1)),DATE(YEAR(B2124),MONTH(B2124),1)))</f>
        <v/>
      </c>
      <c r="N2124" s="39">
        <f>IF(L2124&lt;&gt;1,"",IF(J2124="",0,IF(COUNTIFS($J$4:J2124,J2124)&gt;1,1,0)))</f>
        <v/>
      </c>
      <c r="O2124" s="39">
        <f>IF(L2124&lt;&gt;1,"",IF(J2124="",0,IFERROR(MATCH(J2124,'分け方の表'!$M$4:$M$53,0),0)))</f>
        <v/>
      </c>
      <c r="P2124" s="39">
        <f>IF(L2124&lt;&gt;1,"",IF(SUMPRODUCT((COUNTIFS(C2124,"*"&amp;'分け方の表'!$F$4:$F$23&amp;"*")&gt;0)*('分け方の表'!$F$4:$F$23&lt;&gt;"")*'分け方の表'!$I$4:$I$23)=0,99,1+COUNTIFS('分け方の表'!$I$4:$I$23,"&gt;"&amp;SUMPRODUCT((COUNTIFS(C2124,"*"&amp;'分け方の表'!$F$4:$F$23&amp;"*")&gt;0)*('分け方の表'!$F$4:$F$23&lt;&gt;"")*'分け方の表'!$I$4:$I$23))))</f>
        <v/>
      </c>
      <c r="Q2124" s="39">
        <f>IF(L2124&lt;&gt;1,"",IF(P2124&gt;=99,"",INDEX('分け方の表'!$G$4:$G$23,P2124)&amp;""))</f>
        <v/>
      </c>
      <c r="R2124" s="39">
        <f>IF(L2124&lt;&gt;1,"",IF((F2124="収入")*(G2124="給与")*(E2124&lt;&gt;"")*(COUNTIFS('分け方の表'!$J$4:$J$13,E2124)&gt;0),INDEX('分け方の表'!$K$4:$K$13,MATCH(E2124,'分け方の表'!$J$4:$J$13,0))&amp;"",IFERROR(INDEX('分け方の表'!$C$4:$C$103,MATCH(F2124&amp;"|"&amp;G2124,'分け方の表'!$D$4:$D$103,0))&amp;"",IFERROR(INDEX('分け方の表'!$C$4:$C$103,MATCH(F2124&amp;"|（ほか全部）",'分け方の表'!$D$4:$D$103,0))&amp;"","未分類"))))</f>
        <v/>
      </c>
      <c r="S2124" s="39">
        <f>IF(L2124&lt;&gt;1,"",IF(N2124=1,"",IF(IF(O2124&gt;0,INDEX('分け方の表'!$N$4:$N$53,O2124)&amp;"","")&lt;&gt;"",IF(INDEX('分け方の表'!$N$4:$N$53,O2124)="（数えない）","",INDEX('分け方の表'!$N$4:$N$53,O2124)&amp;""),IF(I2124&amp;""="1",IF((Q2124&lt;&gt;"")*(D2124&lt;0)*(IFERROR(INDEX('入力'!$E$30:$E$88,MATCH(Q2124,'入力'!$A$30:$A$88,0)),"")="貯める・増やす"),Q2124,""),IF(A2124&amp;""="0","",IF(Q2124&lt;&gt;"",Q2124,R2124))))))</f>
        <v/>
      </c>
      <c r="T2124" s="56">
        <f>IF(S2124="","",IF(IFERROR(INDEX('入力'!$E$30:$E$88,MATCH(S2124,'入力'!$A$30:$A$88,0)),"")="入るお金",D2124,-D2124))</f>
        <v/>
      </c>
      <c r="U2124" s="39">
        <f>IF(L2124="","",IF(L2124&lt;&gt;1,"見出しなど",IF(N2124=1,"重なり",IF(S2124="",IF(O2124&gt;0,"数えない（直した）",IF(I2124&amp;""="1","振替",IF(A2124&amp;""="0","計算対象外","数えない"))),IF(COUNTIFS('入力'!$A$30:$A$88,S2124)=0,"一覧にない費目",IF(O2124&gt;0,"直した",IF(S2124="未分類","未分類","OK")))))))</f>
        <v/>
      </c>
    </row>
    <row r="2125">
      <c r="A2125" s="40" t="n"/>
      <c r="B2125" s="34" t="n"/>
      <c r="C2125" s="35" t="n"/>
      <c r="D2125" s="36" t="n"/>
      <c r="E2125" s="35" t="n"/>
      <c r="F2125" s="35" t="n"/>
      <c r="G2125" s="35" t="n"/>
      <c r="H2125" s="35" t="n"/>
      <c r="I2125" s="40" t="n"/>
      <c r="J2125" s="35" t="n"/>
      <c r="L2125" s="39">
        <f>IF(B2125="","",IFERROR(YEAR(B2125)*0+D2125*0+1,0))</f>
        <v/>
      </c>
      <c r="M2125" s="55">
        <f>IF(L2125&lt;&gt;1,"",IF(O2125&gt;0,IF(INDEX('分け方の表'!$O$4:$O$53,O2125)&lt;&gt;"",DATE(YEAR(INDEX('分け方の表'!$O$4:$O$53,O2125)),MONTH(INDEX('分け方の表'!$O$4:$O$53,O2125)),1),DATE(YEAR(B2125),MONTH(B2125),1)),DATE(YEAR(B2125),MONTH(B2125),1)))</f>
        <v/>
      </c>
      <c r="N2125" s="39">
        <f>IF(L2125&lt;&gt;1,"",IF(J2125="",0,IF(COUNTIFS($J$4:J2125,J2125)&gt;1,1,0)))</f>
        <v/>
      </c>
      <c r="O2125" s="39">
        <f>IF(L2125&lt;&gt;1,"",IF(J2125="",0,IFERROR(MATCH(J2125,'分け方の表'!$M$4:$M$53,0),0)))</f>
        <v/>
      </c>
      <c r="P2125" s="39">
        <f>IF(L2125&lt;&gt;1,"",IF(SUMPRODUCT((COUNTIFS(C2125,"*"&amp;'分け方の表'!$F$4:$F$23&amp;"*")&gt;0)*('分け方の表'!$F$4:$F$23&lt;&gt;"")*'分け方の表'!$I$4:$I$23)=0,99,1+COUNTIFS('分け方の表'!$I$4:$I$23,"&gt;"&amp;SUMPRODUCT((COUNTIFS(C2125,"*"&amp;'分け方の表'!$F$4:$F$23&amp;"*")&gt;0)*('分け方の表'!$F$4:$F$23&lt;&gt;"")*'分け方の表'!$I$4:$I$23))))</f>
        <v/>
      </c>
      <c r="Q2125" s="39">
        <f>IF(L2125&lt;&gt;1,"",IF(P2125&gt;=99,"",INDEX('分け方の表'!$G$4:$G$23,P2125)&amp;""))</f>
        <v/>
      </c>
      <c r="R2125" s="39">
        <f>IF(L2125&lt;&gt;1,"",IF((F2125="収入")*(G2125="給与")*(E2125&lt;&gt;"")*(COUNTIFS('分け方の表'!$J$4:$J$13,E2125)&gt;0),INDEX('分け方の表'!$K$4:$K$13,MATCH(E2125,'分け方の表'!$J$4:$J$13,0))&amp;"",IFERROR(INDEX('分け方の表'!$C$4:$C$103,MATCH(F2125&amp;"|"&amp;G2125,'分け方の表'!$D$4:$D$103,0))&amp;"",IFERROR(INDEX('分け方の表'!$C$4:$C$103,MATCH(F2125&amp;"|（ほか全部）",'分け方の表'!$D$4:$D$103,0))&amp;"","未分類"))))</f>
        <v/>
      </c>
      <c r="S2125" s="39">
        <f>IF(L2125&lt;&gt;1,"",IF(N2125=1,"",IF(IF(O2125&gt;0,INDEX('分け方の表'!$N$4:$N$53,O2125)&amp;"","")&lt;&gt;"",IF(INDEX('分け方の表'!$N$4:$N$53,O2125)="（数えない）","",INDEX('分け方の表'!$N$4:$N$53,O2125)&amp;""),IF(I2125&amp;""="1",IF((Q2125&lt;&gt;"")*(D2125&lt;0)*(IFERROR(INDEX('入力'!$E$30:$E$88,MATCH(Q2125,'入力'!$A$30:$A$88,0)),"")="貯める・増やす"),Q2125,""),IF(A2125&amp;""="0","",IF(Q2125&lt;&gt;"",Q2125,R2125))))))</f>
        <v/>
      </c>
      <c r="T2125" s="56">
        <f>IF(S2125="","",IF(IFERROR(INDEX('入力'!$E$30:$E$88,MATCH(S2125,'入力'!$A$30:$A$88,0)),"")="入るお金",D2125,-D2125))</f>
        <v/>
      </c>
      <c r="U2125" s="39">
        <f>IF(L2125="","",IF(L2125&lt;&gt;1,"見出しなど",IF(N2125=1,"重なり",IF(S2125="",IF(O2125&gt;0,"数えない（直した）",IF(I2125&amp;""="1","振替",IF(A2125&amp;""="0","計算対象外","数えない"))),IF(COUNTIFS('入力'!$A$30:$A$88,S2125)=0,"一覧にない費目",IF(O2125&gt;0,"直した",IF(S2125="未分類","未分類","OK")))))))</f>
        <v/>
      </c>
    </row>
    <row r="2126">
      <c r="A2126" s="40" t="n"/>
      <c r="B2126" s="34" t="n"/>
      <c r="C2126" s="35" t="n"/>
      <c r="D2126" s="36" t="n"/>
      <c r="E2126" s="35" t="n"/>
      <c r="F2126" s="35" t="n"/>
      <c r="G2126" s="35" t="n"/>
      <c r="H2126" s="35" t="n"/>
      <c r="I2126" s="40" t="n"/>
      <c r="J2126" s="35" t="n"/>
      <c r="L2126" s="39">
        <f>IF(B2126="","",IFERROR(YEAR(B2126)*0+D2126*0+1,0))</f>
        <v/>
      </c>
      <c r="M2126" s="55">
        <f>IF(L2126&lt;&gt;1,"",IF(O2126&gt;0,IF(INDEX('分け方の表'!$O$4:$O$53,O2126)&lt;&gt;"",DATE(YEAR(INDEX('分け方の表'!$O$4:$O$53,O2126)),MONTH(INDEX('分け方の表'!$O$4:$O$53,O2126)),1),DATE(YEAR(B2126),MONTH(B2126),1)),DATE(YEAR(B2126),MONTH(B2126),1)))</f>
        <v/>
      </c>
      <c r="N2126" s="39">
        <f>IF(L2126&lt;&gt;1,"",IF(J2126="",0,IF(COUNTIFS($J$4:J2126,J2126)&gt;1,1,0)))</f>
        <v/>
      </c>
      <c r="O2126" s="39">
        <f>IF(L2126&lt;&gt;1,"",IF(J2126="",0,IFERROR(MATCH(J2126,'分け方の表'!$M$4:$M$53,0),0)))</f>
        <v/>
      </c>
      <c r="P2126" s="39">
        <f>IF(L2126&lt;&gt;1,"",IF(SUMPRODUCT((COUNTIFS(C2126,"*"&amp;'分け方の表'!$F$4:$F$23&amp;"*")&gt;0)*('分け方の表'!$F$4:$F$23&lt;&gt;"")*'分け方の表'!$I$4:$I$23)=0,99,1+COUNTIFS('分け方の表'!$I$4:$I$23,"&gt;"&amp;SUMPRODUCT((COUNTIFS(C2126,"*"&amp;'分け方の表'!$F$4:$F$23&amp;"*")&gt;0)*('分け方の表'!$F$4:$F$23&lt;&gt;"")*'分け方の表'!$I$4:$I$23))))</f>
        <v/>
      </c>
      <c r="Q2126" s="39">
        <f>IF(L2126&lt;&gt;1,"",IF(P2126&gt;=99,"",INDEX('分け方の表'!$G$4:$G$23,P2126)&amp;""))</f>
        <v/>
      </c>
      <c r="R2126" s="39">
        <f>IF(L2126&lt;&gt;1,"",IF((F2126="収入")*(G2126="給与")*(E2126&lt;&gt;"")*(COUNTIFS('分け方の表'!$J$4:$J$13,E2126)&gt;0),INDEX('分け方の表'!$K$4:$K$13,MATCH(E2126,'分け方の表'!$J$4:$J$13,0))&amp;"",IFERROR(INDEX('分け方の表'!$C$4:$C$103,MATCH(F2126&amp;"|"&amp;G2126,'分け方の表'!$D$4:$D$103,0))&amp;"",IFERROR(INDEX('分け方の表'!$C$4:$C$103,MATCH(F2126&amp;"|（ほか全部）",'分け方の表'!$D$4:$D$103,0))&amp;"","未分類"))))</f>
        <v/>
      </c>
      <c r="S2126" s="39">
        <f>IF(L2126&lt;&gt;1,"",IF(N2126=1,"",IF(IF(O2126&gt;0,INDEX('分け方の表'!$N$4:$N$53,O2126)&amp;"","")&lt;&gt;"",IF(INDEX('分け方の表'!$N$4:$N$53,O2126)="（数えない）","",INDEX('分け方の表'!$N$4:$N$53,O2126)&amp;""),IF(I2126&amp;""="1",IF((Q2126&lt;&gt;"")*(D2126&lt;0)*(IFERROR(INDEX('入力'!$E$30:$E$88,MATCH(Q2126,'入力'!$A$30:$A$88,0)),"")="貯める・増やす"),Q2126,""),IF(A2126&amp;""="0","",IF(Q2126&lt;&gt;"",Q2126,R2126))))))</f>
        <v/>
      </c>
      <c r="T2126" s="56">
        <f>IF(S2126="","",IF(IFERROR(INDEX('入力'!$E$30:$E$88,MATCH(S2126,'入力'!$A$30:$A$88,0)),"")="入るお金",D2126,-D2126))</f>
        <v/>
      </c>
      <c r="U2126" s="39">
        <f>IF(L2126="","",IF(L2126&lt;&gt;1,"見出しなど",IF(N2126=1,"重なり",IF(S2126="",IF(O2126&gt;0,"数えない（直した）",IF(I2126&amp;""="1","振替",IF(A2126&amp;""="0","計算対象外","数えない"))),IF(COUNTIFS('入力'!$A$30:$A$88,S2126)=0,"一覧にない費目",IF(O2126&gt;0,"直した",IF(S2126="未分類","未分類","OK")))))))</f>
        <v/>
      </c>
    </row>
    <row r="2127">
      <c r="A2127" s="40" t="n"/>
      <c r="B2127" s="34" t="n"/>
      <c r="C2127" s="35" t="n"/>
      <c r="D2127" s="36" t="n"/>
      <c r="E2127" s="35" t="n"/>
      <c r="F2127" s="35" t="n"/>
      <c r="G2127" s="35" t="n"/>
      <c r="H2127" s="35" t="n"/>
      <c r="I2127" s="40" t="n"/>
      <c r="J2127" s="35" t="n"/>
      <c r="L2127" s="39">
        <f>IF(B2127="","",IFERROR(YEAR(B2127)*0+D2127*0+1,0))</f>
        <v/>
      </c>
      <c r="M2127" s="55">
        <f>IF(L2127&lt;&gt;1,"",IF(O2127&gt;0,IF(INDEX('分け方の表'!$O$4:$O$53,O2127)&lt;&gt;"",DATE(YEAR(INDEX('分け方の表'!$O$4:$O$53,O2127)),MONTH(INDEX('分け方の表'!$O$4:$O$53,O2127)),1),DATE(YEAR(B2127),MONTH(B2127),1)),DATE(YEAR(B2127),MONTH(B2127),1)))</f>
        <v/>
      </c>
      <c r="N2127" s="39">
        <f>IF(L2127&lt;&gt;1,"",IF(J2127="",0,IF(COUNTIFS($J$4:J2127,J2127)&gt;1,1,0)))</f>
        <v/>
      </c>
      <c r="O2127" s="39">
        <f>IF(L2127&lt;&gt;1,"",IF(J2127="",0,IFERROR(MATCH(J2127,'分け方の表'!$M$4:$M$53,0),0)))</f>
        <v/>
      </c>
      <c r="P2127" s="39">
        <f>IF(L2127&lt;&gt;1,"",IF(SUMPRODUCT((COUNTIFS(C2127,"*"&amp;'分け方の表'!$F$4:$F$23&amp;"*")&gt;0)*('分け方の表'!$F$4:$F$23&lt;&gt;"")*'分け方の表'!$I$4:$I$23)=0,99,1+COUNTIFS('分け方の表'!$I$4:$I$23,"&gt;"&amp;SUMPRODUCT((COUNTIFS(C2127,"*"&amp;'分け方の表'!$F$4:$F$23&amp;"*")&gt;0)*('分け方の表'!$F$4:$F$23&lt;&gt;"")*'分け方の表'!$I$4:$I$23))))</f>
        <v/>
      </c>
      <c r="Q2127" s="39">
        <f>IF(L2127&lt;&gt;1,"",IF(P2127&gt;=99,"",INDEX('分け方の表'!$G$4:$G$23,P2127)&amp;""))</f>
        <v/>
      </c>
      <c r="R2127" s="39">
        <f>IF(L2127&lt;&gt;1,"",IF((F2127="収入")*(G2127="給与")*(E2127&lt;&gt;"")*(COUNTIFS('分け方の表'!$J$4:$J$13,E2127)&gt;0),INDEX('分け方の表'!$K$4:$K$13,MATCH(E2127,'分け方の表'!$J$4:$J$13,0))&amp;"",IFERROR(INDEX('分け方の表'!$C$4:$C$103,MATCH(F2127&amp;"|"&amp;G2127,'分け方の表'!$D$4:$D$103,0))&amp;"",IFERROR(INDEX('分け方の表'!$C$4:$C$103,MATCH(F2127&amp;"|（ほか全部）",'分け方の表'!$D$4:$D$103,0))&amp;"","未分類"))))</f>
        <v/>
      </c>
      <c r="S2127" s="39">
        <f>IF(L2127&lt;&gt;1,"",IF(N2127=1,"",IF(IF(O2127&gt;0,INDEX('分け方の表'!$N$4:$N$53,O2127)&amp;"","")&lt;&gt;"",IF(INDEX('分け方の表'!$N$4:$N$53,O2127)="（数えない）","",INDEX('分け方の表'!$N$4:$N$53,O2127)&amp;""),IF(I2127&amp;""="1",IF((Q2127&lt;&gt;"")*(D2127&lt;0)*(IFERROR(INDEX('入力'!$E$30:$E$88,MATCH(Q2127,'入力'!$A$30:$A$88,0)),"")="貯める・増やす"),Q2127,""),IF(A2127&amp;""="0","",IF(Q2127&lt;&gt;"",Q2127,R2127))))))</f>
        <v/>
      </c>
      <c r="T2127" s="56">
        <f>IF(S2127="","",IF(IFERROR(INDEX('入力'!$E$30:$E$88,MATCH(S2127,'入力'!$A$30:$A$88,0)),"")="入るお金",D2127,-D2127))</f>
        <v/>
      </c>
      <c r="U2127" s="39">
        <f>IF(L2127="","",IF(L2127&lt;&gt;1,"見出しなど",IF(N2127=1,"重なり",IF(S2127="",IF(O2127&gt;0,"数えない（直した）",IF(I2127&amp;""="1","振替",IF(A2127&amp;""="0","計算対象外","数えない"))),IF(COUNTIFS('入力'!$A$30:$A$88,S2127)=0,"一覧にない費目",IF(O2127&gt;0,"直した",IF(S2127="未分類","未分類","OK")))))))</f>
        <v/>
      </c>
    </row>
    <row r="2128">
      <c r="A2128" s="40" t="n"/>
      <c r="B2128" s="34" t="n"/>
      <c r="C2128" s="35" t="n"/>
      <c r="D2128" s="36" t="n"/>
      <c r="E2128" s="35" t="n"/>
      <c r="F2128" s="35" t="n"/>
      <c r="G2128" s="35" t="n"/>
      <c r="H2128" s="35" t="n"/>
      <c r="I2128" s="40" t="n"/>
      <c r="J2128" s="35" t="n"/>
      <c r="L2128" s="39">
        <f>IF(B2128="","",IFERROR(YEAR(B2128)*0+D2128*0+1,0))</f>
        <v/>
      </c>
      <c r="M2128" s="55">
        <f>IF(L2128&lt;&gt;1,"",IF(O2128&gt;0,IF(INDEX('分け方の表'!$O$4:$O$53,O2128)&lt;&gt;"",DATE(YEAR(INDEX('分け方の表'!$O$4:$O$53,O2128)),MONTH(INDEX('分け方の表'!$O$4:$O$53,O2128)),1),DATE(YEAR(B2128),MONTH(B2128),1)),DATE(YEAR(B2128),MONTH(B2128),1)))</f>
        <v/>
      </c>
      <c r="N2128" s="39">
        <f>IF(L2128&lt;&gt;1,"",IF(J2128="",0,IF(COUNTIFS($J$4:J2128,J2128)&gt;1,1,0)))</f>
        <v/>
      </c>
      <c r="O2128" s="39">
        <f>IF(L2128&lt;&gt;1,"",IF(J2128="",0,IFERROR(MATCH(J2128,'分け方の表'!$M$4:$M$53,0),0)))</f>
        <v/>
      </c>
      <c r="P2128" s="39">
        <f>IF(L2128&lt;&gt;1,"",IF(SUMPRODUCT((COUNTIFS(C2128,"*"&amp;'分け方の表'!$F$4:$F$23&amp;"*")&gt;0)*('分け方の表'!$F$4:$F$23&lt;&gt;"")*'分け方の表'!$I$4:$I$23)=0,99,1+COUNTIFS('分け方の表'!$I$4:$I$23,"&gt;"&amp;SUMPRODUCT((COUNTIFS(C2128,"*"&amp;'分け方の表'!$F$4:$F$23&amp;"*")&gt;0)*('分け方の表'!$F$4:$F$23&lt;&gt;"")*'分け方の表'!$I$4:$I$23))))</f>
        <v/>
      </c>
      <c r="Q2128" s="39">
        <f>IF(L2128&lt;&gt;1,"",IF(P2128&gt;=99,"",INDEX('分け方の表'!$G$4:$G$23,P2128)&amp;""))</f>
        <v/>
      </c>
      <c r="R2128" s="39">
        <f>IF(L2128&lt;&gt;1,"",IF((F2128="収入")*(G2128="給与")*(E2128&lt;&gt;"")*(COUNTIFS('分け方の表'!$J$4:$J$13,E2128)&gt;0),INDEX('分け方の表'!$K$4:$K$13,MATCH(E2128,'分け方の表'!$J$4:$J$13,0))&amp;"",IFERROR(INDEX('分け方の表'!$C$4:$C$103,MATCH(F2128&amp;"|"&amp;G2128,'分け方の表'!$D$4:$D$103,0))&amp;"",IFERROR(INDEX('分け方の表'!$C$4:$C$103,MATCH(F2128&amp;"|（ほか全部）",'分け方の表'!$D$4:$D$103,0))&amp;"","未分類"))))</f>
        <v/>
      </c>
      <c r="S2128" s="39">
        <f>IF(L2128&lt;&gt;1,"",IF(N2128=1,"",IF(IF(O2128&gt;0,INDEX('分け方の表'!$N$4:$N$53,O2128)&amp;"","")&lt;&gt;"",IF(INDEX('分け方の表'!$N$4:$N$53,O2128)="（数えない）","",INDEX('分け方の表'!$N$4:$N$53,O2128)&amp;""),IF(I2128&amp;""="1",IF((Q2128&lt;&gt;"")*(D2128&lt;0)*(IFERROR(INDEX('入力'!$E$30:$E$88,MATCH(Q2128,'入力'!$A$30:$A$88,0)),"")="貯める・増やす"),Q2128,""),IF(A2128&amp;""="0","",IF(Q2128&lt;&gt;"",Q2128,R2128))))))</f>
        <v/>
      </c>
      <c r="T2128" s="56">
        <f>IF(S2128="","",IF(IFERROR(INDEX('入力'!$E$30:$E$88,MATCH(S2128,'入力'!$A$30:$A$88,0)),"")="入るお金",D2128,-D2128))</f>
        <v/>
      </c>
      <c r="U2128" s="39">
        <f>IF(L2128="","",IF(L2128&lt;&gt;1,"見出しなど",IF(N2128=1,"重なり",IF(S2128="",IF(O2128&gt;0,"数えない（直した）",IF(I2128&amp;""="1","振替",IF(A2128&amp;""="0","計算対象外","数えない"))),IF(COUNTIFS('入力'!$A$30:$A$88,S2128)=0,"一覧にない費目",IF(O2128&gt;0,"直した",IF(S2128="未分類","未分類","OK")))))))</f>
        <v/>
      </c>
    </row>
    <row r="2129">
      <c r="A2129" s="40" t="n"/>
      <c r="B2129" s="34" t="n"/>
      <c r="C2129" s="35" t="n"/>
      <c r="D2129" s="36" t="n"/>
      <c r="E2129" s="35" t="n"/>
      <c r="F2129" s="35" t="n"/>
      <c r="G2129" s="35" t="n"/>
      <c r="H2129" s="35" t="n"/>
      <c r="I2129" s="40" t="n"/>
      <c r="J2129" s="35" t="n"/>
      <c r="L2129" s="39">
        <f>IF(B2129="","",IFERROR(YEAR(B2129)*0+D2129*0+1,0))</f>
        <v/>
      </c>
      <c r="M2129" s="55">
        <f>IF(L2129&lt;&gt;1,"",IF(O2129&gt;0,IF(INDEX('分け方の表'!$O$4:$O$53,O2129)&lt;&gt;"",DATE(YEAR(INDEX('分け方の表'!$O$4:$O$53,O2129)),MONTH(INDEX('分け方の表'!$O$4:$O$53,O2129)),1),DATE(YEAR(B2129),MONTH(B2129),1)),DATE(YEAR(B2129),MONTH(B2129),1)))</f>
        <v/>
      </c>
      <c r="N2129" s="39">
        <f>IF(L2129&lt;&gt;1,"",IF(J2129="",0,IF(COUNTIFS($J$4:J2129,J2129)&gt;1,1,0)))</f>
        <v/>
      </c>
      <c r="O2129" s="39">
        <f>IF(L2129&lt;&gt;1,"",IF(J2129="",0,IFERROR(MATCH(J2129,'分け方の表'!$M$4:$M$53,0),0)))</f>
        <v/>
      </c>
      <c r="P2129" s="39">
        <f>IF(L2129&lt;&gt;1,"",IF(SUMPRODUCT((COUNTIFS(C2129,"*"&amp;'分け方の表'!$F$4:$F$23&amp;"*")&gt;0)*('分け方の表'!$F$4:$F$23&lt;&gt;"")*'分け方の表'!$I$4:$I$23)=0,99,1+COUNTIFS('分け方の表'!$I$4:$I$23,"&gt;"&amp;SUMPRODUCT((COUNTIFS(C2129,"*"&amp;'分け方の表'!$F$4:$F$23&amp;"*")&gt;0)*('分け方の表'!$F$4:$F$23&lt;&gt;"")*'分け方の表'!$I$4:$I$23))))</f>
        <v/>
      </c>
      <c r="Q2129" s="39">
        <f>IF(L2129&lt;&gt;1,"",IF(P2129&gt;=99,"",INDEX('分け方の表'!$G$4:$G$23,P2129)&amp;""))</f>
        <v/>
      </c>
      <c r="R2129" s="39">
        <f>IF(L2129&lt;&gt;1,"",IF((F2129="収入")*(G2129="給与")*(E2129&lt;&gt;"")*(COUNTIFS('分け方の表'!$J$4:$J$13,E2129)&gt;0),INDEX('分け方の表'!$K$4:$K$13,MATCH(E2129,'分け方の表'!$J$4:$J$13,0))&amp;"",IFERROR(INDEX('分け方の表'!$C$4:$C$103,MATCH(F2129&amp;"|"&amp;G2129,'分け方の表'!$D$4:$D$103,0))&amp;"",IFERROR(INDEX('分け方の表'!$C$4:$C$103,MATCH(F2129&amp;"|（ほか全部）",'分け方の表'!$D$4:$D$103,0))&amp;"","未分類"))))</f>
        <v/>
      </c>
      <c r="S2129" s="39">
        <f>IF(L2129&lt;&gt;1,"",IF(N2129=1,"",IF(IF(O2129&gt;0,INDEX('分け方の表'!$N$4:$N$53,O2129)&amp;"","")&lt;&gt;"",IF(INDEX('分け方の表'!$N$4:$N$53,O2129)="（数えない）","",INDEX('分け方の表'!$N$4:$N$53,O2129)&amp;""),IF(I2129&amp;""="1",IF((Q2129&lt;&gt;"")*(D2129&lt;0)*(IFERROR(INDEX('入力'!$E$30:$E$88,MATCH(Q2129,'入力'!$A$30:$A$88,0)),"")="貯める・増やす"),Q2129,""),IF(A2129&amp;""="0","",IF(Q2129&lt;&gt;"",Q2129,R2129))))))</f>
        <v/>
      </c>
      <c r="T2129" s="56">
        <f>IF(S2129="","",IF(IFERROR(INDEX('入力'!$E$30:$E$88,MATCH(S2129,'入力'!$A$30:$A$88,0)),"")="入るお金",D2129,-D2129))</f>
        <v/>
      </c>
      <c r="U2129" s="39">
        <f>IF(L2129="","",IF(L2129&lt;&gt;1,"見出しなど",IF(N2129=1,"重なり",IF(S2129="",IF(O2129&gt;0,"数えない（直した）",IF(I2129&amp;""="1","振替",IF(A2129&amp;""="0","計算対象外","数えない"))),IF(COUNTIFS('入力'!$A$30:$A$88,S2129)=0,"一覧にない費目",IF(O2129&gt;0,"直した",IF(S2129="未分類","未分類","OK")))))))</f>
        <v/>
      </c>
    </row>
    <row r="2130">
      <c r="A2130" s="40" t="n"/>
      <c r="B2130" s="34" t="n"/>
      <c r="C2130" s="35" t="n"/>
      <c r="D2130" s="36" t="n"/>
      <c r="E2130" s="35" t="n"/>
      <c r="F2130" s="35" t="n"/>
      <c r="G2130" s="35" t="n"/>
      <c r="H2130" s="35" t="n"/>
      <c r="I2130" s="40" t="n"/>
      <c r="J2130" s="35" t="n"/>
      <c r="L2130" s="39">
        <f>IF(B2130="","",IFERROR(YEAR(B2130)*0+D2130*0+1,0))</f>
        <v/>
      </c>
      <c r="M2130" s="55">
        <f>IF(L2130&lt;&gt;1,"",IF(O2130&gt;0,IF(INDEX('分け方の表'!$O$4:$O$53,O2130)&lt;&gt;"",DATE(YEAR(INDEX('分け方の表'!$O$4:$O$53,O2130)),MONTH(INDEX('分け方の表'!$O$4:$O$53,O2130)),1),DATE(YEAR(B2130),MONTH(B2130),1)),DATE(YEAR(B2130),MONTH(B2130),1)))</f>
        <v/>
      </c>
      <c r="N2130" s="39">
        <f>IF(L2130&lt;&gt;1,"",IF(J2130="",0,IF(COUNTIFS($J$4:J2130,J2130)&gt;1,1,0)))</f>
        <v/>
      </c>
      <c r="O2130" s="39">
        <f>IF(L2130&lt;&gt;1,"",IF(J2130="",0,IFERROR(MATCH(J2130,'分け方の表'!$M$4:$M$53,0),0)))</f>
        <v/>
      </c>
      <c r="P2130" s="39">
        <f>IF(L2130&lt;&gt;1,"",IF(SUMPRODUCT((COUNTIFS(C2130,"*"&amp;'分け方の表'!$F$4:$F$23&amp;"*")&gt;0)*('分け方の表'!$F$4:$F$23&lt;&gt;"")*'分け方の表'!$I$4:$I$23)=0,99,1+COUNTIFS('分け方の表'!$I$4:$I$23,"&gt;"&amp;SUMPRODUCT((COUNTIFS(C2130,"*"&amp;'分け方の表'!$F$4:$F$23&amp;"*")&gt;0)*('分け方の表'!$F$4:$F$23&lt;&gt;"")*'分け方の表'!$I$4:$I$23))))</f>
        <v/>
      </c>
      <c r="Q2130" s="39">
        <f>IF(L2130&lt;&gt;1,"",IF(P2130&gt;=99,"",INDEX('分け方の表'!$G$4:$G$23,P2130)&amp;""))</f>
        <v/>
      </c>
      <c r="R2130" s="39">
        <f>IF(L2130&lt;&gt;1,"",IF((F2130="収入")*(G2130="給与")*(E2130&lt;&gt;"")*(COUNTIFS('分け方の表'!$J$4:$J$13,E2130)&gt;0),INDEX('分け方の表'!$K$4:$K$13,MATCH(E2130,'分け方の表'!$J$4:$J$13,0))&amp;"",IFERROR(INDEX('分け方の表'!$C$4:$C$103,MATCH(F2130&amp;"|"&amp;G2130,'分け方の表'!$D$4:$D$103,0))&amp;"",IFERROR(INDEX('分け方の表'!$C$4:$C$103,MATCH(F2130&amp;"|（ほか全部）",'分け方の表'!$D$4:$D$103,0))&amp;"","未分類"))))</f>
        <v/>
      </c>
      <c r="S2130" s="39">
        <f>IF(L2130&lt;&gt;1,"",IF(N2130=1,"",IF(IF(O2130&gt;0,INDEX('分け方の表'!$N$4:$N$53,O2130)&amp;"","")&lt;&gt;"",IF(INDEX('分け方の表'!$N$4:$N$53,O2130)="（数えない）","",INDEX('分け方の表'!$N$4:$N$53,O2130)&amp;""),IF(I2130&amp;""="1",IF((Q2130&lt;&gt;"")*(D2130&lt;0)*(IFERROR(INDEX('入力'!$E$30:$E$88,MATCH(Q2130,'入力'!$A$30:$A$88,0)),"")="貯める・増やす"),Q2130,""),IF(A2130&amp;""="0","",IF(Q2130&lt;&gt;"",Q2130,R2130))))))</f>
        <v/>
      </c>
      <c r="T2130" s="56">
        <f>IF(S2130="","",IF(IFERROR(INDEX('入力'!$E$30:$E$88,MATCH(S2130,'入力'!$A$30:$A$88,0)),"")="入るお金",D2130,-D2130))</f>
        <v/>
      </c>
      <c r="U2130" s="39">
        <f>IF(L2130="","",IF(L2130&lt;&gt;1,"見出しなど",IF(N2130=1,"重なり",IF(S2130="",IF(O2130&gt;0,"数えない（直した）",IF(I2130&amp;""="1","振替",IF(A2130&amp;""="0","計算対象外","数えない"))),IF(COUNTIFS('入力'!$A$30:$A$88,S2130)=0,"一覧にない費目",IF(O2130&gt;0,"直した",IF(S2130="未分類","未分類","OK")))))))</f>
        <v/>
      </c>
    </row>
    <row r="2131">
      <c r="A2131" s="40" t="n"/>
      <c r="B2131" s="34" t="n"/>
      <c r="C2131" s="35" t="n"/>
      <c r="D2131" s="36" t="n"/>
      <c r="E2131" s="35" t="n"/>
      <c r="F2131" s="35" t="n"/>
      <c r="G2131" s="35" t="n"/>
      <c r="H2131" s="35" t="n"/>
      <c r="I2131" s="40" t="n"/>
      <c r="J2131" s="35" t="n"/>
      <c r="L2131" s="39">
        <f>IF(B2131="","",IFERROR(YEAR(B2131)*0+D2131*0+1,0))</f>
        <v/>
      </c>
      <c r="M2131" s="55">
        <f>IF(L2131&lt;&gt;1,"",IF(O2131&gt;0,IF(INDEX('分け方の表'!$O$4:$O$53,O2131)&lt;&gt;"",DATE(YEAR(INDEX('分け方の表'!$O$4:$O$53,O2131)),MONTH(INDEX('分け方の表'!$O$4:$O$53,O2131)),1),DATE(YEAR(B2131),MONTH(B2131),1)),DATE(YEAR(B2131),MONTH(B2131),1)))</f>
        <v/>
      </c>
      <c r="N2131" s="39">
        <f>IF(L2131&lt;&gt;1,"",IF(J2131="",0,IF(COUNTIFS($J$4:J2131,J2131)&gt;1,1,0)))</f>
        <v/>
      </c>
      <c r="O2131" s="39">
        <f>IF(L2131&lt;&gt;1,"",IF(J2131="",0,IFERROR(MATCH(J2131,'分け方の表'!$M$4:$M$53,0),0)))</f>
        <v/>
      </c>
      <c r="P2131" s="39">
        <f>IF(L2131&lt;&gt;1,"",IF(SUMPRODUCT((COUNTIFS(C2131,"*"&amp;'分け方の表'!$F$4:$F$23&amp;"*")&gt;0)*('分け方の表'!$F$4:$F$23&lt;&gt;"")*'分け方の表'!$I$4:$I$23)=0,99,1+COUNTIFS('分け方の表'!$I$4:$I$23,"&gt;"&amp;SUMPRODUCT((COUNTIFS(C2131,"*"&amp;'分け方の表'!$F$4:$F$23&amp;"*")&gt;0)*('分け方の表'!$F$4:$F$23&lt;&gt;"")*'分け方の表'!$I$4:$I$23))))</f>
        <v/>
      </c>
      <c r="Q2131" s="39">
        <f>IF(L2131&lt;&gt;1,"",IF(P2131&gt;=99,"",INDEX('分け方の表'!$G$4:$G$23,P2131)&amp;""))</f>
        <v/>
      </c>
      <c r="R2131" s="39">
        <f>IF(L2131&lt;&gt;1,"",IF((F2131="収入")*(G2131="給与")*(E2131&lt;&gt;"")*(COUNTIFS('分け方の表'!$J$4:$J$13,E2131)&gt;0),INDEX('分け方の表'!$K$4:$K$13,MATCH(E2131,'分け方の表'!$J$4:$J$13,0))&amp;"",IFERROR(INDEX('分け方の表'!$C$4:$C$103,MATCH(F2131&amp;"|"&amp;G2131,'分け方の表'!$D$4:$D$103,0))&amp;"",IFERROR(INDEX('分け方の表'!$C$4:$C$103,MATCH(F2131&amp;"|（ほか全部）",'分け方の表'!$D$4:$D$103,0))&amp;"","未分類"))))</f>
        <v/>
      </c>
      <c r="S2131" s="39">
        <f>IF(L2131&lt;&gt;1,"",IF(N2131=1,"",IF(IF(O2131&gt;0,INDEX('分け方の表'!$N$4:$N$53,O2131)&amp;"","")&lt;&gt;"",IF(INDEX('分け方の表'!$N$4:$N$53,O2131)="（数えない）","",INDEX('分け方の表'!$N$4:$N$53,O2131)&amp;""),IF(I2131&amp;""="1",IF((Q2131&lt;&gt;"")*(D2131&lt;0)*(IFERROR(INDEX('入力'!$E$30:$E$88,MATCH(Q2131,'入力'!$A$30:$A$88,0)),"")="貯める・増やす"),Q2131,""),IF(A2131&amp;""="0","",IF(Q2131&lt;&gt;"",Q2131,R2131))))))</f>
        <v/>
      </c>
      <c r="T2131" s="56">
        <f>IF(S2131="","",IF(IFERROR(INDEX('入力'!$E$30:$E$88,MATCH(S2131,'入力'!$A$30:$A$88,0)),"")="入るお金",D2131,-D2131))</f>
        <v/>
      </c>
      <c r="U2131" s="39">
        <f>IF(L2131="","",IF(L2131&lt;&gt;1,"見出しなど",IF(N2131=1,"重なり",IF(S2131="",IF(O2131&gt;0,"数えない（直した）",IF(I2131&amp;""="1","振替",IF(A2131&amp;""="0","計算対象外","数えない"))),IF(COUNTIFS('入力'!$A$30:$A$88,S2131)=0,"一覧にない費目",IF(O2131&gt;0,"直した",IF(S2131="未分類","未分類","OK")))))))</f>
        <v/>
      </c>
    </row>
    <row r="2132">
      <c r="A2132" s="40" t="n"/>
      <c r="B2132" s="34" t="n"/>
      <c r="C2132" s="35" t="n"/>
      <c r="D2132" s="36" t="n"/>
      <c r="E2132" s="35" t="n"/>
      <c r="F2132" s="35" t="n"/>
      <c r="G2132" s="35" t="n"/>
      <c r="H2132" s="35" t="n"/>
      <c r="I2132" s="40" t="n"/>
      <c r="J2132" s="35" t="n"/>
      <c r="L2132" s="39">
        <f>IF(B2132="","",IFERROR(YEAR(B2132)*0+D2132*0+1,0))</f>
        <v/>
      </c>
      <c r="M2132" s="55">
        <f>IF(L2132&lt;&gt;1,"",IF(O2132&gt;0,IF(INDEX('分け方の表'!$O$4:$O$53,O2132)&lt;&gt;"",DATE(YEAR(INDEX('分け方の表'!$O$4:$O$53,O2132)),MONTH(INDEX('分け方の表'!$O$4:$O$53,O2132)),1),DATE(YEAR(B2132),MONTH(B2132),1)),DATE(YEAR(B2132),MONTH(B2132),1)))</f>
        <v/>
      </c>
      <c r="N2132" s="39">
        <f>IF(L2132&lt;&gt;1,"",IF(J2132="",0,IF(COUNTIFS($J$4:J2132,J2132)&gt;1,1,0)))</f>
        <v/>
      </c>
      <c r="O2132" s="39">
        <f>IF(L2132&lt;&gt;1,"",IF(J2132="",0,IFERROR(MATCH(J2132,'分け方の表'!$M$4:$M$53,0),0)))</f>
        <v/>
      </c>
      <c r="P2132" s="39">
        <f>IF(L2132&lt;&gt;1,"",IF(SUMPRODUCT((COUNTIFS(C2132,"*"&amp;'分け方の表'!$F$4:$F$23&amp;"*")&gt;0)*('分け方の表'!$F$4:$F$23&lt;&gt;"")*'分け方の表'!$I$4:$I$23)=0,99,1+COUNTIFS('分け方の表'!$I$4:$I$23,"&gt;"&amp;SUMPRODUCT((COUNTIFS(C2132,"*"&amp;'分け方の表'!$F$4:$F$23&amp;"*")&gt;0)*('分け方の表'!$F$4:$F$23&lt;&gt;"")*'分け方の表'!$I$4:$I$23))))</f>
        <v/>
      </c>
      <c r="Q2132" s="39">
        <f>IF(L2132&lt;&gt;1,"",IF(P2132&gt;=99,"",INDEX('分け方の表'!$G$4:$G$23,P2132)&amp;""))</f>
        <v/>
      </c>
      <c r="R2132" s="39">
        <f>IF(L2132&lt;&gt;1,"",IF((F2132="収入")*(G2132="給与")*(E2132&lt;&gt;"")*(COUNTIFS('分け方の表'!$J$4:$J$13,E2132)&gt;0),INDEX('分け方の表'!$K$4:$K$13,MATCH(E2132,'分け方の表'!$J$4:$J$13,0))&amp;"",IFERROR(INDEX('分け方の表'!$C$4:$C$103,MATCH(F2132&amp;"|"&amp;G2132,'分け方の表'!$D$4:$D$103,0))&amp;"",IFERROR(INDEX('分け方の表'!$C$4:$C$103,MATCH(F2132&amp;"|（ほか全部）",'分け方の表'!$D$4:$D$103,0))&amp;"","未分類"))))</f>
        <v/>
      </c>
      <c r="S2132" s="39">
        <f>IF(L2132&lt;&gt;1,"",IF(N2132=1,"",IF(IF(O2132&gt;0,INDEX('分け方の表'!$N$4:$N$53,O2132)&amp;"","")&lt;&gt;"",IF(INDEX('分け方の表'!$N$4:$N$53,O2132)="（数えない）","",INDEX('分け方の表'!$N$4:$N$53,O2132)&amp;""),IF(I2132&amp;""="1",IF((Q2132&lt;&gt;"")*(D2132&lt;0)*(IFERROR(INDEX('入力'!$E$30:$E$88,MATCH(Q2132,'入力'!$A$30:$A$88,0)),"")="貯める・増やす"),Q2132,""),IF(A2132&amp;""="0","",IF(Q2132&lt;&gt;"",Q2132,R2132))))))</f>
        <v/>
      </c>
      <c r="T2132" s="56">
        <f>IF(S2132="","",IF(IFERROR(INDEX('入力'!$E$30:$E$88,MATCH(S2132,'入力'!$A$30:$A$88,0)),"")="入るお金",D2132,-D2132))</f>
        <v/>
      </c>
      <c r="U2132" s="39">
        <f>IF(L2132="","",IF(L2132&lt;&gt;1,"見出しなど",IF(N2132=1,"重なり",IF(S2132="",IF(O2132&gt;0,"数えない（直した）",IF(I2132&amp;""="1","振替",IF(A2132&amp;""="0","計算対象外","数えない"))),IF(COUNTIFS('入力'!$A$30:$A$88,S2132)=0,"一覧にない費目",IF(O2132&gt;0,"直した",IF(S2132="未分類","未分類","OK")))))))</f>
        <v/>
      </c>
    </row>
    <row r="2133">
      <c r="A2133" s="40" t="n"/>
      <c r="B2133" s="34" t="n"/>
      <c r="C2133" s="35" t="n"/>
      <c r="D2133" s="36" t="n"/>
      <c r="E2133" s="35" t="n"/>
      <c r="F2133" s="35" t="n"/>
      <c r="G2133" s="35" t="n"/>
      <c r="H2133" s="35" t="n"/>
      <c r="I2133" s="40" t="n"/>
      <c r="J2133" s="35" t="n"/>
      <c r="L2133" s="39">
        <f>IF(B2133="","",IFERROR(YEAR(B2133)*0+D2133*0+1,0))</f>
        <v/>
      </c>
      <c r="M2133" s="55">
        <f>IF(L2133&lt;&gt;1,"",IF(O2133&gt;0,IF(INDEX('分け方の表'!$O$4:$O$53,O2133)&lt;&gt;"",DATE(YEAR(INDEX('分け方の表'!$O$4:$O$53,O2133)),MONTH(INDEX('分け方の表'!$O$4:$O$53,O2133)),1),DATE(YEAR(B2133),MONTH(B2133),1)),DATE(YEAR(B2133),MONTH(B2133),1)))</f>
        <v/>
      </c>
      <c r="N2133" s="39">
        <f>IF(L2133&lt;&gt;1,"",IF(J2133="",0,IF(COUNTIFS($J$4:J2133,J2133)&gt;1,1,0)))</f>
        <v/>
      </c>
      <c r="O2133" s="39">
        <f>IF(L2133&lt;&gt;1,"",IF(J2133="",0,IFERROR(MATCH(J2133,'分け方の表'!$M$4:$M$53,0),0)))</f>
        <v/>
      </c>
      <c r="P2133" s="39">
        <f>IF(L2133&lt;&gt;1,"",IF(SUMPRODUCT((COUNTIFS(C2133,"*"&amp;'分け方の表'!$F$4:$F$23&amp;"*")&gt;0)*('分け方の表'!$F$4:$F$23&lt;&gt;"")*'分け方の表'!$I$4:$I$23)=0,99,1+COUNTIFS('分け方の表'!$I$4:$I$23,"&gt;"&amp;SUMPRODUCT((COUNTIFS(C2133,"*"&amp;'分け方の表'!$F$4:$F$23&amp;"*")&gt;0)*('分け方の表'!$F$4:$F$23&lt;&gt;"")*'分け方の表'!$I$4:$I$23))))</f>
        <v/>
      </c>
      <c r="Q2133" s="39">
        <f>IF(L2133&lt;&gt;1,"",IF(P2133&gt;=99,"",INDEX('分け方の表'!$G$4:$G$23,P2133)&amp;""))</f>
        <v/>
      </c>
      <c r="R2133" s="39">
        <f>IF(L2133&lt;&gt;1,"",IF((F2133="収入")*(G2133="給与")*(E2133&lt;&gt;"")*(COUNTIFS('分け方の表'!$J$4:$J$13,E2133)&gt;0),INDEX('分け方の表'!$K$4:$K$13,MATCH(E2133,'分け方の表'!$J$4:$J$13,0))&amp;"",IFERROR(INDEX('分け方の表'!$C$4:$C$103,MATCH(F2133&amp;"|"&amp;G2133,'分け方の表'!$D$4:$D$103,0))&amp;"",IFERROR(INDEX('分け方の表'!$C$4:$C$103,MATCH(F2133&amp;"|（ほか全部）",'分け方の表'!$D$4:$D$103,0))&amp;"","未分類"))))</f>
        <v/>
      </c>
      <c r="S2133" s="39">
        <f>IF(L2133&lt;&gt;1,"",IF(N2133=1,"",IF(IF(O2133&gt;0,INDEX('分け方の表'!$N$4:$N$53,O2133)&amp;"","")&lt;&gt;"",IF(INDEX('分け方の表'!$N$4:$N$53,O2133)="（数えない）","",INDEX('分け方の表'!$N$4:$N$53,O2133)&amp;""),IF(I2133&amp;""="1",IF((Q2133&lt;&gt;"")*(D2133&lt;0)*(IFERROR(INDEX('入力'!$E$30:$E$88,MATCH(Q2133,'入力'!$A$30:$A$88,0)),"")="貯める・増やす"),Q2133,""),IF(A2133&amp;""="0","",IF(Q2133&lt;&gt;"",Q2133,R2133))))))</f>
        <v/>
      </c>
      <c r="T2133" s="56">
        <f>IF(S2133="","",IF(IFERROR(INDEX('入力'!$E$30:$E$88,MATCH(S2133,'入力'!$A$30:$A$88,0)),"")="入るお金",D2133,-D2133))</f>
        <v/>
      </c>
      <c r="U2133" s="39">
        <f>IF(L2133="","",IF(L2133&lt;&gt;1,"見出しなど",IF(N2133=1,"重なり",IF(S2133="",IF(O2133&gt;0,"数えない（直した）",IF(I2133&amp;""="1","振替",IF(A2133&amp;""="0","計算対象外","数えない"))),IF(COUNTIFS('入力'!$A$30:$A$88,S2133)=0,"一覧にない費目",IF(O2133&gt;0,"直した",IF(S2133="未分類","未分類","OK")))))))</f>
        <v/>
      </c>
    </row>
    <row r="2134">
      <c r="A2134" s="40" t="n"/>
      <c r="B2134" s="34" t="n"/>
      <c r="C2134" s="35" t="n"/>
      <c r="D2134" s="36" t="n"/>
      <c r="E2134" s="35" t="n"/>
      <c r="F2134" s="35" t="n"/>
      <c r="G2134" s="35" t="n"/>
      <c r="H2134" s="35" t="n"/>
      <c r="I2134" s="40" t="n"/>
      <c r="J2134" s="35" t="n"/>
      <c r="L2134" s="39">
        <f>IF(B2134="","",IFERROR(YEAR(B2134)*0+D2134*0+1,0))</f>
        <v/>
      </c>
      <c r="M2134" s="55">
        <f>IF(L2134&lt;&gt;1,"",IF(O2134&gt;0,IF(INDEX('分け方の表'!$O$4:$O$53,O2134)&lt;&gt;"",DATE(YEAR(INDEX('分け方の表'!$O$4:$O$53,O2134)),MONTH(INDEX('分け方の表'!$O$4:$O$53,O2134)),1),DATE(YEAR(B2134),MONTH(B2134),1)),DATE(YEAR(B2134),MONTH(B2134),1)))</f>
        <v/>
      </c>
      <c r="N2134" s="39">
        <f>IF(L2134&lt;&gt;1,"",IF(J2134="",0,IF(COUNTIFS($J$4:J2134,J2134)&gt;1,1,0)))</f>
        <v/>
      </c>
      <c r="O2134" s="39">
        <f>IF(L2134&lt;&gt;1,"",IF(J2134="",0,IFERROR(MATCH(J2134,'分け方の表'!$M$4:$M$53,0),0)))</f>
        <v/>
      </c>
      <c r="P2134" s="39">
        <f>IF(L2134&lt;&gt;1,"",IF(SUMPRODUCT((COUNTIFS(C2134,"*"&amp;'分け方の表'!$F$4:$F$23&amp;"*")&gt;0)*('分け方の表'!$F$4:$F$23&lt;&gt;"")*'分け方の表'!$I$4:$I$23)=0,99,1+COUNTIFS('分け方の表'!$I$4:$I$23,"&gt;"&amp;SUMPRODUCT((COUNTIFS(C2134,"*"&amp;'分け方の表'!$F$4:$F$23&amp;"*")&gt;0)*('分け方の表'!$F$4:$F$23&lt;&gt;"")*'分け方の表'!$I$4:$I$23))))</f>
        <v/>
      </c>
      <c r="Q2134" s="39">
        <f>IF(L2134&lt;&gt;1,"",IF(P2134&gt;=99,"",INDEX('分け方の表'!$G$4:$G$23,P2134)&amp;""))</f>
        <v/>
      </c>
      <c r="R2134" s="39">
        <f>IF(L2134&lt;&gt;1,"",IF((F2134="収入")*(G2134="給与")*(E2134&lt;&gt;"")*(COUNTIFS('分け方の表'!$J$4:$J$13,E2134)&gt;0),INDEX('分け方の表'!$K$4:$K$13,MATCH(E2134,'分け方の表'!$J$4:$J$13,0))&amp;"",IFERROR(INDEX('分け方の表'!$C$4:$C$103,MATCH(F2134&amp;"|"&amp;G2134,'分け方の表'!$D$4:$D$103,0))&amp;"",IFERROR(INDEX('分け方の表'!$C$4:$C$103,MATCH(F2134&amp;"|（ほか全部）",'分け方の表'!$D$4:$D$103,0))&amp;"","未分類"))))</f>
        <v/>
      </c>
      <c r="S2134" s="39">
        <f>IF(L2134&lt;&gt;1,"",IF(N2134=1,"",IF(IF(O2134&gt;0,INDEX('分け方の表'!$N$4:$N$53,O2134)&amp;"","")&lt;&gt;"",IF(INDEX('分け方の表'!$N$4:$N$53,O2134)="（数えない）","",INDEX('分け方の表'!$N$4:$N$53,O2134)&amp;""),IF(I2134&amp;""="1",IF((Q2134&lt;&gt;"")*(D2134&lt;0)*(IFERROR(INDEX('入力'!$E$30:$E$88,MATCH(Q2134,'入力'!$A$30:$A$88,0)),"")="貯める・増やす"),Q2134,""),IF(A2134&amp;""="0","",IF(Q2134&lt;&gt;"",Q2134,R2134))))))</f>
        <v/>
      </c>
      <c r="T2134" s="56">
        <f>IF(S2134="","",IF(IFERROR(INDEX('入力'!$E$30:$E$88,MATCH(S2134,'入力'!$A$30:$A$88,0)),"")="入るお金",D2134,-D2134))</f>
        <v/>
      </c>
      <c r="U2134" s="39">
        <f>IF(L2134="","",IF(L2134&lt;&gt;1,"見出しなど",IF(N2134=1,"重なり",IF(S2134="",IF(O2134&gt;0,"数えない（直した）",IF(I2134&amp;""="1","振替",IF(A2134&amp;""="0","計算対象外","数えない"))),IF(COUNTIFS('入力'!$A$30:$A$88,S2134)=0,"一覧にない費目",IF(O2134&gt;0,"直した",IF(S2134="未分類","未分類","OK")))))))</f>
        <v/>
      </c>
    </row>
    <row r="2135">
      <c r="A2135" s="40" t="n"/>
      <c r="B2135" s="34" t="n"/>
      <c r="C2135" s="35" t="n"/>
      <c r="D2135" s="36" t="n"/>
      <c r="E2135" s="35" t="n"/>
      <c r="F2135" s="35" t="n"/>
      <c r="G2135" s="35" t="n"/>
      <c r="H2135" s="35" t="n"/>
      <c r="I2135" s="40" t="n"/>
      <c r="J2135" s="35" t="n"/>
      <c r="L2135" s="39">
        <f>IF(B2135="","",IFERROR(YEAR(B2135)*0+D2135*0+1,0))</f>
        <v/>
      </c>
      <c r="M2135" s="55">
        <f>IF(L2135&lt;&gt;1,"",IF(O2135&gt;0,IF(INDEX('分け方の表'!$O$4:$O$53,O2135)&lt;&gt;"",DATE(YEAR(INDEX('分け方の表'!$O$4:$O$53,O2135)),MONTH(INDEX('分け方の表'!$O$4:$O$53,O2135)),1),DATE(YEAR(B2135),MONTH(B2135),1)),DATE(YEAR(B2135),MONTH(B2135),1)))</f>
        <v/>
      </c>
      <c r="N2135" s="39">
        <f>IF(L2135&lt;&gt;1,"",IF(J2135="",0,IF(COUNTIFS($J$4:J2135,J2135)&gt;1,1,0)))</f>
        <v/>
      </c>
      <c r="O2135" s="39">
        <f>IF(L2135&lt;&gt;1,"",IF(J2135="",0,IFERROR(MATCH(J2135,'分け方の表'!$M$4:$M$53,0),0)))</f>
        <v/>
      </c>
      <c r="P2135" s="39">
        <f>IF(L2135&lt;&gt;1,"",IF(SUMPRODUCT((COUNTIFS(C2135,"*"&amp;'分け方の表'!$F$4:$F$23&amp;"*")&gt;0)*('分け方の表'!$F$4:$F$23&lt;&gt;"")*'分け方の表'!$I$4:$I$23)=0,99,1+COUNTIFS('分け方の表'!$I$4:$I$23,"&gt;"&amp;SUMPRODUCT((COUNTIFS(C2135,"*"&amp;'分け方の表'!$F$4:$F$23&amp;"*")&gt;0)*('分け方の表'!$F$4:$F$23&lt;&gt;"")*'分け方の表'!$I$4:$I$23))))</f>
        <v/>
      </c>
      <c r="Q2135" s="39">
        <f>IF(L2135&lt;&gt;1,"",IF(P2135&gt;=99,"",INDEX('分け方の表'!$G$4:$G$23,P2135)&amp;""))</f>
        <v/>
      </c>
      <c r="R2135" s="39">
        <f>IF(L2135&lt;&gt;1,"",IF((F2135="収入")*(G2135="給与")*(E2135&lt;&gt;"")*(COUNTIFS('分け方の表'!$J$4:$J$13,E2135)&gt;0),INDEX('分け方の表'!$K$4:$K$13,MATCH(E2135,'分け方の表'!$J$4:$J$13,0))&amp;"",IFERROR(INDEX('分け方の表'!$C$4:$C$103,MATCH(F2135&amp;"|"&amp;G2135,'分け方の表'!$D$4:$D$103,0))&amp;"",IFERROR(INDEX('分け方の表'!$C$4:$C$103,MATCH(F2135&amp;"|（ほか全部）",'分け方の表'!$D$4:$D$103,0))&amp;"","未分類"))))</f>
        <v/>
      </c>
      <c r="S2135" s="39">
        <f>IF(L2135&lt;&gt;1,"",IF(N2135=1,"",IF(IF(O2135&gt;0,INDEX('分け方の表'!$N$4:$N$53,O2135)&amp;"","")&lt;&gt;"",IF(INDEX('分け方の表'!$N$4:$N$53,O2135)="（数えない）","",INDEX('分け方の表'!$N$4:$N$53,O2135)&amp;""),IF(I2135&amp;""="1",IF((Q2135&lt;&gt;"")*(D2135&lt;0)*(IFERROR(INDEX('入力'!$E$30:$E$88,MATCH(Q2135,'入力'!$A$30:$A$88,0)),"")="貯める・増やす"),Q2135,""),IF(A2135&amp;""="0","",IF(Q2135&lt;&gt;"",Q2135,R2135))))))</f>
        <v/>
      </c>
      <c r="T2135" s="56">
        <f>IF(S2135="","",IF(IFERROR(INDEX('入力'!$E$30:$E$88,MATCH(S2135,'入力'!$A$30:$A$88,0)),"")="入るお金",D2135,-D2135))</f>
        <v/>
      </c>
      <c r="U2135" s="39">
        <f>IF(L2135="","",IF(L2135&lt;&gt;1,"見出しなど",IF(N2135=1,"重なり",IF(S2135="",IF(O2135&gt;0,"数えない（直した）",IF(I2135&amp;""="1","振替",IF(A2135&amp;""="0","計算対象外","数えない"))),IF(COUNTIFS('入力'!$A$30:$A$88,S2135)=0,"一覧にない費目",IF(O2135&gt;0,"直した",IF(S2135="未分類","未分類","OK")))))))</f>
        <v/>
      </c>
    </row>
    <row r="2136">
      <c r="A2136" s="40" t="n"/>
      <c r="B2136" s="34" t="n"/>
      <c r="C2136" s="35" t="n"/>
      <c r="D2136" s="36" t="n"/>
      <c r="E2136" s="35" t="n"/>
      <c r="F2136" s="35" t="n"/>
      <c r="G2136" s="35" t="n"/>
      <c r="H2136" s="35" t="n"/>
      <c r="I2136" s="40" t="n"/>
      <c r="J2136" s="35" t="n"/>
      <c r="L2136" s="39">
        <f>IF(B2136="","",IFERROR(YEAR(B2136)*0+D2136*0+1,0))</f>
        <v/>
      </c>
      <c r="M2136" s="55">
        <f>IF(L2136&lt;&gt;1,"",IF(O2136&gt;0,IF(INDEX('分け方の表'!$O$4:$O$53,O2136)&lt;&gt;"",DATE(YEAR(INDEX('分け方の表'!$O$4:$O$53,O2136)),MONTH(INDEX('分け方の表'!$O$4:$O$53,O2136)),1),DATE(YEAR(B2136),MONTH(B2136),1)),DATE(YEAR(B2136),MONTH(B2136),1)))</f>
        <v/>
      </c>
      <c r="N2136" s="39">
        <f>IF(L2136&lt;&gt;1,"",IF(J2136="",0,IF(COUNTIFS($J$4:J2136,J2136)&gt;1,1,0)))</f>
        <v/>
      </c>
      <c r="O2136" s="39">
        <f>IF(L2136&lt;&gt;1,"",IF(J2136="",0,IFERROR(MATCH(J2136,'分け方の表'!$M$4:$M$53,0),0)))</f>
        <v/>
      </c>
      <c r="P2136" s="39">
        <f>IF(L2136&lt;&gt;1,"",IF(SUMPRODUCT((COUNTIFS(C2136,"*"&amp;'分け方の表'!$F$4:$F$23&amp;"*")&gt;0)*('分け方の表'!$F$4:$F$23&lt;&gt;"")*'分け方の表'!$I$4:$I$23)=0,99,1+COUNTIFS('分け方の表'!$I$4:$I$23,"&gt;"&amp;SUMPRODUCT((COUNTIFS(C2136,"*"&amp;'分け方の表'!$F$4:$F$23&amp;"*")&gt;0)*('分け方の表'!$F$4:$F$23&lt;&gt;"")*'分け方の表'!$I$4:$I$23))))</f>
        <v/>
      </c>
      <c r="Q2136" s="39">
        <f>IF(L2136&lt;&gt;1,"",IF(P2136&gt;=99,"",INDEX('分け方の表'!$G$4:$G$23,P2136)&amp;""))</f>
        <v/>
      </c>
      <c r="R2136" s="39">
        <f>IF(L2136&lt;&gt;1,"",IF((F2136="収入")*(G2136="給与")*(E2136&lt;&gt;"")*(COUNTIFS('分け方の表'!$J$4:$J$13,E2136)&gt;0),INDEX('分け方の表'!$K$4:$K$13,MATCH(E2136,'分け方の表'!$J$4:$J$13,0))&amp;"",IFERROR(INDEX('分け方の表'!$C$4:$C$103,MATCH(F2136&amp;"|"&amp;G2136,'分け方の表'!$D$4:$D$103,0))&amp;"",IFERROR(INDEX('分け方の表'!$C$4:$C$103,MATCH(F2136&amp;"|（ほか全部）",'分け方の表'!$D$4:$D$103,0))&amp;"","未分類"))))</f>
        <v/>
      </c>
      <c r="S2136" s="39">
        <f>IF(L2136&lt;&gt;1,"",IF(N2136=1,"",IF(IF(O2136&gt;0,INDEX('分け方の表'!$N$4:$N$53,O2136)&amp;"","")&lt;&gt;"",IF(INDEX('分け方の表'!$N$4:$N$53,O2136)="（数えない）","",INDEX('分け方の表'!$N$4:$N$53,O2136)&amp;""),IF(I2136&amp;""="1",IF((Q2136&lt;&gt;"")*(D2136&lt;0)*(IFERROR(INDEX('入力'!$E$30:$E$88,MATCH(Q2136,'入力'!$A$30:$A$88,0)),"")="貯める・増やす"),Q2136,""),IF(A2136&amp;""="0","",IF(Q2136&lt;&gt;"",Q2136,R2136))))))</f>
        <v/>
      </c>
      <c r="T2136" s="56">
        <f>IF(S2136="","",IF(IFERROR(INDEX('入力'!$E$30:$E$88,MATCH(S2136,'入力'!$A$30:$A$88,0)),"")="入るお金",D2136,-D2136))</f>
        <v/>
      </c>
      <c r="U2136" s="39">
        <f>IF(L2136="","",IF(L2136&lt;&gt;1,"見出しなど",IF(N2136=1,"重なり",IF(S2136="",IF(O2136&gt;0,"数えない（直した）",IF(I2136&amp;""="1","振替",IF(A2136&amp;""="0","計算対象外","数えない"))),IF(COUNTIFS('入力'!$A$30:$A$88,S2136)=0,"一覧にない費目",IF(O2136&gt;0,"直した",IF(S2136="未分類","未分類","OK")))))))</f>
        <v/>
      </c>
    </row>
    <row r="2137">
      <c r="A2137" s="40" t="n"/>
      <c r="B2137" s="34" t="n"/>
      <c r="C2137" s="35" t="n"/>
      <c r="D2137" s="36" t="n"/>
      <c r="E2137" s="35" t="n"/>
      <c r="F2137" s="35" t="n"/>
      <c r="G2137" s="35" t="n"/>
      <c r="H2137" s="35" t="n"/>
      <c r="I2137" s="40" t="n"/>
      <c r="J2137" s="35" t="n"/>
      <c r="L2137" s="39">
        <f>IF(B2137="","",IFERROR(YEAR(B2137)*0+D2137*0+1,0))</f>
        <v/>
      </c>
      <c r="M2137" s="55">
        <f>IF(L2137&lt;&gt;1,"",IF(O2137&gt;0,IF(INDEX('分け方の表'!$O$4:$O$53,O2137)&lt;&gt;"",DATE(YEAR(INDEX('分け方の表'!$O$4:$O$53,O2137)),MONTH(INDEX('分け方の表'!$O$4:$O$53,O2137)),1),DATE(YEAR(B2137),MONTH(B2137),1)),DATE(YEAR(B2137),MONTH(B2137),1)))</f>
        <v/>
      </c>
      <c r="N2137" s="39">
        <f>IF(L2137&lt;&gt;1,"",IF(J2137="",0,IF(COUNTIFS($J$4:J2137,J2137)&gt;1,1,0)))</f>
        <v/>
      </c>
      <c r="O2137" s="39">
        <f>IF(L2137&lt;&gt;1,"",IF(J2137="",0,IFERROR(MATCH(J2137,'分け方の表'!$M$4:$M$53,0),0)))</f>
        <v/>
      </c>
      <c r="P2137" s="39">
        <f>IF(L2137&lt;&gt;1,"",IF(SUMPRODUCT((COUNTIFS(C2137,"*"&amp;'分け方の表'!$F$4:$F$23&amp;"*")&gt;0)*('分け方の表'!$F$4:$F$23&lt;&gt;"")*'分け方の表'!$I$4:$I$23)=0,99,1+COUNTIFS('分け方の表'!$I$4:$I$23,"&gt;"&amp;SUMPRODUCT((COUNTIFS(C2137,"*"&amp;'分け方の表'!$F$4:$F$23&amp;"*")&gt;0)*('分け方の表'!$F$4:$F$23&lt;&gt;"")*'分け方の表'!$I$4:$I$23))))</f>
        <v/>
      </c>
      <c r="Q2137" s="39">
        <f>IF(L2137&lt;&gt;1,"",IF(P2137&gt;=99,"",INDEX('分け方の表'!$G$4:$G$23,P2137)&amp;""))</f>
        <v/>
      </c>
      <c r="R2137" s="39">
        <f>IF(L2137&lt;&gt;1,"",IF((F2137="収入")*(G2137="給与")*(E2137&lt;&gt;"")*(COUNTIFS('分け方の表'!$J$4:$J$13,E2137)&gt;0),INDEX('分け方の表'!$K$4:$K$13,MATCH(E2137,'分け方の表'!$J$4:$J$13,0))&amp;"",IFERROR(INDEX('分け方の表'!$C$4:$C$103,MATCH(F2137&amp;"|"&amp;G2137,'分け方の表'!$D$4:$D$103,0))&amp;"",IFERROR(INDEX('分け方の表'!$C$4:$C$103,MATCH(F2137&amp;"|（ほか全部）",'分け方の表'!$D$4:$D$103,0))&amp;"","未分類"))))</f>
        <v/>
      </c>
      <c r="S2137" s="39">
        <f>IF(L2137&lt;&gt;1,"",IF(N2137=1,"",IF(IF(O2137&gt;0,INDEX('分け方の表'!$N$4:$N$53,O2137)&amp;"","")&lt;&gt;"",IF(INDEX('分け方の表'!$N$4:$N$53,O2137)="（数えない）","",INDEX('分け方の表'!$N$4:$N$53,O2137)&amp;""),IF(I2137&amp;""="1",IF((Q2137&lt;&gt;"")*(D2137&lt;0)*(IFERROR(INDEX('入力'!$E$30:$E$88,MATCH(Q2137,'入力'!$A$30:$A$88,0)),"")="貯める・増やす"),Q2137,""),IF(A2137&amp;""="0","",IF(Q2137&lt;&gt;"",Q2137,R2137))))))</f>
        <v/>
      </c>
      <c r="T2137" s="56">
        <f>IF(S2137="","",IF(IFERROR(INDEX('入力'!$E$30:$E$88,MATCH(S2137,'入力'!$A$30:$A$88,0)),"")="入るお金",D2137,-D2137))</f>
        <v/>
      </c>
      <c r="U2137" s="39">
        <f>IF(L2137="","",IF(L2137&lt;&gt;1,"見出しなど",IF(N2137=1,"重なり",IF(S2137="",IF(O2137&gt;0,"数えない（直した）",IF(I2137&amp;""="1","振替",IF(A2137&amp;""="0","計算対象外","数えない"))),IF(COUNTIFS('入力'!$A$30:$A$88,S2137)=0,"一覧にない費目",IF(O2137&gt;0,"直した",IF(S2137="未分類","未分類","OK")))))))</f>
        <v/>
      </c>
    </row>
    <row r="2138">
      <c r="A2138" s="40" t="n"/>
      <c r="B2138" s="34" t="n"/>
      <c r="C2138" s="35" t="n"/>
      <c r="D2138" s="36" t="n"/>
      <c r="E2138" s="35" t="n"/>
      <c r="F2138" s="35" t="n"/>
      <c r="G2138" s="35" t="n"/>
      <c r="H2138" s="35" t="n"/>
      <c r="I2138" s="40" t="n"/>
      <c r="J2138" s="35" t="n"/>
      <c r="L2138" s="39">
        <f>IF(B2138="","",IFERROR(YEAR(B2138)*0+D2138*0+1,0))</f>
        <v/>
      </c>
      <c r="M2138" s="55">
        <f>IF(L2138&lt;&gt;1,"",IF(O2138&gt;0,IF(INDEX('分け方の表'!$O$4:$O$53,O2138)&lt;&gt;"",DATE(YEAR(INDEX('分け方の表'!$O$4:$O$53,O2138)),MONTH(INDEX('分け方の表'!$O$4:$O$53,O2138)),1),DATE(YEAR(B2138),MONTH(B2138),1)),DATE(YEAR(B2138),MONTH(B2138),1)))</f>
        <v/>
      </c>
      <c r="N2138" s="39">
        <f>IF(L2138&lt;&gt;1,"",IF(J2138="",0,IF(COUNTIFS($J$4:J2138,J2138)&gt;1,1,0)))</f>
        <v/>
      </c>
      <c r="O2138" s="39">
        <f>IF(L2138&lt;&gt;1,"",IF(J2138="",0,IFERROR(MATCH(J2138,'分け方の表'!$M$4:$M$53,0),0)))</f>
        <v/>
      </c>
      <c r="P2138" s="39">
        <f>IF(L2138&lt;&gt;1,"",IF(SUMPRODUCT((COUNTIFS(C2138,"*"&amp;'分け方の表'!$F$4:$F$23&amp;"*")&gt;0)*('分け方の表'!$F$4:$F$23&lt;&gt;"")*'分け方の表'!$I$4:$I$23)=0,99,1+COUNTIFS('分け方の表'!$I$4:$I$23,"&gt;"&amp;SUMPRODUCT((COUNTIFS(C2138,"*"&amp;'分け方の表'!$F$4:$F$23&amp;"*")&gt;0)*('分け方の表'!$F$4:$F$23&lt;&gt;"")*'分け方の表'!$I$4:$I$23))))</f>
        <v/>
      </c>
      <c r="Q2138" s="39">
        <f>IF(L2138&lt;&gt;1,"",IF(P2138&gt;=99,"",INDEX('分け方の表'!$G$4:$G$23,P2138)&amp;""))</f>
        <v/>
      </c>
      <c r="R2138" s="39">
        <f>IF(L2138&lt;&gt;1,"",IF((F2138="収入")*(G2138="給与")*(E2138&lt;&gt;"")*(COUNTIFS('分け方の表'!$J$4:$J$13,E2138)&gt;0),INDEX('分け方の表'!$K$4:$K$13,MATCH(E2138,'分け方の表'!$J$4:$J$13,0))&amp;"",IFERROR(INDEX('分け方の表'!$C$4:$C$103,MATCH(F2138&amp;"|"&amp;G2138,'分け方の表'!$D$4:$D$103,0))&amp;"",IFERROR(INDEX('分け方の表'!$C$4:$C$103,MATCH(F2138&amp;"|（ほか全部）",'分け方の表'!$D$4:$D$103,0))&amp;"","未分類"))))</f>
        <v/>
      </c>
      <c r="S2138" s="39">
        <f>IF(L2138&lt;&gt;1,"",IF(N2138=1,"",IF(IF(O2138&gt;0,INDEX('分け方の表'!$N$4:$N$53,O2138)&amp;"","")&lt;&gt;"",IF(INDEX('分け方の表'!$N$4:$N$53,O2138)="（数えない）","",INDEX('分け方の表'!$N$4:$N$53,O2138)&amp;""),IF(I2138&amp;""="1",IF((Q2138&lt;&gt;"")*(D2138&lt;0)*(IFERROR(INDEX('入力'!$E$30:$E$88,MATCH(Q2138,'入力'!$A$30:$A$88,0)),"")="貯める・増やす"),Q2138,""),IF(A2138&amp;""="0","",IF(Q2138&lt;&gt;"",Q2138,R2138))))))</f>
        <v/>
      </c>
      <c r="T2138" s="56">
        <f>IF(S2138="","",IF(IFERROR(INDEX('入力'!$E$30:$E$88,MATCH(S2138,'入力'!$A$30:$A$88,0)),"")="入るお金",D2138,-D2138))</f>
        <v/>
      </c>
      <c r="U2138" s="39">
        <f>IF(L2138="","",IF(L2138&lt;&gt;1,"見出しなど",IF(N2138=1,"重なり",IF(S2138="",IF(O2138&gt;0,"数えない（直した）",IF(I2138&amp;""="1","振替",IF(A2138&amp;""="0","計算対象外","数えない"))),IF(COUNTIFS('入力'!$A$30:$A$88,S2138)=0,"一覧にない費目",IF(O2138&gt;0,"直した",IF(S2138="未分類","未分類","OK")))))))</f>
        <v/>
      </c>
    </row>
    <row r="2139">
      <c r="A2139" s="40" t="n"/>
      <c r="B2139" s="34" t="n"/>
      <c r="C2139" s="35" t="n"/>
      <c r="D2139" s="36" t="n"/>
      <c r="E2139" s="35" t="n"/>
      <c r="F2139" s="35" t="n"/>
      <c r="G2139" s="35" t="n"/>
      <c r="H2139" s="35" t="n"/>
      <c r="I2139" s="40" t="n"/>
      <c r="J2139" s="35" t="n"/>
      <c r="L2139" s="39">
        <f>IF(B2139="","",IFERROR(YEAR(B2139)*0+D2139*0+1,0))</f>
        <v/>
      </c>
      <c r="M2139" s="55">
        <f>IF(L2139&lt;&gt;1,"",IF(O2139&gt;0,IF(INDEX('分け方の表'!$O$4:$O$53,O2139)&lt;&gt;"",DATE(YEAR(INDEX('分け方の表'!$O$4:$O$53,O2139)),MONTH(INDEX('分け方の表'!$O$4:$O$53,O2139)),1),DATE(YEAR(B2139),MONTH(B2139),1)),DATE(YEAR(B2139),MONTH(B2139),1)))</f>
        <v/>
      </c>
      <c r="N2139" s="39">
        <f>IF(L2139&lt;&gt;1,"",IF(J2139="",0,IF(COUNTIFS($J$4:J2139,J2139)&gt;1,1,0)))</f>
        <v/>
      </c>
      <c r="O2139" s="39">
        <f>IF(L2139&lt;&gt;1,"",IF(J2139="",0,IFERROR(MATCH(J2139,'分け方の表'!$M$4:$M$53,0),0)))</f>
        <v/>
      </c>
      <c r="P2139" s="39">
        <f>IF(L2139&lt;&gt;1,"",IF(SUMPRODUCT((COUNTIFS(C2139,"*"&amp;'分け方の表'!$F$4:$F$23&amp;"*")&gt;0)*('分け方の表'!$F$4:$F$23&lt;&gt;"")*'分け方の表'!$I$4:$I$23)=0,99,1+COUNTIFS('分け方の表'!$I$4:$I$23,"&gt;"&amp;SUMPRODUCT((COUNTIFS(C2139,"*"&amp;'分け方の表'!$F$4:$F$23&amp;"*")&gt;0)*('分け方の表'!$F$4:$F$23&lt;&gt;"")*'分け方の表'!$I$4:$I$23))))</f>
        <v/>
      </c>
      <c r="Q2139" s="39">
        <f>IF(L2139&lt;&gt;1,"",IF(P2139&gt;=99,"",INDEX('分け方の表'!$G$4:$G$23,P2139)&amp;""))</f>
        <v/>
      </c>
      <c r="R2139" s="39">
        <f>IF(L2139&lt;&gt;1,"",IF((F2139="収入")*(G2139="給与")*(E2139&lt;&gt;"")*(COUNTIFS('分け方の表'!$J$4:$J$13,E2139)&gt;0),INDEX('分け方の表'!$K$4:$K$13,MATCH(E2139,'分け方の表'!$J$4:$J$13,0))&amp;"",IFERROR(INDEX('分け方の表'!$C$4:$C$103,MATCH(F2139&amp;"|"&amp;G2139,'分け方の表'!$D$4:$D$103,0))&amp;"",IFERROR(INDEX('分け方の表'!$C$4:$C$103,MATCH(F2139&amp;"|（ほか全部）",'分け方の表'!$D$4:$D$103,0))&amp;"","未分類"))))</f>
        <v/>
      </c>
      <c r="S2139" s="39">
        <f>IF(L2139&lt;&gt;1,"",IF(N2139=1,"",IF(IF(O2139&gt;0,INDEX('分け方の表'!$N$4:$N$53,O2139)&amp;"","")&lt;&gt;"",IF(INDEX('分け方の表'!$N$4:$N$53,O2139)="（数えない）","",INDEX('分け方の表'!$N$4:$N$53,O2139)&amp;""),IF(I2139&amp;""="1",IF((Q2139&lt;&gt;"")*(D2139&lt;0)*(IFERROR(INDEX('入力'!$E$30:$E$88,MATCH(Q2139,'入力'!$A$30:$A$88,0)),"")="貯める・増やす"),Q2139,""),IF(A2139&amp;""="0","",IF(Q2139&lt;&gt;"",Q2139,R2139))))))</f>
        <v/>
      </c>
      <c r="T2139" s="56">
        <f>IF(S2139="","",IF(IFERROR(INDEX('入力'!$E$30:$E$88,MATCH(S2139,'入力'!$A$30:$A$88,0)),"")="入るお金",D2139,-D2139))</f>
        <v/>
      </c>
      <c r="U2139" s="39">
        <f>IF(L2139="","",IF(L2139&lt;&gt;1,"見出しなど",IF(N2139=1,"重なり",IF(S2139="",IF(O2139&gt;0,"数えない（直した）",IF(I2139&amp;""="1","振替",IF(A2139&amp;""="0","計算対象外","数えない"))),IF(COUNTIFS('入力'!$A$30:$A$88,S2139)=0,"一覧にない費目",IF(O2139&gt;0,"直した",IF(S2139="未分類","未分類","OK")))))))</f>
        <v/>
      </c>
    </row>
    <row r="2140">
      <c r="A2140" s="40" t="n"/>
      <c r="B2140" s="34" t="n"/>
      <c r="C2140" s="35" t="n"/>
      <c r="D2140" s="36" t="n"/>
      <c r="E2140" s="35" t="n"/>
      <c r="F2140" s="35" t="n"/>
      <c r="G2140" s="35" t="n"/>
      <c r="H2140" s="35" t="n"/>
      <c r="I2140" s="40" t="n"/>
      <c r="J2140" s="35" t="n"/>
      <c r="L2140" s="39">
        <f>IF(B2140="","",IFERROR(YEAR(B2140)*0+D2140*0+1,0))</f>
        <v/>
      </c>
      <c r="M2140" s="55">
        <f>IF(L2140&lt;&gt;1,"",IF(O2140&gt;0,IF(INDEX('分け方の表'!$O$4:$O$53,O2140)&lt;&gt;"",DATE(YEAR(INDEX('分け方の表'!$O$4:$O$53,O2140)),MONTH(INDEX('分け方の表'!$O$4:$O$53,O2140)),1),DATE(YEAR(B2140),MONTH(B2140),1)),DATE(YEAR(B2140),MONTH(B2140),1)))</f>
        <v/>
      </c>
      <c r="N2140" s="39">
        <f>IF(L2140&lt;&gt;1,"",IF(J2140="",0,IF(COUNTIFS($J$4:J2140,J2140)&gt;1,1,0)))</f>
        <v/>
      </c>
      <c r="O2140" s="39">
        <f>IF(L2140&lt;&gt;1,"",IF(J2140="",0,IFERROR(MATCH(J2140,'分け方の表'!$M$4:$M$53,0),0)))</f>
        <v/>
      </c>
      <c r="P2140" s="39">
        <f>IF(L2140&lt;&gt;1,"",IF(SUMPRODUCT((COUNTIFS(C2140,"*"&amp;'分け方の表'!$F$4:$F$23&amp;"*")&gt;0)*('分け方の表'!$F$4:$F$23&lt;&gt;"")*'分け方の表'!$I$4:$I$23)=0,99,1+COUNTIFS('分け方の表'!$I$4:$I$23,"&gt;"&amp;SUMPRODUCT((COUNTIFS(C2140,"*"&amp;'分け方の表'!$F$4:$F$23&amp;"*")&gt;0)*('分け方の表'!$F$4:$F$23&lt;&gt;"")*'分け方の表'!$I$4:$I$23))))</f>
        <v/>
      </c>
      <c r="Q2140" s="39">
        <f>IF(L2140&lt;&gt;1,"",IF(P2140&gt;=99,"",INDEX('分け方の表'!$G$4:$G$23,P2140)&amp;""))</f>
        <v/>
      </c>
      <c r="R2140" s="39">
        <f>IF(L2140&lt;&gt;1,"",IF((F2140="収入")*(G2140="給与")*(E2140&lt;&gt;"")*(COUNTIFS('分け方の表'!$J$4:$J$13,E2140)&gt;0),INDEX('分け方の表'!$K$4:$K$13,MATCH(E2140,'分け方の表'!$J$4:$J$13,0))&amp;"",IFERROR(INDEX('分け方の表'!$C$4:$C$103,MATCH(F2140&amp;"|"&amp;G2140,'分け方の表'!$D$4:$D$103,0))&amp;"",IFERROR(INDEX('分け方の表'!$C$4:$C$103,MATCH(F2140&amp;"|（ほか全部）",'分け方の表'!$D$4:$D$103,0))&amp;"","未分類"))))</f>
        <v/>
      </c>
      <c r="S2140" s="39">
        <f>IF(L2140&lt;&gt;1,"",IF(N2140=1,"",IF(IF(O2140&gt;0,INDEX('分け方の表'!$N$4:$N$53,O2140)&amp;"","")&lt;&gt;"",IF(INDEX('分け方の表'!$N$4:$N$53,O2140)="（数えない）","",INDEX('分け方の表'!$N$4:$N$53,O2140)&amp;""),IF(I2140&amp;""="1",IF((Q2140&lt;&gt;"")*(D2140&lt;0)*(IFERROR(INDEX('入力'!$E$30:$E$88,MATCH(Q2140,'入力'!$A$30:$A$88,0)),"")="貯める・増やす"),Q2140,""),IF(A2140&amp;""="0","",IF(Q2140&lt;&gt;"",Q2140,R2140))))))</f>
        <v/>
      </c>
      <c r="T2140" s="56">
        <f>IF(S2140="","",IF(IFERROR(INDEX('入力'!$E$30:$E$88,MATCH(S2140,'入力'!$A$30:$A$88,0)),"")="入るお金",D2140,-D2140))</f>
        <v/>
      </c>
      <c r="U2140" s="39">
        <f>IF(L2140="","",IF(L2140&lt;&gt;1,"見出しなど",IF(N2140=1,"重なり",IF(S2140="",IF(O2140&gt;0,"数えない（直した）",IF(I2140&amp;""="1","振替",IF(A2140&amp;""="0","計算対象外","数えない"))),IF(COUNTIFS('入力'!$A$30:$A$88,S2140)=0,"一覧にない費目",IF(O2140&gt;0,"直した",IF(S2140="未分類","未分類","OK")))))))</f>
        <v/>
      </c>
    </row>
    <row r="2141">
      <c r="A2141" s="40" t="n"/>
      <c r="B2141" s="34" t="n"/>
      <c r="C2141" s="35" t="n"/>
      <c r="D2141" s="36" t="n"/>
      <c r="E2141" s="35" t="n"/>
      <c r="F2141" s="35" t="n"/>
      <c r="G2141" s="35" t="n"/>
      <c r="H2141" s="35" t="n"/>
      <c r="I2141" s="40" t="n"/>
      <c r="J2141" s="35" t="n"/>
      <c r="L2141" s="39">
        <f>IF(B2141="","",IFERROR(YEAR(B2141)*0+D2141*0+1,0))</f>
        <v/>
      </c>
      <c r="M2141" s="55">
        <f>IF(L2141&lt;&gt;1,"",IF(O2141&gt;0,IF(INDEX('分け方の表'!$O$4:$O$53,O2141)&lt;&gt;"",DATE(YEAR(INDEX('分け方の表'!$O$4:$O$53,O2141)),MONTH(INDEX('分け方の表'!$O$4:$O$53,O2141)),1),DATE(YEAR(B2141),MONTH(B2141),1)),DATE(YEAR(B2141),MONTH(B2141),1)))</f>
        <v/>
      </c>
      <c r="N2141" s="39">
        <f>IF(L2141&lt;&gt;1,"",IF(J2141="",0,IF(COUNTIFS($J$4:J2141,J2141)&gt;1,1,0)))</f>
        <v/>
      </c>
      <c r="O2141" s="39">
        <f>IF(L2141&lt;&gt;1,"",IF(J2141="",0,IFERROR(MATCH(J2141,'分け方の表'!$M$4:$M$53,0),0)))</f>
        <v/>
      </c>
      <c r="P2141" s="39">
        <f>IF(L2141&lt;&gt;1,"",IF(SUMPRODUCT((COUNTIFS(C2141,"*"&amp;'分け方の表'!$F$4:$F$23&amp;"*")&gt;0)*('分け方の表'!$F$4:$F$23&lt;&gt;"")*'分け方の表'!$I$4:$I$23)=0,99,1+COUNTIFS('分け方の表'!$I$4:$I$23,"&gt;"&amp;SUMPRODUCT((COUNTIFS(C2141,"*"&amp;'分け方の表'!$F$4:$F$23&amp;"*")&gt;0)*('分け方の表'!$F$4:$F$23&lt;&gt;"")*'分け方の表'!$I$4:$I$23))))</f>
        <v/>
      </c>
      <c r="Q2141" s="39">
        <f>IF(L2141&lt;&gt;1,"",IF(P2141&gt;=99,"",INDEX('分け方の表'!$G$4:$G$23,P2141)&amp;""))</f>
        <v/>
      </c>
      <c r="R2141" s="39">
        <f>IF(L2141&lt;&gt;1,"",IF((F2141="収入")*(G2141="給与")*(E2141&lt;&gt;"")*(COUNTIFS('分け方の表'!$J$4:$J$13,E2141)&gt;0),INDEX('分け方の表'!$K$4:$K$13,MATCH(E2141,'分け方の表'!$J$4:$J$13,0))&amp;"",IFERROR(INDEX('分け方の表'!$C$4:$C$103,MATCH(F2141&amp;"|"&amp;G2141,'分け方の表'!$D$4:$D$103,0))&amp;"",IFERROR(INDEX('分け方の表'!$C$4:$C$103,MATCH(F2141&amp;"|（ほか全部）",'分け方の表'!$D$4:$D$103,0))&amp;"","未分類"))))</f>
        <v/>
      </c>
      <c r="S2141" s="39">
        <f>IF(L2141&lt;&gt;1,"",IF(N2141=1,"",IF(IF(O2141&gt;0,INDEX('分け方の表'!$N$4:$N$53,O2141)&amp;"","")&lt;&gt;"",IF(INDEX('分け方の表'!$N$4:$N$53,O2141)="（数えない）","",INDEX('分け方の表'!$N$4:$N$53,O2141)&amp;""),IF(I2141&amp;""="1",IF((Q2141&lt;&gt;"")*(D2141&lt;0)*(IFERROR(INDEX('入力'!$E$30:$E$88,MATCH(Q2141,'入力'!$A$30:$A$88,0)),"")="貯める・増やす"),Q2141,""),IF(A2141&amp;""="0","",IF(Q2141&lt;&gt;"",Q2141,R2141))))))</f>
        <v/>
      </c>
      <c r="T2141" s="56">
        <f>IF(S2141="","",IF(IFERROR(INDEX('入力'!$E$30:$E$88,MATCH(S2141,'入力'!$A$30:$A$88,0)),"")="入るお金",D2141,-D2141))</f>
        <v/>
      </c>
      <c r="U2141" s="39">
        <f>IF(L2141="","",IF(L2141&lt;&gt;1,"見出しなど",IF(N2141=1,"重なり",IF(S2141="",IF(O2141&gt;0,"数えない（直した）",IF(I2141&amp;""="1","振替",IF(A2141&amp;""="0","計算対象外","数えない"))),IF(COUNTIFS('入力'!$A$30:$A$88,S2141)=0,"一覧にない費目",IF(O2141&gt;0,"直した",IF(S2141="未分類","未分類","OK")))))))</f>
        <v/>
      </c>
    </row>
    <row r="2142">
      <c r="A2142" s="40" t="n"/>
      <c r="B2142" s="34" t="n"/>
      <c r="C2142" s="35" t="n"/>
      <c r="D2142" s="36" t="n"/>
      <c r="E2142" s="35" t="n"/>
      <c r="F2142" s="35" t="n"/>
      <c r="G2142" s="35" t="n"/>
      <c r="H2142" s="35" t="n"/>
      <c r="I2142" s="40" t="n"/>
      <c r="J2142" s="35" t="n"/>
      <c r="L2142" s="39">
        <f>IF(B2142="","",IFERROR(YEAR(B2142)*0+D2142*0+1,0))</f>
        <v/>
      </c>
      <c r="M2142" s="55">
        <f>IF(L2142&lt;&gt;1,"",IF(O2142&gt;0,IF(INDEX('分け方の表'!$O$4:$O$53,O2142)&lt;&gt;"",DATE(YEAR(INDEX('分け方の表'!$O$4:$O$53,O2142)),MONTH(INDEX('分け方の表'!$O$4:$O$53,O2142)),1),DATE(YEAR(B2142),MONTH(B2142),1)),DATE(YEAR(B2142),MONTH(B2142),1)))</f>
        <v/>
      </c>
      <c r="N2142" s="39">
        <f>IF(L2142&lt;&gt;1,"",IF(J2142="",0,IF(COUNTIFS($J$4:J2142,J2142)&gt;1,1,0)))</f>
        <v/>
      </c>
      <c r="O2142" s="39">
        <f>IF(L2142&lt;&gt;1,"",IF(J2142="",0,IFERROR(MATCH(J2142,'分け方の表'!$M$4:$M$53,0),0)))</f>
        <v/>
      </c>
      <c r="P2142" s="39">
        <f>IF(L2142&lt;&gt;1,"",IF(SUMPRODUCT((COUNTIFS(C2142,"*"&amp;'分け方の表'!$F$4:$F$23&amp;"*")&gt;0)*('分け方の表'!$F$4:$F$23&lt;&gt;"")*'分け方の表'!$I$4:$I$23)=0,99,1+COUNTIFS('分け方の表'!$I$4:$I$23,"&gt;"&amp;SUMPRODUCT((COUNTIFS(C2142,"*"&amp;'分け方の表'!$F$4:$F$23&amp;"*")&gt;0)*('分け方の表'!$F$4:$F$23&lt;&gt;"")*'分け方の表'!$I$4:$I$23))))</f>
        <v/>
      </c>
      <c r="Q2142" s="39">
        <f>IF(L2142&lt;&gt;1,"",IF(P2142&gt;=99,"",INDEX('分け方の表'!$G$4:$G$23,P2142)&amp;""))</f>
        <v/>
      </c>
      <c r="R2142" s="39">
        <f>IF(L2142&lt;&gt;1,"",IF((F2142="収入")*(G2142="給与")*(E2142&lt;&gt;"")*(COUNTIFS('分け方の表'!$J$4:$J$13,E2142)&gt;0),INDEX('分け方の表'!$K$4:$K$13,MATCH(E2142,'分け方の表'!$J$4:$J$13,0))&amp;"",IFERROR(INDEX('分け方の表'!$C$4:$C$103,MATCH(F2142&amp;"|"&amp;G2142,'分け方の表'!$D$4:$D$103,0))&amp;"",IFERROR(INDEX('分け方の表'!$C$4:$C$103,MATCH(F2142&amp;"|（ほか全部）",'分け方の表'!$D$4:$D$103,0))&amp;"","未分類"))))</f>
        <v/>
      </c>
      <c r="S2142" s="39">
        <f>IF(L2142&lt;&gt;1,"",IF(N2142=1,"",IF(IF(O2142&gt;0,INDEX('分け方の表'!$N$4:$N$53,O2142)&amp;"","")&lt;&gt;"",IF(INDEX('分け方の表'!$N$4:$N$53,O2142)="（数えない）","",INDEX('分け方の表'!$N$4:$N$53,O2142)&amp;""),IF(I2142&amp;""="1",IF((Q2142&lt;&gt;"")*(D2142&lt;0)*(IFERROR(INDEX('入力'!$E$30:$E$88,MATCH(Q2142,'入力'!$A$30:$A$88,0)),"")="貯める・増やす"),Q2142,""),IF(A2142&amp;""="0","",IF(Q2142&lt;&gt;"",Q2142,R2142))))))</f>
        <v/>
      </c>
      <c r="T2142" s="56">
        <f>IF(S2142="","",IF(IFERROR(INDEX('入力'!$E$30:$E$88,MATCH(S2142,'入力'!$A$30:$A$88,0)),"")="入るお金",D2142,-D2142))</f>
        <v/>
      </c>
      <c r="U2142" s="39">
        <f>IF(L2142="","",IF(L2142&lt;&gt;1,"見出しなど",IF(N2142=1,"重なり",IF(S2142="",IF(O2142&gt;0,"数えない（直した）",IF(I2142&amp;""="1","振替",IF(A2142&amp;""="0","計算対象外","数えない"))),IF(COUNTIFS('入力'!$A$30:$A$88,S2142)=0,"一覧にない費目",IF(O2142&gt;0,"直した",IF(S2142="未分類","未分類","OK")))))))</f>
        <v/>
      </c>
    </row>
    <row r="2143">
      <c r="A2143" s="40" t="n"/>
      <c r="B2143" s="34" t="n"/>
      <c r="C2143" s="35" t="n"/>
      <c r="D2143" s="36" t="n"/>
      <c r="E2143" s="35" t="n"/>
      <c r="F2143" s="35" t="n"/>
      <c r="G2143" s="35" t="n"/>
      <c r="H2143" s="35" t="n"/>
      <c r="I2143" s="40" t="n"/>
      <c r="J2143" s="35" t="n"/>
      <c r="L2143" s="39">
        <f>IF(B2143="","",IFERROR(YEAR(B2143)*0+D2143*0+1,0))</f>
        <v/>
      </c>
      <c r="M2143" s="55">
        <f>IF(L2143&lt;&gt;1,"",IF(O2143&gt;0,IF(INDEX('分け方の表'!$O$4:$O$53,O2143)&lt;&gt;"",DATE(YEAR(INDEX('分け方の表'!$O$4:$O$53,O2143)),MONTH(INDEX('分け方の表'!$O$4:$O$53,O2143)),1),DATE(YEAR(B2143),MONTH(B2143),1)),DATE(YEAR(B2143),MONTH(B2143),1)))</f>
        <v/>
      </c>
      <c r="N2143" s="39">
        <f>IF(L2143&lt;&gt;1,"",IF(J2143="",0,IF(COUNTIFS($J$4:J2143,J2143)&gt;1,1,0)))</f>
        <v/>
      </c>
      <c r="O2143" s="39">
        <f>IF(L2143&lt;&gt;1,"",IF(J2143="",0,IFERROR(MATCH(J2143,'分け方の表'!$M$4:$M$53,0),0)))</f>
        <v/>
      </c>
      <c r="P2143" s="39">
        <f>IF(L2143&lt;&gt;1,"",IF(SUMPRODUCT((COUNTIFS(C2143,"*"&amp;'分け方の表'!$F$4:$F$23&amp;"*")&gt;0)*('分け方の表'!$F$4:$F$23&lt;&gt;"")*'分け方の表'!$I$4:$I$23)=0,99,1+COUNTIFS('分け方の表'!$I$4:$I$23,"&gt;"&amp;SUMPRODUCT((COUNTIFS(C2143,"*"&amp;'分け方の表'!$F$4:$F$23&amp;"*")&gt;0)*('分け方の表'!$F$4:$F$23&lt;&gt;"")*'分け方の表'!$I$4:$I$23))))</f>
        <v/>
      </c>
      <c r="Q2143" s="39">
        <f>IF(L2143&lt;&gt;1,"",IF(P2143&gt;=99,"",INDEX('分け方の表'!$G$4:$G$23,P2143)&amp;""))</f>
        <v/>
      </c>
      <c r="R2143" s="39">
        <f>IF(L2143&lt;&gt;1,"",IF((F2143="収入")*(G2143="給与")*(E2143&lt;&gt;"")*(COUNTIFS('分け方の表'!$J$4:$J$13,E2143)&gt;0),INDEX('分け方の表'!$K$4:$K$13,MATCH(E2143,'分け方の表'!$J$4:$J$13,0))&amp;"",IFERROR(INDEX('分け方の表'!$C$4:$C$103,MATCH(F2143&amp;"|"&amp;G2143,'分け方の表'!$D$4:$D$103,0))&amp;"",IFERROR(INDEX('分け方の表'!$C$4:$C$103,MATCH(F2143&amp;"|（ほか全部）",'分け方の表'!$D$4:$D$103,0))&amp;"","未分類"))))</f>
        <v/>
      </c>
      <c r="S2143" s="39">
        <f>IF(L2143&lt;&gt;1,"",IF(N2143=1,"",IF(IF(O2143&gt;0,INDEX('分け方の表'!$N$4:$N$53,O2143)&amp;"","")&lt;&gt;"",IF(INDEX('分け方の表'!$N$4:$N$53,O2143)="（数えない）","",INDEX('分け方の表'!$N$4:$N$53,O2143)&amp;""),IF(I2143&amp;""="1",IF((Q2143&lt;&gt;"")*(D2143&lt;0)*(IFERROR(INDEX('入力'!$E$30:$E$88,MATCH(Q2143,'入力'!$A$30:$A$88,0)),"")="貯める・増やす"),Q2143,""),IF(A2143&amp;""="0","",IF(Q2143&lt;&gt;"",Q2143,R2143))))))</f>
        <v/>
      </c>
      <c r="T2143" s="56">
        <f>IF(S2143="","",IF(IFERROR(INDEX('入力'!$E$30:$E$88,MATCH(S2143,'入力'!$A$30:$A$88,0)),"")="入るお金",D2143,-D2143))</f>
        <v/>
      </c>
      <c r="U2143" s="39">
        <f>IF(L2143="","",IF(L2143&lt;&gt;1,"見出しなど",IF(N2143=1,"重なり",IF(S2143="",IF(O2143&gt;0,"数えない（直した）",IF(I2143&amp;""="1","振替",IF(A2143&amp;""="0","計算対象外","数えない"))),IF(COUNTIFS('入力'!$A$30:$A$88,S2143)=0,"一覧にない費目",IF(O2143&gt;0,"直した",IF(S2143="未分類","未分類","OK")))))))</f>
        <v/>
      </c>
    </row>
    <row r="2144">
      <c r="A2144" s="40" t="n"/>
      <c r="B2144" s="34" t="n"/>
      <c r="C2144" s="35" t="n"/>
      <c r="D2144" s="36" t="n"/>
      <c r="E2144" s="35" t="n"/>
      <c r="F2144" s="35" t="n"/>
      <c r="G2144" s="35" t="n"/>
      <c r="H2144" s="35" t="n"/>
      <c r="I2144" s="40" t="n"/>
      <c r="J2144" s="35" t="n"/>
      <c r="L2144" s="39">
        <f>IF(B2144="","",IFERROR(YEAR(B2144)*0+D2144*0+1,0))</f>
        <v/>
      </c>
      <c r="M2144" s="55">
        <f>IF(L2144&lt;&gt;1,"",IF(O2144&gt;0,IF(INDEX('分け方の表'!$O$4:$O$53,O2144)&lt;&gt;"",DATE(YEAR(INDEX('分け方の表'!$O$4:$O$53,O2144)),MONTH(INDEX('分け方の表'!$O$4:$O$53,O2144)),1),DATE(YEAR(B2144),MONTH(B2144),1)),DATE(YEAR(B2144),MONTH(B2144),1)))</f>
        <v/>
      </c>
      <c r="N2144" s="39">
        <f>IF(L2144&lt;&gt;1,"",IF(J2144="",0,IF(COUNTIFS($J$4:J2144,J2144)&gt;1,1,0)))</f>
        <v/>
      </c>
      <c r="O2144" s="39">
        <f>IF(L2144&lt;&gt;1,"",IF(J2144="",0,IFERROR(MATCH(J2144,'分け方の表'!$M$4:$M$53,0),0)))</f>
        <v/>
      </c>
      <c r="P2144" s="39">
        <f>IF(L2144&lt;&gt;1,"",IF(SUMPRODUCT((COUNTIFS(C2144,"*"&amp;'分け方の表'!$F$4:$F$23&amp;"*")&gt;0)*('分け方の表'!$F$4:$F$23&lt;&gt;"")*'分け方の表'!$I$4:$I$23)=0,99,1+COUNTIFS('分け方の表'!$I$4:$I$23,"&gt;"&amp;SUMPRODUCT((COUNTIFS(C2144,"*"&amp;'分け方の表'!$F$4:$F$23&amp;"*")&gt;0)*('分け方の表'!$F$4:$F$23&lt;&gt;"")*'分け方の表'!$I$4:$I$23))))</f>
        <v/>
      </c>
      <c r="Q2144" s="39">
        <f>IF(L2144&lt;&gt;1,"",IF(P2144&gt;=99,"",INDEX('分け方の表'!$G$4:$G$23,P2144)&amp;""))</f>
        <v/>
      </c>
      <c r="R2144" s="39">
        <f>IF(L2144&lt;&gt;1,"",IF((F2144="収入")*(G2144="給与")*(E2144&lt;&gt;"")*(COUNTIFS('分け方の表'!$J$4:$J$13,E2144)&gt;0),INDEX('分け方の表'!$K$4:$K$13,MATCH(E2144,'分け方の表'!$J$4:$J$13,0))&amp;"",IFERROR(INDEX('分け方の表'!$C$4:$C$103,MATCH(F2144&amp;"|"&amp;G2144,'分け方の表'!$D$4:$D$103,0))&amp;"",IFERROR(INDEX('分け方の表'!$C$4:$C$103,MATCH(F2144&amp;"|（ほか全部）",'分け方の表'!$D$4:$D$103,0))&amp;"","未分類"))))</f>
        <v/>
      </c>
      <c r="S2144" s="39">
        <f>IF(L2144&lt;&gt;1,"",IF(N2144=1,"",IF(IF(O2144&gt;0,INDEX('分け方の表'!$N$4:$N$53,O2144)&amp;"","")&lt;&gt;"",IF(INDEX('分け方の表'!$N$4:$N$53,O2144)="（数えない）","",INDEX('分け方の表'!$N$4:$N$53,O2144)&amp;""),IF(I2144&amp;""="1",IF((Q2144&lt;&gt;"")*(D2144&lt;0)*(IFERROR(INDEX('入力'!$E$30:$E$88,MATCH(Q2144,'入力'!$A$30:$A$88,0)),"")="貯める・増やす"),Q2144,""),IF(A2144&amp;""="0","",IF(Q2144&lt;&gt;"",Q2144,R2144))))))</f>
        <v/>
      </c>
      <c r="T2144" s="56">
        <f>IF(S2144="","",IF(IFERROR(INDEX('入力'!$E$30:$E$88,MATCH(S2144,'入力'!$A$30:$A$88,0)),"")="入るお金",D2144,-D2144))</f>
        <v/>
      </c>
      <c r="U2144" s="39">
        <f>IF(L2144="","",IF(L2144&lt;&gt;1,"見出しなど",IF(N2144=1,"重なり",IF(S2144="",IF(O2144&gt;0,"数えない（直した）",IF(I2144&amp;""="1","振替",IF(A2144&amp;""="0","計算対象外","数えない"))),IF(COUNTIFS('入力'!$A$30:$A$88,S2144)=0,"一覧にない費目",IF(O2144&gt;0,"直した",IF(S2144="未分類","未分類","OK")))))))</f>
        <v/>
      </c>
    </row>
    <row r="2145">
      <c r="A2145" s="40" t="n"/>
      <c r="B2145" s="34" t="n"/>
      <c r="C2145" s="35" t="n"/>
      <c r="D2145" s="36" t="n"/>
      <c r="E2145" s="35" t="n"/>
      <c r="F2145" s="35" t="n"/>
      <c r="G2145" s="35" t="n"/>
      <c r="H2145" s="35" t="n"/>
      <c r="I2145" s="40" t="n"/>
      <c r="J2145" s="35" t="n"/>
      <c r="L2145" s="39">
        <f>IF(B2145="","",IFERROR(YEAR(B2145)*0+D2145*0+1,0))</f>
        <v/>
      </c>
      <c r="M2145" s="55">
        <f>IF(L2145&lt;&gt;1,"",IF(O2145&gt;0,IF(INDEX('分け方の表'!$O$4:$O$53,O2145)&lt;&gt;"",DATE(YEAR(INDEX('分け方の表'!$O$4:$O$53,O2145)),MONTH(INDEX('分け方の表'!$O$4:$O$53,O2145)),1),DATE(YEAR(B2145),MONTH(B2145),1)),DATE(YEAR(B2145),MONTH(B2145),1)))</f>
        <v/>
      </c>
      <c r="N2145" s="39">
        <f>IF(L2145&lt;&gt;1,"",IF(J2145="",0,IF(COUNTIFS($J$4:J2145,J2145)&gt;1,1,0)))</f>
        <v/>
      </c>
      <c r="O2145" s="39">
        <f>IF(L2145&lt;&gt;1,"",IF(J2145="",0,IFERROR(MATCH(J2145,'分け方の表'!$M$4:$M$53,0),0)))</f>
        <v/>
      </c>
      <c r="P2145" s="39">
        <f>IF(L2145&lt;&gt;1,"",IF(SUMPRODUCT((COUNTIFS(C2145,"*"&amp;'分け方の表'!$F$4:$F$23&amp;"*")&gt;0)*('分け方の表'!$F$4:$F$23&lt;&gt;"")*'分け方の表'!$I$4:$I$23)=0,99,1+COUNTIFS('分け方の表'!$I$4:$I$23,"&gt;"&amp;SUMPRODUCT((COUNTIFS(C2145,"*"&amp;'分け方の表'!$F$4:$F$23&amp;"*")&gt;0)*('分け方の表'!$F$4:$F$23&lt;&gt;"")*'分け方の表'!$I$4:$I$23))))</f>
        <v/>
      </c>
      <c r="Q2145" s="39">
        <f>IF(L2145&lt;&gt;1,"",IF(P2145&gt;=99,"",INDEX('分け方の表'!$G$4:$G$23,P2145)&amp;""))</f>
        <v/>
      </c>
      <c r="R2145" s="39">
        <f>IF(L2145&lt;&gt;1,"",IF((F2145="収入")*(G2145="給与")*(E2145&lt;&gt;"")*(COUNTIFS('分け方の表'!$J$4:$J$13,E2145)&gt;0),INDEX('分け方の表'!$K$4:$K$13,MATCH(E2145,'分け方の表'!$J$4:$J$13,0))&amp;"",IFERROR(INDEX('分け方の表'!$C$4:$C$103,MATCH(F2145&amp;"|"&amp;G2145,'分け方の表'!$D$4:$D$103,0))&amp;"",IFERROR(INDEX('分け方の表'!$C$4:$C$103,MATCH(F2145&amp;"|（ほか全部）",'分け方の表'!$D$4:$D$103,0))&amp;"","未分類"))))</f>
        <v/>
      </c>
      <c r="S2145" s="39">
        <f>IF(L2145&lt;&gt;1,"",IF(N2145=1,"",IF(IF(O2145&gt;0,INDEX('分け方の表'!$N$4:$N$53,O2145)&amp;"","")&lt;&gt;"",IF(INDEX('分け方の表'!$N$4:$N$53,O2145)="（数えない）","",INDEX('分け方の表'!$N$4:$N$53,O2145)&amp;""),IF(I2145&amp;""="1",IF((Q2145&lt;&gt;"")*(D2145&lt;0)*(IFERROR(INDEX('入力'!$E$30:$E$88,MATCH(Q2145,'入力'!$A$30:$A$88,0)),"")="貯める・増やす"),Q2145,""),IF(A2145&amp;""="0","",IF(Q2145&lt;&gt;"",Q2145,R2145))))))</f>
        <v/>
      </c>
      <c r="T2145" s="56">
        <f>IF(S2145="","",IF(IFERROR(INDEX('入力'!$E$30:$E$88,MATCH(S2145,'入力'!$A$30:$A$88,0)),"")="入るお金",D2145,-D2145))</f>
        <v/>
      </c>
      <c r="U2145" s="39">
        <f>IF(L2145="","",IF(L2145&lt;&gt;1,"見出しなど",IF(N2145=1,"重なり",IF(S2145="",IF(O2145&gt;0,"数えない（直した）",IF(I2145&amp;""="1","振替",IF(A2145&amp;""="0","計算対象外","数えない"))),IF(COUNTIFS('入力'!$A$30:$A$88,S2145)=0,"一覧にない費目",IF(O2145&gt;0,"直した",IF(S2145="未分類","未分類","OK")))))))</f>
        <v/>
      </c>
    </row>
    <row r="2146">
      <c r="A2146" s="40" t="n"/>
      <c r="B2146" s="34" t="n"/>
      <c r="C2146" s="35" t="n"/>
      <c r="D2146" s="36" t="n"/>
      <c r="E2146" s="35" t="n"/>
      <c r="F2146" s="35" t="n"/>
      <c r="G2146" s="35" t="n"/>
      <c r="H2146" s="35" t="n"/>
      <c r="I2146" s="40" t="n"/>
      <c r="J2146" s="35" t="n"/>
      <c r="L2146" s="39">
        <f>IF(B2146="","",IFERROR(YEAR(B2146)*0+D2146*0+1,0))</f>
        <v/>
      </c>
      <c r="M2146" s="55">
        <f>IF(L2146&lt;&gt;1,"",IF(O2146&gt;0,IF(INDEX('分け方の表'!$O$4:$O$53,O2146)&lt;&gt;"",DATE(YEAR(INDEX('分け方の表'!$O$4:$O$53,O2146)),MONTH(INDEX('分け方の表'!$O$4:$O$53,O2146)),1),DATE(YEAR(B2146),MONTH(B2146),1)),DATE(YEAR(B2146),MONTH(B2146),1)))</f>
        <v/>
      </c>
      <c r="N2146" s="39">
        <f>IF(L2146&lt;&gt;1,"",IF(J2146="",0,IF(COUNTIFS($J$4:J2146,J2146)&gt;1,1,0)))</f>
        <v/>
      </c>
      <c r="O2146" s="39">
        <f>IF(L2146&lt;&gt;1,"",IF(J2146="",0,IFERROR(MATCH(J2146,'分け方の表'!$M$4:$M$53,0),0)))</f>
        <v/>
      </c>
      <c r="P2146" s="39">
        <f>IF(L2146&lt;&gt;1,"",IF(SUMPRODUCT((COUNTIFS(C2146,"*"&amp;'分け方の表'!$F$4:$F$23&amp;"*")&gt;0)*('分け方の表'!$F$4:$F$23&lt;&gt;"")*'分け方の表'!$I$4:$I$23)=0,99,1+COUNTIFS('分け方の表'!$I$4:$I$23,"&gt;"&amp;SUMPRODUCT((COUNTIFS(C2146,"*"&amp;'分け方の表'!$F$4:$F$23&amp;"*")&gt;0)*('分け方の表'!$F$4:$F$23&lt;&gt;"")*'分け方の表'!$I$4:$I$23))))</f>
        <v/>
      </c>
      <c r="Q2146" s="39">
        <f>IF(L2146&lt;&gt;1,"",IF(P2146&gt;=99,"",INDEX('分け方の表'!$G$4:$G$23,P2146)&amp;""))</f>
        <v/>
      </c>
      <c r="R2146" s="39">
        <f>IF(L2146&lt;&gt;1,"",IF((F2146="収入")*(G2146="給与")*(E2146&lt;&gt;"")*(COUNTIFS('分け方の表'!$J$4:$J$13,E2146)&gt;0),INDEX('分け方の表'!$K$4:$K$13,MATCH(E2146,'分け方の表'!$J$4:$J$13,0))&amp;"",IFERROR(INDEX('分け方の表'!$C$4:$C$103,MATCH(F2146&amp;"|"&amp;G2146,'分け方の表'!$D$4:$D$103,0))&amp;"",IFERROR(INDEX('分け方の表'!$C$4:$C$103,MATCH(F2146&amp;"|（ほか全部）",'分け方の表'!$D$4:$D$103,0))&amp;"","未分類"))))</f>
        <v/>
      </c>
      <c r="S2146" s="39">
        <f>IF(L2146&lt;&gt;1,"",IF(N2146=1,"",IF(IF(O2146&gt;0,INDEX('分け方の表'!$N$4:$N$53,O2146)&amp;"","")&lt;&gt;"",IF(INDEX('分け方の表'!$N$4:$N$53,O2146)="（数えない）","",INDEX('分け方の表'!$N$4:$N$53,O2146)&amp;""),IF(I2146&amp;""="1",IF((Q2146&lt;&gt;"")*(D2146&lt;0)*(IFERROR(INDEX('入力'!$E$30:$E$88,MATCH(Q2146,'入力'!$A$30:$A$88,0)),"")="貯める・増やす"),Q2146,""),IF(A2146&amp;""="0","",IF(Q2146&lt;&gt;"",Q2146,R2146))))))</f>
        <v/>
      </c>
      <c r="T2146" s="56">
        <f>IF(S2146="","",IF(IFERROR(INDEX('入力'!$E$30:$E$88,MATCH(S2146,'入力'!$A$30:$A$88,0)),"")="入るお金",D2146,-D2146))</f>
        <v/>
      </c>
      <c r="U2146" s="39">
        <f>IF(L2146="","",IF(L2146&lt;&gt;1,"見出しなど",IF(N2146=1,"重なり",IF(S2146="",IF(O2146&gt;0,"数えない（直した）",IF(I2146&amp;""="1","振替",IF(A2146&amp;""="0","計算対象外","数えない"))),IF(COUNTIFS('入力'!$A$30:$A$88,S2146)=0,"一覧にない費目",IF(O2146&gt;0,"直した",IF(S2146="未分類","未分類","OK")))))))</f>
        <v/>
      </c>
    </row>
    <row r="2147">
      <c r="A2147" s="40" t="n"/>
      <c r="B2147" s="34" t="n"/>
      <c r="C2147" s="35" t="n"/>
      <c r="D2147" s="36" t="n"/>
      <c r="E2147" s="35" t="n"/>
      <c r="F2147" s="35" t="n"/>
      <c r="G2147" s="35" t="n"/>
      <c r="H2147" s="35" t="n"/>
      <c r="I2147" s="40" t="n"/>
      <c r="J2147" s="35" t="n"/>
      <c r="L2147" s="39">
        <f>IF(B2147="","",IFERROR(YEAR(B2147)*0+D2147*0+1,0))</f>
        <v/>
      </c>
      <c r="M2147" s="55">
        <f>IF(L2147&lt;&gt;1,"",IF(O2147&gt;0,IF(INDEX('分け方の表'!$O$4:$O$53,O2147)&lt;&gt;"",DATE(YEAR(INDEX('分け方の表'!$O$4:$O$53,O2147)),MONTH(INDEX('分け方の表'!$O$4:$O$53,O2147)),1),DATE(YEAR(B2147),MONTH(B2147),1)),DATE(YEAR(B2147),MONTH(B2147),1)))</f>
        <v/>
      </c>
      <c r="N2147" s="39">
        <f>IF(L2147&lt;&gt;1,"",IF(J2147="",0,IF(COUNTIFS($J$4:J2147,J2147)&gt;1,1,0)))</f>
        <v/>
      </c>
      <c r="O2147" s="39">
        <f>IF(L2147&lt;&gt;1,"",IF(J2147="",0,IFERROR(MATCH(J2147,'分け方の表'!$M$4:$M$53,0),0)))</f>
        <v/>
      </c>
      <c r="P2147" s="39">
        <f>IF(L2147&lt;&gt;1,"",IF(SUMPRODUCT((COUNTIFS(C2147,"*"&amp;'分け方の表'!$F$4:$F$23&amp;"*")&gt;0)*('分け方の表'!$F$4:$F$23&lt;&gt;"")*'分け方の表'!$I$4:$I$23)=0,99,1+COUNTIFS('分け方の表'!$I$4:$I$23,"&gt;"&amp;SUMPRODUCT((COUNTIFS(C2147,"*"&amp;'分け方の表'!$F$4:$F$23&amp;"*")&gt;0)*('分け方の表'!$F$4:$F$23&lt;&gt;"")*'分け方の表'!$I$4:$I$23))))</f>
        <v/>
      </c>
      <c r="Q2147" s="39">
        <f>IF(L2147&lt;&gt;1,"",IF(P2147&gt;=99,"",INDEX('分け方の表'!$G$4:$G$23,P2147)&amp;""))</f>
        <v/>
      </c>
      <c r="R2147" s="39">
        <f>IF(L2147&lt;&gt;1,"",IF((F2147="収入")*(G2147="給与")*(E2147&lt;&gt;"")*(COUNTIFS('分け方の表'!$J$4:$J$13,E2147)&gt;0),INDEX('分け方の表'!$K$4:$K$13,MATCH(E2147,'分け方の表'!$J$4:$J$13,0))&amp;"",IFERROR(INDEX('分け方の表'!$C$4:$C$103,MATCH(F2147&amp;"|"&amp;G2147,'分け方の表'!$D$4:$D$103,0))&amp;"",IFERROR(INDEX('分け方の表'!$C$4:$C$103,MATCH(F2147&amp;"|（ほか全部）",'分け方の表'!$D$4:$D$103,0))&amp;"","未分類"))))</f>
        <v/>
      </c>
      <c r="S2147" s="39">
        <f>IF(L2147&lt;&gt;1,"",IF(N2147=1,"",IF(IF(O2147&gt;0,INDEX('分け方の表'!$N$4:$N$53,O2147)&amp;"","")&lt;&gt;"",IF(INDEX('分け方の表'!$N$4:$N$53,O2147)="（数えない）","",INDEX('分け方の表'!$N$4:$N$53,O2147)&amp;""),IF(I2147&amp;""="1",IF((Q2147&lt;&gt;"")*(D2147&lt;0)*(IFERROR(INDEX('入力'!$E$30:$E$88,MATCH(Q2147,'入力'!$A$30:$A$88,0)),"")="貯める・増やす"),Q2147,""),IF(A2147&amp;""="0","",IF(Q2147&lt;&gt;"",Q2147,R2147))))))</f>
        <v/>
      </c>
      <c r="T2147" s="56">
        <f>IF(S2147="","",IF(IFERROR(INDEX('入力'!$E$30:$E$88,MATCH(S2147,'入力'!$A$30:$A$88,0)),"")="入るお金",D2147,-D2147))</f>
        <v/>
      </c>
      <c r="U2147" s="39">
        <f>IF(L2147="","",IF(L2147&lt;&gt;1,"見出しなど",IF(N2147=1,"重なり",IF(S2147="",IF(O2147&gt;0,"数えない（直した）",IF(I2147&amp;""="1","振替",IF(A2147&amp;""="0","計算対象外","数えない"))),IF(COUNTIFS('入力'!$A$30:$A$88,S2147)=0,"一覧にない費目",IF(O2147&gt;0,"直した",IF(S2147="未分類","未分類","OK")))))))</f>
        <v/>
      </c>
    </row>
    <row r="2148">
      <c r="A2148" s="40" t="n"/>
      <c r="B2148" s="34" t="n"/>
      <c r="C2148" s="35" t="n"/>
      <c r="D2148" s="36" t="n"/>
      <c r="E2148" s="35" t="n"/>
      <c r="F2148" s="35" t="n"/>
      <c r="G2148" s="35" t="n"/>
      <c r="H2148" s="35" t="n"/>
      <c r="I2148" s="40" t="n"/>
      <c r="J2148" s="35" t="n"/>
      <c r="L2148" s="39">
        <f>IF(B2148="","",IFERROR(YEAR(B2148)*0+D2148*0+1,0))</f>
        <v/>
      </c>
      <c r="M2148" s="55">
        <f>IF(L2148&lt;&gt;1,"",IF(O2148&gt;0,IF(INDEX('分け方の表'!$O$4:$O$53,O2148)&lt;&gt;"",DATE(YEAR(INDEX('分け方の表'!$O$4:$O$53,O2148)),MONTH(INDEX('分け方の表'!$O$4:$O$53,O2148)),1),DATE(YEAR(B2148),MONTH(B2148),1)),DATE(YEAR(B2148),MONTH(B2148),1)))</f>
        <v/>
      </c>
      <c r="N2148" s="39">
        <f>IF(L2148&lt;&gt;1,"",IF(J2148="",0,IF(COUNTIFS($J$4:J2148,J2148)&gt;1,1,0)))</f>
        <v/>
      </c>
      <c r="O2148" s="39">
        <f>IF(L2148&lt;&gt;1,"",IF(J2148="",0,IFERROR(MATCH(J2148,'分け方の表'!$M$4:$M$53,0),0)))</f>
        <v/>
      </c>
      <c r="P2148" s="39">
        <f>IF(L2148&lt;&gt;1,"",IF(SUMPRODUCT((COUNTIFS(C2148,"*"&amp;'分け方の表'!$F$4:$F$23&amp;"*")&gt;0)*('分け方の表'!$F$4:$F$23&lt;&gt;"")*'分け方の表'!$I$4:$I$23)=0,99,1+COUNTIFS('分け方の表'!$I$4:$I$23,"&gt;"&amp;SUMPRODUCT((COUNTIFS(C2148,"*"&amp;'分け方の表'!$F$4:$F$23&amp;"*")&gt;0)*('分け方の表'!$F$4:$F$23&lt;&gt;"")*'分け方の表'!$I$4:$I$23))))</f>
        <v/>
      </c>
      <c r="Q2148" s="39">
        <f>IF(L2148&lt;&gt;1,"",IF(P2148&gt;=99,"",INDEX('分け方の表'!$G$4:$G$23,P2148)&amp;""))</f>
        <v/>
      </c>
      <c r="R2148" s="39">
        <f>IF(L2148&lt;&gt;1,"",IF((F2148="収入")*(G2148="給与")*(E2148&lt;&gt;"")*(COUNTIFS('分け方の表'!$J$4:$J$13,E2148)&gt;0),INDEX('分け方の表'!$K$4:$K$13,MATCH(E2148,'分け方の表'!$J$4:$J$13,0))&amp;"",IFERROR(INDEX('分け方の表'!$C$4:$C$103,MATCH(F2148&amp;"|"&amp;G2148,'分け方の表'!$D$4:$D$103,0))&amp;"",IFERROR(INDEX('分け方の表'!$C$4:$C$103,MATCH(F2148&amp;"|（ほか全部）",'分け方の表'!$D$4:$D$103,0))&amp;"","未分類"))))</f>
        <v/>
      </c>
      <c r="S2148" s="39">
        <f>IF(L2148&lt;&gt;1,"",IF(N2148=1,"",IF(IF(O2148&gt;0,INDEX('分け方の表'!$N$4:$N$53,O2148)&amp;"","")&lt;&gt;"",IF(INDEX('分け方の表'!$N$4:$N$53,O2148)="（数えない）","",INDEX('分け方の表'!$N$4:$N$53,O2148)&amp;""),IF(I2148&amp;""="1",IF((Q2148&lt;&gt;"")*(D2148&lt;0)*(IFERROR(INDEX('入力'!$E$30:$E$88,MATCH(Q2148,'入力'!$A$30:$A$88,0)),"")="貯める・増やす"),Q2148,""),IF(A2148&amp;""="0","",IF(Q2148&lt;&gt;"",Q2148,R2148))))))</f>
        <v/>
      </c>
      <c r="T2148" s="56">
        <f>IF(S2148="","",IF(IFERROR(INDEX('入力'!$E$30:$E$88,MATCH(S2148,'入力'!$A$30:$A$88,0)),"")="入るお金",D2148,-D2148))</f>
        <v/>
      </c>
      <c r="U2148" s="39">
        <f>IF(L2148="","",IF(L2148&lt;&gt;1,"見出しなど",IF(N2148=1,"重なり",IF(S2148="",IF(O2148&gt;0,"数えない（直した）",IF(I2148&amp;""="1","振替",IF(A2148&amp;""="0","計算対象外","数えない"))),IF(COUNTIFS('入力'!$A$30:$A$88,S2148)=0,"一覧にない費目",IF(O2148&gt;0,"直した",IF(S2148="未分類","未分類","OK")))))))</f>
        <v/>
      </c>
    </row>
    <row r="2149">
      <c r="A2149" s="40" t="n"/>
      <c r="B2149" s="34" t="n"/>
      <c r="C2149" s="35" t="n"/>
      <c r="D2149" s="36" t="n"/>
      <c r="E2149" s="35" t="n"/>
      <c r="F2149" s="35" t="n"/>
      <c r="G2149" s="35" t="n"/>
      <c r="H2149" s="35" t="n"/>
      <c r="I2149" s="40" t="n"/>
      <c r="J2149" s="35" t="n"/>
      <c r="L2149" s="39">
        <f>IF(B2149="","",IFERROR(YEAR(B2149)*0+D2149*0+1,0))</f>
        <v/>
      </c>
      <c r="M2149" s="55">
        <f>IF(L2149&lt;&gt;1,"",IF(O2149&gt;0,IF(INDEX('分け方の表'!$O$4:$O$53,O2149)&lt;&gt;"",DATE(YEAR(INDEX('分け方の表'!$O$4:$O$53,O2149)),MONTH(INDEX('分け方の表'!$O$4:$O$53,O2149)),1),DATE(YEAR(B2149),MONTH(B2149),1)),DATE(YEAR(B2149),MONTH(B2149),1)))</f>
        <v/>
      </c>
      <c r="N2149" s="39">
        <f>IF(L2149&lt;&gt;1,"",IF(J2149="",0,IF(COUNTIFS($J$4:J2149,J2149)&gt;1,1,0)))</f>
        <v/>
      </c>
      <c r="O2149" s="39">
        <f>IF(L2149&lt;&gt;1,"",IF(J2149="",0,IFERROR(MATCH(J2149,'分け方の表'!$M$4:$M$53,0),0)))</f>
        <v/>
      </c>
      <c r="P2149" s="39">
        <f>IF(L2149&lt;&gt;1,"",IF(SUMPRODUCT((COUNTIFS(C2149,"*"&amp;'分け方の表'!$F$4:$F$23&amp;"*")&gt;0)*('分け方の表'!$F$4:$F$23&lt;&gt;"")*'分け方の表'!$I$4:$I$23)=0,99,1+COUNTIFS('分け方の表'!$I$4:$I$23,"&gt;"&amp;SUMPRODUCT((COUNTIFS(C2149,"*"&amp;'分け方の表'!$F$4:$F$23&amp;"*")&gt;0)*('分け方の表'!$F$4:$F$23&lt;&gt;"")*'分け方の表'!$I$4:$I$23))))</f>
        <v/>
      </c>
      <c r="Q2149" s="39">
        <f>IF(L2149&lt;&gt;1,"",IF(P2149&gt;=99,"",INDEX('分け方の表'!$G$4:$G$23,P2149)&amp;""))</f>
        <v/>
      </c>
      <c r="R2149" s="39">
        <f>IF(L2149&lt;&gt;1,"",IF((F2149="収入")*(G2149="給与")*(E2149&lt;&gt;"")*(COUNTIFS('分け方の表'!$J$4:$J$13,E2149)&gt;0),INDEX('分け方の表'!$K$4:$K$13,MATCH(E2149,'分け方の表'!$J$4:$J$13,0))&amp;"",IFERROR(INDEX('分け方の表'!$C$4:$C$103,MATCH(F2149&amp;"|"&amp;G2149,'分け方の表'!$D$4:$D$103,0))&amp;"",IFERROR(INDEX('分け方の表'!$C$4:$C$103,MATCH(F2149&amp;"|（ほか全部）",'分け方の表'!$D$4:$D$103,0))&amp;"","未分類"))))</f>
        <v/>
      </c>
      <c r="S2149" s="39">
        <f>IF(L2149&lt;&gt;1,"",IF(N2149=1,"",IF(IF(O2149&gt;0,INDEX('分け方の表'!$N$4:$N$53,O2149)&amp;"","")&lt;&gt;"",IF(INDEX('分け方の表'!$N$4:$N$53,O2149)="（数えない）","",INDEX('分け方の表'!$N$4:$N$53,O2149)&amp;""),IF(I2149&amp;""="1",IF((Q2149&lt;&gt;"")*(D2149&lt;0)*(IFERROR(INDEX('入力'!$E$30:$E$88,MATCH(Q2149,'入力'!$A$30:$A$88,0)),"")="貯める・増やす"),Q2149,""),IF(A2149&amp;""="0","",IF(Q2149&lt;&gt;"",Q2149,R2149))))))</f>
        <v/>
      </c>
      <c r="T2149" s="56">
        <f>IF(S2149="","",IF(IFERROR(INDEX('入力'!$E$30:$E$88,MATCH(S2149,'入力'!$A$30:$A$88,0)),"")="入るお金",D2149,-D2149))</f>
        <v/>
      </c>
      <c r="U2149" s="39">
        <f>IF(L2149="","",IF(L2149&lt;&gt;1,"見出しなど",IF(N2149=1,"重なり",IF(S2149="",IF(O2149&gt;0,"数えない（直した）",IF(I2149&amp;""="1","振替",IF(A2149&amp;""="0","計算対象外","数えない"))),IF(COUNTIFS('入力'!$A$30:$A$88,S2149)=0,"一覧にない費目",IF(O2149&gt;0,"直した",IF(S2149="未分類","未分類","OK")))))))</f>
        <v/>
      </c>
    </row>
    <row r="2150">
      <c r="A2150" s="40" t="n"/>
      <c r="B2150" s="34" t="n"/>
      <c r="C2150" s="35" t="n"/>
      <c r="D2150" s="36" t="n"/>
      <c r="E2150" s="35" t="n"/>
      <c r="F2150" s="35" t="n"/>
      <c r="G2150" s="35" t="n"/>
      <c r="H2150" s="35" t="n"/>
      <c r="I2150" s="40" t="n"/>
      <c r="J2150" s="35" t="n"/>
      <c r="L2150" s="39">
        <f>IF(B2150="","",IFERROR(YEAR(B2150)*0+D2150*0+1,0))</f>
        <v/>
      </c>
      <c r="M2150" s="55">
        <f>IF(L2150&lt;&gt;1,"",IF(O2150&gt;0,IF(INDEX('分け方の表'!$O$4:$O$53,O2150)&lt;&gt;"",DATE(YEAR(INDEX('分け方の表'!$O$4:$O$53,O2150)),MONTH(INDEX('分け方の表'!$O$4:$O$53,O2150)),1),DATE(YEAR(B2150),MONTH(B2150),1)),DATE(YEAR(B2150),MONTH(B2150),1)))</f>
        <v/>
      </c>
      <c r="N2150" s="39">
        <f>IF(L2150&lt;&gt;1,"",IF(J2150="",0,IF(COUNTIFS($J$4:J2150,J2150)&gt;1,1,0)))</f>
        <v/>
      </c>
      <c r="O2150" s="39">
        <f>IF(L2150&lt;&gt;1,"",IF(J2150="",0,IFERROR(MATCH(J2150,'分け方の表'!$M$4:$M$53,0),0)))</f>
        <v/>
      </c>
      <c r="P2150" s="39">
        <f>IF(L2150&lt;&gt;1,"",IF(SUMPRODUCT((COUNTIFS(C2150,"*"&amp;'分け方の表'!$F$4:$F$23&amp;"*")&gt;0)*('分け方の表'!$F$4:$F$23&lt;&gt;"")*'分け方の表'!$I$4:$I$23)=0,99,1+COUNTIFS('分け方の表'!$I$4:$I$23,"&gt;"&amp;SUMPRODUCT((COUNTIFS(C2150,"*"&amp;'分け方の表'!$F$4:$F$23&amp;"*")&gt;0)*('分け方の表'!$F$4:$F$23&lt;&gt;"")*'分け方の表'!$I$4:$I$23))))</f>
        <v/>
      </c>
      <c r="Q2150" s="39">
        <f>IF(L2150&lt;&gt;1,"",IF(P2150&gt;=99,"",INDEX('分け方の表'!$G$4:$G$23,P2150)&amp;""))</f>
        <v/>
      </c>
      <c r="R2150" s="39">
        <f>IF(L2150&lt;&gt;1,"",IF((F2150="収入")*(G2150="給与")*(E2150&lt;&gt;"")*(COUNTIFS('分け方の表'!$J$4:$J$13,E2150)&gt;0),INDEX('分け方の表'!$K$4:$K$13,MATCH(E2150,'分け方の表'!$J$4:$J$13,0))&amp;"",IFERROR(INDEX('分け方の表'!$C$4:$C$103,MATCH(F2150&amp;"|"&amp;G2150,'分け方の表'!$D$4:$D$103,0))&amp;"",IFERROR(INDEX('分け方の表'!$C$4:$C$103,MATCH(F2150&amp;"|（ほか全部）",'分け方の表'!$D$4:$D$103,0))&amp;"","未分類"))))</f>
        <v/>
      </c>
      <c r="S2150" s="39">
        <f>IF(L2150&lt;&gt;1,"",IF(N2150=1,"",IF(IF(O2150&gt;0,INDEX('分け方の表'!$N$4:$N$53,O2150)&amp;"","")&lt;&gt;"",IF(INDEX('分け方の表'!$N$4:$N$53,O2150)="（数えない）","",INDEX('分け方の表'!$N$4:$N$53,O2150)&amp;""),IF(I2150&amp;""="1",IF((Q2150&lt;&gt;"")*(D2150&lt;0)*(IFERROR(INDEX('入力'!$E$30:$E$88,MATCH(Q2150,'入力'!$A$30:$A$88,0)),"")="貯める・増やす"),Q2150,""),IF(A2150&amp;""="0","",IF(Q2150&lt;&gt;"",Q2150,R2150))))))</f>
        <v/>
      </c>
      <c r="T2150" s="56">
        <f>IF(S2150="","",IF(IFERROR(INDEX('入力'!$E$30:$E$88,MATCH(S2150,'入力'!$A$30:$A$88,0)),"")="入るお金",D2150,-D2150))</f>
        <v/>
      </c>
      <c r="U2150" s="39">
        <f>IF(L2150="","",IF(L2150&lt;&gt;1,"見出しなど",IF(N2150=1,"重なり",IF(S2150="",IF(O2150&gt;0,"数えない（直した）",IF(I2150&amp;""="1","振替",IF(A2150&amp;""="0","計算対象外","数えない"))),IF(COUNTIFS('入力'!$A$30:$A$88,S2150)=0,"一覧にない費目",IF(O2150&gt;0,"直した",IF(S2150="未分類","未分類","OK")))))))</f>
        <v/>
      </c>
    </row>
    <row r="2151">
      <c r="A2151" s="40" t="n"/>
      <c r="B2151" s="34" t="n"/>
      <c r="C2151" s="35" t="n"/>
      <c r="D2151" s="36" t="n"/>
      <c r="E2151" s="35" t="n"/>
      <c r="F2151" s="35" t="n"/>
      <c r="G2151" s="35" t="n"/>
      <c r="H2151" s="35" t="n"/>
      <c r="I2151" s="40" t="n"/>
      <c r="J2151" s="35" t="n"/>
      <c r="L2151" s="39">
        <f>IF(B2151="","",IFERROR(YEAR(B2151)*0+D2151*0+1,0))</f>
        <v/>
      </c>
      <c r="M2151" s="55">
        <f>IF(L2151&lt;&gt;1,"",IF(O2151&gt;0,IF(INDEX('分け方の表'!$O$4:$O$53,O2151)&lt;&gt;"",DATE(YEAR(INDEX('分け方の表'!$O$4:$O$53,O2151)),MONTH(INDEX('分け方の表'!$O$4:$O$53,O2151)),1),DATE(YEAR(B2151),MONTH(B2151),1)),DATE(YEAR(B2151),MONTH(B2151),1)))</f>
        <v/>
      </c>
      <c r="N2151" s="39">
        <f>IF(L2151&lt;&gt;1,"",IF(J2151="",0,IF(COUNTIFS($J$4:J2151,J2151)&gt;1,1,0)))</f>
        <v/>
      </c>
      <c r="O2151" s="39">
        <f>IF(L2151&lt;&gt;1,"",IF(J2151="",0,IFERROR(MATCH(J2151,'分け方の表'!$M$4:$M$53,0),0)))</f>
        <v/>
      </c>
      <c r="P2151" s="39">
        <f>IF(L2151&lt;&gt;1,"",IF(SUMPRODUCT((COUNTIFS(C2151,"*"&amp;'分け方の表'!$F$4:$F$23&amp;"*")&gt;0)*('分け方の表'!$F$4:$F$23&lt;&gt;"")*'分け方の表'!$I$4:$I$23)=0,99,1+COUNTIFS('分け方の表'!$I$4:$I$23,"&gt;"&amp;SUMPRODUCT((COUNTIFS(C2151,"*"&amp;'分け方の表'!$F$4:$F$23&amp;"*")&gt;0)*('分け方の表'!$F$4:$F$23&lt;&gt;"")*'分け方の表'!$I$4:$I$23))))</f>
        <v/>
      </c>
      <c r="Q2151" s="39">
        <f>IF(L2151&lt;&gt;1,"",IF(P2151&gt;=99,"",INDEX('分け方の表'!$G$4:$G$23,P2151)&amp;""))</f>
        <v/>
      </c>
      <c r="R2151" s="39">
        <f>IF(L2151&lt;&gt;1,"",IF((F2151="収入")*(G2151="給与")*(E2151&lt;&gt;"")*(COUNTIFS('分け方の表'!$J$4:$J$13,E2151)&gt;0),INDEX('分け方の表'!$K$4:$K$13,MATCH(E2151,'分け方の表'!$J$4:$J$13,0))&amp;"",IFERROR(INDEX('分け方の表'!$C$4:$C$103,MATCH(F2151&amp;"|"&amp;G2151,'分け方の表'!$D$4:$D$103,0))&amp;"",IFERROR(INDEX('分け方の表'!$C$4:$C$103,MATCH(F2151&amp;"|（ほか全部）",'分け方の表'!$D$4:$D$103,0))&amp;"","未分類"))))</f>
        <v/>
      </c>
      <c r="S2151" s="39">
        <f>IF(L2151&lt;&gt;1,"",IF(N2151=1,"",IF(IF(O2151&gt;0,INDEX('分け方の表'!$N$4:$N$53,O2151)&amp;"","")&lt;&gt;"",IF(INDEX('分け方の表'!$N$4:$N$53,O2151)="（数えない）","",INDEX('分け方の表'!$N$4:$N$53,O2151)&amp;""),IF(I2151&amp;""="1",IF((Q2151&lt;&gt;"")*(D2151&lt;0)*(IFERROR(INDEX('入力'!$E$30:$E$88,MATCH(Q2151,'入力'!$A$30:$A$88,0)),"")="貯める・増やす"),Q2151,""),IF(A2151&amp;""="0","",IF(Q2151&lt;&gt;"",Q2151,R2151))))))</f>
        <v/>
      </c>
      <c r="T2151" s="56">
        <f>IF(S2151="","",IF(IFERROR(INDEX('入力'!$E$30:$E$88,MATCH(S2151,'入力'!$A$30:$A$88,0)),"")="入るお金",D2151,-D2151))</f>
        <v/>
      </c>
      <c r="U2151" s="39">
        <f>IF(L2151="","",IF(L2151&lt;&gt;1,"見出しなど",IF(N2151=1,"重なり",IF(S2151="",IF(O2151&gt;0,"数えない（直した）",IF(I2151&amp;""="1","振替",IF(A2151&amp;""="0","計算対象外","数えない"))),IF(COUNTIFS('入力'!$A$30:$A$88,S2151)=0,"一覧にない費目",IF(O2151&gt;0,"直した",IF(S2151="未分類","未分類","OK")))))))</f>
        <v/>
      </c>
    </row>
    <row r="2152">
      <c r="A2152" s="40" t="n"/>
      <c r="B2152" s="34" t="n"/>
      <c r="C2152" s="35" t="n"/>
      <c r="D2152" s="36" t="n"/>
      <c r="E2152" s="35" t="n"/>
      <c r="F2152" s="35" t="n"/>
      <c r="G2152" s="35" t="n"/>
      <c r="H2152" s="35" t="n"/>
      <c r="I2152" s="40" t="n"/>
      <c r="J2152" s="35" t="n"/>
      <c r="L2152" s="39">
        <f>IF(B2152="","",IFERROR(YEAR(B2152)*0+D2152*0+1,0))</f>
        <v/>
      </c>
      <c r="M2152" s="55">
        <f>IF(L2152&lt;&gt;1,"",IF(O2152&gt;0,IF(INDEX('分け方の表'!$O$4:$O$53,O2152)&lt;&gt;"",DATE(YEAR(INDEX('分け方の表'!$O$4:$O$53,O2152)),MONTH(INDEX('分け方の表'!$O$4:$O$53,O2152)),1),DATE(YEAR(B2152),MONTH(B2152),1)),DATE(YEAR(B2152),MONTH(B2152),1)))</f>
        <v/>
      </c>
      <c r="N2152" s="39">
        <f>IF(L2152&lt;&gt;1,"",IF(J2152="",0,IF(COUNTIFS($J$4:J2152,J2152)&gt;1,1,0)))</f>
        <v/>
      </c>
      <c r="O2152" s="39">
        <f>IF(L2152&lt;&gt;1,"",IF(J2152="",0,IFERROR(MATCH(J2152,'分け方の表'!$M$4:$M$53,0),0)))</f>
        <v/>
      </c>
      <c r="P2152" s="39">
        <f>IF(L2152&lt;&gt;1,"",IF(SUMPRODUCT((COUNTIFS(C2152,"*"&amp;'分け方の表'!$F$4:$F$23&amp;"*")&gt;0)*('分け方の表'!$F$4:$F$23&lt;&gt;"")*'分け方の表'!$I$4:$I$23)=0,99,1+COUNTIFS('分け方の表'!$I$4:$I$23,"&gt;"&amp;SUMPRODUCT((COUNTIFS(C2152,"*"&amp;'分け方の表'!$F$4:$F$23&amp;"*")&gt;0)*('分け方の表'!$F$4:$F$23&lt;&gt;"")*'分け方の表'!$I$4:$I$23))))</f>
        <v/>
      </c>
      <c r="Q2152" s="39">
        <f>IF(L2152&lt;&gt;1,"",IF(P2152&gt;=99,"",INDEX('分け方の表'!$G$4:$G$23,P2152)&amp;""))</f>
        <v/>
      </c>
      <c r="R2152" s="39">
        <f>IF(L2152&lt;&gt;1,"",IF((F2152="収入")*(G2152="給与")*(E2152&lt;&gt;"")*(COUNTIFS('分け方の表'!$J$4:$J$13,E2152)&gt;0),INDEX('分け方の表'!$K$4:$K$13,MATCH(E2152,'分け方の表'!$J$4:$J$13,0))&amp;"",IFERROR(INDEX('分け方の表'!$C$4:$C$103,MATCH(F2152&amp;"|"&amp;G2152,'分け方の表'!$D$4:$D$103,0))&amp;"",IFERROR(INDEX('分け方の表'!$C$4:$C$103,MATCH(F2152&amp;"|（ほか全部）",'分け方の表'!$D$4:$D$103,0))&amp;"","未分類"))))</f>
        <v/>
      </c>
      <c r="S2152" s="39">
        <f>IF(L2152&lt;&gt;1,"",IF(N2152=1,"",IF(IF(O2152&gt;0,INDEX('分け方の表'!$N$4:$N$53,O2152)&amp;"","")&lt;&gt;"",IF(INDEX('分け方の表'!$N$4:$N$53,O2152)="（数えない）","",INDEX('分け方の表'!$N$4:$N$53,O2152)&amp;""),IF(I2152&amp;""="1",IF((Q2152&lt;&gt;"")*(D2152&lt;0)*(IFERROR(INDEX('入力'!$E$30:$E$88,MATCH(Q2152,'入力'!$A$30:$A$88,0)),"")="貯める・増やす"),Q2152,""),IF(A2152&amp;""="0","",IF(Q2152&lt;&gt;"",Q2152,R2152))))))</f>
        <v/>
      </c>
      <c r="T2152" s="56">
        <f>IF(S2152="","",IF(IFERROR(INDEX('入力'!$E$30:$E$88,MATCH(S2152,'入力'!$A$30:$A$88,0)),"")="入るお金",D2152,-D2152))</f>
        <v/>
      </c>
      <c r="U2152" s="39">
        <f>IF(L2152="","",IF(L2152&lt;&gt;1,"見出しなど",IF(N2152=1,"重なり",IF(S2152="",IF(O2152&gt;0,"数えない（直した）",IF(I2152&amp;""="1","振替",IF(A2152&amp;""="0","計算対象外","数えない"))),IF(COUNTIFS('入力'!$A$30:$A$88,S2152)=0,"一覧にない費目",IF(O2152&gt;0,"直した",IF(S2152="未分類","未分類","OK")))))))</f>
        <v/>
      </c>
    </row>
    <row r="2153">
      <c r="A2153" s="40" t="n"/>
      <c r="B2153" s="34" t="n"/>
      <c r="C2153" s="35" t="n"/>
      <c r="D2153" s="36" t="n"/>
      <c r="E2153" s="35" t="n"/>
      <c r="F2153" s="35" t="n"/>
      <c r="G2153" s="35" t="n"/>
      <c r="H2153" s="35" t="n"/>
      <c r="I2153" s="40" t="n"/>
      <c r="J2153" s="35" t="n"/>
      <c r="L2153" s="39">
        <f>IF(B2153="","",IFERROR(YEAR(B2153)*0+D2153*0+1,0))</f>
        <v/>
      </c>
      <c r="M2153" s="55">
        <f>IF(L2153&lt;&gt;1,"",IF(O2153&gt;0,IF(INDEX('分け方の表'!$O$4:$O$53,O2153)&lt;&gt;"",DATE(YEAR(INDEX('分け方の表'!$O$4:$O$53,O2153)),MONTH(INDEX('分け方の表'!$O$4:$O$53,O2153)),1),DATE(YEAR(B2153),MONTH(B2153),1)),DATE(YEAR(B2153),MONTH(B2153),1)))</f>
        <v/>
      </c>
      <c r="N2153" s="39">
        <f>IF(L2153&lt;&gt;1,"",IF(J2153="",0,IF(COUNTIFS($J$4:J2153,J2153)&gt;1,1,0)))</f>
        <v/>
      </c>
      <c r="O2153" s="39">
        <f>IF(L2153&lt;&gt;1,"",IF(J2153="",0,IFERROR(MATCH(J2153,'分け方の表'!$M$4:$M$53,0),0)))</f>
        <v/>
      </c>
      <c r="P2153" s="39">
        <f>IF(L2153&lt;&gt;1,"",IF(SUMPRODUCT((COUNTIFS(C2153,"*"&amp;'分け方の表'!$F$4:$F$23&amp;"*")&gt;0)*('分け方の表'!$F$4:$F$23&lt;&gt;"")*'分け方の表'!$I$4:$I$23)=0,99,1+COUNTIFS('分け方の表'!$I$4:$I$23,"&gt;"&amp;SUMPRODUCT((COUNTIFS(C2153,"*"&amp;'分け方の表'!$F$4:$F$23&amp;"*")&gt;0)*('分け方の表'!$F$4:$F$23&lt;&gt;"")*'分け方の表'!$I$4:$I$23))))</f>
        <v/>
      </c>
      <c r="Q2153" s="39">
        <f>IF(L2153&lt;&gt;1,"",IF(P2153&gt;=99,"",INDEX('分け方の表'!$G$4:$G$23,P2153)&amp;""))</f>
        <v/>
      </c>
      <c r="R2153" s="39">
        <f>IF(L2153&lt;&gt;1,"",IF((F2153="収入")*(G2153="給与")*(E2153&lt;&gt;"")*(COUNTIFS('分け方の表'!$J$4:$J$13,E2153)&gt;0),INDEX('分け方の表'!$K$4:$K$13,MATCH(E2153,'分け方の表'!$J$4:$J$13,0))&amp;"",IFERROR(INDEX('分け方の表'!$C$4:$C$103,MATCH(F2153&amp;"|"&amp;G2153,'分け方の表'!$D$4:$D$103,0))&amp;"",IFERROR(INDEX('分け方の表'!$C$4:$C$103,MATCH(F2153&amp;"|（ほか全部）",'分け方の表'!$D$4:$D$103,0))&amp;"","未分類"))))</f>
        <v/>
      </c>
      <c r="S2153" s="39">
        <f>IF(L2153&lt;&gt;1,"",IF(N2153=1,"",IF(IF(O2153&gt;0,INDEX('分け方の表'!$N$4:$N$53,O2153)&amp;"","")&lt;&gt;"",IF(INDEX('分け方の表'!$N$4:$N$53,O2153)="（数えない）","",INDEX('分け方の表'!$N$4:$N$53,O2153)&amp;""),IF(I2153&amp;""="1",IF((Q2153&lt;&gt;"")*(D2153&lt;0)*(IFERROR(INDEX('入力'!$E$30:$E$88,MATCH(Q2153,'入力'!$A$30:$A$88,0)),"")="貯める・増やす"),Q2153,""),IF(A2153&amp;""="0","",IF(Q2153&lt;&gt;"",Q2153,R2153))))))</f>
        <v/>
      </c>
      <c r="T2153" s="56">
        <f>IF(S2153="","",IF(IFERROR(INDEX('入力'!$E$30:$E$88,MATCH(S2153,'入力'!$A$30:$A$88,0)),"")="入るお金",D2153,-D2153))</f>
        <v/>
      </c>
      <c r="U2153" s="39">
        <f>IF(L2153="","",IF(L2153&lt;&gt;1,"見出しなど",IF(N2153=1,"重なり",IF(S2153="",IF(O2153&gt;0,"数えない（直した）",IF(I2153&amp;""="1","振替",IF(A2153&amp;""="0","計算対象外","数えない"))),IF(COUNTIFS('入力'!$A$30:$A$88,S2153)=0,"一覧にない費目",IF(O2153&gt;0,"直した",IF(S2153="未分類","未分類","OK")))))))</f>
        <v/>
      </c>
    </row>
    <row r="2154">
      <c r="A2154" s="40" t="n"/>
      <c r="B2154" s="34" t="n"/>
      <c r="C2154" s="35" t="n"/>
      <c r="D2154" s="36" t="n"/>
      <c r="E2154" s="35" t="n"/>
      <c r="F2154" s="35" t="n"/>
      <c r="G2154" s="35" t="n"/>
      <c r="H2154" s="35" t="n"/>
      <c r="I2154" s="40" t="n"/>
      <c r="J2154" s="35" t="n"/>
      <c r="L2154" s="39">
        <f>IF(B2154="","",IFERROR(YEAR(B2154)*0+D2154*0+1,0))</f>
        <v/>
      </c>
      <c r="M2154" s="55">
        <f>IF(L2154&lt;&gt;1,"",IF(O2154&gt;0,IF(INDEX('分け方の表'!$O$4:$O$53,O2154)&lt;&gt;"",DATE(YEAR(INDEX('分け方の表'!$O$4:$O$53,O2154)),MONTH(INDEX('分け方の表'!$O$4:$O$53,O2154)),1),DATE(YEAR(B2154),MONTH(B2154),1)),DATE(YEAR(B2154),MONTH(B2154),1)))</f>
        <v/>
      </c>
      <c r="N2154" s="39">
        <f>IF(L2154&lt;&gt;1,"",IF(J2154="",0,IF(COUNTIFS($J$4:J2154,J2154)&gt;1,1,0)))</f>
        <v/>
      </c>
      <c r="O2154" s="39">
        <f>IF(L2154&lt;&gt;1,"",IF(J2154="",0,IFERROR(MATCH(J2154,'分け方の表'!$M$4:$M$53,0),0)))</f>
        <v/>
      </c>
      <c r="P2154" s="39">
        <f>IF(L2154&lt;&gt;1,"",IF(SUMPRODUCT((COUNTIFS(C2154,"*"&amp;'分け方の表'!$F$4:$F$23&amp;"*")&gt;0)*('分け方の表'!$F$4:$F$23&lt;&gt;"")*'分け方の表'!$I$4:$I$23)=0,99,1+COUNTIFS('分け方の表'!$I$4:$I$23,"&gt;"&amp;SUMPRODUCT((COUNTIFS(C2154,"*"&amp;'分け方の表'!$F$4:$F$23&amp;"*")&gt;0)*('分け方の表'!$F$4:$F$23&lt;&gt;"")*'分け方の表'!$I$4:$I$23))))</f>
        <v/>
      </c>
      <c r="Q2154" s="39">
        <f>IF(L2154&lt;&gt;1,"",IF(P2154&gt;=99,"",INDEX('分け方の表'!$G$4:$G$23,P2154)&amp;""))</f>
        <v/>
      </c>
      <c r="R2154" s="39">
        <f>IF(L2154&lt;&gt;1,"",IF((F2154="収入")*(G2154="給与")*(E2154&lt;&gt;"")*(COUNTIFS('分け方の表'!$J$4:$J$13,E2154)&gt;0),INDEX('分け方の表'!$K$4:$K$13,MATCH(E2154,'分け方の表'!$J$4:$J$13,0))&amp;"",IFERROR(INDEX('分け方の表'!$C$4:$C$103,MATCH(F2154&amp;"|"&amp;G2154,'分け方の表'!$D$4:$D$103,0))&amp;"",IFERROR(INDEX('分け方の表'!$C$4:$C$103,MATCH(F2154&amp;"|（ほか全部）",'分け方の表'!$D$4:$D$103,0))&amp;"","未分類"))))</f>
        <v/>
      </c>
      <c r="S2154" s="39">
        <f>IF(L2154&lt;&gt;1,"",IF(N2154=1,"",IF(IF(O2154&gt;0,INDEX('分け方の表'!$N$4:$N$53,O2154)&amp;"","")&lt;&gt;"",IF(INDEX('分け方の表'!$N$4:$N$53,O2154)="（数えない）","",INDEX('分け方の表'!$N$4:$N$53,O2154)&amp;""),IF(I2154&amp;""="1",IF((Q2154&lt;&gt;"")*(D2154&lt;0)*(IFERROR(INDEX('入力'!$E$30:$E$88,MATCH(Q2154,'入力'!$A$30:$A$88,0)),"")="貯める・増やす"),Q2154,""),IF(A2154&amp;""="0","",IF(Q2154&lt;&gt;"",Q2154,R2154))))))</f>
        <v/>
      </c>
      <c r="T2154" s="56">
        <f>IF(S2154="","",IF(IFERROR(INDEX('入力'!$E$30:$E$88,MATCH(S2154,'入力'!$A$30:$A$88,0)),"")="入るお金",D2154,-D2154))</f>
        <v/>
      </c>
      <c r="U2154" s="39">
        <f>IF(L2154="","",IF(L2154&lt;&gt;1,"見出しなど",IF(N2154=1,"重なり",IF(S2154="",IF(O2154&gt;0,"数えない（直した）",IF(I2154&amp;""="1","振替",IF(A2154&amp;""="0","計算対象外","数えない"))),IF(COUNTIFS('入力'!$A$30:$A$88,S2154)=0,"一覧にない費目",IF(O2154&gt;0,"直した",IF(S2154="未分類","未分類","OK")))))))</f>
        <v/>
      </c>
    </row>
    <row r="2155">
      <c r="A2155" s="40" t="n"/>
      <c r="B2155" s="34" t="n"/>
      <c r="C2155" s="35" t="n"/>
      <c r="D2155" s="36" t="n"/>
      <c r="E2155" s="35" t="n"/>
      <c r="F2155" s="35" t="n"/>
      <c r="G2155" s="35" t="n"/>
      <c r="H2155" s="35" t="n"/>
      <c r="I2155" s="40" t="n"/>
      <c r="J2155" s="35" t="n"/>
      <c r="L2155" s="39">
        <f>IF(B2155="","",IFERROR(YEAR(B2155)*0+D2155*0+1,0))</f>
        <v/>
      </c>
      <c r="M2155" s="55">
        <f>IF(L2155&lt;&gt;1,"",IF(O2155&gt;0,IF(INDEX('分け方の表'!$O$4:$O$53,O2155)&lt;&gt;"",DATE(YEAR(INDEX('分け方の表'!$O$4:$O$53,O2155)),MONTH(INDEX('分け方の表'!$O$4:$O$53,O2155)),1),DATE(YEAR(B2155),MONTH(B2155),1)),DATE(YEAR(B2155),MONTH(B2155),1)))</f>
        <v/>
      </c>
      <c r="N2155" s="39">
        <f>IF(L2155&lt;&gt;1,"",IF(J2155="",0,IF(COUNTIFS($J$4:J2155,J2155)&gt;1,1,0)))</f>
        <v/>
      </c>
      <c r="O2155" s="39">
        <f>IF(L2155&lt;&gt;1,"",IF(J2155="",0,IFERROR(MATCH(J2155,'分け方の表'!$M$4:$M$53,0),0)))</f>
        <v/>
      </c>
      <c r="P2155" s="39">
        <f>IF(L2155&lt;&gt;1,"",IF(SUMPRODUCT((COUNTIFS(C2155,"*"&amp;'分け方の表'!$F$4:$F$23&amp;"*")&gt;0)*('分け方の表'!$F$4:$F$23&lt;&gt;"")*'分け方の表'!$I$4:$I$23)=0,99,1+COUNTIFS('分け方の表'!$I$4:$I$23,"&gt;"&amp;SUMPRODUCT((COUNTIFS(C2155,"*"&amp;'分け方の表'!$F$4:$F$23&amp;"*")&gt;0)*('分け方の表'!$F$4:$F$23&lt;&gt;"")*'分け方の表'!$I$4:$I$23))))</f>
        <v/>
      </c>
      <c r="Q2155" s="39">
        <f>IF(L2155&lt;&gt;1,"",IF(P2155&gt;=99,"",INDEX('分け方の表'!$G$4:$G$23,P2155)&amp;""))</f>
        <v/>
      </c>
      <c r="R2155" s="39">
        <f>IF(L2155&lt;&gt;1,"",IF((F2155="収入")*(G2155="給与")*(E2155&lt;&gt;"")*(COUNTIFS('分け方の表'!$J$4:$J$13,E2155)&gt;0),INDEX('分け方の表'!$K$4:$K$13,MATCH(E2155,'分け方の表'!$J$4:$J$13,0))&amp;"",IFERROR(INDEX('分け方の表'!$C$4:$C$103,MATCH(F2155&amp;"|"&amp;G2155,'分け方の表'!$D$4:$D$103,0))&amp;"",IFERROR(INDEX('分け方の表'!$C$4:$C$103,MATCH(F2155&amp;"|（ほか全部）",'分け方の表'!$D$4:$D$103,0))&amp;"","未分類"))))</f>
        <v/>
      </c>
      <c r="S2155" s="39">
        <f>IF(L2155&lt;&gt;1,"",IF(N2155=1,"",IF(IF(O2155&gt;0,INDEX('分け方の表'!$N$4:$N$53,O2155)&amp;"","")&lt;&gt;"",IF(INDEX('分け方の表'!$N$4:$N$53,O2155)="（数えない）","",INDEX('分け方の表'!$N$4:$N$53,O2155)&amp;""),IF(I2155&amp;""="1",IF((Q2155&lt;&gt;"")*(D2155&lt;0)*(IFERROR(INDEX('入力'!$E$30:$E$88,MATCH(Q2155,'入力'!$A$30:$A$88,0)),"")="貯める・増やす"),Q2155,""),IF(A2155&amp;""="0","",IF(Q2155&lt;&gt;"",Q2155,R2155))))))</f>
        <v/>
      </c>
      <c r="T2155" s="56">
        <f>IF(S2155="","",IF(IFERROR(INDEX('入力'!$E$30:$E$88,MATCH(S2155,'入力'!$A$30:$A$88,0)),"")="入るお金",D2155,-D2155))</f>
        <v/>
      </c>
      <c r="U2155" s="39">
        <f>IF(L2155="","",IF(L2155&lt;&gt;1,"見出しなど",IF(N2155=1,"重なり",IF(S2155="",IF(O2155&gt;0,"数えない（直した）",IF(I2155&amp;""="1","振替",IF(A2155&amp;""="0","計算対象外","数えない"))),IF(COUNTIFS('入力'!$A$30:$A$88,S2155)=0,"一覧にない費目",IF(O2155&gt;0,"直した",IF(S2155="未分類","未分類","OK")))))))</f>
        <v/>
      </c>
    </row>
    <row r="2156">
      <c r="A2156" s="40" t="n"/>
      <c r="B2156" s="34" t="n"/>
      <c r="C2156" s="35" t="n"/>
      <c r="D2156" s="36" t="n"/>
      <c r="E2156" s="35" t="n"/>
      <c r="F2156" s="35" t="n"/>
      <c r="G2156" s="35" t="n"/>
      <c r="H2156" s="35" t="n"/>
      <c r="I2156" s="40" t="n"/>
      <c r="J2156" s="35" t="n"/>
      <c r="L2156" s="39">
        <f>IF(B2156="","",IFERROR(YEAR(B2156)*0+D2156*0+1,0))</f>
        <v/>
      </c>
      <c r="M2156" s="55">
        <f>IF(L2156&lt;&gt;1,"",IF(O2156&gt;0,IF(INDEX('分け方の表'!$O$4:$O$53,O2156)&lt;&gt;"",DATE(YEAR(INDEX('分け方の表'!$O$4:$O$53,O2156)),MONTH(INDEX('分け方の表'!$O$4:$O$53,O2156)),1),DATE(YEAR(B2156),MONTH(B2156),1)),DATE(YEAR(B2156),MONTH(B2156),1)))</f>
        <v/>
      </c>
      <c r="N2156" s="39">
        <f>IF(L2156&lt;&gt;1,"",IF(J2156="",0,IF(COUNTIFS($J$4:J2156,J2156)&gt;1,1,0)))</f>
        <v/>
      </c>
      <c r="O2156" s="39">
        <f>IF(L2156&lt;&gt;1,"",IF(J2156="",0,IFERROR(MATCH(J2156,'分け方の表'!$M$4:$M$53,0),0)))</f>
        <v/>
      </c>
      <c r="P2156" s="39">
        <f>IF(L2156&lt;&gt;1,"",IF(SUMPRODUCT((COUNTIFS(C2156,"*"&amp;'分け方の表'!$F$4:$F$23&amp;"*")&gt;0)*('分け方の表'!$F$4:$F$23&lt;&gt;"")*'分け方の表'!$I$4:$I$23)=0,99,1+COUNTIFS('分け方の表'!$I$4:$I$23,"&gt;"&amp;SUMPRODUCT((COUNTIFS(C2156,"*"&amp;'分け方の表'!$F$4:$F$23&amp;"*")&gt;0)*('分け方の表'!$F$4:$F$23&lt;&gt;"")*'分け方の表'!$I$4:$I$23))))</f>
        <v/>
      </c>
      <c r="Q2156" s="39">
        <f>IF(L2156&lt;&gt;1,"",IF(P2156&gt;=99,"",INDEX('分け方の表'!$G$4:$G$23,P2156)&amp;""))</f>
        <v/>
      </c>
      <c r="R2156" s="39">
        <f>IF(L2156&lt;&gt;1,"",IF((F2156="収入")*(G2156="給与")*(E2156&lt;&gt;"")*(COUNTIFS('分け方の表'!$J$4:$J$13,E2156)&gt;0),INDEX('分け方の表'!$K$4:$K$13,MATCH(E2156,'分け方の表'!$J$4:$J$13,0))&amp;"",IFERROR(INDEX('分け方の表'!$C$4:$C$103,MATCH(F2156&amp;"|"&amp;G2156,'分け方の表'!$D$4:$D$103,0))&amp;"",IFERROR(INDEX('分け方の表'!$C$4:$C$103,MATCH(F2156&amp;"|（ほか全部）",'分け方の表'!$D$4:$D$103,0))&amp;"","未分類"))))</f>
        <v/>
      </c>
      <c r="S2156" s="39">
        <f>IF(L2156&lt;&gt;1,"",IF(N2156=1,"",IF(IF(O2156&gt;0,INDEX('分け方の表'!$N$4:$N$53,O2156)&amp;"","")&lt;&gt;"",IF(INDEX('分け方の表'!$N$4:$N$53,O2156)="（数えない）","",INDEX('分け方の表'!$N$4:$N$53,O2156)&amp;""),IF(I2156&amp;""="1",IF((Q2156&lt;&gt;"")*(D2156&lt;0)*(IFERROR(INDEX('入力'!$E$30:$E$88,MATCH(Q2156,'入力'!$A$30:$A$88,0)),"")="貯める・増やす"),Q2156,""),IF(A2156&amp;""="0","",IF(Q2156&lt;&gt;"",Q2156,R2156))))))</f>
        <v/>
      </c>
      <c r="T2156" s="56">
        <f>IF(S2156="","",IF(IFERROR(INDEX('入力'!$E$30:$E$88,MATCH(S2156,'入力'!$A$30:$A$88,0)),"")="入るお金",D2156,-D2156))</f>
        <v/>
      </c>
      <c r="U2156" s="39">
        <f>IF(L2156="","",IF(L2156&lt;&gt;1,"見出しなど",IF(N2156=1,"重なり",IF(S2156="",IF(O2156&gt;0,"数えない（直した）",IF(I2156&amp;""="1","振替",IF(A2156&amp;""="0","計算対象外","数えない"))),IF(COUNTIFS('入力'!$A$30:$A$88,S2156)=0,"一覧にない費目",IF(O2156&gt;0,"直した",IF(S2156="未分類","未分類","OK")))))))</f>
        <v/>
      </c>
    </row>
    <row r="2157">
      <c r="A2157" s="40" t="n"/>
      <c r="B2157" s="34" t="n"/>
      <c r="C2157" s="35" t="n"/>
      <c r="D2157" s="36" t="n"/>
      <c r="E2157" s="35" t="n"/>
      <c r="F2157" s="35" t="n"/>
      <c r="G2157" s="35" t="n"/>
      <c r="H2157" s="35" t="n"/>
      <c r="I2157" s="40" t="n"/>
      <c r="J2157" s="35" t="n"/>
      <c r="L2157" s="39">
        <f>IF(B2157="","",IFERROR(YEAR(B2157)*0+D2157*0+1,0))</f>
        <v/>
      </c>
      <c r="M2157" s="55">
        <f>IF(L2157&lt;&gt;1,"",IF(O2157&gt;0,IF(INDEX('分け方の表'!$O$4:$O$53,O2157)&lt;&gt;"",DATE(YEAR(INDEX('分け方の表'!$O$4:$O$53,O2157)),MONTH(INDEX('分け方の表'!$O$4:$O$53,O2157)),1),DATE(YEAR(B2157),MONTH(B2157),1)),DATE(YEAR(B2157),MONTH(B2157),1)))</f>
        <v/>
      </c>
      <c r="N2157" s="39">
        <f>IF(L2157&lt;&gt;1,"",IF(J2157="",0,IF(COUNTIFS($J$4:J2157,J2157)&gt;1,1,0)))</f>
        <v/>
      </c>
      <c r="O2157" s="39">
        <f>IF(L2157&lt;&gt;1,"",IF(J2157="",0,IFERROR(MATCH(J2157,'分け方の表'!$M$4:$M$53,0),0)))</f>
        <v/>
      </c>
      <c r="P2157" s="39">
        <f>IF(L2157&lt;&gt;1,"",IF(SUMPRODUCT((COUNTIFS(C2157,"*"&amp;'分け方の表'!$F$4:$F$23&amp;"*")&gt;0)*('分け方の表'!$F$4:$F$23&lt;&gt;"")*'分け方の表'!$I$4:$I$23)=0,99,1+COUNTIFS('分け方の表'!$I$4:$I$23,"&gt;"&amp;SUMPRODUCT((COUNTIFS(C2157,"*"&amp;'分け方の表'!$F$4:$F$23&amp;"*")&gt;0)*('分け方の表'!$F$4:$F$23&lt;&gt;"")*'分け方の表'!$I$4:$I$23))))</f>
        <v/>
      </c>
      <c r="Q2157" s="39">
        <f>IF(L2157&lt;&gt;1,"",IF(P2157&gt;=99,"",INDEX('分け方の表'!$G$4:$G$23,P2157)&amp;""))</f>
        <v/>
      </c>
      <c r="R2157" s="39">
        <f>IF(L2157&lt;&gt;1,"",IF((F2157="収入")*(G2157="給与")*(E2157&lt;&gt;"")*(COUNTIFS('分け方の表'!$J$4:$J$13,E2157)&gt;0),INDEX('分け方の表'!$K$4:$K$13,MATCH(E2157,'分け方の表'!$J$4:$J$13,0))&amp;"",IFERROR(INDEX('分け方の表'!$C$4:$C$103,MATCH(F2157&amp;"|"&amp;G2157,'分け方の表'!$D$4:$D$103,0))&amp;"",IFERROR(INDEX('分け方の表'!$C$4:$C$103,MATCH(F2157&amp;"|（ほか全部）",'分け方の表'!$D$4:$D$103,0))&amp;"","未分類"))))</f>
        <v/>
      </c>
      <c r="S2157" s="39">
        <f>IF(L2157&lt;&gt;1,"",IF(N2157=1,"",IF(IF(O2157&gt;0,INDEX('分け方の表'!$N$4:$N$53,O2157)&amp;"","")&lt;&gt;"",IF(INDEX('分け方の表'!$N$4:$N$53,O2157)="（数えない）","",INDEX('分け方の表'!$N$4:$N$53,O2157)&amp;""),IF(I2157&amp;""="1",IF((Q2157&lt;&gt;"")*(D2157&lt;0)*(IFERROR(INDEX('入力'!$E$30:$E$88,MATCH(Q2157,'入力'!$A$30:$A$88,0)),"")="貯める・増やす"),Q2157,""),IF(A2157&amp;""="0","",IF(Q2157&lt;&gt;"",Q2157,R2157))))))</f>
        <v/>
      </c>
      <c r="T2157" s="56">
        <f>IF(S2157="","",IF(IFERROR(INDEX('入力'!$E$30:$E$88,MATCH(S2157,'入力'!$A$30:$A$88,0)),"")="入るお金",D2157,-D2157))</f>
        <v/>
      </c>
      <c r="U2157" s="39">
        <f>IF(L2157="","",IF(L2157&lt;&gt;1,"見出しなど",IF(N2157=1,"重なり",IF(S2157="",IF(O2157&gt;0,"数えない（直した）",IF(I2157&amp;""="1","振替",IF(A2157&amp;""="0","計算対象外","数えない"))),IF(COUNTIFS('入力'!$A$30:$A$88,S2157)=0,"一覧にない費目",IF(O2157&gt;0,"直した",IF(S2157="未分類","未分類","OK")))))))</f>
        <v/>
      </c>
    </row>
    <row r="2158">
      <c r="A2158" s="40" t="n"/>
      <c r="B2158" s="34" t="n"/>
      <c r="C2158" s="35" t="n"/>
      <c r="D2158" s="36" t="n"/>
      <c r="E2158" s="35" t="n"/>
      <c r="F2158" s="35" t="n"/>
      <c r="G2158" s="35" t="n"/>
      <c r="H2158" s="35" t="n"/>
      <c r="I2158" s="40" t="n"/>
      <c r="J2158" s="35" t="n"/>
      <c r="L2158" s="39">
        <f>IF(B2158="","",IFERROR(YEAR(B2158)*0+D2158*0+1,0))</f>
        <v/>
      </c>
      <c r="M2158" s="55">
        <f>IF(L2158&lt;&gt;1,"",IF(O2158&gt;0,IF(INDEX('分け方の表'!$O$4:$O$53,O2158)&lt;&gt;"",DATE(YEAR(INDEX('分け方の表'!$O$4:$O$53,O2158)),MONTH(INDEX('分け方の表'!$O$4:$O$53,O2158)),1),DATE(YEAR(B2158),MONTH(B2158),1)),DATE(YEAR(B2158),MONTH(B2158),1)))</f>
        <v/>
      </c>
      <c r="N2158" s="39">
        <f>IF(L2158&lt;&gt;1,"",IF(J2158="",0,IF(COUNTIFS($J$4:J2158,J2158)&gt;1,1,0)))</f>
        <v/>
      </c>
      <c r="O2158" s="39">
        <f>IF(L2158&lt;&gt;1,"",IF(J2158="",0,IFERROR(MATCH(J2158,'分け方の表'!$M$4:$M$53,0),0)))</f>
        <v/>
      </c>
      <c r="P2158" s="39">
        <f>IF(L2158&lt;&gt;1,"",IF(SUMPRODUCT((COUNTIFS(C2158,"*"&amp;'分け方の表'!$F$4:$F$23&amp;"*")&gt;0)*('分け方の表'!$F$4:$F$23&lt;&gt;"")*'分け方の表'!$I$4:$I$23)=0,99,1+COUNTIFS('分け方の表'!$I$4:$I$23,"&gt;"&amp;SUMPRODUCT((COUNTIFS(C2158,"*"&amp;'分け方の表'!$F$4:$F$23&amp;"*")&gt;0)*('分け方の表'!$F$4:$F$23&lt;&gt;"")*'分け方の表'!$I$4:$I$23))))</f>
        <v/>
      </c>
      <c r="Q2158" s="39">
        <f>IF(L2158&lt;&gt;1,"",IF(P2158&gt;=99,"",INDEX('分け方の表'!$G$4:$G$23,P2158)&amp;""))</f>
        <v/>
      </c>
      <c r="R2158" s="39">
        <f>IF(L2158&lt;&gt;1,"",IF((F2158="収入")*(G2158="給与")*(E2158&lt;&gt;"")*(COUNTIFS('分け方の表'!$J$4:$J$13,E2158)&gt;0),INDEX('分け方の表'!$K$4:$K$13,MATCH(E2158,'分け方の表'!$J$4:$J$13,0))&amp;"",IFERROR(INDEX('分け方の表'!$C$4:$C$103,MATCH(F2158&amp;"|"&amp;G2158,'分け方の表'!$D$4:$D$103,0))&amp;"",IFERROR(INDEX('分け方の表'!$C$4:$C$103,MATCH(F2158&amp;"|（ほか全部）",'分け方の表'!$D$4:$D$103,0))&amp;"","未分類"))))</f>
        <v/>
      </c>
      <c r="S2158" s="39">
        <f>IF(L2158&lt;&gt;1,"",IF(N2158=1,"",IF(IF(O2158&gt;0,INDEX('分け方の表'!$N$4:$N$53,O2158)&amp;"","")&lt;&gt;"",IF(INDEX('分け方の表'!$N$4:$N$53,O2158)="（数えない）","",INDEX('分け方の表'!$N$4:$N$53,O2158)&amp;""),IF(I2158&amp;""="1",IF((Q2158&lt;&gt;"")*(D2158&lt;0)*(IFERROR(INDEX('入力'!$E$30:$E$88,MATCH(Q2158,'入力'!$A$30:$A$88,0)),"")="貯める・増やす"),Q2158,""),IF(A2158&amp;""="0","",IF(Q2158&lt;&gt;"",Q2158,R2158))))))</f>
        <v/>
      </c>
      <c r="T2158" s="56">
        <f>IF(S2158="","",IF(IFERROR(INDEX('入力'!$E$30:$E$88,MATCH(S2158,'入力'!$A$30:$A$88,0)),"")="入るお金",D2158,-D2158))</f>
        <v/>
      </c>
      <c r="U2158" s="39">
        <f>IF(L2158="","",IF(L2158&lt;&gt;1,"見出しなど",IF(N2158=1,"重なり",IF(S2158="",IF(O2158&gt;0,"数えない（直した）",IF(I2158&amp;""="1","振替",IF(A2158&amp;""="0","計算対象外","数えない"))),IF(COUNTIFS('入力'!$A$30:$A$88,S2158)=0,"一覧にない費目",IF(O2158&gt;0,"直した",IF(S2158="未分類","未分類","OK")))))))</f>
        <v/>
      </c>
    </row>
    <row r="2159">
      <c r="A2159" s="40" t="n"/>
      <c r="B2159" s="34" t="n"/>
      <c r="C2159" s="35" t="n"/>
      <c r="D2159" s="36" t="n"/>
      <c r="E2159" s="35" t="n"/>
      <c r="F2159" s="35" t="n"/>
      <c r="G2159" s="35" t="n"/>
      <c r="H2159" s="35" t="n"/>
      <c r="I2159" s="40" t="n"/>
      <c r="J2159" s="35" t="n"/>
      <c r="L2159" s="39">
        <f>IF(B2159="","",IFERROR(YEAR(B2159)*0+D2159*0+1,0))</f>
        <v/>
      </c>
      <c r="M2159" s="55">
        <f>IF(L2159&lt;&gt;1,"",IF(O2159&gt;0,IF(INDEX('分け方の表'!$O$4:$O$53,O2159)&lt;&gt;"",DATE(YEAR(INDEX('分け方の表'!$O$4:$O$53,O2159)),MONTH(INDEX('分け方の表'!$O$4:$O$53,O2159)),1),DATE(YEAR(B2159),MONTH(B2159),1)),DATE(YEAR(B2159),MONTH(B2159),1)))</f>
        <v/>
      </c>
      <c r="N2159" s="39">
        <f>IF(L2159&lt;&gt;1,"",IF(J2159="",0,IF(COUNTIFS($J$4:J2159,J2159)&gt;1,1,0)))</f>
        <v/>
      </c>
      <c r="O2159" s="39">
        <f>IF(L2159&lt;&gt;1,"",IF(J2159="",0,IFERROR(MATCH(J2159,'分け方の表'!$M$4:$M$53,0),0)))</f>
        <v/>
      </c>
      <c r="P2159" s="39">
        <f>IF(L2159&lt;&gt;1,"",IF(SUMPRODUCT((COUNTIFS(C2159,"*"&amp;'分け方の表'!$F$4:$F$23&amp;"*")&gt;0)*('分け方の表'!$F$4:$F$23&lt;&gt;"")*'分け方の表'!$I$4:$I$23)=0,99,1+COUNTIFS('分け方の表'!$I$4:$I$23,"&gt;"&amp;SUMPRODUCT((COUNTIFS(C2159,"*"&amp;'分け方の表'!$F$4:$F$23&amp;"*")&gt;0)*('分け方の表'!$F$4:$F$23&lt;&gt;"")*'分け方の表'!$I$4:$I$23))))</f>
        <v/>
      </c>
      <c r="Q2159" s="39">
        <f>IF(L2159&lt;&gt;1,"",IF(P2159&gt;=99,"",INDEX('分け方の表'!$G$4:$G$23,P2159)&amp;""))</f>
        <v/>
      </c>
      <c r="R2159" s="39">
        <f>IF(L2159&lt;&gt;1,"",IF((F2159="収入")*(G2159="給与")*(E2159&lt;&gt;"")*(COUNTIFS('分け方の表'!$J$4:$J$13,E2159)&gt;0),INDEX('分け方の表'!$K$4:$K$13,MATCH(E2159,'分け方の表'!$J$4:$J$13,0))&amp;"",IFERROR(INDEX('分け方の表'!$C$4:$C$103,MATCH(F2159&amp;"|"&amp;G2159,'分け方の表'!$D$4:$D$103,0))&amp;"",IFERROR(INDEX('分け方の表'!$C$4:$C$103,MATCH(F2159&amp;"|（ほか全部）",'分け方の表'!$D$4:$D$103,0))&amp;"","未分類"))))</f>
        <v/>
      </c>
      <c r="S2159" s="39">
        <f>IF(L2159&lt;&gt;1,"",IF(N2159=1,"",IF(IF(O2159&gt;0,INDEX('分け方の表'!$N$4:$N$53,O2159)&amp;"","")&lt;&gt;"",IF(INDEX('分け方の表'!$N$4:$N$53,O2159)="（数えない）","",INDEX('分け方の表'!$N$4:$N$53,O2159)&amp;""),IF(I2159&amp;""="1",IF((Q2159&lt;&gt;"")*(D2159&lt;0)*(IFERROR(INDEX('入力'!$E$30:$E$88,MATCH(Q2159,'入力'!$A$30:$A$88,0)),"")="貯める・増やす"),Q2159,""),IF(A2159&amp;""="0","",IF(Q2159&lt;&gt;"",Q2159,R2159))))))</f>
        <v/>
      </c>
      <c r="T2159" s="56">
        <f>IF(S2159="","",IF(IFERROR(INDEX('入力'!$E$30:$E$88,MATCH(S2159,'入力'!$A$30:$A$88,0)),"")="入るお金",D2159,-D2159))</f>
        <v/>
      </c>
      <c r="U2159" s="39">
        <f>IF(L2159="","",IF(L2159&lt;&gt;1,"見出しなど",IF(N2159=1,"重なり",IF(S2159="",IF(O2159&gt;0,"数えない（直した）",IF(I2159&amp;""="1","振替",IF(A2159&amp;""="0","計算対象外","数えない"))),IF(COUNTIFS('入力'!$A$30:$A$88,S2159)=0,"一覧にない費目",IF(O2159&gt;0,"直した",IF(S2159="未分類","未分類","OK")))))))</f>
        <v/>
      </c>
    </row>
    <row r="2160">
      <c r="A2160" s="40" t="n"/>
      <c r="B2160" s="34" t="n"/>
      <c r="C2160" s="35" t="n"/>
      <c r="D2160" s="36" t="n"/>
      <c r="E2160" s="35" t="n"/>
      <c r="F2160" s="35" t="n"/>
      <c r="G2160" s="35" t="n"/>
      <c r="H2160" s="35" t="n"/>
      <c r="I2160" s="40" t="n"/>
      <c r="J2160" s="35" t="n"/>
      <c r="L2160" s="39">
        <f>IF(B2160="","",IFERROR(YEAR(B2160)*0+D2160*0+1,0))</f>
        <v/>
      </c>
      <c r="M2160" s="55">
        <f>IF(L2160&lt;&gt;1,"",IF(O2160&gt;0,IF(INDEX('分け方の表'!$O$4:$O$53,O2160)&lt;&gt;"",DATE(YEAR(INDEX('分け方の表'!$O$4:$O$53,O2160)),MONTH(INDEX('分け方の表'!$O$4:$O$53,O2160)),1),DATE(YEAR(B2160),MONTH(B2160),1)),DATE(YEAR(B2160),MONTH(B2160),1)))</f>
        <v/>
      </c>
      <c r="N2160" s="39">
        <f>IF(L2160&lt;&gt;1,"",IF(J2160="",0,IF(COUNTIFS($J$4:J2160,J2160)&gt;1,1,0)))</f>
        <v/>
      </c>
      <c r="O2160" s="39">
        <f>IF(L2160&lt;&gt;1,"",IF(J2160="",0,IFERROR(MATCH(J2160,'分け方の表'!$M$4:$M$53,0),0)))</f>
        <v/>
      </c>
      <c r="P2160" s="39">
        <f>IF(L2160&lt;&gt;1,"",IF(SUMPRODUCT((COUNTIFS(C2160,"*"&amp;'分け方の表'!$F$4:$F$23&amp;"*")&gt;0)*('分け方の表'!$F$4:$F$23&lt;&gt;"")*'分け方の表'!$I$4:$I$23)=0,99,1+COUNTIFS('分け方の表'!$I$4:$I$23,"&gt;"&amp;SUMPRODUCT((COUNTIFS(C2160,"*"&amp;'分け方の表'!$F$4:$F$23&amp;"*")&gt;0)*('分け方の表'!$F$4:$F$23&lt;&gt;"")*'分け方の表'!$I$4:$I$23))))</f>
        <v/>
      </c>
      <c r="Q2160" s="39">
        <f>IF(L2160&lt;&gt;1,"",IF(P2160&gt;=99,"",INDEX('分け方の表'!$G$4:$G$23,P2160)&amp;""))</f>
        <v/>
      </c>
      <c r="R2160" s="39">
        <f>IF(L2160&lt;&gt;1,"",IF((F2160="収入")*(G2160="給与")*(E2160&lt;&gt;"")*(COUNTIFS('分け方の表'!$J$4:$J$13,E2160)&gt;0),INDEX('分け方の表'!$K$4:$K$13,MATCH(E2160,'分け方の表'!$J$4:$J$13,0))&amp;"",IFERROR(INDEX('分け方の表'!$C$4:$C$103,MATCH(F2160&amp;"|"&amp;G2160,'分け方の表'!$D$4:$D$103,0))&amp;"",IFERROR(INDEX('分け方の表'!$C$4:$C$103,MATCH(F2160&amp;"|（ほか全部）",'分け方の表'!$D$4:$D$103,0))&amp;"","未分類"))))</f>
        <v/>
      </c>
      <c r="S2160" s="39">
        <f>IF(L2160&lt;&gt;1,"",IF(N2160=1,"",IF(IF(O2160&gt;0,INDEX('分け方の表'!$N$4:$N$53,O2160)&amp;"","")&lt;&gt;"",IF(INDEX('分け方の表'!$N$4:$N$53,O2160)="（数えない）","",INDEX('分け方の表'!$N$4:$N$53,O2160)&amp;""),IF(I2160&amp;""="1",IF((Q2160&lt;&gt;"")*(D2160&lt;0)*(IFERROR(INDEX('入力'!$E$30:$E$88,MATCH(Q2160,'入力'!$A$30:$A$88,0)),"")="貯める・増やす"),Q2160,""),IF(A2160&amp;""="0","",IF(Q2160&lt;&gt;"",Q2160,R2160))))))</f>
        <v/>
      </c>
      <c r="T2160" s="56">
        <f>IF(S2160="","",IF(IFERROR(INDEX('入力'!$E$30:$E$88,MATCH(S2160,'入力'!$A$30:$A$88,0)),"")="入るお金",D2160,-D2160))</f>
        <v/>
      </c>
      <c r="U2160" s="39">
        <f>IF(L2160="","",IF(L2160&lt;&gt;1,"見出しなど",IF(N2160=1,"重なり",IF(S2160="",IF(O2160&gt;0,"数えない（直した）",IF(I2160&amp;""="1","振替",IF(A2160&amp;""="0","計算対象外","数えない"))),IF(COUNTIFS('入力'!$A$30:$A$88,S2160)=0,"一覧にない費目",IF(O2160&gt;0,"直した",IF(S2160="未分類","未分類","OK")))))))</f>
        <v/>
      </c>
    </row>
    <row r="2161">
      <c r="A2161" s="40" t="n"/>
      <c r="B2161" s="34" t="n"/>
      <c r="C2161" s="35" t="n"/>
      <c r="D2161" s="36" t="n"/>
      <c r="E2161" s="35" t="n"/>
      <c r="F2161" s="35" t="n"/>
      <c r="G2161" s="35" t="n"/>
      <c r="H2161" s="35" t="n"/>
      <c r="I2161" s="40" t="n"/>
      <c r="J2161" s="35" t="n"/>
      <c r="L2161" s="39">
        <f>IF(B2161="","",IFERROR(YEAR(B2161)*0+D2161*0+1,0))</f>
        <v/>
      </c>
      <c r="M2161" s="55">
        <f>IF(L2161&lt;&gt;1,"",IF(O2161&gt;0,IF(INDEX('分け方の表'!$O$4:$O$53,O2161)&lt;&gt;"",DATE(YEAR(INDEX('分け方の表'!$O$4:$O$53,O2161)),MONTH(INDEX('分け方の表'!$O$4:$O$53,O2161)),1),DATE(YEAR(B2161),MONTH(B2161),1)),DATE(YEAR(B2161),MONTH(B2161),1)))</f>
        <v/>
      </c>
      <c r="N2161" s="39">
        <f>IF(L2161&lt;&gt;1,"",IF(J2161="",0,IF(COUNTIFS($J$4:J2161,J2161)&gt;1,1,0)))</f>
        <v/>
      </c>
      <c r="O2161" s="39">
        <f>IF(L2161&lt;&gt;1,"",IF(J2161="",0,IFERROR(MATCH(J2161,'分け方の表'!$M$4:$M$53,0),0)))</f>
        <v/>
      </c>
      <c r="P2161" s="39">
        <f>IF(L2161&lt;&gt;1,"",IF(SUMPRODUCT((COUNTIFS(C2161,"*"&amp;'分け方の表'!$F$4:$F$23&amp;"*")&gt;0)*('分け方の表'!$F$4:$F$23&lt;&gt;"")*'分け方の表'!$I$4:$I$23)=0,99,1+COUNTIFS('分け方の表'!$I$4:$I$23,"&gt;"&amp;SUMPRODUCT((COUNTIFS(C2161,"*"&amp;'分け方の表'!$F$4:$F$23&amp;"*")&gt;0)*('分け方の表'!$F$4:$F$23&lt;&gt;"")*'分け方の表'!$I$4:$I$23))))</f>
        <v/>
      </c>
      <c r="Q2161" s="39">
        <f>IF(L2161&lt;&gt;1,"",IF(P2161&gt;=99,"",INDEX('分け方の表'!$G$4:$G$23,P2161)&amp;""))</f>
        <v/>
      </c>
      <c r="R2161" s="39">
        <f>IF(L2161&lt;&gt;1,"",IF((F2161="収入")*(G2161="給与")*(E2161&lt;&gt;"")*(COUNTIFS('分け方の表'!$J$4:$J$13,E2161)&gt;0),INDEX('分け方の表'!$K$4:$K$13,MATCH(E2161,'分け方の表'!$J$4:$J$13,0))&amp;"",IFERROR(INDEX('分け方の表'!$C$4:$C$103,MATCH(F2161&amp;"|"&amp;G2161,'分け方の表'!$D$4:$D$103,0))&amp;"",IFERROR(INDEX('分け方の表'!$C$4:$C$103,MATCH(F2161&amp;"|（ほか全部）",'分け方の表'!$D$4:$D$103,0))&amp;"","未分類"))))</f>
        <v/>
      </c>
      <c r="S2161" s="39">
        <f>IF(L2161&lt;&gt;1,"",IF(N2161=1,"",IF(IF(O2161&gt;0,INDEX('分け方の表'!$N$4:$N$53,O2161)&amp;"","")&lt;&gt;"",IF(INDEX('分け方の表'!$N$4:$N$53,O2161)="（数えない）","",INDEX('分け方の表'!$N$4:$N$53,O2161)&amp;""),IF(I2161&amp;""="1",IF((Q2161&lt;&gt;"")*(D2161&lt;0)*(IFERROR(INDEX('入力'!$E$30:$E$88,MATCH(Q2161,'入力'!$A$30:$A$88,0)),"")="貯める・増やす"),Q2161,""),IF(A2161&amp;""="0","",IF(Q2161&lt;&gt;"",Q2161,R2161))))))</f>
        <v/>
      </c>
      <c r="T2161" s="56">
        <f>IF(S2161="","",IF(IFERROR(INDEX('入力'!$E$30:$E$88,MATCH(S2161,'入力'!$A$30:$A$88,0)),"")="入るお金",D2161,-D2161))</f>
        <v/>
      </c>
      <c r="U2161" s="39">
        <f>IF(L2161="","",IF(L2161&lt;&gt;1,"見出しなど",IF(N2161=1,"重なり",IF(S2161="",IF(O2161&gt;0,"数えない（直した）",IF(I2161&amp;""="1","振替",IF(A2161&amp;""="0","計算対象外","数えない"))),IF(COUNTIFS('入力'!$A$30:$A$88,S2161)=0,"一覧にない費目",IF(O2161&gt;0,"直した",IF(S2161="未分類","未分類","OK")))))))</f>
        <v/>
      </c>
    </row>
    <row r="2162">
      <c r="A2162" s="40" t="n"/>
      <c r="B2162" s="34" t="n"/>
      <c r="C2162" s="35" t="n"/>
      <c r="D2162" s="36" t="n"/>
      <c r="E2162" s="35" t="n"/>
      <c r="F2162" s="35" t="n"/>
      <c r="G2162" s="35" t="n"/>
      <c r="H2162" s="35" t="n"/>
      <c r="I2162" s="40" t="n"/>
      <c r="J2162" s="35" t="n"/>
      <c r="L2162" s="39">
        <f>IF(B2162="","",IFERROR(YEAR(B2162)*0+D2162*0+1,0))</f>
        <v/>
      </c>
      <c r="M2162" s="55">
        <f>IF(L2162&lt;&gt;1,"",IF(O2162&gt;0,IF(INDEX('分け方の表'!$O$4:$O$53,O2162)&lt;&gt;"",DATE(YEAR(INDEX('分け方の表'!$O$4:$O$53,O2162)),MONTH(INDEX('分け方の表'!$O$4:$O$53,O2162)),1),DATE(YEAR(B2162),MONTH(B2162),1)),DATE(YEAR(B2162),MONTH(B2162),1)))</f>
        <v/>
      </c>
      <c r="N2162" s="39">
        <f>IF(L2162&lt;&gt;1,"",IF(J2162="",0,IF(COUNTIFS($J$4:J2162,J2162)&gt;1,1,0)))</f>
        <v/>
      </c>
      <c r="O2162" s="39">
        <f>IF(L2162&lt;&gt;1,"",IF(J2162="",0,IFERROR(MATCH(J2162,'分け方の表'!$M$4:$M$53,0),0)))</f>
        <v/>
      </c>
      <c r="P2162" s="39">
        <f>IF(L2162&lt;&gt;1,"",IF(SUMPRODUCT((COUNTIFS(C2162,"*"&amp;'分け方の表'!$F$4:$F$23&amp;"*")&gt;0)*('分け方の表'!$F$4:$F$23&lt;&gt;"")*'分け方の表'!$I$4:$I$23)=0,99,1+COUNTIFS('分け方の表'!$I$4:$I$23,"&gt;"&amp;SUMPRODUCT((COUNTIFS(C2162,"*"&amp;'分け方の表'!$F$4:$F$23&amp;"*")&gt;0)*('分け方の表'!$F$4:$F$23&lt;&gt;"")*'分け方の表'!$I$4:$I$23))))</f>
        <v/>
      </c>
      <c r="Q2162" s="39">
        <f>IF(L2162&lt;&gt;1,"",IF(P2162&gt;=99,"",INDEX('分け方の表'!$G$4:$G$23,P2162)&amp;""))</f>
        <v/>
      </c>
      <c r="R2162" s="39">
        <f>IF(L2162&lt;&gt;1,"",IF((F2162="収入")*(G2162="給与")*(E2162&lt;&gt;"")*(COUNTIFS('分け方の表'!$J$4:$J$13,E2162)&gt;0),INDEX('分け方の表'!$K$4:$K$13,MATCH(E2162,'分け方の表'!$J$4:$J$13,0))&amp;"",IFERROR(INDEX('分け方の表'!$C$4:$C$103,MATCH(F2162&amp;"|"&amp;G2162,'分け方の表'!$D$4:$D$103,0))&amp;"",IFERROR(INDEX('分け方の表'!$C$4:$C$103,MATCH(F2162&amp;"|（ほか全部）",'分け方の表'!$D$4:$D$103,0))&amp;"","未分類"))))</f>
        <v/>
      </c>
      <c r="S2162" s="39">
        <f>IF(L2162&lt;&gt;1,"",IF(N2162=1,"",IF(IF(O2162&gt;0,INDEX('分け方の表'!$N$4:$N$53,O2162)&amp;"","")&lt;&gt;"",IF(INDEX('分け方の表'!$N$4:$N$53,O2162)="（数えない）","",INDEX('分け方の表'!$N$4:$N$53,O2162)&amp;""),IF(I2162&amp;""="1",IF((Q2162&lt;&gt;"")*(D2162&lt;0)*(IFERROR(INDEX('入力'!$E$30:$E$88,MATCH(Q2162,'入力'!$A$30:$A$88,0)),"")="貯める・増やす"),Q2162,""),IF(A2162&amp;""="0","",IF(Q2162&lt;&gt;"",Q2162,R2162))))))</f>
        <v/>
      </c>
      <c r="T2162" s="56">
        <f>IF(S2162="","",IF(IFERROR(INDEX('入力'!$E$30:$E$88,MATCH(S2162,'入力'!$A$30:$A$88,0)),"")="入るお金",D2162,-D2162))</f>
        <v/>
      </c>
      <c r="U2162" s="39">
        <f>IF(L2162="","",IF(L2162&lt;&gt;1,"見出しなど",IF(N2162=1,"重なり",IF(S2162="",IF(O2162&gt;0,"数えない（直した）",IF(I2162&amp;""="1","振替",IF(A2162&amp;""="0","計算対象外","数えない"))),IF(COUNTIFS('入力'!$A$30:$A$88,S2162)=0,"一覧にない費目",IF(O2162&gt;0,"直した",IF(S2162="未分類","未分類","OK")))))))</f>
        <v/>
      </c>
    </row>
    <row r="2163">
      <c r="A2163" s="40" t="n"/>
      <c r="B2163" s="34" t="n"/>
      <c r="C2163" s="35" t="n"/>
      <c r="D2163" s="36" t="n"/>
      <c r="E2163" s="35" t="n"/>
      <c r="F2163" s="35" t="n"/>
      <c r="G2163" s="35" t="n"/>
      <c r="H2163" s="35" t="n"/>
      <c r="I2163" s="40" t="n"/>
      <c r="J2163" s="35" t="n"/>
      <c r="L2163" s="39">
        <f>IF(B2163="","",IFERROR(YEAR(B2163)*0+D2163*0+1,0))</f>
        <v/>
      </c>
      <c r="M2163" s="55">
        <f>IF(L2163&lt;&gt;1,"",IF(O2163&gt;0,IF(INDEX('分け方の表'!$O$4:$O$53,O2163)&lt;&gt;"",DATE(YEAR(INDEX('分け方の表'!$O$4:$O$53,O2163)),MONTH(INDEX('分け方の表'!$O$4:$O$53,O2163)),1),DATE(YEAR(B2163),MONTH(B2163),1)),DATE(YEAR(B2163),MONTH(B2163),1)))</f>
        <v/>
      </c>
      <c r="N2163" s="39">
        <f>IF(L2163&lt;&gt;1,"",IF(J2163="",0,IF(COUNTIFS($J$4:J2163,J2163)&gt;1,1,0)))</f>
        <v/>
      </c>
      <c r="O2163" s="39">
        <f>IF(L2163&lt;&gt;1,"",IF(J2163="",0,IFERROR(MATCH(J2163,'分け方の表'!$M$4:$M$53,0),0)))</f>
        <v/>
      </c>
      <c r="P2163" s="39">
        <f>IF(L2163&lt;&gt;1,"",IF(SUMPRODUCT((COUNTIFS(C2163,"*"&amp;'分け方の表'!$F$4:$F$23&amp;"*")&gt;0)*('分け方の表'!$F$4:$F$23&lt;&gt;"")*'分け方の表'!$I$4:$I$23)=0,99,1+COUNTIFS('分け方の表'!$I$4:$I$23,"&gt;"&amp;SUMPRODUCT((COUNTIFS(C2163,"*"&amp;'分け方の表'!$F$4:$F$23&amp;"*")&gt;0)*('分け方の表'!$F$4:$F$23&lt;&gt;"")*'分け方の表'!$I$4:$I$23))))</f>
        <v/>
      </c>
      <c r="Q2163" s="39">
        <f>IF(L2163&lt;&gt;1,"",IF(P2163&gt;=99,"",INDEX('分け方の表'!$G$4:$G$23,P2163)&amp;""))</f>
        <v/>
      </c>
      <c r="R2163" s="39">
        <f>IF(L2163&lt;&gt;1,"",IF((F2163="収入")*(G2163="給与")*(E2163&lt;&gt;"")*(COUNTIFS('分け方の表'!$J$4:$J$13,E2163)&gt;0),INDEX('分け方の表'!$K$4:$K$13,MATCH(E2163,'分け方の表'!$J$4:$J$13,0))&amp;"",IFERROR(INDEX('分け方の表'!$C$4:$C$103,MATCH(F2163&amp;"|"&amp;G2163,'分け方の表'!$D$4:$D$103,0))&amp;"",IFERROR(INDEX('分け方の表'!$C$4:$C$103,MATCH(F2163&amp;"|（ほか全部）",'分け方の表'!$D$4:$D$103,0))&amp;"","未分類"))))</f>
        <v/>
      </c>
      <c r="S2163" s="39">
        <f>IF(L2163&lt;&gt;1,"",IF(N2163=1,"",IF(IF(O2163&gt;0,INDEX('分け方の表'!$N$4:$N$53,O2163)&amp;"","")&lt;&gt;"",IF(INDEX('分け方の表'!$N$4:$N$53,O2163)="（数えない）","",INDEX('分け方の表'!$N$4:$N$53,O2163)&amp;""),IF(I2163&amp;""="1",IF((Q2163&lt;&gt;"")*(D2163&lt;0)*(IFERROR(INDEX('入力'!$E$30:$E$88,MATCH(Q2163,'入力'!$A$30:$A$88,0)),"")="貯める・増やす"),Q2163,""),IF(A2163&amp;""="0","",IF(Q2163&lt;&gt;"",Q2163,R2163))))))</f>
        <v/>
      </c>
      <c r="T2163" s="56">
        <f>IF(S2163="","",IF(IFERROR(INDEX('入力'!$E$30:$E$88,MATCH(S2163,'入力'!$A$30:$A$88,0)),"")="入るお金",D2163,-D2163))</f>
        <v/>
      </c>
      <c r="U2163" s="39">
        <f>IF(L2163="","",IF(L2163&lt;&gt;1,"見出しなど",IF(N2163=1,"重なり",IF(S2163="",IF(O2163&gt;0,"数えない（直した）",IF(I2163&amp;""="1","振替",IF(A2163&amp;""="0","計算対象外","数えない"))),IF(COUNTIFS('入力'!$A$30:$A$88,S2163)=0,"一覧にない費目",IF(O2163&gt;0,"直した",IF(S2163="未分類","未分類","OK")))))))</f>
        <v/>
      </c>
    </row>
    <row r="2164">
      <c r="A2164" s="40" t="n"/>
      <c r="B2164" s="34" t="n"/>
      <c r="C2164" s="35" t="n"/>
      <c r="D2164" s="36" t="n"/>
      <c r="E2164" s="35" t="n"/>
      <c r="F2164" s="35" t="n"/>
      <c r="G2164" s="35" t="n"/>
      <c r="H2164" s="35" t="n"/>
      <c r="I2164" s="40" t="n"/>
      <c r="J2164" s="35" t="n"/>
      <c r="L2164" s="39">
        <f>IF(B2164="","",IFERROR(YEAR(B2164)*0+D2164*0+1,0))</f>
        <v/>
      </c>
      <c r="M2164" s="55">
        <f>IF(L2164&lt;&gt;1,"",IF(O2164&gt;0,IF(INDEX('分け方の表'!$O$4:$O$53,O2164)&lt;&gt;"",DATE(YEAR(INDEX('分け方の表'!$O$4:$O$53,O2164)),MONTH(INDEX('分け方の表'!$O$4:$O$53,O2164)),1),DATE(YEAR(B2164),MONTH(B2164),1)),DATE(YEAR(B2164),MONTH(B2164),1)))</f>
        <v/>
      </c>
      <c r="N2164" s="39">
        <f>IF(L2164&lt;&gt;1,"",IF(J2164="",0,IF(COUNTIFS($J$4:J2164,J2164)&gt;1,1,0)))</f>
        <v/>
      </c>
      <c r="O2164" s="39">
        <f>IF(L2164&lt;&gt;1,"",IF(J2164="",0,IFERROR(MATCH(J2164,'分け方の表'!$M$4:$M$53,0),0)))</f>
        <v/>
      </c>
      <c r="P2164" s="39">
        <f>IF(L2164&lt;&gt;1,"",IF(SUMPRODUCT((COUNTIFS(C2164,"*"&amp;'分け方の表'!$F$4:$F$23&amp;"*")&gt;0)*('分け方の表'!$F$4:$F$23&lt;&gt;"")*'分け方の表'!$I$4:$I$23)=0,99,1+COUNTIFS('分け方の表'!$I$4:$I$23,"&gt;"&amp;SUMPRODUCT((COUNTIFS(C2164,"*"&amp;'分け方の表'!$F$4:$F$23&amp;"*")&gt;0)*('分け方の表'!$F$4:$F$23&lt;&gt;"")*'分け方の表'!$I$4:$I$23))))</f>
        <v/>
      </c>
      <c r="Q2164" s="39">
        <f>IF(L2164&lt;&gt;1,"",IF(P2164&gt;=99,"",INDEX('分け方の表'!$G$4:$G$23,P2164)&amp;""))</f>
        <v/>
      </c>
      <c r="R2164" s="39">
        <f>IF(L2164&lt;&gt;1,"",IF((F2164="収入")*(G2164="給与")*(E2164&lt;&gt;"")*(COUNTIFS('分け方の表'!$J$4:$J$13,E2164)&gt;0),INDEX('分け方の表'!$K$4:$K$13,MATCH(E2164,'分け方の表'!$J$4:$J$13,0))&amp;"",IFERROR(INDEX('分け方の表'!$C$4:$C$103,MATCH(F2164&amp;"|"&amp;G2164,'分け方の表'!$D$4:$D$103,0))&amp;"",IFERROR(INDEX('分け方の表'!$C$4:$C$103,MATCH(F2164&amp;"|（ほか全部）",'分け方の表'!$D$4:$D$103,0))&amp;"","未分類"))))</f>
        <v/>
      </c>
      <c r="S2164" s="39">
        <f>IF(L2164&lt;&gt;1,"",IF(N2164=1,"",IF(IF(O2164&gt;0,INDEX('分け方の表'!$N$4:$N$53,O2164)&amp;"","")&lt;&gt;"",IF(INDEX('分け方の表'!$N$4:$N$53,O2164)="（数えない）","",INDEX('分け方の表'!$N$4:$N$53,O2164)&amp;""),IF(I2164&amp;""="1",IF((Q2164&lt;&gt;"")*(D2164&lt;0)*(IFERROR(INDEX('入力'!$E$30:$E$88,MATCH(Q2164,'入力'!$A$30:$A$88,0)),"")="貯める・増やす"),Q2164,""),IF(A2164&amp;""="0","",IF(Q2164&lt;&gt;"",Q2164,R2164))))))</f>
        <v/>
      </c>
      <c r="T2164" s="56">
        <f>IF(S2164="","",IF(IFERROR(INDEX('入力'!$E$30:$E$88,MATCH(S2164,'入力'!$A$30:$A$88,0)),"")="入るお金",D2164,-D2164))</f>
        <v/>
      </c>
      <c r="U2164" s="39">
        <f>IF(L2164="","",IF(L2164&lt;&gt;1,"見出しなど",IF(N2164=1,"重なり",IF(S2164="",IF(O2164&gt;0,"数えない（直した）",IF(I2164&amp;""="1","振替",IF(A2164&amp;""="0","計算対象外","数えない"))),IF(COUNTIFS('入力'!$A$30:$A$88,S2164)=0,"一覧にない費目",IF(O2164&gt;0,"直した",IF(S2164="未分類","未分類","OK")))))))</f>
        <v/>
      </c>
    </row>
    <row r="2165">
      <c r="A2165" s="40" t="n"/>
      <c r="B2165" s="34" t="n"/>
      <c r="C2165" s="35" t="n"/>
      <c r="D2165" s="36" t="n"/>
      <c r="E2165" s="35" t="n"/>
      <c r="F2165" s="35" t="n"/>
      <c r="G2165" s="35" t="n"/>
      <c r="H2165" s="35" t="n"/>
      <c r="I2165" s="40" t="n"/>
      <c r="J2165" s="35" t="n"/>
      <c r="L2165" s="39">
        <f>IF(B2165="","",IFERROR(YEAR(B2165)*0+D2165*0+1,0))</f>
        <v/>
      </c>
      <c r="M2165" s="55">
        <f>IF(L2165&lt;&gt;1,"",IF(O2165&gt;0,IF(INDEX('分け方の表'!$O$4:$O$53,O2165)&lt;&gt;"",DATE(YEAR(INDEX('分け方の表'!$O$4:$O$53,O2165)),MONTH(INDEX('分け方の表'!$O$4:$O$53,O2165)),1),DATE(YEAR(B2165),MONTH(B2165),1)),DATE(YEAR(B2165),MONTH(B2165),1)))</f>
        <v/>
      </c>
      <c r="N2165" s="39">
        <f>IF(L2165&lt;&gt;1,"",IF(J2165="",0,IF(COUNTIFS($J$4:J2165,J2165)&gt;1,1,0)))</f>
        <v/>
      </c>
      <c r="O2165" s="39">
        <f>IF(L2165&lt;&gt;1,"",IF(J2165="",0,IFERROR(MATCH(J2165,'分け方の表'!$M$4:$M$53,0),0)))</f>
        <v/>
      </c>
      <c r="P2165" s="39">
        <f>IF(L2165&lt;&gt;1,"",IF(SUMPRODUCT((COUNTIFS(C2165,"*"&amp;'分け方の表'!$F$4:$F$23&amp;"*")&gt;0)*('分け方の表'!$F$4:$F$23&lt;&gt;"")*'分け方の表'!$I$4:$I$23)=0,99,1+COUNTIFS('分け方の表'!$I$4:$I$23,"&gt;"&amp;SUMPRODUCT((COUNTIFS(C2165,"*"&amp;'分け方の表'!$F$4:$F$23&amp;"*")&gt;0)*('分け方の表'!$F$4:$F$23&lt;&gt;"")*'分け方の表'!$I$4:$I$23))))</f>
        <v/>
      </c>
      <c r="Q2165" s="39">
        <f>IF(L2165&lt;&gt;1,"",IF(P2165&gt;=99,"",INDEX('分け方の表'!$G$4:$G$23,P2165)&amp;""))</f>
        <v/>
      </c>
      <c r="R2165" s="39">
        <f>IF(L2165&lt;&gt;1,"",IF((F2165="収入")*(G2165="給与")*(E2165&lt;&gt;"")*(COUNTIFS('分け方の表'!$J$4:$J$13,E2165)&gt;0),INDEX('分け方の表'!$K$4:$K$13,MATCH(E2165,'分け方の表'!$J$4:$J$13,0))&amp;"",IFERROR(INDEX('分け方の表'!$C$4:$C$103,MATCH(F2165&amp;"|"&amp;G2165,'分け方の表'!$D$4:$D$103,0))&amp;"",IFERROR(INDEX('分け方の表'!$C$4:$C$103,MATCH(F2165&amp;"|（ほか全部）",'分け方の表'!$D$4:$D$103,0))&amp;"","未分類"))))</f>
        <v/>
      </c>
      <c r="S2165" s="39">
        <f>IF(L2165&lt;&gt;1,"",IF(N2165=1,"",IF(IF(O2165&gt;0,INDEX('分け方の表'!$N$4:$N$53,O2165)&amp;"","")&lt;&gt;"",IF(INDEX('分け方の表'!$N$4:$N$53,O2165)="（数えない）","",INDEX('分け方の表'!$N$4:$N$53,O2165)&amp;""),IF(I2165&amp;""="1",IF((Q2165&lt;&gt;"")*(D2165&lt;0)*(IFERROR(INDEX('入力'!$E$30:$E$88,MATCH(Q2165,'入力'!$A$30:$A$88,0)),"")="貯める・増やす"),Q2165,""),IF(A2165&amp;""="0","",IF(Q2165&lt;&gt;"",Q2165,R2165))))))</f>
        <v/>
      </c>
      <c r="T2165" s="56">
        <f>IF(S2165="","",IF(IFERROR(INDEX('入力'!$E$30:$E$88,MATCH(S2165,'入力'!$A$30:$A$88,0)),"")="入るお金",D2165,-D2165))</f>
        <v/>
      </c>
      <c r="U2165" s="39">
        <f>IF(L2165="","",IF(L2165&lt;&gt;1,"見出しなど",IF(N2165=1,"重なり",IF(S2165="",IF(O2165&gt;0,"数えない（直した）",IF(I2165&amp;""="1","振替",IF(A2165&amp;""="0","計算対象外","数えない"))),IF(COUNTIFS('入力'!$A$30:$A$88,S2165)=0,"一覧にない費目",IF(O2165&gt;0,"直した",IF(S2165="未分類","未分類","OK")))))))</f>
        <v/>
      </c>
    </row>
    <row r="2166">
      <c r="A2166" s="40" t="n"/>
      <c r="B2166" s="34" t="n"/>
      <c r="C2166" s="35" t="n"/>
      <c r="D2166" s="36" t="n"/>
      <c r="E2166" s="35" t="n"/>
      <c r="F2166" s="35" t="n"/>
      <c r="G2166" s="35" t="n"/>
      <c r="H2166" s="35" t="n"/>
      <c r="I2166" s="40" t="n"/>
      <c r="J2166" s="35" t="n"/>
      <c r="L2166" s="39">
        <f>IF(B2166="","",IFERROR(YEAR(B2166)*0+D2166*0+1,0))</f>
        <v/>
      </c>
      <c r="M2166" s="55">
        <f>IF(L2166&lt;&gt;1,"",IF(O2166&gt;0,IF(INDEX('分け方の表'!$O$4:$O$53,O2166)&lt;&gt;"",DATE(YEAR(INDEX('分け方の表'!$O$4:$O$53,O2166)),MONTH(INDEX('分け方の表'!$O$4:$O$53,O2166)),1),DATE(YEAR(B2166),MONTH(B2166),1)),DATE(YEAR(B2166),MONTH(B2166),1)))</f>
        <v/>
      </c>
      <c r="N2166" s="39">
        <f>IF(L2166&lt;&gt;1,"",IF(J2166="",0,IF(COUNTIFS($J$4:J2166,J2166)&gt;1,1,0)))</f>
        <v/>
      </c>
      <c r="O2166" s="39">
        <f>IF(L2166&lt;&gt;1,"",IF(J2166="",0,IFERROR(MATCH(J2166,'分け方の表'!$M$4:$M$53,0),0)))</f>
        <v/>
      </c>
      <c r="P2166" s="39">
        <f>IF(L2166&lt;&gt;1,"",IF(SUMPRODUCT((COUNTIFS(C2166,"*"&amp;'分け方の表'!$F$4:$F$23&amp;"*")&gt;0)*('分け方の表'!$F$4:$F$23&lt;&gt;"")*'分け方の表'!$I$4:$I$23)=0,99,1+COUNTIFS('分け方の表'!$I$4:$I$23,"&gt;"&amp;SUMPRODUCT((COUNTIFS(C2166,"*"&amp;'分け方の表'!$F$4:$F$23&amp;"*")&gt;0)*('分け方の表'!$F$4:$F$23&lt;&gt;"")*'分け方の表'!$I$4:$I$23))))</f>
        <v/>
      </c>
      <c r="Q2166" s="39">
        <f>IF(L2166&lt;&gt;1,"",IF(P2166&gt;=99,"",INDEX('分け方の表'!$G$4:$G$23,P2166)&amp;""))</f>
        <v/>
      </c>
      <c r="R2166" s="39">
        <f>IF(L2166&lt;&gt;1,"",IF((F2166="収入")*(G2166="給与")*(E2166&lt;&gt;"")*(COUNTIFS('分け方の表'!$J$4:$J$13,E2166)&gt;0),INDEX('分け方の表'!$K$4:$K$13,MATCH(E2166,'分け方の表'!$J$4:$J$13,0))&amp;"",IFERROR(INDEX('分け方の表'!$C$4:$C$103,MATCH(F2166&amp;"|"&amp;G2166,'分け方の表'!$D$4:$D$103,0))&amp;"",IFERROR(INDEX('分け方の表'!$C$4:$C$103,MATCH(F2166&amp;"|（ほか全部）",'分け方の表'!$D$4:$D$103,0))&amp;"","未分類"))))</f>
        <v/>
      </c>
      <c r="S2166" s="39">
        <f>IF(L2166&lt;&gt;1,"",IF(N2166=1,"",IF(IF(O2166&gt;0,INDEX('分け方の表'!$N$4:$N$53,O2166)&amp;"","")&lt;&gt;"",IF(INDEX('分け方の表'!$N$4:$N$53,O2166)="（数えない）","",INDEX('分け方の表'!$N$4:$N$53,O2166)&amp;""),IF(I2166&amp;""="1",IF((Q2166&lt;&gt;"")*(D2166&lt;0)*(IFERROR(INDEX('入力'!$E$30:$E$88,MATCH(Q2166,'入力'!$A$30:$A$88,0)),"")="貯める・増やす"),Q2166,""),IF(A2166&amp;""="0","",IF(Q2166&lt;&gt;"",Q2166,R2166))))))</f>
        <v/>
      </c>
      <c r="T2166" s="56">
        <f>IF(S2166="","",IF(IFERROR(INDEX('入力'!$E$30:$E$88,MATCH(S2166,'入力'!$A$30:$A$88,0)),"")="入るお金",D2166,-D2166))</f>
        <v/>
      </c>
      <c r="U2166" s="39">
        <f>IF(L2166="","",IF(L2166&lt;&gt;1,"見出しなど",IF(N2166=1,"重なり",IF(S2166="",IF(O2166&gt;0,"数えない（直した）",IF(I2166&amp;""="1","振替",IF(A2166&amp;""="0","計算対象外","数えない"))),IF(COUNTIFS('入力'!$A$30:$A$88,S2166)=0,"一覧にない費目",IF(O2166&gt;0,"直した",IF(S2166="未分類","未分類","OK")))))))</f>
        <v/>
      </c>
    </row>
    <row r="2167">
      <c r="A2167" s="40" t="n"/>
      <c r="B2167" s="34" t="n"/>
      <c r="C2167" s="35" t="n"/>
      <c r="D2167" s="36" t="n"/>
      <c r="E2167" s="35" t="n"/>
      <c r="F2167" s="35" t="n"/>
      <c r="G2167" s="35" t="n"/>
      <c r="H2167" s="35" t="n"/>
      <c r="I2167" s="40" t="n"/>
      <c r="J2167" s="35" t="n"/>
      <c r="L2167" s="39">
        <f>IF(B2167="","",IFERROR(YEAR(B2167)*0+D2167*0+1,0))</f>
        <v/>
      </c>
      <c r="M2167" s="55">
        <f>IF(L2167&lt;&gt;1,"",IF(O2167&gt;0,IF(INDEX('分け方の表'!$O$4:$O$53,O2167)&lt;&gt;"",DATE(YEAR(INDEX('分け方の表'!$O$4:$O$53,O2167)),MONTH(INDEX('分け方の表'!$O$4:$O$53,O2167)),1),DATE(YEAR(B2167),MONTH(B2167),1)),DATE(YEAR(B2167),MONTH(B2167),1)))</f>
        <v/>
      </c>
      <c r="N2167" s="39">
        <f>IF(L2167&lt;&gt;1,"",IF(J2167="",0,IF(COUNTIFS($J$4:J2167,J2167)&gt;1,1,0)))</f>
        <v/>
      </c>
      <c r="O2167" s="39">
        <f>IF(L2167&lt;&gt;1,"",IF(J2167="",0,IFERROR(MATCH(J2167,'分け方の表'!$M$4:$M$53,0),0)))</f>
        <v/>
      </c>
      <c r="P2167" s="39">
        <f>IF(L2167&lt;&gt;1,"",IF(SUMPRODUCT((COUNTIFS(C2167,"*"&amp;'分け方の表'!$F$4:$F$23&amp;"*")&gt;0)*('分け方の表'!$F$4:$F$23&lt;&gt;"")*'分け方の表'!$I$4:$I$23)=0,99,1+COUNTIFS('分け方の表'!$I$4:$I$23,"&gt;"&amp;SUMPRODUCT((COUNTIFS(C2167,"*"&amp;'分け方の表'!$F$4:$F$23&amp;"*")&gt;0)*('分け方の表'!$F$4:$F$23&lt;&gt;"")*'分け方の表'!$I$4:$I$23))))</f>
        <v/>
      </c>
      <c r="Q2167" s="39">
        <f>IF(L2167&lt;&gt;1,"",IF(P2167&gt;=99,"",INDEX('分け方の表'!$G$4:$G$23,P2167)&amp;""))</f>
        <v/>
      </c>
      <c r="R2167" s="39">
        <f>IF(L2167&lt;&gt;1,"",IF((F2167="収入")*(G2167="給与")*(E2167&lt;&gt;"")*(COUNTIFS('分け方の表'!$J$4:$J$13,E2167)&gt;0),INDEX('分け方の表'!$K$4:$K$13,MATCH(E2167,'分け方の表'!$J$4:$J$13,0))&amp;"",IFERROR(INDEX('分け方の表'!$C$4:$C$103,MATCH(F2167&amp;"|"&amp;G2167,'分け方の表'!$D$4:$D$103,0))&amp;"",IFERROR(INDEX('分け方の表'!$C$4:$C$103,MATCH(F2167&amp;"|（ほか全部）",'分け方の表'!$D$4:$D$103,0))&amp;"","未分類"))))</f>
        <v/>
      </c>
      <c r="S2167" s="39">
        <f>IF(L2167&lt;&gt;1,"",IF(N2167=1,"",IF(IF(O2167&gt;0,INDEX('分け方の表'!$N$4:$N$53,O2167)&amp;"","")&lt;&gt;"",IF(INDEX('分け方の表'!$N$4:$N$53,O2167)="（数えない）","",INDEX('分け方の表'!$N$4:$N$53,O2167)&amp;""),IF(I2167&amp;""="1",IF((Q2167&lt;&gt;"")*(D2167&lt;0)*(IFERROR(INDEX('入力'!$E$30:$E$88,MATCH(Q2167,'入力'!$A$30:$A$88,0)),"")="貯める・増やす"),Q2167,""),IF(A2167&amp;""="0","",IF(Q2167&lt;&gt;"",Q2167,R2167))))))</f>
        <v/>
      </c>
      <c r="T2167" s="56">
        <f>IF(S2167="","",IF(IFERROR(INDEX('入力'!$E$30:$E$88,MATCH(S2167,'入力'!$A$30:$A$88,0)),"")="入るお金",D2167,-D2167))</f>
        <v/>
      </c>
      <c r="U2167" s="39">
        <f>IF(L2167="","",IF(L2167&lt;&gt;1,"見出しなど",IF(N2167=1,"重なり",IF(S2167="",IF(O2167&gt;0,"数えない（直した）",IF(I2167&amp;""="1","振替",IF(A2167&amp;""="0","計算対象外","数えない"))),IF(COUNTIFS('入力'!$A$30:$A$88,S2167)=0,"一覧にない費目",IF(O2167&gt;0,"直した",IF(S2167="未分類","未分類","OK")))))))</f>
        <v/>
      </c>
    </row>
    <row r="2168">
      <c r="A2168" s="40" t="n"/>
      <c r="B2168" s="34" t="n"/>
      <c r="C2168" s="35" t="n"/>
      <c r="D2168" s="36" t="n"/>
      <c r="E2168" s="35" t="n"/>
      <c r="F2168" s="35" t="n"/>
      <c r="G2168" s="35" t="n"/>
      <c r="H2168" s="35" t="n"/>
      <c r="I2168" s="40" t="n"/>
      <c r="J2168" s="35" t="n"/>
      <c r="L2168" s="39">
        <f>IF(B2168="","",IFERROR(YEAR(B2168)*0+D2168*0+1,0))</f>
        <v/>
      </c>
      <c r="M2168" s="55">
        <f>IF(L2168&lt;&gt;1,"",IF(O2168&gt;0,IF(INDEX('分け方の表'!$O$4:$O$53,O2168)&lt;&gt;"",DATE(YEAR(INDEX('分け方の表'!$O$4:$O$53,O2168)),MONTH(INDEX('分け方の表'!$O$4:$O$53,O2168)),1),DATE(YEAR(B2168),MONTH(B2168),1)),DATE(YEAR(B2168),MONTH(B2168),1)))</f>
        <v/>
      </c>
      <c r="N2168" s="39">
        <f>IF(L2168&lt;&gt;1,"",IF(J2168="",0,IF(COUNTIFS($J$4:J2168,J2168)&gt;1,1,0)))</f>
        <v/>
      </c>
      <c r="O2168" s="39">
        <f>IF(L2168&lt;&gt;1,"",IF(J2168="",0,IFERROR(MATCH(J2168,'分け方の表'!$M$4:$M$53,0),0)))</f>
        <v/>
      </c>
      <c r="P2168" s="39">
        <f>IF(L2168&lt;&gt;1,"",IF(SUMPRODUCT((COUNTIFS(C2168,"*"&amp;'分け方の表'!$F$4:$F$23&amp;"*")&gt;0)*('分け方の表'!$F$4:$F$23&lt;&gt;"")*'分け方の表'!$I$4:$I$23)=0,99,1+COUNTIFS('分け方の表'!$I$4:$I$23,"&gt;"&amp;SUMPRODUCT((COUNTIFS(C2168,"*"&amp;'分け方の表'!$F$4:$F$23&amp;"*")&gt;0)*('分け方の表'!$F$4:$F$23&lt;&gt;"")*'分け方の表'!$I$4:$I$23))))</f>
        <v/>
      </c>
      <c r="Q2168" s="39">
        <f>IF(L2168&lt;&gt;1,"",IF(P2168&gt;=99,"",INDEX('分け方の表'!$G$4:$G$23,P2168)&amp;""))</f>
        <v/>
      </c>
      <c r="R2168" s="39">
        <f>IF(L2168&lt;&gt;1,"",IF((F2168="収入")*(G2168="給与")*(E2168&lt;&gt;"")*(COUNTIFS('分け方の表'!$J$4:$J$13,E2168)&gt;0),INDEX('分け方の表'!$K$4:$K$13,MATCH(E2168,'分け方の表'!$J$4:$J$13,0))&amp;"",IFERROR(INDEX('分け方の表'!$C$4:$C$103,MATCH(F2168&amp;"|"&amp;G2168,'分け方の表'!$D$4:$D$103,0))&amp;"",IFERROR(INDEX('分け方の表'!$C$4:$C$103,MATCH(F2168&amp;"|（ほか全部）",'分け方の表'!$D$4:$D$103,0))&amp;"","未分類"))))</f>
        <v/>
      </c>
      <c r="S2168" s="39">
        <f>IF(L2168&lt;&gt;1,"",IF(N2168=1,"",IF(IF(O2168&gt;0,INDEX('分け方の表'!$N$4:$N$53,O2168)&amp;"","")&lt;&gt;"",IF(INDEX('分け方の表'!$N$4:$N$53,O2168)="（数えない）","",INDEX('分け方の表'!$N$4:$N$53,O2168)&amp;""),IF(I2168&amp;""="1",IF((Q2168&lt;&gt;"")*(D2168&lt;0)*(IFERROR(INDEX('入力'!$E$30:$E$88,MATCH(Q2168,'入力'!$A$30:$A$88,0)),"")="貯める・増やす"),Q2168,""),IF(A2168&amp;""="0","",IF(Q2168&lt;&gt;"",Q2168,R2168))))))</f>
        <v/>
      </c>
      <c r="T2168" s="56">
        <f>IF(S2168="","",IF(IFERROR(INDEX('入力'!$E$30:$E$88,MATCH(S2168,'入力'!$A$30:$A$88,0)),"")="入るお金",D2168,-D2168))</f>
        <v/>
      </c>
      <c r="U2168" s="39">
        <f>IF(L2168="","",IF(L2168&lt;&gt;1,"見出しなど",IF(N2168=1,"重なり",IF(S2168="",IF(O2168&gt;0,"数えない（直した）",IF(I2168&amp;""="1","振替",IF(A2168&amp;""="0","計算対象外","数えない"))),IF(COUNTIFS('入力'!$A$30:$A$88,S2168)=0,"一覧にない費目",IF(O2168&gt;0,"直した",IF(S2168="未分類","未分類","OK")))))))</f>
        <v/>
      </c>
    </row>
    <row r="2169">
      <c r="A2169" s="40" t="n"/>
      <c r="B2169" s="34" t="n"/>
      <c r="C2169" s="35" t="n"/>
      <c r="D2169" s="36" t="n"/>
      <c r="E2169" s="35" t="n"/>
      <c r="F2169" s="35" t="n"/>
      <c r="G2169" s="35" t="n"/>
      <c r="H2169" s="35" t="n"/>
      <c r="I2169" s="40" t="n"/>
      <c r="J2169" s="35" t="n"/>
      <c r="L2169" s="39">
        <f>IF(B2169="","",IFERROR(YEAR(B2169)*0+D2169*0+1,0))</f>
        <v/>
      </c>
      <c r="M2169" s="55">
        <f>IF(L2169&lt;&gt;1,"",IF(O2169&gt;0,IF(INDEX('分け方の表'!$O$4:$O$53,O2169)&lt;&gt;"",DATE(YEAR(INDEX('分け方の表'!$O$4:$O$53,O2169)),MONTH(INDEX('分け方の表'!$O$4:$O$53,O2169)),1),DATE(YEAR(B2169),MONTH(B2169),1)),DATE(YEAR(B2169),MONTH(B2169),1)))</f>
        <v/>
      </c>
      <c r="N2169" s="39">
        <f>IF(L2169&lt;&gt;1,"",IF(J2169="",0,IF(COUNTIFS($J$4:J2169,J2169)&gt;1,1,0)))</f>
        <v/>
      </c>
      <c r="O2169" s="39">
        <f>IF(L2169&lt;&gt;1,"",IF(J2169="",0,IFERROR(MATCH(J2169,'分け方の表'!$M$4:$M$53,0),0)))</f>
        <v/>
      </c>
      <c r="P2169" s="39">
        <f>IF(L2169&lt;&gt;1,"",IF(SUMPRODUCT((COUNTIFS(C2169,"*"&amp;'分け方の表'!$F$4:$F$23&amp;"*")&gt;0)*('分け方の表'!$F$4:$F$23&lt;&gt;"")*'分け方の表'!$I$4:$I$23)=0,99,1+COUNTIFS('分け方の表'!$I$4:$I$23,"&gt;"&amp;SUMPRODUCT((COUNTIFS(C2169,"*"&amp;'分け方の表'!$F$4:$F$23&amp;"*")&gt;0)*('分け方の表'!$F$4:$F$23&lt;&gt;"")*'分け方の表'!$I$4:$I$23))))</f>
        <v/>
      </c>
      <c r="Q2169" s="39">
        <f>IF(L2169&lt;&gt;1,"",IF(P2169&gt;=99,"",INDEX('分け方の表'!$G$4:$G$23,P2169)&amp;""))</f>
        <v/>
      </c>
      <c r="R2169" s="39">
        <f>IF(L2169&lt;&gt;1,"",IF((F2169="収入")*(G2169="給与")*(E2169&lt;&gt;"")*(COUNTIFS('分け方の表'!$J$4:$J$13,E2169)&gt;0),INDEX('分け方の表'!$K$4:$K$13,MATCH(E2169,'分け方の表'!$J$4:$J$13,0))&amp;"",IFERROR(INDEX('分け方の表'!$C$4:$C$103,MATCH(F2169&amp;"|"&amp;G2169,'分け方の表'!$D$4:$D$103,0))&amp;"",IFERROR(INDEX('分け方の表'!$C$4:$C$103,MATCH(F2169&amp;"|（ほか全部）",'分け方の表'!$D$4:$D$103,0))&amp;"","未分類"))))</f>
        <v/>
      </c>
      <c r="S2169" s="39">
        <f>IF(L2169&lt;&gt;1,"",IF(N2169=1,"",IF(IF(O2169&gt;0,INDEX('分け方の表'!$N$4:$N$53,O2169)&amp;"","")&lt;&gt;"",IF(INDEX('分け方の表'!$N$4:$N$53,O2169)="（数えない）","",INDEX('分け方の表'!$N$4:$N$53,O2169)&amp;""),IF(I2169&amp;""="1",IF((Q2169&lt;&gt;"")*(D2169&lt;0)*(IFERROR(INDEX('入力'!$E$30:$E$88,MATCH(Q2169,'入力'!$A$30:$A$88,0)),"")="貯める・増やす"),Q2169,""),IF(A2169&amp;""="0","",IF(Q2169&lt;&gt;"",Q2169,R2169))))))</f>
        <v/>
      </c>
      <c r="T2169" s="56">
        <f>IF(S2169="","",IF(IFERROR(INDEX('入力'!$E$30:$E$88,MATCH(S2169,'入力'!$A$30:$A$88,0)),"")="入るお金",D2169,-D2169))</f>
        <v/>
      </c>
      <c r="U2169" s="39">
        <f>IF(L2169="","",IF(L2169&lt;&gt;1,"見出しなど",IF(N2169=1,"重なり",IF(S2169="",IF(O2169&gt;0,"数えない（直した）",IF(I2169&amp;""="1","振替",IF(A2169&amp;""="0","計算対象外","数えない"))),IF(COUNTIFS('入力'!$A$30:$A$88,S2169)=0,"一覧にない費目",IF(O2169&gt;0,"直した",IF(S2169="未分類","未分類","OK")))))))</f>
        <v/>
      </c>
    </row>
    <row r="2170">
      <c r="A2170" s="40" t="n"/>
      <c r="B2170" s="34" t="n"/>
      <c r="C2170" s="35" t="n"/>
      <c r="D2170" s="36" t="n"/>
      <c r="E2170" s="35" t="n"/>
      <c r="F2170" s="35" t="n"/>
      <c r="G2170" s="35" t="n"/>
      <c r="H2170" s="35" t="n"/>
      <c r="I2170" s="40" t="n"/>
      <c r="J2170" s="35" t="n"/>
      <c r="L2170" s="39">
        <f>IF(B2170="","",IFERROR(YEAR(B2170)*0+D2170*0+1,0))</f>
        <v/>
      </c>
      <c r="M2170" s="55">
        <f>IF(L2170&lt;&gt;1,"",IF(O2170&gt;0,IF(INDEX('分け方の表'!$O$4:$O$53,O2170)&lt;&gt;"",DATE(YEAR(INDEX('分け方の表'!$O$4:$O$53,O2170)),MONTH(INDEX('分け方の表'!$O$4:$O$53,O2170)),1),DATE(YEAR(B2170),MONTH(B2170),1)),DATE(YEAR(B2170),MONTH(B2170),1)))</f>
        <v/>
      </c>
      <c r="N2170" s="39">
        <f>IF(L2170&lt;&gt;1,"",IF(J2170="",0,IF(COUNTIFS($J$4:J2170,J2170)&gt;1,1,0)))</f>
        <v/>
      </c>
      <c r="O2170" s="39">
        <f>IF(L2170&lt;&gt;1,"",IF(J2170="",0,IFERROR(MATCH(J2170,'分け方の表'!$M$4:$M$53,0),0)))</f>
        <v/>
      </c>
      <c r="P2170" s="39">
        <f>IF(L2170&lt;&gt;1,"",IF(SUMPRODUCT((COUNTIFS(C2170,"*"&amp;'分け方の表'!$F$4:$F$23&amp;"*")&gt;0)*('分け方の表'!$F$4:$F$23&lt;&gt;"")*'分け方の表'!$I$4:$I$23)=0,99,1+COUNTIFS('分け方の表'!$I$4:$I$23,"&gt;"&amp;SUMPRODUCT((COUNTIFS(C2170,"*"&amp;'分け方の表'!$F$4:$F$23&amp;"*")&gt;0)*('分け方の表'!$F$4:$F$23&lt;&gt;"")*'分け方の表'!$I$4:$I$23))))</f>
        <v/>
      </c>
      <c r="Q2170" s="39">
        <f>IF(L2170&lt;&gt;1,"",IF(P2170&gt;=99,"",INDEX('分け方の表'!$G$4:$G$23,P2170)&amp;""))</f>
        <v/>
      </c>
      <c r="R2170" s="39">
        <f>IF(L2170&lt;&gt;1,"",IF((F2170="収入")*(G2170="給与")*(E2170&lt;&gt;"")*(COUNTIFS('分け方の表'!$J$4:$J$13,E2170)&gt;0),INDEX('分け方の表'!$K$4:$K$13,MATCH(E2170,'分け方の表'!$J$4:$J$13,0))&amp;"",IFERROR(INDEX('分け方の表'!$C$4:$C$103,MATCH(F2170&amp;"|"&amp;G2170,'分け方の表'!$D$4:$D$103,0))&amp;"",IFERROR(INDEX('分け方の表'!$C$4:$C$103,MATCH(F2170&amp;"|（ほか全部）",'分け方の表'!$D$4:$D$103,0))&amp;"","未分類"))))</f>
        <v/>
      </c>
      <c r="S2170" s="39">
        <f>IF(L2170&lt;&gt;1,"",IF(N2170=1,"",IF(IF(O2170&gt;0,INDEX('分け方の表'!$N$4:$N$53,O2170)&amp;"","")&lt;&gt;"",IF(INDEX('分け方の表'!$N$4:$N$53,O2170)="（数えない）","",INDEX('分け方の表'!$N$4:$N$53,O2170)&amp;""),IF(I2170&amp;""="1",IF((Q2170&lt;&gt;"")*(D2170&lt;0)*(IFERROR(INDEX('入力'!$E$30:$E$88,MATCH(Q2170,'入力'!$A$30:$A$88,0)),"")="貯める・増やす"),Q2170,""),IF(A2170&amp;""="0","",IF(Q2170&lt;&gt;"",Q2170,R2170))))))</f>
        <v/>
      </c>
      <c r="T2170" s="56">
        <f>IF(S2170="","",IF(IFERROR(INDEX('入力'!$E$30:$E$88,MATCH(S2170,'入力'!$A$30:$A$88,0)),"")="入るお金",D2170,-D2170))</f>
        <v/>
      </c>
      <c r="U2170" s="39">
        <f>IF(L2170="","",IF(L2170&lt;&gt;1,"見出しなど",IF(N2170=1,"重なり",IF(S2170="",IF(O2170&gt;0,"数えない（直した）",IF(I2170&amp;""="1","振替",IF(A2170&amp;""="0","計算対象外","数えない"))),IF(COUNTIFS('入力'!$A$30:$A$88,S2170)=0,"一覧にない費目",IF(O2170&gt;0,"直した",IF(S2170="未分類","未分類","OK")))))))</f>
        <v/>
      </c>
    </row>
    <row r="2171">
      <c r="A2171" s="40" t="n"/>
      <c r="B2171" s="34" t="n"/>
      <c r="C2171" s="35" t="n"/>
      <c r="D2171" s="36" t="n"/>
      <c r="E2171" s="35" t="n"/>
      <c r="F2171" s="35" t="n"/>
      <c r="G2171" s="35" t="n"/>
      <c r="H2171" s="35" t="n"/>
      <c r="I2171" s="40" t="n"/>
      <c r="J2171" s="35" t="n"/>
      <c r="L2171" s="39">
        <f>IF(B2171="","",IFERROR(YEAR(B2171)*0+D2171*0+1,0))</f>
        <v/>
      </c>
      <c r="M2171" s="55">
        <f>IF(L2171&lt;&gt;1,"",IF(O2171&gt;0,IF(INDEX('分け方の表'!$O$4:$O$53,O2171)&lt;&gt;"",DATE(YEAR(INDEX('分け方の表'!$O$4:$O$53,O2171)),MONTH(INDEX('分け方の表'!$O$4:$O$53,O2171)),1),DATE(YEAR(B2171),MONTH(B2171),1)),DATE(YEAR(B2171),MONTH(B2171),1)))</f>
        <v/>
      </c>
      <c r="N2171" s="39">
        <f>IF(L2171&lt;&gt;1,"",IF(J2171="",0,IF(COUNTIFS($J$4:J2171,J2171)&gt;1,1,0)))</f>
        <v/>
      </c>
      <c r="O2171" s="39">
        <f>IF(L2171&lt;&gt;1,"",IF(J2171="",0,IFERROR(MATCH(J2171,'分け方の表'!$M$4:$M$53,0),0)))</f>
        <v/>
      </c>
      <c r="P2171" s="39">
        <f>IF(L2171&lt;&gt;1,"",IF(SUMPRODUCT((COUNTIFS(C2171,"*"&amp;'分け方の表'!$F$4:$F$23&amp;"*")&gt;0)*('分け方の表'!$F$4:$F$23&lt;&gt;"")*'分け方の表'!$I$4:$I$23)=0,99,1+COUNTIFS('分け方の表'!$I$4:$I$23,"&gt;"&amp;SUMPRODUCT((COUNTIFS(C2171,"*"&amp;'分け方の表'!$F$4:$F$23&amp;"*")&gt;0)*('分け方の表'!$F$4:$F$23&lt;&gt;"")*'分け方の表'!$I$4:$I$23))))</f>
        <v/>
      </c>
      <c r="Q2171" s="39">
        <f>IF(L2171&lt;&gt;1,"",IF(P2171&gt;=99,"",INDEX('分け方の表'!$G$4:$G$23,P2171)&amp;""))</f>
        <v/>
      </c>
      <c r="R2171" s="39">
        <f>IF(L2171&lt;&gt;1,"",IF((F2171="収入")*(G2171="給与")*(E2171&lt;&gt;"")*(COUNTIFS('分け方の表'!$J$4:$J$13,E2171)&gt;0),INDEX('分け方の表'!$K$4:$K$13,MATCH(E2171,'分け方の表'!$J$4:$J$13,0))&amp;"",IFERROR(INDEX('分け方の表'!$C$4:$C$103,MATCH(F2171&amp;"|"&amp;G2171,'分け方の表'!$D$4:$D$103,0))&amp;"",IFERROR(INDEX('分け方の表'!$C$4:$C$103,MATCH(F2171&amp;"|（ほか全部）",'分け方の表'!$D$4:$D$103,0))&amp;"","未分類"))))</f>
        <v/>
      </c>
      <c r="S2171" s="39">
        <f>IF(L2171&lt;&gt;1,"",IF(N2171=1,"",IF(IF(O2171&gt;0,INDEX('分け方の表'!$N$4:$N$53,O2171)&amp;"","")&lt;&gt;"",IF(INDEX('分け方の表'!$N$4:$N$53,O2171)="（数えない）","",INDEX('分け方の表'!$N$4:$N$53,O2171)&amp;""),IF(I2171&amp;""="1",IF((Q2171&lt;&gt;"")*(D2171&lt;0)*(IFERROR(INDEX('入力'!$E$30:$E$88,MATCH(Q2171,'入力'!$A$30:$A$88,0)),"")="貯める・増やす"),Q2171,""),IF(A2171&amp;""="0","",IF(Q2171&lt;&gt;"",Q2171,R2171))))))</f>
        <v/>
      </c>
      <c r="T2171" s="56">
        <f>IF(S2171="","",IF(IFERROR(INDEX('入力'!$E$30:$E$88,MATCH(S2171,'入力'!$A$30:$A$88,0)),"")="入るお金",D2171,-D2171))</f>
        <v/>
      </c>
      <c r="U2171" s="39">
        <f>IF(L2171="","",IF(L2171&lt;&gt;1,"見出しなど",IF(N2171=1,"重なり",IF(S2171="",IF(O2171&gt;0,"数えない（直した）",IF(I2171&amp;""="1","振替",IF(A2171&amp;""="0","計算対象外","数えない"))),IF(COUNTIFS('入力'!$A$30:$A$88,S2171)=0,"一覧にない費目",IF(O2171&gt;0,"直した",IF(S2171="未分類","未分類","OK")))))))</f>
        <v/>
      </c>
    </row>
    <row r="2172">
      <c r="A2172" s="40" t="n"/>
      <c r="B2172" s="34" t="n"/>
      <c r="C2172" s="35" t="n"/>
      <c r="D2172" s="36" t="n"/>
      <c r="E2172" s="35" t="n"/>
      <c r="F2172" s="35" t="n"/>
      <c r="G2172" s="35" t="n"/>
      <c r="H2172" s="35" t="n"/>
      <c r="I2172" s="40" t="n"/>
      <c r="J2172" s="35" t="n"/>
      <c r="L2172" s="39">
        <f>IF(B2172="","",IFERROR(YEAR(B2172)*0+D2172*0+1,0))</f>
        <v/>
      </c>
      <c r="M2172" s="55">
        <f>IF(L2172&lt;&gt;1,"",IF(O2172&gt;0,IF(INDEX('分け方の表'!$O$4:$O$53,O2172)&lt;&gt;"",DATE(YEAR(INDEX('分け方の表'!$O$4:$O$53,O2172)),MONTH(INDEX('分け方の表'!$O$4:$O$53,O2172)),1),DATE(YEAR(B2172),MONTH(B2172),1)),DATE(YEAR(B2172),MONTH(B2172),1)))</f>
        <v/>
      </c>
      <c r="N2172" s="39">
        <f>IF(L2172&lt;&gt;1,"",IF(J2172="",0,IF(COUNTIFS($J$4:J2172,J2172)&gt;1,1,0)))</f>
        <v/>
      </c>
      <c r="O2172" s="39">
        <f>IF(L2172&lt;&gt;1,"",IF(J2172="",0,IFERROR(MATCH(J2172,'分け方の表'!$M$4:$M$53,0),0)))</f>
        <v/>
      </c>
      <c r="P2172" s="39">
        <f>IF(L2172&lt;&gt;1,"",IF(SUMPRODUCT((COUNTIFS(C2172,"*"&amp;'分け方の表'!$F$4:$F$23&amp;"*")&gt;0)*('分け方の表'!$F$4:$F$23&lt;&gt;"")*'分け方の表'!$I$4:$I$23)=0,99,1+COUNTIFS('分け方の表'!$I$4:$I$23,"&gt;"&amp;SUMPRODUCT((COUNTIFS(C2172,"*"&amp;'分け方の表'!$F$4:$F$23&amp;"*")&gt;0)*('分け方の表'!$F$4:$F$23&lt;&gt;"")*'分け方の表'!$I$4:$I$23))))</f>
        <v/>
      </c>
      <c r="Q2172" s="39">
        <f>IF(L2172&lt;&gt;1,"",IF(P2172&gt;=99,"",INDEX('分け方の表'!$G$4:$G$23,P2172)&amp;""))</f>
        <v/>
      </c>
      <c r="R2172" s="39">
        <f>IF(L2172&lt;&gt;1,"",IF((F2172="収入")*(G2172="給与")*(E2172&lt;&gt;"")*(COUNTIFS('分け方の表'!$J$4:$J$13,E2172)&gt;0),INDEX('分け方の表'!$K$4:$K$13,MATCH(E2172,'分け方の表'!$J$4:$J$13,0))&amp;"",IFERROR(INDEX('分け方の表'!$C$4:$C$103,MATCH(F2172&amp;"|"&amp;G2172,'分け方の表'!$D$4:$D$103,0))&amp;"",IFERROR(INDEX('分け方の表'!$C$4:$C$103,MATCH(F2172&amp;"|（ほか全部）",'分け方の表'!$D$4:$D$103,0))&amp;"","未分類"))))</f>
        <v/>
      </c>
      <c r="S2172" s="39">
        <f>IF(L2172&lt;&gt;1,"",IF(N2172=1,"",IF(IF(O2172&gt;0,INDEX('分け方の表'!$N$4:$N$53,O2172)&amp;"","")&lt;&gt;"",IF(INDEX('分け方の表'!$N$4:$N$53,O2172)="（数えない）","",INDEX('分け方の表'!$N$4:$N$53,O2172)&amp;""),IF(I2172&amp;""="1",IF((Q2172&lt;&gt;"")*(D2172&lt;0)*(IFERROR(INDEX('入力'!$E$30:$E$88,MATCH(Q2172,'入力'!$A$30:$A$88,0)),"")="貯める・増やす"),Q2172,""),IF(A2172&amp;""="0","",IF(Q2172&lt;&gt;"",Q2172,R2172))))))</f>
        <v/>
      </c>
      <c r="T2172" s="56">
        <f>IF(S2172="","",IF(IFERROR(INDEX('入力'!$E$30:$E$88,MATCH(S2172,'入力'!$A$30:$A$88,0)),"")="入るお金",D2172,-D2172))</f>
        <v/>
      </c>
      <c r="U2172" s="39">
        <f>IF(L2172="","",IF(L2172&lt;&gt;1,"見出しなど",IF(N2172=1,"重なり",IF(S2172="",IF(O2172&gt;0,"数えない（直した）",IF(I2172&amp;""="1","振替",IF(A2172&amp;""="0","計算対象外","数えない"))),IF(COUNTIFS('入力'!$A$30:$A$88,S2172)=0,"一覧にない費目",IF(O2172&gt;0,"直した",IF(S2172="未分類","未分類","OK")))))))</f>
        <v/>
      </c>
    </row>
    <row r="2173">
      <c r="A2173" s="40" t="n"/>
      <c r="B2173" s="34" t="n"/>
      <c r="C2173" s="35" t="n"/>
      <c r="D2173" s="36" t="n"/>
      <c r="E2173" s="35" t="n"/>
      <c r="F2173" s="35" t="n"/>
      <c r="G2173" s="35" t="n"/>
      <c r="H2173" s="35" t="n"/>
      <c r="I2173" s="40" t="n"/>
      <c r="J2173" s="35" t="n"/>
      <c r="L2173" s="39">
        <f>IF(B2173="","",IFERROR(YEAR(B2173)*0+D2173*0+1,0))</f>
        <v/>
      </c>
      <c r="M2173" s="55">
        <f>IF(L2173&lt;&gt;1,"",IF(O2173&gt;0,IF(INDEX('分け方の表'!$O$4:$O$53,O2173)&lt;&gt;"",DATE(YEAR(INDEX('分け方の表'!$O$4:$O$53,O2173)),MONTH(INDEX('分け方の表'!$O$4:$O$53,O2173)),1),DATE(YEAR(B2173),MONTH(B2173),1)),DATE(YEAR(B2173),MONTH(B2173),1)))</f>
        <v/>
      </c>
      <c r="N2173" s="39">
        <f>IF(L2173&lt;&gt;1,"",IF(J2173="",0,IF(COUNTIFS($J$4:J2173,J2173)&gt;1,1,0)))</f>
        <v/>
      </c>
      <c r="O2173" s="39">
        <f>IF(L2173&lt;&gt;1,"",IF(J2173="",0,IFERROR(MATCH(J2173,'分け方の表'!$M$4:$M$53,0),0)))</f>
        <v/>
      </c>
      <c r="P2173" s="39">
        <f>IF(L2173&lt;&gt;1,"",IF(SUMPRODUCT((COUNTIFS(C2173,"*"&amp;'分け方の表'!$F$4:$F$23&amp;"*")&gt;0)*('分け方の表'!$F$4:$F$23&lt;&gt;"")*'分け方の表'!$I$4:$I$23)=0,99,1+COUNTIFS('分け方の表'!$I$4:$I$23,"&gt;"&amp;SUMPRODUCT((COUNTIFS(C2173,"*"&amp;'分け方の表'!$F$4:$F$23&amp;"*")&gt;0)*('分け方の表'!$F$4:$F$23&lt;&gt;"")*'分け方の表'!$I$4:$I$23))))</f>
        <v/>
      </c>
      <c r="Q2173" s="39">
        <f>IF(L2173&lt;&gt;1,"",IF(P2173&gt;=99,"",INDEX('分け方の表'!$G$4:$G$23,P2173)&amp;""))</f>
        <v/>
      </c>
      <c r="R2173" s="39">
        <f>IF(L2173&lt;&gt;1,"",IF((F2173="収入")*(G2173="給与")*(E2173&lt;&gt;"")*(COUNTIFS('分け方の表'!$J$4:$J$13,E2173)&gt;0),INDEX('分け方の表'!$K$4:$K$13,MATCH(E2173,'分け方の表'!$J$4:$J$13,0))&amp;"",IFERROR(INDEX('分け方の表'!$C$4:$C$103,MATCH(F2173&amp;"|"&amp;G2173,'分け方の表'!$D$4:$D$103,0))&amp;"",IFERROR(INDEX('分け方の表'!$C$4:$C$103,MATCH(F2173&amp;"|（ほか全部）",'分け方の表'!$D$4:$D$103,0))&amp;"","未分類"))))</f>
        <v/>
      </c>
      <c r="S2173" s="39">
        <f>IF(L2173&lt;&gt;1,"",IF(N2173=1,"",IF(IF(O2173&gt;0,INDEX('分け方の表'!$N$4:$N$53,O2173)&amp;"","")&lt;&gt;"",IF(INDEX('分け方の表'!$N$4:$N$53,O2173)="（数えない）","",INDEX('分け方の表'!$N$4:$N$53,O2173)&amp;""),IF(I2173&amp;""="1",IF((Q2173&lt;&gt;"")*(D2173&lt;0)*(IFERROR(INDEX('入力'!$E$30:$E$88,MATCH(Q2173,'入力'!$A$30:$A$88,0)),"")="貯める・増やす"),Q2173,""),IF(A2173&amp;""="0","",IF(Q2173&lt;&gt;"",Q2173,R2173))))))</f>
        <v/>
      </c>
      <c r="T2173" s="56">
        <f>IF(S2173="","",IF(IFERROR(INDEX('入力'!$E$30:$E$88,MATCH(S2173,'入力'!$A$30:$A$88,0)),"")="入るお金",D2173,-D2173))</f>
        <v/>
      </c>
      <c r="U2173" s="39">
        <f>IF(L2173="","",IF(L2173&lt;&gt;1,"見出しなど",IF(N2173=1,"重なり",IF(S2173="",IF(O2173&gt;0,"数えない（直した）",IF(I2173&amp;""="1","振替",IF(A2173&amp;""="0","計算対象外","数えない"))),IF(COUNTIFS('入力'!$A$30:$A$88,S2173)=0,"一覧にない費目",IF(O2173&gt;0,"直した",IF(S2173="未分類","未分類","OK")))))))</f>
        <v/>
      </c>
    </row>
    <row r="2174">
      <c r="A2174" s="40" t="n"/>
      <c r="B2174" s="34" t="n"/>
      <c r="C2174" s="35" t="n"/>
      <c r="D2174" s="36" t="n"/>
      <c r="E2174" s="35" t="n"/>
      <c r="F2174" s="35" t="n"/>
      <c r="G2174" s="35" t="n"/>
      <c r="H2174" s="35" t="n"/>
      <c r="I2174" s="40" t="n"/>
      <c r="J2174" s="35" t="n"/>
      <c r="L2174" s="39">
        <f>IF(B2174="","",IFERROR(YEAR(B2174)*0+D2174*0+1,0))</f>
        <v/>
      </c>
      <c r="M2174" s="55">
        <f>IF(L2174&lt;&gt;1,"",IF(O2174&gt;0,IF(INDEX('分け方の表'!$O$4:$O$53,O2174)&lt;&gt;"",DATE(YEAR(INDEX('分け方の表'!$O$4:$O$53,O2174)),MONTH(INDEX('分け方の表'!$O$4:$O$53,O2174)),1),DATE(YEAR(B2174),MONTH(B2174),1)),DATE(YEAR(B2174),MONTH(B2174),1)))</f>
        <v/>
      </c>
      <c r="N2174" s="39">
        <f>IF(L2174&lt;&gt;1,"",IF(J2174="",0,IF(COUNTIFS($J$4:J2174,J2174)&gt;1,1,0)))</f>
        <v/>
      </c>
      <c r="O2174" s="39">
        <f>IF(L2174&lt;&gt;1,"",IF(J2174="",0,IFERROR(MATCH(J2174,'分け方の表'!$M$4:$M$53,0),0)))</f>
        <v/>
      </c>
      <c r="P2174" s="39">
        <f>IF(L2174&lt;&gt;1,"",IF(SUMPRODUCT((COUNTIFS(C2174,"*"&amp;'分け方の表'!$F$4:$F$23&amp;"*")&gt;0)*('分け方の表'!$F$4:$F$23&lt;&gt;"")*'分け方の表'!$I$4:$I$23)=0,99,1+COUNTIFS('分け方の表'!$I$4:$I$23,"&gt;"&amp;SUMPRODUCT((COUNTIFS(C2174,"*"&amp;'分け方の表'!$F$4:$F$23&amp;"*")&gt;0)*('分け方の表'!$F$4:$F$23&lt;&gt;"")*'分け方の表'!$I$4:$I$23))))</f>
        <v/>
      </c>
      <c r="Q2174" s="39">
        <f>IF(L2174&lt;&gt;1,"",IF(P2174&gt;=99,"",INDEX('分け方の表'!$G$4:$G$23,P2174)&amp;""))</f>
        <v/>
      </c>
      <c r="R2174" s="39">
        <f>IF(L2174&lt;&gt;1,"",IF((F2174="収入")*(G2174="給与")*(E2174&lt;&gt;"")*(COUNTIFS('分け方の表'!$J$4:$J$13,E2174)&gt;0),INDEX('分け方の表'!$K$4:$K$13,MATCH(E2174,'分け方の表'!$J$4:$J$13,0))&amp;"",IFERROR(INDEX('分け方の表'!$C$4:$C$103,MATCH(F2174&amp;"|"&amp;G2174,'分け方の表'!$D$4:$D$103,0))&amp;"",IFERROR(INDEX('分け方の表'!$C$4:$C$103,MATCH(F2174&amp;"|（ほか全部）",'分け方の表'!$D$4:$D$103,0))&amp;"","未分類"))))</f>
        <v/>
      </c>
      <c r="S2174" s="39">
        <f>IF(L2174&lt;&gt;1,"",IF(N2174=1,"",IF(IF(O2174&gt;0,INDEX('分け方の表'!$N$4:$N$53,O2174)&amp;"","")&lt;&gt;"",IF(INDEX('分け方の表'!$N$4:$N$53,O2174)="（数えない）","",INDEX('分け方の表'!$N$4:$N$53,O2174)&amp;""),IF(I2174&amp;""="1",IF((Q2174&lt;&gt;"")*(D2174&lt;0)*(IFERROR(INDEX('入力'!$E$30:$E$88,MATCH(Q2174,'入力'!$A$30:$A$88,0)),"")="貯める・増やす"),Q2174,""),IF(A2174&amp;""="0","",IF(Q2174&lt;&gt;"",Q2174,R2174))))))</f>
        <v/>
      </c>
      <c r="T2174" s="56">
        <f>IF(S2174="","",IF(IFERROR(INDEX('入力'!$E$30:$E$88,MATCH(S2174,'入力'!$A$30:$A$88,0)),"")="入るお金",D2174,-D2174))</f>
        <v/>
      </c>
      <c r="U2174" s="39">
        <f>IF(L2174="","",IF(L2174&lt;&gt;1,"見出しなど",IF(N2174=1,"重なり",IF(S2174="",IF(O2174&gt;0,"数えない（直した）",IF(I2174&amp;""="1","振替",IF(A2174&amp;""="0","計算対象外","数えない"))),IF(COUNTIFS('入力'!$A$30:$A$88,S2174)=0,"一覧にない費目",IF(O2174&gt;0,"直した",IF(S2174="未分類","未分類","OK")))))))</f>
        <v/>
      </c>
    </row>
    <row r="2175">
      <c r="A2175" s="40" t="n"/>
      <c r="B2175" s="34" t="n"/>
      <c r="C2175" s="35" t="n"/>
      <c r="D2175" s="36" t="n"/>
      <c r="E2175" s="35" t="n"/>
      <c r="F2175" s="35" t="n"/>
      <c r="G2175" s="35" t="n"/>
      <c r="H2175" s="35" t="n"/>
      <c r="I2175" s="40" t="n"/>
      <c r="J2175" s="35" t="n"/>
      <c r="L2175" s="39">
        <f>IF(B2175="","",IFERROR(YEAR(B2175)*0+D2175*0+1,0))</f>
        <v/>
      </c>
      <c r="M2175" s="55">
        <f>IF(L2175&lt;&gt;1,"",IF(O2175&gt;0,IF(INDEX('分け方の表'!$O$4:$O$53,O2175)&lt;&gt;"",DATE(YEAR(INDEX('分け方の表'!$O$4:$O$53,O2175)),MONTH(INDEX('分け方の表'!$O$4:$O$53,O2175)),1),DATE(YEAR(B2175),MONTH(B2175),1)),DATE(YEAR(B2175),MONTH(B2175),1)))</f>
        <v/>
      </c>
      <c r="N2175" s="39">
        <f>IF(L2175&lt;&gt;1,"",IF(J2175="",0,IF(COUNTIFS($J$4:J2175,J2175)&gt;1,1,0)))</f>
        <v/>
      </c>
      <c r="O2175" s="39">
        <f>IF(L2175&lt;&gt;1,"",IF(J2175="",0,IFERROR(MATCH(J2175,'分け方の表'!$M$4:$M$53,0),0)))</f>
        <v/>
      </c>
      <c r="P2175" s="39">
        <f>IF(L2175&lt;&gt;1,"",IF(SUMPRODUCT((COUNTIFS(C2175,"*"&amp;'分け方の表'!$F$4:$F$23&amp;"*")&gt;0)*('分け方の表'!$F$4:$F$23&lt;&gt;"")*'分け方の表'!$I$4:$I$23)=0,99,1+COUNTIFS('分け方の表'!$I$4:$I$23,"&gt;"&amp;SUMPRODUCT((COUNTIFS(C2175,"*"&amp;'分け方の表'!$F$4:$F$23&amp;"*")&gt;0)*('分け方の表'!$F$4:$F$23&lt;&gt;"")*'分け方の表'!$I$4:$I$23))))</f>
        <v/>
      </c>
      <c r="Q2175" s="39">
        <f>IF(L2175&lt;&gt;1,"",IF(P2175&gt;=99,"",INDEX('分け方の表'!$G$4:$G$23,P2175)&amp;""))</f>
        <v/>
      </c>
      <c r="R2175" s="39">
        <f>IF(L2175&lt;&gt;1,"",IF((F2175="収入")*(G2175="給与")*(E2175&lt;&gt;"")*(COUNTIFS('分け方の表'!$J$4:$J$13,E2175)&gt;0),INDEX('分け方の表'!$K$4:$K$13,MATCH(E2175,'分け方の表'!$J$4:$J$13,0))&amp;"",IFERROR(INDEX('分け方の表'!$C$4:$C$103,MATCH(F2175&amp;"|"&amp;G2175,'分け方の表'!$D$4:$D$103,0))&amp;"",IFERROR(INDEX('分け方の表'!$C$4:$C$103,MATCH(F2175&amp;"|（ほか全部）",'分け方の表'!$D$4:$D$103,0))&amp;"","未分類"))))</f>
        <v/>
      </c>
      <c r="S2175" s="39">
        <f>IF(L2175&lt;&gt;1,"",IF(N2175=1,"",IF(IF(O2175&gt;0,INDEX('分け方の表'!$N$4:$N$53,O2175)&amp;"","")&lt;&gt;"",IF(INDEX('分け方の表'!$N$4:$N$53,O2175)="（数えない）","",INDEX('分け方の表'!$N$4:$N$53,O2175)&amp;""),IF(I2175&amp;""="1",IF((Q2175&lt;&gt;"")*(D2175&lt;0)*(IFERROR(INDEX('入力'!$E$30:$E$88,MATCH(Q2175,'入力'!$A$30:$A$88,0)),"")="貯める・増やす"),Q2175,""),IF(A2175&amp;""="0","",IF(Q2175&lt;&gt;"",Q2175,R2175))))))</f>
        <v/>
      </c>
      <c r="T2175" s="56">
        <f>IF(S2175="","",IF(IFERROR(INDEX('入力'!$E$30:$E$88,MATCH(S2175,'入力'!$A$30:$A$88,0)),"")="入るお金",D2175,-D2175))</f>
        <v/>
      </c>
      <c r="U2175" s="39">
        <f>IF(L2175="","",IF(L2175&lt;&gt;1,"見出しなど",IF(N2175=1,"重なり",IF(S2175="",IF(O2175&gt;0,"数えない（直した）",IF(I2175&amp;""="1","振替",IF(A2175&amp;""="0","計算対象外","数えない"))),IF(COUNTIFS('入力'!$A$30:$A$88,S2175)=0,"一覧にない費目",IF(O2175&gt;0,"直した",IF(S2175="未分類","未分類","OK")))))))</f>
        <v/>
      </c>
    </row>
    <row r="2176">
      <c r="A2176" s="40" t="n"/>
      <c r="B2176" s="34" t="n"/>
      <c r="C2176" s="35" t="n"/>
      <c r="D2176" s="36" t="n"/>
      <c r="E2176" s="35" t="n"/>
      <c r="F2176" s="35" t="n"/>
      <c r="G2176" s="35" t="n"/>
      <c r="H2176" s="35" t="n"/>
      <c r="I2176" s="40" t="n"/>
      <c r="J2176" s="35" t="n"/>
      <c r="L2176" s="39">
        <f>IF(B2176="","",IFERROR(YEAR(B2176)*0+D2176*0+1,0))</f>
        <v/>
      </c>
      <c r="M2176" s="55">
        <f>IF(L2176&lt;&gt;1,"",IF(O2176&gt;0,IF(INDEX('分け方の表'!$O$4:$O$53,O2176)&lt;&gt;"",DATE(YEAR(INDEX('分け方の表'!$O$4:$O$53,O2176)),MONTH(INDEX('分け方の表'!$O$4:$O$53,O2176)),1),DATE(YEAR(B2176),MONTH(B2176),1)),DATE(YEAR(B2176),MONTH(B2176),1)))</f>
        <v/>
      </c>
      <c r="N2176" s="39">
        <f>IF(L2176&lt;&gt;1,"",IF(J2176="",0,IF(COUNTIFS($J$4:J2176,J2176)&gt;1,1,0)))</f>
        <v/>
      </c>
      <c r="O2176" s="39">
        <f>IF(L2176&lt;&gt;1,"",IF(J2176="",0,IFERROR(MATCH(J2176,'分け方の表'!$M$4:$M$53,0),0)))</f>
        <v/>
      </c>
      <c r="P2176" s="39">
        <f>IF(L2176&lt;&gt;1,"",IF(SUMPRODUCT((COUNTIFS(C2176,"*"&amp;'分け方の表'!$F$4:$F$23&amp;"*")&gt;0)*('分け方の表'!$F$4:$F$23&lt;&gt;"")*'分け方の表'!$I$4:$I$23)=0,99,1+COUNTIFS('分け方の表'!$I$4:$I$23,"&gt;"&amp;SUMPRODUCT((COUNTIFS(C2176,"*"&amp;'分け方の表'!$F$4:$F$23&amp;"*")&gt;0)*('分け方の表'!$F$4:$F$23&lt;&gt;"")*'分け方の表'!$I$4:$I$23))))</f>
        <v/>
      </c>
      <c r="Q2176" s="39">
        <f>IF(L2176&lt;&gt;1,"",IF(P2176&gt;=99,"",INDEX('分け方の表'!$G$4:$G$23,P2176)&amp;""))</f>
        <v/>
      </c>
      <c r="R2176" s="39">
        <f>IF(L2176&lt;&gt;1,"",IF((F2176="収入")*(G2176="給与")*(E2176&lt;&gt;"")*(COUNTIFS('分け方の表'!$J$4:$J$13,E2176)&gt;0),INDEX('分け方の表'!$K$4:$K$13,MATCH(E2176,'分け方の表'!$J$4:$J$13,0))&amp;"",IFERROR(INDEX('分け方の表'!$C$4:$C$103,MATCH(F2176&amp;"|"&amp;G2176,'分け方の表'!$D$4:$D$103,0))&amp;"",IFERROR(INDEX('分け方の表'!$C$4:$C$103,MATCH(F2176&amp;"|（ほか全部）",'分け方の表'!$D$4:$D$103,0))&amp;"","未分類"))))</f>
        <v/>
      </c>
      <c r="S2176" s="39">
        <f>IF(L2176&lt;&gt;1,"",IF(N2176=1,"",IF(IF(O2176&gt;0,INDEX('分け方の表'!$N$4:$N$53,O2176)&amp;"","")&lt;&gt;"",IF(INDEX('分け方の表'!$N$4:$N$53,O2176)="（数えない）","",INDEX('分け方の表'!$N$4:$N$53,O2176)&amp;""),IF(I2176&amp;""="1",IF((Q2176&lt;&gt;"")*(D2176&lt;0)*(IFERROR(INDEX('入力'!$E$30:$E$88,MATCH(Q2176,'入力'!$A$30:$A$88,0)),"")="貯める・増やす"),Q2176,""),IF(A2176&amp;""="0","",IF(Q2176&lt;&gt;"",Q2176,R2176))))))</f>
        <v/>
      </c>
      <c r="T2176" s="56">
        <f>IF(S2176="","",IF(IFERROR(INDEX('入力'!$E$30:$E$88,MATCH(S2176,'入力'!$A$30:$A$88,0)),"")="入るお金",D2176,-D2176))</f>
        <v/>
      </c>
      <c r="U2176" s="39">
        <f>IF(L2176="","",IF(L2176&lt;&gt;1,"見出しなど",IF(N2176=1,"重なり",IF(S2176="",IF(O2176&gt;0,"数えない（直した）",IF(I2176&amp;""="1","振替",IF(A2176&amp;""="0","計算対象外","数えない"))),IF(COUNTIFS('入力'!$A$30:$A$88,S2176)=0,"一覧にない費目",IF(O2176&gt;0,"直した",IF(S2176="未分類","未分類","OK")))))))</f>
        <v/>
      </c>
    </row>
    <row r="2177">
      <c r="A2177" s="40" t="n"/>
      <c r="B2177" s="34" t="n"/>
      <c r="C2177" s="35" t="n"/>
      <c r="D2177" s="36" t="n"/>
      <c r="E2177" s="35" t="n"/>
      <c r="F2177" s="35" t="n"/>
      <c r="G2177" s="35" t="n"/>
      <c r="H2177" s="35" t="n"/>
      <c r="I2177" s="40" t="n"/>
      <c r="J2177" s="35" t="n"/>
      <c r="L2177" s="39">
        <f>IF(B2177="","",IFERROR(YEAR(B2177)*0+D2177*0+1,0))</f>
        <v/>
      </c>
      <c r="M2177" s="55">
        <f>IF(L2177&lt;&gt;1,"",IF(O2177&gt;0,IF(INDEX('分け方の表'!$O$4:$O$53,O2177)&lt;&gt;"",DATE(YEAR(INDEX('分け方の表'!$O$4:$O$53,O2177)),MONTH(INDEX('分け方の表'!$O$4:$O$53,O2177)),1),DATE(YEAR(B2177),MONTH(B2177),1)),DATE(YEAR(B2177),MONTH(B2177),1)))</f>
        <v/>
      </c>
      <c r="N2177" s="39">
        <f>IF(L2177&lt;&gt;1,"",IF(J2177="",0,IF(COUNTIFS($J$4:J2177,J2177)&gt;1,1,0)))</f>
        <v/>
      </c>
      <c r="O2177" s="39">
        <f>IF(L2177&lt;&gt;1,"",IF(J2177="",0,IFERROR(MATCH(J2177,'分け方の表'!$M$4:$M$53,0),0)))</f>
        <v/>
      </c>
      <c r="P2177" s="39">
        <f>IF(L2177&lt;&gt;1,"",IF(SUMPRODUCT((COUNTIFS(C2177,"*"&amp;'分け方の表'!$F$4:$F$23&amp;"*")&gt;0)*('分け方の表'!$F$4:$F$23&lt;&gt;"")*'分け方の表'!$I$4:$I$23)=0,99,1+COUNTIFS('分け方の表'!$I$4:$I$23,"&gt;"&amp;SUMPRODUCT((COUNTIFS(C2177,"*"&amp;'分け方の表'!$F$4:$F$23&amp;"*")&gt;0)*('分け方の表'!$F$4:$F$23&lt;&gt;"")*'分け方の表'!$I$4:$I$23))))</f>
        <v/>
      </c>
      <c r="Q2177" s="39">
        <f>IF(L2177&lt;&gt;1,"",IF(P2177&gt;=99,"",INDEX('分け方の表'!$G$4:$G$23,P2177)&amp;""))</f>
        <v/>
      </c>
      <c r="R2177" s="39">
        <f>IF(L2177&lt;&gt;1,"",IF((F2177="収入")*(G2177="給与")*(E2177&lt;&gt;"")*(COUNTIFS('分け方の表'!$J$4:$J$13,E2177)&gt;0),INDEX('分け方の表'!$K$4:$K$13,MATCH(E2177,'分け方の表'!$J$4:$J$13,0))&amp;"",IFERROR(INDEX('分け方の表'!$C$4:$C$103,MATCH(F2177&amp;"|"&amp;G2177,'分け方の表'!$D$4:$D$103,0))&amp;"",IFERROR(INDEX('分け方の表'!$C$4:$C$103,MATCH(F2177&amp;"|（ほか全部）",'分け方の表'!$D$4:$D$103,0))&amp;"","未分類"))))</f>
        <v/>
      </c>
      <c r="S2177" s="39">
        <f>IF(L2177&lt;&gt;1,"",IF(N2177=1,"",IF(IF(O2177&gt;0,INDEX('分け方の表'!$N$4:$N$53,O2177)&amp;"","")&lt;&gt;"",IF(INDEX('分け方の表'!$N$4:$N$53,O2177)="（数えない）","",INDEX('分け方の表'!$N$4:$N$53,O2177)&amp;""),IF(I2177&amp;""="1",IF((Q2177&lt;&gt;"")*(D2177&lt;0)*(IFERROR(INDEX('入力'!$E$30:$E$88,MATCH(Q2177,'入力'!$A$30:$A$88,0)),"")="貯める・増やす"),Q2177,""),IF(A2177&amp;""="0","",IF(Q2177&lt;&gt;"",Q2177,R2177))))))</f>
        <v/>
      </c>
      <c r="T2177" s="56">
        <f>IF(S2177="","",IF(IFERROR(INDEX('入力'!$E$30:$E$88,MATCH(S2177,'入力'!$A$30:$A$88,0)),"")="入るお金",D2177,-D2177))</f>
        <v/>
      </c>
      <c r="U2177" s="39">
        <f>IF(L2177="","",IF(L2177&lt;&gt;1,"見出しなど",IF(N2177=1,"重なり",IF(S2177="",IF(O2177&gt;0,"数えない（直した）",IF(I2177&amp;""="1","振替",IF(A2177&amp;""="0","計算対象外","数えない"))),IF(COUNTIFS('入力'!$A$30:$A$88,S2177)=0,"一覧にない費目",IF(O2177&gt;0,"直した",IF(S2177="未分類","未分類","OK")))))))</f>
        <v/>
      </c>
    </row>
    <row r="2178">
      <c r="A2178" s="40" t="n"/>
      <c r="B2178" s="34" t="n"/>
      <c r="C2178" s="35" t="n"/>
      <c r="D2178" s="36" t="n"/>
      <c r="E2178" s="35" t="n"/>
      <c r="F2178" s="35" t="n"/>
      <c r="G2178" s="35" t="n"/>
      <c r="H2178" s="35" t="n"/>
      <c r="I2178" s="40" t="n"/>
      <c r="J2178" s="35" t="n"/>
      <c r="L2178" s="39">
        <f>IF(B2178="","",IFERROR(YEAR(B2178)*0+D2178*0+1,0))</f>
        <v/>
      </c>
      <c r="M2178" s="55">
        <f>IF(L2178&lt;&gt;1,"",IF(O2178&gt;0,IF(INDEX('分け方の表'!$O$4:$O$53,O2178)&lt;&gt;"",DATE(YEAR(INDEX('分け方の表'!$O$4:$O$53,O2178)),MONTH(INDEX('分け方の表'!$O$4:$O$53,O2178)),1),DATE(YEAR(B2178),MONTH(B2178),1)),DATE(YEAR(B2178),MONTH(B2178),1)))</f>
        <v/>
      </c>
      <c r="N2178" s="39">
        <f>IF(L2178&lt;&gt;1,"",IF(J2178="",0,IF(COUNTIFS($J$4:J2178,J2178)&gt;1,1,0)))</f>
        <v/>
      </c>
      <c r="O2178" s="39">
        <f>IF(L2178&lt;&gt;1,"",IF(J2178="",0,IFERROR(MATCH(J2178,'分け方の表'!$M$4:$M$53,0),0)))</f>
        <v/>
      </c>
      <c r="P2178" s="39">
        <f>IF(L2178&lt;&gt;1,"",IF(SUMPRODUCT((COUNTIFS(C2178,"*"&amp;'分け方の表'!$F$4:$F$23&amp;"*")&gt;0)*('分け方の表'!$F$4:$F$23&lt;&gt;"")*'分け方の表'!$I$4:$I$23)=0,99,1+COUNTIFS('分け方の表'!$I$4:$I$23,"&gt;"&amp;SUMPRODUCT((COUNTIFS(C2178,"*"&amp;'分け方の表'!$F$4:$F$23&amp;"*")&gt;0)*('分け方の表'!$F$4:$F$23&lt;&gt;"")*'分け方の表'!$I$4:$I$23))))</f>
        <v/>
      </c>
      <c r="Q2178" s="39">
        <f>IF(L2178&lt;&gt;1,"",IF(P2178&gt;=99,"",INDEX('分け方の表'!$G$4:$G$23,P2178)&amp;""))</f>
        <v/>
      </c>
      <c r="R2178" s="39">
        <f>IF(L2178&lt;&gt;1,"",IF((F2178="収入")*(G2178="給与")*(E2178&lt;&gt;"")*(COUNTIFS('分け方の表'!$J$4:$J$13,E2178)&gt;0),INDEX('分け方の表'!$K$4:$K$13,MATCH(E2178,'分け方の表'!$J$4:$J$13,0))&amp;"",IFERROR(INDEX('分け方の表'!$C$4:$C$103,MATCH(F2178&amp;"|"&amp;G2178,'分け方の表'!$D$4:$D$103,0))&amp;"",IFERROR(INDEX('分け方の表'!$C$4:$C$103,MATCH(F2178&amp;"|（ほか全部）",'分け方の表'!$D$4:$D$103,0))&amp;"","未分類"))))</f>
        <v/>
      </c>
      <c r="S2178" s="39">
        <f>IF(L2178&lt;&gt;1,"",IF(N2178=1,"",IF(IF(O2178&gt;0,INDEX('分け方の表'!$N$4:$N$53,O2178)&amp;"","")&lt;&gt;"",IF(INDEX('分け方の表'!$N$4:$N$53,O2178)="（数えない）","",INDEX('分け方の表'!$N$4:$N$53,O2178)&amp;""),IF(I2178&amp;""="1",IF((Q2178&lt;&gt;"")*(D2178&lt;0)*(IFERROR(INDEX('入力'!$E$30:$E$88,MATCH(Q2178,'入力'!$A$30:$A$88,0)),"")="貯める・増やす"),Q2178,""),IF(A2178&amp;""="0","",IF(Q2178&lt;&gt;"",Q2178,R2178))))))</f>
        <v/>
      </c>
      <c r="T2178" s="56">
        <f>IF(S2178="","",IF(IFERROR(INDEX('入力'!$E$30:$E$88,MATCH(S2178,'入力'!$A$30:$A$88,0)),"")="入るお金",D2178,-D2178))</f>
        <v/>
      </c>
      <c r="U2178" s="39">
        <f>IF(L2178="","",IF(L2178&lt;&gt;1,"見出しなど",IF(N2178=1,"重なり",IF(S2178="",IF(O2178&gt;0,"数えない（直した）",IF(I2178&amp;""="1","振替",IF(A2178&amp;""="0","計算対象外","数えない"))),IF(COUNTIFS('入力'!$A$30:$A$88,S2178)=0,"一覧にない費目",IF(O2178&gt;0,"直した",IF(S2178="未分類","未分類","OK")))))))</f>
        <v/>
      </c>
    </row>
    <row r="2179">
      <c r="A2179" s="40" t="n"/>
      <c r="B2179" s="34" t="n"/>
      <c r="C2179" s="35" t="n"/>
      <c r="D2179" s="36" t="n"/>
      <c r="E2179" s="35" t="n"/>
      <c r="F2179" s="35" t="n"/>
      <c r="G2179" s="35" t="n"/>
      <c r="H2179" s="35" t="n"/>
      <c r="I2179" s="40" t="n"/>
      <c r="J2179" s="35" t="n"/>
      <c r="L2179" s="39">
        <f>IF(B2179="","",IFERROR(YEAR(B2179)*0+D2179*0+1,0))</f>
        <v/>
      </c>
      <c r="M2179" s="55">
        <f>IF(L2179&lt;&gt;1,"",IF(O2179&gt;0,IF(INDEX('分け方の表'!$O$4:$O$53,O2179)&lt;&gt;"",DATE(YEAR(INDEX('分け方の表'!$O$4:$O$53,O2179)),MONTH(INDEX('分け方の表'!$O$4:$O$53,O2179)),1),DATE(YEAR(B2179),MONTH(B2179),1)),DATE(YEAR(B2179),MONTH(B2179),1)))</f>
        <v/>
      </c>
      <c r="N2179" s="39">
        <f>IF(L2179&lt;&gt;1,"",IF(J2179="",0,IF(COUNTIFS($J$4:J2179,J2179)&gt;1,1,0)))</f>
        <v/>
      </c>
      <c r="O2179" s="39">
        <f>IF(L2179&lt;&gt;1,"",IF(J2179="",0,IFERROR(MATCH(J2179,'分け方の表'!$M$4:$M$53,0),0)))</f>
        <v/>
      </c>
      <c r="P2179" s="39">
        <f>IF(L2179&lt;&gt;1,"",IF(SUMPRODUCT((COUNTIFS(C2179,"*"&amp;'分け方の表'!$F$4:$F$23&amp;"*")&gt;0)*('分け方の表'!$F$4:$F$23&lt;&gt;"")*'分け方の表'!$I$4:$I$23)=0,99,1+COUNTIFS('分け方の表'!$I$4:$I$23,"&gt;"&amp;SUMPRODUCT((COUNTIFS(C2179,"*"&amp;'分け方の表'!$F$4:$F$23&amp;"*")&gt;0)*('分け方の表'!$F$4:$F$23&lt;&gt;"")*'分け方の表'!$I$4:$I$23))))</f>
        <v/>
      </c>
      <c r="Q2179" s="39">
        <f>IF(L2179&lt;&gt;1,"",IF(P2179&gt;=99,"",INDEX('分け方の表'!$G$4:$G$23,P2179)&amp;""))</f>
        <v/>
      </c>
      <c r="R2179" s="39">
        <f>IF(L2179&lt;&gt;1,"",IF((F2179="収入")*(G2179="給与")*(E2179&lt;&gt;"")*(COUNTIFS('分け方の表'!$J$4:$J$13,E2179)&gt;0),INDEX('分け方の表'!$K$4:$K$13,MATCH(E2179,'分け方の表'!$J$4:$J$13,0))&amp;"",IFERROR(INDEX('分け方の表'!$C$4:$C$103,MATCH(F2179&amp;"|"&amp;G2179,'分け方の表'!$D$4:$D$103,0))&amp;"",IFERROR(INDEX('分け方の表'!$C$4:$C$103,MATCH(F2179&amp;"|（ほか全部）",'分け方の表'!$D$4:$D$103,0))&amp;"","未分類"))))</f>
        <v/>
      </c>
      <c r="S2179" s="39">
        <f>IF(L2179&lt;&gt;1,"",IF(N2179=1,"",IF(IF(O2179&gt;0,INDEX('分け方の表'!$N$4:$N$53,O2179)&amp;"","")&lt;&gt;"",IF(INDEX('分け方の表'!$N$4:$N$53,O2179)="（数えない）","",INDEX('分け方の表'!$N$4:$N$53,O2179)&amp;""),IF(I2179&amp;""="1",IF((Q2179&lt;&gt;"")*(D2179&lt;0)*(IFERROR(INDEX('入力'!$E$30:$E$88,MATCH(Q2179,'入力'!$A$30:$A$88,0)),"")="貯める・増やす"),Q2179,""),IF(A2179&amp;""="0","",IF(Q2179&lt;&gt;"",Q2179,R2179))))))</f>
        <v/>
      </c>
      <c r="T2179" s="56">
        <f>IF(S2179="","",IF(IFERROR(INDEX('入力'!$E$30:$E$88,MATCH(S2179,'入力'!$A$30:$A$88,0)),"")="入るお金",D2179,-D2179))</f>
        <v/>
      </c>
      <c r="U2179" s="39">
        <f>IF(L2179="","",IF(L2179&lt;&gt;1,"見出しなど",IF(N2179=1,"重なり",IF(S2179="",IF(O2179&gt;0,"数えない（直した）",IF(I2179&amp;""="1","振替",IF(A2179&amp;""="0","計算対象外","数えない"))),IF(COUNTIFS('入力'!$A$30:$A$88,S2179)=0,"一覧にない費目",IF(O2179&gt;0,"直した",IF(S2179="未分類","未分類","OK")))))))</f>
        <v/>
      </c>
    </row>
    <row r="2180">
      <c r="A2180" s="40" t="n"/>
      <c r="B2180" s="34" t="n"/>
      <c r="C2180" s="35" t="n"/>
      <c r="D2180" s="36" t="n"/>
      <c r="E2180" s="35" t="n"/>
      <c r="F2180" s="35" t="n"/>
      <c r="G2180" s="35" t="n"/>
      <c r="H2180" s="35" t="n"/>
      <c r="I2180" s="40" t="n"/>
      <c r="J2180" s="35" t="n"/>
      <c r="L2180" s="39">
        <f>IF(B2180="","",IFERROR(YEAR(B2180)*0+D2180*0+1,0))</f>
        <v/>
      </c>
      <c r="M2180" s="55">
        <f>IF(L2180&lt;&gt;1,"",IF(O2180&gt;0,IF(INDEX('分け方の表'!$O$4:$O$53,O2180)&lt;&gt;"",DATE(YEAR(INDEX('分け方の表'!$O$4:$O$53,O2180)),MONTH(INDEX('分け方の表'!$O$4:$O$53,O2180)),1),DATE(YEAR(B2180),MONTH(B2180),1)),DATE(YEAR(B2180),MONTH(B2180),1)))</f>
        <v/>
      </c>
      <c r="N2180" s="39">
        <f>IF(L2180&lt;&gt;1,"",IF(J2180="",0,IF(COUNTIFS($J$4:J2180,J2180)&gt;1,1,0)))</f>
        <v/>
      </c>
      <c r="O2180" s="39">
        <f>IF(L2180&lt;&gt;1,"",IF(J2180="",0,IFERROR(MATCH(J2180,'分け方の表'!$M$4:$M$53,0),0)))</f>
        <v/>
      </c>
      <c r="P2180" s="39">
        <f>IF(L2180&lt;&gt;1,"",IF(SUMPRODUCT((COUNTIFS(C2180,"*"&amp;'分け方の表'!$F$4:$F$23&amp;"*")&gt;0)*('分け方の表'!$F$4:$F$23&lt;&gt;"")*'分け方の表'!$I$4:$I$23)=0,99,1+COUNTIFS('分け方の表'!$I$4:$I$23,"&gt;"&amp;SUMPRODUCT((COUNTIFS(C2180,"*"&amp;'分け方の表'!$F$4:$F$23&amp;"*")&gt;0)*('分け方の表'!$F$4:$F$23&lt;&gt;"")*'分け方の表'!$I$4:$I$23))))</f>
        <v/>
      </c>
      <c r="Q2180" s="39">
        <f>IF(L2180&lt;&gt;1,"",IF(P2180&gt;=99,"",INDEX('分け方の表'!$G$4:$G$23,P2180)&amp;""))</f>
        <v/>
      </c>
      <c r="R2180" s="39">
        <f>IF(L2180&lt;&gt;1,"",IF((F2180="収入")*(G2180="給与")*(E2180&lt;&gt;"")*(COUNTIFS('分け方の表'!$J$4:$J$13,E2180)&gt;0),INDEX('分け方の表'!$K$4:$K$13,MATCH(E2180,'分け方の表'!$J$4:$J$13,0))&amp;"",IFERROR(INDEX('分け方の表'!$C$4:$C$103,MATCH(F2180&amp;"|"&amp;G2180,'分け方の表'!$D$4:$D$103,0))&amp;"",IFERROR(INDEX('分け方の表'!$C$4:$C$103,MATCH(F2180&amp;"|（ほか全部）",'分け方の表'!$D$4:$D$103,0))&amp;"","未分類"))))</f>
        <v/>
      </c>
      <c r="S2180" s="39">
        <f>IF(L2180&lt;&gt;1,"",IF(N2180=1,"",IF(IF(O2180&gt;0,INDEX('分け方の表'!$N$4:$N$53,O2180)&amp;"","")&lt;&gt;"",IF(INDEX('分け方の表'!$N$4:$N$53,O2180)="（数えない）","",INDEX('分け方の表'!$N$4:$N$53,O2180)&amp;""),IF(I2180&amp;""="1",IF((Q2180&lt;&gt;"")*(D2180&lt;0)*(IFERROR(INDEX('入力'!$E$30:$E$88,MATCH(Q2180,'入力'!$A$30:$A$88,0)),"")="貯める・増やす"),Q2180,""),IF(A2180&amp;""="0","",IF(Q2180&lt;&gt;"",Q2180,R2180))))))</f>
        <v/>
      </c>
      <c r="T2180" s="56">
        <f>IF(S2180="","",IF(IFERROR(INDEX('入力'!$E$30:$E$88,MATCH(S2180,'入力'!$A$30:$A$88,0)),"")="入るお金",D2180,-D2180))</f>
        <v/>
      </c>
      <c r="U2180" s="39">
        <f>IF(L2180="","",IF(L2180&lt;&gt;1,"見出しなど",IF(N2180=1,"重なり",IF(S2180="",IF(O2180&gt;0,"数えない（直した）",IF(I2180&amp;""="1","振替",IF(A2180&amp;""="0","計算対象外","数えない"))),IF(COUNTIFS('入力'!$A$30:$A$88,S2180)=0,"一覧にない費目",IF(O2180&gt;0,"直した",IF(S2180="未分類","未分類","OK")))))))</f>
        <v/>
      </c>
    </row>
    <row r="2181">
      <c r="A2181" s="40" t="n"/>
      <c r="B2181" s="34" t="n"/>
      <c r="C2181" s="35" t="n"/>
      <c r="D2181" s="36" t="n"/>
      <c r="E2181" s="35" t="n"/>
      <c r="F2181" s="35" t="n"/>
      <c r="G2181" s="35" t="n"/>
      <c r="H2181" s="35" t="n"/>
      <c r="I2181" s="40" t="n"/>
      <c r="J2181" s="35" t="n"/>
      <c r="L2181" s="39">
        <f>IF(B2181="","",IFERROR(YEAR(B2181)*0+D2181*0+1,0))</f>
        <v/>
      </c>
      <c r="M2181" s="55">
        <f>IF(L2181&lt;&gt;1,"",IF(O2181&gt;0,IF(INDEX('分け方の表'!$O$4:$O$53,O2181)&lt;&gt;"",DATE(YEAR(INDEX('分け方の表'!$O$4:$O$53,O2181)),MONTH(INDEX('分け方の表'!$O$4:$O$53,O2181)),1),DATE(YEAR(B2181),MONTH(B2181),1)),DATE(YEAR(B2181),MONTH(B2181),1)))</f>
        <v/>
      </c>
      <c r="N2181" s="39">
        <f>IF(L2181&lt;&gt;1,"",IF(J2181="",0,IF(COUNTIFS($J$4:J2181,J2181)&gt;1,1,0)))</f>
        <v/>
      </c>
      <c r="O2181" s="39">
        <f>IF(L2181&lt;&gt;1,"",IF(J2181="",0,IFERROR(MATCH(J2181,'分け方の表'!$M$4:$M$53,0),0)))</f>
        <v/>
      </c>
      <c r="P2181" s="39">
        <f>IF(L2181&lt;&gt;1,"",IF(SUMPRODUCT((COUNTIFS(C2181,"*"&amp;'分け方の表'!$F$4:$F$23&amp;"*")&gt;0)*('分け方の表'!$F$4:$F$23&lt;&gt;"")*'分け方の表'!$I$4:$I$23)=0,99,1+COUNTIFS('分け方の表'!$I$4:$I$23,"&gt;"&amp;SUMPRODUCT((COUNTIFS(C2181,"*"&amp;'分け方の表'!$F$4:$F$23&amp;"*")&gt;0)*('分け方の表'!$F$4:$F$23&lt;&gt;"")*'分け方の表'!$I$4:$I$23))))</f>
        <v/>
      </c>
      <c r="Q2181" s="39">
        <f>IF(L2181&lt;&gt;1,"",IF(P2181&gt;=99,"",INDEX('分け方の表'!$G$4:$G$23,P2181)&amp;""))</f>
        <v/>
      </c>
      <c r="R2181" s="39">
        <f>IF(L2181&lt;&gt;1,"",IF((F2181="収入")*(G2181="給与")*(E2181&lt;&gt;"")*(COUNTIFS('分け方の表'!$J$4:$J$13,E2181)&gt;0),INDEX('分け方の表'!$K$4:$K$13,MATCH(E2181,'分け方の表'!$J$4:$J$13,0))&amp;"",IFERROR(INDEX('分け方の表'!$C$4:$C$103,MATCH(F2181&amp;"|"&amp;G2181,'分け方の表'!$D$4:$D$103,0))&amp;"",IFERROR(INDEX('分け方の表'!$C$4:$C$103,MATCH(F2181&amp;"|（ほか全部）",'分け方の表'!$D$4:$D$103,0))&amp;"","未分類"))))</f>
        <v/>
      </c>
      <c r="S2181" s="39">
        <f>IF(L2181&lt;&gt;1,"",IF(N2181=1,"",IF(IF(O2181&gt;0,INDEX('分け方の表'!$N$4:$N$53,O2181)&amp;"","")&lt;&gt;"",IF(INDEX('分け方の表'!$N$4:$N$53,O2181)="（数えない）","",INDEX('分け方の表'!$N$4:$N$53,O2181)&amp;""),IF(I2181&amp;""="1",IF((Q2181&lt;&gt;"")*(D2181&lt;0)*(IFERROR(INDEX('入力'!$E$30:$E$88,MATCH(Q2181,'入力'!$A$30:$A$88,0)),"")="貯める・増やす"),Q2181,""),IF(A2181&amp;""="0","",IF(Q2181&lt;&gt;"",Q2181,R2181))))))</f>
        <v/>
      </c>
      <c r="T2181" s="56">
        <f>IF(S2181="","",IF(IFERROR(INDEX('入力'!$E$30:$E$88,MATCH(S2181,'入力'!$A$30:$A$88,0)),"")="入るお金",D2181,-D2181))</f>
        <v/>
      </c>
      <c r="U2181" s="39">
        <f>IF(L2181="","",IF(L2181&lt;&gt;1,"見出しなど",IF(N2181=1,"重なり",IF(S2181="",IF(O2181&gt;0,"数えない（直した）",IF(I2181&amp;""="1","振替",IF(A2181&amp;""="0","計算対象外","数えない"))),IF(COUNTIFS('入力'!$A$30:$A$88,S2181)=0,"一覧にない費目",IF(O2181&gt;0,"直した",IF(S2181="未分類","未分類","OK")))))))</f>
        <v/>
      </c>
    </row>
    <row r="2182">
      <c r="A2182" s="40" t="n"/>
      <c r="B2182" s="34" t="n"/>
      <c r="C2182" s="35" t="n"/>
      <c r="D2182" s="36" t="n"/>
      <c r="E2182" s="35" t="n"/>
      <c r="F2182" s="35" t="n"/>
      <c r="G2182" s="35" t="n"/>
      <c r="H2182" s="35" t="n"/>
      <c r="I2182" s="40" t="n"/>
      <c r="J2182" s="35" t="n"/>
      <c r="L2182" s="39">
        <f>IF(B2182="","",IFERROR(YEAR(B2182)*0+D2182*0+1,0))</f>
        <v/>
      </c>
      <c r="M2182" s="55">
        <f>IF(L2182&lt;&gt;1,"",IF(O2182&gt;0,IF(INDEX('分け方の表'!$O$4:$O$53,O2182)&lt;&gt;"",DATE(YEAR(INDEX('分け方の表'!$O$4:$O$53,O2182)),MONTH(INDEX('分け方の表'!$O$4:$O$53,O2182)),1),DATE(YEAR(B2182),MONTH(B2182),1)),DATE(YEAR(B2182),MONTH(B2182),1)))</f>
        <v/>
      </c>
      <c r="N2182" s="39">
        <f>IF(L2182&lt;&gt;1,"",IF(J2182="",0,IF(COUNTIFS($J$4:J2182,J2182)&gt;1,1,0)))</f>
        <v/>
      </c>
      <c r="O2182" s="39">
        <f>IF(L2182&lt;&gt;1,"",IF(J2182="",0,IFERROR(MATCH(J2182,'分け方の表'!$M$4:$M$53,0),0)))</f>
        <v/>
      </c>
      <c r="P2182" s="39">
        <f>IF(L2182&lt;&gt;1,"",IF(SUMPRODUCT((COUNTIFS(C2182,"*"&amp;'分け方の表'!$F$4:$F$23&amp;"*")&gt;0)*('分け方の表'!$F$4:$F$23&lt;&gt;"")*'分け方の表'!$I$4:$I$23)=0,99,1+COUNTIFS('分け方の表'!$I$4:$I$23,"&gt;"&amp;SUMPRODUCT((COUNTIFS(C2182,"*"&amp;'分け方の表'!$F$4:$F$23&amp;"*")&gt;0)*('分け方の表'!$F$4:$F$23&lt;&gt;"")*'分け方の表'!$I$4:$I$23))))</f>
        <v/>
      </c>
      <c r="Q2182" s="39">
        <f>IF(L2182&lt;&gt;1,"",IF(P2182&gt;=99,"",INDEX('分け方の表'!$G$4:$G$23,P2182)&amp;""))</f>
        <v/>
      </c>
      <c r="R2182" s="39">
        <f>IF(L2182&lt;&gt;1,"",IF((F2182="収入")*(G2182="給与")*(E2182&lt;&gt;"")*(COUNTIFS('分け方の表'!$J$4:$J$13,E2182)&gt;0),INDEX('分け方の表'!$K$4:$K$13,MATCH(E2182,'分け方の表'!$J$4:$J$13,0))&amp;"",IFERROR(INDEX('分け方の表'!$C$4:$C$103,MATCH(F2182&amp;"|"&amp;G2182,'分け方の表'!$D$4:$D$103,0))&amp;"",IFERROR(INDEX('分け方の表'!$C$4:$C$103,MATCH(F2182&amp;"|（ほか全部）",'分け方の表'!$D$4:$D$103,0))&amp;"","未分類"))))</f>
        <v/>
      </c>
      <c r="S2182" s="39">
        <f>IF(L2182&lt;&gt;1,"",IF(N2182=1,"",IF(IF(O2182&gt;0,INDEX('分け方の表'!$N$4:$N$53,O2182)&amp;"","")&lt;&gt;"",IF(INDEX('分け方の表'!$N$4:$N$53,O2182)="（数えない）","",INDEX('分け方の表'!$N$4:$N$53,O2182)&amp;""),IF(I2182&amp;""="1",IF((Q2182&lt;&gt;"")*(D2182&lt;0)*(IFERROR(INDEX('入力'!$E$30:$E$88,MATCH(Q2182,'入力'!$A$30:$A$88,0)),"")="貯める・増やす"),Q2182,""),IF(A2182&amp;""="0","",IF(Q2182&lt;&gt;"",Q2182,R2182))))))</f>
        <v/>
      </c>
      <c r="T2182" s="56">
        <f>IF(S2182="","",IF(IFERROR(INDEX('入力'!$E$30:$E$88,MATCH(S2182,'入力'!$A$30:$A$88,0)),"")="入るお金",D2182,-D2182))</f>
        <v/>
      </c>
      <c r="U2182" s="39">
        <f>IF(L2182="","",IF(L2182&lt;&gt;1,"見出しなど",IF(N2182=1,"重なり",IF(S2182="",IF(O2182&gt;0,"数えない（直した）",IF(I2182&amp;""="1","振替",IF(A2182&amp;""="0","計算対象外","数えない"))),IF(COUNTIFS('入力'!$A$30:$A$88,S2182)=0,"一覧にない費目",IF(O2182&gt;0,"直した",IF(S2182="未分類","未分類","OK")))))))</f>
        <v/>
      </c>
    </row>
    <row r="2183">
      <c r="A2183" s="40" t="n"/>
      <c r="B2183" s="34" t="n"/>
      <c r="C2183" s="35" t="n"/>
      <c r="D2183" s="36" t="n"/>
      <c r="E2183" s="35" t="n"/>
      <c r="F2183" s="35" t="n"/>
      <c r="G2183" s="35" t="n"/>
      <c r="H2183" s="35" t="n"/>
      <c r="I2183" s="40" t="n"/>
      <c r="J2183" s="35" t="n"/>
      <c r="L2183" s="39">
        <f>IF(B2183="","",IFERROR(YEAR(B2183)*0+D2183*0+1,0))</f>
        <v/>
      </c>
      <c r="M2183" s="55">
        <f>IF(L2183&lt;&gt;1,"",IF(O2183&gt;0,IF(INDEX('分け方の表'!$O$4:$O$53,O2183)&lt;&gt;"",DATE(YEAR(INDEX('分け方の表'!$O$4:$O$53,O2183)),MONTH(INDEX('分け方の表'!$O$4:$O$53,O2183)),1),DATE(YEAR(B2183),MONTH(B2183),1)),DATE(YEAR(B2183),MONTH(B2183),1)))</f>
        <v/>
      </c>
      <c r="N2183" s="39">
        <f>IF(L2183&lt;&gt;1,"",IF(J2183="",0,IF(COUNTIFS($J$4:J2183,J2183)&gt;1,1,0)))</f>
        <v/>
      </c>
      <c r="O2183" s="39">
        <f>IF(L2183&lt;&gt;1,"",IF(J2183="",0,IFERROR(MATCH(J2183,'分け方の表'!$M$4:$M$53,0),0)))</f>
        <v/>
      </c>
      <c r="P2183" s="39">
        <f>IF(L2183&lt;&gt;1,"",IF(SUMPRODUCT((COUNTIFS(C2183,"*"&amp;'分け方の表'!$F$4:$F$23&amp;"*")&gt;0)*('分け方の表'!$F$4:$F$23&lt;&gt;"")*'分け方の表'!$I$4:$I$23)=0,99,1+COUNTIFS('分け方の表'!$I$4:$I$23,"&gt;"&amp;SUMPRODUCT((COUNTIFS(C2183,"*"&amp;'分け方の表'!$F$4:$F$23&amp;"*")&gt;0)*('分け方の表'!$F$4:$F$23&lt;&gt;"")*'分け方の表'!$I$4:$I$23))))</f>
        <v/>
      </c>
      <c r="Q2183" s="39">
        <f>IF(L2183&lt;&gt;1,"",IF(P2183&gt;=99,"",INDEX('分け方の表'!$G$4:$G$23,P2183)&amp;""))</f>
        <v/>
      </c>
      <c r="R2183" s="39">
        <f>IF(L2183&lt;&gt;1,"",IF((F2183="収入")*(G2183="給与")*(E2183&lt;&gt;"")*(COUNTIFS('分け方の表'!$J$4:$J$13,E2183)&gt;0),INDEX('分け方の表'!$K$4:$K$13,MATCH(E2183,'分け方の表'!$J$4:$J$13,0))&amp;"",IFERROR(INDEX('分け方の表'!$C$4:$C$103,MATCH(F2183&amp;"|"&amp;G2183,'分け方の表'!$D$4:$D$103,0))&amp;"",IFERROR(INDEX('分け方の表'!$C$4:$C$103,MATCH(F2183&amp;"|（ほか全部）",'分け方の表'!$D$4:$D$103,0))&amp;"","未分類"))))</f>
        <v/>
      </c>
      <c r="S2183" s="39">
        <f>IF(L2183&lt;&gt;1,"",IF(N2183=1,"",IF(IF(O2183&gt;0,INDEX('分け方の表'!$N$4:$N$53,O2183)&amp;"","")&lt;&gt;"",IF(INDEX('分け方の表'!$N$4:$N$53,O2183)="（数えない）","",INDEX('分け方の表'!$N$4:$N$53,O2183)&amp;""),IF(I2183&amp;""="1",IF((Q2183&lt;&gt;"")*(D2183&lt;0)*(IFERROR(INDEX('入力'!$E$30:$E$88,MATCH(Q2183,'入力'!$A$30:$A$88,0)),"")="貯める・増やす"),Q2183,""),IF(A2183&amp;""="0","",IF(Q2183&lt;&gt;"",Q2183,R2183))))))</f>
        <v/>
      </c>
      <c r="T2183" s="56">
        <f>IF(S2183="","",IF(IFERROR(INDEX('入力'!$E$30:$E$88,MATCH(S2183,'入力'!$A$30:$A$88,0)),"")="入るお金",D2183,-D2183))</f>
        <v/>
      </c>
      <c r="U2183" s="39">
        <f>IF(L2183="","",IF(L2183&lt;&gt;1,"見出しなど",IF(N2183=1,"重なり",IF(S2183="",IF(O2183&gt;0,"数えない（直した）",IF(I2183&amp;""="1","振替",IF(A2183&amp;""="0","計算対象外","数えない"))),IF(COUNTIFS('入力'!$A$30:$A$88,S2183)=0,"一覧にない費目",IF(O2183&gt;0,"直した",IF(S2183="未分類","未分類","OK")))))))</f>
        <v/>
      </c>
    </row>
    <row r="2184">
      <c r="A2184" s="40" t="n"/>
      <c r="B2184" s="34" t="n"/>
      <c r="C2184" s="35" t="n"/>
      <c r="D2184" s="36" t="n"/>
      <c r="E2184" s="35" t="n"/>
      <c r="F2184" s="35" t="n"/>
      <c r="G2184" s="35" t="n"/>
      <c r="H2184" s="35" t="n"/>
      <c r="I2184" s="40" t="n"/>
      <c r="J2184" s="35" t="n"/>
      <c r="L2184" s="39">
        <f>IF(B2184="","",IFERROR(YEAR(B2184)*0+D2184*0+1,0))</f>
        <v/>
      </c>
      <c r="M2184" s="55">
        <f>IF(L2184&lt;&gt;1,"",IF(O2184&gt;0,IF(INDEX('分け方の表'!$O$4:$O$53,O2184)&lt;&gt;"",DATE(YEAR(INDEX('分け方の表'!$O$4:$O$53,O2184)),MONTH(INDEX('分け方の表'!$O$4:$O$53,O2184)),1),DATE(YEAR(B2184),MONTH(B2184),1)),DATE(YEAR(B2184),MONTH(B2184),1)))</f>
        <v/>
      </c>
      <c r="N2184" s="39">
        <f>IF(L2184&lt;&gt;1,"",IF(J2184="",0,IF(COUNTIFS($J$4:J2184,J2184)&gt;1,1,0)))</f>
        <v/>
      </c>
      <c r="O2184" s="39">
        <f>IF(L2184&lt;&gt;1,"",IF(J2184="",0,IFERROR(MATCH(J2184,'分け方の表'!$M$4:$M$53,0),0)))</f>
        <v/>
      </c>
      <c r="P2184" s="39">
        <f>IF(L2184&lt;&gt;1,"",IF(SUMPRODUCT((COUNTIFS(C2184,"*"&amp;'分け方の表'!$F$4:$F$23&amp;"*")&gt;0)*('分け方の表'!$F$4:$F$23&lt;&gt;"")*'分け方の表'!$I$4:$I$23)=0,99,1+COUNTIFS('分け方の表'!$I$4:$I$23,"&gt;"&amp;SUMPRODUCT((COUNTIFS(C2184,"*"&amp;'分け方の表'!$F$4:$F$23&amp;"*")&gt;0)*('分け方の表'!$F$4:$F$23&lt;&gt;"")*'分け方の表'!$I$4:$I$23))))</f>
        <v/>
      </c>
      <c r="Q2184" s="39">
        <f>IF(L2184&lt;&gt;1,"",IF(P2184&gt;=99,"",INDEX('分け方の表'!$G$4:$G$23,P2184)&amp;""))</f>
        <v/>
      </c>
      <c r="R2184" s="39">
        <f>IF(L2184&lt;&gt;1,"",IF((F2184="収入")*(G2184="給与")*(E2184&lt;&gt;"")*(COUNTIFS('分け方の表'!$J$4:$J$13,E2184)&gt;0),INDEX('分け方の表'!$K$4:$K$13,MATCH(E2184,'分け方の表'!$J$4:$J$13,0))&amp;"",IFERROR(INDEX('分け方の表'!$C$4:$C$103,MATCH(F2184&amp;"|"&amp;G2184,'分け方の表'!$D$4:$D$103,0))&amp;"",IFERROR(INDEX('分け方の表'!$C$4:$C$103,MATCH(F2184&amp;"|（ほか全部）",'分け方の表'!$D$4:$D$103,0))&amp;"","未分類"))))</f>
        <v/>
      </c>
      <c r="S2184" s="39">
        <f>IF(L2184&lt;&gt;1,"",IF(N2184=1,"",IF(IF(O2184&gt;0,INDEX('分け方の表'!$N$4:$N$53,O2184)&amp;"","")&lt;&gt;"",IF(INDEX('分け方の表'!$N$4:$N$53,O2184)="（数えない）","",INDEX('分け方の表'!$N$4:$N$53,O2184)&amp;""),IF(I2184&amp;""="1",IF((Q2184&lt;&gt;"")*(D2184&lt;0)*(IFERROR(INDEX('入力'!$E$30:$E$88,MATCH(Q2184,'入力'!$A$30:$A$88,0)),"")="貯める・増やす"),Q2184,""),IF(A2184&amp;""="0","",IF(Q2184&lt;&gt;"",Q2184,R2184))))))</f>
        <v/>
      </c>
      <c r="T2184" s="56">
        <f>IF(S2184="","",IF(IFERROR(INDEX('入力'!$E$30:$E$88,MATCH(S2184,'入力'!$A$30:$A$88,0)),"")="入るお金",D2184,-D2184))</f>
        <v/>
      </c>
      <c r="U2184" s="39">
        <f>IF(L2184="","",IF(L2184&lt;&gt;1,"見出しなど",IF(N2184=1,"重なり",IF(S2184="",IF(O2184&gt;0,"数えない（直した）",IF(I2184&amp;""="1","振替",IF(A2184&amp;""="0","計算対象外","数えない"))),IF(COUNTIFS('入力'!$A$30:$A$88,S2184)=0,"一覧にない費目",IF(O2184&gt;0,"直した",IF(S2184="未分類","未分類","OK")))))))</f>
        <v/>
      </c>
    </row>
    <row r="2185">
      <c r="A2185" s="40" t="n"/>
      <c r="B2185" s="34" t="n"/>
      <c r="C2185" s="35" t="n"/>
      <c r="D2185" s="36" t="n"/>
      <c r="E2185" s="35" t="n"/>
      <c r="F2185" s="35" t="n"/>
      <c r="G2185" s="35" t="n"/>
      <c r="H2185" s="35" t="n"/>
      <c r="I2185" s="40" t="n"/>
      <c r="J2185" s="35" t="n"/>
      <c r="L2185" s="39">
        <f>IF(B2185="","",IFERROR(YEAR(B2185)*0+D2185*0+1,0))</f>
        <v/>
      </c>
      <c r="M2185" s="55">
        <f>IF(L2185&lt;&gt;1,"",IF(O2185&gt;0,IF(INDEX('分け方の表'!$O$4:$O$53,O2185)&lt;&gt;"",DATE(YEAR(INDEX('分け方の表'!$O$4:$O$53,O2185)),MONTH(INDEX('分け方の表'!$O$4:$O$53,O2185)),1),DATE(YEAR(B2185),MONTH(B2185),1)),DATE(YEAR(B2185),MONTH(B2185),1)))</f>
        <v/>
      </c>
      <c r="N2185" s="39">
        <f>IF(L2185&lt;&gt;1,"",IF(J2185="",0,IF(COUNTIFS($J$4:J2185,J2185)&gt;1,1,0)))</f>
        <v/>
      </c>
      <c r="O2185" s="39">
        <f>IF(L2185&lt;&gt;1,"",IF(J2185="",0,IFERROR(MATCH(J2185,'分け方の表'!$M$4:$M$53,0),0)))</f>
        <v/>
      </c>
      <c r="P2185" s="39">
        <f>IF(L2185&lt;&gt;1,"",IF(SUMPRODUCT((COUNTIFS(C2185,"*"&amp;'分け方の表'!$F$4:$F$23&amp;"*")&gt;0)*('分け方の表'!$F$4:$F$23&lt;&gt;"")*'分け方の表'!$I$4:$I$23)=0,99,1+COUNTIFS('分け方の表'!$I$4:$I$23,"&gt;"&amp;SUMPRODUCT((COUNTIFS(C2185,"*"&amp;'分け方の表'!$F$4:$F$23&amp;"*")&gt;0)*('分け方の表'!$F$4:$F$23&lt;&gt;"")*'分け方の表'!$I$4:$I$23))))</f>
        <v/>
      </c>
      <c r="Q2185" s="39">
        <f>IF(L2185&lt;&gt;1,"",IF(P2185&gt;=99,"",INDEX('分け方の表'!$G$4:$G$23,P2185)&amp;""))</f>
        <v/>
      </c>
      <c r="R2185" s="39">
        <f>IF(L2185&lt;&gt;1,"",IF((F2185="収入")*(G2185="給与")*(E2185&lt;&gt;"")*(COUNTIFS('分け方の表'!$J$4:$J$13,E2185)&gt;0),INDEX('分け方の表'!$K$4:$K$13,MATCH(E2185,'分け方の表'!$J$4:$J$13,0))&amp;"",IFERROR(INDEX('分け方の表'!$C$4:$C$103,MATCH(F2185&amp;"|"&amp;G2185,'分け方の表'!$D$4:$D$103,0))&amp;"",IFERROR(INDEX('分け方の表'!$C$4:$C$103,MATCH(F2185&amp;"|（ほか全部）",'分け方の表'!$D$4:$D$103,0))&amp;"","未分類"))))</f>
        <v/>
      </c>
      <c r="S2185" s="39">
        <f>IF(L2185&lt;&gt;1,"",IF(N2185=1,"",IF(IF(O2185&gt;0,INDEX('分け方の表'!$N$4:$N$53,O2185)&amp;"","")&lt;&gt;"",IF(INDEX('分け方の表'!$N$4:$N$53,O2185)="（数えない）","",INDEX('分け方の表'!$N$4:$N$53,O2185)&amp;""),IF(I2185&amp;""="1",IF((Q2185&lt;&gt;"")*(D2185&lt;0)*(IFERROR(INDEX('入力'!$E$30:$E$88,MATCH(Q2185,'入力'!$A$30:$A$88,0)),"")="貯める・増やす"),Q2185,""),IF(A2185&amp;""="0","",IF(Q2185&lt;&gt;"",Q2185,R2185))))))</f>
        <v/>
      </c>
      <c r="T2185" s="56">
        <f>IF(S2185="","",IF(IFERROR(INDEX('入力'!$E$30:$E$88,MATCH(S2185,'入力'!$A$30:$A$88,0)),"")="入るお金",D2185,-D2185))</f>
        <v/>
      </c>
      <c r="U2185" s="39">
        <f>IF(L2185="","",IF(L2185&lt;&gt;1,"見出しなど",IF(N2185=1,"重なり",IF(S2185="",IF(O2185&gt;0,"数えない（直した）",IF(I2185&amp;""="1","振替",IF(A2185&amp;""="0","計算対象外","数えない"))),IF(COUNTIFS('入力'!$A$30:$A$88,S2185)=0,"一覧にない費目",IF(O2185&gt;0,"直した",IF(S2185="未分類","未分類","OK")))))))</f>
        <v/>
      </c>
    </row>
    <row r="2186">
      <c r="A2186" s="40" t="n"/>
      <c r="B2186" s="34" t="n"/>
      <c r="C2186" s="35" t="n"/>
      <c r="D2186" s="36" t="n"/>
      <c r="E2186" s="35" t="n"/>
      <c r="F2186" s="35" t="n"/>
      <c r="G2186" s="35" t="n"/>
      <c r="H2186" s="35" t="n"/>
      <c r="I2186" s="40" t="n"/>
      <c r="J2186" s="35" t="n"/>
      <c r="L2186" s="39">
        <f>IF(B2186="","",IFERROR(YEAR(B2186)*0+D2186*0+1,0))</f>
        <v/>
      </c>
      <c r="M2186" s="55">
        <f>IF(L2186&lt;&gt;1,"",IF(O2186&gt;0,IF(INDEX('分け方の表'!$O$4:$O$53,O2186)&lt;&gt;"",DATE(YEAR(INDEX('分け方の表'!$O$4:$O$53,O2186)),MONTH(INDEX('分け方の表'!$O$4:$O$53,O2186)),1),DATE(YEAR(B2186),MONTH(B2186),1)),DATE(YEAR(B2186),MONTH(B2186),1)))</f>
        <v/>
      </c>
      <c r="N2186" s="39">
        <f>IF(L2186&lt;&gt;1,"",IF(J2186="",0,IF(COUNTIFS($J$4:J2186,J2186)&gt;1,1,0)))</f>
        <v/>
      </c>
      <c r="O2186" s="39">
        <f>IF(L2186&lt;&gt;1,"",IF(J2186="",0,IFERROR(MATCH(J2186,'分け方の表'!$M$4:$M$53,0),0)))</f>
        <v/>
      </c>
      <c r="P2186" s="39">
        <f>IF(L2186&lt;&gt;1,"",IF(SUMPRODUCT((COUNTIFS(C2186,"*"&amp;'分け方の表'!$F$4:$F$23&amp;"*")&gt;0)*('分け方の表'!$F$4:$F$23&lt;&gt;"")*'分け方の表'!$I$4:$I$23)=0,99,1+COUNTIFS('分け方の表'!$I$4:$I$23,"&gt;"&amp;SUMPRODUCT((COUNTIFS(C2186,"*"&amp;'分け方の表'!$F$4:$F$23&amp;"*")&gt;0)*('分け方の表'!$F$4:$F$23&lt;&gt;"")*'分け方の表'!$I$4:$I$23))))</f>
        <v/>
      </c>
      <c r="Q2186" s="39">
        <f>IF(L2186&lt;&gt;1,"",IF(P2186&gt;=99,"",INDEX('分け方の表'!$G$4:$G$23,P2186)&amp;""))</f>
        <v/>
      </c>
      <c r="R2186" s="39">
        <f>IF(L2186&lt;&gt;1,"",IF((F2186="収入")*(G2186="給与")*(E2186&lt;&gt;"")*(COUNTIFS('分け方の表'!$J$4:$J$13,E2186)&gt;0),INDEX('分け方の表'!$K$4:$K$13,MATCH(E2186,'分け方の表'!$J$4:$J$13,0))&amp;"",IFERROR(INDEX('分け方の表'!$C$4:$C$103,MATCH(F2186&amp;"|"&amp;G2186,'分け方の表'!$D$4:$D$103,0))&amp;"",IFERROR(INDEX('分け方の表'!$C$4:$C$103,MATCH(F2186&amp;"|（ほか全部）",'分け方の表'!$D$4:$D$103,0))&amp;"","未分類"))))</f>
        <v/>
      </c>
      <c r="S2186" s="39">
        <f>IF(L2186&lt;&gt;1,"",IF(N2186=1,"",IF(IF(O2186&gt;0,INDEX('分け方の表'!$N$4:$N$53,O2186)&amp;"","")&lt;&gt;"",IF(INDEX('分け方の表'!$N$4:$N$53,O2186)="（数えない）","",INDEX('分け方の表'!$N$4:$N$53,O2186)&amp;""),IF(I2186&amp;""="1",IF((Q2186&lt;&gt;"")*(D2186&lt;0)*(IFERROR(INDEX('入力'!$E$30:$E$88,MATCH(Q2186,'入力'!$A$30:$A$88,0)),"")="貯める・増やす"),Q2186,""),IF(A2186&amp;""="0","",IF(Q2186&lt;&gt;"",Q2186,R2186))))))</f>
        <v/>
      </c>
      <c r="T2186" s="56">
        <f>IF(S2186="","",IF(IFERROR(INDEX('入力'!$E$30:$E$88,MATCH(S2186,'入力'!$A$30:$A$88,0)),"")="入るお金",D2186,-D2186))</f>
        <v/>
      </c>
      <c r="U2186" s="39">
        <f>IF(L2186="","",IF(L2186&lt;&gt;1,"見出しなど",IF(N2186=1,"重なり",IF(S2186="",IF(O2186&gt;0,"数えない（直した）",IF(I2186&amp;""="1","振替",IF(A2186&amp;""="0","計算対象外","数えない"))),IF(COUNTIFS('入力'!$A$30:$A$88,S2186)=0,"一覧にない費目",IF(O2186&gt;0,"直した",IF(S2186="未分類","未分類","OK")))))))</f>
        <v/>
      </c>
    </row>
    <row r="2187">
      <c r="A2187" s="40" t="n"/>
      <c r="B2187" s="34" t="n"/>
      <c r="C2187" s="35" t="n"/>
      <c r="D2187" s="36" t="n"/>
      <c r="E2187" s="35" t="n"/>
      <c r="F2187" s="35" t="n"/>
      <c r="G2187" s="35" t="n"/>
      <c r="H2187" s="35" t="n"/>
      <c r="I2187" s="40" t="n"/>
      <c r="J2187" s="35" t="n"/>
      <c r="L2187" s="39">
        <f>IF(B2187="","",IFERROR(YEAR(B2187)*0+D2187*0+1,0))</f>
        <v/>
      </c>
      <c r="M2187" s="55">
        <f>IF(L2187&lt;&gt;1,"",IF(O2187&gt;0,IF(INDEX('分け方の表'!$O$4:$O$53,O2187)&lt;&gt;"",DATE(YEAR(INDEX('分け方の表'!$O$4:$O$53,O2187)),MONTH(INDEX('分け方の表'!$O$4:$O$53,O2187)),1),DATE(YEAR(B2187),MONTH(B2187),1)),DATE(YEAR(B2187),MONTH(B2187),1)))</f>
        <v/>
      </c>
      <c r="N2187" s="39">
        <f>IF(L2187&lt;&gt;1,"",IF(J2187="",0,IF(COUNTIFS($J$4:J2187,J2187)&gt;1,1,0)))</f>
        <v/>
      </c>
      <c r="O2187" s="39">
        <f>IF(L2187&lt;&gt;1,"",IF(J2187="",0,IFERROR(MATCH(J2187,'分け方の表'!$M$4:$M$53,0),0)))</f>
        <v/>
      </c>
      <c r="P2187" s="39">
        <f>IF(L2187&lt;&gt;1,"",IF(SUMPRODUCT((COUNTIFS(C2187,"*"&amp;'分け方の表'!$F$4:$F$23&amp;"*")&gt;0)*('分け方の表'!$F$4:$F$23&lt;&gt;"")*'分け方の表'!$I$4:$I$23)=0,99,1+COUNTIFS('分け方の表'!$I$4:$I$23,"&gt;"&amp;SUMPRODUCT((COUNTIFS(C2187,"*"&amp;'分け方の表'!$F$4:$F$23&amp;"*")&gt;0)*('分け方の表'!$F$4:$F$23&lt;&gt;"")*'分け方の表'!$I$4:$I$23))))</f>
        <v/>
      </c>
      <c r="Q2187" s="39">
        <f>IF(L2187&lt;&gt;1,"",IF(P2187&gt;=99,"",INDEX('分け方の表'!$G$4:$G$23,P2187)&amp;""))</f>
        <v/>
      </c>
      <c r="R2187" s="39">
        <f>IF(L2187&lt;&gt;1,"",IF((F2187="収入")*(G2187="給与")*(E2187&lt;&gt;"")*(COUNTIFS('分け方の表'!$J$4:$J$13,E2187)&gt;0),INDEX('分け方の表'!$K$4:$K$13,MATCH(E2187,'分け方の表'!$J$4:$J$13,0))&amp;"",IFERROR(INDEX('分け方の表'!$C$4:$C$103,MATCH(F2187&amp;"|"&amp;G2187,'分け方の表'!$D$4:$D$103,0))&amp;"",IFERROR(INDEX('分け方の表'!$C$4:$C$103,MATCH(F2187&amp;"|（ほか全部）",'分け方の表'!$D$4:$D$103,0))&amp;"","未分類"))))</f>
        <v/>
      </c>
      <c r="S2187" s="39">
        <f>IF(L2187&lt;&gt;1,"",IF(N2187=1,"",IF(IF(O2187&gt;0,INDEX('分け方の表'!$N$4:$N$53,O2187)&amp;"","")&lt;&gt;"",IF(INDEX('分け方の表'!$N$4:$N$53,O2187)="（数えない）","",INDEX('分け方の表'!$N$4:$N$53,O2187)&amp;""),IF(I2187&amp;""="1",IF((Q2187&lt;&gt;"")*(D2187&lt;0)*(IFERROR(INDEX('入力'!$E$30:$E$88,MATCH(Q2187,'入力'!$A$30:$A$88,0)),"")="貯める・増やす"),Q2187,""),IF(A2187&amp;""="0","",IF(Q2187&lt;&gt;"",Q2187,R2187))))))</f>
        <v/>
      </c>
      <c r="T2187" s="56">
        <f>IF(S2187="","",IF(IFERROR(INDEX('入力'!$E$30:$E$88,MATCH(S2187,'入力'!$A$30:$A$88,0)),"")="入るお金",D2187,-D2187))</f>
        <v/>
      </c>
      <c r="U2187" s="39">
        <f>IF(L2187="","",IF(L2187&lt;&gt;1,"見出しなど",IF(N2187=1,"重なり",IF(S2187="",IF(O2187&gt;0,"数えない（直した）",IF(I2187&amp;""="1","振替",IF(A2187&amp;""="0","計算対象外","数えない"))),IF(COUNTIFS('入力'!$A$30:$A$88,S2187)=0,"一覧にない費目",IF(O2187&gt;0,"直した",IF(S2187="未分類","未分類","OK")))))))</f>
        <v/>
      </c>
    </row>
    <row r="2188">
      <c r="A2188" s="40" t="n"/>
      <c r="B2188" s="34" t="n"/>
      <c r="C2188" s="35" t="n"/>
      <c r="D2188" s="36" t="n"/>
      <c r="E2188" s="35" t="n"/>
      <c r="F2188" s="35" t="n"/>
      <c r="G2188" s="35" t="n"/>
      <c r="H2188" s="35" t="n"/>
      <c r="I2188" s="40" t="n"/>
      <c r="J2188" s="35" t="n"/>
      <c r="L2188" s="39">
        <f>IF(B2188="","",IFERROR(YEAR(B2188)*0+D2188*0+1,0))</f>
        <v/>
      </c>
      <c r="M2188" s="55">
        <f>IF(L2188&lt;&gt;1,"",IF(O2188&gt;0,IF(INDEX('分け方の表'!$O$4:$O$53,O2188)&lt;&gt;"",DATE(YEAR(INDEX('分け方の表'!$O$4:$O$53,O2188)),MONTH(INDEX('分け方の表'!$O$4:$O$53,O2188)),1),DATE(YEAR(B2188),MONTH(B2188),1)),DATE(YEAR(B2188),MONTH(B2188),1)))</f>
        <v/>
      </c>
      <c r="N2188" s="39">
        <f>IF(L2188&lt;&gt;1,"",IF(J2188="",0,IF(COUNTIFS($J$4:J2188,J2188)&gt;1,1,0)))</f>
        <v/>
      </c>
      <c r="O2188" s="39">
        <f>IF(L2188&lt;&gt;1,"",IF(J2188="",0,IFERROR(MATCH(J2188,'分け方の表'!$M$4:$M$53,0),0)))</f>
        <v/>
      </c>
      <c r="P2188" s="39">
        <f>IF(L2188&lt;&gt;1,"",IF(SUMPRODUCT((COUNTIFS(C2188,"*"&amp;'分け方の表'!$F$4:$F$23&amp;"*")&gt;0)*('分け方の表'!$F$4:$F$23&lt;&gt;"")*'分け方の表'!$I$4:$I$23)=0,99,1+COUNTIFS('分け方の表'!$I$4:$I$23,"&gt;"&amp;SUMPRODUCT((COUNTIFS(C2188,"*"&amp;'分け方の表'!$F$4:$F$23&amp;"*")&gt;0)*('分け方の表'!$F$4:$F$23&lt;&gt;"")*'分け方の表'!$I$4:$I$23))))</f>
        <v/>
      </c>
      <c r="Q2188" s="39">
        <f>IF(L2188&lt;&gt;1,"",IF(P2188&gt;=99,"",INDEX('分け方の表'!$G$4:$G$23,P2188)&amp;""))</f>
        <v/>
      </c>
      <c r="R2188" s="39">
        <f>IF(L2188&lt;&gt;1,"",IF((F2188="収入")*(G2188="給与")*(E2188&lt;&gt;"")*(COUNTIFS('分け方の表'!$J$4:$J$13,E2188)&gt;0),INDEX('分け方の表'!$K$4:$K$13,MATCH(E2188,'分け方の表'!$J$4:$J$13,0))&amp;"",IFERROR(INDEX('分け方の表'!$C$4:$C$103,MATCH(F2188&amp;"|"&amp;G2188,'分け方の表'!$D$4:$D$103,0))&amp;"",IFERROR(INDEX('分け方の表'!$C$4:$C$103,MATCH(F2188&amp;"|（ほか全部）",'分け方の表'!$D$4:$D$103,0))&amp;"","未分類"))))</f>
        <v/>
      </c>
      <c r="S2188" s="39">
        <f>IF(L2188&lt;&gt;1,"",IF(N2188=1,"",IF(IF(O2188&gt;0,INDEX('分け方の表'!$N$4:$N$53,O2188)&amp;"","")&lt;&gt;"",IF(INDEX('分け方の表'!$N$4:$N$53,O2188)="（数えない）","",INDEX('分け方の表'!$N$4:$N$53,O2188)&amp;""),IF(I2188&amp;""="1",IF((Q2188&lt;&gt;"")*(D2188&lt;0)*(IFERROR(INDEX('入力'!$E$30:$E$88,MATCH(Q2188,'入力'!$A$30:$A$88,0)),"")="貯める・増やす"),Q2188,""),IF(A2188&amp;""="0","",IF(Q2188&lt;&gt;"",Q2188,R2188))))))</f>
        <v/>
      </c>
      <c r="T2188" s="56">
        <f>IF(S2188="","",IF(IFERROR(INDEX('入力'!$E$30:$E$88,MATCH(S2188,'入力'!$A$30:$A$88,0)),"")="入るお金",D2188,-D2188))</f>
        <v/>
      </c>
      <c r="U2188" s="39">
        <f>IF(L2188="","",IF(L2188&lt;&gt;1,"見出しなど",IF(N2188=1,"重なり",IF(S2188="",IF(O2188&gt;0,"数えない（直した）",IF(I2188&amp;""="1","振替",IF(A2188&amp;""="0","計算対象外","数えない"))),IF(COUNTIFS('入力'!$A$30:$A$88,S2188)=0,"一覧にない費目",IF(O2188&gt;0,"直した",IF(S2188="未分類","未分類","OK")))))))</f>
        <v/>
      </c>
    </row>
    <row r="2189">
      <c r="A2189" s="40" t="n"/>
      <c r="B2189" s="34" t="n"/>
      <c r="C2189" s="35" t="n"/>
      <c r="D2189" s="36" t="n"/>
      <c r="E2189" s="35" t="n"/>
      <c r="F2189" s="35" t="n"/>
      <c r="G2189" s="35" t="n"/>
      <c r="H2189" s="35" t="n"/>
      <c r="I2189" s="40" t="n"/>
      <c r="J2189" s="35" t="n"/>
      <c r="L2189" s="39">
        <f>IF(B2189="","",IFERROR(YEAR(B2189)*0+D2189*0+1,0))</f>
        <v/>
      </c>
      <c r="M2189" s="55">
        <f>IF(L2189&lt;&gt;1,"",IF(O2189&gt;0,IF(INDEX('分け方の表'!$O$4:$O$53,O2189)&lt;&gt;"",DATE(YEAR(INDEX('分け方の表'!$O$4:$O$53,O2189)),MONTH(INDEX('分け方の表'!$O$4:$O$53,O2189)),1),DATE(YEAR(B2189),MONTH(B2189),1)),DATE(YEAR(B2189),MONTH(B2189),1)))</f>
        <v/>
      </c>
      <c r="N2189" s="39">
        <f>IF(L2189&lt;&gt;1,"",IF(J2189="",0,IF(COUNTIFS($J$4:J2189,J2189)&gt;1,1,0)))</f>
        <v/>
      </c>
      <c r="O2189" s="39">
        <f>IF(L2189&lt;&gt;1,"",IF(J2189="",0,IFERROR(MATCH(J2189,'分け方の表'!$M$4:$M$53,0),0)))</f>
        <v/>
      </c>
      <c r="P2189" s="39">
        <f>IF(L2189&lt;&gt;1,"",IF(SUMPRODUCT((COUNTIFS(C2189,"*"&amp;'分け方の表'!$F$4:$F$23&amp;"*")&gt;0)*('分け方の表'!$F$4:$F$23&lt;&gt;"")*'分け方の表'!$I$4:$I$23)=0,99,1+COUNTIFS('分け方の表'!$I$4:$I$23,"&gt;"&amp;SUMPRODUCT((COUNTIFS(C2189,"*"&amp;'分け方の表'!$F$4:$F$23&amp;"*")&gt;0)*('分け方の表'!$F$4:$F$23&lt;&gt;"")*'分け方の表'!$I$4:$I$23))))</f>
        <v/>
      </c>
      <c r="Q2189" s="39">
        <f>IF(L2189&lt;&gt;1,"",IF(P2189&gt;=99,"",INDEX('分け方の表'!$G$4:$G$23,P2189)&amp;""))</f>
        <v/>
      </c>
      <c r="R2189" s="39">
        <f>IF(L2189&lt;&gt;1,"",IF((F2189="収入")*(G2189="給与")*(E2189&lt;&gt;"")*(COUNTIFS('分け方の表'!$J$4:$J$13,E2189)&gt;0),INDEX('分け方の表'!$K$4:$K$13,MATCH(E2189,'分け方の表'!$J$4:$J$13,0))&amp;"",IFERROR(INDEX('分け方の表'!$C$4:$C$103,MATCH(F2189&amp;"|"&amp;G2189,'分け方の表'!$D$4:$D$103,0))&amp;"",IFERROR(INDEX('分け方の表'!$C$4:$C$103,MATCH(F2189&amp;"|（ほか全部）",'分け方の表'!$D$4:$D$103,0))&amp;"","未分類"))))</f>
        <v/>
      </c>
      <c r="S2189" s="39">
        <f>IF(L2189&lt;&gt;1,"",IF(N2189=1,"",IF(IF(O2189&gt;0,INDEX('分け方の表'!$N$4:$N$53,O2189)&amp;"","")&lt;&gt;"",IF(INDEX('分け方の表'!$N$4:$N$53,O2189)="（数えない）","",INDEX('分け方の表'!$N$4:$N$53,O2189)&amp;""),IF(I2189&amp;""="1",IF((Q2189&lt;&gt;"")*(D2189&lt;0)*(IFERROR(INDEX('入力'!$E$30:$E$88,MATCH(Q2189,'入力'!$A$30:$A$88,0)),"")="貯める・増やす"),Q2189,""),IF(A2189&amp;""="0","",IF(Q2189&lt;&gt;"",Q2189,R2189))))))</f>
        <v/>
      </c>
      <c r="T2189" s="56">
        <f>IF(S2189="","",IF(IFERROR(INDEX('入力'!$E$30:$E$88,MATCH(S2189,'入力'!$A$30:$A$88,0)),"")="入るお金",D2189,-D2189))</f>
        <v/>
      </c>
      <c r="U2189" s="39">
        <f>IF(L2189="","",IF(L2189&lt;&gt;1,"見出しなど",IF(N2189=1,"重なり",IF(S2189="",IF(O2189&gt;0,"数えない（直した）",IF(I2189&amp;""="1","振替",IF(A2189&amp;""="0","計算対象外","数えない"))),IF(COUNTIFS('入力'!$A$30:$A$88,S2189)=0,"一覧にない費目",IF(O2189&gt;0,"直した",IF(S2189="未分類","未分類","OK")))))))</f>
        <v/>
      </c>
    </row>
    <row r="2190">
      <c r="A2190" s="40" t="n"/>
      <c r="B2190" s="34" t="n"/>
      <c r="C2190" s="35" t="n"/>
      <c r="D2190" s="36" t="n"/>
      <c r="E2190" s="35" t="n"/>
      <c r="F2190" s="35" t="n"/>
      <c r="G2190" s="35" t="n"/>
      <c r="H2190" s="35" t="n"/>
      <c r="I2190" s="40" t="n"/>
      <c r="J2190" s="35" t="n"/>
      <c r="L2190" s="39">
        <f>IF(B2190="","",IFERROR(YEAR(B2190)*0+D2190*0+1,0))</f>
        <v/>
      </c>
      <c r="M2190" s="55">
        <f>IF(L2190&lt;&gt;1,"",IF(O2190&gt;0,IF(INDEX('分け方の表'!$O$4:$O$53,O2190)&lt;&gt;"",DATE(YEAR(INDEX('分け方の表'!$O$4:$O$53,O2190)),MONTH(INDEX('分け方の表'!$O$4:$O$53,O2190)),1),DATE(YEAR(B2190),MONTH(B2190),1)),DATE(YEAR(B2190),MONTH(B2190),1)))</f>
        <v/>
      </c>
      <c r="N2190" s="39">
        <f>IF(L2190&lt;&gt;1,"",IF(J2190="",0,IF(COUNTIFS($J$4:J2190,J2190)&gt;1,1,0)))</f>
        <v/>
      </c>
      <c r="O2190" s="39">
        <f>IF(L2190&lt;&gt;1,"",IF(J2190="",0,IFERROR(MATCH(J2190,'分け方の表'!$M$4:$M$53,0),0)))</f>
        <v/>
      </c>
      <c r="P2190" s="39">
        <f>IF(L2190&lt;&gt;1,"",IF(SUMPRODUCT((COUNTIFS(C2190,"*"&amp;'分け方の表'!$F$4:$F$23&amp;"*")&gt;0)*('分け方の表'!$F$4:$F$23&lt;&gt;"")*'分け方の表'!$I$4:$I$23)=0,99,1+COUNTIFS('分け方の表'!$I$4:$I$23,"&gt;"&amp;SUMPRODUCT((COUNTIFS(C2190,"*"&amp;'分け方の表'!$F$4:$F$23&amp;"*")&gt;0)*('分け方の表'!$F$4:$F$23&lt;&gt;"")*'分け方の表'!$I$4:$I$23))))</f>
        <v/>
      </c>
      <c r="Q2190" s="39">
        <f>IF(L2190&lt;&gt;1,"",IF(P2190&gt;=99,"",INDEX('分け方の表'!$G$4:$G$23,P2190)&amp;""))</f>
        <v/>
      </c>
      <c r="R2190" s="39">
        <f>IF(L2190&lt;&gt;1,"",IF((F2190="収入")*(G2190="給与")*(E2190&lt;&gt;"")*(COUNTIFS('分け方の表'!$J$4:$J$13,E2190)&gt;0),INDEX('分け方の表'!$K$4:$K$13,MATCH(E2190,'分け方の表'!$J$4:$J$13,0))&amp;"",IFERROR(INDEX('分け方の表'!$C$4:$C$103,MATCH(F2190&amp;"|"&amp;G2190,'分け方の表'!$D$4:$D$103,0))&amp;"",IFERROR(INDEX('分け方の表'!$C$4:$C$103,MATCH(F2190&amp;"|（ほか全部）",'分け方の表'!$D$4:$D$103,0))&amp;"","未分類"))))</f>
        <v/>
      </c>
      <c r="S2190" s="39">
        <f>IF(L2190&lt;&gt;1,"",IF(N2190=1,"",IF(IF(O2190&gt;0,INDEX('分け方の表'!$N$4:$N$53,O2190)&amp;"","")&lt;&gt;"",IF(INDEX('分け方の表'!$N$4:$N$53,O2190)="（数えない）","",INDEX('分け方の表'!$N$4:$N$53,O2190)&amp;""),IF(I2190&amp;""="1",IF((Q2190&lt;&gt;"")*(D2190&lt;0)*(IFERROR(INDEX('入力'!$E$30:$E$88,MATCH(Q2190,'入力'!$A$30:$A$88,0)),"")="貯める・増やす"),Q2190,""),IF(A2190&amp;""="0","",IF(Q2190&lt;&gt;"",Q2190,R2190))))))</f>
        <v/>
      </c>
      <c r="T2190" s="56">
        <f>IF(S2190="","",IF(IFERROR(INDEX('入力'!$E$30:$E$88,MATCH(S2190,'入力'!$A$30:$A$88,0)),"")="入るお金",D2190,-D2190))</f>
        <v/>
      </c>
      <c r="U2190" s="39">
        <f>IF(L2190="","",IF(L2190&lt;&gt;1,"見出しなど",IF(N2190=1,"重なり",IF(S2190="",IF(O2190&gt;0,"数えない（直した）",IF(I2190&amp;""="1","振替",IF(A2190&amp;""="0","計算対象外","数えない"))),IF(COUNTIFS('入力'!$A$30:$A$88,S2190)=0,"一覧にない費目",IF(O2190&gt;0,"直した",IF(S2190="未分類","未分類","OK")))))))</f>
        <v/>
      </c>
    </row>
    <row r="2191">
      <c r="A2191" s="40" t="n"/>
      <c r="B2191" s="34" t="n"/>
      <c r="C2191" s="35" t="n"/>
      <c r="D2191" s="36" t="n"/>
      <c r="E2191" s="35" t="n"/>
      <c r="F2191" s="35" t="n"/>
      <c r="G2191" s="35" t="n"/>
      <c r="H2191" s="35" t="n"/>
      <c r="I2191" s="40" t="n"/>
      <c r="J2191" s="35" t="n"/>
      <c r="L2191" s="39">
        <f>IF(B2191="","",IFERROR(YEAR(B2191)*0+D2191*0+1,0))</f>
        <v/>
      </c>
      <c r="M2191" s="55">
        <f>IF(L2191&lt;&gt;1,"",IF(O2191&gt;0,IF(INDEX('分け方の表'!$O$4:$O$53,O2191)&lt;&gt;"",DATE(YEAR(INDEX('分け方の表'!$O$4:$O$53,O2191)),MONTH(INDEX('分け方の表'!$O$4:$O$53,O2191)),1),DATE(YEAR(B2191),MONTH(B2191),1)),DATE(YEAR(B2191),MONTH(B2191),1)))</f>
        <v/>
      </c>
      <c r="N2191" s="39">
        <f>IF(L2191&lt;&gt;1,"",IF(J2191="",0,IF(COUNTIFS($J$4:J2191,J2191)&gt;1,1,0)))</f>
        <v/>
      </c>
      <c r="O2191" s="39">
        <f>IF(L2191&lt;&gt;1,"",IF(J2191="",0,IFERROR(MATCH(J2191,'分け方の表'!$M$4:$M$53,0),0)))</f>
        <v/>
      </c>
      <c r="P2191" s="39">
        <f>IF(L2191&lt;&gt;1,"",IF(SUMPRODUCT((COUNTIFS(C2191,"*"&amp;'分け方の表'!$F$4:$F$23&amp;"*")&gt;0)*('分け方の表'!$F$4:$F$23&lt;&gt;"")*'分け方の表'!$I$4:$I$23)=0,99,1+COUNTIFS('分け方の表'!$I$4:$I$23,"&gt;"&amp;SUMPRODUCT((COUNTIFS(C2191,"*"&amp;'分け方の表'!$F$4:$F$23&amp;"*")&gt;0)*('分け方の表'!$F$4:$F$23&lt;&gt;"")*'分け方の表'!$I$4:$I$23))))</f>
        <v/>
      </c>
      <c r="Q2191" s="39">
        <f>IF(L2191&lt;&gt;1,"",IF(P2191&gt;=99,"",INDEX('分け方の表'!$G$4:$G$23,P2191)&amp;""))</f>
        <v/>
      </c>
      <c r="R2191" s="39">
        <f>IF(L2191&lt;&gt;1,"",IF((F2191="収入")*(G2191="給与")*(E2191&lt;&gt;"")*(COUNTIFS('分け方の表'!$J$4:$J$13,E2191)&gt;0),INDEX('分け方の表'!$K$4:$K$13,MATCH(E2191,'分け方の表'!$J$4:$J$13,0))&amp;"",IFERROR(INDEX('分け方の表'!$C$4:$C$103,MATCH(F2191&amp;"|"&amp;G2191,'分け方の表'!$D$4:$D$103,0))&amp;"",IFERROR(INDEX('分け方の表'!$C$4:$C$103,MATCH(F2191&amp;"|（ほか全部）",'分け方の表'!$D$4:$D$103,0))&amp;"","未分類"))))</f>
        <v/>
      </c>
      <c r="S2191" s="39">
        <f>IF(L2191&lt;&gt;1,"",IF(N2191=1,"",IF(IF(O2191&gt;0,INDEX('分け方の表'!$N$4:$N$53,O2191)&amp;"","")&lt;&gt;"",IF(INDEX('分け方の表'!$N$4:$N$53,O2191)="（数えない）","",INDEX('分け方の表'!$N$4:$N$53,O2191)&amp;""),IF(I2191&amp;""="1",IF((Q2191&lt;&gt;"")*(D2191&lt;0)*(IFERROR(INDEX('入力'!$E$30:$E$88,MATCH(Q2191,'入力'!$A$30:$A$88,0)),"")="貯める・増やす"),Q2191,""),IF(A2191&amp;""="0","",IF(Q2191&lt;&gt;"",Q2191,R2191))))))</f>
        <v/>
      </c>
      <c r="T2191" s="56">
        <f>IF(S2191="","",IF(IFERROR(INDEX('入力'!$E$30:$E$88,MATCH(S2191,'入力'!$A$30:$A$88,0)),"")="入るお金",D2191,-D2191))</f>
        <v/>
      </c>
      <c r="U2191" s="39">
        <f>IF(L2191="","",IF(L2191&lt;&gt;1,"見出しなど",IF(N2191=1,"重なり",IF(S2191="",IF(O2191&gt;0,"数えない（直した）",IF(I2191&amp;""="1","振替",IF(A2191&amp;""="0","計算対象外","数えない"))),IF(COUNTIFS('入力'!$A$30:$A$88,S2191)=0,"一覧にない費目",IF(O2191&gt;0,"直した",IF(S2191="未分類","未分類","OK")))))))</f>
        <v/>
      </c>
    </row>
    <row r="2192">
      <c r="A2192" s="40" t="n"/>
      <c r="B2192" s="34" t="n"/>
      <c r="C2192" s="35" t="n"/>
      <c r="D2192" s="36" t="n"/>
      <c r="E2192" s="35" t="n"/>
      <c r="F2192" s="35" t="n"/>
      <c r="G2192" s="35" t="n"/>
      <c r="H2192" s="35" t="n"/>
      <c r="I2192" s="40" t="n"/>
      <c r="J2192" s="35" t="n"/>
      <c r="L2192" s="39">
        <f>IF(B2192="","",IFERROR(YEAR(B2192)*0+D2192*0+1,0))</f>
        <v/>
      </c>
      <c r="M2192" s="55">
        <f>IF(L2192&lt;&gt;1,"",IF(O2192&gt;0,IF(INDEX('分け方の表'!$O$4:$O$53,O2192)&lt;&gt;"",DATE(YEAR(INDEX('分け方の表'!$O$4:$O$53,O2192)),MONTH(INDEX('分け方の表'!$O$4:$O$53,O2192)),1),DATE(YEAR(B2192),MONTH(B2192),1)),DATE(YEAR(B2192),MONTH(B2192),1)))</f>
        <v/>
      </c>
      <c r="N2192" s="39">
        <f>IF(L2192&lt;&gt;1,"",IF(J2192="",0,IF(COUNTIFS($J$4:J2192,J2192)&gt;1,1,0)))</f>
        <v/>
      </c>
      <c r="O2192" s="39">
        <f>IF(L2192&lt;&gt;1,"",IF(J2192="",0,IFERROR(MATCH(J2192,'分け方の表'!$M$4:$M$53,0),0)))</f>
        <v/>
      </c>
      <c r="P2192" s="39">
        <f>IF(L2192&lt;&gt;1,"",IF(SUMPRODUCT((COUNTIFS(C2192,"*"&amp;'分け方の表'!$F$4:$F$23&amp;"*")&gt;0)*('分け方の表'!$F$4:$F$23&lt;&gt;"")*'分け方の表'!$I$4:$I$23)=0,99,1+COUNTIFS('分け方の表'!$I$4:$I$23,"&gt;"&amp;SUMPRODUCT((COUNTIFS(C2192,"*"&amp;'分け方の表'!$F$4:$F$23&amp;"*")&gt;0)*('分け方の表'!$F$4:$F$23&lt;&gt;"")*'分け方の表'!$I$4:$I$23))))</f>
        <v/>
      </c>
      <c r="Q2192" s="39">
        <f>IF(L2192&lt;&gt;1,"",IF(P2192&gt;=99,"",INDEX('分け方の表'!$G$4:$G$23,P2192)&amp;""))</f>
        <v/>
      </c>
      <c r="R2192" s="39">
        <f>IF(L2192&lt;&gt;1,"",IF((F2192="収入")*(G2192="給与")*(E2192&lt;&gt;"")*(COUNTIFS('分け方の表'!$J$4:$J$13,E2192)&gt;0),INDEX('分け方の表'!$K$4:$K$13,MATCH(E2192,'分け方の表'!$J$4:$J$13,0))&amp;"",IFERROR(INDEX('分け方の表'!$C$4:$C$103,MATCH(F2192&amp;"|"&amp;G2192,'分け方の表'!$D$4:$D$103,0))&amp;"",IFERROR(INDEX('分け方の表'!$C$4:$C$103,MATCH(F2192&amp;"|（ほか全部）",'分け方の表'!$D$4:$D$103,0))&amp;"","未分類"))))</f>
        <v/>
      </c>
      <c r="S2192" s="39">
        <f>IF(L2192&lt;&gt;1,"",IF(N2192=1,"",IF(IF(O2192&gt;0,INDEX('分け方の表'!$N$4:$N$53,O2192)&amp;"","")&lt;&gt;"",IF(INDEX('分け方の表'!$N$4:$N$53,O2192)="（数えない）","",INDEX('分け方の表'!$N$4:$N$53,O2192)&amp;""),IF(I2192&amp;""="1",IF((Q2192&lt;&gt;"")*(D2192&lt;0)*(IFERROR(INDEX('入力'!$E$30:$E$88,MATCH(Q2192,'入力'!$A$30:$A$88,0)),"")="貯める・増やす"),Q2192,""),IF(A2192&amp;""="0","",IF(Q2192&lt;&gt;"",Q2192,R2192))))))</f>
        <v/>
      </c>
      <c r="T2192" s="56">
        <f>IF(S2192="","",IF(IFERROR(INDEX('入力'!$E$30:$E$88,MATCH(S2192,'入力'!$A$30:$A$88,0)),"")="入るお金",D2192,-D2192))</f>
        <v/>
      </c>
      <c r="U2192" s="39">
        <f>IF(L2192="","",IF(L2192&lt;&gt;1,"見出しなど",IF(N2192=1,"重なり",IF(S2192="",IF(O2192&gt;0,"数えない（直した）",IF(I2192&amp;""="1","振替",IF(A2192&amp;""="0","計算対象外","数えない"))),IF(COUNTIFS('入力'!$A$30:$A$88,S2192)=0,"一覧にない費目",IF(O2192&gt;0,"直した",IF(S2192="未分類","未分類","OK")))))))</f>
        <v/>
      </c>
    </row>
    <row r="2193">
      <c r="A2193" s="40" t="n"/>
      <c r="B2193" s="34" t="n"/>
      <c r="C2193" s="35" t="n"/>
      <c r="D2193" s="36" t="n"/>
      <c r="E2193" s="35" t="n"/>
      <c r="F2193" s="35" t="n"/>
      <c r="G2193" s="35" t="n"/>
      <c r="H2193" s="35" t="n"/>
      <c r="I2193" s="40" t="n"/>
      <c r="J2193" s="35" t="n"/>
      <c r="L2193" s="39">
        <f>IF(B2193="","",IFERROR(YEAR(B2193)*0+D2193*0+1,0))</f>
        <v/>
      </c>
      <c r="M2193" s="55">
        <f>IF(L2193&lt;&gt;1,"",IF(O2193&gt;0,IF(INDEX('分け方の表'!$O$4:$O$53,O2193)&lt;&gt;"",DATE(YEAR(INDEX('分け方の表'!$O$4:$O$53,O2193)),MONTH(INDEX('分け方の表'!$O$4:$O$53,O2193)),1),DATE(YEAR(B2193),MONTH(B2193),1)),DATE(YEAR(B2193),MONTH(B2193),1)))</f>
        <v/>
      </c>
      <c r="N2193" s="39">
        <f>IF(L2193&lt;&gt;1,"",IF(J2193="",0,IF(COUNTIFS($J$4:J2193,J2193)&gt;1,1,0)))</f>
        <v/>
      </c>
      <c r="O2193" s="39">
        <f>IF(L2193&lt;&gt;1,"",IF(J2193="",0,IFERROR(MATCH(J2193,'分け方の表'!$M$4:$M$53,0),0)))</f>
        <v/>
      </c>
      <c r="P2193" s="39">
        <f>IF(L2193&lt;&gt;1,"",IF(SUMPRODUCT((COUNTIFS(C2193,"*"&amp;'分け方の表'!$F$4:$F$23&amp;"*")&gt;0)*('分け方の表'!$F$4:$F$23&lt;&gt;"")*'分け方の表'!$I$4:$I$23)=0,99,1+COUNTIFS('分け方の表'!$I$4:$I$23,"&gt;"&amp;SUMPRODUCT((COUNTIFS(C2193,"*"&amp;'分け方の表'!$F$4:$F$23&amp;"*")&gt;0)*('分け方の表'!$F$4:$F$23&lt;&gt;"")*'分け方の表'!$I$4:$I$23))))</f>
        <v/>
      </c>
      <c r="Q2193" s="39">
        <f>IF(L2193&lt;&gt;1,"",IF(P2193&gt;=99,"",INDEX('分け方の表'!$G$4:$G$23,P2193)&amp;""))</f>
        <v/>
      </c>
      <c r="R2193" s="39">
        <f>IF(L2193&lt;&gt;1,"",IF((F2193="収入")*(G2193="給与")*(E2193&lt;&gt;"")*(COUNTIFS('分け方の表'!$J$4:$J$13,E2193)&gt;0),INDEX('分け方の表'!$K$4:$K$13,MATCH(E2193,'分け方の表'!$J$4:$J$13,0))&amp;"",IFERROR(INDEX('分け方の表'!$C$4:$C$103,MATCH(F2193&amp;"|"&amp;G2193,'分け方の表'!$D$4:$D$103,0))&amp;"",IFERROR(INDEX('分け方の表'!$C$4:$C$103,MATCH(F2193&amp;"|（ほか全部）",'分け方の表'!$D$4:$D$103,0))&amp;"","未分類"))))</f>
        <v/>
      </c>
      <c r="S2193" s="39">
        <f>IF(L2193&lt;&gt;1,"",IF(N2193=1,"",IF(IF(O2193&gt;0,INDEX('分け方の表'!$N$4:$N$53,O2193)&amp;"","")&lt;&gt;"",IF(INDEX('分け方の表'!$N$4:$N$53,O2193)="（数えない）","",INDEX('分け方の表'!$N$4:$N$53,O2193)&amp;""),IF(I2193&amp;""="1",IF((Q2193&lt;&gt;"")*(D2193&lt;0)*(IFERROR(INDEX('入力'!$E$30:$E$88,MATCH(Q2193,'入力'!$A$30:$A$88,0)),"")="貯める・増やす"),Q2193,""),IF(A2193&amp;""="0","",IF(Q2193&lt;&gt;"",Q2193,R2193))))))</f>
        <v/>
      </c>
      <c r="T2193" s="56">
        <f>IF(S2193="","",IF(IFERROR(INDEX('入力'!$E$30:$E$88,MATCH(S2193,'入力'!$A$30:$A$88,0)),"")="入るお金",D2193,-D2193))</f>
        <v/>
      </c>
      <c r="U2193" s="39">
        <f>IF(L2193="","",IF(L2193&lt;&gt;1,"見出しなど",IF(N2193=1,"重なり",IF(S2193="",IF(O2193&gt;0,"数えない（直した）",IF(I2193&amp;""="1","振替",IF(A2193&amp;""="0","計算対象外","数えない"))),IF(COUNTIFS('入力'!$A$30:$A$88,S2193)=0,"一覧にない費目",IF(O2193&gt;0,"直した",IF(S2193="未分類","未分類","OK")))))))</f>
        <v/>
      </c>
    </row>
    <row r="2194">
      <c r="A2194" s="40" t="n"/>
      <c r="B2194" s="34" t="n"/>
      <c r="C2194" s="35" t="n"/>
      <c r="D2194" s="36" t="n"/>
      <c r="E2194" s="35" t="n"/>
      <c r="F2194" s="35" t="n"/>
      <c r="G2194" s="35" t="n"/>
      <c r="H2194" s="35" t="n"/>
      <c r="I2194" s="40" t="n"/>
      <c r="J2194" s="35" t="n"/>
      <c r="L2194" s="39">
        <f>IF(B2194="","",IFERROR(YEAR(B2194)*0+D2194*0+1,0))</f>
        <v/>
      </c>
      <c r="M2194" s="55">
        <f>IF(L2194&lt;&gt;1,"",IF(O2194&gt;0,IF(INDEX('分け方の表'!$O$4:$O$53,O2194)&lt;&gt;"",DATE(YEAR(INDEX('分け方の表'!$O$4:$O$53,O2194)),MONTH(INDEX('分け方の表'!$O$4:$O$53,O2194)),1),DATE(YEAR(B2194),MONTH(B2194),1)),DATE(YEAR(B2194),MONTH(B2194),1)))</f>
        <v/>
      </c>
      <c r="N2194" s="39">
        <f>IF(L2194&lt;&gt;1,"",IF(J2194="",0,IF(COUNTIFS($J$4:J2194,J2194)&gt;1,1,0)))</f>
        <v/>
      </c>
      <c r="O2194" s="39">
        <f>IF(L2194&lt;&gt;1,"",IF(J2194="",0,IFERROR(MATCH(J2194,'分け方の表'!$M$4:$M$53,0),0)))</f>
        <v/>
      </c>
      <c r="P2194" s="39">
        <f>IF(L2194&lt;&gt;1,"",IF(SUMPRODUCT((COUNTIFS(C2194,"*"&amp;'分け方の表'!$F$4:$F$23&amp;"*")&gt;0)*('分け方の表'!$F$4:$F$23&lt;&gt;"")*'分け方の表'!$I$4:$I$23)=0,99,1+COUNTIFS('分け方の表'!$I$4:$I$23,"&gt;"&amp;SUMPRODUCT((COUNTIFS(C2194,"*"&amp;'分け方の表'!$F$4:$F$23&amp;"*")&gt;0)*('分け方の表'!$F$4:$F$23&lt;&gt;"")*'分け方の表'!$I$4:$I$23))))</f>
        <v/>
      </c>
      <c r="Q2194" s="39">
        <f>IF(L2194&lt;&gt;1,"",IF(P2194&gt;=99,"",INDEX('分け方の表'!$G$4:$G$23,P2194)&amp;""))</f>
        <v/>
      </c>
      <c r="R2194" s="39">
        <f>IF(L2194&lt;&gt;1,"",IF((F2194="収入")*(G2194="給与")*(E2194&lt;&gt;"")*(COUNTIFS('分け方の表'!$J$4:$J$13,E2194)&gt;0),INDEX('分け方の表'!$K$4:$K$13,MATCH(E2194,'分け方の表'!$J$4:$J$13,0))&amp;"",IFERROR(INDEX('分け方の表'!$C$4:$C$103,MATCH(F2194&amp;"|"&amp;G2194,'分け方の表'!$D$4:$D$103,0))&amp;"",IFERROR(INDEX('分け方の表'!$C$4:$C$103,MATCH(F2194&amp;"|（ほか全部）",'分け方の表'!$D$4:$D$103,0))&amp;"","未分類"))))</f>
        <v/>
      </c>
      <c r="S2194" s="39">
        <f>IF(L2194&lt;&gt;1,"",IF(N2194=1,"",IF(IF(O2194&gt;0,INDEX('分け方の表'!$N$4:$N$53,O2194)&amp;"","")&lt;&gt;"",IF(INDEX('分け方の表'!$N$4:$N$53,O2194)="（数えない）","",INDEX('分け方の表'!$N$4:$N$53,O2194)&amp;""),IF(I2194&amp;""="1",IF((Q2194&lt;&gt;"")*(D2194&lt;0)*(IFERROR(INDEX('入力'!$E$30:$E$88,MATCH(Q2194,'入力'!$A$30:$A$88,0)),"")="貯める・増やす"),Q2194,""),IF(A2194&amp;""="0","",IF(Q2194&lt;&gt;"",Q2194,R2194))))))</f>
        <v/>
      </c>
      <c r="T2194" s="56">
        <f>IF(S2194="","",IF(IFERROR(INDEX('入力'!$E$30:$E$88,MATCH(S2194,'入力'!$A$30:$A$88,0)),"")="入るお金",D2194,-D2194))</f>
        <v/>
      </c>
      <c r="U2194" s="39">
        <f>IF(L2194="","",IF(L2194&lt;&gt;1,"見出しなど",IF(N2194=1,"重なり",IF(S2194="",IF(O2194&gt;0,"数えない（直した）",IF(I2194&amp;""="1","振替",IF(A2194&amp;""="0","計算対象外","数えない"))),IF(COUNTIFS('入力'!$A$30:$A$88,S2194)=0,"一覧にない費目",IF(O2194&gt;0,"直した",IF(S2194="未分類","未分類","OK")))))))</f>
        <v/>
      </c>
    </row>
    <row r="2195">
      <c r="A2195" s="40" t="n"/>
      <c r="B2195" s="34" t="n"/>
      <c r="C2195" s="35" t="n"/>
      <c r="D2195" s="36" t="n"/>
      <c r="E2195" s="35" t="n"/>
      <c r="F2195" s="35" t="n"/>
      <c r="G2195" s="35" t="n"/>
      <c r="H2195" s="35" t="n"/>
      <c r="I2195" s="40" t="n"/>
      <c r="J2195" s="35" t="n"/>
      <c r="L2195" s="39">
        <f>IF(B2195="","",IFERROR(YEAR(B2195)*0+D2195*0+1,0))</f>
        <v/>
      </c>
      <c r="M2195" s="55">
        <f>IF(L2195&lt;&gt;1,"",IF(O2195&gt;0,IF(INDEX('分け方の表'!$O$4:$O$53,O2195)&lt;&gt;"",DATE(YEAR(INDEX('分け方の表'!$O$4:$O$53,O2195)),MONTH(INDEX('分け方の表'!$O$4:$O$53,O2195)),1),DATE(YEAR(B2195),MONTH(B2195),1)),DATE(YEAR(B2195),MONTH(B2195),1)))</f>
        <v/>
      </c>
      <c r="N2195" s="39">
        <f>IF(L2195&lt;&gt;1,"",IF(J2195="",0,IF(COUNTIFS($J$4:J2195,J2195)&gt;1,1,0)))</f>
        <v/>
      </c>
      <c r="O2195" s="39">
        <f>IF(L2195&lt;&gt;1,"",IF(J2195="",0,IFERROR(MATCH(J2195,'分け方の表'!$M$4:$M$53,0),0)))</f>
        <v/>
      </c>
      <c r="P2195" s="39">
        <f>IF(L2195&lt;&gt;1,"",IF(SUMPRODUCT((COUNTIFS(C2195,"*"&amp;'分け方の表'!$F$4:$F$23&amp;"*")&gt;0)*('分け方の表'!$F$4:$F$23&lt;&gt;"")*'分け方の表'!$I$4:$I$23)=0,99,1+COUNTIFS('分け方の表'!$I$4:$I$23,"&gt;"&amp;SUMPRODUCT((COUNTIFS(C2195,"*"&amp;'分け方の表'!$F$4:$F$23&amp;"*")&gt;0)*('分け方の表'!$F$4:$F$23&lt;&gt;"")*'分け方の表'!$I$4:$I$23))))</f>
        <v/>
      </c>
      <c r="Q2195" s="39">
        <f>IF(L2195&lt;&gt;1,"",IF(P2195&gt;=99,"",INDEX('分け方の表'!$G$4:$G$23,P2195)&amp;""))</f>
        <v/>
      </c>
      <c r="R2195" s="39">
        <f>IF(L2195&lt;&gt;1,"",IF((F2195="収入")*(G2195="給与")*(E2195&lt;&gt;"")*(COUNTIFS('分け方の表'!$J$4:$J$13,E2195)&gt;0),INDEX('分け方の表'!$K$4:$K$13,MATCH(E2195,'分け方の表'!$J$4:$J$13,0))&amp;"",IFERROR(INDEX('分け方の表'!$C$4:$C$103,MATCH(F2195&amp;"|"&amp;G2195,'分け方の表'!$D$4:$D$103,0))&amp;"",IFERROR(INDEX('分け方の表'!$C$4:$C$103,MATCH(F2195&amp;"|（ほか全部）",'分け方の表'!$D$4:$D$103,0))&amp;"","未分類"))))</f>
        <v/>
      </c>
      <c r="S2195" s="39">
        <f>IF(L2195&lt;&gt;1,"",IF(N2195=1,"",IF(IF(O2195&gt;0,INDEX('分け方の表'!$N$4:$N$53,O2195)&amp;"","")&lt;&gt;"",IF(INDEX('分け方の表'!$N$4:$N$53,O2195)="（数えない）","",INDEX('分け方の表'!$N$4:$N$53,O2195)&amp;""),IF(I2195&amp;""="1",IF((Q2195&lt;&gt;"")*(D2195&lt;0)*(IFERROR(INDEX('入力'!$E$30:$E$88,MATCH(Q2195,'入力'!$A$30:$A$88,0)),"")="貯める・増やす"),Q2195,""),IF(A2195&amp;""="0","",IF(Q2195&lt;&gt;"",Q2195,R2195))))))</f>
        <v/>
      </c>
      <c r="T2195" s="56">
        <f>IF(S2195="","",IF(IFERROR(INDEX('入力'!$E$30:$E$88,MATCH(S2195,'入力'!$A$30:$A$88,0)),"")="入るお金",D2195,-D2195))</f>
        <v/>
      </c>
      <c r="U2195" s="39">
        <f>IF(L2195="","",IF(L2195&lt;&gt;1,"見出しなど",IF(N2195=1,"重なり",IF(S2195="",IF(O2195&gt;0,"数えない（直した）",IF(I2195&amp;""="1","振替",IF(A2195&amp;""="0","計算対象外","数えない"))),IF(COUNTIFS('入力'!$A$30:$A$88,S2195)=0,"一覧にない費目",IF(O2195&gt;0,"直した",IF(S2195="未分類","未分類","OK")))))))</f>
        <v/>
      </c>
    </row>
    <row r="2196">
      <c r="A2196" s="40" t="n"/>
      <c r="B2196" s="34" t="n"/>
      <c r="C2196" s="35" t="n"/>
      <c r="D2196" s="36" t="n"/>
      <c r="E2196" s="35" t="n"/>
      <c r="F2196" s="35" t="n"/>
      <c r="G2196" s="35" t="n"/>
      <c r="H2196" s="35" t="n"/>
      <c r="I2196" s="40" t="n"/>
      <c r="J2196" s="35" t="n"/>
      <c r="L2196" s="39">
        <f>IF(B2196="","",IFERROR(YEAR(B2196)*0+D2196*0+1,0))</f>
        <v/>
      </c>
      <c r="M2196" s="55">
        <f>IF(L2196&lt;&gt;1,"",IF(O2196&gt;0,IF(INDEX('分け方の表'!$O$4:$O$53,O2196)&lt;&gt;"",DATE(YEAR(INDEX('分け方の表'!$O$4:$O$53,O2196)),MONTH(INDEX('分け方の表'!$O$4:$O$53,O2196)),1),DATE(YEAR(B2196),MONTH(B2196),1)),DATE(YEAR(B2196),MONTH(B2196),1)))</f>
        <v/>
      </c>
      <c r="N2196" s="39">
        <f>IF(L2196&lt;&gt;1,"",IF(J2196="",0,IF(COUNTIFS($J$4:J2196,J2196)&gt;1,1,0)))</f>
        <v/>
      </c>
      <c r="O2196" s="39">
        <f>IF(L2196&lt;&gt;1,"",IF(J2196="",0,IFERROR(MATCH(J2196,'分け方の表'!$M$4:$M$53,0),0)))</f>
        <v/>
      </c>
      <c r="P2196" s="39">
        <f>IF(L2196&lt;&gt;1,"",IF(SUMPRODUCT((COUNTIFS(C2196,"*"&amp;'分け方の表'!$F$4:$F$23&amp;"*")&gt;0)*('分け方の表'!$F$4:$F$23&lt;&gt;"")*'分け方の表'!$I$4:$I$23)=0,99,1+COUNTIFS('分け方の表'!$I$4:$I$23,"&gt;"&amp;SUMPRODUCT((COUNTIFS(C2196,"*"&amp;'分け方の表'!$F$4:$F$23&amp;"*")&gt;0)*('分け方の表'!$F$4:$F$23&lt;&gt;"")*'分け方の表'!$I$4:$I$23))))</f>
        <v/>
      </c>
      <c r="Q2196" s="39">
        <f>IF(L2196&lt;&gt;1,"",IF(P2196&gt;=99,"",INDEX('分け方の表'!$G$4:$G$23,P2196)&amp;""))</f>
        <v/>
      </c>
      <c r="R2196" s="39">
        <f>IF(L2196&lt;&gt;1,"",IF((F2196="収入")*(G2196="給与")*(E2196&lt;&gt;"")*(COUNTIFS('分け方の表'!$J$4:$J$13,E2196)&gt;0),INDEX('分け方の表'!$K$4:$K$13,MATCH(E2196,'分け方の表'!$J$4:$J$13,0))&amp;"",IFERROR(INDEX('分け方の表'!$C$4:$C$103,MATCH(F2196&amp;"|"&amp;G2196,'分け方の表'!$D$4:$D$103,0))&amp;"",IFERROR(INDEX('分け方の表'!$C$4:$C$103,MATCH(F2196&amp;"|（ほか全部）",'分け方の表'!$D$4:$D$103,0))&amp;"","未分類"))))</f>
        <v/>
      </c>
      <c r="S2196" s="39">
        <f>IF(L2196&lt;&gt;1,"",IF(N2196=1,"",IF(IF(O2196&gt;0,INDEX('分け方の表'!$N$4:$N$53,O2196)&amp;"","")&lt;&gt;"",IF(INDEX('分け方の表'!$N$4:$N$53,O2196)="（数えない）","",INDEX('分け方の表'!$N$4:$N$53,O2196)&amp;""),IF(I2196&amp;""="1",IF((Q2196&lt;&gt;"")*(D2196&lt;0)*(IFERROR(INDEX('入力'!$E$30:$E$88,MATCH(Q2196,'入力'!$A$30:$A$88,0)),"")="貯める・増やす"),Q2196,""),IF(A2196&amp;""="0","",IF(Q2196&lt;&gt;"",Q2196,R2196))))))</f>
        <v/>
      </c>
      <c r="T2196" s="56">
        <f>IF(S2196="","",IF(IFERROR(INDEX('入力'!$E$30:$E$88,MATCH(S2196,'入力'!$A$30:$A$88,0)),"")="入るお金",D2196,-D2196))</f>
        <v/>
      </c>
      <c r="U2196" s="39">
        <f>IF(L2196="","",IF(L2196&lt;&gt;1,"見出しなど",IF(N2196=1,"重なり",IF(S2196="",IF(O2196&gt;0,"数えない（直した）",IF(I2196&amp;""="1","振替",IF(A2196&amp;""="0","計算対象外","数えない"))),IF(COUNTIFS('入力'!$A$30:$A$88,S2196)=0,"一覧にない費目",IF(O2196&gt;0,"直した",IF(S2196="未分類","未分類","OK")))))))</f>
        <v/>
      </c>
    </row>
    <row r="2197">
      <c r="A2197" s="40" t="n"/>
      <c r="B2197" s="34" t="n"/>
      <c r="C2197" s="35" t="n"/>
      <c r="D2197" s="36" t="n"/>
      <c r="E2197" s="35" t="n"/>
      <c r="F2197" s="35" t="n"/>
      <c r="G2197" s="35" t="n"/>
      <c r="H2197" s="35" t="n"/>
      <c r="I2197" s="40" t="n"/>
      <c r="J2197" s="35" t="n"/>
      <c r="L2197" s="39">
        <f>IF(B2197="","",IFERROR(YEAR(B2197)*0+D2197*0+1,0))</f>
        <v/>
      </c>
      <c r="M2197" s="55">
        <f>IF(L2197&lt;&gt;1,"",IF(O2197&gt;0,IF(INDEX('分け方の表'!$O$4:$O$53,O2197)&lt;&gt;"",DATE(YEAR(INDEX('分け方の表'!$O$4:$O$53,O2197)),MONTH(INDEX('分け方の表'!$O$4:$O$53,O2197)),1),DATE(YEAR(B2197),MONTH(B2197),1)),DATE(YEAR(B2197),MONTH(B2197),1)))</f>
        <v/>
      </c>
      <c r="N2197" s="39">
        <f>IF(L2197&lt;&gt;1,"",IF(J2197="",0,IF(COUNTIFS($J$4:J2197,J2197)&gt;1,1,0)))</f>
        <v/>
      </c>
      <c r="O2197" s="39">
        <f>IF(L2197&lt;&gt;1,"",IF(J2197="",0,IFERROR(MATCH(J2197,'分け方の表'!$M$4:$M$53,0),0)))</f>
        <v/>
      </c>
      <c r="P2197" s="39">
        <f>IF(L2197&lt;&gt;1,"",IF(SUMPRODUCT((COUNTIFS(C2197,"*"&amp;'分け方の表'!$F$4:$F$23&amp;"*")&gt;0)*('分け方の表'!$F$4:$F$23&lt;&gt;"")*'分け方の表'!$I$4:$I$23)=0,99,1+COUNTIFS('分け方の表'!$I$4:$I$23,"&gt;"&amp;SUMPRODUCT((COUNTIFS(C2197,"*"&amp;'分け方の表'!$F$4:$F$23&amp;"*")&gt;0)*('分け方の表'!$F$4:$F$23&lt;&gt;"")*'分け方の表'!$I$4:$I$23))))</f>
        <v/>
      </c>
      <c r="Q2197" s="39">
        <f>IF(L2197&lt;&gt;1,"",IF(P2197&gt;=99,"",INDEX('分け方の表'!$G$4:$G$23,P2197)&amp;""))</f>
        <v/>
      </c>
      <c r="R2197" s="39">
        <f>IF(L2197&lt;&gt;1,"",IF((F2197="収入")*(G2197="給与")*(E2197&lt;&gt;"")*(COUNTIFS('分け方の表'!$J$4:$J$13,E2197)&gt;0),INDEX('分け方の表'!$K$4:$K$13,MATCH(E2197,'分け方の表'!$J$4:$J$13,0))&amp;"",IFERROR(INDEX('分け方の表'!$C$4:$C$103,MATCH(F2197&amp;"|"&amp;G2197,'分け方の表'!$D$4:$D$103,0))&amp;"",IFERROR(INDEX('分け方の表'!$C$4:$C$103,MATCH(F2197&amp;"|（ほか全部）",'分け方の表'!$D$4:$D$103,0))&amp;"","未分類"))))</f>
        <v/>
      </c>
      <c r="S2197" s="39">
        <f>IF(L2197&lt;&gt;1,"",IF(N2197=1,"",IF(IF(O2197&gt;0,INDEX('分け方の表'!$N$4:$N$53,O2197)&amp;"","")&lt;&gt;"",IF(INDEX('分け方の表'!$N$4:$N$53,O2197)="（数えない）","",INDEX('分け方の表'!$N$4:$N$53,O2197)&amp;""),IF(I2197&amp;""="1",IF((Q2197&lt;&gt;"")*(D2197&lt;0)*(IFERROR(INDEX('入力'!$E$30:$E$88,MATCH(Q2197,'入力'!$A$30:$A$88,0)),"")="貯める・増やす"),Q2197,""),IF(A2197&amp;""="0","",IF(Q2197&lt;&gt;"",Q2197,R2197))))))</f>
        <v/>
      </c>
      <c r="T2197" s="56">
        <f>IF(S2197="","",IF(IFERROR(INDEX('入力'!$E$30:$E$88,MATCH(S2197,'入力'!$A$30:$A$88,0)),"")="入るお金",D2197,-D2197))</f>
        <v/>
      </c>
      <c r="U2197" s="39">
        <f>IF(L2197="","",IF(L2197&lt;&gt;1,"見出しなど",IF(N2197=1,"重なり",IF(S2197="",IF(O2197&gt;0,"数えない（直した）",IF(I2197&amp;""="1","振替",IF(A2197&amp;""="0","計算対象外","数えない"))),IF(COUNTIFS('入力'!$A$30:$A$88,S2197)=0,"一覧にない費目",IF(O2197&gt;0,"直した",IF(S2197="未分類","未分類","OK")))))))</f>
        <v/>
      </c>
    </row>
    <row r="2198">
      <c r="A2198" s="40" t="n"/>
      <c r="B2198" s="34" t="n"/>
      <c r="C2198" s="35" t="n"/>
      <c r="D2198" s="36" t="n"/>
      <c r="E2198" s="35" t="n"/>
      <c r="F2198" s="35" t="n"/>
      <c r="G2198" s="35" t="n"/>
      <c r="H2198" s="35" t="n"/>
      <c r="I2198" s="40" t="n"/>
      <c r="J2198" s="35" t="n"/>
      <c r="L2198" s="39">
        <f>IF(B2198="","",IFERROR(YEAR(B2198)*0+D2198*0+1,0))</f>
        <v/>
      </c>
      <c r="M2198" s="55">
        <f>IF(L2198&lt;&gt;1,"",IF(O2198&gt;0,IF(INDEX('分け方の表'!$O$4:$O$53,O2198)&lt;&gt;"",DATE(YEAR(INDEX('分け方の表'!$O$4:$O$53,O2198)),MONTH(INDEX('分け方の表'!$O$4:$O$53,O2198)),1),DATE(YEAR(B2198),MONTH(B2198),1)),DATE(YEAR(B2198),MONTH(B2198),1)))</f>
        <v/>
      </c>
      <c r="N2198" s="39">
        <f>IF(L2198&lt;&gt;1,"",IF(J2198="",0,IF(COUNTIFS($J$4:J2198,J2198)&gt;1,1,0)))</f>
        <v/>
      </c>
      <c r="O2198" s="39">
        <f>IF(L2198&lt;&gt;1,"",IF(J2198="",0,IFERROR(MATCH(J2198,'分け方の表'!$M$4:$M$53,0),0)))</f>
        <v/>
      </c>
      <c r="P2198" s="39">
        <f>IF(L2198&lt;&gt;1,"",IF(SUMPRODUCT((COUNTIFS(C2198,"*"&amp;'分け方の表'!$F$4:$F$23&amp;"*")&gt;0)*('分け方の表'!$F$4:$F$23&lt;&gt;"")*'分け方の表'!$I$4:$I$23)=0,99,1+COUNTIFS('分け方の表'!$I$4:$I$23,"&gt;"&amp;SUMPRODUCT((COUNTIFS(C2198,"*"&amp;'分け方の表'!$F$4:$F$23&amp;"*")&gt;0)*('分け方の表'!$F$4:$F$23&lt;&gt;"")*'分け方の表'!$I$4:$I$23))))</f>
        <v/>
      </c>
      <c r="Q2198" s="39">
        <f>IF(L2198&lt;&gt;1,"",IF(P2198&gt;=99,"",INDEX('分け方の表'!$G$4:$G$23,P2198)&amp;""))</f>
        <v/>
      </c>
      <c r="R2198" s="39">
        <f>IF(L2198&lt;&gt;1,"",IF((F2198="収入")*(G2198="給与")*(E2198&lt;&gt;"")*(COUNTIFS('分け方の表'!$J$4:$J$13,E2198)&gt;0),INDEX('分け方の表'!$K$4:$K$13,MATCH(E2198,'分け方の表'!$J$4:$J$13,0))&amp;"",IFERROR(INDEX('分け方の表'!$C$4:$C$103,MATCH(F2198&amp;"|"&amp;G2198,'分け方の表'!$D$4:$D$103,0))&amp;"",IFERROR(INDEX('分け方の表'!$C$4:$C$103,MATCH(F2198&amp;"|（ほか全部）",'分け方の表'!$D$4:$D$103,0))&amp;"","未分類"))))</f>
        <v/>
      </c>
      <c r="S2198" s="39">
        <f>IF(L2198&lt;&gt;1,"",IF(N2198=1,"",IF(IF(O2198&gt;0,INDEX('分け方の表'!$N$4:$N$53,O2198)&amp;"","")&lt;&gt;"",IF(INDEX('分け方の表'!$N$4:$N$53,O2198)="（数えない）","",INDEX('分け方の表'!$N$4:$N$53,O2198)&amp;""),IF(I2198&amp;""="1",IF((Q2198&lt;&gt;"")*(D2198&lt;0)*(IFERROR(INDEX('入力'!$E$30:$E$88,MATCH(Q2198,'入力'!$A$30:$A$88,0)),"")="貯める・増やす"),Q2198,""),IF(A2198&amp;""="0","",IF(Q2198&lt;&gt;"",Q2198,R2198))))))</f>
        <v/>
      </c>
      <c r="T2198" s="56">
        <f>IF(S2198="","",IF(IFERROR(INDEX('入力'!$E$30:$E$88,MATCH(S2198,'入力'!$A$30:$A$88,0)),"")="入るお金",D2198,-D2198))</f>
        <v/>
      </c>
      <c r="U2198" s="39">
        <f>IF(L2198="","",IF(L2198&lt;&gt;1,"見出しなど",IF(N2198=1,"重なり",IF(S2198="",IF(O2198&gt;0,"数えない（直した）",IF(I2198&amp;""="1","振替",IF(A2198&amp;""="0","計算対象外","数えない"))),IF(COUNTIFS('入力'!$A$30:$A$88,S2198)=0,"一覧にない費目",IF(O2198&gt;0,"直した",IF(S2198="未分類","未分類","OK")))))))</f>
        <v/>
      </c>
    </row>
    <row r="2199">
      <c r="A2199" s="40" t="n"/>
      <c r="B2199" s="34" t="n"/>
      <c r="C2199" s="35" t="n"/>
      <c r="D2199" s="36" t="n"/>
      <c r="E2199" s="35" t="n"/>
      <c r="F2199" s="35" t="n"/>
      <c r="G2199" s="35" t="n"/>
      <c r="H2199" s="35" t="n"/>
      <c r="I2199" s="40" t="n"/>
      <c r="J2199" s="35" t="n"/>
      <c r="L2199" s="39">
        <f>IF(B2199="","",IFERROR(YEAR(B2199)*0+D2199*0+1,0))</f>
        <v/>
      </c>
      <c r="M2199" s="55">
        <f>IF(L2199&lt;&gt;1,"",IF(O2199&gt;0,IF(INDEX('分け方の表'!$O$4:$O$53,O2199)&lt;&gt;"",DATE(YEAR(INDEX('分け方の表'!$O$4:$O$53,O2199)),MONTH(INDEX('分け方の表'!$O$4:$O$53,O2199)),1),DATE(YEAR(B2199),MONTH(B2199),1)),DATE(YEAR(B2199),MONTH(B2199),1)))</f>
        <v/>
      </c>
      <c r="N2199" s="39">
        <f>IF(L2199&lt;&gt;1,"",IF(J2199="",0,IF(COUNTIFS($J$4:J2199,J2199)&gt;1,1,0)))</f>
        <v/>
      </c>
      <c r="O2199" s="39">
        <f>IF(L2199&lt;&gt;1,"",IF(J2199="",0,IFERROR(MATCH(J2199,'分け方の表'!$M$4:$M$53,0),0)))</f>
        <v/>
      </c>
      <c r="P2199" s="39">
        <f>IF(L2199&lt;&gt;1,"",IF(SUMPRODUCT((COUNTIFS(C2199,"*"&amp;'分け方の表'!$F$4:$F$23&amp;"*")&gt;0)*('分け方の表'!$F$4:$F$23&lt;&gt;"")*'分け方の表'!$I$4:$I$23)=0,99,1+COUNTIFS('分け方の表'!$I$4:$I$23,"&gt;"&amp;SUMPRODUCT((COUNTIFS(C2199,"*"&amp;'分け方の表'!$F$4:$F$23&amp;"*")&gt;0)*('分け方の表'!$F$4:$F$23&lt;&gt;"")*'分け方の表'!$I$4:$I$23))))</f>
        <v/>
      </c>
      <c r="Q2199" s="39">
        <f>IF(L2199&lt;&gt;1,"",IF(P2199&gt;=99,"",INDEX('分け方の表'!$G$4:$G$23,P2199)&amp;""))</f>
        <v/>
      </c>
      <c r="R2199" s="39">
        <f>IF(L2199&lt;&gt;1,"",IF((F2199="収入")*(G2199="給与")*(E2199&lt;&gt;"")*(COUNTIFS('分け方の表'!$J$4:$J$13,E2199)&gt;0),INDEX('分け方の表'!$K$4:$K$13,MATCH(E2199,'分け方の表'!$J$4:$J$13,0))&amp;"",IFERROR(INDEX('分け方の表'!$C$4:$C$103,MATCH(F2199&amp;"|"&amp;G2199,'分け方の表'!$D$4:$D$103,0))&amp;"",IFERROR(INDEX('分け方の表'!$C$4:$C$103,MATCH(F2199&amp;"|（ほか全部）",'分け方の表'!$D$4:$D$103,0))&amp;"","未分類"))))</f>
        <v/>
      </c>
      <c r="S2199" s="39">
        <f>IF(L2199&lt;&gt;1,"",IF(N2199=1,"",IF(IF(O2199&gt;0,INDEX('分け方の表'!$N$4:$N$53,O2199)&amp;"","")&lt;&gt;"",IF(INDEX('分け方の表'!$N$4:$N$53,O2199)="（数えない）","",INDEX('分け方の表'!$N$4:$N$53,O2199)&amp;""),IF(I2199&amp;""="1",IF((Q2199&lt;&gt;"")*(D2199&lt;0)*(IFERROR(INDEX('入力'!$E$30:$E$88,MATCH(Q2199,'入力'!$A$30:$A$88,0)),"")="貯める・増やす"),Q2199,""),IF(A2199&amp;""="0","",IF(Q2199&lt;&gt;"",Q2199,R2199))))))</f>
        <v/>
      </c>
      <c r="T2199" s="56">
        <f>IF(S2199="","",IF(IFERROR(INDEX('入力'!$E$30:$E$88,MATCH(S2199,'入力'!$A$30:$A$88,0)),"")="入るお金",D2199,-D2199))</f>
        <v/>
      </c>
      <c r="U2199" s="39">
        <f>IF(L2199="","",IF(L2199&lt;&gt;1,"見出しなど",IF(N2199=1,"重なり",IF(S2199="",IF(O2199&gt;0,"数えない（直した）",IF(I2199&amp;""="1","振替",IF(A2199&amp;""="0","計算対象外","数えない"))),IF(COUNTIFS('入力'!$A$30:$A$88,S2199)=0,"一覧にない費目",IF(O2199&gt;0,"直した",IF(S2199="未分類","未分類","OK")))))))</f>
        <v/>
      </c>
    </row>
    <row r="2200">
      <c r="A2200" s="40" t="n"/>
      <c r="B2200" s="34" t="n"/>
      <c r="C2200" s="35" t="n"/>
      <c r="D2200" s="36" t="n"/>
      <c r="E2200" s="35" t="n"/>
      <c r="F2200" s="35" t="n"/>
      <c r="G2200" s="35" t="n"/>
      <c r="H2200" s="35" t="n"/>
      <c r="I2200" s="40" t="n"/>
      <c r="J2200" s="35" t="n"/>
      <c r="L2200" s="39">
        <f>IF(B2200="","",IFERROR(YEAR(B2200)*0+D2200*0+1,0))</f>
        <v/>
      </c>
      <c r="M2200" s="55">
        <f>IF(L2200&lt;&gt;1,"",IF(O2200&gt;0,IF(INDEX('分け方の表'!$O$4:$O$53,O2200)&lt;&gt;"",DATE(YEAR(INDEX('分け方の表'!$O$4:$O$53,O2200)),MONTH(INDEX('分け方の表'!$O$4:$O$53,O2200)),1),DATE(YEAR(B2200),MONTH(B2200),1)),DATE(YEAR(B2200),MONTH(B2200),1)))</f>
        <v/>
      </c>
      <c r="N2200" s="39">
        <f>IF(L2200&lt;&gt;1,"",IF(J2200="",0,IF(COUNTIFS($J$4:J2200,J2200)&gt;1,1,0)))</f>
        <v/>
      </c>
      <c r="O2200" s="39">
        <f>IF(L2200&lt;&gt;1,"",IF(J2200="",0,IFERROR(MATCH(J2200,'分け方の表'!$M$4:$M$53,0),0)))</f>
        <v/>
      </c>
      <c r="P2200" s="39">
        <f>IF(L2200&lt;&gt;1,"",IF(SUMPRODUCT((COUNTIFS(C2200,"*"&amp;'分け方の表'!$F$4:$F$23&amp;"*")&gt;0)*('分け方の表'!$F$4:$F$23&lt;&gt;"")*'分け方の表'!$I$4:$I$23)=0,99,1+COUNTIFS('分け方の表'!$I$4:$I$23,"&gt;"&amp;SUMPRODUCT((COUNTIFS(C2200,"*"&amp;'分け方の表'!$F$4:$F$23&amp;"*")&gt;0)*('分け方の表'!$F$4:$F$23&lt;&gt;"")*'分け方の表'!$I$4:$I$23))))</f>
        <v/>
      </c>
      <c r="Q2200" s="39">
        <f>IF(L2200&lt;&gt;1,"",IF(P2200&gt;=99,"",INDEX('分け方の表'!$G$4:$G$23,P2200)&amp;""))</f>
        <v/>
      </c>
      <c r="R2200" s="39">
        <f>IF(L2200&lt;&gt;1,"",IF((F2200="収入")*(G2200="給与")*(E2200&lt;&gt;"")*(COUNTIFS('分け方の表'!$J$4:$J$13,E2200)&gt;0),INDEX('分け方の表'!$K$4:$K$13,MATCH(E2200,'分け方の表'!$J$4:$J$13,0))&amp;"",IFERROR(INDEX('分け方の表'!$C$4:$C$103,MATCH(F2200&amp;"|"&amp;G2200,'分け方の表'!$D$4:$D$103,0))&amp;"",IFERROR(INDEX('分け方の表'!$C$4:$C$103,MATCH(F2200&amp;"|（ほか全部）",'分け方の表'!$D$4:$D$103,0))&amp;"","未分類"))))</f>
        <v/>
      </c>
      <c r="S2200" s="39">
        <f>IF(L2200&lt;&gt;1,"",IF(N2200=1,"",IF(IF(O2200&gt;0,INDEX('分け方の表'!$N$4:$N$53,O2200)&amp;"","")&lt;&gt;"",IF(INDEX('分け方の表'!$N$4:$N$53,O2200)="（数えない）","",INDEX('分け方の表'!$N$4:$N$53,O2200)&amp;""),IF(I2200&amp;""="1",IF((Q2200&lt;&gt;"")*(D2200&lt;0)*(IFERROR(INDEX('入力'!$E$30:$E$88,MATCH(Q2200,'入力'!$A$30:$A$88,0)),"")="貯める・増やす"),Q2200,""),IF(A2200&amp;""="0","",IF(Q2200&lt;&gt;"",Q2200,R2200))))))</f>
        <v/>
      </c>
      <c r="T2200" s="56">
        <f>IF(S2200="","",IF(IFERROR(INDEX('入力'!$E$30:$E$88,MATCH(S2200,'入力'!$A$30:$A$88,0)),"")="入るお金",D2200,-D2200))</f>
        <v/>
      </c>
      <c r="U2200" s="39">
        <f>IF(L2200="","",IF(L2200&lt;&gt;1,"見出しなど",IF(N2200=1,"重なり",IF(S2200="",IF(O2200&gt;0,"数えない（直した）",IF(I2200&amp;""="1","振替",IF(A2200&amp;""="0","計算対象外","数えない"))),IF(COUNTIFS('入力'!$A$30:$A$88,S2200)=0,"一覧にない費目",IF(O2200&gt;0,"直した",IF(S2200="未分類","未分類","OK")))))))</f>
        <v/>
      </c>
    </row>
    <row r="2201">
      <c r="A2201" s="40" t="n"/>
      <c r="B2201" s="34" t="n"/>
      <c r="C2201" s="35" t="n"/>
      <c r="D2201" s="36" t="n"/>
      <c r="E2201" s="35" t="n"/>
      <c r="F2201" s="35" t="n"/>
      <c r="G2201" s="35" t="n"/>
      <c r="H2201" s="35" t="n"/>
      <c r="I2201" s="40" t="n"/>
      <c r="J2201" s="35" t="n"/>
      <c r="L2201" s="39">
        <f>IF(B2201="","",IFERROR(YEAR(B2201)*0+D2201*0+1,0))</f>
        <v/>
      </c>
      <c r="M2201" s="55">
        <f>IF(L2201&lt;&gt;1,"",IF(O2201&gt;0,IF(INDEX('分け方の表'!$O$4:$O$53,O2201)&lt;&gt;"",DATE(YEAR(INDEX('分け方の表'!$O$4:$O$53,O2201)),MONTH(INDEX('分け方の表'!$O$4:$O$53,O2201)),1),DATE(YEAR(B2201),MONTH(B2201),1)),DATE(YEAR(B2201),MONTH(B2201),1)))</f>
        <v/>
      </c>
      <c r="N2201" s="39">
        <f>IF(L2201&lt;&gt;1,"",IF(J2201="",0,IF(COUNTIFS($J$4:J2201,J2201)&gt;1,1,0)))</f>
        <v/>
      </c>
      <c r="O2201" s="39">
        <f>IF(L2201&lt;&gt;1,"",IF(J2201="",0,IFERROR(MATCH(J2201,'分け方の表'!$M$4:$M$53,0),0)))</f>
        <v/>
      </c>
      <c r="P2201" s="39">
        <f>IF(L2201&lt;&gt;1,"",IF(SUMPRODUCT((COUNTIFS(C2201,"*"&amp;'分け方の表'!$F$4:$F$23&amp;"*")&gt;0)*('分け方の表'!$F$4:$F$23&lt;&gt;"")*'分け方の表'!$I$4:$I$23)=0,99,1+COUNTIFS('分け方の表'!$I$4:$I$23,"&gt;"&amp;SUMPRODUCT((COUNTIFS(C2201,"*"&amp;'分け方の表'!$F$4:$F$23&amp;"*")&gt;0)*('分け方の表'!$F$4:$F$23&lt;&gt;"")*'分け方の表'!$I$4:$I$23))))</f>
        <v/>
      </c>
      <c r="Q2201" s="39">
        <f>IF(L2201&lt;&gt;1,"",IF(P2201&gt;=99,"",INDEX('分け方の表'!$G$4:$G$23,P2201)&amp;""))</f>
        <v/>
      </c>
      <c r="R2201" s="39">
        <f>IF(L2201&lt;&gt;1,"",IF((F2201="収入")*(G2201="給与")*(E2201&lt;&gt;"")*(COUNTIFS('分け方の表'!$J$4:$J$13,E2201)&gt;0),INDEX('分け方の表'!$K$4:$K$13,MATCH(E2201,'分け方の表'!$J$4:$J$13,0))&amp;"",IFERROR(INDEX('分け方の表'!$C$4:$C$103,MATCH(F2201&amp;"|"&amp;G2201,'分け方の表'!$D$4:$D$103,0))&amp;"",IFERROR(INDEX('分け方の表'!$C$4:$C$103,MATCH(F2201&amp;"|（ほか全部）",'分け方の表'!$D$4:$D$103,0))&amp;"","未分類"))))</f>
        <v/>
      </c>
      <c r="S2201" s="39">
        <f>IF(L2201&lt;&gt;1,"",IF(N2201=1,"",IF(IF(O2201&gt;0,INDEX('分け方の表'!$N$4:$N$53,O2201)&amp;"","")&lt;&gt;"",IF(INDEX('分け方の表'!$N$4:$N$53,O2201)="（数えない）","",INDEX('分け方の表'!$N$4:$N$53,O2201)&amp;""),IF(I2201&amp;""="1",IF((Q2201&lt;&gt;"")*(D2201&lt;0)*(IFERROR(INDEX('入力'!$E$30:$E$88,MATCH(Q2201,'入力'!$A$30:$A$88,0)),"")="貯める・増やす"),Q2201,""),IF(A2201&amp;""="0","",IF(Q2201&lt;&gt;"",Q2201,R2201))))))</f>
        <v/>
      </c>
      <c r="T2201" s="56">
        <f>IF(S2201="","",IF(IFERROR(INDEX('入力'!$E$30:$E$88,MATCH(S2201,'入力'!$A$30:$A$88,0)),"")="入るお金",D2201,-D2201))</f>
        <v/>
      </c>
      <c r="U2201" s="39">
        <f>IF(L2201="","",IF(L2201&lt;&gt;1,"見出しなど",IF(N2201=1,"重なり",IF(S2201="",IF(O2201&gt;0,"数えない（直した）",IF(I2201&amp;""="1","振替",IF(A2201&amp;""="0","計算対象外","数えない"))),IF(COUNTIFS('入力'!$A$30:$A$88,S2201)=0,"一覧にない費目",IF(O2201&gt;0,"直した",IF(S2201="未分類","未分類","OK")))))))</f>
        <v/>
      </c>
    </row>
    <row r="2202">
      <c r="A2202" s="40" t="n"/>
      <c r="B2202" s="34" t="n"/>
      <c r="C2202" s="35" t="n"/>
      <c r="D2202" s="36" t="n"/>
      <c r="E2202" s="35" t="n"/>
      <c r="F2202" s="35" t="n"/>
      <c r="G2202" s="35" t="n"/>
      <c r="H2202" s="35" t="n"/>
      <c r="I2202" s="40" t="n"/>
      <c r="J2202" s="35" t="n"/>
      <c r="L2202" s="39">
        <f>IF(B2202="","",IFERROR(YEAR(B2202)*0+D2202*0+1,0))</f>
        <v/>
      </c>
      <c r="M2202" s="55">
        <f>IF(L2202&lt;&gt;1,"",IF(O2202&gt;0,IF(INDEX('分け方の表'!$O$4:$O$53,O2202)&lt;&gt;"",DATE(YEAR(INDEX('分け方の表'!$O$4:$O$53,O2202)),MONTH(INDEX('分け方の表'!$O$4:$O$53,O2202)),1),DATE(YEAR(B2202),MONTH(B2202),1)),DATE(YEAR(B2202),MONTH(B2202),1)))</f>
        <v/>
      </c>
      <c r="N2202" s="39">
        <f>IF(L2202&lt;&gt;1,"",IF(J2202="",0,IF(COUNTIFS($J$4:J2202,J2202)&gt;1,1,0)))</f>
        <v/>
      </c>
      <c r="O2202" s="39">
        <f>IF(L2202&lt;&gt;1,"",IF(J2202="",0,IFERROR(MATCH(J2202,'分け方の表'!$M$4:$M$53,0),0)))</f>
        <v/>
      </c>
      <c r="P2202" s="39">
        <f>IF(L2202&lt;&gt;1,"",IF(SUMPRODUCT((COUNTIFS(C2202,"*"&amp;'分け方の表'!$F$4:$F$23&amp;"*")&gt;0)*('分け方の表'!$F$4:$F$23&lt;&gt;"")*'分け方の表'!$I$4:$I$23)=0,99,1+COUNTIFS('分け方の表'!$I$4:$I$23,"&gt;"&amp;SUMPRODUCT((COUNTIFS(C2202,"*"&amp;'分け方の表'!$F$4:$F$23&amp;"*")&gt;0)*('分け方の表'!$F$4:$F$23&lt;&gt;"")*'分け方の表'!$I$4:$I$23))))</f>
        <v/>
      </c>
      <c r="Q2202" s="39">
        <f>IF(L2202&lt;&gt;1,"",IF(P2202&gt;=99,"",INDEX('分け方の表'!$G$4:$G$23,P2202)&amp;""))</f>
        <v/>
      </c>
      <c r="R2202" s="39">
        <f>IF(L2202&lt;&gt;1,"",IF((F2202="収入")*(G2202="給与")*(E2202&lt;&gt;"")*(COUNTIFS('分け方の表'!$J$4:$J$13,E2202)&gt;0),INDEX('分け方の表'!$K$4:$K$13,MATCH(E2202,'分け方の表'!$J$4:$J$13,0))&amp;"",IFERROR(INDEX('分け方の表'!$C$4:$C$103,MATCH(F2202&amp;"|"&amp;G2202,'分け方の表'!$D$4:$D$103,0))&amp;"",IFERROR(INDEX('分け方の表'!$C$4:$C$103,MATCH(F2202&amp;"|（ほか全部）",'分け方の表'!$D$4:$D$103,0))&amp;"","未分類"))))</f>
        <v/>
      </c>
      <c r="S2202" s="39">
        <f>IF(L2202&lt;&gt;1,"",IF(N2202=1,"",IF(IF(O2202&gt;0,INDEX('分け方の表'!$N$4:$N$53,O2202)&amp;"","")&lt;&gt;"",IF(INDEX('分け方の表'!$N$4:$N$53,O2202)="（数えない）","",INDEX('分け方の表'!$N$4:$N$53,O2202)&amp;""),IF(I2202&amp;""="1",IF((Q2202&lt;&gt;"")*(D2202&lt;0)*(IFERROR(INDEX('入力'!$E$30:$E$88,MATCH(Q2202,'入力'!$A$30:$A$88,0)),"")="貯める・増やす"),Q2202,""),IF(A2202&amp;""="0","",IF(Q2202&lt;&gt;"",Q2202,R2202))))))</f>
        <v/>
      </c>
      <c r="T2202" s="56">
        <f>IF(S2202="","",IF(IFERROR(INDEX('入力'!$E$30:$E$88,MATCH(S2202,'入力'!$A$30:$A$88,0)),"")="入るお金",D2202,-D2202))</f>
        <v/>
      </c>
      <c r="U2202" s="39">
        <f>IF(L2202="","",IF(L2202&lt;&gt;1,"見出しなど",IF(N2202=1,"重なり",IF(S2202="",IF(O2202&gt;0,"数えない（直した）",IF(I2202&amp;""="1","振替",IF(A2202&amp;""="0","計算対象外","数えない"))),IF(COUNTIFS('入力'!$A$30:$A$88,S2202)=0,"一覧にない費目",IF(O2202&gt;0,"直した",IF(S2202="未分類","未分類","OK")))))))</f>
        <v/>
      </c>
    </row>
    <row r="2203">
      <c r="A2203" s="40" t="n"/>
      <c r="B2203" s="34" t="n"/>
      <c r="C2203" s="35" t="n"/>
      <c r="D2203" s="36" t="n"/>
      <c r="E2203" s="35" t="n"/>
      <c r="F2203" s="35" t="n"/>
      <c r="G2203" s="35" t="n"/>
      <c r="H2203" s="35" t="n"/>
      <c r="I2203" s="40" t="n"/>
      <c r="J2203" s="35" t="n"/>
      <c r="L2203" s="39">
        <f>IF(B2203="","",IFERROR(YEAR(B2203)*0+D2203*0+1,0))</f>
        <v/>
      </c>
      <c r="M2203" s="55">
        <f>IF(L2203&lt;&gt;1,"",IF(O2203&gt;0,IF(INDEX('分け方の表'!$O$4:$O$53,O2203)&lt;&gt;"",DATE(YEAR(INDEX('分け方の表'!$O$4:$O$53,O2203)),MONTH(INDEX('分け方の表'!$O$4:$O$53,O2203)),1),DATE(YEAR(B2203),MONTH(B2203),1)),DATE(YEAR(B2203),MONTH(B2203),1)))</f>
        <v/>
      </c>
      <c r="N2203" s="39">
        <f>IF(L2203&lt;&gt;1,"",IF(J2203="",0,IF(COUNTIFS($J$4:J2203,J2203)&gt;1,1,0)))</f>
        <v/>
      </c>
      <c r="O2203" s="39">
        <f>IF(L2203&lt;&gt;1,"",IF(J2203="",0,IFERROR(MATCH(J2203,'分け方の表'!$M$4:$M$53,0),0)))</f>
        <v/>
      </c>
      <c r="P2203" s="39">
        <f>IF(L2203&lt;&gt;1,"",IF(SUMPRODUCT((COUNTIFS(C2203,"*"&amp;'分け方の表'!$F$4:$F$23&amp;"*")&gt;0)*('分け方の表'!$F$4:$F$23&lt;&gt;"")*'分け方の表'!$I$4:$I$23)=0,99,1+COUNTIFS('分け方の表'!$I$4:$I$23,"&gt;"&amp;SUMPRODUCT((COUNTIFS(C2203,"*"&amp;'分け方の表'!$F$4:$F$23&amp;"*")&gt;0)*('分け方の表'!$F$4:$F$23&lt;&gt;"")*'分け方の表'!$I$4:$I$23))))</f>
        <v/>
      </c>
      <c r="Q2203" s="39">
        <f>IF(L2203&lt;&gt;1,"",IF(P2203&gt;=99,"",INDEX('分け方の表'!$G$4:$G$23,P2203)&amp;""))</f>
        <v/>
      </c>
      <c r="R2203" s="39">
        <f>IF(L2203&lt;&gt;1,"",IF((F2203="収入")*(G2203="給与")*(E2203&lt;&gt;"")*(COUNTIFS('分け方の表'!$J$4:$J$13,E2203)&gt;0),INDEX('分け方の表'!$K$4:$K$13,MATCH(E2203,'分け方の表'!$J$4:$J$13,0))&amp;"",IFERROR(INDEX('分け方の表'!$C$4:$C$103,MATCH(F2203&amp;"|"&amp;G2203,'分け方の表'!$D$4:$D$103,0))&amp;"",IFERROR(INDEX('分け方の表'!$C$4:$C$103,MATCH(F2203&amp;"|（ほか全部）",'分け方の表'!$D$4:$D$103,0))&amp;"","未分類"))))</f>
        <v/>
      </c>
      <c r="S2203" s="39">
        <f>IF(L2203&lt;&gt;1,"",IF(N2203=1,"",IF(IF(O2203&gt;0,INDEX('分け方の表'!$N$4:$N$53,O2203)&amp;"","")&lt;&gt;"",IF(INDEX('分け方の表'!$N$4:$N$53,O2203)="（数えない）","",INDEX('分け方の表'!$N$4:$N$53,O2203)&amp;""),IF(I2203&amp;""="1",IF((Q2203&lt;&gt;"")*(D2203&lt;0)*(IFERROR(INDEX('入力'!$E$30:$E$88,MATCH(Q2203,'入力'!$A$30:$A$88,0)),"")="貯める・増やす"),Q2203,""),IF(A2203&amp;""="0","",IF(Q2203&lt;&gt;"",Q2203,R2203))))))</f>
        <v/>
      </c>
      <c r="T2203" s="56">
        <f>IF(S2203="","",IF(IFERROR(INDEX('入力'!$E$30:$E$88,MATCH(S2203,'入力'!$A$30:$A$88,0)),"")="入るお金",D2203,-D2203))</f>
        <v/>
      </c>
      <c r="U2203" s="39">
        <f>IF(L2203="","",IF(L2203&lt;&gt;1,"見出しなど",IF(N2203=1,"重なり",IF(S2203="",IF(O2203&gt;0,"数えない（直した）",IF(I2203&amp;""="1","振替",IF(A2203&amp;""="0","計算対象外","数えない"))),IF(COUNTIFS('入力'!$A$30:$A$88,S2203)=0,"一覧にない費目",IF(O2203&gt;0,"直した",IF(S2203="未分類","未分類","OK")))))))</f>
        <v/>
      </c>
    </row>
    <row r="2204">
      <c r="A2204" s="40" t="n"/>
      <c r="B2204" s="34" t="n"/>
      <c r="C2204" s="35" t="n"/>
      <c r="D2204" s="36" t="n"/>
      <c r="E2204" s="35" t="n"/>
      <c r="F2204" s="35" t="n"/>
      <c r="G2204" s="35" t="n"/>
      <c r="H2204" s="35" t="n"/>
      <c r="I2204" s="40" t="n"/>
      <c r="J2204" s="35" t="n"/>
      <c r="L2204" s="39">
        <f>IF(B2204="","",IFERROR(YEAR(B2204)*0+D2204*0+1,0))</f>
        <v/>
      </c>
      <c r="M2204" s="55">
        <f>IF(L2204&lt;&gt;1,"",IF(O2204&gt;0,IF(INDEX('分け方の表'!$O$4:$O$53,O2204)&lt;&gt;"",DATE(YEAR(INDEX('分け方の表'!$O$4:$O$53,O2204)),MONTH(INDEX('分け方の表'!$O$4:$O$53,O2204)),1),DATE(YEAR(B2204),MONTH(B2204),1)),DATE(YEAR(B2204),MONTH(B2204),1)))</f>
        <v/>
      </c>
      <c r="N2204" s="39">
        <f>IF(L2204&lt;&gt;1,"",IF(J2204="",0,IF(COUNTIFS($J$4:J2204,J2204)&gt;1,1,0)))</f>
        <v/>
      </c>
      <c r="O2204" s="39">
        <f>IF(L2204&lt;&gt;1,"",IF(J2204="",0,IFERROR(MATCH(J2204,'分け方の表'!$M$4:$M$53,0),0)))</f>
        <v/>
      </c>
      <c r="P2204" s="39">
        <f>IF(L2204&lt;&gt;1,"",IF(SUMPRODUCT((COUNTIFS(C2204,"*"&amp;'分け方の表'!$F$4:$F$23&amp;"*")&gt;0)*('分け方の表'!$F$4:$F$23&lt;&gt;"")*'分け方の表'!$I$4:$I$23)=0,99,1+COUNTIFS('分け方の表'!$I$4:$I$23,"&gt;"&amp;SUMPRODUCT((COUNTIFS(C2204,"*"&amp;'分け方の表'!$F$4:$F$23&amp;"*")&gt;0)*('分け方の表'!$F$4:$F$23&lt;&gt;"")*'分け方の表'!$I$4:$I$23))))</f>
        <v/>
      </c>
      <c r="Q2204" s="39">
        <f>IF(L2204&lt;&gt;1,"",IF(P2204&gt;=99,"",INDEX('分け方の表'!$G$4:$G$23,P2204)&amp;""))</f>
        <v/>
      </c>
      <c r="R2204" s="39">
        <f>IF(L2204&lt;&gt;1,"",IF((F2204="収入")*(G2204="給与")*(E2204&lt;&gt;"")*(COUNTIFS('分け方の表'!$J$4:$J$13,E2204)&gt;0),INDEX('分け方の表'!$K$4:$K$13,MATCH(E2204,'分け方の表'!$J$4:$J$13,0))&amp;"",IFERROR(INDEX('分け方の表'!$C$4:$C$103,MATCH(F2204&amp;"|"&amp;G2204,'分け方の表'!$D$4:$D$103,0))&amp;"",IFERROR(INDEX('分け方の表'!$C$4:$C$103,MATCH(F2204&amp;"|（ほか全部）",'分け方の表'!$D$4:$D$103,0))&amp;"","未分類"))))</f>
        <v/>
      </c>
      <c r="S2204" s="39">
        <f>IF(L2204&lt;&gt;1,"",IF(N2204=1,"",IF(IF(O2204&gt;0,INDEX('分け方の表'!$N$4:$N$53,O2204)&amp;"","")&lt;&gt;"",IF(INDEX('分け方の表'!$N$4:$N$53,O2204)="（数えない）","",INDEX('分け方の表'!$N$4:$N$53,O2204)&amp;""),IF(I2204&amp;""="1",IF((Q2204&lt;&gt;"")*(D2204&lt;0)*(IFERROR(INDEX('入力'!$E$30:$E$88,MATCH(Q2204,'入力'!$A$30:$A$88,0)),"")="貯める・増やす"),Q2204,""),IF(A2204&amp;""="0","",IF(Q2204&lt;&gt;"",Q2204,R2204))))))</f>
        <v/>
      </c>
      <c r="T2204" s="56">
        <f>IF(S2204="","",IF(IFERROR(INDEX('入力'!$E$30:$E$88,MATCH(S2204,'入力'!$A$30:$A$88,0)),"")="入るお金",D2204,-D2204))</f>
        <v/>
      </c>
      <c r="U2204" s="39">
        <f>IF(L2204="","",IF(L2204&lt;&gt;1,"見出しなど",IF(N2204=1,"重なり",IF(S2204="",IF(O2204&gt;0,"数えない（直した）",IF(I2204&amp;""="1","振替",IF(A2204&amp;""="0","計算対象外","数えない"))),IF(COUNTIFS('入力'!$A$30:$A$88,S2204)=0,"一覧にない費目",IF(O2204&gt;0,"直した",IF(S2204="未分類","未分類","OK")))))))</f>
        <v/>
      </c>
    </row>
    <row r="2205">
      <c r="A2205" s="40" t="n"/>
      <c r="B2205" s="34" t="n"/>
      <c r="C2205" s="35" t="n"/>
      <c r="D2205" s="36" t="n"/>
      <c r="E2205" s="35" t="n"/>
      <c r="F2205" s="35" t="n"/>
      <c r="G2205" s="35" t="n"/>
      <c r="H2205" s="35" t="n"/>
      <c r="I2205" s="40" t="n"/>
      <c r="J2205" s="35" t="n"/>
      <c r="L2205" s="39">
        <f>IF(B2205="","",IFERROR(YEAR(B2205)*0+D2205*0+1,0))</f>
        <v/>
      </c>
      <c r="M2205" s="55">
        <f>IF(L2205&lt;&gt;1,"",IF(O2205&gt;0,IF(INDEX('分け方の表'!$O$4:$O$53,O2205)&lt;&gt;"",DATE(YEAR(INDEX('分け方の表'!$O$4:$O$53,O2205)),MONTH(INDEX('分け方の表'!$O$4:$O$53,O2205)),1),DATE(YEAR(B2205),MONTH(B2205),1)),DATE(YEAR(B2205),MONTH(B2205),1)))</f>
        <v/>
      </c>
      <c r="N2205" s="39">
        <f>IF(L2205&lt;&gt;1,"",IF(J2205="",0,IF(COUNTIFS($J$4:J2205,J2205)&gt;1,1,0)))</f>
        <v/>
      </c>
      <c r="O2205" s="39">
        <f>IF(L2205&lt;&gt;1,"",IF(J2205="",0,IFERROR(MATCH(J2205,'分け方の表'!$M$4:$M$53,0),0)))</f>
        <v/>
      </c>
      <c r="P2205" s="39">
        <f>IF(L2205&lt;&gt;1,"",IF(SUMPRODUCT((COUNTIFS(C2205,"*"&amp;'分け方の表'!$F$4:$F$23&amp;"*")&gt;0)*('分け方の表'!$F$4:$F$23&lt;&gt;"")*'分け方の表'!$I$4:$I$23)=0,99,1+COUNTIFS('分け方の表'!$I$4:$I$23,"&gt;"&amp;SUMPRODUCT((COUNTIFS(C2205,"*"&amp;'分け方の表'!$F$4:$F$23&amp;"*")&gt;0)*('分け方の表'!$F$4:$F$23&lt;&gt;"")*'分け方の表'!$I$4:$I$23))))</f>
        <v/>
      </c>
      <c r="Q2205" s="39">
        <f>IF(L2205&lt;&gt;1,"",IF(P2205&gt;=99,"",INDEX('分け方の表'!$G$4:$G$23,P2205)&amp;""))</f>
        <v/>
      </c>
      <c r="R2205" s="39">
        <f>IF(L2205&lt;&gt;1,"",IF((F2205="収入")*(G2205="給与")*(E2205&lt;&gt;"")*(COUNTIFS('分け方の表'!$J$4:$J$13,E2205)&gt;0),INDEX('分け方の表'!$K$4:$K$13,MATCH(E2205,'分け方の表'!$J$4:$J$13,0))&amp;"",IFERROR(INDEX('分け方の表'!$C$4:$C$103,MATCH(F2205&amp;"|"&amp;G2205,'分け方の表'!$D$4:$D$103,0))&amp;"",IFERROR(INDEX('分け方の表'!$C$4:$C$103,MATCH(F2205&amp;"|（ほか全部）",'分け方の表'!$D$4:$D$103,0))&amp;"","未分類"))))</f>
        <v/>
      </c>
      <c r="S2205" s="39">
        <f>IF(L2205&lt;&gt;1,"",IF(N2205=1,"",IF(IF(O2205&gt;0,INDEX('分け方の表'!$N$4:$N$53,O2205)&amp;"","")&lt;&gt;"",IF(INDEX('分け方の表'!$N$4:$N$53,O2205)="（数えない）","",INDEX('分け方の表'!$N$4:$N$53,O2205)&amp;""),IF(I2205&amp;""="1",IF((Q2205&lt;&gt;"")*(D2205&lt;0)*(IFERROR(INDEX('入力'!$E$30:$E$88,MATCH(Q2205,'入力'!$A$30:$A$88,0)),"")="貯める・増やす"),Q2205,""),IF(A2205&amp;""="0","",IF(Q2205&lt;&gt;"",Q2205,R2205))))))</f>
        <v/>
      </c>
      <c r="T2205" s="56">
        <f>IF(S2205="","",IF(IFERROR(INDEX('入力'!$E$30:$E$88,MATCH(S2205,'入力'!$A$30:$A$88,0)),"")="入るお金",D2205,-D2205))</f>
        <v/>
      </c>
      <c r="U2205" s="39">
        <f>IF(L2205="","",IF(L2205&lt;&gt;1,"見出しなど",IF(N2205=1,"重なり",IF(S2205="",IF(O2205&gt;0,"数えない（直した）",IF(I2205&amp;""="1","振替",IF(A2205&amp;""="0","計算対象外","数えない"))),IF(COUNTIFS('入力'!$A$30:$A$88,S2205)=0,"一覧にない費目",IF(O2205&gt;0,"直した",IF(S2205="未分類","未分類","OK")))))))</f>
        <v/>
      </c>
    </row>
    <row r="2206">
      <c r="A2206" s="40" t="n"/>
      <c r="B2206" s="34" t="n"/>
      <c r="C2206" s="35" t="n"/>
      <c r="D2206" s="36" t="n"/>
      <c r="E2206" s="35" t="n"/>
      <c r="F2206" s="35" t="n"/>
      <c r="G2206" s="35" t="n"/>
      <c r="H2206" s="35" t="n"/>
      <c r="I2206" s="40" t="n"/>
      <c r="J2206" s="35" t="n"/>
      <c r="L2206" s="39">
        <f>IF(B2206="","",IFERROR(YEAR(B2206)*0+D2206*0+1,0))</f>
        <v/>
      </c>
      <c r="M2206" s="55">
        <f>IF(L2206&lt;&gt;1,"",IF(O2206&gt;0,IF(INDEX('分け方の表'!$O$4:$O$53,O2206)&lt;&gt;"",DATE(YEAR(INDEX('分け方の表'!$O$4:$O$53,O2206)),MONTH(INDEX('分け方の表'!$O$4:$O$53,O2206)),1),DATE(YEAR(B2206),MONTH(B2206),1)),DATE(YEAR(B2206),MONTH(B2206),1)))</f>
        <v/>
      </c>
      <c r="N2206" s="39">
        <f>IF(L2206&lt;&gt;1,"",IF(J2206="",0,IF(COUNTIFS($J$4:J2206,J2206)&gt;1,1,0)))</f>
        <v/>
      </c>
      <c r="O2206" s="39">
        <f>IF(L2206&lt;&gt;1,"",IF(J2206="",0,IFERROR(MATCH(J2206,'分け方の表'!$M$4:$M$53,0),0)))</f>
        <v/>
      </c>
      <c r="P2206" s="39">
        <f>IF(L2206&lt;&gt;1,"",IF(SUMPRODUCT((COUNTIFS(C2206,"*"&amp;'分け方の表'!$F$4:$F$23&amp;"*")&gt;0)*('分け方の表'!$F$4:$F$23&lt;&gt;"")*'分け方の表'!$I$4:$I$23)=0,99,1+COUNTIFS('分け方の表'!$I$4:$I$23,"&gt;"&amp;SUMPRODUCT((COUNTIFS(C2206,"*"&amp;'分け方の表'!$F$4:$F$23&amp;"*")&gt;0)*('分け方の表'!$F$4:$F$23&lt;&gt;"")*'分け方の表'!$I$4:$I$23))))</f>
        <v/>
      </c>
      <c r="Q2206" s="39">
        <f>IF(L2206&lt;&gt;1,"",IF(P2206&gt;=99,"",INDEX('分け方の表'!$G$4:$G$23,P2206)&amp;""))</f>
        <v/>
      </c>
      <c r="R2206" s="39">
        <f>IF(L2206&lt;&gt;1,"",IF((F2206="収入")*(G2206="給与")*(E2206&lt;&gt;"")*(COUNTIFS('分け方の表'!$J$4:$J$13,E2206)&gt;0),INDEX('分け方の表'!$K$4:$K$13,MATCH(E2206,'分け方の表'!$J$4:$J$13,0))&amp;"",IFERROR(INDEX('分け方の表'!$C$4:$C$103,MATCH(F2206&amp;"|"&amp;G2206,'分け方の表'!$D$4:$D$103,0))&amp;"",IFERROR(INDEX('分け方の表'!$C$4:$C$103,MATCH(F2206&amp;"|（ほか全部）",'分け方の表'!$D$4:$D$103,0))&amp;"","未分類"))))</f>
        <v/>
      </c>
      <c r="S2206" s="39">
        <f>IF(L2206&lt;&gt;1,"",IF(N2206=1,"",IF(IF(O2206&gt;0,INDEX('分け方の表'!$N$4:$N$53,O2206)&amp;"","")&lt;&gt;"",IF(INDEX('分け方の表'!$N$4:$N$53,O2206)="（数えない）","",INDEX('分け方の表'!$N$4:$N$53,O2206)&amp;""),IF(I2206&amp;""="1",IF((Q2206&lt;&gt;"")*(D2206&lt;0)*(IFERROR(INDEX('入力'!$E$30:$E$88,MATCH(Q2206,'入力'!$A$30:$A$88,0)),"")="貯める・増やす"),Q2206,""),IF(A2206&amp;""="0","",IF(Q2206&lt;&gt;"",Q2206,R2206))))))</f>
        <v/>
      </c>
      <c r="T2206" s="56">
        <f>IF(S2206="","",IF(IFERROR(INDEX('入力'!$E$30:$E$88,MATCH(S2206,'入力'!$A$30:$A$88,0)),"")="入るお金",D2206,-D2206))</f>
        <v/>
      </c>
      <c r="U2206" s="39">
        <f>IF(L2206="","",IF(L2206&lt;&gt;1,"見出しなど",IF(N2206=1,"重なり",IF(S2206="",IF(O2206&gt;0,"数えない（直した）",IF(I2206&amp;""="1","振替",IF(A2206&amp;""="0","計算対象外","数えない"))),IF(COUNTIFS('入力'!$A$30:$A$88,S2206)=0,"一覧にない費目",IF(O2206&gt;0,"直した",IF(S2206="未分類","未分類","OK")))))))</f>
        <v/>
      </c>
    </row>
    <row r="2207">
      <c r="A2207" s="40" t="n"/>
      <c r="B2207" s="34" t="n"/>
      <c r="C2207" s="35" t="n"/>
      <c r="D2207" s="36" t="n"/>
      <c r="E2207" s="35" t="n"/>
      <c r="F2207" s="35" t="n"/>
      <c r="G2207" s="35" t="n"/>
      <c r="H2207" s="35" t="n"/>
      <c r="I2207" s="40" t="n"/>
      <c r="J2207" s="35" t="n"/>
      <c r="L2207" s="39">
        <f>IF(B2207="","",IFERROR(YEAR(B2207)*0+D2207*0+1,0))</f>
        <v/>
      </c>
      <c r="M2207" s="55">
        <f>IF(L2207&lt;&gt;1,"",IF(O2207&gt;0,IF(INDEX('分け方の表'!$O$4:$O$53,O2207)&lt;&gt;"",DATE(YEAR(INDEX('分け方の表'!$O$4:$O$53,O2207)),MONTH(INDEX('分け方の表'!$O$4:$O$53,O2207)),1),DATE(YEAR(B2207),MONTH(B2207),1)),DATE(YEAR(B2207),MONTH(B2207),1)))</f>
        <v/>
      </c>
      <c r="N2207" s="39">
        <f>IF(L2207&lt;&gt;1,"",IF(J2207="",0,IF(COUNTIFS($J$4:J2207,J2207)&gt;1,1,0)))</f>
        <v/>
      </c>
      <c r="O2207" s="39">
        <f>IF(L2207&lt;&gt;1,"",IF(J2207="",0,IFERROR(MATCH(J2207,'分け方の表'!$M$4:$M$53,0),0)))</f>
        <v/>
      </c>
      <c r="P2207" s="39">
        <f>IF(L2207&lt;&gt;1,"",IF(SUMPRODUCT((COUNTIFS(C2207,"*"&amp;'分け方の表'!$F$4:$F$23&amp;"*")&gt;0)*('分け方の表'!$F$4:$F$23&lt;&gt;"")*'分け方の表'!$I$4:$I$23)=0,99,1+COUNTIFS('分け方の表'!$I$4:$I$23,"&gt;"&amp;SUMPRODUCT((COUNTIFS(C2207,"*"&amp;'分け方の表'!$F$4:$F$23&amp;"*")&gt;0)*('分け方の表'!$F$4:$F$23&lt;&gt;"")*'分け方の表'!$I$4:$I$23))))</f>
        <v/>
      </c>
      <c r="Q2207" s="39">
        <f>IF(L2207&lt;&gt;1,"",IF(P2207&gt;=99,"",INDEX('分け方の表'!$G$4:$G$23,P2207)&amp;""))</f>
        <v/>
      </c>
      <c r="R2207" s="39">
        <f>IF(L2207&lt;&gt;1,"",IF((F2207="収入")*(G2207="給与")*(E2207&lt;&gt;"")*(COUNTIFS('分け方の表'!$J$4:$J$13,E2207)&gt;0),INDEX('分け方の表'!$K$4:$K$13,MATCH(E2207,'分け方の表'!$J$4:$J$13,0))&amp;"",IFERROR(INDEX('分け方の表'!$C$4:$C$103,MATCH(F2207&amp;"|"&amp;G2207,'分け方の表'!$D$4:$D$103,0))&amp;"",IFERROR(INDEX('分け方の表'!$C$4:$C$103,MATCH(F2207&amp;"|（ほか全部）",'分け方の表'!$D$4:$D$103,0))&amp;"","未分類"))))</f>
        <v/>
      </c>
      <c r="S2207" s="39">
        <f>IF(L2207&lt;&gt;1,"",IF(N2207=1,"",IF(IF(O2207&gt;0,INDEX('分け方の表'!$N$4:$N$53,O2207)&amp;"","")&lt;&gt;"",IF(INDEX('分け方の表'!$N$4:$N$53,O2207)="（数えない）","",INDEX('分け方の表'!$N$4:$N$53,O2207)&amp;""),IF(I2207&amp;""="1",IF((Q2207&lt;&gt;"")*(D2207&lt;0)*(IFERROR(INDEX('入力'!$E$30:$E$88,MATCH(Q2207,'入力'!$A$30:$A$88,0)),"")="貯める・増やす"),Q2207,""),IF(A2207&amp;""="0","",IF(Q2207&lt;&gt;"",Q2207,R2207))))))</f>
        <v/>
      </c>
      <c r="T2207" s="56">
        <f>IF(S2207="","",IF(IFERROR(INDEX('入力'!$E$30:$E$88,MATCH(S2207,'入力'!$A$30:$A$88,0)),"")="入るお金",D2207,-D2207))</f>
        <v/>
      </c>
      <c r="U2207" s="39">
        <f>IF(L2207="","",IF(L2207&lt;&gt;1,"見出しなど",IF(N2207=1,"重なり",IF(S2207="",IF(O2207&gt;0,"数えない（直した）",IF(I2207&amp;""="1","振替",IF(A2207&amp;""="0","計算対象外","数えない"))),IF(COUNTIFS('入力'!$A$30:$A$88,S2207)=0,"一覧にない費目",IF(O2207&gt;0,"直した",IF(S2207="未分類","未分類","OK")))))))</f>
        <v/>
      </c>
    </row>
    <row r="2208">
      <c r="A2208" s="40" t="n"/>
      <c r="B2208" s="34" t="n"/>
      <c r="C2208" s="35" t="n"/>
      <c r="D2208" s="36" t="n"/>
      <c r="E2208" s="35" t="n"/>
      <c r="F2208" s="35" t="n"/>
      <c r="G2208" s="35" t="n"/>
      <c r="H2208" s="35" t="n"/>
      <c r="I2208" s="40" t="n"/>
      <c r="J2208" s="35" t="n"/>
      <c r="L2208" s="39">
        <f>IF(B2208="","",IFERROR(YEAR(B2208)*0+D2208*0+1,0))</f>
        <v/>
      </c>
      <c r="M2208" s="55">
        <f>IF(L2208&lt;&gt;1,"",IF(O2208&gt;0,IF(INDEX('分け方の表'!$O$4:$O$53,O2208)&lt;&gt;"",DATE(YEAR(INDEX('分け方の表'!$O$4:$O$53,O2208)),MONTH(INDEX('分け方の表'!$O$4:$O$53,O2208)),1),DATE(YEAR(B2208),MONTH(B2208),1)),DATE(YEAR(B2208),MONTH(B2208),1)))</f>
        <v/>
      </c>
      <c r="N2208" s="39">
        <f>IF(L2208&lt;&gt;1,"",IF(J2208="",0,IF(COUNTIFS($J$4:J2208,J2208)&gt;1,1,0)))</f>
        <v/>
      </c>
      <c r="O2208" s="39">
        <f>IF(L2208&lt;&gt;1,"",IF(J2208="",0,IFERROR(MATCH(J2208,'分け方の表'!$M$4:$M$53,0),0)))</f>
        <v/>
      </c>
      <c r="P2208" s="39">
        <f>IF(L2208&lt;&gt;1,"",IF(SUMPRODUCT((COUNTIFS(C2208,"*"&amp;'分け方の表'!$F$4:$F$23&amp;"*")&gt;0)*('分け方の表'!$F$4:$F$23&lt;&gt;"")*'分け方の表'!$I$4:$I$23)=0,99,1+COUNTIFS('分け方の表'!$I$4:$I$23,"&gt;"&amp;SUMPRODUCT((COUNTIFS(C2208,"*"&amp;'分け方の表'!$F$4:$F$23&amp;"*")&gt;0)*('分け方の表'!$F$4:$F$23&lt;&gt;"")*'分け方の表'!$I$4:$I$23))))</f>
        <v/>
      </c>
      <c r="Q2208" s="39">
        <f>IF(L2208&lt;&gt;1,"",IF(P2208&gt;=99,"",INDEX('分け方の表'!$G$4:$G$23,P2208)&amp;""))</f>
        <v/>
      </c>
      <c r="R2208" s="39">
        <f>IF(L2208&lt;&gt;1,"",IF((F2208="収入")*(G2208="給与")*(E2208&lt;&gt;"")*(COUNTIFS('分け方の表'!$J$4:$J$13,E2208)&gt;0),INDEX('分け方の表'!$K$4:$K$13,MATCH(E2208,'分け方の表'!$J$4:$J$13,0))&amp;"",IFERROR(INDEX('分け方の表'!$C$4:$C$103,MATCH(F2208&amp;"|"&amp;G2208,'分け方の表'!$D$4:$D$103,0))&amp;"",IFERROR(INDEX('分け方の表'!$C$4:$C$103,MATCH(F2208&amp;"|（ほか全部）",'分け方の表'!$D$4:$D$103,0))&amp;"","未分類"))))</f>
        <v/>
      </c>
      <c r="S2208" s="39">
        <f>IF(L2208&lt;&gt;1,"",IF(N2208=1,"",IF(IF(O2208&gt;0,INDEX('分け方の表'!$N$4:$N$53,O2208)&amp;"","")&lt;&gt;"",IF(INDEX('分け方の表'!$N$4:$N$53,O2208)="（数えない）","",INDEX('分け方の表'!$N$4:$N$53,O2208)&amp;""),IF(I2208&amp;""="1",IF((Q2208&lt;&gt;"")*(D2208&lt;0)*(IFERROR(INDEX('入力'!$E$30:$E$88,MATCH(Q2208,'入力'!$A$30:$A$88,0)),"")="貯める・増やす"),Q2208,""),IF(A2208&amp;""="0","",IF(Q2208&lt;&gt;"",Q2208,R2208))))))</f>
        <v/>
      </c>
      <c r="T2208" s="56">
        <f>IF(S2208="","",IF(IFERROR(INDEX('入力'!$E$30:$E$88,MATCH(S2208,'入力'!$A$30:$A$88,0)),"")="入るお金",D2208,-D2208))</f>
        <v/>
      </c>
      <c r="U2208" s="39">
        <f>IF(L2208="","",IF(L2208&lt;&gt;1,"見出しなど",IF(N2208=1,"重なり",IF(S2208="",IF(O2208&gt;0,"数えない（直した）",IF(I2208&amp;""="1","振替",IF(A2208&amp;""="0","計算対象外","数えない"))),IF(COUNTIFS('入力'!$A$30:$A$88,S2208)=0,"一覧にない費目",IF(O2208&gt;0,"直した",IF(S2208="未分類","未分類","OK")))))))</f>
        <v/>
      </c>
    </row>
    <row r="2209">
      <c r="A2209" s="40" t="n"/>
      <c r="B2209" s="34" t="n"/>
      <c r="C2209" s="35" t="n"/>
      <c r="D2209" s="36" t="n"/>
      <c r="E2209" s="35" t="n"/>
      <c r="F2209" s="35" t="n"/>
      <c r="G2209" s="35" t="n"/>
      <c r="H2209" s="35" t="n"/>
      <c r="I2209" s="40" t="n"/>
      <c r="J2209" s="35" t="n"/>
      <c r="L2209" s="39">
        <f>IF(B2209="","",IFERROR(YEAR(B2209)*0+D2209*0+1,0))</f>
        <v/>
      </c>
      <c r="M2209" s="55">
        <f>IF(L2209&lt;&gt;1,"",IF(O2209&gt;0,IF(INDEX('分け方の表'!$O$4:$O$53,O2209)&lt;&gt;"",DATE(YEAR(INDEX('分け方の表'!$O$4:$O$53,O2209)),MONTH(INDEX('分け方の表'!$O$4:$O$53,O2209)),1),DATE(YEAR(B2209),MONTH(B2209),1)),DATE(YEAR(B2209),MONTH(B2209),1)))</f>
        <v/>
      </c>
      <c r="N2209" s="39">
        <f>IF(L2209&lt;&gt;1,"",IF(J2209="",0,IF(COUNTIFS($J$4:J2209,J2209)&gt;1,1,0)))</f>
        <v/>
      </c>
      <c r="O2209" s="39">
        <f>IF(L2209&lt;&gt;1,"",IF(J2209="",0,IFERROR(MATCH(J2209,'分け方の表'!$M$4:$M$53,0),0)))</f>
        <v/>
      </c>
      <c r="P2209" s="39">
        <f>IF(L2209&lt;&gt;1,"",IF(SUMPRODUCT((COUNTIFS(C2209,"*"&amp;'分け方の表'!$F$4:$F$23&amp;"*")&gt;0)*('分け方の表'!$F$4:$F$23&lt;&gt;"")*'分け方の表'!$I$4:$I$23)=0,99,1+COUNTIFS('分け方の表'!$I$4:$I$23,"&gt;"&amp;SUMPRODUCT((COUNTIFS(C2209,"*"&amp;'分け方の表'!$F$4:$F$23&amp;"*")&gt;0)*('分け方の表'!$F$4:$F$23&lt;&gt;"")*'分け方の表'!$I$4:$I$23))))</f>
        <v/>
      </c>
      <c r="Q2209" s="39">
        <f>IF(L2209&lt;&gt;1,"",IF(P2209&gt;=99,"",INDEX('分け方の表'!$G$4:$G$23,P2209)&amp;""))</f>
        <v/>
      </c>
      <c r="R2209" s="39">
        <f>IF(L2209&lt;&gt;1,"",IF((F2209="収入")*(G2209="給与")*(E2209&lt;&gt;"")*(COUNTIFS('分け方の表'!$J$4:$J$13,E2209)&gt;0),INDEX('分け方の表'!$K$4:$K$13,MATCH(E2209,'分け方の表'!$J$4:$J$13,0))&amp;"",IFERROR(INDEX('分け方の表'!$C$4:$C$103,MATCH(F2209&amp;"|"&amp;G2209,'分け方の表'!$D$4:$D$103,0))&amp;"",IFERROR(INDEX('分け方の表'!$C$4:$C$103,MATCH(F2209&amp;"|（ほか全部）",'分け方の表'!$D$4:$D$103,0))&amp;"","未分類"))))</f>
        <v/>
      </c>
      <c r="S2209" s="39">
        <f>IF(L2209&lt;&gt;1,"",IF(N2209=1,"",IF(IF(O2209&gt;0,INDEX('分け方の表'!$N$4:$N$53,O2209)&amp;"","")&lt;&gt;"",IF(INDEX('分け方の表'!$N$4:$N$53,O2209)="（数えない）","",INDEX('分け方の表'!$N$4:$N$53,O2209)&amp;""),IF(I2209&amp;""="1",IF((Q2209&lt;&gt;"")*(D2209&lt;0)*(IFERROR(INDEX('入力'!$E$30:$E$88,MATCH(Q2209,'入力'!$A$30:$A$88,0)),"")="貯める・増やす"),Q2209,""),IF(A2209&amp;""="0","",IF(Q2209&lt;&gt;"",Q2209,R2209))))))</f>
        <v/>
      </c>
      <c r="T2209" s="56">
        <f>IF(S2209="","",IF(IFERROR(INDEX('入力'!$E$30:$E$88,MATCH(S2209,'入力'!$A$30:$A$88,0)),"")="入るお金",D2209,-D2209))</f>
        <v/>
      </c>
      <c r="U2209" s="39">
        <f>IF(L2209="","",IF(L2209&lt;&gt;1,"見出しなど",IF(N2209=1,"重なり",IF(S2209="",IF(O2209&gt;0,"数えない（直した）",IF(I2209&amp;""="1","振替",IF(A2209&amp;""="0","計算対象外","数えない"))),IF(COUNTIFS('入力'!$A$30:$A$88,S2209)=0,"一覧にない費目",IF(O2209&gt;0,"直した",IF(S2209="未分類","未分類","OK")))))))</f>
        <v/>
      </c>
    </row>
    <row r="2210">
      <c r="A2210" s="40" t="n"/>
      <c r="B2210" s="34" t="n"/>
      <c r="C2210" s="35" t="n"/>
      <c r="D2210" s="36" t="n"/>
      <c r="E2210" s="35" t="n"/>
      <c r="F2210" s="35" t="n"/>
      <c r="G2210" s="35" t="n"/>
      <c r="H2210" s="35" t="n"/>
      <c r="I2210" s="40" t="n"/>
      <c r="J2210" s="35" t="n"/>
      <c r="L2210" s="39">
        <f>IF(B2210="","",IFERROR(YEAR(B2210)*0+D2210*0+1,0))</f>
        <v/>
      </c>
      <c r="M2210" s="55">
        <f>IF(L2210&lt;&gt;1,"",IF(O2210&gt;0,IF(INDEX('分け方の表'!$O$4:$O$53,O2210)&lt;&gt;"",DATE(YEAR(INDEX('分け方の表'!$O$4:$O$53,O2210)),MONTH(INDEX('分け方の表'!$O$4:$O$53,O2210)),1),DATE(YEAR(B2210),MONTH(B2210),1)),DATE(YEAR(B2210),MONTH(B2210),1)))</f>
        <v/>
      </c>
      <c r="N2210" s="39">
        <f>IF(L2210&lt;&gt;1,"",IF(J2210="",0,IF(COUNTIFS($J$4:J2210,J2210)&gt;1,1,0)))</f>
        <v/>
      </c>
      <c r="O2210" s="39">
        <f>IF(L2210&lt;&gt;1,"",IF(J2210="",0,IFERROR(MATCH(J2210,'分け方の表'!$M$4:$M$53,0),0)))</f>
        <v/>
      </c>
      <c r="P2210" s="39">
        <f>IF(L2210&lt;&gt;1,"",IF(SUMPRODUCT((COUNTIFS(C2210,"*"&amp;'分け方の表'!$F$4:$F$23&amp;"*")&gt;0)*('分け方の表'!$F$4:$F$23&lt;&gt;"")*'分け方の表'!$I$4:$I$23)=0,99,1+COUNTIFS('分け方の表'!$I$4:$I$23,"&gt;"&amp;SUMPRODUCT((COUNTIFS(C2210,"*"&amp;'分け方の表'!$F$4:$F$23&amp;"*")&gt;0)*('分け方の表'!$F$4:$F$23&lt;&gt;"")*'分け方の表'!$I$4:$I$23))))</f>
        <v/>
      </c>
      <c r="Q2210" s="39">
        <f>IF(L2210&lt;&gt;1,"",IF(P2210&gt;=99,"",INDEX('分け方の表'!$G$4:$G$23,P2210)&amp;""))</f>
        <v/>
      </c>
      <c r="R2210" s="39">
        <f>IF(L2210&lt;&gt;1,"",IF((F2210="収入")*(G2210="給与")*(E2210&lt;&gt;"")*(COUNTIFS('分け方の表'!$J$4:$J$13,E2210)&gt;0),INDEX('分け方の表'!$K$4:$K$13,MATCH(E2210,'分け方の表'!$J$4:$J$13,0))&amp;"",IFERROR(INDEX('分け方の表'!$C$4:$C$103,MATCH(F2210&amp;"|"&amp;G2210,'分け方の表'!$D$4:$D$103,0))&amp;"",IFERROR(INDEX('分け方の表'!$C$4:$C$103,MATCH(F2210&amp;"|（ほか全部）",'分け方の表'!$D$4:$D$103,0))&amp;"","未分類"))))</f>
        <v/>
      </c>
      <c r="S2210" s="39">
        <f>IF(L2210&lt;&gt;1,"",IF(N2210=1,"",IF(IF(O2210&gt;0,INDEX('分け方の表'!$N$4:$N$53,O2210)&amp;"","")&lt;&gt;"",IF(INDEX('分け方の表'!$N$4:$N$53,O2210)="（数えない）","",INDEX('分け方の表'!$N$4:$N$53,O2210)&amp;""),IF(I2210&amp;""="1",IF((Q2210&lt;&gt;"")*(D2210&lt;0)*(IFERROR(INDEX('入力'!$E$30:$E$88,MATCH(Q2210,'入力'!$A$30:$A$88,0)),"")="貯める・増やす"),Q2210,""),IF(A2210&amp;""="0","",IF(Q2210&lt;&gt;"",Q2210,R2210))))))</f>
        <v/>
      </c>
      <c r="T2210" s="56">
        <f>IF(S2210="","",IF(IFERROR(INDEX('入力'!$E$30:$E$88,MATCH(S2210,'入力'!$A$30:$A$88,0)),"")="入るお金",D2210,-D2210))</f>
        <v/>
      </c>
      <c r="U2210" s="39">
        <f>IF(L2210="","",IF(L2210&lt;&gt;1,"見出しなど",IF(N2210=1,"重なり",IF(S2210="",IF(O2210&gt;0,"数えない（直した）",IF(I2210&amp;""="1","振替",IF(A2210&amp;""="0","計算対象外","数えない"))),IF(COUNTIFS('入力'!$A$30:$A$88,S2210)=0,"一覧にない費目",IF(O2210&gt;0,"直した",IF(S2210="未分類","未分類","OK")))))))</f>
        <v/>
      </c>
    </row>
    <row r="2211">
      <c r="A2211" s="40" t="n"/>
      <c r="B2211" s="34" t="n"/>
      <c r="C2211" s="35" t="n"/>
      <c r="D2211" s="36" t="n"/>
      <c r="E2211" s="35" t="n"/>
      <c r="F2211" s="35" t="n"/>
      <c r="G2211" s="35" t="n"/>
      <c r="H2211" s="35" t="n"/>
      <c r="I2211" s="40" t="n"/>
      <c r="J2211" s="35" t="n"/>
      <c r="L2211" s="39">
        <f>IF(B2211="","",IFERROR(YEAR(B2211)*0+D2211*0+1,0))</f>
        <v/>
      </c>
      <c r="M2211" s="55">
        <f>IF(L2211&lt;&gt;1,"",IF(O2211&gt;0,IF(INDEX('分け方の表'!$O$4:$O$53,O2211)&lt;&gt;"",DATE(YEAR(INDEX('分け方の表'!$O$4:$O$53,O2211)),MONTH(INDEX('分け方の表'!$O$4:$O$53,O2211)),1),DATE(YEAR(B2211),MONTH(B2211),1)),DATE(YEAR(B2211),MONTH(B2211),1)))</f>
        <v/>
      </c>
      <c r="N2211" s="39">
        <f>IF(L2211&lt;&gt;1,"",IF(J2211="",0,IF(COUNTIFS($J$4:J2211,J2211)&gt;1,1,0)))</f>
        <v/>
      </c>
      <c r="O2211" s="39">
        <f>IF(L2211&lt;&gt;1,"",IF(J2211="",0,IFERROR(MATCH(J2211,'分け方の表'!$M$4:$M$53,0),0)))</f>
        <v/>
      </c>
      <c r="P2211" s="39">
        <f>IF(L2211&lt;&gt;1,"",IF(SUMPRODUCT((COUNTIFS(C2211,"*"&amp;'分け方の表'!$F$4:$F$23&amp;"*")&gt;0)*('分け方の表'!$F$4:$F$23&lt;&gt;"")*'分け方の表'!$I$4:$I$23)=0,99,1+COUNTIFS('分け方の表'!$I$4:$I$23,"&gt;"&amp;SUMPRODUCT((COUNTIFS(C2211,"*"&amp;'分け方の表'!$F$4:$F$23&amp;"*")&gt;0)*('分け方の表'!$F$4:$F$23&lt;&gt;"")*'分け方の表'!$I$4:$I$23))))</f>
        <v/>
      </c>
      <c r="Q2211" s="39">
        <f>IF(L2211&lt;&gt;1,"",IF(P2211&gt;=99,"",INDEX('分け方の表'!$G$4:$G$23,P2211)&amp;""))</f>
        <v/>
      </c>
      <c r="R2211" s="39">
        <f>IF(L2211&lt;&gt;1,"",IF((F2211="収入")*(G2211="給与")*(E2211&lt;&gt;"")*(COUNTIFS('分け方の表'!$J$4:$J$13,E2211)&gt;0),INDEX('分け方の表'!$K$4:$K$13,MATCH(E2211,'分け方の表'!$J$4:$J$13,0))&amp;"",IFERROR(INDEX('分け方の表'!$C$4:$C$103,MATCH(F2211&amp;"|"&amp;G2211,'分け方の表'!$D$4:$D$103,0))&amp;"",IFERROR(INDEX('分け方の表'!$C$4:$C$103,MATCH(F2211&amp;"|（ほか全部）",'分け方の表'!$D$4:$D$103,0))&amp;"","未分類"))))</f>
        <v/>
      </c>
      <c r="S2211" s="39">
        <f>IF(L2211&lt;&gt;1,"",IF(N2211=1,"",IF(IF(O2211&gt;0,INDEX('分け方の表'!$N$4:$N$53,O2211)&amp;"","")&lt;&gt;"",IF(INDEX('分け方の表'!$N$4:$N$53,O2211)="（数えない）","",INDEX('分け方の表'!$N$4:$N$53,O2211)&amp;""),IF(I2211&amp;""="1",IF((Q2211&lt;&gt;"")*(D2211&lt;0)*(IFERROR(INDEX('入力'!$E$30:$E$88,MATCH(Q2211,'入力'!$A$30:$A$88,0)),"")="貯める・増やす"),Q2211,""),IF(A2211&amp;""="0","",IF(Q2211&lt;&gt;"",Q2211,R2211))))))</f>
        <v/>
      </c>
      <c r="T2211" s="56">
        <f>IF(S2211="","",IF(IFERROR(INDEX('入力'!$E$30:$E$88,MATCH(S2211,'入力'!$A$30:$A$88,0)),"")="入るお金",D2211,-D2211))</f>
        <v/>
      </c>
      <c r="U2211" s="39">
        <f>IF(L2211="","",IF(L2211&lt;&gt;1,"見出しなど",IF(N2211=1,"重なり",IF(S2211="",IF(O2211&gt;0,"数えない（直した）",IF(I2211&amp;""="1","振替",IF(A2211&amp;""="0","計算対象外","数えない"))),IF(COUNTIFS('入力'!$A$30:$A$88,S2211)=0,"一覧にない費目",IF(O2211&gt;0,"直した",IF(S2211="未分類","未分類","OK")))))))</f>
        <v/>
      </c>
    </row>
    <row r="2212">
      <c r="A2212" s="40" t="n"/>
      <c r="B2212" s="34" t="n"/>
      <c r="C2212" s="35" t="n"/>
      <c r="D2212" s="36" t="n"/>
      <c r="E2212" s="35" t="n"/>
      <c r="F2212" s="35" t="n"/>
      <c r="G2212" s="35" t="n"/>
      <c r="H2212" s="35" t="n"/>
      <c r="I2212" s="40" t="n"/>
      <c r="J2212" s="35" t="n"/>
      <c r="L2212" s="39">
        <f>IF(B2212="","",IFERROR(YEAR(B2212)*0+D2212*0+1,0))</f>
        <v/>
      </c>
      <c r="M2212" s="55">
        <f>IF(L2212&lt;&gt;1,"",IF(O2212&gt;0,IF(INDEX('分け方の表'!$O$4:$O$53,O2212)&lt;&gt;"",DATE(YEAR(INDEX('分け方の表'!$O$4:$O$53,O2212)),MONTH(INDEX('分け方の表'!$O$4:$O$53,O2212)),1),DATE(YEAR(B2212),MONTH(B2212),1)),DATE(YEAR(B2212),MONTH(B2212),1)))</f>
        <v/>
      </c>
      <c r="N2212" s="39">
        <f>IF(L2212&lt;&gt;1,"",IF(J2212="",0,IF(COUNTIFS($J$4:J2212,J2212)&gt;1,1,0)))</f>
        <v/>
      </c>
      <c r="O2212" s="39">
        <f>IF(L2212&lt;&gt;1,"",IF(J2212="",0,IFERROR(MATCH(J2212,'分け方の表'!$M$4:$M$53,0),0)))</f>
        <v/>
      </c>
      <c r="P2212" s="39">
        <f>IF(L2212&lt;&gt;1,"",IF(SUMPRODUCT((COUNTIFS(C2212,"*"&amp;'分け方の表'!$F$4:$F$23&amp;"*")&gt;0)*('分け方の表'!$F$4:$F$23&lt;&gt;"")*'分け方の表'!$I$4:$I$23)=0,99,1+COUNTIFS('分け方の表'!$I$4:$I$23,"&gt;"&amp;SUMPRODUCT((COUNTIFS(C2212,"*"&amp;'分け方の表'!$F$4:$F$23&amp;"*")&gt;0)*('分け方の表'!$F$4:$F$23&lt;&gt;"")*'分け方の表'!$I$4:$I$23))))</f>
        <v/>
      </c>
      <c r="Q2212" s="39">
        <f>IF(L2212&lt;&gt;1,"",IF(P2212&gt;=99,"",INDEX('分け方の表'!$G$4:$G$23,P2212)&amp;""))</f>
        <v/>
      </c>
      <c r="R2212" s="39">
        <f>IF(L2212&lt;&gt;1,"",IF((F2212="収入")*(G2212="給与")*(E2212&lt;&gt;"")*(COUNTIFS('分け方の表'!$J$4:$J$13,E2212)&gt;0),INDEX('分け方の表'!$K$4:$K$13,MATCH(E2212,'分け方の表'!$J$4:$J$13,0))&amp;"",IFERROR(INDEX('分け方の表'!$C$4:$C$103,MATCH(F2212&amp;"|"&amp;G2212,'分け方の表'!$D$4:$D$103,0))&amp;"",IFERROR(INDEX('分け方の表'!$C$4:$C$103,MATCH(F2212&amp;"|（ほか全部）",'分け方の表'!$D$4:$D$103,0))&amp;"","未分類"))))</f>
        <v/>
      </c>
      <c r="S2212" s="39">
        <f>IF(L2212&lt;&gt;1,"",IF(N2212=1,"",IF(IF(O2212&gt;0,INDEX('分け方の表'!$N$4:$N$53,O2212)&amp;"","")&lt;&gt;"",IF(INDEX('分け方の表'!$N$4:$N$53,O2212)="（数えない）","",INDEX('分け方の表'!$N$4:$N$53,O2212)&amp;""),IF(I2212&amp;""="1",IF((Q2212&lt;&gt;"")*(D2212&lt;0)*(IFERROR(INDEX('入力'!$E$30:$E$88,MATCH(Q2212,'入力'!$A$30:$A$88,0)),"")="貯める・増やす"),Q2212,""),IF(A2212&amp;""="0","",IF(Q2212&lt;&gt;"",Q2212,R2212))))))</f>
        <v/>
      </c>
      <c r="T2212" s="56">
        <f>IF(S2212="","",IF(IFERROR(INDEX('入力'!$E$30:$E$88,MATCH(S2212,'入力'!$A$30:$A$88,0)),"")="入るお金",D2212,-D2212))</f>
        <v/>
      </c>
      <c r="U2212" s="39">
        <f>IF(L2212="","",IF(L2212&lt;&gt;1,"見出しなど",IF(N2212=1,"重なり",IF(S2212="",IF(O2212&gt;0,"数えない（直した）",IF(I2212&amp;""="1","振替",IF(A2212&amp;""="0","計算対象外","数えない"))),IF(COUNTIFS('入力'!$A$30:$A$88,S2212)=0,"一覧にない費目",IF(O2212&gt;0,"直した",IF(S2212="未分類","未分類","OK")))))))</f>
        <v/>
      </c>
    </row>
    <row r="2213">
      <c r="A2213" s="40" t="n"/>
      <c r="B2213" s="34" t="n"/>
      <c r="C2213" s="35" t="n"/>
      <c r="D2213" s="36" t="n"/>
      <c r="E2213" s="35" t="n"/>
      <c r="F2213" s="35" t="n"/>
      <c r="G2213" s="35" t="n"/>
      <c r="H2213" s="35" t="n"/>
      <c r="I2213" s="40" t="n"/>
      <c r="J2213" s="35" t="n"/>
      <c r="L2213" s="39">
        <f>IF(B2213="","",IFERROR(YEAR(B2213)*0+D2213*0+1,0))</f>
        <v/>
      </c>
      <c r="M2213" s="55">
        <f>IF(L2213&lt;&gt;1,"",IF(O2213&gt;0,IF(INDEX('分け方の表'!$O$4:$O$53,O2213)&lt;&gt;"",DATE(YEAR(INDEX('分け方の表'!$O$4:$O$53,O2213)),MONTH(INDEX('分け方の表'!$O$4:$O$53,O2213)),1),DATE(YEAR(B2213),MONTH(B2213),1)),DATE(YEAR(B2213),MONTH(B2213),1)))</f>
        <v/>
      </c>
      <c r="N2213" s="39">
        <f>IF(L2213&lt;&gt;1,"",IF(J2213="",0,IF(COUNTIFS($J$4:J2213,J2213)&gt;1,1,0)))</f>
        <v/>
      </c>
      <c r="O2213" s="39">
        <f>IF(L2213&lt;&gt;1,"",IF(J2213="",0,IFERROR(MATCH(J2213,'分け方の表'!$M$4:$M$53,0),0)))</f>
        <v/>
      </c>
      <c r="P2213" s="39">
        <f>IF(L2213&lt;&gt;1,"",IF(SUMPRODUCT((COUNTIFS(C2213,"*"&amp;'分け方の表'!$F$4:$F$23&amp;"*")&gt;0)*('分け方の表'!$F$4:$F$23&lt;&gt;"")*'分け方の表'!$I$4:$I$23)=0,99,1+COUNTIFS('分け方の表'!$I$4:$I$23,"&gt;"&amp;SUMPRODUCT((COUNTIFS(C2213,"*"&amp;'分け方の表'!$F$4:$F$23&amp;"*")&gt;0)*('分け方の表'!$F$4:$F$23&lt;&gt;"")*'分け方の表'!$I$4:$I$23))))</f>
        <v/>
      </c>
      <c r="Q2213" s="39">
        <f>IF(L2213&lt;&gt;1,"",IF(P2213&gt;=99,"",INDEX('分け方の表'!$G$4:$G$23,P2213)&amp;""))</f>
        <v/>
      </c>
      <c r="R2213" s="39">
        <f>IF(L2213&lt;&gt;1,"",IF((F2213="収入")*(G2213="給与")*(E2213&lt;&gt;"")*(COUNTIFS('分け方の表'!$J$4:$J$13,E2213)&gt;0),INDEX('分け方の表'!$K$4:$K$13,MATCH(E2213,'分け方の表'!$J$4:$J$13,0))&amp;"",IFERROR(INDEX('分け方の表'!$C$4:$C$103,MATCH(F2213&amp;"|"&amp;G2213,'分け方の表'!$D$4:$D$103,0))&amp;"",IFERROR(INDEX('分け方の表'!$C$4:$C$103,MATCH(F2213&amp;"|（ほか全部）",'分け方の表'!$D$4:$D$103,0))&amp;"","未分類"))))</f>
        <v/>
      </c>
      <c r="S2213" s="39">
        <f>IF(L2213&lt;&gt;1,"",IF(N2213=1,"",IF(IF(O2213&gt;0,INDEX('分け方の表'!$N$4:$N$53,O2213)&amp;"","")&lt;&gt;"",IF(INDEX('分け方の表'!$N$4:$N$53,O2213)="（数えない）","",INDEX('分け方の表'!$N$4:$N$53,O2213)&amp;""),IF(I2213&amp;""="1",IF((Q2213&lt;&gt;"")*(D2213&lt;0)*(IFERROR(INDEX('入力'!$E$30:$E$88,MATCH(Q2213,'入力'!$A$30:$A$88,0)),"")="貯める・増やす"),Q2213,""),IF(A2213&amp;""="0","",IF(Q2213&lt;&gt;"",Q2213,R2213))))))</f>
        <v/>
      </c>
      <c r="T2213" s="56">
        <f>IF(S2213="","",IF(IFERROR(INDEX('入力'!$E$30:$E$88,MATCH(S2213,'入力'!$A$30:$A$88,0)),"")="入るお金",D2213,-D2213))</f>
        <v/>
      </c>
      <c r="U2213" s="39">
        <f>IF(L2213="","",IF(L2213&lt;&gt;1,"見出しなど",IF(N2213=1,"重なり",IF(S2213="",IF(O2213&gt;0,"数えない（直した）",IF(I2213&amp;""="1","振替",IF(A2213&amp;""="0","計算対象外","数えない"))),IF(COUNTIFS('入力'!$A$30:$A$88,S2213)=0,"一覧にない費目",IF(O2213&gt;0,"直した",IF(S2213="未分類","未分類","OK")))))))</f>
        <v/>
      </c>
    </row>
    <row r="2214">
      <c r="A2214" s="40" t="n"/>
      <c r="B2214" s="34" t="n"/>
      <c r="C2214" s="35" t="n"/>
      <c r="D2214" s="36" t="n"/>
      <c r="E2214" s="35" t="n"/>
      <c r="F2214" s="35" t="n"/>
      <c r="G2214" s="35" t="n"/>
      <c r="H2214" s="35" t="n"/>
      <c r="I2214" s="40" t="n"/>
      <c r="J2214" s="35" t="n"/>
      <c r="L2214" s="39">
        <f>IF(B2214="","",IFERROR(YEAR(B2214)*0+D2214*0+1,0))</f>
        <v/>
      </c>
      <c r="M2214" s="55">
        <f>IF(L2214&lt;&gt;1,"",IF(O2214&gt;0,IF(INDEX('分け方の表'!$O$4:$O$53,O2214)&lt;&gt;"",DATE(YEAR(INDEX('分け方の表'!$O$4:$O$53,O2214)),MONTH(INDEX('分け方の表'!$O$4:$O$53,O2214)),1),DATE(YEAR(B2214),MONTH(B2214),1)),DATE(YEAR(B2214),MONTH(B2214),1)))</f>
        <v/>
      </c>
      <c r="N2214" s="39">
        <f>IF(L2214&lt;&gt;1,"",IF(J2214="",0,IF(COUNTIFS($J$4:J2214,J2214)&gt;1,1,0)))</f>
        <v/>
      </c>
      <c r="O2214" s="39">
        <f>IF(L2214&lt;&gt;1,"",IF(J2214="",0,IFERROR(MATCH(J2214,'分け方の表'!$M$4:$M$53,0),0)))</f>
        <v/>
      </c>
      <c r="P2214" s="39">
        <f>IF(L2214&lt;&gt;1,"",IF(SUMPRODUCT((COUNTIFS(C2214,"*"&amp;'分け方の表'!$F$4:$F$23&amp;"*")&gt;0)*('分け方の表'!$F$4:$F$23&lt;&gt;"")*'分け方の表'!$I$4:$I$23)=0,99,1+COUNTIFS('分け方の表'!$I$4:$I$23,"&gt;"&amp;SUMPRODUCT((COUNTIFS(C2214,"*"&amp;'分け方の表'!$F$4:$F$23&amp;"*")&gt;0)*('分け方の表'!$F$4:$F$23&lt;&gt;"")*'分け方の表'!$I$4:$I$23))))</f>
        <v/>
      </c>
      <c r="Q2214" s="39">
        <f>IF(L2214&lt;&gt;1,"",IF(P2214&gt;=99,"",INDEX('分け方の表'!$G$4:$G$23,P2214)&amp;""))</f>
        <v/>
      </c>
      <c r="R2214" s="39">
        <f>IF(L2214&lt;&gt;1,"",IF((F2214="収入")*(G2214="給与")*(E2214&lt;&gt;"")*(COUNTIFS('分け方の表'!$J$4:$J$13,E2214)&gt;0),INDEX('分け方の表'!$K$4:$K$13,MATCH(E2214,'分け方の表'!$J$4:$J$13,0))&amp;"",IFERROR(INDEX('分け方の表'!$C$4:$C$103,MATCH(F2214&amp;"|"&amp;G2214,'分け方の表'!$D$4:$D$103,0))&amp;"",IFERROR(INDEX('分け方の表'!$C$4:$C$103,MATCH(F2214&amp;"|（ほか全部）",'分け方の表'!$D$4:$D$103,0))&amp;"","未分類"))))</f>
        <v/>
      </c>
      <c r="S2214" s="39">
        <f>IF(L2214&lt;&gt;1,"",IF(N2214=1,"",IF(IF(O2214&gt;0,INDEX('分け方の表'!$N$4:$N$53,O2214)&amp;"","")&lt;&gt;"",IF(INDEX('分け方の表'!$N$4:$N$53,O2214)="（数えない）","",INDEX('分け方の表'!$N$4:$N$53,O2214)&amp;""),IF(I2214&amp;""="1",IF((Q2214&lt;&gt;"")*(D2214&lt;0)*(IFERROR(INDEX('入力'!$E$30:$E$88,MATCH(Q2214,'入力'!$A$30:$A$88,0)),"")="貯める・増やす"),Q2214,""),IF(A2214&amp;""="0","",IF(Q2214&lt;&gt;"",Q2214,R2214))))))</f>
        <v/>
      </c>
      <c r="T2214" s="56">
        <f>IF(S2214="","",IF(IFERROR(INDEX('入力'!$E$30:$E$88,MATCH(S2214,'入力'!$A$30:$A$88,0)),"")="入るお金",D2214,-D2214))</f>
        <v/>
      </c>
      <c r="U2214" s="39">
        <f>IF(L2214="","",IF(L2214&lt;&gt;1,"見出しなど",IF(N2214=1,"重なり",IF(S2214="",IF(O2214&gt;0,"数えない（直した）",IF(I2214&amp;""="1","振替",IF(A2214&amp;""="0","計算対象外","数えない"))),IF(COUNTIFS('入力'!$A$30:$A$88,S2214)=0,"一覧にない費目",IF(O2214&gt;0,"直した",IF(S2214="未分類","未分類","OK")))))))</f>
        <v/>
      </c>
    </row>
    <row r="2215">
      <c r="A2215" s="40" t="n"/>
      <c r="B2215" s="34" t="n"/>
      <c r="C2215" s="35" t="n"/>
      <c r="D2215" s="36" t="n"/>
      <c r="E2215" s="35" t="n"/>
      <c r="F2215" s="35" t="n"/>
      <c r="G2215" s="35" t="n"/>
      <c r="H2215" s="35" t="n"/>
      <c r="I2215" s="40" t="n"/>
      <c r="J2215" s="35" t="n"/>
      <c r="L2215" s="39">
        <f>IF(B2215="","",IFERROR(YEAR(B2215)*0+D2215*0+1,0))</f>
        <v/>
      </c>
      <c r="M2215" s="55">
        <f>IF(L2215&lt;&gt;1,"",IF(O2215&gt;0,IF(INDEX('分け方の表'!$O$4:$O$53,O2215)&lt;&gt;"",DATE(YEAR(INDEX('分け方の表'!$O$4:$O$53,O2215)),MONTH(INDEX('分け方の表'!$O$4:$O$53,O2215)),1),DATE(YEAR(B2215),MONTH(B2215),1)),DATE(YEAR(B2215),MONTH(B2215),1)))</f>
        <v/>
      </c>
      <c r="N2215" s="39">
        <f>IF(L2215&lt;&gt;1,"",IF(J2215="",0,IF(COUNTIFS($J$4:J2215,J2215)&gt;1,1,0)))</f>
        <v/>
      </c>
      <c r="O2215" s="39">
        <f>IF(L2215&lt;&gt;1,"",IF(J2215="",0,IFERROR(MATCH(J2215,'分け方の表'!$M$4:$M$53,0),0)))</f>
        <v/>
      </c>
      <c r="P2215" s="39">
        <f>IF(L2215&lt;&gt;1,"",IF(SUMPRODUCT((COUNTIFS(C2215,"*"&amp;'分け方の表'!$F$4:$F$23&amp;"*")&gt;0)*('分け方の表'!$F$4:$F$23&lt;&gt;"")*'分け方の表'!$I$4:$I$23)=0,99,1+COUNTIFS('分け方の表'!$I$4:$I$23,"&gt;"&amp;SUMPRODUCT((COUNTIFS(C2215,"*"&amp;'分け方の表'!$F$4:$F$23&amp;"*")&gt;0)*('分け方の表'!$F$4:$F$23&lt;&gt;"")*'分け方の表'!$I$4:$I$23))))</f>
        <v/>
      </c>
      <c r="Q2215" s="39">
        <f>IF(L2215&lt;&gt;1,"",IF(P2215&gt;=99,"",INDEX('分け方の表'!$G$4:$G$23,P2215)&amp;""))</f>
        <v/>
      </c>
      <c r="R2215" s="39">
        <f>IF(L2215&lt;&gt;1,"",IF((F2215="収入")*(G2215="給与")*(E2215&lt;&gt;"")*(COUNTIFS('分け方の表'!$J$4:$J$13,E2215)&gt;0),INDEX('分け方の表'!$K$4:$K$13,MATCH(E2215,'分け方の表'!$J$4:$J$13,0))&amp;"",IFERROR(INDEX('分け方の表'!$C$4:$C$103,MATCH(F2215&amp;"|"&amp;G2215,'分け方の表'!$D$4:$D$103,0))&amp;"",IFERROR(INDEX('分け方の表'!$C$4:$C$103,MATCH(F2215&amp;"|（ほか全部）",'分け方の表'!$D$4:$D$103,0))&amp;"","未分類"))))</f>
        <v/>
      </c>
      <c r="S2215" s="39">
        <f>IF(L2215&lt;&gt;1,"",IF(N2215=1,"",IF(IF(O2215&gt;0,INDEX('分け方の表'!$N$4:$N$53,O2215)&amp;"","")&lt;&gt;"",IF(INDEX('分け方の表'!$N$4:$N$53,O2215)="（数えない）","",INDEX('分け方の表'!$N$4:$N$53,O2215)&amp;""),IF(I2215&amp;""="1",IF((Q2215&lt;&gt;"")*(D2215&lt;0)*(IFERROR(INDEX('入力'!$E$30:$E$88,MATCH(Q2215,'入力'!$A$30:$A$88,0)),"")="貯める・増やす"),Q2215,""),IF(A2215&amp;""="0","",IF(Q2215&lt;&gt;"",Q2215,R2215))))))</f>
        <v/>
      </c>
      <c r="T2215" s="56">
        <f>IF(S2215="","",IF(IFERROR(INDEX('入力'!$E$30:$E$88,MATCH(S2215,'入力'!$A$30:$A$88,0)),"")="入るお金",D2215,-D2215))</f>
        <v/>
      </c>
      <c r="U2215" s="39">
        <f>IF(L2215="","",IF(L2215&lt;&gt;1,"見出しなど",IF(N2215=1,"重なり",IF(S2215="",IF(O2215&gt;0,"数えない（直した）",IF(I2215&amp;""="1","振替",IF(A2215&amp;""="0","計算対象外","数えない"))),IF(COUNTIFS('入力'!$A$30:$A$88,S2215)=0,"一覧にない費目",IF(O2215&gt;0,"直した",IF(S2215="未分類","未分類","OK")))))))</f>
        <v/>
      </c>
    </row>
    <row r="2216">
      <c r="A2216" s="40" t="n"/>
      <c r="B2216" s="34" t="n"/>
      <c r="C2216" s="35" t="n"/>
      <c r="D2216" s="36" t="n"/>
      <c r="E2216" s="35" t="n"/>
      <c r="F2216" s="35" t="n"/>
      <c r="G2216" s="35" t="n"/>
      <c r="H2216" s="35" t="n"/>
      <c r="I2216" s="40" t="n"/>
      <c r="J2216" s="35" t="n"/>
      <c r="L2216" s="39">
        <f>IF(B2216="","",IFERROR(YEAR(B2216)*0+D2216*0+1,0))</f>
        <v/>
      </c>
      <c r="M2216" s="55">
        <f>IF(L2216&lt;&gt;1,"",IF(O2216&gt;0,IF(INDEX('分け方の表'!$O$4:$O$53,O2216)&lt;&gt;"",DATE(YEAR(INDEX('分け方の表'!$O$4:$O$53,O2216)),MONTH(INDEX('分け方の表'!$O$4:$O$53,O2216)),1),DATE(YEAR(B2216),MONTH(B2216),1)),DATE(YEAR(B2216),MONTH(B2216),1)))</f>
        <v/>
      </c>
      <c r="N2216" s="39">
        <f>IF(L2216&lt;&gt;1,"",IF(J2216="",0,IF(COUNTIFS($J$4:J2216,J2216)&gt;1,1,0)))</f>
        <v/>
      </c>
      <c r="O2216" s="39">
        <f>IF(L2216&lt;&gt;1,"",IF(J2216="",0,IFERROR(MATCH(J2216,'分け方の表'!$M$4:$M$53,0),0)))</f>
        <v/>
      </c>
      <c r="P2216" s="39">
        <f>IF(L2216&lt;&gt;1,"",IF(SUMPRODUCT((COUNTIFS(C2216,"*"&amp;'分け方の表'!$F$4:$F$23&amp;"*")&gt;0)*('分け方の表'!$F$4:$F$23&lt;&gt;"")*'分け方の表'!$I$4:$I$23)=0,99,1+COUNTIFS('分け方の表'!$I$4:$I$23,"&gt;"&amp;SUMPRODUCT((COUNTIFS(C2216,"*"&amp;'分け方の表'!$F$4:$F$23&amp;"*")&gt;0)*('分け方の表'!$F$4:$F$23&lt;&gt;"")*'分け方の表'!$I$4:$I$23))))</f>
        <v/>
      </c>
      <c r="Q2216" s="39">
        <f>IF(L2216&lt;&gt;1,"",IF(P2216&gt;=99,"",INDEX('分け方の表'!$G$4:$G$23,P2216)&amp;""))</f>
        <v/>
      </c>
      <c r="R2216" s="39">
        <f>IF(L2216&lt;&gt;1,"",IF((F2216="収入")*(G2216="給与")*(E2216&lt;&gt;"")*(COUNTIFS('分け方の表'!$J$4:$J$13,E2216)&gt;0),INDEX('分け方の表'!$K$4:$K$13,MATCH(E2216,'分け方の表'!$J$4:$J$13,0))&amp;"",IFERROR(INDEX('分け方の表'!$C$4:$C$103,MATCH(F2216&amp;"|"&amp;G2216,'分け方の表'!$D$4:$D$103,0))&amp;"",IFERROR(INDEX('分け方の表'!$C$4:$C$103,MATCH(F2216&amp;"|（ほか全部）",'分け方の表'!$D$4:$D$103,0))&amp;"","未分類"))))</f>
        <v/>
      </c>
      <c r="S2216" s="39">
        <f>IF(L2216&lt;&gt;1,"",IF(N2216=1,"",IF(IF(O2216&gt;0,INDEX('分け方の表'!$N$4:$N$53,O2216)&amp;"","")&lt;&gt;"",IF(INDEX('分け方の表'!$N$4:$N$53,O2216)="（数えない）","",INDEX('分け方の表'!$N$4:$N$53,O2216)&amp;""),IF(I2216&amp;""="1",IF((Q2216&lt;&gt;"")*(D2216&lt;0)*(IFERROR(INDEX('入力'!$E$30:$E$88,MATCH(Q2216,'入力'!$A$30:$A$88,0)),"")="貯める・増やす"),Q2216,""),IF(A2216&amp;""="0","",IF(Q2216&lt;&gt;"",Q2216,R2216))))))</f>
        <v/>
      </c>
      <c r="T2216" s="56">
        <f>IF(S2216="","",IF(IFERROR(INDEX('入力'!$E$30:$E$88,MATCH(S2216,'入力'!$A$30:$A$88,0)),"")="入るお金",D2216,-D2216))</f>
        <v/>
      </c>
      <c r="U2216" s="39">
        <f>IF(L2216="","",IF(L2216&lt;&gt;1,"見出しなど",IF(N2216=1,"重なり",IF(S2216="",IF(O2216&gt;0,"数えない（直した）",IF(I2216&amp;""="1","振替",IF(A2216&amp;""="0","計算対象外","数えない"))),IF(COUNTIFS('入力'!$A$30:$A$88,S2216)=0,"一覧にない費目",IF(O2216&gt;0,"直した",IF(S2216="未分類","未分類","OK")))))))</f>
        <v/>
      </c>
    </row>
    <row r="2217">
      <c r="A2217" s="40" t="n"/>
      <c r="B2217" s="34" t="n"/>
      <c r="C2217" s="35" t="n"/>
      <c r="D2217" s="36" t="n"/>
      <c r="E2217" s="35" t="n"/>
      <c r="F2217" s="35" t="n"/>
      <c r="G2217" s="35" t="n"/>
      <c r="H2217" s="35" t="n"/>
      <c r="I2217" s="40" t="n"/>
      <c r="J2217" s="35" t="n"/>
      <c r="L2217" s="39">
        <f>IF(B2217="","",IFERROR(YEAR(B2217)*0+D2217*0+1,0))</f>
        <v/>
      </c>
      <c r="M2217" s="55">
        <f>IF(L2217&lt;&gt;1,"",IF(O2217&gt;0,IF(INDEX('分け方の表'!$O$4:$O$53,O2217)&lt;&gt;"",DATE(YEAR(INDEX('分け方の表'!$O$4:$O$53,O2217)),MONTH(INDEX('分け方の表'!$O$4:$O$53,O2217)),1),DATE(YEAR(B2217),MONTH(B2217),1)),DATE(YEAR(B2217),MONTH(B2217),1)))</f>
        <v/>
      </c>
      <c r="N2217" s="39">
        <f>IF(L2217&lt;&gt;1,"",IF(J2217="",0,IF(COUNTIFS($J$4:J2217,J2217)&gt;1,1,0)))</f>
        <v/>
      </c>
      <c r="O2217" s="39">
        <f>IF(L2217&lt;&gt;1,"",IF(J2217="",0,IFERROR(MATCH(J2217,'分け方の表'!$M$4:$M$53,0),0)))</f>
        <v/>
      </c>
      <c r="P2217" s="39">
        <f>IF(L2217&lt;&gt;1,"",IF(SUMPRODUCT((COUNTIFS(C2217,"*"&amp;'分け方の表'!$F$4:$F$23&amp;"*")&gt;0)*('分け方の表'!$F$4:$F$23&lt;&gt;"")*'分け方の表'!$I$4:$I$23)=0,99,1+COUNTIFS('分け方の表'!$I$4:$I$23,"&gt;"&amp;SUMPRODUCT((COUNTIFS(C2217,"*"&amp;'分け方の表'!$F$4:$F$23&amp;"*")&gt;0)*('分け方の表'!$F$4:$F$23&lt;&gt;"")*'分け方の表'!$I$4:$I$23))))</f>
        <v/>
      </c>
      <c r="Q2217" s="39">
        <f>IF(L2217&lt;&gt;1,"",IF(P2217&gt;=99,"",INDEX('分け方の表'!$G$4:$G$23,P2217)&amp;""))</f>
        <v/>
      </c>
      <c r="R2217" s="39">
        <f>IF(L2217&lt;&gt;1,"",IF((F2217="収入")*(G2217="給与")*(E2217&lt;&gt;"")*(COUNTIFS('分け方の表'!$J$4:$J$13,E2217)&gt;0),INDEX('分け方の表'!$K$4:$K$13,MATCH(E2217,'分け方の表'!$J$4:$J$13,0))&amp;"",IFERROR(INDEX('分け方の表'!$C$4:$C$103,MATCH(F2217&amp;"|"&amp;G2217,'分け方の表'!$D$4:$D$103,0))&amp;"",IFERROR(INDEX('分け方の表'!$C$4:$C$103,MATCH(F2217&amp;"|（ほか全部）",'分け方の表'!$D$4:$D$103,0))&amp;"","未分類"))))</f>
        <v/>
      </c>
      <c r="S2217" s="39">
        <f>IF(L2217&lt;&gt;1,"",IF(N2217=1,"",IF(IF(O2217&gt;0,INDEX('分け方の表'!$N$4:$N$53,O2217)&amp;"","")&lt;&gt;"",IF(INDEX('分け方の表'!$N$4:$N$53,O2217)="（数えない）","",INDEX('分け方の表'!$N$4:$N$53,O2217)&amp;""),IF(I2217&amp;""="1",IF((Q2217&lt;&gt;"")*(D2217&lt;0)*(IFERROR(INDEX('入力'!$E$30:$E$88,MATCH(Q2217,'入力'!$A$30:$A$88,0)),"")="貯める・増やす"),Q2217,""),IF(A2217&amp;""="0","",IF(Q2217&lt;&gt;"",Q2217,R2217))))))</f>
        <v/>
      </c>
      <c r="T2217" s="56">
        <f>IF(S2217="","",IF(IFERROR(INDEX('入力'!$E$30:$E$88,MATCH(S2217,'入力'!$A$30:$A$88,0)),"")="入るお金",D2217,-D2217))</f>
        <v/>
      </c>
      <c r="U2217" s="39">
        <f>IF(L2217="","",IF(L2217&lt;&gt;1,"見出しなど",IF(N2217=1,"重なり",IF(S2217="",IF(O2217&gt;0,"数えない（直した）",IF(I2217&amp;""="1","振替",IF(A2217&amp;""="0","計算対象外","数えない"))),IF(COUNTIFS('入力'!$A$30:$A$88,S2217)=0,"一覧にない費目",IF(O2217&gt;0,"直した",IF(S2217="未分類","未分類","OK")))))))</f>
        <v/>
      </c>
    </row>
    <row r="2218">
      <c r="A2218" s="40" t="n"/>
      <c r="B2218" s="34" t="n"/>
      <c r="C2218" s="35" t="n"/>
      <c r="D2218" s="36" t="n"/>
      <c r="E2218" s="35" t="n"/>
      <c r="F2218" s="35" t="n"/>
      <c r="G2218" s="35" t="n"/>
      <c r="H2218" s="35" t="n"/>
      <c r="I2218" s="40" t="n"/>
      <c r="J2218" s="35" t="n"/>
      <c r="L2218" s="39">
        <f>IF(B2218="","",IFERROR(YEAR(B2218)*0+D2218*0+1,0))</f>
        <v/>
      </c>
      <c r="M2218" s="55">
        <f>IF(L2218&lt;&gt;1,"",IF(O2218&gt;0,IF(INDEX('分け方の表'!$O$4:$O$53,O2218)&lt;&gt;"",DATE(YEAR(INDEX('分け方の表'!$O$4:$O$53,O2218)),MONTH(INDEX('分け方の表'!$O$4:$O$53,O2218)),1),DATE(YEAR(B2218),MONTH(B2218),1)),DATE(YEAR(B2218),MONTH(B2218),1)))</f>
        <v/>
      </c>
      <c r="N2218" s="39">
        <f>IF(L2218&lt;&gt;1,"",IF(J2218="",0,IF(COUNTIFS($J$4:J2218,J2218)&gt;1,1,0)))</f>
        <v/>
      </c>
      <c r="O2218" s="39">
        <f>IF(L2218&lt;&gt;1,"",IF(J2218="",0,IFERROR(MATCH(J2218,'分け方の表'!$M$4:$M$53,0),0)))</f>
        <v/>
      </c>
      <c r="P2218" s="39">
        <f>IF(L2218&lt;&gt;1,"",IF(SUMPRODUCT((COUNTIFS(C2218,"*"&amp;'分け方の表'!$F$4:$F$23&amp;"*")&gt;0)*('分け方の表'!$F$4:$F$23&lt;&gt;"")*'分け方の表'!$I$4:$I$23)=0,99,1+COUNTIFS('分け方の表'!$I$4:$I$23,"&gt;"&amp;SUMPRODUCT((COUNTIFS(C2218,"*"&amp;'分け方の表'!$F$4:$F$23&amp;"*")&gt;0)*('分け方の表'!$F$4:$F$23&lt;&gt;"")*'分け方の表'!$I$4:$I$23))))</f>
        <v/>
      </c>
      <c r="Q2218" s="39">
        <f>IF(L2218&lt;&gt;1,"",IF(P2218&gt;=99,"",INDEX('分け方の表'!$G$4:$G$23,P2218)&amp;""))</f>
        <v/>
      </c>
      <c r="R2218" s="39">
        <f>IF(L2218&lt;&gt;1,"",IF((F2218="収入")*(G2218="給与")*(E2218&lt;&gt;"")*(COUNTIFS('分け方の表'!$J$4:$J$13,E2218)&gt;0),INDEX('分け方の表'!$K$4:$K$13,MATCH(E2218,'分け方の表'!$J$4:$J$13,0))&amp;"",IFERROR(INDEX('分け方の表'!$C$4:$C$103,MATCH(F2218&amp;"|"&amp;G2218,'分け方の表'!$D$4:$D$103,0))&amp;"",IFERROR(INDEX('分け方の表'!$C$4:$C$103,MATCH(F2218&amp;"|（ほか全部）",'分け方の表'!$D$4:$D$103,0))&amp;"","未分類"))))</f>
        <v/>
      </c>
      <c r="S2218" s="39">
        <f>IF(L2218&lt;&gt;1,"",IF(N2218=1,"",IF(IF(O2218&gt;0,INDEX('分け方の表'!$N$4:$N$53,O2218)&amp;"","")&lt;&gt;"",IF(INDEX('分け方の表'!$N$4:$N$53,O2218)="（数えない）","",INDEX('分け方の表'!$N$4:$N$53,O2218)&amp;""),IF(I2218&amp;""="1",IF((Q2218&lt;&gt;"")*(D2218&lt;0)*(IFERROR(INDEX('入力'!$E$30:$E$88,MATCH(Q2218,'入力'!$A$30:$A$88,0)),"")="貯める・増やす"),Q2218,""),IF(A2218&amp;""="0","",IF(Q2218&lt;&gt;"",Q2218,R2218))))))</f>
        <v/>
      </c>
      <c r="T2218" s="56">
        <f>IF(S2218="","",IF(IFERROR(INDEX('入力'!$E$30:$E$88,MATCH(S2218,'入力'!$A$30:$A$88,0)),"")="入るお金",D2218,-D2218))</f>
        <v/>
      </c>
      <c r="U2218" s="39">
        <f>IF(L2218="","",IF(L2218&lt;&gt;1,"見出しなど",IF(N2218=1,"重なり",IF(S2218="",IF(O2218&gt;0,"数えない（直した）",IF(I2218&amp;""="1","振替",IF(A2218&amp;""="0","計算対象外","数えない"))),IF(COUNTIFS('入力'!$A$30:$A$88,S2218)=0,"一覧にない費目",IF(O2218&gt;0,"直した",IF(S2218="未分類","未分類","OK")))))))</f>
        <v/>
      </c>
    </row>
    <row r="2219">
      <c r="A2219" s="40" t="n"/>
      <c r="B2219" s="34" t="n"/>
      <c r="C2219" s="35" t="n"/>
      <c r="D2219" s="36" t="n"/>
      <c r="E2219" s="35" t="n"/>
      <c r="F2219" s="35" t="n"/>
      <c r="G2219" s="35" t="n"/>
      <c r="H2219" s="35" t="n"/>
      <c r="I2219" s="40" t="n"/>
      <c r="J2219" s="35" t="n"/>
      <c r="L2219" s="39">
        <f>IF(B2219="","",IFERROR(YEAR(B2219)*0+D2219*0+1,0))</f>
        <v/>
      </c>
      <c r="M2219" s="55">
        <f>IF(L2219&lt;&gt;1,"",IF(O2219&gt;0,IF(INDEX('分け方の表'!$O$4:$O$53,O2219)&lt;&gt;"",DATE(YEAR(INDEX('分け方の表'!$O$4:$O$53,O2219)),MONTH(INDEX('分け方の表'!$O$4:$O$53,O2219)),1),DATE(YEAR(B2219),MONTH(B2219),1)),DATE(YEAR(B2219),MONTH(B2219),1)))</f>
        <v/>
      </c>
      <c r="N2219" s="39">
        <f>IF(L2219&lt;&gt;1,"",IF(J2219="",0,IF(COUNTIFS($J$4:J2219,J2219)&gt;1,1,0)))</f>
        <v/>
      </c>
      <c r="O2219" s="39">
        <f>IF(L2219&lt;&gt;1,"",IF(J2219="",0,IFERROR(MATCH(J2219,'分け方の表'!$M$4:$M$53,0),0)))</f>
        <v/>
      </c>
      <c r="P2219" s="39">
        <f>IF(L2219&lt;&gt;1,"",IF(SUMPRODUCT((COUNTIFS(C2219,"*"&amp;'分け方の表'!$F$4:$F$23&amp;"*")&gt;0)*('分け方の表'!$F$4:$F$23&lt;&gt;"")*'分け方の表'!$I$4:$I$23)=0,99,1+COUNTIFS('分け方の表'!$I$4:$I$23,"&gt;"&amp;SUMPRODUCT((COUNTIFS(C2219,"*"&amp;'分け方の表'!$F$4:$F$23&amp;"*")&gt;0)*('分け方の表'!$F$4:$F$23&lt;&gt;"")*'分け方の表'!$I$4:$I$23))))</f>
        <v/>
      </c>
      <c r="Q2219" s="39">
        <f>IF(L2219&lt;&gt;1,"",IF(P2219&gt;=99,"",INDEX('分け方の表'!$G$4:$G$23,P2219)&amp;""))</f>
        <v/>
      </c>
      <c r="R2219" s="39">
        <f>IF(L2219&lt;&gt;1,"",IF((F2219="収入")*(G2219="給与")*(E2219&lt;&gt;"")*(COUNTIFS('分け方の表'!$J$4:$J$13,E2219)&gt;0),INDEX('分け方の表'!$K$4:$K$13,MATCH(E2219,'分け方の表'!$J$4:$J$13,0))&amp;"",IFERROR(INDEX('分け方の表'!$C$4:$C$103,MATCH(F2219&amp;"|"&amp;G2219,'分け方の表'!$D$4:$D$103,0))&amp;"",IFERROR(INDEX('分け方の表'!$C$4:$C$103,MATCH(F2219&amp;"|（ほか全部）",'分け方の表'!$D$4:$D$103,0))&amp;"","未分類"))))</f>
        <v/>
      </c>
      <c r="S2219" s="39">
        <f>IF(L2219&lt;&gt;1,"",IF(N2219=1,"",IF(IF(O2219&gt;0,INDEX('分け方の表'!$N$4:$N$53,O2219)&amp;"","")&lt;&gt;"",IF(INDEX('分け方の表'!$N$4:$N$53,O2219)="（数えない）","",INDEX('分け方の表'!$N$4:$N$53,O2219)&amp;""),IF(I2219&amp;""="1",IF((Q2219&lt;&gt;"")*(D2219&lt;0)*(IFERROR(INDEX('入力'!$E$30:$E$88,MATCH(Q2219,'入力'!$A$30:$A$88,0)),"")="貯める・増やす"),Q2219,""),IF(A2219&amp;""="0","",IF(Q2219&lt;&gt;"",Q2219,R2219))))))</f>
        <v/>
      </c>
      <c r="T2219" s="56">
        <f>IF(S2219="","",IF(IFERROR(INDEX('入力'!$E$30:$E$88,MATCH(S2219,'入力'!$A$30:$A$88,0)),"")="入るお金",D2219,-D2219))</f>
        <v/>
      </c>
      <c r="U2219" s="39">
        <f>IF(L2219="","",IF(L2219&lt;&gt;1,"見出しなど",IF(N2219=1,"重なり",IF(S2219="",IF(O2219&gt;0,"数えない（直した）",IF(I2219&amp;""="1","振替",IF(A2219&amp;""="0","計算対象外","数えない"))),IF(COUNTIFS('入力'!$A$30:$A$88,S2219)=0,"一覧にない費目",IF(O2219&gt;0,"直した",IF(S2219="未分類","未分類","OK")))))))</f>
        <v/>
      </c>
    </row>
    <row r="2220">
      <c r="A2220" s="40" t="n"/>
      <c r="B2220" s="34" t="n"/>
      <c r="C2220" s="35" t="n"/>
      <c r="D2220" s="36" t="n"/>
      <c r="E2220" s="35" t="n"/>
      <c r="F2220" s="35" t="n"/>
      <c r="G2220" s="35" t="n"/>
      <c r="H2220" s="35" t="n"/>
      <c r="I2220" s="40" t="n"/>
      <c r="J2220" s="35" t="n"/>
      <c r="L2220" s="39">
        <f>IF(B2220="","",IFERROR(YEAR(B2220)*0+D2220*0+1,0))</f>
        <v/>
      </c>
      <c r="M2220" s="55">
        <f>IF(L2220&lt;&gt;1,"",IF(O2220&gt;0,IF(INDEX('分け方の表'!$O$4:$O$53,O2220)&lt;&gt;"",DATE(YEAR(INDEX('分け方の表'!$O$4:$O$53,O2220)),MONTH(INDEX('分け方の表'!$O$4:$O$53,O2220)),1),DATE(YEAR(B2220),MONTH(B2220),1)),DATE(YEAR(B2220),MONTH(B2220),1)))</f>
        <v/>
      </c>
      <c r="N2220" s="39">
        <f>IF(L2220&lt;&gt;1,"",IF(J2220="",0,IF(COUNTIFS($J$4:J2220,J2220)&gt;1,1,0)))</f>
        <v/>
      </c>
      <c r="O2220" s="39">
        <f>IF(L2220&lt;&gt;1,"",IF(J2220="",0,IFERROR(MATCH(J2220,'分け方の表'!$M$4:$M$53,0),0)))</f>
        <v/>
      </c>
      <c r="P2220" s="39">
        <f>IF(L2220&lt;&gt;1,"",IF(SUMPRODUCT((COUNTIFS(C2220,"*"&amp;'分け方の表'!$F$4:$F$23&amp;"*")&gt;0)*('分け方の表'!$F$4:$F$23&lt;&gt;"")*'分け方の表'!$I$4:$I$23)=0,99,1+COUNTIFS('分け方の表'!$I$4:$I$23,"&gt;"&amp;SUMPRODUCT((COUNTIFS(C2220,"*"&amp;'分け方の表'!$F$4:$F$23&amp;"*")&gt;0)*('分け方の表'!$F$4:$F$23&lt;&gt;"")*'分け方の表'!$I$4:$I$23))))</f>
        <v/>
      </c>
      <c r="Q2220" s="39">
        <f>IF(L2220&lt;&gt;1,"",IF(P2220&gt;=99,"",INDEX('分け方の表'!$G$4:$G$23,P2220)&amp;""))</f>
        <v/>
      </c>
      <c r="R2220" s="39">
        <f>IF(L2220&lt;&gt;1,"",IF((F2220="収入")*(G2220="給与")*(E2220&lt;&gt;"")*(COUNTIFS('分け方の表'!$J$4:$J$13,E2220)&gt;0),INDEX('分け方の表'!$K$4:$K$13,MATCH(E2220,'分け方の表'!$J$4:$J$13,0))&amp;"",IFERROR(INDEX('分け方の表'!$C$4:$C$103,MATCH(F2220&amp;"|"&amp;G2220,'分け方の表'!$D$4:$D$103,0))&amp;"",IFERROR(INDEX('分け方の表'!$C$4:$C$103,MATCH(F2220&amp;"|（ほか全部）",'分け方の表'!$D$4:$D$103,0))&amp;"","未分類"))))</f>
        <v/>
      </c>
      <c r="S2220" s="39">
        <f>IF(L2220&lt;&gt;1,"",IF(N2220=1,"",IF(IF(O2220&gt;0,INDEX('分け方の表'!$N$4:$N$53,O2220)&amp;"","")&lt;&gt;"",IF(INDEX('分け方の表'!$N$4:$N$53,O2220)="（数えない）","",INDEX('分け方の表'!$N$4:$N$53,O2220)&amp;""),IF(I2220&amp;""="1",IF((Q2220&lt;&gt;"")*(D2220&lt;0)*(IFERROR(INDEX('入力'!$E$30:$E$88,MATCH(Q2220,'入力'!$A$30:$A$88,0)),"")="貯める・増やす"),Q2220,""),IF(A2220&amp;""="0","",IF(Q2220&lt;&gt;"",Q2220,R2220))))))</f>
        <v/>
      </c>
      <c r="T2220" s="56">
        <f>IF(S2220="","",IF(IFERROR(INDEX('入力'!$E$30:$E$88,MATCH(S2220,'入力'!$A$30:$A$88,0)),"")="入るお金",D2220,-D2220))</f>
        <v/>
      </c>
      <c r="U2220" s="39">
        <f>IF(L2220="","",IF(L2220&lt;&gt;1,"見出しなど",IF(N2220=1,"重なり",IF(S2220="",IF(O2220&gt;0,"数えない（直した）",IF(I2220&amp;""="1","振替",IF(A2220&amp;""="0","計算対象外","数えない"))),IF(COUNTIFS('入力'!$A$30:$A$88,S2220)=0,"一覧にない費目",IF(O2220&gt;0,"直した",IF(S2220="未分類","未分類","OK")))))))</f>
        <v/>
      </c>
    </row>
    <row r="2221">
      <c r="A2221" s="40" t="n"/>
      <c r="B2221" s="34" t="n"/>
      <c r="C2221" s="35" t="n"/>
      <c r="D2221" s="36" t="n"/>
      <c r="E2221" s="35" t="n"/>
      <c r="F2221" s="35" t="n"/>
      <c r="G2221" s="35" t="n"/>
      <c r="H2221" s="35" t="n"/>
      <c r="I2221" s="40" t="n"/>
      <c r="J2221" s="35" t="n"/>
      <c r="L2221" s="39">
        <f>IF(B2221="","",IFERROR(YEAR(B2221)*0+D2221*0+1,0))</f>
        <v/>
      </c>
      <c r="M2221" s="55">
        <f>IF(L2221&lt;&gt;1,"",IF(O2221&gt;0,IF(INDEX('分け方の表'!$O$4:$O$53,O2221)&lt;&gt;"",DATE(YEAR(INDEX('分け方の表'!$O$4:$O$53,O2221)),MONTH(INDEX('分け方の表'!$O$4:$O$53,O2221)),1),DATE(YEAR(B2221),MONTH(B2221),1)),DATE(YEAR(B2221),MONTH(B2221),1)))</f>
        <v/>
      </c>
      <c r="N2221" s="39">
        <f>IF(L2221&lt;&gt;1,"",IF(J2221="",0,IF(COUNTIFS($J$4:J2221,J2221)&gt;1,1,0)))</f>
        <v/>
      </c>
      <c r="O2221" s="39">
        <f>IF(L2221&lt;&gt;1,"",IF(J2221="",0,IFERROR(MATCH(J2221,'分け方の表'!$M$4:$M$53,0),0)))</f>
        <v/>
      </c>
      <c r="P2221" s="39">
        <f>IF(L2221&lt;&gt;1,"",IF(SUMPRODUCT((COUNTIFS(C2221,"*"&amp;'分け方の表'!$F$4:$F$23&amp;"*")&gt;0)*('分け方の表'!$F$4:$F$23&lt;&gt;"")*'分け方の表'!$I$4:$I$23)=0,99,1+COUNTIFS('分け方の表'!$I$4:$I$23,"&gt;"&amp;SUMPRODUCT((COUNTIFS(C2221,"*"&amp;'分け方の表'!$F$4:$F$23&amp;"*")&gt;0)*('分け方の表'!$F$4:$F$23&lt;&gt;"")*'分け方の表'!$I$4:$I$23))))</f>
        <v/>
      </c>
      <c r="Q2221" s="39">
        <f>IF(L2221&lt;&gt;1,"",IF(P2221&gt;=99,"",INDEX('分け方の表'!$G$4:$G$23,P2221)&amp;""))</f>
        <v/>
      </c>
      <c r="R2221" s="39">
        <f>IF(L2221&lt;&gt;1,"",IF((F2221="収入")*(G2221="給与")*(E2221&lt;&gt;"")*(COUNTIFS('分け方の表'!$J$4:$J$13,E2221)&gt;0),INDEX('分け方の表'!$K$4:$K$13,MATCH(E2221,'分け方の表'!$J$4:$J$13,0))&amp;"",IFERROR(INDEX('分け方の表'!$C$4:$C$103,MATCH(F2221&amp;"|"&amp;G2221,'分け方の表'!$D$4:$D$103,0))&amp;"",IFERROR(INDEX('分け方の表'!$C$4:$C$103,MATCH(F2221&amp;"|（ほか全部）",'分け方の表'!$D$4:$D$103,0))&amp;"","未分類"))))</f>
        <v/>
      </c>
      <c r="S2221" s="39">
        <f>IF(L2221&lt;&gt;1,"",IF(N2221=1,"",IF(IF(O2221&gt;0,INDEX('分け方の表'!$N$4:$N$53,O2221)&amp;"","")&lt;&gt;"",IF(INDEX('分け方の表'!$N$4:$N$53,O2221)="（数えない）","",INDEX('分け方の表'!$N$4:$N$53,O2221)&amp;""),IF(I2221&amp;""="1",IF((Q2221&lt;&gt;"")*(D2221&lt;0)*(IFERROR(INDEX('入力'!$E$30:$E$88,MATCH(Q2221,'入力'!$A$30:$A$88,0)),"")="貯める・増やす"),Q2221,""),IF(A2221&amp;""="0","",IF(Q2221&lt;&gt;"",Q2221,R2221))))))</f>
        <v/>
      </c>
      <c r="T2221" s="56">
        <f>IF(S2221="","",IF(IFERROR(INDEX('入力'!$E$30:$E$88,MATCH(S2221,'入力'!$A$30:$A$88,0)),"")="入るお金",D2221,-D2221))</f>
        <v/>
      </c>
      <c r="U2221" s="39">
        <f>IF(L2221="","",IF(L2221&lt;&gt;1,"見出しなど",IF(N2221=1,"重なり",IF(S2221="",IF(O2221&gt;0,"数えない（直した）",IF(I2221&amp;""="1","振替",IF(A2221&amp;""="0","計算対象外","数えない"))),IF(COUNTIFS('入力'!$A$30:$A$88,S2221)=0,"一覧にない費目",IF(O2221&gt;0,"直した",IF(S2221="未分類","未分類","OK")))))))</f>
        <v/>
      </c>
    </row>
    <row r="2222">
      <c r="A2222" s="40" t="n"/>
      <c r="B2222" s="34" t="n"/>
      <c r="C2222" s="35" t="n"/>
      <c r="D2222" s="36" t="n"/>
      <c r="E2222" s="35" t="n"/>
      <c r="F2222" s="35" t="n"/>
      <c r="G2222" s="35" t="n"/>
      <c r="H2222" s="35" t="n"/>
      <c r="I2222" s="40" t="n"/>
      <c r="J2222" s="35" t="n"/>
      <c r="L2222" s="39">
        <f>IF(B2222="","",IFERROR(YEAR(B2222)*0+D2222*0+1,0))</f>
        <v/>
      </c>
      <c r="M2222" s="55">
        <f>IF(L2222&lt;&gt;1,"",IF(O2222&gt;0,IF(INDEX('分け方の表'!$O$4:$O$53,O2222)&lt;&gt;"",DATE(YEAR(INDEX('分け方の表'!$O$4:$O$53,O2222)),MONTH(INDEX('分け方の表'!$O$4:$O$53,O2222)),1),DATE(YEAR(B2222),MONTH(B2222),1)),DATE(YEAR(B2222),MONTH(B2222),1)))</f>
        <v/>
      </c>
      <c r="N2222" s="39">
        <f>IF(L2222&lt;&gt;1,"",IF(J2222="",0,IF(COUNTIFS($J$4:J2222,J2222)&gt;1,1,0)))</f>
        <v/>
      </c>
      <c r="O2222" s="39">
        <f>IF(L2222&lt;&gt;1,"",IF(J2222="",0,IFERROR(MATCH(J2222,'分け方の表'!$M$4:$M$53,0),0)))</f>
        <v/>
      </c>
      <c r="P2222" s="39">
        <f>IF(L2222&lt;&gt;1,"",IF(SUMPRODUCT((COUNTIFS(C2222,"*"&amp;'分け方の表'!$F$4:$F$23&amp;"*")&gt;0)*('分け方の表'!$F$4:$F$23&lt;&gt;"")*'分け方の表'!$I$4:$I$23)=0,99,1+COUNTIFS('分け方の表'!$I$4:$I$23,"&gt;"&amp;SUMPRODUCT((COUNTIFS(C2222,"*"&amp;'分け方の表'!$F$4:$F$23&amp;"*")&gt;0)*('分け方の表'!$F$4:$F$23&lt;&gt;"")*'分け方の表'!$I$4:$I$23))))</f>
        <v/>
      </c>
      <c r="Q2222" s="39">
        <f>IF(L2222&lt;&gt;1,"",IF(P2222&gt;=99,"",INDEX('分け方の表'!$G$4:$G$23,P2222)&amp;""))</f>
        <v/>
      </c>
      <c r="R2222" s="39">
        <f>IF(L2222&lt;&gt;1,"",IF((F2222="収入")*(G2222="給与")*(E2222&lt;&gt;"")*(COUNTIFS('分け方の表'!$J$4:$J$13,E2222)&gt;0),INDEX('分け方の表'!$K$4:$K$13,MATCH(E2222,'分け方の表'!$J$4:$J$13,0))&amp;"",IFERROR(INDEX('分け方の表'!$C$4:$C$103,MATCH(F2222&amp;"|"&amp;G2222,'分け方の表'!$D$4:$D$103,0))&amp;"",IFERROR(INDEX('分け方の表'!$C$4:$C$103,MATCH(F2222&amp;"|（ほか全部）",'分け方の表'!$D$4:$D$103,0))&amp;"","未分類"))))</f>
        <v/>
      </c>
      <c r="S2222" s="39">
        <f>IF(L2222&lt;&gt;1,"",IF(N2222=1,"",IF(IF(O2222&gt;0,INDEX('分け方の表'!$N$4:$N$53,O2222)&amp;"","")&lt;&gt;"",IF(INDEX('分け方の表'!$N$4:$N$53,O2222)="（数えない）","",INDEX('分け方の表'!$N$4:$N$53,O2222)&amp;""),IF(I2222&amp;""="1",IF((Q2222&lt;&gt;"")*(D2222&lt;0)*(IFERROR(INDEX('入力'!$E$30:$E$88,MATCH(Q2222,'入力'!$A$30:$A$88,0)),"")="貯める・増やす"),Q2222,""),IF(A2222&amp;""="0","",IF(Q2222&lt;&gt;"",Q2222,R2222))))))</f>
        <v/>
      </c>
      <c r="T2222" s="56">
        <f>IF(S2222="","",IF(IFERROR(INDEX('入力'!$E$30:$E$88,MATCH(S2222,'入力'!$A$30:$A$88,0)),"")="入るお金",D2222,-D2222))</f>
        <v/>
      </c>
      <c r="U2222" s="39">
        <f>IF(L2222="","",IF(L2222&lt;&gt;1,"見出しなど",IF(N2222=1,"重なり",IF(S2222="",IF(O2222&gt;0,"数えない（直した）",IF(I2222&amp;""="1","振替",IF(A2222&amp;""="0","計算対象外","数えない"))),IF(COUNTIFS('入力'!$A$30:$A$88,S2222)=0,"一覧にない費目",IF(O2222&gt;0,"直した",IF(S2222="未分類","未分類","OK")))))))</f>
        <v/>
      </c>
    </row>
    <row r="2223">
      <c r="A2223" s="40" t="n"/>
      <c r="B2223" s="34" t="n"/>
      <c r="C2223" s="35" t="n"/>
      <c r="D2223" s="36" t="n"/>
      <c r="E2223" s="35" t="n"/>
      <c r="F2223" s="35" t="n"/>
      <c r="G2223" s="35" t="n"/>
      <c r="H2223" s="35" t="n"/>
      <c r="I2223" s="40" t="n"/>
      <c r="J2223" s="35" t="n"/>
      <c r="L2223" s="39">
        <f>IF(B2223="","",IFERROR(YEAR(B2223)*0+D2223*0+1,0))</f>
        <v/>
      </c>
      <c r="M2223" s="55">
        <f>IF(L2223&lt;&gt;1,"",IF(O2223&gt;0,IF(INDEX('分け方の表'!$O$4:$O$53,O2223)&lt;&gt;"",DATE(YEAR(INDEX('分け方の表'!$O$4:$O$53,O2223)),MONTH(INDEX('分け方の表'!$O$4:$O$53,O2223)),1),DATE(YEAR(B2223),MONTH(B2223),1)),DATE(YEAR(B2223),MONTH(B2223),1)))</f>
        <v/>
      </c>
      <c r="N2223" s="39">
        <f>IF(L2223&lt;&gt;1,"",IF(J2223="",0,IF(COUNTIFS($J$4:J2223,J2223)&gt;1,1,0)))</f>
        <v/>
      </c>
      <c r="O2223" s="39">
        <f>IF(L2223&lt;&gt;1,"",IF(J2223="",0,IFERROR(MATCH(J2223,'分け方の表'!$M$4:$M$53,0),0)))</f>
        <v/>
      </c>
      <c r="P2223" s="39">
        <f>IF(L2223&lt;&gt;1,"",IF(SUMPRODUCT((COUNTIFS(C2223,"*"&amp;'分け方の表'!$F$4:$F$23&amp;"*")&gt;0)*('分け方の表'!$F$4:$F$23&lt;&gt;"")*'分け方の表'!$I$4:$I$23)=0,99,1+COUNTIFS('分け方の表'!$I$4:$I$23,"&gt;"&amp;SUMPRODUCT((COUNTIFS(C2223,"*"&amp;'分け方の表'!$F$4:$F$23&amp;"*")&gt;0)*('分け方の表'!$F$4:$F$23&lt;&gt;"")*'分け方の表'!$I$4:$I$23))))</f>
        <v/>
      </c>
      <c r="Q2223" s="39">
        <f>IF(L2223&lt;&gt;1,"",IF(P2223&gt;=99,"",INDEX('分け方の表'!$G$4:$G$23,P2223)&amp;""))</f>
        <v/>
      </c>
      <c r="R2223" s="39">
        <f>IF(L2223&lt;&gt;1,"",IF((F2223="収入")*(G2223="給与")*(E2223&lt;&gt;"")*(COUNTIFS('分け方の表'!$J$4:$J$13,E2223)&gt;0),INDEX('分け方の表'!$K$4:$K$13,MATCH(E2223,'分け方の表'!$J$4:$J$13,0))&amp;"",IFERROR(INDEX('分け方の表'!$C$4:$C$103,MATCH(F2223&amp;"|"&amp;G2223,'分け方の表'!$D$4:$D$103,0))&amp;"",IFERROR(INDEX('分け方の表'!$C$4:$C$103,MATCH(F2223&amp;"|（ほか全部）",'分け方の表'!$D$4:$D$103,0))&amp;"","未分類"))))</f>
        <v/>
      </c>
      <c r="S2223" s="39">
        <f>IF(L2223&lt;&gt;1,"",IF(N2223=1,"",IF(IF(O2223&gt;0,INDEX('分け方の表'!$N$4:$N$53,O2223)&amp;"","")&lt;&gt;"",IF(INDEX('分け方の表'!$N$4:$N$53,O2223)="（数えない）","",INDEX('分け方の表'!$N$4:$N$53,O2223)&amp;""),IF(I2223&amp;""="1",IF((Q2223&lt;&gt;"")*(D2223&lt;0)*(IFERROR(INDEX('入力'!$E$30:$E$88,MATCH(Q2223,'入力'!$A$30:$A$88,0)),"")="貯める・増やす"),Q2223,""),IF(A2223&amp;""="0","",IF(Q2223&lt;&gt;"",Q2223,R2223))))))</f>
        <v/>
      </c>
      <c r="T2223" s="56">
        <f>IF(S2223="","",IF(IFERROR(INDEX('入力'!$E$30:$E$88,MATCH(S2223,'入力'!$A$30:$A$88,0)),"")="入るお金",D2223,-D2223))</f>
        <v/>
      </c>
      <c r="U2223" s="39">
        <f>IF(L2223="","",IF(L2223&lt;&gt;1,"見出しなど",IF(N2223=1,"重なり",IF(S2223="",IF(O2223&gt;0,"数えない（直した）",IF(I2223&amp;""="1","振替",IF(A2223&amp;""="0","計算対象外","数えない"))),IF(COUNTIFS('入力'!$A$30:$A$88,S2223)=0,"一覧にない費目",IF(O2223&gt;0,"直した",IF(S2223="未分類","未分類","OK")))))))</f>
        <v/>
      </c>
    </row>
    <row r="2224">
      <c r="A2224" s="40" t="n"/>
      <c r="B2224" s="34" t="n"/>
      <c r="C2224" s="35" t="n"/>
      <c r="D2224" s="36" t="n"/>
      <c r="E2224" s="35" t="n"/>
      <c r="F2224" s="35" t="n"/>
      <c r="G2224" s="35" t="n"/>
      <c r="H2224" s="35" t="n"/>
      <c r="I2224" s="40" t="n"/>
      <c r="J2224" s="35" t="n"/>
      <c r="L2224" s="39">
        <f>IF(B2224="","",IFERROR(YEAR(B2224)*0+D2224*0+1,0))</f>
        <v/>
      </c>
      <c r="M2224" s="55">
        <f>IF(L2224&lt;&gt;1,"",IF(O2224&gt;0,IF(INDEX('分け方の表'!$O$4:$O$53,O2224)&lt;&gt;"",DATE(YEAR(INDEX('分け方の表'!$O$4:$O$53,O2224)),MONTH(INDEX('分け方の表'!$O$4:$O$53,O2224)),1),DATE(YEAR(B2224),MONTH(B2224),1)),DATE(YEAR(B2224),MONTH(B2224),1)))</f>
        <v/>
      </c>
      <c r="N2224" s="39">
        <f>IF(L2224&lt;&gt;1,"",IF(J2224="",0,IF(COUNTIFS($J$4:J2224,J2224)&gt;1,1,0)))</f>
        <v/>
      </c>
      <c r="O2224" s="39">
        <f>IF(L2224&lt;&gt;1,"",IF(J2224="",0,IFERROR(MATCH(J2224,'分け方の表'!$M$4:$M$53,0),0)))</f>
        <v/>
      </c>
      <c r="P2224" s="39">
        <f>IF(L2224&lt;&gt;1,"",IF(SUMPRODUCT((COUNTIFS(C2224,"*"&amp;'分け方の表'!$F$4:$F$23&amp;"*")&gt;0)*('分け方の表'!$F$4:$F$23&lt;&gt;"")*'分け方の表'!$I$4:$I$23)=0,99,1+COUNTIFS('分け方の表'!$I$4:$I$23,"&gt;"&amp;SUMPRODUCT((COUNTIFS(C2224,"*"&amp;'分け方の表'!$F$4:$F$23&amp;"*")&gt;0)*('分け方の表'!$F$4:$F$23&lt;&gt;"")*'分け方の表'!$I$4:$I$23))))</f>
        <v/>
      </c>
      <c r="Q2224" s="39">
        <f>IF(L2224&lt;&gt;1,"",IF(P2224&gt;=99,"",INDEX('分け方の表'!$G$4:$G$23,P2224)&amp;""))</f>
        <v/>
      </c>
      <c r="R2224" s="39">
        <f>IF(L2224&lt;&gt;1,"",IF((F2224="収入")*(G2224="給与")*(E2224&lt;&gt;"")*(COUNTIFS('分け方の表'!$J$4:$J$13,E2224)&gt;0),INDEX('分け方の表'!$K$4:$K$13,MATCH(E2224,'分け方の表'!$J$4:$J$13,0))&amp;"",IFERROR(INDEX('分け方の表'!$C$4:$C$103,MATCH(F2224&amp;"|"&amp;G2224,'分け方の表'!$D$4:$D$103,0))&amp;"",IFERROR(INDEX('分け方の表'!$C$4:$C$103,MATCH(F2224&amp;"|（ほか全部）",'分け方の表'!$D$4:$D$103,0))&amp;"","未分類"))))</f>
        <v/>
      </c>
      <c r="S2224" s="39">
        <f>IF(L2224&lt;&gt;1,"",IF(N2224=1,"",IF(IF(O2224&gt;0,INDEX('分け方の表'!$N$4:$N$53,O2224)&amp;"","")&lt;&gt;"",IF(INDEX('分け方の表'!$N$4:$N$53,O2224)="（数えない）","",INDEX('分け方の表'!$N$4:$N$53,O2224)&amp;""),IF(I2224&amp;""="1",IF((Q2224&lt;&gt;"")*(D2224&lt;0)*(IFERROR(INDEX('入力'!$E$30:$E$88,MATCH(Q2224,'入力'!$A$30:$A$88,0)),"")="貯める・増やす"),Q2224,""),IF(A2224&amp;""="0","",IF(Q2224&lt;&gt;"",Q2224,R2224))))))</f>
        <v/>
      </c>
      <c r="T2224" s="56">
        <f>IF(S2224="","",IF(IFERROR(INDEX('入力'!$E$30:$E$88,MATCH(S2224,'入力'!$A$30:$A$88,0)),"")="入るお金",D2224,-D2224))</f>
        <v/>
      </c>
      <c r="U2224" s="39">
        <f>IF(L2224="","",IF(L2224&lt;&gt;1,"見出しなど",IF(N2224=1,"重なり",IF(S2224="",IF(O2224&gt;0,"数えない（直した）",IF(I2224&amp;""="1","振替",IF(A2224&amp;""="0","計算対象外","数えない"))),IF(COUNTIFS('入力'!$A$30:$A$88,S2224)=0,"一覧にない費目",IF(O2224&gt;0,"直した",IF(S2224="未分類","未分類","OK")))))))</f>
        <v/>
      </c>
    </row>
    <row r="2225">
      <c r="A2225" s="40" t="n"/>
      <c r="B2225" s="34" t="n"/>
      <c r="C2225" s="35" t="n"/>
      <c r="D2225" s="36" t="n"/>
      <c r="E2225" s="35" t="n"/>
      <c r="F2225" s="35" t="n"/>
      <c r="G2225" s="35" t="n"/>
      <c r="H2225" s="35" t="n"/>
      <c r="I2225" s="40" t="n"/>
      <c r="J2225" s="35" t="n"/>
      <c r="L2225" s="39">
        <f>IF(B2225="","",IFERROR(YEAR(B2225)*0+D2225*0+1,0))</f>
        <v/>
      </c>
      <c r="M2225" s="55">
        <f>IF(L2225&lt;&gt;1,"",IF(O2225&gt;0,IF(INDEX('分け方の表'!$O$4:$O$53,O2225)&lt;&gt;"",DATE(YEAR(INDEX('分け方の表'!$O$4:$O$53,O2225)),MONTH(INDEX('分け方の表'!$O$4:$O$53,O2225)),1),DATE(YEAR(B2225),MONTH(B2225),1)),DATE(YEAR(B2225),MONTH(B2225),1)))</f>
        <v/>
      </c>
      <c r="N2225" s="39">
        <f>IF(L2225&lt;&gt;1,"",IF(J2225="",0,IF(COUNTIFS($J$4:J2225,J2225)&gt;1,1,0)))</f>
        <v/>
      </c>
      <c r="O2225" s="39">
        <f>IF(L2225&lt;&gt;1,"",IF(J2225="",0,IFERROR(MATCH(J2225,'分け方の表'!$M$4:$M$53,0),0)))</f>
        <v/>
      </c>
      <c r="P2225" s="39">
        <f>IF(L2225&lt;&gt;1,"",IF(SUMPRODUCT((COUNTIFS(C2225,"*"&amp;'分け方の表'!$F$4:$F$23&amp;"*")&gt;0)*('分け方の表'!$F$4:$F$23&lt;&gt;"")*'分け方の表'!$I$4:$I$23)=0,99,1+COUNTIFS('分け方の表'!$I$4:$I$23,"&gt;"&amp;SUMPRODUCT((COUNTIFS(C2225,"*"&amp;'分け方の表'!$F$4:$F$23&amp;"*")&gt;0)*('分け方の表'!$F$4:$F$23&lt;&gt;"")*'分け方の表'!$I$4:$I$23))))</f>
        <v/>
      </c>
      <c r="Q2225" s="39">
        <f>IF(L2225&lt;&gt;1,"",IF(P2225&gt;=99,"",INDEX('分け方の表'!$G$4:$G$23,P2225)&amp;""))</f>
        <v/>
      </c>
      <c r="R2225" s="39">
        <f>IF(L2225&lt;&gt;1,"",IF((F2225="収入")*(G2225="給与")*(E2225&lt;&gt;"")*(COUNTIFS('分け方の表'!$J$4:$J$13,E2225)&gt;0),INDEX('分け方の表'!$K$4:$K$13,MATCH(E2225,'分け方の表'!$J$4:$J$13,0))&amp;"",IFERROR(INDEX('分け方の表'!$C$4:$C$103,MATCH(F2225&amp;"|"&amp;G2225,'分け方の表'!$D$4:$D$103,0))&amp;"",IFERROR(INDEX('分け方の表'!$C$4:$C$103,MATCH(F2225&amp;"|（ほか全部）",'分け方の表'!$D$4:$D$103,0))&amp;"","未分類"))))</f>
        <v/>
      </c>
      <c r="S2225" s="39">
        <f>IF(L2225&lt;&gt;1,"",IF(N2225=1,"",IF(IF(O2225&gt;0,INDEX('分け方の表'!$N$4:$N$53,O2225)&amp;"","")&lt;&gt;"",IF(INDEX('分け方の表'!$N$4:$N$53,O2225)="（数えない）","",INDEX('分け方の表'!$N$4:$N$53,O2225)&amp;""),IF(I2225&amp;""="1",IF((Q2225&lt;&gt;"")*(D2225&lt;0)*(IFERROR(INDEX('入力'!$E$30:$E$88,MATCH(Q2225,'入力'!$A$30:$A$88,0)),"")="貯める・増やす"),Q2225,""),IF(A2225&amp;""="0","",IF(Q2225&lt;&gt;"",Q2225,R2225))))))</f>
        <v/>
      </c>
      <c r="T2225" s="56">
        <f>IF(S2225="","",IF(IFERROR(INDEX('入力'!$E$30:$E$88,MATCH(S2225,'入力'!$A$30:$A$88,0)),"")="入るお金",D2225,-D2225))</f>
        <v/>
      </c>
      <c r="U2225" s="39">
        <f>IF(L2225="","",IF(L2225&lt;&gt;1,"見出しなど",IF(N2225=1,"重なり",IF(S2225="",IF(O2225&gt;0,"数えない（直した）",IF(I2225&amp;""="1","振替",IF(A2225&amp;""="0","計算対象外","数えない"))),IF(COUNTIFS('入力'!$A$30:$A$88,S2225)=0,"一覧にない費目",IF(O2225&gt;0,"直した",IF(S2225="未分類","未分類","OK")))))))</f>
        <v/>
      </c>
    </row>
    <row r="2226">
      <c r="A2226" s="40" t="n"/>
      <c r="B2226" s="34" t="n"/>
      <c r="C2226" s="35" t="n"/>
      <c r="D2226" s="36" t="n"/>
      <c r="E2226" s="35" t="n"/>
      <c r="F2226" s="35" t="n"/>
      <c r="G2226" s="35" t="n"/>
      <c r="H2226" s="35" t="n"/>
      <c r="I2226" s="40" t="n"/>
      <c r="J2226" s="35" t="n"/>
      <c r="L2226" s="39">
        <f>IF(B2226="","",IFERROR(YEAR(B2226)*0+D2226*0+1,0))</f>
        <v/>
      </c>
      <c r="M2226" s="55">
        <f>IF(L2226&lt;&gt;1,"",IF(O2226&gt;0,IF(INDEX('分け方の表'!$O$4:$O$53,O2226)&lt;&gt;"",DATE(YEAR(INDEX('分け方の表'!$O$4:$O$53,O2226)),MONTH(INDEX('分け方の表'!$O$4:$O$53,O2226)),1),DATE(YEAR(B2226),MONTH(B2226),1)),DATE(YEAR(B2226),MONTH(B2226),1)))</f>
        <v/>
      </c>
      <c r="N2226" s="39">
        <f>IF(L2226&lt;&gt;1,"",IF(J2226="",0,IF(COUNTIFS($J$4:J2226,J2226)&gt;1,1,0)))</f>
        <v/>
      </c>
      <c r="O2226" s="39">
        <f>IF(L2226&lt;&gt;1,"",IF(J2226="",0,IFERROR(MATCH(J2226,'分け方の表'!$M$4:$M$53,0),0)))</f>
        <v/>
      </c>
      <c r="P2226" s="39">
        <f>IF(L2226&lt;&gt;1,"",IF(SUMPRODUCT((COUNTIFS(C2226,"*"&amp;'分け方の表'!$F$4:$F$23&amp;"*")&gt;0)*('分け方の表'!$F$4:$F$23&lt;&gt;"")*'分け方の表'!$I$4:$I$23)=0,99,1+COUNTIFS('分け方の表'!$I$4:$I$23,"&gt;"&amp;SUMPRODUCT((COUNTIFS(C2226,"*"&amp;'分け方の表'!$F$4:$F$23&amp;"*")&gt;0)*('分け方の表'!$F$4:$F$23&lt;&gt;"")*'分け方の表'!$I$4:$I$23))))</f>
        <v/>
      </c>
      <c r="Q2226" s="39">
        <f>IF(L2226&lt;&gt;1,"",IF(P2226&gt;=99,"",INDEX('分け方の表'!$G$4:$G$23,P2226)&amp;""))</f>
        <v/>
      </c>
      <c r="R2226" s="39">
        <f>IF(L2226&lt;&gt;1,"",IF((F2226="収入")*(G2226="給与")*(E2226&lt;&gt;"")*(COUNTIFS('分け方の表'!$J$4:$J$13,E2226)&gt;0),INDEX('分け方の表'!$K$4:$K$13,MATCH(E2226,'分け方の表'!$J$4:$J$13,0))&amp;"",IFERROR(INDEX('分け方の表'!$C$4:$C$103,MATCH(F2226&amp;"|"&amp;G2226,'分け方の表'!$D$4:$D$103,0))&amp;"",IFERROR(INDEX('分け方の表'!$C$4:$C$103,MATCH(F2226&amp;"|（ほか全部）",'分け方の表'!$D$4:$D$103,0))&amp;"","未分類"))))</f>
        <v/>
      </c>
      <c r="S2226" s="39">
        <f>IF(L2226&lt;&gt;1,"",IF(N2226=1,"",IF(IF(O2226&gt;0,INDEX('分け方の表'!$N$4:$N$53,O2226)&amp;"","")&lt;&gt;"",IF(INDEX('分け方の表'!$N$4:$N$53,O2226)="（数えない）","",INDEX('分け方の表'!$N$4:$N$53,O2226)&amp;""),IF(I2226&amp;""="1",IF((Q2226&lt;&gt;"")*(D2226&lt;0)*(IFERROR(INDEX('入力'!$E$30:$E$88,MATCH(Q2226,'入力'!$A$30:$A$88,0)),"")="貯める・増やす"),Q2226,""),IF(A2226&amp;""="0","",IF(Q2226&lt;&gt;"",Q2226,R2226))))))</f>
        <v/>
      </c>
      <c r="T2226" s="56">
        <f>IF(S2226="","",IF(IFERROR(INDEX('入力'!$E$30:$E$88,MATCH(S2226,'入力'!$A$30:$A$88,0)),"")="入るお金",D2226,-D2226))</f>
        <v/>
      </c>
      <c r="U2226" s="39">
        <f>IF(L2226="","",IF(L2226&lt;&gt;1,"見出しなど",IF(N2226=1,"重なり",IF(S2226="",IF(O2226&gt;0,"数えない（直した）",IF(I2226&amp;""="1","振替",IF(A2226&amp;""="0","計算対象外","数えない"))),IF(COUNTIFS('入力'!$A$30:$A$88,S2226)=0,"一覧にない費目",IF(O2226&gt;0,"直した",IF(S2226="未分類","未分類","OK")))))))</f>
        <v/>
      </c>
    </row>
    <row r="2227">
      <c r="A2227" s="40" t="n"/>
      <c r="B2227" s="34" t="n"/>
      <c r="C2227" s="35" t="n"/>
      <c r="D2227" s="36" t="n"/>
      <c r="E2227" s="35" t="n"/>
      <c r="F2227" s="35" t="n"/>
      <c r="G2227" s="35" t="n"/>
      <c r="H2227" s="35" t="n"/>
      <c r="I2227" s="40" t="n"/>
      <c r="J2227" s="35" t="n"/>
      <c r="L2227" s="39">
        <f>IF(B2227="","",IFERROR(YEAR(B2227)*0+D2227*0+1,0))</f>
        <v/>
      </c>
      <c r="M2227" s="55">
        <f>IF(L2227&lt;&gt;1,"",IF(O2227&gt;0,IF(INDEX('分け方の表'!$O$4:$O$53,O2227)&lt;&gt;"",DATE(YEAR(INDEX('分け方の表'!$O$4:$O$53,O2227)),MONTH(INDEX('分け方の表'!$O$4:$O$53,O2227)),1),DATE(YEAR(B2227),MONTH(B2227),1)),DATE(YEAR(B2227),MONTH(B2227),1)))</f>
        <v/>
      </c>
      <c r="N2227" s="39">
        <f>IF(L2227&lt;&gt;1,"",IF(J2227="",0,IF(COUNTIFS($J$4:J2227,J2227)&gt;1,1,0)))</f>
        <v/>
      </c>
      <c r="O2227" s="39">
        <f>IF(L2227&lt;&gt;1,"",IF(J2227="",0,IFERROR(MATCH(J2227,'分け方の表'!$M$4:$M$53,0),0)))</f>
        <v/>
      </c>
      <c r="P2227" s="39">
        <f>IF(L2227&lt;&gt;1,"",IF(SUMPRODUCT((COUNTIFS(C2227,"*"&amp;'分け方の表'!$F$4:$F$23&amp;"*")&gt;0)*('分け方の表'!$F$4:$F$23&lt;&gt;"")*'分け方の表'!$I$4:$I$23)=0,99,1+COUNTIFS('分け方の表'!$I$4:$I$23,"&gt;"&amp;SUMPRODUCT((COUNTIFS(C2227,"*"&amp;'分け方の表'!$F$4:$F$23&amp;"*")&gt;0)*('分け方の表'!$F$4:$F$23&lt;&gt;"")*'分け方の表'!$I$4:$I$23))))</f>
        <v/>
      </c>
      <c r="Q2227" s="39">
        <f>IF(L2227&lt;&gt;1,"",IF(P2227&gt;=99,"",INDEX('分け方の表'!$G$4:$G$23,P2227)&amp;""))</f>
        <v/>
      </c>
      <c r="R2227" s="39">
        <f>IF(L2227&lt;&gt;1,"",IF((F2227="収入")*(G2227="給与")*(E2227&lt;&gt;"")*(COUNTIFS('分け方の表'!$J$4:$J$13,E2227)&gt;0),INDEX('分け方の表'!$K$4:$K$13,MATCH(E2227,'分け方の表'!$J$4:$J$13,0))&amp;"",IFERROR(INDEX('分け方の表'!$C$4:$C$103,MATCH(F2227&amp;"|"&amp;G2227,'分け方の表'!$D$4:$D$103,0))&amp;"",IFERROR(INDEX('分け方の表'!$C$4:$C$103,MATCH(F2227&amp;"|（ほか全部）",'分け方の表'!$D$4:$D$103,0))&amp;"","未分類"))))</f>
        <v/>
      </c>
      <c r="S2227" s="39">
        <f>IF(L2227&lt;&gt;1,"",IF(N2227=1,"",IF(IF(O2227&gt;0,INDEX('分け方の表'!$N$4:$N$53,O2227)&amp;"","")&lt;&gt;"",IF(INDEX('分け方の表'!$N$4:$N$53,O2227)="（数えない）","",INDEX('分け方の表'!$N$4:$N$53,O2227)&amp;""),IF(I2227&amp;""="1",IF((Q2227&lt;&gt;"")*(D2227&lt;0)*(IFERROR(INDEX('入力'!$E$30:$E$88,MATCH(Q2227,'入力'!$A$30:$A$88,0)),"")="貯める・増やす"),Q2227,""),IF(A2227&amp;""="0","",IF(Q2227&lt;&gt;"",Q2227,R2227))))))</f>
        <v/>
      </c>
      <c r="T2227" s="56">
        <f>IF(S2227="","",IF(IFERROR(INDEX('入力'!$E$30:$E$88,MATCH(S2227,'入力'!$A$30:$A$88,0)),"")="入るお金",D2227,-D2227))</f>
        <v/>
      </c>
      <c r="U2227" s="39">
        <f>IF(L2227="","",IF(L2227&lt;&gt;1,"見出しなど",IF(N2227=1,"重なり",IF(S2227="",IF(O2227&gt;0,"数えない（直した）",IF(I2227&amp;""="1","振替",IF(A2227&amp;""="0","計算対象外","数えない"))),IF(COUNTIFS('入力'!$A$30:$A$88,S2227)=0,"一覧にない費目",IF(O2227&gt;0,"直した",IF(S2227="未分類","未分類","OK")))))))</f>
        <v/>
      </c>
    </row>
    <row r="2228">
      <c r="A2228" s="40" t="n"/>
      <c r="B2228" s="34" t="n"/>
      <c r="C2228" s="35" t="n"/>
      <c r="D2228" s="36" t="n"/>
      <c r="E2228" s="35" t="n"/>
      <c r="F2228" s="35" t="n"/>
      <c r="G2228" s="35" t="n"/>
      <c r="H2228" s="35" t="n"/>
      <c r="I2228" s="40" t="n"/>
      <c r="J2228" s="35" t="n"/>
      <c r="L2228" s="39">
        <f>IF(B2228="","",IFERROR(YEAR(B2228)*0+D2228*0+1,0))</f>
        <v/>
      </c>
      <c r="M2228" s="55">
        <f>IF(L2228&lt;&gt;1,"",IF(O2228&gt;0,IF(INDEX('分け方の表'!$O$4:$O$53,O2228)&lt;&gt;"",DATE(YEAR(INDEX('分け方の表'!$O$4:$O$53,O2228)),MONTH(INDEX('分け方の表'!$O$4:$O$53,O2228)),1),DATE(YEAR(B2228),MONTH(B2228),1)),DATE(YEAR(B2228),MONTH(B2228),1)))</f>
        <v/>
      </c>
      <c r="N2228" s="39">
        <f>IF(L2228&lt;&gt;1,"",IF(J2228="",0,IF(COUNTIFS($J$4:J2228,J2228)&gt;1,1,0)))</f>
        <v/>
      </c>
      <c r="O2228" s="39">
        <f>IF(L2228&lt;&gt;1,"",IF(J2228="",0,IFERROR(MATCH(J2228,'分け方の表'!$M$4:$M$53,0),0)))</f>
        <v/>
      </c>
      <c r="P2228" s="39">
        <f>IF(L2228&lt;&gt;1,"",IF(SUMPRODUCT((COUNTIFS(C2228,"*"&amp;'分け方の表'!$F$4:$F$23&amp;"*")&gt;0)*('分け方の表'!$F$4:$F$23&lt;&gt;"")*'分け方の表'!$I$4:$I$23)=0,99,1+COUNTIFS('分け方の表'!$I$4:$I$23,"&gt;"&amp;SUMPRODUCT((COUNTIFS(C2228,"*"&amp;'分け方の表'!$F$4:$F$23&amp;"*")&gt;0)*('分け方の表'!$F$4:$F$23&lt;&gt;"")*'分け方の表'!$I$4:$I$23))))</f>
        <v/>
      </c>
      <c r="Q2228" s="39">
        <f>IF(L2228&lt;&gt;1,"",IF(P2228&gt;=99,"",INDEX('分け方の表'!$G$4:$G$23,P2228)&amp;""))</f>
        <v/>
      </c>
      <c r="R2228" s="39">
        <f>IF(L2228&lt;&gt;1,"",IF((F2228="収入")*(G2228="給与")*(E2228&lt;&gt;"")*(COUNTIFS('分け方の表'!$J$4:$J$13,E2228)&gt;0),INDEX('分け方の表'!$K$4:$K$13,MATCH(E2228,'分け方の表'!$J$4:$J$13,0))&amp;"",IFERROR(INDEX('分け方の表'!$C$4:$C$103,MATCH(F2228&amp;"|"&amp;G2228,'分け方の表'!$D$4:$D$103,0))&amp;"",IFERROR(INDEX('分け方の表'!$C$4:$C$103,MATCH(F2228&amp;"|（ほか全部）",'分け方の表'!$D$4:$D$103,0))&amp;"","未分類"))))</f>
        <v/>
      </c>
      <c r="S2228" s="39">
        <f>IF(L2228&lt;&gt;1,"",IF(N2228=1,"",IF(IF(O2228&gt;0,INDEX('分け方の表'!$N$4:$N$53,O2228)&amp;"","")&lt;&gt;"",IF(INDEX('分け方の表'!$N$4:$N$53,O2228)="（数えない）","",INDEX('分け方の表'!$N$4:$N$53,O2228)&amp;""),IF(I2228&amp;""="1",IF((Q2228&lt;&gt;"")*(D2228&lt;0)*(IFERROR(INDEX('入力'!$E$30:$E$88,MATCH(Q2228,'入力'!$A$30:$A$88,0)),"")="貯める・増やす"),Q2228,""),IF(A2228&amp;""="0","",IF(Q2228&lt;&gt;"",Q2228,R2228))))))</f>
        <v/>
      </c>
      <c r="T2228" s="56">
        <f>IF(S2228="","",IF(IFERROR(INDEX('入力'!$E$30:$E$88,MATCH(S2228,'入力'!$A$30:$A$88,0)),"")="入るお金",D2228,-D2228))</f>
        <v/>
      </c>
      <c r="U2228" s="39">
        <f>IF(L2228="","",IF(L2228&lt;&gt;1,"見出しなど",IF(N2228=1,"重なり",IF(S2228="",IF(O2228&gt;0,"数えない（直した）",IF(I2228&amp;""="1","振替",IF(A2228&amp;""="0","計算対象外","数えない"))),IF(COUNTIFS('入力'!$A$30:$A$88,S2228)=0,"一覧にない費目",IF(O2228&gt;0,"直した",IF(S2228="未分類","未分類","OK")))))))</f>
        <v/>
      </c>
    </row>
    <row r="2229">
      <c r="A2229" s="40" t="n"/>
      <c r="B2229" s="34" t="n"/>
      <c r="C2229" s="35" t="n"/>
      <c r="D2229" s="36" t="n"/>
      <c r="E2229" s="35" t="n"/>
      <c r="F2229" s="35" t="n"/>
      <c r="G2229" s="35" t="n"/>
      <c r="H2229" s="35" t="n"/>
      <c r="I2229" s="40" t="n"/>
      <c r="J2229" s="35" t="n"/>
      <c r="L2229" s="39">
        <f>IF(B2229="","",IFERROR(YEAR(B2229)*0+D2229*0+1,0))</f>
        <v/>
      </c>
      <c r="M2229" s="55">
        <f>IF(L2229&lt;&gt;1,"",IF(O2229&gt;0,IF(INDEX('分け方の表'!$O$4:$O$53,O2229)&lt;&gt;"",DATE(YEAR(INDEX('分け方の表'!$O$4:$O$53,O2229)),MONTH(INDEX('分け方の表'!$O$4:$O$53,O2229)),1),DATE(YEAR(B2229),MONTH(B2229),1)),DATE(YEAR(B2229),MONTH(B2229),1)))</f>
        <v/>
      </c>
      <c r="N2229" s="39">
        <f>IF(L2229&lt;&gt;1,"",IF(J2229="",0,IF(COUNTIFS($J$4:J2229,J2229)&gt;1,1,0)))</f>
        <v/>
      </c>
      <c r="O2229" s="39">
        <f>IF(L2229&lt;&gt;1,"",IF(J2229="",0,IFERROR(MATCH(J2229,'分け方の表'!$M$4:$M$53,0),0)))</f>
        <v/>
      </c>
      <c r="P2229" s="39">
        <f>IF(L2229&lt;&gt;1,"",IF(SUMPRODUCT((COUNTIFS(C2229,"*"&amp;'分け方の表'!$F$4:$F$23&amp;"*")&gt;0)*('分け方の表'!$F$4:$F$23&lt;&gt;"")*'分け方の表'!$I$4:$I$23)=0,99,1+COUNTIFS('分け方の表'!$I$4:$I$23,"&gt;"&amp;SUMPRODUCT((COUNTIFS(C2229,"*"&amp;'分け方の表'!$F$4:$F$23&amp;"*")&gt;0)*('分け方の表'!$F$4:$F$23&lt;&gt;"")*'分け方の表'!$I$4:$I$23))))</f>
        <v/>
      </c>
      <c r="Q2229" s="39">
        <f>IF(L2229&lt;&gt;1,"",IF(P2229&gt;=99,"",INDEX('分け方の表'!$G$4:$G$23,P2229)&amp;""))</f>
        <v/>
      </c>
      <c r="R2229" s="39">
        <f>IF(L2229&lt;&gt;1,"",IF((F2229="収入")*(G2229="給与")*(E2229&lt;&gt;"")*(COUNTIFS('分け方の表'!$J$4:$J$13,E2229)&gt;0),INDEX('分け方の表'!$K$4:$K$13,MATCH(E2229,'分け方の表'!$J$4:$J$13,0))&amp;"",IFERROR(INDEX('分け方の表'!$C$4:$C$103,MATCH(F2229&amp;"|"&amp;G2229,'分け方の表'!$D$4:$D$103,0))&amp;"",IFERROR(INDEX('分け方の表'!$C$4:$C$103,MATCH(F2229&amp;"|（ほか全部）",'分け方の表'!$D$4:$D$103,0))&amp;"","未分類"))))</f>
        <v/>
      </c>
      <c r="S2229" s="39">
        <f>IF(L2229&lt;&gt;1,"",IF(N2229=1,"",IF(IF(O2229&gt;0,INDEX('分け方の表'!$N$4:$N$53,O2229)&amp;"","")&lt;&gt;"",IF(INDEX('分け方の表'!$N$4:$N$53,O2229)="（数えない）","",INDEX('分け方の表'!$N$4:$N$53,O2229)&amp;""),IF(I2229&amp;""="1",IF((Q2229&lt;&gt;"")*(D2229&lt;0)*(IFERROR(INDEX('入力'!$E$30:$E$88,MATCH(Q2229,'入力'!$A$30:$A$88,0)),"")="貯める・増やす"),Q2229,""),IF(A2229&amp;""="0","",IF(Q2229&lt;&gt;"",Q2229,R2229))))))</f>
        <v/>
      </c>
      <c r="T2229" s="56">
        <f>IF(S2229="","",IF(IFERROR(INDEX('入力'!$E$30:$E$88,MATCH(S2229,'入力'!$A$30:$A$88,0)),"")="入るお金",D2229,-D2229))</f>
        <v/>
      </c>
      <c r="U2229" s="39">
        <f>IF(L2229="","",IF(L2229&lt;&gt;1,"見出しなど",IF(N2229=1,"重なり",IF(S2229="",IF(O2229&gt;0,"数えない（直した）",IF(I2229&amp;""="1","振替",IF(A2229&amp;""="0","計算対象外","数えない"))),IF(COUNTIFS('入力'!$A$30:$A$88,S2229)=0,"一覧にない費目",IF(O2229&gt;0,"直した",IF(S2229="未分類","未分類","OK")))))))</f>
        <v/>
      </c>
    </row>
    <row r="2230">
      <c r="A2230" s="40" t="n"/>
      <c r="B2230" s="34" t="n"/>
      <c r="C2230" s="35" t="n"/>
      <c r="D2230" s="36" t="n"/>
      <c r="E2230" s="35" t="n"/>
      <c r="F2230" s="35" t="n"/>
      <c r="G2230" s="35" t="n"/>
      <c r="H2230" s="35" t="n"/>
      <c r="I2230" s="40" t="n"/>
      <c r="J2230" s="35" t="n"/>
      <c r="L2230" s="39">
        <f>IF(B2230="","",IFERROR(YEAR(B2230)*0+D2230*0+1,0))</f>
        <v/>
      </c>
      <c r="M2230" s="55">
        <f>IF(L2230&lt;&gt;1,"",IF(O2230&gt;0,IF(INDEX('分け方の表'!$O$4:$O$53,O2230)&lt;&gt;"",DATE(YEAR(INDEX('分け方の表'!$O$4:$O$53,O2230)),MONTH(INDEX('分け方の表'!$O$4:$O$53,O2230)),1),DATE(YEAR(B2230),MONTH(B2230),1)),DATE(YEAR(B2230),MONTH(B2230),1)))</f>
        <v/>
      </c>
      <c r="N2230" s="39">
        <f>IF(L2230&lt;&gt;1,"",IF(J2230="",0,IF(COUNTIFS($J$4:J2230,J2230)&gt;1,1,0)))</f>
        <v/>
      </c>
      <c r="O2230" s="39">
        <f>IF(L2230&lt;&gt;1,"",IF(J2230="",0,IFERROR(MATCH(J2230,'分け方の表'!$M$4:$M$53,0),0)))</f>
        <v/>
      </c>
      <c r="P2230" s="39">
        <f>IF(L2230&lt;&gt;1,"",IF(SUMPRODUCT((COUNTIFS(C2230,"*"&amp;'分け方の表'!$F$4:$F$23&amp;"*")&gt;0)*('分け方の表'!$F$4:$F$23&lt;&gt;"")*'分け方の表'!$I$4:$I$23)=0,99,1+COUNTIFS('分け方の表'!$I$4:$I$23,"&gt;"&amp;SUMPRODUCT((COUNTIFS(C2230,"*"&amp;'分け方の表'!$F$4:$F$23&amp;"*")&gt;0)*('分け方の表'!$F$4:$F$23&lt;&gt;"")*'分け方の表'!$I$4:$I$23))))</f>
        <v/>
      </c>
      <c r="Q2230" s="39">
        <f>IF(L2230&lt;&gt;1,"",IF(P2230&gt;=99,"",INDEX('分け方の表'!$G$4:$G$23,P2230)&amp;""))</f>
        <v/>
      </c>
      <c r="R2230" s="39">
        <f>IF(L2230&lt;&gt;1,"",IF((F2230="収入")*(G2230="給与")*(E2230&lt;&gt;"")*(COUNTIFS('分け方の表'!$J$4:$J$13,E2230)&gt;0),INDEX('分け方の表'!$K$4:$K$13,MATCH(E2230,'分け方の表'!$J$4:$J$13,0))&amp;"",IFERROR(INDEX('分け方の表'!$C$4:$C$103,MATCH(F2230&amp;"|"&amp;G2230,'分け方の表'!$D$4:$D$103,0))&amp;"",IFERROR(INDEX('分け方の表'!$C$4:$C$103,MATCH(F2230&amp;"|（ほか全部）",'分け方の表'!$D$4:$D$103,0))&amp;"","未分類"))))</f>
        <v/>
      </c>
      <c r="S2230" s="39">
        <f>IF(L2230&lt;&gt;1,"",IF(N2230=1,"",IF(IF(O2230&gt;0,INDEX('分け方の表'!$N$4:$N$53,O2230)&amp;"","")&lt;&gt;"",IF(INDEX('分け方の表'!$N$4:$N$53,O2230)="（数えない）","",INDEX('分け方の表'!$N$4:$N$53,O2230)&amp;""),IF(I2230&amp;""="1",IF((Q2230&lt;&gt;"")*(D2230&lt;0)*(IFERROR(INDEX('入力'!$E$30:$E$88,MATCH(Q2230,'入力'!$A$30:$A$88,0)),"")="貯める・増やす"),Q2230,""),IF(A2230&amp;""="0","",IF(Q2230&lt;&gt;"",Q2230,R2230))))))</f>
        <v/>
      </c>
      <c r="T2230" s="56">
        <f>IF(S2230="","",IF(IFERROR(INDEX('入力'!$E$30:$E$88,MATCH(S2230,'入力'!$A$30:$A$88,0)),"")="入るお金",D2230,-D2230))</f>
        <v/>
      </c>
      <c r="U2230" s="39">
        <f>IF(L2230="","",IF(L2230&lt;&gt;1,"見出しなど",IF(N2230=1,"重なり",IF(S2230="",IF(O2230&gt;0,"数えない（直した）",IF(I2230&amp;""="1","振替",IF(A2230&amp;""="0","計算対象外","数えない"))),IF(COUNTIFS('入力'!$A$30:$A$88,S2230)=0,"一覧にない費目",IF(O2230&gt;0,"直した",IF(S2230="未分類","未分類","OK")))))))</f>
        <v/>
      </c>
    </row>
    <row r="2231">
      <c r="A2231" s="40" t="n"/>
      <c r="B2231" s="34" t="n"/>
      <c r="C2231" s="35" t="n"/>
      <c r="D2231" s="36" t="n"/>
      <c r="E2231" s="35" t="n"/>
      <c r="F2231" s="35" t="n"/>
      <c r="G2231" s="35" t="n"/>
      <c r="H2231" s="35" t="n"/>
      <c r="I2231" s="40" t="n"/>
      <c r="J2231" s="35" t="n"/>
      <c r="L2231" s="39">
        <f>IF(B2231="","",IFERROR(YEAR(B2231)*0+D2231*0+1,0))</f>
        <v/>
      </c>
      <c r="M2231" s="55">
        <f>IF(L2231&lt;&gt;1,"",IF(O2231&gt;0,IF(INDEX('分け方の表'!$O$4:$O$53,O2231)&lt;&gt;"",DATE(YEAR(INDEX('分け方の表'!$O$4:$O$53,O2231)),MONTH(INDEX('分け方の表'!$O$4:$O$53,O2231)),1),DATE(YEAR(B2231),MONTH(B2231),1)),DATE(YEAR(B2231),MONTH(B2231),1)))</f>
        <v/>
      </c>
      <c r="N2231" s="39">
        <f>IF(L2231&lt;&gt;1,"",IF(J2231="",0,IF(COUNTIFS($J$4:J2231,J2231)&gt;1,1,0)))</f>
        <v/>
      </c>
      <c r="O2231" s="39">
        <f>IF(L2231&lt;&gt;1,"",IF(J2231="",0,IFERROR(MATCH(J2231,'分け方の表'!$M$4:$M$53,0),0)))</f>
        <v/>
      </c>
      <c r="P2231" s="39">
        <f>IF(L2231&lt;&gt;1,"",IF(SUMPRODUCT((COUNTIFS(C2231,"*"&amp;'分け方の表'!$F$4:$F$23&amp;"*")&gt;0)*('分け方の表'!$F$4:$F$23&lt;&gt;"")*'分け方の表'!$I$4:$I$23)=0,99,1+COUNTIFS('分け方の表'!$I$4:$I$23,"&gt;"&amp;SUMPRODUCT((COUNTIFS(C2231,"*"&amp;'分け方の表'!$F$4:$F$23&amp;"*")&gt;0)*('分け方の表'!$F$4:$F$23&lt;&gt;"")*'分け方の表'!$I$4:$I$23))))</f>
        <v/>
      </c>
      <c r="Q2231" s="39">
        <f>IF(L2231&lt;&gt;1,"",IF(P2231&gt;=99,"",INDEX('分け方の表'!$G$4:$G$23,P2231)&amp;""))</f>
        <v/>
      </c>
      <c r="R2231" s="39">
        <f>IF(L2231&lt;&gt;1,"",IF((F2231="収入")*(G2231="給与")*(E2231&lt;&gt;"")*(COUNTIFS('分け方の表'!$J$4:$J$13,E2231)&gt;0),INDEX('分け方の表'!$K$4:$K$13,MATCH(E2231,'分け方の表'!$J$4:$J$13,0))&amp;"",IFERROR(INDEX('分け方の表'!$C$4:$C$103,MATCH(F2231&amp;"|"&amp;G2231,'分け方の表'!$D$4:$D$103,0))&amp;"",IFERROR(INDEX('分け方の表'!$C$4:$C$103,MATCH(F2231&amp;"|（ほか全部）",'分け方の表'!$D$4:$D$103,0))&amp;"","未分類"))))</f>
        <v/>
      </c>
      <c r="S2231" s="39">
        <f>IF(L2231&lt;&gt;1,"",IF(N2231=1,"",IF(IF(O2231&gt;0,INDEX('分け方の表'!$N$4:$N$53,O2231)&amp;"","")&lt;&gt;"",IF(INDEX('分け方の表'!$N$4:$N$53,O2231)="（数えない）","",INDEX('分け方の表'!$N$4:$N$53,O2231)&amp;""),IF(I2231&amp;""="1",IF((Q2231&lt;&gt;"")*(D2231&lt;0)*(IFERROR(INDEX('入力'!$E$30:$E$88,MATCH(Q2231,'入力'!$A$30:$A$88,0)),"")="貯める・増やす"),Q2231,""),IF(A2231&amp;""="0","",IF(Q2231&lt;&gt;"",Q2231,R2231))))))</f>
        <v/>
      </c>
      <c r="T2231" s="56">
        <f>IF(S2231="","",IF(IFERROR(INDEX('入力'!$E$30:$E$88,MATCH(S2231,'入力'!$A$30:$A$88,0)),"")="入るお金",D2231,-D2231))</f>
        <v/>
      </c>
      <c r="U2231" s="39">
        <f>IF(L2231="","",IF(L2231&lt;&gt;1,"見出しなど",IF(N2231=1,"重なり",IF(S2231="",IF(O2231&gt;0,"数えない（直した）",IF(I2231&amp;""="1","振替",IF(A2231&amp;""="0","計算対象外","数えない"))),IF(COUNTIFS('入力'!$A$30:$A$88,S2231)=0,"一覧にない費目",IF(O2231&gt;0,"直した",IF(S2231="未分類","未分類","OK")))))))</f>
        <v/>
      </c>
    </row>
    <row r="2232">
      <c r="A2232" s="40" t="n"/>
      <c r="B2232" s="34" t="n"/>
      <c r="C2232" s="35" t="n"/>
      <c r="D2232" s="36" t="n"/>
      <c r="E2232" s="35" t="n"/>
      <c r="F2232" s="35" t="n"/>
      <c r="G2232" s="35" t="n"/>
      <c r="H2232" s="35" t="n"/>
      <c r="I2232" s="40" t="n"/>
      <c r="J2232" s="35" t="n"/>
      <c r="L2232" s="39">
        <f>IF(B2232="","",IFERROR(YEAR(B2232)*0+D2232*0+1,0))</f>
        <v/>
      </c>
      <c r="M2232" s="55">
        <f>IF(L2232&lt;&gt;1,"",IF(O2232&gt;0,IF(INDEX('分け方の表'!$O$4:$O$53,O2232)&lt;&gt;"",DATE(YEAR(INDEX('分け方の表'!$O$4:$O$53,O2232)),MONTH(INDEX('分け方の表'!$O$4:$O$53,O2232)),1),DATE(YEAR(B2232),MONTH(B2232),1)),DATE(YEAR(B2232),MONTH(B2232),1)))</f>
        <v/>
      </c>
      <c r="N2232" s="39">
        <f>IF(L2232&lt;&gt;1,"",IF(J2232="",0,IF(COUNTIFS($J$4:J2232,J2232)&gt;1,1,0)))</f>
        <v/>
      </c>
      <c r="O2232" s="39">
        <f>IF(L2232&lt;&gt;1,"",IF(J2232="",0,IFERROR(MATCH(J2232,'分け方の表'!$M$4:$M$53,0),0)))</f>
        <v/>
      </c>
      <c r="P2232" s="39">
        <f>IF(L2232&lt;&gt;1,"",IF(SUMPRODUCT((COUNTIFS(C2232,"*"&amp;'分け方の表'!$F$4:$F$23&amp;"*")&gt;0)*('分け方の表'!$F$4:$F$23&lt;&gt;"")*'分け方の表'!$I$4:$I$23)=0,99,1+COUNTIFS('分け方の表'!$I$4:$I$23,"&gt;"&amp;SUMPRODUCT((COUNTIFS(C2232,"*"&amp;'分け方の表'!$F$4:$F$23&amp;"*")&gt;0)*('分け方の表'!$F$4:$F$23&lt;&gt;"")*'分け方の表'!$I$4:$I$23))))</f>
        <v/>
      </c>
      <c r="Q2232" s="39">
        <f>IF(L2232&lt;&gt;1,"",IF(P2232&gt;=99,"",INDEX('分け方の表'!$G$4:$G$23,P2232)&amp;""))</f>
        <v/>
      </c>
      <c r="R2232" s="39">
        <f>IF(L2232&lt;&gt;1,"",IF((F2232="収入")*(G2232="給与")*(E2232&lt;&gt;"")*(COUNTIFS('分け方の表'!$J$4:$J$13,E2232)&gt;0),INDEX('分け方の表'!$K$4:$K$13,MATCH(E2232,'分け方の表'!$J$4:$J$13,0))&amp;"",IFERROR(INDEX('分け方の表'!$C$4:$C$103,MATCH(F2232&amp;"|"&amp;G2232,'分け方の表'!$D$4:$D$103,0))&amp;"",IFERROR(INDEX('分け方の表'!$C$4:$C$103,MATCH(F2232&amp;"|（ほか全部）",'分け方の表'!$D$4:$D$103,0))&amp;"","未分類"))))</f>
        <v/>
      </c>
      <c r="S2232" s="39">
        <f>IF(L2232&lt;&gt;1,"",IF(N2232=1,"",IF(IF(O2232&gt;0,INDEX('分け方の表'!$N$4:$N$53,O2232)&amp;"","")&lt;&gt;"",IF(INDEX('分け方の表'!$N$4:$N$53,O2232)="（数えない）","",INDEX('分け方の表'!$N$4:$N$53,O2232)&amp;""),IF(I2232&amp;""="1",IF((Q2232&lt;&gt;"")*(D2232&lt;0)*(IFERROR(INDEX('入力'!$E$30:$E$88,MATCH(Q2232,'入力'!$A$30:$A$88,0)),"")="貯める・増やす"),Q2232,""),IF(A2232&amp;""="0","",IF(Q2232&lt;&gt;"",Q2232,R2232))))))</f>
        <v/>
      </c>
      <c r="T2232" s="56">
        <f>IF(S2232="","",IF(IFERROR(INDEX('入力'!$E$30:$E$88,MATCH(S2232,'入力'!$A$30:$A$88,0)),"")="入るお金",D2232,-D2232))</f>
        <v/>
      </c>
      <c r="U2232" s="39">
        <f>IF(L2232="","",IF(L2232&lt;&gt;1,"見出しなど",IF(N2232=1,"重なり",IF(S2232="",IF(O2232&gt;0,"数えない（直した）",IF(I2232&amp;""="1","振替",IF(A2232&amp;""="0","計算対象外","数えない"))),IF(COUNTIFS('入力'!$A$30:$A$88,S2232)=0,"一覧にない費目",IF(O2232&gt;0,"直した",IF(S2232="未分類","未分類","OK")))))))</f>
        <v/>
      </c>
    </row>
    <row r="2233">
      <c r="A2233" s="40" t="n"/>
      <c r="B2233" s="34" t="n"/>
      <c r="C2233" s="35" t="n"/>
      <c r="D2233" s="36" t="n"/>
      <c r="E2233" s="35" t="n"/>
      <c r="F2233" s="35" t="n"/>
      <c r="G2233" s="35" t="n"/>
      <c r="H2233" s="35" t="n"/>
      <c r="I2233" s="40" t="n"/>
      <c r="J2233" s="35" t="n"/>
      <c r="L2233" s="39">
        <f>IF(B2233="","",IFERROR(YEAR(B2233)*0+D2233*0+1,0))</f>
        <v/>
      </c>
      <c r="M2233" s="55">
        <f>IF(L2233&lt;&gt;1,"",IF(O2233&gt;0,IF(INDEX('分け方の表'!$O$4:$O$53,O2233)&lt;&gt;"",DATE(YEAR(INDEX('分け方の表'!$O$4:$O$53,O2233)),MONTH(INDEX('分け方の表'!$O$4:$O$53,O2233)),1),DATE(YEAR(B2233),MONTH(B2233),1)),DATE(YEAR(B2233),MONTH(B2233),1)))</f>
        <v/>
      </c>
      <c r="N2233" s="39">
        <f>IF(L2233&lt;&gt;1,"",IF(J2233="",0,IF(COUNTIFS($J$4:J2233,J2233)&gt;1,1,0)))</f>
        <v/>
      </c>
      <c r="O2233" s="39">
        <f>IF(L2233&lt;&gt;1,"",IF(J2233="",0,IFERROR(MATCH(J2233,'分け方の表'!$M$4:$M$53,0),0)))</f>
        <v/>
      </c>
      <c r="P2233" s="39">
        <f>IF(L2233&lt;&gt;1,"",IF(SUMPRODUCT((COUNTIFS(C2233,"*"&amp;'分け方の表'!$F$4:$F$23&amp;"*")&gt;0)*('分け方の表'!$F$4:$F$23&lt;&gt;"")*'分け方の表'!$I$4:$I$23)=0,99,1+COUNTIFS('分け方の表'!$I$4:$I$23,"&gt;"&amp;SUMPRODUCT((COUNTIFS(C2233,"*"&amp;'分け方の表'!$F$4:$F$23&amp;"*")&gt;0)*('分け方の表'!$F$4:$F$23&lt;&gt;"")*'分け方の表'!$I$4:$I$23))))</f>
        <v/>
      </c>
      <c r="Q2233" s="39">
        <f>IF(L2233&lt;&gt;1,"",IF(P2233&gt;=99,"",INDEX('分け方の表'!$G$4:$G$23,P2233)&amp;""))</f>
        <v/>
      </c>
      <c r="R2233" s="39">
        <f>IF(L2233&lt;&gt;1,"",IF((F2233="収入")*(G2233="給与")*(E2233&lt;&gt;"")*(COUNTIFS('分け方の表'!$J$4:$J$13,E2233)&gt;0),INDEX('分け方の表'!$K$4:$K$13,MATCH(E2233,'分け方の表'!$J$4:$J$13,0))&amp;"",IFERROR(INDEX('分け方の表'!$C$4:$C$103,MATCH(F2233&amp;"|"&amp;G2233,'分け方の表'!$D$4:$D$103,0))&amp;"",IFERROR(INDEX('分け方の表'!$C$4:$C$103,MATCH(F2233&amp;"|（ほか全部）",'分け方の表'!$D$4:$D$103,0))&amp;"","未分類"))))</f>
        <v/>
      </c>
      <c r="S2233" s="39">
        <f>IF(L2233&lt;&gt;1,"",IF(N2233=1,"",IF(IF(O2233&gt;0,INDEX('分け方の表'!$N$4:$N$53,O2233)&amp;"","")&lt;&gt;"",IF(INDEX('分け方の表'!$N$4:$N$53,O2233)="（数えない）","",INDEX('分け方の表'!$N$4:$N$53,O2233)&amp;""),IF(I2233&amp;""="1",IF((Q2233&lt;&gt;"")*(D2233&lt;0)*(IFERROR(INDEX('入力'!$E$30:$E$88,MATCH(Q2233,'入力'!$A$30:$A$88,0)),"")="貯める・増やす"),Q2233,""),IF(A2233&amp;""="0","",IF(Q2233&lt;&gt;"",Q2233,R2233))))))</f>
        <v/>
      </c>
      <c r="T2233" s="56">
        <f>IF(S2233="","",IF(IFERROR(INDEX('入力'!$E$30:$E$88,MATCH(S2233,'入力'!$A$30:$A$88,0)),"")="入るお金",D2233,-D2233))</f>
        <v/>
      </c>
      <c r="U2233" s="39">
        <f>IF(L2233="","",IF(L2233&lt;&gt;1,"見出しなど",IF(N2233=1,"重なり",IF(S2233="",IF(O2233&gt;0,"数えない（直した）",IF(I2233&amp;""="1","振替",IF(A2233&amp;""="0","計算対象外","数えない"))),IF(COUNTIFS('入力'!$A$30:$A$88,S2233)=0,"一覧にない費目",IF(O2233&gt;0,"直した",IF(S2233="未分類","未分類","OK")))))))</f>
        <v/>
      </c>
    </row>
    <row r="2234">
      <c r="A2234" s="40" t="n"/>
      <c r="B2234" s="34" t="n"/>
      <c r="C2234" s="35" t="n"/>
      <c r="D2234" s="36" t="n"/>
      <c r="E2234" s="35" t="n"/>
      <c r="F2234" s="35" t="n"/>
      <c r="G2234" s="35" t="n"/>
      <c r="H2234" s="35" t="n"/>
      <c r="I2234" s="40" t="n"/>
      <c r="J2234" s="35" t="n"/>
      <c r="L2234" s="39">
        <f>IF(B2234="","",IFERROR(YEAR(B2234)*0+D2234*0+1,0))</f>
        <v/>
      </c>
      <c r="M2234" s="55">
        <f>IF(L2234&lt;&gt;1,"",IF(O2234&gt;0,IF(INDEX('分け方の表'!$O$4:$O$53,O2234)&lt;&gt;"",DATE(YEAR(INDEX('分け方の表'!$O$4:$O$53,O2234)),MONTH(INDEX('分け方の表'!$O$4:$O$53,O2234)),1),DATE(YEAR(B2234),MONTH(B2234),1)),DATE(YEAR(B2234),MONTH(B2234),1)))</f>
        <v/>
      </c>
      <c r="N2234" s="39">
        <f>IF(L2234&lt;&gt;1,"",IF(J2234="",0,IF(COUNTIFS($J$4:J2234,J2234)&gt;1,1,0)))</f>
        <v/>
      </c>
      <c r="O2234" s="39">
        <f>IF(L2234&lt;&gt;1,"",IF(J2234="",0,IFERROR(MATCH(J2234,'分け方の表'!$M$4:$M$53,0),0)))</f>
        <v/>
      </c>
      <c r="P2234" s="39">
        <f>IF(L2234&lt;&gt;1,"",IF(SUMPRODUCT((COUNTIFS(C2234,"*"&amp;'分け方の表'!$F$4:$F$23&amp;"*")&gt;0)*('分け方の表'!$F$4:$F$23&lt;&gt;"")*'分け方の表'!$I$4:$I$23)=0,99,1+COUNTIFS('分け方の表'!$I$4:$I$23,"&gt;"&amp;SUMPRODUCT((COUNTIFS(C2234,"*"&amp;'分け方の表'!$F$4:$F$23&amp;"*")&gt;0)*('分け方の表'!$F$4:$F$23&lt;&gt;"")*'分け方の表'!$I$4:$I$23))))</f>
        <v/>
      </c>
      <c r="Q2234" s="39">
        <f>IF(L2234&lt;&gt;1,"",IF(P2234&gt;=99,"",INDEX('分け方の表'!$G$4:$G$23,P2234)&amp;""))</f>
        <v/>
      </c>
      <c r="R2234" s="39">
        <f>IF(L2234&lt;&gt;1,"",IF((F2234="収入")*(G2234="給与")*(E2234&lt;&gt;"")*(COUNTIFS('分け方の表'!$J$4:$J$13,E2234)&gt;0),INDEX('分け方の表'!$K$4:$K$13,MATCH(E2234,'分け方の表'!$J$4:$J$13,0))&amp;"",IFERROR(INDEX('分け方の表'!$C$4:$C$103,MATCH(F2234&amp;"|"&amp;G2234,'分け方の表'!$D$4:$D$103,0))&amp;"",IFERROR(INDEX('分け方の表'!$C$4:$C$103,MATCH(F2234&amp;"|（ほか全部）",'分け方の表'!$D$4:$D$103,0))&amp;"","未分類"))))</f>
        <v/>
      </c>
      <c r="S2234" s="39">
        <f>IF(L2234&lt;&gt;1,"",IF(N2234=1,"",IF(IF(O2234&gt;0,INDEX('分け方の表'!$N$4:$N$53,O2234)&amp;"","")&lt;&gt;"",IF(INDEX('分け方の表'!$N$4:$N$53,O2234)="（数えない）","",INDEX('分け方の表'!$N$4:$N$53,O2234)&amp;""),IF(I2234&amp;""="1",IF((Q2234&lt;&gt;"")*(D2234&lt;0)*(IFERROR(INDEX('入力'!$E$30:$E$88,MATCH(Q2234,'入力'!$A$30:$A$88,0)),"")="貯める・増やす"),Q2234,""),IF(A2234&amp;""="0","",IF(Q2234&lt;&gt;"",Q2234,R2234))))))</f>
        <v/>
      </c>
      <c r="T2234" s="56">
        <f>IF(S2234="","",IF(IFERROR(INDEX('入力'!$E$30:$E$88,MATCH(S2234,'入力'!$A$30:$A$88,0)),"")="入るお金",D2234,-D2234))</f>
        <v/>
      </c>
      <c r="U2234" s="39">
        <f>IF(L2234="","",IF(L2234&lt;&gt;1,"見出しなど",IF(N2234=1,"重なり",IF(S2234="",IF(O2234&gt;0,"数えない（直した）",IF(I2234&amp;""="1","振替",IF(A2234&amp;""="0","計算対象外","数えない"))),IF(COUNTIFS('入力'!$A$30:$A$88,S2234)=0,"一覧にない費目",IF(O2234&gt;0,"直した",IF(S2234="未分類","未分類","OK")))))))</f>
        <v/>
      </c>
    </row>
    <row r="2235">
      <c r="A2235" s="40" t="n"/>
      <c r="B2235" s="34" t="n"/>
      <c r="C2235" s="35" t="n"/>
      <c r="D2235" s="36" t="n"/>
      <c r="E2235" s="35" t="n"/>
      <c r="F2235" s="35" t="n"/>
      <c r="G2235" s="35" t="n"/>
      <c r="H2235" s="35" t="n"/>
      <c r="I2235" s="40" t="n"/>
      <c r="J2235" s="35" t="n"/>
      <c r="L2235" s="39">
        <f>IF(B2235="","",IFERROR(YEAR(B2235)*0+D2235*0+1,0))</f>
        <v/>
      </c>
      <c r="M2235" s="55">
        <f>IF(L2235&lt;&gt;1,"",IF(O2235&gt;0,IF(INDEX('分け方の表'!$O$4:$O$53,O2235)&lt;&gt;"",DATE(YEAR(INDEX('分け方の表'!$O$4:$O$53,O2235)),MONTH(INDEX('分け方の表'!$O$4:$O$53,O2235)),1),DATE(YEAR(B2235),MONTH(B2235),1)),DATE(YEAR(B2235),MONTH(B2235),1)))</f>
        <v/>
      </c>
      <c r="N2235" s="39">
        <f>IF(L2235&lt;&gt;1,"",IF(J2235="",0,IF(COUNTIFS($J$4:J2235,J2235)&gt;1,1,0)))</f>
        <v/>
      </c>
      <c r="O2235" s="39">
        <f>IF(L2235&lt;&gt;1,"",IF(J2235="",0,IFERROR(MATCH(J2235,'分け方の表'!$M$4:$M$53,0),0)))</f>
        <v/>
      </c>
      <c r="P2235" s="39">
        <f>IF(L2235&lt;&gt;1,"",IF(SUMPRODUCT((COUNTIFS(C2235,"*"&amp;'分け方の表'!$F$4:$F$23&amp;"*")&gt;0)*('分け方の表'!$F$4:$F$23&lt;&gt;"")*'分け方の表'!$I$4:$I$23)=0,99,1+COUNTIFS('分け方の表'!$I$4:$I$23,"&gt;"&amp;SUMPRODUCT((COUNTIFS(C2235,"*"&amp;'分け方の表'!$F$4:$F$23&amp;"*")&gt;0)*('分け方の表'!$F$4:$F$23&lt;&gt;"")*'分け方の表'!$I$4:$I$23))))</f>
        <v/>
      </c>
      <c r="Q2235" s="39">
        <f>IF(L2235&lt;&gt;1,"",IF(P2235&gt;=99,"",INDEX('分け方の表'!$G$4:$G$23,P2235)&amp;""))</f>
        <v/>
      </c>
      <c r="R2235" s="39">
        <f>IF(L2235&lt;&gt;1,"",IF((F2235="収入")*(G2235="給与")*(E2235&lt;&gt;"")*(COUNTIFS('分け方の表'!$J$4:$J$13,E2235)&gt;0),INDEX('分け方の表'!$K$4:$K$13,MATCH(E2235,'分け方の表'!$J$4:$J$13,0))&amp;"",IFERROR(INDEX('分け方の表'!$C$4:$C$103,MATCH(F2235&amp;"|"&amp;G2235,'分け方の表'!$D$4:$D$103,0))&amp;"",IFERROR(INDEX('分け方の表'!$C$4:$C$103,MATCH(F2235&amp;"|（ほか全部）",'分け方の表'!$D$4:$D$103,0))&amp;"","未分類"))))</f>
        <v/>
      </c>
      <c r="S2235" s="39">
        <f>IF(L2235&lt;&gt;1,"",IF(N2235=1,"",IF(IF(O2235&gt;0,INDEX('分け方の表'!$N$4:$N$53,O2235)&amp;"","")&lt;&gt;"",IF(INDEX('分け方の表'!$N$4:$N$53,O2235)="（数えない）","",INDEX('分け方の表'!$N$4:$N$53,O2235)&amp;""),IF(I2235&amp;""="1",IF((Q2235&lt;&gt;"")*(D2235&lt;0)*(IFERROR(INDEX('入力'!$E$30:$E$88,MATCH(Q2235,'入力'!$A$30:$A$88,0)),"")="貯める・増やす"),Q2235,""),IF(A2235&amp;""="0","",IF(Q2235&lt;&gt;"",Q2235,R2235))))))</f>
        <v/>
      </c>
      <c r="T2235" s="56">
        <f>IF(S2235="","",IF(IFERROR(INDEX('入力'!$E$30:$E$88,MATCH(S2235,'入力'!$A$30:$A$88,0)),"")="入るお金",D2235,-D2235))</f>
        <v/>
      </c>
      <c r="U2235" s="39">
        <f>IF(L2235="","",IF(L2235&lt;&gt;1,"見出しなど",IF(N2235=1,"重なり",IF(S2235="",IF(O2235&gt;0,"数えない（直した）",IF(I2235&amp;""="1","振替",IF(A2235&amp;""="0","計算対象外","数えない"))),IF(COUNTIFS('入力'!$A$30:$A$88,S2235)=0,"一覧にない費目",IF(O2235&gt;0,"直した",IF(S2235="未分類","未分類","OK")))))))</f>
        <v/>
      </c>
    </row>
    <row r="2236">
      <c r="A2236" s="40" t="n"/>
      <c r="B2236" s="34" t="n"/>
      <c r="C2236" s="35" t="n"/>
      <c r="D2236" s="36" t="n"/>
      <c r="E2236" s="35" t="n"/>
      <c r="F2236" s="35" t="n"/>
      <c r="G2236" s="35" t="n"/>
      <c r="H2236" s="35" t="n"/>
      <c r="I2236" s="40" t="n"/>
      <c r="J2236" s="35" t="n"/>
      <c r="L2236" s="39">
        <f>IF(B2236="","",IFERROR(YEAR(B2236)*0+D2236*0+1,0))</f>
        <v/>
      </c>
      <c r="M2236" s="55">
        <f>IF(L2236&lt;&gt;1,"",IF(O2236&gt;0,IF(INDEX('分け方の表'!$O$4:$O$53,O2236)&lt;&gt;"",DATE(YEAR(INDEX('分け方の表'!$O$4:$O$53,O2236)),MONTH(INDEX('分け方の表'!$O$4:$O$53,O2236)),1),DATE(YEAR(B2236),MONTH(B2236),1)),DATE(YEAR(B2236),MONTH(B2236),1)))</f>
        <v/>
      </c>
      <c r="N2236" s="39">
        <f>IF(L2236&lt;&gt;1,"",IF(J2236="",0,IF(COUNTIFS($J$4:J2236,J2236)&gt;1,1,0)))</f>
        <v/>
      </c>
      <c r="O2236" s="39">
        <f>IF(L2236&lt;&gt;1,"",IF(J2236="",0,IFERROR(MATCH(J2236,'分け方の表'!$M$4:$M$53,0),0)))</f>
        <v/>
      </c>
      <c r="P2236" s="39">
        <f>IF(L2236&lt;&gt;1,"",IF(SUMPRODUCT((COUNTIFS(C2236,"*"&amp;'分け方の表'!$F$4:$F$23&amp;"*")&gt;0)*('分け方の表'!$F$4:$F$23&lt;&gt;"")*'分け方の表'!$I$4:$I$23)=0,99,1+COUNTIFS('分け方の表'!$I$4:$I$23,"&gt;"&amp;SUMPRODUCT((COUNTIFS(C2236,"*"&amp;'分け方の表'!$F$4:$F$23&amp;"*")&gt;0)*('分け方の表'!$F$4:$F$23&lt;&gt;"")*'分け方の表'!$I$4:$I$23))))</f>
        <v/>
      </c>
      <c r="Q2236" s="39">
        <f>IF(L2236&lt;&gt;1,"",IF(P2236&gt;=99,"",INDEX('分け方の表'!$G$4:$G$23,P2236)&amp;""))</f>
        <v/>
      </c>
      <c r="R2236" s="39">
        <f>IF(L2236&lt;&gt;1,"",IF((F2236="収入")*(G2236="給与")*(E2236&lt;&gt;"")*(COUNTIFS('分け方の表'!$J$4:$J$13,E2236)&gt;0),INDEX('分け方の表'!$K$4:$K$13,MATCH(E2236,'分け方の表'!$J$4:$J$13,0))&amp;"",IFERROR(INDEX('分け方の表'!$C$4:$C$103,MATCH(F2236&amp;"|"&amp;G2236,'分け方の表'!$D$4:$D$103,0))&amp;"",IFERROR(INDEX('分け方の表'!$C$4:$C$103,MATCH(F2236&amp;"|（ほか全部）",'分け方の表'!$D$4:$D$103,0))&amp;"","未分類"))))</f>
        <v/>
      </c>
      <c r="S2236" s="39">
        <f>IF(L2236&lt;&gt;1,"",IF(N2236=1,"",IF(IF(O2236&gt;0,INDEX('分け方の表'!$N$4:$N$53,O2236)&amp;"","")&lt;&gt;"",IF(INDEX('分け方の表'!$N$4:$N$53,O2236)="（数えない）","",INDEX('分け方の表'!$N$4:$N$53,O2236)&amp;""),IF(I2236&amp;""="1",IF((Q2236&lt;&gt;"")*(D2236&lt;0)*(IFERROR(INDEX('入力'!$E$30:$E$88,MATCH(Q2236,'入力'!$A$30:$A$88,0)),"")="貯める・増やす"),Q2236,""),IF(A2236&amp;""="0","",IF(Q2236&lt;&gt;"",Q2236,R2236))))))</f>
        <v/>
      </c>
      <c r="T2236" s="56">
        <f>IF(S2236="","",IF(IFERROR(INDEX('入力'!$E$30:$E$88,MATCH(S2236,'入力'!$A$30:$A$88,0)),"")="入るお金",D2236,-D2236))</f>
        <v/>
      </c>
      <c r="U2236" s="39">
        <f>IF(L2236="","",IF(L2236&lt;&gt;1,"見出しなど",IF(N2236=1,"重なり",IF(S2236="",IF(O2236&gt;0,"数えない（直した）",IF(I2236&amp;""="1","振替",IF(A2236&amp;""="0","計算対象外","数えない"))),IF(COUNTIFS('入力'!$A$30:$A$88,S2236)=0,"一覧にない費目",IF(O2236&gt;0,"直した",IF(S2236="未分類","未分類","OK")))))))</f>
        <v/>
      </c>
    </row>
    <row r="2237">
      <c r="A2237" s="40" t="n"/>
      <c r="B2237" s="34" t="n"/>
      <c r="C2237" s="35" t="n"/>
      <c r="D2237" s="36" t="n"/>
      <c r="E2237" s="35" t="n"/>
      <c r="F2237" s="35" t="n"/>
      <c r="G2237" s="35" t="n"/>
      <c r="H2237" s="35" t="n"/>
      <c r="I2237" s="40" t="n"/>
      <c r="J2237" s="35" t="n"/>
      <c r="L2237" s="39">
        <f>IF(B2237="","",IFERROR(YEAR(B2237)*0+D2237*0+1,0))</f>
        <v/>
      </c>
      <c r="M2237" s="55">
        <f>IF(L2237&lt;&gt;1,"",IF(O2237&gt;0,IF(INDEX('分け方の表'!$O$4:$O$53,O2237)&lt;&gt;"",DATE(YEAR(INDEX('分け方の表'!$O$4:$O$53,O2237)),MONTH(INDEX('分け方の表'!$O$4:$O$53,O2237)),1),DATE(YEAR(B2237),MONTH(B2237),1)),DATE(YEAR(B2237),MONTH(B2237),1)))</f>
        <v/>
      </c>
      <c r="N2237" s="39">
        <f>IF(L2237&lt;&gt;1,"",IF(J2237="",0,IF(COUNTIFS($J$4:J2237,J2237)&gt;1,1,0)))</f>
        <v/>
      </c>
      <c r="O2237" s="39">
        <f>IF(L2237&lt;&gt;1,"",IF(J2237="",0,IFERROR(MATCH(J2237,'分け方の表'!$M$4:$M$53,0),0)))</f>
        <v/>
      </c>
      <c r="P2237" s="39">
        <f>IF(L2237&lt;&gt;1,"",IF(SUMPRODUCT((COUNTIFS(C2237,"*"&amp;'分け方の表'!$F$4:$F$23&amp;"*")&gt;0)*('分け方の表'!$F$4:$F$23&lt;&gt;"")*'分け方の表'!$I$4:$I$23)=0,99,1+COUNTIFS('分け方の表'!$I$4:$I$23,"&gt;"&amp;SUMPRODUCT((COUNTIFS(C2237,"*"&amp;'分け方の表'!$F$4:$F$23&amp;"*")&gt;0)*('分け方の表'!$F$4:$F$23&lt;&gt;"")*'分け方の表'!$I$4:$I$23))))</f>
        <v/>
      </c>
      <c r="Q2237" s="39">
        <f>IF(L2237&lt;&gt;1,"",IF(P2237&gt;=99,"",INDEX('分け方の表'!$G$4:$G$23,P2237)&amp;""))</f>
        <v/>
      </c>
      <c r="R2237" s="39">
        <f>IF(L2237&lt;&gt;1,"",IF((F2237="収入")*(G2237="給与")*(E2237&lt;&gt;"")*(COUNTIFS('分け方の表'!$J$4:$J$13,E2237)&gt;0),INDEX('分け方の表'!$K$4:$K$13,MATCH(E2237,'分け方の表'!$J$4:$J$13,0))&amp;"",IFERROR(INDEX('分け方の表'!$C$4:$C$103,MATCH(F2237&amp;"|"&amp;G2237,'分け方の表'!$D$4:$D$103,0))&amp;"",IFERROR(INDEX('分け方の表'!$C$4:$C$103,MATCH(F2237&amp;"|（ほか全部）",'分け方の表'!$D$4:$D$103,0))&amp;"","未分類"))))</f>
        <v/>
      </c>
      <c r="S2237" s="39">
        <f>IF(L2237&lt;&gt;1,"",IF(N2237=1,"",IF(IF(O2237&gt;0,INDEX('分け方の表'!$N$4:$N$53,O2237)&amp;"","")&lt;&gt;"",IF(INDEX('分け方の表'!$N$4:$N$53,O2237)="（数えない）","",INDEX('分け方の表'!$N$4:$N$53,O2237)&amp;""),IF(I2237&amp;""="1",IF((Q2237&lt;&gt;"")*(D2237&lt;0)*(IFERROR(INDEX('入力'!$E$30:$E$88,MATCH(Q2237,'入力'!$A$30:$A$88,0)),"")="貯める・増やす"),Q2237,""),IF(A2237&amp;""="0","",IF(Q2237&lt;&gt;"",Q2237,R2237))))))</f>
        <v/>
      </c>
      <c r="T2237" s="56">
        <f>IF(S2237="","",IF(IFERROR(INDEX('入力'!$E$30:$E$88,MATCH(S2237,'入力'!$A$30:$A$88,0)),"")="入るお金",D2237,-D2237))</f>
        <v/>
      </c>
      <c r="U2237" s="39">
        <f>IF(L2237="","",IF(L2237&lt;&gt;1,"見出しなど",IF(N2237=1,"重なり",IF(S2237="",IF(O2237&gt;0,"数えない（直した）",IF(I2237&amp;""="1","振替",IF(A2237&amp;""="0","計算対象外","数えない"))),IF(COUNTIFS('入力'!$A$30:$A$88,S2237)=0,"一覧にない費目",IF(O2237&gt;0,"直した",IF(S2237="未分類","未分類","OK")))))))</f>
        <v/>
      </c>
    </row>
    <row r="2238">
      <c r="A2238" s="40" t="n"/>
      <c r="B2238" s="34" t="n"/>
      <c r="C2238" s="35" t="n"/>
      <c r="D2238" s="36" t="n"/>
      <c r="E2238" s="35" t="n"/>
      <c r="F2238" s="35" t="n"/>
      <c r="G2238" s="35" t="n"/>
      <c r="H2238" s="35" t="n"/>
      <c r="I2238" s="40" t="n"/>
      <c r="J2238" s="35" t="n"/>
      <c r="L2238" s="39">
        <f>IF(B2238="","",IFERROR(YEAR(B2238)*0+D2238*0+1,0))</f>
        <v/>
      </c>
      <c r="M2238" s="55">
        <f>IF(L2238&lt;&gt;1,"",IF(O2238&gt;0,IF(INDEX('分け方の表'!$O$4:$O$53,O2238)&lt;&gt;"",DATE(YEAR(INDEX('分け方の表'!$O$4:$O$53,O2238)),MONTH(INDEX('分け方の表'!$O$4:$O$53,O2238)),1),DATE(YEAR(B2238),MONTH(B2238),1)),DATE(YEAR(B2238),MONTH(B2238),1)))</f>
        <v/>
      </c>
      <c r="N2238" s="39">
        <f>IF(L2238&lt;&gt;1,"",IF(J2238="",0,IF(COUNTIFS($J$4:J2238,J2238)&gt;1,1,0)))</f>
        <v/>
      </c>
      <c r="O2238" s="39">
        <f>IF(L2238&lt;&gt;1,"",IF(J2238="",0,IFERROR(MATCH(J2238,'分け方の表'!$M$4:$M$53,0),0)))</f>
        <v/>
      </c>
      <c r="P2238" s="39">
        <f>IF(L2238&lt;&gt;1,"",IF(SUMPRODUCT((COUNTIFS(C2238,"*"&amp;'分け方の表'!$F$4:$F$23&amp;"*")&gt;0)*('分け方の表'!$F$4:$F$23&lt;&gt;"")*'分け方の表'!$I$4:$I$23)=0,99,1+COUNTIFS('分け方の表'!$I$4:$I$23,"&gt;"&amp;SUMPRODUCT((COUNTIFS(C2238,"*"&amp;'分け方の表'!$F$4:$F$23&amp;"*")&gt;0)*('分け方の表'!$F$4:$F$23&lt;&gt;"")*'分け方の表'!$I$4:$I$23))))</f>
        <v/>
      </c>
      <c r="Q2238" s="39">
        <f>IF(L2238&lt;&gt;1,"",IF(P2238&gt;=99,"",INDEX('分け方の表'!$G$4:$G$23,P2238)&amp;""))</f>
        <v/>
      </c>
      <c r="R2238" s="39">
        <f>IF(L2238&lt;&gt;1,"",IF((F2238="収入")*(G2238="給与")*(E2238&lt;&gt;"")*(COUNTIFS('分け方の表'!$J$4:$J$13,E2238)&gt;0),INDEX('分け方の表'!$K$4:$K$13,MATCH(E2238,'分け方の表'!$J$4:$J$13,0))&amp;"",IFERROR(INDEX('分け方の表'!$C$4:$C$103,MATCH(F2238&amp;"|"&amp;G2238,'分け方の表'!$D$4:$D$103,0))&amp;"",IFERROR(INDEX('分け方の表'!$C$4:$C$103,MATCH(F2238&amp;"|（ほか全部）",'分け方の表'!$D$4:$D$103,0))&amp;"","未分類"))))</f>
        <v/>
      </c>
      <c r="S2238" s="39">
        <f>IF(L2238&lt;&gt;1,"",IF(N2238=1,"",IF(IF(O2238&gt;0,INDEX('分け方の表'!$N$4:$N$53,O2238)&amp;"","")&lt;&gt;"",IF(INDEX('分け方の表'!$N$4:$N$53,O2238)="（数えない）","",INDEX('分け方の表'!$N$4:$N$53,O2238)&amp;""),IF(I2238&amp;""="1",IF((Q2238&lt;&gt;"")*(D2238&lt;0)*(IFERROR(INDEX('入力'!$E$30:$E$88,MATCH(Q2238,'入力'!$A$30:$A$88,0)),"")="貯める・増やす"),Q2238,""),IF(A2238&amp;""="0","",IF(Q2238&lt;&gt;"",Q2238,R2238))))))</f>
        <v/>
      </c>
      <c r="T2238" s="56">
        <f>IF(S2238="","",IF(IFERROR(INDEX('入力'!$E$30:$E$88,MATCH(S2238,'入力'!$A$30:$A$88,0)),"")="入るお金",D2238,-D2238))</f>
        <v/>
      </c>
      <c r="U2238" s="39">
        <f>IF(L2238="","",IF(L2238&lt;&gt;1,"見出しなど",IF(N2238=1,"重なり",IF(S2238="",IF(O2238&gt;0,"数えない（直した）",IF(I2238&amp;""="1","振替",IF(A2238&amp;""="0","計算対象外","数えない"))),IF(COUNTIFS('入力'!$A$30:$A$88,S2238)=0,"一覧にない費目",IF(O2238&gt;0,"直した",IF(S2238="未分類","未分類","OK")))))))</f>
        <v/>
      </c>
    </row>
    <row r="2239">
      <c r="A2239" s="40" t="n"/>
      <c r="B2239" s="34" t="n"/>
      <c r="C2239" s="35" t="n"/>
      <c r="D2239" s="36" t="n"/>
      <c r="E2239" s="35" t="n"/>
      <c r="F2239" s="35" t="n"/>
      <c r="G2239" s="35" t="n"/>
      <c r="H2239" s="35" t="n"/>
      <c r="I2239" s="40" t="n"/>
      <c r="J2239" s="35" t="n"/>
      <c r="L2239" s="39">
        <f>IF(B2239="","",IFERROR(YEAR(B2239)*0+D2239*0+1,0))</f>
        <v/>
      </c>
      <c r="M2239" s="55">
        <f>IF(L2239&lt;&gt;1,"",IF(O2239&gt;0,IF(INDEX('分け方の表'!$O$4:$O$53,O2239)&lt;&gt;"",DATE(YEAR(INDEX('分け方の表'!$O$4:$O$53,O2239)),MONTH(INDEX('分け方の表'!$O$4:$O$53,O2239)),1),DATE(YEAR(B2239),MONTH(B2239),1)),DATE(YEAR(B2239),MONTH(B2239),1)))</f>
        <v/>
      </c>
      <c r="N2239" s="39">
        <f>IF(L2239&lt;&gt;1,"",IF(J2239="",0,IF(COUNTIFS($J$4:J2239,J2239)&gt;1,1,0)))</f>
        <v/>
      </c>
      <c r="O2239" s="39">
        <f>IF(L2239&lt;&gt;1,"",IF(J2239="",0,IFERROR(MATCH(J2239,'分け方の表'!$M$4:$M$53,0),0)))</f>
        <v/>
      </c>
      <c r="P2239" s="39">
        <f>IF(L2239&lt;&gt;1,"",IF(SUMPRODUCT((COUNTIFS(C2239,"*"&amp;'分け方の表'!$F$4:$F$23&amp;"*")&gt;0)*('分け方の表'!$F$4:$F$23&lt;&gt;"")*'分け方の表'!$I$4:$I$23)=0,99,1+COUNTIFS('分け方の表'!$I$4:$I$23,"&gt;"&amp;SUMPRODUCT((COUNTIFS(C2239,"*"&amp;'分け方の表'!$F$4:$F$23&amp;"*")&gt;0)*('分け方の表'!$F$4:$F$23&lt;&gt;"")*'分け方の表'!$I$4:$I$23))))</f>
        <v/>
      </c>
      <c r="Q2239" s="39">
        <f>IF(L2239&lt;&gt;1,"",IF(P2239&gt;=99,"",INDEX('分け方の表'!$G$4:$G$23,P2239)&amp;""))</f>
        <v/>
      </c>
      <c r="R2239" s="39">
        <f>IF(L2239&lt;&gt;1,"",IF((F2239="収入")*(G2239="給与")*(E2239&lt;&gt;"")*(COUNTIFS('分け方の表'!$J$4:$J$13,E2239)&gt;0),INDEX('分け方の表'!$K$4:$K$13,MATCH(E2239,'分け方の表'!$J$4:$J$13,0))&amp;"",IFERROR(INDEX('分け方の表'!$C$4:$C$103,MATCH(F2239&amp;"|"&amp;G2239,'分け方の表'!$D$4:$D$103,0))&amp;"",IFERROR(INDEX('分け方の表'!$C$4:$C$103,MATCH(F2239&amp;"|（ほか全部）",'分け方の表'!$D$4:$D$103,0))&amp;"","未分類"))))</f>
        <v/>
      </c>
      <c r="S2239" s="39">
        <f>IF(L2239&lt;&gt;1,"",IF(N2239=1,"",IF(IF(O2239&gt;0,INDEX('分け方の表'!$N$4:$N$53,O2239)&amp;"","")&lt;&gt;"",IF(INDEX('分け方の表'!$N$4:$N$53,O2239)="（数えない）","",INDEX('分け方の表'!$N$4:$N$53,O2239)&amp;""),IF(I2239&amp;""="1",IF((Q2239&lt;&gt;"")*(D2239&lt;0)*(IFERROR(INDEX('入力'!$E$30:$E$88,MATCH(Q2239,'入力'!$A$30:$A$88,0)),"")="貯める・増やす"),Q2239,""),IF(A2239&amp;""="0","",IF(Q2239&lt;&gt;"",Q2239,R2239))))))</f>
        <v/>
      </c>
      <c r="T2239" s="56">
        <f>IF(S2239="","",IF(IFERROR(INDEX('入力'!$E$30:$E$88,MATCH(S2239,'入力'!$A$30:$A$88,0)),"")="入るお金",D2239,-D2239))</f>
        <v/>
      </c>
      <c r="U2239" s="39">
        <f>IF(L2239="","",IF(L2239&lt;&gt;1,"見出しなど",IF(N2239=1,"重なり",IF(S2239="",IF(O2239&gt;0,"数えない（直した）",IF(I2239&amp;""="1","振替",IF(A2239&amp;""="0","計算対象外","数えない"))),IF(COUNTIFS('入力'!$A$30:$A$88,S2239)=0,"一覧にない費目",IF(O2239&gt;0,"直した",IF(S2239="未分類","未分類","OK")))))))</f>
        <v/>
      </c>
    </row>
    <row r="2240">
      <c r="A2240" s="40" t="n"/>
      <c r="B2240" s="34" t="n"/>
      <c r="C2240" s="35" t="n"/>
      <c r="D2240" s="36" t="n"/>
      <c r="E2240" s="35" t="n"/>
      <c r="F2240" s="35" t="n"/>
      <c r="G2240" s="35" t="n"/>
      <c r="H2240" s="35" t="n"/>
      <c r="I2240" s="40" t="n"/>
      <c r="J2240" s="35" t="n"/>
      <c r="L2240" s="39">
        <f>IF(B2240="","",IFERROR(YEAR(B2240)*0+D2240*0+1,0))</f>
        <v/>
      </c>
      <c r="M2240" s="55">
        <f>IF(L2240&lt;&gt;1,"",IF(O2240&gt;0,IF(INDEX('分け方の表'!$O$4:$O$53,O2240)&lt;&gt;"",DATE(YEAR(INDEX('分け方の表'!$O$4:$O$53,O2240)),MONTH(INDEX('分け方の表'!$O$4:$O$53,O2240)),1),DATE(YEAR(B2240),MONTH(B2240),1)),DATE(YEAR(B2240),MONTH(B2240),1)))</f>
        <v/>
      </c>
      <c r="N2240" s="39">
        <f>IF(L2240&lt;&gt;1,"",IF(J2240="",0,IF(COUNTIFS($J$4:J2240,J2240)&gt;1,1,0)))</f>
        <v/>
      </c>
      <c r="O2240" s="39">
        <f>IF(L2240&lt;&gt;1,"",IF(J2240="",0,IFERROR(MATCH(J2240,'分け方の表'!$M$4:$M$53,0),0)))</f>
        <v/>
      </c>
      <c r="P2240" s="39">
        <f>IF(L2240&lt;&gt;1,"",IF(SUMPRODUCT((COUNTIFS(C2240,"*"&amp;'分け方の表'!$F$4:$F$23&amp;"*")&gt;0)*('分け方の表'!$F$4:$F$23&lt;&gt;"")*'分け方の表'!$I$4:$I$23)=0,99,1+COUNTIFS('分け方の表'!$I$4:$I$23,"&gt;"&amp;SUMPRODUCT((COUNTIFS(C2240,"*"&amp;'分け方の表'!$F$4:$F$23&amp;"*")&gt;0)*('分け方の表'!$F$4:$F$23&lt;&gt;"")*'分け方の表'!$I$4:$I$23))))</f>
        <v/>
      </c>
      <c r="Q2240" s="39">
        <f>IF(L2240&lt;&gt;1,"",IF(P2240&gt;=99,"",INDEX('分け方の表'!$G$4:$G$23,P2240)&amp;""))</f>
        <v/>
      </c>
      <c r="R2240" s="39">
        <f>IF(L2240&lt;&gt;1,"",IF((F2240="収入")*(G2240="給与")*(E2240&lt;&gt;"")*(COUNTIFS('分け方の表'!$J$4:$J$13,E2240)&gt;0),INDEX('分け方の表'!$K$4:$K$13,MATCH(E2240,'分け方の表'!$J$4:$J$13,0))&amp;"",IFERROR(INDEX('分け方の表'!$C$4:$C$103,MATCH(F2240&amp;"|"&amp;G2240,'分け方の表'!$D$4:$D$103,0))&amp;"",IFERROR(INDEX('分け方の表'!$C$4:$C$103,MATCH(F2240&amp;"|（ほか全部）",'分け方の表'!$D$4:$D$103,0))&amp;"","未分類"))))</f>
        <v/>
      </c>
      <c r="S2240" s="39">
        <f>IF(L2240&lt;&gt;1,"",IF(N2240=1,"",IF(IF(O2240&gt;0,INDEX('分け方の表'!$N$4:$N$53,O2240)&amp;"","")&lt;&gt;"",IF(INDEX('分け方の表'!$N$4:$N$53,O2240)="（数えない）","",INDEX('分け方の表'!$N$4:$N$53,O2240)&amp;""),IF(I2240&amp;""="1",IF((Q2240&lt;&gt;"")*(D2240&lt;0)*(IFERROR(INDEX('入力'!$E$30:$E$88,MATCH(Q2240,'入力'!$A$30:$A$88,0)),"")="貯める・増やす"),Q2240,""),IF(A2240&amp;""="0","",IF(Q2240&lt;&gt;"",Q2240,R2240))))))</f>
        <v/>
      </c>
      <c r="T2240" s="56">
        <f>IF(S2240="","",IF(IFERROR(INDEX('入力'!$E$30:$E$88,MATCH(S2240,'入力'!$A$30:$A$88,0)),"")="入るお金",D2240,-D2240))</f>
        <v/>
      </c>
      <c r="U2240" s="39">
        <f>IF(L2240="","",IF(L2240&lt;&gt;1,"見出しなど",IF(N2240=1,"重なり",IF(S2240="",IF(O2240&gt;0,"数えない（直した）",IF(I2240&amp;""="1","振替",IF(A2240&amp;""="0","計算対象外","数えない"))),IF(COUNTIFS('入力'!$A$30:$A$88,S2240)=0,"一覧にない費目",IF(O2240&gt;0,"直した",IF(S2240="未分類","未分類","OK")))))))</f>
        <v/>
      </c>
    </row>
    <row r="2241">
      <c r="A2241" s="40" t="n"/>
      <c r="B2241" s="34" t="n"/>
      <c r="C2241" s="35" t="n"/>
      <c r="D2241" s="36" t="n"/>
      <c r="E2241" s="35" t="n"/>
      <c r="F2241" s="35" t="n"/>
      <c r="G2241" s="35" t="n"/>
      <c r="H2241" s="35" t="n"/>
      <c r="I2241" s="40" t="n"/>
      <c r="J2241" s="35" t="n"/>
      <c r="L2241" s="39">
        <f>IF(B2241="","",IFERROR(YEAR(B2241)*0+D2241*0+1,0))</f>
        <v/>
      </c>
      <c r="M2241" s="55">
        <f>IF(L2241&lt;&gt;1,"",IF(O2241&gt;0,IF(INDEX('分け方の表'!$O$4:$O$53,O2241)&lt;&gt;"",DATE(YEAR(INDEX('分け方の表'!$O$4:$O$53,O2241)),MONTH(INDEX('分け方の表'!$O$4:$O$53,O2241)),1),DATE(YEAR(B2241),MONTH(B2241),1)),DATE(YEAR(B2241),MONTH(B2241),1)))</f>
        <v/>
      </c>
      <c r="N2241" s="39">
        <f>IF(L2241&lt;&gt;1,"",IF(J2241="",0,IF(COUNTIFS($J$4:J2241,J2241)&gt;1,1,0)))</f>
        <v/>
      </c>
      <c r="O2241" s="39">
        <f>IF(L2241&lt;&gt;1,"",IF(J2241="",0,IFERROR(MATCH(J2241,'分け方の表'!$M$4:$M$53,0),0)))</f>
        <v/>
      </c>
      <c r="P2241" s="39">
        <f>IF(L2241&lt;&gt;1,"",IF(SUMPRODUCT((COUNTIFS(C2241,"*"&amp;'分け方の表'!$F$4:$F$23&amp;"*")&gt;0)*('分け方の表'!$F$4:$F$23&lt;&gt;"")*'分け方の表'!$I$4:$I$23)=0,99,1+COUNTIFS('分け方の表'!$I$4:$I$23,"&gt;"&amp;SUMPRODUCT((COUNTIFS(C2241,"*"&amp;'分け方の表'!$F$4:$F$23&amp;"*")&gt;0)*('分け方の表'!$F$4:$F$23&lt;&gt;"")*'分け方の表'!$I$4:$I$23))))</f>
        <v/>
      </c>
      <c r="Q2241" s="39">
        <f>IF(L2241&lt;&gt;1,"",IF(P2241&gt;=99,"",INDEX('分け方の表'!$G$4:$G$23,P2241)&amp;""))</f>
        <v/>
      </c>
      <c r="R2241" s="39">
        <f>IF(L2241&lt;&gt;1,"",IF((F2241="収入")*(G2241="給与")*(E2241&lt;&gt;"")*(COUNTIFS('分け方の表'!$J$4:$J$13,E2241)&gt;0),INDEX('分け方の表'!$K$4:$K$13,MATCH(E2241,'分け方の表'!$J$4:$J$13,0))&amp;"",IFERROR(INDEX('分け方の表'!$C$4:$C$103,MATCH(F2241&amp;"|"&amp;G2241,'分け方の表'!$D$4:$D$103,0))&amp;"",IFERROR(INDEX('分け方の表'!$C$4:$C$103,MATCH(F2241&amp;"|（ほか全部）",'分け方の表'!$D$4:$D$103,0))&amp;"","未分類"))))</f>
        <v/>
      </c>
      <c r="S2241" s="39">
        <f>IF(L2241&lt;&gt;1,"",IF(N2241=1,"",IF(IF(O2241&gt;0,INDEX('分け方の表'!$N$4:$N$53,O2241)&amp;"","")&lt;&gt;"",IF(INDEX('分け方の表'!$N$4:$N$53,O2241)="（数えない）","",INDEX('分け方の表'!$N$4:$N$53,O2241)&amp;""),IF(I2241&amp;""="1",IF((Q2241&lt;&gt;"")*(D2241&lt;0)*(IFERROR(INDEX('入力'!$E$30:$E$88,MATCH(Q2241,'入力'!$A$30:$A$88,0)),"")="貯める・増やす"),Q2241,""),IF(A2241&amp;""="0","",IF(Q2241&lt;&gt;"",Q2241,R2241))))))</f>
        <v/>
      </c>
      <c r="T2241" s="56">
        <f>IF(S2241="","",IF(IFERROR(INDEX('入力'!$E$30:$E$88,MATCH(S2241,'入力'!$A$30:$A$88,0)),"")="入るお金",D2241,-D2241))</f>
        <v/>
      </c>
      <c r="U2241" s="39">
        <f>IF(L2241="","",IF(L2241&lt;&gt;1,"見出しなど",IF(N2241=1,"重なり",IF(S2241="",IF(O2241&gt;0,"数えない（直した）",IF(I2241&amp;""="1","振替",IF(A2241&amp;""="0","計算対象外","数えない"))),IF(COUNTIFS('入力'!$A$30:$A$88,S2241)=0,"一覧にない費目",IF(O2241&gt;0,"直した",IF(S2241="未分類","未分類","OK")))))))</f>
        <v/>
      </c>
    </row>
    <row r="2242">
      <c r="A2242" s="40" t="n"/>
      <c r="B2242" s="34" t="n"/>
      <c r="C2242" s="35" t="n"/>
      <c r="D2242" s="36" t="n"/>
      <c r="E2242" s="35" t="n"/>
      <c r="F2242" s="35" t="n"/>
      <c r="G2242" s="35" t="n"/>
      <c r="H2242" s="35" t="n"/>
      <c r="I2242" s="40" t="n"/>
      <c r="J2242" s="35" t="n"/>
      <c r="L2242" s="39">
        <f>IF(B2242="","",IFERROR(YEAR(B2242)*0+D2242*0+1,0))</f>
        <v/>
      </c>
      <c r="M2242" s="55">
        <f>IF(L2242&lt;&gt;1,"",IF(O2242&gt;0,IF(INDEX('分け方の表'!$O$4:$O$53,O2242)&lt;&gt;"",DATE(YEAR(INDEX('分け方の表'!$O$4:$O$53,O2242)),MONTH(INDEX('分け方の表'!$O$4:$O$53,O2242)),1),DATE(YEAR(B2242),MONTH(B2242),1)),DATE(YEAR(B2242),MONTH(B2242),1)))</f>
        <v/>
      </c>
      <c r="N2242" s="39">
        <f>IF(L2242&lt;&gt;1,"",IF(J2242="",0,IF(COUNTIFS($J$4:J2242,J2242)&gt;1,1,0)))</f>
        <v/>
      </c>
      <c r="O2242" s="39">
        <f>IF(L2242&lt;&gt;1,"",IF(J2242="",0,IFERROR(MATCH(J2242,'分け方の表'!$M$4:$M$53,0),0)))</f>
        <v/>
      </c>
      <c r="P2242" s="39">
        <f>IF(L2242&lt;&gt;1,"",IF(SUMPRODUCT((COUNTIFS(C2242,"*"&amp;'分け方の表'!$F$4:$F$23&amp;"*")&gt;0)*('分け方の表'!$F$4:$F$23&lt;&gt;"")*'分け方の表'!$I$4:$I$23)=0,99,1+COUNTIFS('分け方の表'!$I$4:$I$23,"&gt;"&amp;SUMPRODUCT((COUNTIFS(C2242,"*"&amp;'分け方の表'!$F$4:$F$23&amp;"*")&gt;0)*('分け方の表'!$F$4:$F$23&lt;&gt;"")*'分け方の表'!$I$4:$I$23))))</f>
        <v/>
      </c>
      <c r="Q2242" s="39">
        <f>IF(L2242&lt;&gt;1,"",IF(P2242&gt;=99,"",INDEX('分け方の表'!$G$4:$G$23,P2242)&amp;""))</f>
        <v/>
      </c>
      <c r="R2242" s="39">
        <f>IF(L2242&lt;&gt;1,"",IF((F2242="収入")*(G2242="給与")*(E2242&lt;&gt;"")*(COUNTIFS('分け方の表'!$J$4:$J$13,E2242)&gt;0),INDEX('分け方の表'!$K$4:$K$13,MATCH(E2242,'分け方の表'!$J$4:$J$13,0))&amp;"",IFERROR(INDEX('分け方の表'!$C$4:$C$103,MATCH(F2242&amp;"|"&amp;G2242,'分け方の表'!$D$4:$D$103,0))&amp;"",IFERROR(INDEX('分け方の表'!$C$4:$C$103,MATCH(F2242&amp;"|（ほか全部）",'分け方の表'!$D$4:$D$103,0))&amp;"","未分類"))))</f>
        <v/>
      </c>
      <c r="S2242" s="39">
        <f>IF(L2242&lt;&gt;1,"",IF(N2242=1,"",IF(IF(O2242&gt;0,INDEX('分け方の表'!$N$4:$N$53,O2242)&amp;"","")&lt;&gt;"",IF(INDEX('分け方の表'!$N$4:$N$53,O2242)="（数えない）","",INDEX('分け方の表'!$N$4:$N$53,O2242)&amp;""),IF(I2242&amp;""="1",IF((Q2242&lt;&gt;"")*(D2242&lt;0)*(IFERROR(INDEX('入力'!$E$30:$E$88,MATCH(Q2242,'入力'!$A$30:$A$88,0)),"")="貯める・増やす"),Q2242,""),IF(A2242&amp;""="0","",IF(Q2242&lt;&gt;"",Q2242,R2242))))))</f>
        <v/>
      </c>
      <c r="T2242" s="56">
        <f>IF(S2242="","",IF(IFERROR(INDEX('入力'!$E$30:$E$88,MATCH(S2242,'入力'!$A$30:$A$88,0)),"")="入るお金",D2242,-D2242))</f>
        <v/>
      </c>
      <c r="U2242" s="39">
        <f>IF(L2242="","",IF(L2242&lt;&gt;1,"見出しなど",IF(N2242=1,"重なり",IF(S2242="",IF(O2242&gt;0,"数えない（直した）",IF(I2242&amp;""="1","振替",IF(A2242&amp;""="0","計算対象外","数えない"))),IF(COUNTIFS('入力'!$A$30:$A$88,S2242)=0,"一覧にない費目",IF(O2242&gt;0,"直した",IF(S2242="未分類","未分類","OK")))))))</f>
        <v/>
      </c>
    </row>
    <row r="2243">
      <c r="A2243" s="40" t="n"/>
      <c r="B2243" s="34" t="n"/>
      <c r="C2243" s="35" t="n"/>
      <c r="D2243" s="36" t="n"/>
      <c r="E2243" s="35" t="n"/>
      <c r="F2243" s="35" t="n"/>
      <c r="G2243" s="35" t="n"/>
      <c r="H2243" s="35" t="n"/>
      <c r="I2243" s="40" t="n"/>
      <c r="J2243" s="35" t="n"/>
      <c r="L2243" s="39">
        <f>IF(B2243="","",IFERROR(YEAR(B2243)*0+D2243*0+1,0))</f>
        <v/>
      </c>
      <c r="M2243" s="55">
        <f>IF(L2243&lt;&gt;1,"",IF(O2243&gt;0,IF(INDEX('分け方の表'!$O$4:$O$53,O2243)&lt;&gt;"",DATE(YEAR(INDEX('分け方の表'!$O$4:$O$53,O2243)),MONTH(INDEX('分け方の表'!$O$4:$O$53,O2243)),1),DATE(YEAR(B2243),MONTH(B2243),1)),DATE(YEAR(B2243),MONTH(B2243),1)))</f>
        <v/>
      </c>
      <c r="N2243" s="39">
        <f>IF(L2243&lt;&gt;1,"",IF(J2243="",0,IF(COUNTIFS($J$4:J2243,J2243)&gt;1,1,0)))</f>
        <v/>
      </c>
      <c r="O2243" s="39">
        <f>IF(L2243&lt;&gt;1,"",IF(J2243="",0,IFERROR(MATCH(J2243,'分け方の表'!$M$4:$M$53,0),0)))</f>
        <v/>
      </c>
      <c r="P2243" s="39">
        <f>IF(L2243&lt;&gt;1,"",IF(SUMPRODUCT((COUNTIFS(C2243,"*"&amp;'分け方の表'!$F$4:$F$23&amp;"*")&gt;0)*('分け方の表'!$F$4:$F$23&lt;&gt;"")*'分け方の表'!$I$4:$I$23)=0,99,1+COUNTIFS('分け方の表'!$I$4:$I$23,"&gt;"&amp;SUMPRODUCT((COUNTIFS(C2243,"*"&amp;'分け方の表'!$F$4:$F$23&amp;"*")&gt;0)*('分け方の表'!$F$4:$F$23&lt;&gt;"")*'分け方の表'!$I$4:$I$23))))</f>
        <v/>
      </c>
      <c r="Q2243" s="39">
        <f>IF(L2243&lt;&gt;1,"",IF(P2243&gt;=99,"",INDEX('分け方の表'!$G$4:$G$23,P2243)&amp;""))</f>
        <v/>
      </c>
      <c r="R2243" s="39">
        <f>IF(L2243&lt;&gt;1,"",IF((F2243="収入")*(G2243="給与")*(E2243&lt;&gt;"")*(COUNTIFS('分け方の表'!$J$4:$J$13,E2243)&gt;0),INDEX('分け方の表'!$K$4:$K$13,MATCH(E2243,'分け方の表'!$J$4:$J$13,0))&amp;"",IFERROR(INDEX('分け方の表'!$C$4:$C$103,MATCH(F2243&amp;"|"&amp;G2243,'分け方の表'!$D$4:$D$103,0))&amp;"",IFERROR(INDEX('分け方の表'!$C$4:$C$103,MATCH(F2243&amp;"|（ほか全部）",'分け方の表'!$D$4:$D$103,0))&amp;"","未分類"))))</f>
        <v/>
      </c>
      <c r="S2243" s="39">
        <f>IF(L2243&lt;&gt;1,"",IF(N2243=1,"",IF(IF(O2243&gt;0,INDEX('分け方の表'!$N$4:$N$53,O2243)&amp;"","")&lt;&gt;"",IF(INDEX('分け方の表'!$N$4:$N$53,O2243)="（数えない）","",INDEX('分け方の表'!$N$4:$N$53,O2243)&amp;""),IF(I2243&amp;""="1",IF((Q2243&lt;&gt;"")*(D2243&lt;0)*(IFERROR(INDEX('入力'!$E$30:$E$88,MATCH(Q2243,'入力'!$A$30:$A$88,0)),"")="貯める・増やす"),Q2243,""),IF(A2243&amp;""="0","",IF(Q2243&lt;&gt;"",Q2243,R2243))))))</f>
        <v/>
      </c>
      <c r="T2243" s="56">
        <f>IF(S2243="","",IF(IFERROR(INDEX('入力'!$E$30:$E$88,MATCH(S2243,'入力'!$A$30:$A$88,0)),"")="入るお金",D2243,-D2243))</f>
        <v/>
      </c>
      <c r="U2243" s="39">
        <f>IF(L2243="","",IF(L2243&lt;&gt;1,"見出しなど",IF(N2243=1,"重なり",IF(S2243="",IF(O2243&gt;0,"数えない（直した）",IF(I2243&amp;""="1","振替",IF(A2243&amp;""="0","計算対象外","数えない"))),IF(COUNTIFS('入力'!$A$30:$A$88,S2243)=0,"一覧にない費目",IF(O2243&gt;0,"直した",IF(S2243="未分類","未分類","OK")))))))</f>
        <v/>
      </c>
    </row>
    <row r="2244">
      <c r="A2244" s="40" t="n"/>
      <c r="B2244" s="34" t="n"/>
      <c r="C2244" s="35" t="n"/>
      <c r="D2244" s="36" t="n"/>
      <c r="E2244" s="35" t="n"/>
      <c r="F2244" s="35" t="n"/>
      <c r="G2244" s="35" t="n"/>
      <c r="H2244" s="35" t="n"/>
      <c r="I2244" s="40" t="n"/>
      <c r="J2244" s="35" t="n"/>
      <c r="L2244" s="39">
        <f>IF(B2244="","",IFERROR(YEAR(B2244)*0+D2244*0+1,0))</f>
        <v/>
      </c>
      <c r="M2244" s="55">
        <f>IF(L2244&lt;&gt;1,"",IF(O2244&gt;0,IF(INDEX('分け方の表'!$O$4:$O$53,O2244)&lt;&gt;"",DATE(YEAR(INDEX('分け方の表'!$O$4:$O$53,O2244)),MONTH(INDEX('分け方の表'!$O$4:$O$53,O2244)),1),DATE(YEAR(B2244),MONTH(B2244),1)),DATE(YEAR(B2244),MONTH(B2244),1)))</f>
        <v/>
      </c>
      <c r="N2244" s="39">
        <f>IF(L2244&lt;&gt;1,"",IF(J2244="",0,IF(COUNTIFS($J$4:J2244,J2244)&gt;1,1,0)))</f>
        <v/>
      </c>
      <c r="O2244" s="39">
        <f>IF(L2244&lt;&gt;1,"",IF(J2244="",0,IFERROR(MATCH(J2244,'分け方の表'!$M$4:$M$53,0),0)))</f>
        <v/>
      </c>
      <c r="P2244" s="39">
        <f>IF(L2244&lt;&gt;1,"",IF(SUMPRODUCT((COUNTIFS(C2244,"*"&amp;'分け方の表'!$F$4:$F$23&amp;"*")&gt;0)*('分け方の表'!$F$4:$F$23&lt;&gt;"")*'分け方の表'!$I$4:$I$23)=0,99,1+COUNTIFS('分け方の表'!$I$4:$I$23,"&gt;"&amp;SUMPRODUCT((COUNTIFS(C2244,"*"&amp;'分け方の表'!$F$4:$F$23&amp;"*")&gt;0)*('分け方の表'!$F$4:$F$23&lt;&gt;"")*'分け方の表'!$I$4:$I$23))))</f>
        <v/>
      </c>
      <c r="Q2244" s="39">
        <f>IF(L2244&lt;&gt;1,"",IF(P2244&gt;=99,"",INDEX('分け方の表'!$G$4:$G$23,P2244)&amp;""))</f>
        <v/>
      </c>
      <c r="R2244" s="39">
        <f>IF(L2244&lt;&gt;1,"",IF((F2244="収入")*(G2244="給与")*(E2244&lt;&gt;"")*(COUNTIFS('分け方の表'!$J$4:$J$13,E2244)&gt;0),INDEX('分け方の表'!$K$4:$K$13,MATCH(E2244,'分け方の表'!$J$4:$J$13,0))&amp;"",IFERROR(INDEX('分け方の表'!$C$4:$C$103,MATCH(F2244&amp;"|"&amp;G2244,'分け方の表'!$D$4:$D$103,0))&amp;"",IFERROR(INDEX('分け方の表'!$C$4:$C$103,MATCH(F2244&amp;"|（ほか全部）",'分け方の表'!$D$4:$D$103,0))&amp;"","未分類"))))</f>
        <v/>
      </c>
      <c r="S2244" s="39">
        <f>IF(L2244&lt;&gt;1,"",IF(N2244=1,"",IF(IF(O2244&gt;0,INDEX('分け方の表'!$N$4:$N$53,O2244)&amp;"","")&lt;&gt;"",IF(INDEX('分け方の表'!$N$4:$N$53,O2244)="（数えない）","",INDEX('分け方の表'!$N$4:$N$53,O2244)&amp;""),IF(I2244&amp;""="1",IF((Q2244&lt;&gt;"")*(D2244&lt;0)*(IFERROR(INDEX('入力'!$E$30:$E$88,MATCH(Q2244,'入力'!$A$30:$A$88,0)),"")="貯める・増やす"),Q2244,""),IF(A2244&amp;""="0","",IF(Q2244&lt;&gt;"",Q2244,R2244))))))</f>
        <v/>
      </c>
      <c r="T2244" s="56">
        <f>IF(S2244="","",IF(IFERROR(INDEX('入力'!$E$30:$E$88,MATCH(S2244,'入力'!$A$30:$A$88,0)),"")="入るお金",D2244,-D2244))</f>
        <v/>
      </c>
      <c r="U2244" s="39">
        <f>IF(L2244="","",IF(L2244&lt;&gt;1,"見出しなど",IF(N2244=1,"重なり",IF(S2244="",IF(O2244&gt;0,"数えない（直した）",IF(I2244&amp;""="1","振替",IF(A2244&amp;""="0","計算対象外","数えない"))),IF(COUNTIFS('入力'!$A$30:$A$88,S2244)=0,"一覧にない費目",IF(O2244&gt;0,"直した",IF(S2244="未分類","未分類","OK")))))))</f>
        <v/>
      </c>
    </row>
    <row r="2245">
      <c r="A2245" s="40" t="n"/>
      <c r="B2245" s="34" t="n"/>
      <c r="C2245" s="35" t="n"/>
      <c r="D2245" s="36" t="n"/>
      <c r="E2245" s="35" t="n"/>
      <c r="F2245" s="35" t="n"/>
      <c r="G2245" s="35" t="n"/>
      <c r="H2245" s="35" t="n"/>
      <c r="I2245" s="40" t="n"/>
      <c r="J2245" s="35" t="n"/>
      <c r="L2245" s="39">
        <f>IF(B2245="","",IFERROR(YEAR(B2245)*0+D2245*0+1,0))</f>
        <v/>
      </c>
      <c r="M2245" s="55">
        <f>IF(L2245&lt;&gt;1,"",IF(O2245&gt;0,IF(INDEX('分け方の表'!$O$4:$O$53,O2245)&lt;&gt;"",DATE(YEAR(INDEX('分け方の表'!$O$4:$O$53,O2245)),MONTH(INDEX('分け方の表'!$O$4:$O$53,O2245)),1),DATE(YEAR(B2245),MONTH(B2245),1)),DATE(YEAR(B2245),MONTH(B2245),1)))</f>
        <v/>
      </c>
      <c r="N2245" s="39">
        <f>IF(L2245&lt;&gt;1,"",IF(J2245="",0,IF(COUNTIFS($J$4:J2245,J2245)&gt;1,1,0)))</f>
        <v/>
      </c>
      <c r="O2245" s="39">
        <f>IF(L2245&lt;&gt;1,"",IF(J2245="",0,IFERROR(MATCH(J2245,'分け方の表'!$M$4:$M$53,0),0)))</f>
        <v/>
      </c>
      <c r="P2245" s="39">
        <f>IF(L2245&lt;&gt;1,"",IF(SUMPRODUCT((COUNTIFS(C2245,"*"&amp;'分け方の表'!$F$4:$F$23&amp;"*")&gt;0)*('分け方の表'!$F$4:$F$23&lt;&gt;"")*'分け方の表'!$I$4:$I$23)=0,99,1+COUNTIFS('分け方の表'!$I$4:$I$23,"&gt;"&amp;SUMPRODUCT((COUNTIFS(C2245,"*"&amp;'分け方の表'!$F$4:$F$23&amp;"*")&gt;0)*('分け方の表'!$F$4:$F$23&lt;&gt;"")*'分け方の表'!$I$4:$I$23))))</f>
        <v/>
      </c>
      <c r="Q2245" s="39">
        <f>IF(L2245&lt;&gt;1,"",IF(P2245&gt;=99,"",INDEX('分け方の表'!$G$4:$G$23,P2245)&amp;""))</f>
        <v/>
      </c>
      <c r="R2245" s="39">
        <f>IF(L2245&lt;&gt;1,"",IF((F2245="収入")*(G2245="給与")*(E2245&lt;&gt;"")*(COUNTIFS('分け方の表'!$J$4:$J$13,E2245)&gt;0),INDEX('分け方の表'!$K$4:$K$13,MATCH(E2245,'分け方の表'!$J$4:$J$13,0))&amp;"",IFERROR(INDEX('分け方の表'!$C$4:$C$103,MATCH(F2245&amp;"|"&amp;G2245,'分け方の表'!$D$4:$D$103,0))&amp;"",IFERROR(INDEX('分け方の表'!$C$4:$C$103,MATCH(F2245&amp;"|（ほか全部）",'分け方の表'!$D$4:$D$103,0))&amp;"","未分類"))))</f>
        <v/>
      </c>
      <c r="S2245" s="39">
        <f>IF(L2245&lt;&gt;1,"",IF(N2245=1,"",IF(IF(O2245&gt;0,INDEX('分け方の表'!$N$4:$N$53,O2245)&amp;"","")&lt;&gt;"",IF(INDEX('分け方の表'!$N$4:$N$53,O2245)="（数えない）","",INDEX('分け方の表'!$N$4:$N$53,O2245)&amp;""),IF(I2245&amp;""="1",IF((Q2245&lt;&gt;"")*(D2245&lt;0)*(IFERROR(INDEX('入力'!$E$30:$E$88,MATCH(Q2245,'入力'!$A$30:$A$88,0)),"")="貯める・増やす"),Q2245,""),IF(A2245&amp;""="0","",IF(Q2245&lt;&gt;"",Q2245,R2245))))))</f>
        <v/>
      </c>
      <c r="T2245" s="56">
        <f>IF(S2245="","",IF(IFERROR(INDEX('入力'!$E$30:$E$88,MATCH(S2245,'入力'!$A$30:$A$88,0)),"")="入るお金",D2245,-D2245))</f>
        <v/>
      </c>
      <c r="U2245" s="39">
        <f>IF(L2245="","",IF(L2245&lt;&gt;1,"見出しなど",IF(N2245=1,"重なり",IF(S2245="",IF(O2245&gt;0,"数えない（直した）",IF(I2245&amp;""="1","振替",IF(A2245&amp;""="0","計算対象外","数えない"))),IF(COUNTIFS('入力'!$A$30:$A$88,S2245)=0,"一覧にない費目",IF(O2245&gt;0,"直した",IF(S2245="未分類","未分類","OK")))))))</f>
        <v/>
      </c>
    </row>
    <row r="2246">
      <c r="A2246" s="40" t="n"/>
      <c r="B2246" s="34" t="n"/>
      <c r="C2246" s="35" t="n"/>
      <c r="D2246" s="36" t="n"/>
      <c r="E2246" s="35" t="n"/>
      <c r="F2246" s="35" t="n"/>
      <c r="G2246" s="35" t="n"/>
      <c r="H2246" s="35" t="n"/>
      <c r="I2246" s="40" t="n"/>
      <c r="J2246" s="35" t="n"/>
      <c r="L2246" s="39">
        <f>IF(B2246="","",IFERROR(YEAR(B2246)*0+D2246*0+1,0))</f>
        <v/>
      </c>
      <c r="M2246" s="55">
        <f>IF(L2246&lt;&gt;1,"",IF(O2246&gt;0,IF(INDEX('分け方の表'!$O$4:$O$53,O2246)&lt;&gt;"",DATE(YEAR(INDEX('分け方の表'!$O$4:$O$53,O2246)),MONTH(INDEX('分け方の表'!$O$4:$O$53,O2246)),1),DATE(YEAR(B2246),MONTH(B2246),1)),DATE(YEAR(B2246),MONTH(B2246),1)))</f>
        <v/>
      </c>
      <c r="N2246" s="39">
        <f>IF(L2246&lt;&gt;1,"",IF(J2246="",0,IF(COUNTIFS($J$4:J2246,J2246)&gt;1,1,0)))</f>
        <v/>
      </c>
      <c r="O2246" s="39">
        <f>IF(L2246&lt;&gt;1,"",IF(J2246="",0,IFERROR(MATCH(J2246,'分け方の表'!$M$4:$M$53,0),0)))</f>
        <v/>
      </c>
      <c r="P2246" s="39">
        <f>IF(L2246&lt;&gt;1,"",IF(SUMPRODUCT((COUNTIFS(C2246,"*"&amp;'分け方の表'!$F$4:$F$23&amp;"*")&gt;0)*('分け方の表'!$F$4:$F$23&lt;&gt;"")*'分け方の表'!$I$4:$I$23)=0,99,1+COUNTIFS('分け方の表'!$I$4:$I$23,"&gt;"&amp;SUMPRODUCT((COUNTIFS(C2246,"*"&amp;'分け方の表'!$F$4:$F$23&amp;"*")&gt;0)*('分け方の表'!$F$4:$F$23&lt;&gt;"")*'分け方の表'!$I$4:$I$23))))</f>
        <v/>
      </c>
      <c r="Q2246" s="39">
        <f>IF(L2246&lt;&gt;1,"",IF(P2246&gt;=99,"",INDEX('分け方の表'!$G$4:$G$23,P2246)&amp;""))</f>
        <v/>
      </c>
      <c r="R2246" s="39">
        <f>IF(L2246&lt;&gt;1,"",IF((F2246="収入")*(G2246="給与")*(E2246&lt;&gt;"")*(COUNTIFS('分け方の表'!$J$4:$J$13,E2246)&gt;0),INDEX('分け方の表'!$K$4:$K$13,MATCH(E2246,'分け方の表'!$J$4:$J$13,0))&amp;"",IFERROR(INDEX('分け方の表'!$C$4:$C$103,MATCH(F2246&amp;"|"&amp;G2246,'分け方の表'!$D$4:$D$103,0))&amp;"",IFERROR(INDEX('分け方の表'!$C$4:$C$103,MATCH(F2246&amp;"|（ほか全部）",'分け方の表'!$D$4:$D$103,0))&amp;"","未分類"))))</f>
        <v/>
      </c>
      <c r="S2246" s="39">
        <f>IF(L2246&lt;&gt;1,"",IF(N2246=1,"",IF(IF(O2246&gt;0,INDEX('分け方の表'!$N$4:$N$53,O2246)&amp;"","")&lt;&gt;"",IF(INDEX('分け方の表'!$N$4:$N$53,O2246)="（数えない）","",INDEX('分け方の表'!$N$4:$N$53,O2246)&amp;""),IF(I2246&amp;""="1",IF((Q2246&lt;&gt;"")*(D2246&lt;0)*(IFERROR(INDEX('入力'!$E$30:$E$88,MATCH(Q2246,'入力'!$A$30:$A$88,0)),"")="貯める・増やす"),Q2246,""),IF(A2246&amp;""="0","",IF(Q2246&lt;&gt;"",Q2246,R2246))))))</f>
        <v/>
      </c>
      <c r="T2246" s="56">
        <f>IF(S2246="","",IF(IFERROR(INDEX('入力'!$E$30:$E$88,MATCH(S2246,'入力'!$A$30:$A$88,0)),"")="入るお金",D2246,-D2246))</f>
        <v/>
      </c>
      <c r="U2246" s="39">
        <f>IF(L2246="","",IF(L2246&lt;&gt;1,"見出しなど",IF(N2246=1,"重なり",IF(S2246="",IF(O2246&gt;0,"数えない（直した）",IF(I2246&amp;""="1","振替",IF(A2246&amp;""="0","計算対象外","数えない"))),IF(COUNTIFS('入力'!$A$30:$A$88,S2246)=0,"一覧にない費目",IF(O2246&gt;0,"直した",IF(S2246="未分類","未分類","OK")))))))</f>
        <v/>
      </c>
    </row>
    <row r="2247">
      <c r="A2247" s="40" t="n"/>
      <c r="B2247" s="34" t="n"/>
      <c r="C2247" s="35" t="n"/>
      <c r="D2247" s="36" t="n"/>
      <c r="E2247" s="35" t="n"/>
      <c r="F2247" s="35" t="n"/>
      <c r="G2247" s="35" t="n"/>
      <c r="H2247" s="35" t="n"/>
      <c r="I2247" s="40" t="n"/>
      <c r="J2247" s="35" t="n"/>
      <c r="L2247" s="39">
        <f>IF(B2247="","",IFERROR(YEAR(B2247)*0+D2247*0+1,0))</f>
        <v/>
      </c>
      <c r="M2247" s="55">
        <f>IF(L2247&lt;&gt;1,"",IF(O2247&gt;0,IF(INDEX('分け方の表'!$O$4:$O$53,O2247)&lt;&gt;"",DATE(YEAR(INDEX('分け方の表'!$O$4:$O$53,O2247)),MONTH(INDEX('分け方の表'!$O$4:$O$53,O2247)),1),DATE(YEAR(B2247),MONTH(B2247),1)),DATE(YEAR(B2247),MONTH(B2247),1)))</f>
        <v/>
      </c>
      <c r="N2247" s="39">
        <f>IF(L2247&lt;&gt;1,"",IF(J2247="",0,IF(COUNTIFS($J$4:J2247,J2247)&gt;1,1,0)))</f>
        <v/>
      </c>
      <c r="O2247" s="39">
        <f>IF(L2247&lt;&gt;1,"",IF(J2247="",0,IFERROR(MATCH(J2247,'分け方の表'!$M$4:$M$53,0),0)))</f>
        <v/>
      </c>
      <c r="P2247" s="39">
        <f>IF(L2247&lt;&gt;1,"",IF(SUMPRODUCT((COUNTIFS(C2247,"*"&amp;'分け方の表'!$F$4:$F$23&amp;"*")&gt;0)*('分け方の表'!$F$4:$F$23&lt;&gt;"")*'分け方の表'!$I$4:$I$23)=0,99,1+COUNTIFS('分け方の表'!$I$4:$I$23,"&gt;"&amp;SUMPRODUCT((COUNTIFS(C2247,"*"&amp;'分け方の表'!$F$4:$F$23&amp;"*")&gt;0)*('分け方の表'!$F$4:$F$23&lt;&gt;"")*'分け方の表'!$I$4:$I$23))))</f>
        <v/>
      </c>
      <c r="Q2247" s="39">
        <f>IF(L2247&lt;&gt;1,"",IF(P2247&gt;=99,"",INDEX('分け方の表'!$G$4:$G$23,P2247)&amp;""))</f>
        <v/>
      </c>
      <c r="R2247" s="39">
        <f>IF(L2247&lt;&gt;1,"",IF((F2247="収入")*(G2247="給与")*(E2247&lt;&gt;"")*(COUNTIFS('分け方の表'!$J$4:$J$13,E2247)&gt;0),INDEX('分け方の表'!$K$4:$K$13,MATCH(E2247,'分け方の表'!$J$4:$J$13,0))&amp;"",IFERROR(INDEX('分け方の表'!$C$4:$C$103,MATCH(F2247&amp;"|"&amp;G2247,'分け方の表'!$D$4:$D$103,0))&amp;"",IFERROR(INDEX('分け方の表'!$C$4:$C$103,MATCH(F2247&amp;"|（ほか全部）",'分け方の表'!$D$4:$D$103,0))&amp;"","未分類"))))</f>
        <v/>
      </c>
      <c r="S2247" s="39">
        <f>IF(L2247&lt;&gt;1,"",IF(N2247=1,"",IF(IF(O2247&gt;0,INDEX('分け方の表'!$N$4:$N$53,O2247)&amp;"","")&lt;&gt;"",IF(INDEX('分け方の表'!$N$4:$N$53,O2247)="（数えない）","",INDEX('分け方の表'!$N$4:$N$53,O2247)&amp;""),IF(I2247&amp;""="1",IF((Q2247&lt;&gt;"")*(D2247&lt;0)*(IFERROR(INDEX('入力'!$E$30:$E$88,MATCH(Q2247,'入力'!$A$30:$A$88,0)),"")="貯める・増やす"),Q2247,""),IF(A2247&amp;""="0","",IF(Q2247&lt;&gt;"",Q2247,R2247))))))</f>
        <v/>
      </c>
      <c r="T2247" s="56">
        <f>IF(S2247="","",IF(IFERROR(INDEX('入力'!$E$30:$E$88,MATCH(S2247,'入力'!$A$30:$A$88,0)),"")="入るお金",D2247,-D2247))</f>
        <v/>
      </c>
      <c r="U2247" s="39">
        <f>IF(L2247="","",IF(L2247&lt;&gt;1,"見出しなど",IF(N2247=1,"重なり",IF(S2247="",IF(O2247&gt;0,"数えない（直した）",IF(I2247&amp;""="1","振替",IF(A2247&amp;""="0","計算対象外","数えない"))),IF(COUNTIFS('入力'!$A$30:$A$88,S2247)=0,"一覧にない費目",IF(O2247&gt;0,"直した",IF(S2247="未分類","未分類","OK")))))))</f>
        <v/>
      </c>
    </row>
    <row r="2248">
      <c r="A2248" s="40" t="n"/>
      <c r="B2248" s="34" t="n"/>
      <c r="C2248" s="35" t="n"/>
      <c r="D2248" s="36" t="n"/>
      <c r="E2248" s="35" t="n"/>
      <c r="F2248" s="35" t="n"/>
      <c r="G2248" s="35" t="n"/>
      <c r="H2248" s="35" t="n"/>
      <c r="I2248" s="40" t="n"/>
      <c r="J2248" s="35" t="n"/>
      <c r="L2248" s="39">
        <f>IF(B2248="","",IFERROR(YEAR(B2248)*0+D2248*0+1,0))</f>
        <v/>
      </c>
      <c r="M2248" s="55">
        <f>IF(L2248&lt;&gt;1,"",IF(O2248&gt;0,IF(INDEX('分け方の表'!$O$4:$O$53,O2248)&lt;&gt;"",DATE(YEAR(INDEX('分け方の表'!$O$4:$O$53,O2248)),MONTH(INDEX('分け方の表'!$O$4:$O$53,O2248)),1),DATE(YEAR(B2248),MONTH(B2248),1)),DATE(YEAR(B2248),MONTH(B2248),1)))</f>
        <v/>
      </c>
      <c r="N2248" s="39">
        <f>IF(L2248&lt;&gt;1,"",IF(J2248="",0,IF(COUNTIFS($J$4:J2248,J2248)&gt;1,1,0)))</f>
        <v/>
      </c>
      <c r="O2248" s="39">
        <f>IF(L2248&lt;&gt;1,"",IF(J2248="",0,IFERROR(MATCH(J2248,'分け方の表'!$M$4:$M$53,0),0)))</f>
        <v/>
      </c>
      <c r="P2248" s="39">
        <f>IF(L2248&lt;&gt;1,"",IF(SUMPRODUCT((COUNTIFS(C2248,"*"&amp;'分け方の表'!$F$4:$F$23&amp;"*")&gt;0)*('分け方の表'!$F$4:$F$23&lt;&gt;"")*'分け方の表'!$I$4:$I$23)=0,99,1+COUNTIFS('分け方の表'!$I$4:$I$23,"&gt;"&amp;SUMPRODUCT((COUNTIFS(C2248,"*"&amp;'分け方の表'!$F$4:$F$23&amp;"*")&gt;0)*('分け方の表'!$F$4:$F$23&lt;&gt;"")*'分け方の表'!$I$4:$I$23))))</f>
        <v/>
      </c>
      <c r="Q2248" s="39">
        <f>IF(L2248&lt;&gt;1,"",IF(P2248&gt;=99,"",INDEX('分け方の表'!$G$4:$G$23,P2248)&amp;""))</f>
        <v/>
      </c>
      <c r="R2248" s="39">
        <f>IF(L2248&lt;&gt;1,"",IF((F2248="収入")*(G2248="給与")*(E2248&lt;&gt;"")*(COUNTIFS('分け方の表'!$J$4:$J$13,E2248)&gt;0),INDEX('分け方の表'!$K$4:$K$13,MATCH(E2248,'分け方の表'!$J$4:$J$13,0))&amp;"",IFERROR(INDEX('分け方の表'!$C$4:$C$103,MATCH(F2248&amp;"|"&amp;G2248,'分け方の表'!$D$4:$D$103,0))&amp;"",IFERROR(INDEX('分け方の表'!$C$4:$C$103,MATCH(F2248&amp;"|（ほか全部）",'分け方の表'!$D$4:$D$103,0))&amp;"","未分類"))))</f>
        <v/>
      </c>
      <c r="S2248" s="39">
        <f>IF(L2248&lt;&gt;1,"",IF(N2248=1,"",IF(IF(O2248&gt;0,INDEX('分け方の表'!$N$4:$N$53,O2248)&amp;"","")&lt;&gt;"",IF(INDEX('分け方の表'!$N$4:$N$53,O2248)="（数えない）","",INDEX('分け方の表'!$N$4:$N$53,O2248)&amp;""),IF(I2248&amp;""="1",IF((Q2248&lt;&gt;"")*(D2248&lt;0)*(IFERROR(INDEX('入力'!$E$30:$E$88,MATCH(Q2248,'入力'!$A$30:$A$88,0)),"")="貯める・増やす"),Q2248,""),IF(A2248&amp;""="0","",IF(Q2248&lt;&gt;"",Q2248,R2248))))))</f>
        <v/>
      </c>
      <c r="T2248" s="56">
        <f>IF(S2248="","",IF(IFERROR(INDEX('入力'!$E$30:$E$88,MATCH(S2248,'入力'!$A$30:$A$88,0)),"")="入るお金",D2248,-D2248))</f>
        <v/>
      </c>
      <c r="U2248" s="39">
        <f>IF(L2248="","",IF(L2248&lt;&gt;1,"見出しなど",IF(N2248=1,"重なり",IF(S2248="",IF(O2248&gt;0,"数えない（直した）",IF(I2248&amp;""="1","振替",IF(A2248&amp;""="0","計算対象外","数えない"))),IF(COUNTIFS('入力'!$A$30:$A$88,S2248)=0,"一覧にない費目",IF(O2248&gt;0,"直した",IF(S2248="未分類","未分類","OK")))))))</f>
        <v/>
      </c>
    </row>
    <row r="2249">
      <c r="A2249" s="40" t="n"/>
      <c r="B2249" s="34" t="n"/>
      <c r="C2249" s="35" t="n"/>
      <c r="D2249" s="36" t="n"/>
      <c r="E2249" s="35" t="n"/>
      <c r="F2249" s="35" t="n"/>
      <c r="G2249" s="35" t="n"/>
      <c r="H2249" s="35" t="n"/>
      <c r="I2249" s="40" t="n"/>
      <c r="J2249" s="35" t="n"/>
      <c r="L2249" s="39">
        <f>IF(B2249="","",IFERROR(YEAR(B2249)*0+D2249*0+1,0))</f>
        <v/>
      </c>
      <c r="M2249" s="55">
        <f>IF(L2249&lt;&gt;1,"",IF(O2249&gt;0,IF(INDEX('分け方の表'!$O$4:$O$53,O2249)&lt;&gt;"",DATE(YEAR(INDEX('分け方の表'!$O$4:$O$53,O2249)),MONTH(INDEX('分け方の表'!$O$4:$O$53,O2249)),1),DATE(YEAR(B2249),MONTH(B2249),1)),DATE(YEAR(B2249),MONTH(B2249),1)))</f>
        <v/>
      </c>
      <c r="N2249" s="39">
        <f>IF(L2249&lt;&gt;1,"",IF(J2249="",0,IF(COUNTIFS($J$4:J2249,J2249)&gt;1,1,0)))</f>
        <v/>
      </c>
      <c r="O2249" s="39">
        <f>IF(L2249&lt;&gt;1,"",IF(J2249="",0,IFERROR(MATCH(J2249,'分け方の表'!$M$4:$M$53,0),0)))</f>
        <v/>
      </c>
      <c r="P2249" s="39">
        <f>IF(L2249&lt;&gt;1,"",IF(SUMPRODUCT((COUNTIFS(C2249,"*"&amp;'分け方の表'!$F$4:$F$23&amp;"*")&gt;0)*('分け方の表'!$F$4:$F$23&lt;&gt;"")*'分け方の表'!$I$4:$I$23)=0,99,1+COUNTIFS('分け方の表'!$I$4:$I$23,"&gt;"&amp;SUMPRODUCT((COUNTIFS(C2249,"*"&amp;'分け方の表'!$F$4:$F$23&amp;"*")&gt;0)*('分け方の表'!$F$4:$F$23&lt;&gt;"")*'分け方の表'!$I$4:$I$23))))</f>
        <v/>
      </c>
      <c r="Q2249" s="39">
        <f>IF(L2249&lt;&gt;1,"",IF(P2249&gt;=99,"",INDEX('分け方の表'!$G$4:$G$23,P2249)&amp;""))</f>
        <v/>
      </c>
      <c r="R2249" s="39">
        <f>IF(L2249&lt;&gt;1,"",IF((F2249="収入")*(G2249="給与")*(E2249&lt;&gt;"")*(COUNTIFS('分け方の表'!$J$4:$J$13,E2249)&gt;0),INDEX('分け方の表'!$K$4:$K$13,MATCH(E2249,'分け方の表'!$J$4:$J$13,0))&amp;"",IFERROR(INDEX('分け方の表'!$C$4:$C$103,MATCH(F2249&amp;"|"&amp;G2249,'分け方の表'!$D$4:$D$103,0))&amp;"",IFERROR(INDEX('分け方の表'!$C$4:$C$103,MATCH(F2249&amp;"|（ほか全部）",'分け方の表'!$D$4:$D$103,0))&amp;"","未分類"))))</f>
        <v/>
      </c>
      <c r="S2249" s="39">
        <f>IF(L2249&lt;&gt;1,"",IF(N2249=1,"",IF(IF(O2249&gt;0,INDEX('分け方の表'!$N$4:$N$53,O2249)&amp;"","")&lt;&gt;"",IF(INDEX('分け方の表'!$N$4:$N$53,O2249)="（数えない）","",INDEX('分け方の表'!$N$4:$N$53,O2249)&amp;""),IF(I2249&amp;""="1",IF((Q2249&lt;&gt;"")*(D2249&lt;0)*(IFERROR(INDEX('入力'!$E$30:$E$88,MATCH(Q2249,'入力'!$A$30:$A$88,0)),"")="貯める・増やす"),Q2249,""),IF(A2249&amp;""="0","",IF(Q2249&lt;&gt;"",Q2249,R2249))))))</f>
        <v/>
      </c>
      <c r="T2249" s="56">
        <f>IF(S2249="","",IF(IFERROR(INDEX('入力'!$E$30:$E$88,MATCH(S2249,'入力'!$A$30:$A$88,0)),"")="入るお金",D2249,-D2249))</f>
        <v/>
      </c>
      <c r="U2249" s="39">
        <f>IF(L2249="","",IF(L2249&lt;&gt;1,"見出しなど",IF(N2249=1,"重なり",IF(S2249="",IF(O2249&gt;0,"数えない（直した）",IF(I2249&amp;""="1","振替",IF(A2249&amp;""="0","計算対象外","数えない"))),IF(COUNTIFS('入力'!$A$30:$A$88,S2249)=0,"一覧にない費目",IF(O2249&gt;0,"直した",IF(S2249="未分類","未分類","OK")))))))</f>
        <v/>
      </c>
    </row>
    <row r="2250">
      <c r="A2250" s="40" t="n"/>
      <c r="B2250" s="34" t="n"/>
      <c r="C2250" s="35" t="n"/>
      <c r="D2250" s="36" t="n"/>
      <c r="E2250" s="35" t="n"/>
      <c r="F2250" s="35" t="n"/>
      <c r="G2250" s="35" t="n"/>
      <c r="H2250" s="35" t="n"/>
      <c r="I2250" s="40" t="n"/>
      <c r="J2250" s="35" t="n"/>
      <c r="L2250" s="39">
        <f>IF(B2250="","",IFERROR(YEAR(B2250)*0+D2250*0+1,0))</f>
        <v/>
      </c>
      <c r="M2250" s="55">
        <f>IF(L2250&lt;&gt;1,"",IF(O2250&gt;0,IF(INDEX('分け方の表'!$O$4:$O$53,O2250)&lt;&gt;"",DATE(YEAR(INDEX('分け方の表'!$O$4:$O$53,O2250)),MONTH(INDEX('分け方の表'!$O$4:$O$53,O2250)),1),DATE(YEAR(B2250),MONTH(B2250),1)),DATE(YEAR(B2250),MONTH(B2250),1)))</f>
        <v/>
      </c>
      <c r="N2250" s="39">
        <f>IF(L2250&lt;&gt;1,"",IF(J2250="",0,IF(COUNTIFS($J$4:J2250,J2250)&gt;1,1,0)))</f>
        <v/>
      </c>
      <c r="O2250" s="39">
        <f>IF(L2250&lt;&gt;1,"",IF(J2250="",0,IFERROR(MATCH(J2250,'分け方の表'!$M$4:$M$53,0),0)))</f>
        <v/>
      </c>
      <c r="P2250" s="39">
        <f>IF(L2250&lt;&gt;1,"",IF(SUMPRODUCT((COUNTIFS(C2250,"*"&amp;'分け方の表'!$F$4:$F$23&amp;"*")&gt;0)*('分け方の表'!$F$4:$F$23&lt;&gt;"")*'分け方の表'!$I$4:$I$23)=0,99,1+COUNTIFS('分け方の表'!$I$4:$I$23,"&gt;"&amp;SUMPRODUCT((COUNTIFS(C2250,"*"&amp;'分け方の表'!$F$4:$F$23&amp;"*")&gt;0)*('分け方の表'!$F$4:$F$23&lt;&gt;"")*'分け方の表'!$I$4:$I$23))))</f>
        <v/>
      </c>
      <c r="Q2250" s="39">
        <f>IF(L2250&lt;&gt;1,"",IF(P2250&gt;=99,"",INDEX('分け方の表'!$G$4:$G$23,P2250)&amp;""))</f>
        <v/>
      </c>
      <c r="R2250" s="39">
        <f>IF(L2250&lt;&gt;1,"",IF((F2250="収入")*(G2250="給与")*(E2250&lt;&gt;"")*(COUNTIFS('分け方の表'!$J$4:$J$13,E2250)&gt;0),INDEX('分け方の表'!$K$4:$K$13,MATCH(E2250,'分け方の表'!$J$4:$J$13,0))&amp;"",IFERROR(INDEX('分け方の表'!$C$4:$C$103,MATCH(F2250&amp;"|"&amp;G2250,'分け方の表'!$D$4:$D$103,0))&amp;"",IFERROR(INDEX('分け方の表'!$C$4:$C$103,MATCH(F2250&amp;"|（ほか全部）",'分け方の表'!$D$4:$D$103,0))&amp;"","未分類"))))</f>
        <v/>
      </c>
      <c r="S2250" s="39">
        <f>IF(L2250&lt;&gt;1,"",IF(N2250=1,"",IF(IF(O2250&gt;0,INDEX('分け方の表'!$N$4:$N$53,O2250)&amp;"","")&lt;&gt;"",IF(INDEX('分け方の表'!$N$4:$N$53,O2250)="（数えない）","",INDEX('分け方の表'!$N$4:$N$53,O2250)&amp;""),IF(I2250&amp;""="1",IF((Q2250&lt;&gt;"")*(D2250&lt;0)*(IFERROR(INDEX('入力'!$E$30:$E$88,MATCH(Q2250,'入力'!$A$30:$A$88,0)),"")="貯める・増やす"),Q2250,""),IF(A2250&amp;""="0","",IF(Q2250&lt;&gt;"",Q2250,R2250))))))</f>
        <v/>
      </c>
      <c r="T2250" s="56">
        <f>IF(S2250="","",IF(IFERROR(INDEX('入力'!$E$30:$E$88,MATCH(S2250,'入力'!$A$30:$A$88,0)),"")="入るお金",D2250,-D2250))</f>
        <v/>
      </c>
      <c r="U2250" s="39">
        <f>IF(L2250="","",IF(L2250&lt;&gt;1,"見出しなど",IF(N2250=1,"重なり",IF(S2250="",IF(O2250&gt;0,"数えない（直した）",IF(I2250&amp;""="1","振替",IF(A2250&amp;""="0","計算対象外","数えない"))),IF(COUNTIFS('入力'!$A$30:$A$88,S2250)=0,"一覧にない費目",IF(O2250&gt;0,"直した",IF(S2250="未分類","未分類","OK")))))))</f>
        <v/>
      </c>
    </row>
    <row r="2251">
      <c r="A2251" s="40" t="n"/>
      <c r="B2251" s="34" t="n"/>
      <c r="C2251" s="35" t="n"/>
      <c r="D2251" s="36" t="n"/>
      <c r="E2251" s="35" t="n"/>
      <c r="F2251" s="35" t="n"/>
      <c r="G2251" s="35" t="n"/>
      <c r="H2251" s="35" t="n"/>
      <c r="I2251" s="40" t="n"/>
      <c r="J2251" s="35" t="n"/>
      <c r="L2251" s="39">
        <f>IF(B2251="","",IFERROR(YEAR(B2251)*0+D2251*0+1,0))</f>
        <v/>
      </c>
      <c r="M2251" s="55">
        <f>IF(L2251&lt;&gt;1,"",IF(O2251&gt;0,IF(INDEX('分け方の表'!$O$4:$O$53,O2251)&lt;&gt;"",DATE(YEAR(INDEX('分け方の表'!$O$4:$O$53,O2251)),MONTH(INDEX('分け方の表'!$O$4:$O$53,O2251)),1),DATE(YEAR(B2251),MONTH(B2251),1)),DATE(YEAR(B2251),MONTH(B2251),1)))</f>
        <v/>
      </c>
      <c r="N2251" s="39">
        <f>IF(L2251&lt;&gt;1,"",IF(J2251="",0,IF(COUNTIFS($J$4:J2251,J2251)&gt;1,1,0)))</f>
        <v/>
      </c>
      <c r="O2251" s="39">
        <f>IF(L2251&lt;&gt;1,"",IF(J2251="",0,IFERROR(MATCH(J2251,'分け方の表'!$M$4:$M$53,0),0)))</f>
        <v/>
      </c>
      <c r="P2251" s="39">
        <f>IF(L2251&lt;&gt;1,"",IF(SUMPRODUCT((COUNTIFS(C2251,"*"&amp;'分け方の表'!$F$4:$F$23&amp;"*")&gt;0)*('分け方の表'!$F$4:$F$23&lt;&gt;"")*'分け方の表'!$I$4:$I$23)=0,99,1+COUNTIFS('分け方の表'!$I$4:$I$23,"&gt;"&amp;SUMPRODUCT((COUNTIFS(C2251,"*"&amp;'分け方の表'!$F$4:$F$23&amp;"*")&gt;0)*('分け方の表'!$F$4:$F$23&lt;&gt;"")*'分け方の表'!$I$4:$I$23))))</f>
        <v/>
      </c>
      <c r="Q2251" s="39">
        <f>IF(L2251&lt;&gt;1,"",IF(P2251&gt;=99,"",INDEX('分け方の表'!$G$4:$G$23,P2251)&amp;""))</f>
        <v/>
      </c>
      <c r="R2251" s="39">
        <f>IF(L2251&lt;&gt;1,"",IF((F2251="収入")*(G2251="給与")*(E2251&lt;&gt;"")*(COUNTIFS('分け方の表'!$J$4:$J$13,E2251)&gt;0),INDEX('分け方の表'!$K$4:$K$13,MATCH(E2251,'分け方の表'!$J$4:$J$13,0))&amp;"",IFERROR(INDEX('分け方の表'!$C$4:$C$103,MATCH(F2251&amp;"|"&amp;G2251,'分け方の表'!$D$4:$D$103,0))&amp;"",IFERROR(INDEX('分け方の表'!$C$4:$C$103,MATCH(F2251&amp;"|（ほか全部）",'分け方の表'!$D$4:$D$103,0))&amp;"","未分類"))))</f>
        <v/>
      </c>
      <c r="S2251" s="39">
        <f>IF(L2251&lt;&gt;1,"",IF(N2251=1,"",IF(IF(O2251&gt;0,INDEX('分け方の表'!$N$4:$N$53,O2251)&amp;"","")&lt;&gt;"",IF(INDEX('分け方の表'!$N$4:$N$53,O2251)="（数えない）","",INDEX('分け方の表'!$N$4:$N$53,O2251)&amp;""),IF(I2251&amp;""="1",IF((Q2251&lt;&gt;"")*(D2251&lt;0)*(IFERROR(INDEX('入力'!$E$30:$E$88,MATCH(Q2251,'入力'!$A$30:$A$88,0)),"")="貯める・増やす"),Q2251,""),IF(A2251&amp;""="0","",IF(Q2251&lt;&gt;"",Q2251,R2251))))))</f>
        <v/>
      </c>
      <c r="T2251" s="56">
        <f>IF(S2251="","",IF(IFERROR(INDEX('入力'!$E$30:$E$88,MATCH(S2251,'入力'!$A$30:$A$88,0)),"")="入るお金",D2251,-D2251))</f>
        <v/>
      </c>
      <c r="U2251" s="39">
        <f>IF(L2251="","",IF(L2251&lt;&gt;1,"見出しなど",IF(N2251=1,"重なり",IF(S2251="",IF(O2251&gt;0,"数えない（直した）",IF(I2251&amp;""="1","振替",IF(A2251&amp;""="0","計算対象外","数えない"))),IF(COUNTIFS('入力'!$A$30:$A$88,S2251)=0,"一覧にない費目",IF(O2251&gt;0,"直した",IF(S2251="未分類","未分類","OK")))))))</f>
        <v/>
      </c>
    </row>
    <row r="2252">
      <c r="A2252" s="40" t="n"/>
      <c r="B2252" s="34" t="n"/>
      <c r="C2252" s="35" t="n"/>
      <c r="D2252" s="36" t="n"/>
      <c r="E2252" s="35" t="n"/>
      <c r="F2252" s="35" t="n"/>
      <c r="G2252" s="35" t="n"/>
      <c r="H2252" s="35" t="n"/>
      <c r="I2252" s="40" t="n"/>
      <c r="J2252" s="35" t="n"/>
      <c r="L2252" s="39">
        <f>IF(B2252="","",IFERROR(YEAR(B2252)*0+D2252*0+1,0))</f>
        <v/>
      </c>
      <c r="M2252" s="55">
        <f>IF(L2252&lt;&gt;1,"",IF(O2252&gt;0,IF(INDEX('分け方の表'!$O$4:$O$53,O2252)&lt;&gt;"",DATE(YEAR(INDEX('分け方の表'!$O$4:$O$53,O2252)),MONTH(INDEX('分け方の表'!$O$4:$O$53,O2252)),1),DATE(YEAR(B2252),MONTH(B2252),1)),DATE(YEAR(B2252),MONTH(B2252),1)))</f>
        <v/>
      </c>
      <c r="N2252" s="39">
        <f>IF(L2252&lt;&gt;1,"",IF(J2252="",0,IF(COUNTIFS($J$4:J2252,J2252)&gt;1,1,0)))</f>
        <v/>
      </c>
      <c r="O2252" s="39">
        <f>IF(L2252&lt;&gt;1,"",IF(J2252="",0,IFERROR(MATCH(J2252,'分け方の表'!$M$4:$M$53,0),0)))</f>
        <v/>
      </c>
      <c r="P2252" s="39">
        <f>IF(L2252&lt;&gt;1,"",IF(SUMPRODUCT((COUNTIFS(C2252,"*"&amp;'分け方の表'!$F$4:$F$23&amp;"*")&gt;0)*('分け方の表'!$F$4:$F$23&lt;&gt;"")*'分け方の表'!$I$4:$I$23)=0,99,1+COUNTIFS('分け方の表'!$I$4:$I$23,"&gt;"&amp;SUMPRODUCT((COUNTIFS(C2252,"*"&amp;'分け方の表'!$F$4:$F$23&amp;"*")&gt;0)*('分け方の表'!$F$4:$F$23&lt;&gt;"")*'分け方の表'!$I$4:$I$23))))</f>
        <v/>
      </c>
      <c r="Q2252" s="39">
        <f>IF(L2252&lt;&gt;1,"",IF(P2252&gt;=99,"",INDEX('分け方の表'!$G$4:$G$23,P2252)&amp;""))</f>
        <v/>
      </c>
      <c r="R2252" s="39">
        <f>IF(L2252&lt;&gt;1,"",IF((F2252="収入")*(G2252="給与")*(E2252&lt;&gt;"")*(COUNTIFS('分け方の表'!$J$4:$J$13,E2252)&gt;0),INDEX('分け方の表'!$K$4:$K$13,MATCH(E2252,'分け方の表'!$J$4:$J$13,0))&amp;"",IFERROR(INDEX('分け方の表'!$C$4:$C$103,MATCH(F2252&amp;"|"&amp;G2252,'分け方の表'!$D$4:$D$103,0))&amp;"",IFERROR(INDEX('分け方の表'!$C$4:$C$103,MATCH(F2252&amp;"|（ほか全部）",'分け方の表'!$D$4:$D$103,0))&amp;"","未分類"))))</f>
        <v/>
      </c>
      <c r="S2252" s="39">
        <f>IF(L2252&lt;&gt;1,"",IF(N2252=1,"",IF(IF(O2252&gt;0,INDEX('分け方の表'!$N$4:$N$53,O2252)&amp;"","")&lt;&gt;"",IF(INDEX('分け方の表'!$N$4:$N$53,O2252)="（数えない）","",INDEX('分け方の表'!$N$4:$N$53,O2252)&amp;""),IF(I2252&amp;""="1",IF((Q2252&lt;&gt;"")*(D2252&lt;0)*(IFERROR(INDEX('入力'!$E$30:$E$88,MATCH(Q2252,'入力'!$A$30:$A$88,0)),"")="貯める・増やす"),Q2252,""),IF(A2252&amp;""="0","",IF(Q2252&lt;&gt;"",Q2252,R2252))))))</f>
        <v/>
      </c>
      <c r="T2252" s="56">
        <f>IF(S2252="","",IF(IFERROR(INDEX('入力'!$E$30:$E$88,MATCH(S2252,'入力'!$A$30:$A$88,0)),"")="入るお金",D2252,-D2252))</f>
        <v/>
      </c>
      <c r="U2252" s="39">
        <f>IF(L2252="","",IF(L2252&lt;&gt;1,"見出しなど",IF(N2252=1,"重なり",IF(S2252="",IF(O2252&gt;0,"数えない（直した）",IF(I2252&amp;""="1","振替",IF(A2252&amp;""="0","計算対象外","数えない"))),IF(COUNTIFS('入力'!$A$30:$A$88,S2252)=0,"一覧にない費目",IF(O2252&gt;0,"直した",IF(S2252="未分類","未分類","OK")))))))</f>
        <v/>
      </c>
    </row>
    <row r="2253">
      <c r="A2253" s="40" t="n"/>
      <c r="B2253" s="34" t="n"/>
      <c r="C2253" s="35" t="n"/>
      <c r="D2253" s="36" t="n"/>
      <c r="E2253" s="35" t="n"/>
      <c r="F2253" s="35" t="n"/>
      <c r="G2253" s="35" t="n"/>
      <c r="H2253" s="35" t="n"/>
      <c r="I2253" s="40" t="n"/>
      <c r="J2253" s="35" t="n"/>
      <c r="L2253" s="39">
        <f>IF(B2253="","",IFERROR(YEAR(B2253)*0+D2253*0+1,0))</f>
        <v/>
      </c>
      <c r="M2253" s="55">
        <f>IF(L2253&lt;&gt;1,"",IF(O2253&gt;0,IF(INDEX('分け方の表'!$O$4:$O$53,O2253)&lt;&gt;"",DATE(YEAR(INDEX('分け方の表'!$O$4:$O$53,O2253)),MONTH(INDEX('分け方の表'!$O$4:$O$53,O2253)),1),DATE(YEAR(B2253),MONTH(B2253),1)),DATE(YEAR(B2253),MONTH(B2253),1)))</f>
        <v/>
      </c>
      <c r="N2253" s="39">
        <f>IF(L2253&lt;&gt;1,"",IF(J2253="",0,IF(COUNTIFS($J$4:J2253,J2253)&gt;1,1,0)))</f>
        <v/>
      </c>
      <c r="O2253" s="39">
        <f>IF(L2253&lt;&gt;1,"",IF(J2253="",0,IFERROR(MATCH(J2253,'分け方の表'!$M$4:$M$53,0),0)))</f>
        <v/>
      </c>
      <c r="P2253" s="39">
        <f>IF(L2253&lt;&gt;1,"",IF(SUMPRODUCT((COUNTIFS(C2253,"*"&amp;'分け方の表'!$F$4:$F$23&amp;"*")&gt;0)*('分け方の表'!$F$4:$F$23&lt;&gt;"")*'分け方の表'!$I$4:$I$23)=0,99,1+COUNTIFS('分け方の表'!$I$4:$I$23,"&gt;"&amp;SUMPRODUCT((COUNTIFS(C2253,"*"&amp;'分け方の表'!$F$4:$F$23&amp;"*")&gt;0)*('分け方の表'!$F$4:$F$23&lt;&gt;"")*'分け方の表'!$I$4:$I$23))))</f>
        <v/>
      </c>
      <c r="Q2253" s="39">
        <f>IF(L2253&lt;&gt;1,"",IF(P2253&gt;=99,"",INDEX('分け方の表'!$G$4:$G$23,P2253)&amp;""))</f>
        <v/>
      </c>
      <c r="R2253" s="39">
        <f>IF(L2253&lt;&gt;1,"",IF((F2253="収入")*(G2253="給与")*(E2253&lt;&gt;"")*(COUNTIFS('分け方の表'!$J$4:$J$13,E2253)&gt;0),INDEX('分け方の表'!$K$4:$K$13,MATCH(E2253,'分け方の表'!$J$4:$J$13,0))&amp;"",IFERROR(INDEX('分け方の表'!$C$4:$C$103,MATCH(F2253&amp;"|"&amp;G2253,'分け方の表'!$D$4:$D$103,0))&amp;"",IFERROR(INDEX('分け方の表'!$C$4:$C$103,MATCH(F2253&amp;"|（ほか全部）",'分け方の表'!$D$4:$D$103,0))&amp;"","未分類"))))</f>
        <v/>
      </c>
      <c r="S2253" s="39">
        <f>IF(L2253&lt;&gt;1,"",IF(N2253=1,"",IF(IF(O2253&gt;0,INDEX('分け方の表'!$N$4:$N$53,O2253)&amp;"","")&lt;&gt;"",IF(INDEX('分け方の表'!$N$4:$N$53,O2253)="（数えない）","",INDEX('分け方の表'!$N$4:$N$53,O2253)&amp;""),IF(I2253&amp;""="1",IF((Q2253&lt;&gt;"")*(D2253&lt;0)*(IFERROR(INDEX('入力'!$E$30:$E$88,MATCH(Q2253,'入力'!$A$30:$A$88,0)),"")="貯める・増やす"),Q2253,""),IF(A2253&amp;""="0","",IF(Q2253&lt;&gt;"",Q2253,R2253))))))</f>
        <v/>
      </c>
      <c r="T2253" s="56">
        <f>IF(S2253="","",IF(IFERROR(INDEX('入力'!$E$30:$E$88,MATCH(S2253,'入力'!$A$30:$A$88,0)),"")="入るお金",D2253,-D2253))</f>
        <v/>
      </c>
      <c r="U2253" s="39">
        <f>IF(L2253="","",IF(L2253&lt;&gt;1,"見出しなど",IF(N2253=1,"重なり",IF(S2253="",IF(O2253&gt;0,"数えない（直した）",IF(I2253&amp;""="1","振替",IF(A2253&amp;""="0","計算対象外","数えない"))),IF(COUNTIFS('入力'!$A$30:$A$88,S2253)=0,"一覧にない費目",IF(O2253&gt;0,"直した",IF(S2253="未分類","未分類","OK")))))))</f>
        <v/>
      </c>
    </row>
    <row r="2254">
      <c r="A2254" s="40" t="n"/>
      <c r="B2254" s="34" t="n"/>
      <c r="C2254" s="35" t="n"/>
      <c r="D2254" s="36" t="n"/>
      <c r="E2254" s="35" t="n"/>
      <c r="F2254" s="35" t="n"/>
      <c r="G2254" s="35" t="n"/>
      <c r="H2254" s="35" t="n"/>
      <c r="I2254" s="40" t="n"/>
      <c r="J2254" s="35" t="n"/>
      <c r="L2254" s="39">
        <f>IF(B2254="","",IFERROR(YEAR(B2254)*0+D2254*0+1,0))</f>
        <v/>
      </c>
      <c r="M2254" s="55">
        <f>IF(L2254&lt;&gt;1,"",IF(O2254&gt;0,IF(INDEX('分け方の表'!$O$4:$O$53,O2254)&lt;&gt;"",DATE(YEAR(INDEX('分け方の表'!$O$4:$O$53,O2254)),MONTH(INDEX('分け方の表'!$O$4:$O$53,O2254)),1),DATE(YEAR(B2254),MONTH(B2254),1)),DATE(YEAR(B2254),MONTH(B2254),1)))</f>
        <v/>
      </c>
      <c r="N2254" s="39">
        <f>IF(L2254&lt;&gt;1,"",IF(J2254="",0,IF(COUNTIFS($J$4:J2254,J2254)&gt;1,1,0)))</f>
        <v/>
      </c>
      <c r="O2254" s="39">
        <f>IF(L2254&lt;&gt;1,"",IF(J2254="",0,IFERROR(MATCH(J2254,'分け方の表'!$M$4:$M$53,0),0)))</f>
        <v/>
      </c>
      <c r="P2254" s="39">
        <f>IF(L2254&lt;&gt;1,"",IF(SUMPRODUCT((COUNTIFS(C2254,"*"&amp;'分け方の表'!$F$4:$F$23&amp;"*")&gt;0)*('分け方の表'!$F$4:$F$23&lt;&gt;"")*'分け方の表'!$I$4:$I$23)=0,99,1+COUNTIFS('分け方の表'!$I$4:$I$23,"&gt;"&amp;SUMPRODUCT((COUNTIFS(C2254,"*"&amp;'分け方の表'!$F$4:$F$23&amp;"*")&gt;0)*('分け方の表'!$F$4:$F$23&lt;&gt;"")*'分け方の表'!$I$4:$I$23))))</f>
        <v/>
      </c>
      <c r="Q2254" s="39">
        <f>IF(L2254&lt;&gt;1,"",IF(P2254&gt;=99,"",INDEX('分け方の表'!$G$4:$G$23,P2254)&amp;""))</f>
        <v/>
      </c>
      <c r="R2254" s="39">
        <f>IF(L2254&lt;&gt;1,"",IF((F2254="収入")*(G2254="給与")*(E2254&lt;&gt;"")*(COUNTIFS('分け方の表'!$J$4:$J$13,E2254)&gt;0),INDEX('分け方の表'!$K$4:$K$13,MATCH(E2254,'分け方の表'!$J$4:$J$13,0))&amp;"",IFERROR(INDEX('分け方の表'!$C$4:$C$103,MATCH(F2254&amp;"|"&amp;G2254,'分け方の表'!$D$4:$D$103,0))&amp;"",IFERROR(INDEX('分け方の表'!$C$4:$C$103,MATCH(F2254&amp;"|（ほか全部）",'分け方の表'!$D$4:$D$103,0))&amp;"","未分類"))))</f>
        <v/>
      </c>
      <c r="S2254" s="39">
        <f>IF(L2254&lt;&gt;1,"",IF(N2254=1,"",IF(IF(O2254&gt;0,INDEX('分け方の表'!$N$4:$N$53,O2254)&amp;"","")&lt;&gt;"",IF(INDEX('分け方の表'!$N$4:$N$53,O2254)="（数えない）","",INDEX('分け方の表'!$N$4:$N$53,O2254)&amp;""),IF(I2254&amp;""="1",IF((Q2254&lt;&gt;"")*(D2254&lt;0)*(IFERROR(INDEX('入力'!$E$30:$E$88,MATCH(Q2254,'入力'!$A$30:$A$88,0)),"")="貯める・増やす"),Q2254,""),IF(A2254&amp;""="0","",IF(Q2254&lt;&gt;"",Q2254,R2254))))))</f>
        <v/>
      </c>
      <c r="T2254" s="56">
        <f>IF(S2254="","",IF(IFERROR(INDEX('入力'!$E$30:$E$88,MATCH(S2254,'入力'!$A$30:$A$88,0)),"")="入るお金",D2254,-D2254))</f>
        <v/>
      </c>
      <c r="U2254" s="39">
        <f>IF(L2254="","",IF(L2254&lt;&gt;1,"見出しなど",IF(N2254=1,"重なり",IF(S2254="",IF(O2254&gt;0,"数えない（直した）",IF(I2254&amp;""="1","振替",IF(A2254&amp;""="0","計算対象外","数えない"))),IF(COUNTIFS('入力'!$A$30:$A$88,S2254)=0,"一覧にない費目",IF(O2254&gt;0,"直した",IF(S2254="未分類","未分類","OK")))))))</f>
        <v/>
      </c>
    </row>
    <row r="2255">
      <c r="A2255" s="40" t="n"/>
      <c r="B2255" s="34" t="n"/>
      <c r="C2255" s="35" t="n"/>
      <c r="D2255" s="36" t="n"/>
      <c r="E2255" s="35" t="n"/>
      <c r="F2255" s="35" t="n"/>
      <c r="G2255" s="35" t="n"/>
      <c r="H2255" s="35" t="n"/>
      <c r="I2255" s="40" t="n"/>
      <c r="J2255" s="35" t="n"/>
      <c r="L2255" s="39">
        <f>IF(B2255="","",IFERROR(YEAR(B2255)*0+D2255*0+1,0))</f>
        <v/>
      </c>
      <c r="M2255" s="55">
        <f>IF(L2255&lt;&gt;1,"",IF(O2255&gt;0,IF(INDEX('分け方の表'!$O$4:$O$53,O2255)&lt;&gt;"",DATE(YEAR(INDEX('分け方の表'!$O$4:$O$53,O2255)),MONTH(INDEX('分け方の表'!$O$4:$O$53,O2255)),1),DATE(YEAR(B2255),MONTH(B2255),1)),DATE(YEAR(B2255),MONTH(B2255),1)))</f>
        <v/>
      </c>
      <c r="N2255" s="39">
        <f>IF(L2255&lt;&gt;1,"",IF(J2255="",0,IF(COUNTIFS($J$4:J2255,J2255)&gt;1,1,0)))</f>
        <v/>
      </c>
      <c r="O2255" s="39">
        <f>IF(L2255&lt;&gt;1,"",IF(J2255="",0,IFERROR(MATCH(J2255,'分け方の表'!$M$4:$M$53,0),0)))</f>
        <v/>
      </c>
      <c r="P2255" s="39">
        <f>IF(L2255&lt;&gt;1,"",IF(SUMPRODUCT((COUNTIFS(C2255,"*"&amp;'分け方の表'!$F$4:$F$23&amp;"*")&gt;0)*('分け方の表'!$F$4:$F$23&lt;&gt;"")*'分け方の表'!$I$4:$I$23)=0,99,1+COUNTIFS('分け方の表'!$I$4:$I$23,"&gt;"&amp;SUMPRODUCT((COUNTIFS(C2255,"*"&amp;'分け方の表'!$F$4:$F$23&amp;"*")&gt;0)*('分け方の表'!$F$4:$F$23&lt;&gt;"")*'分け方の表'!$I$4:$I$23))))</f>
        <v/>
      </c>
      <c r="Q2255" s="39">
        <f>IF(L2255&lt;&gt;1,"",IF(P2255&gt;=99,"",INDEX('分け方の表'!$G$4:$G$23,P2255)&amp;""))</f>
        <v/>
      </c>
      <c r="R2255" s="39">
        <f>IF(L2255&lt;&gt;1,"",IF((F2255="収入")*(G2255="給与")*(E2255&lt;&gt;"")*(COUNTIFS('分け方の表'!$J$4:$J$13,E2255)&gt;0),INDEX('分け方の表'!$K$4:$K$13,MATCH(E2255,'分け方の表'!$J$4:$J$13,0))&amp;"",IFERROR(INDEX('分け方の表'!$C$4:$C$103,MATCH(F2255&amp;"|"&amp;G2255,'分け方の表'!$D$4:$D$103,0))&amp;"",IFERROR(INDEX('分け方の表'!$C$4:$C$103,MATCH(F2255&amp;"|（ほか全部）",'分け方の表'!$D$4:$D$103,0))&amp;"","未分類"))))</f>
        <v/>
      </c>
      <c r="S2255" s="39">
        <f>IF(L2255&lt;&gt;1,"",IF(N2255=1,"",IF(IF(O2255&gt;0,INDEX('分け方の表'!$N$4:$N$53,O2255)&amp;"","")&lt;&gt;"",IF(INDEX('分け方の表'!$N$4:$N$53,O2255)="（数えない）","",INDEX('分け方の表'!$N$4:$N$53,O2255)&amp;""),IF(I2255&amp;""="1",IF((Q2255&lt;&gt;"")*(D2255&lt;0)*(IFERROR(INDEX('入力'!$E$30:$E$88,MATCH(Q2255,'入力'!$A$30:$A$88,0)),"")="貯める・増やす"),Q2255,""),IF(A2255&amp;""="0","",IF(Q2255&lt;&gt;"",Q2255,R2255))))))</f>
        <v/>
      </c>
      <c r="T2255" s="56">
        <f>IF(S2255="","",IF(IFERROR(INDEX('入力'!$E$30:$E$88,MATCH(S2255,'入力'!$A$30:$A$88,0)),"")="入るお金",D2255,-D2255))</f>
        <v/>
      </c>
      <c r="U2255" s="39">
        <f>IF(L2255="","",IF(L2255&lt;&gt;1,"見出しなど",IF(N2255=1,"重なり",IF(S2255="",IF(O2255&gt;0,"数えない（直した）",IF(I2255&amp;""="1","振替",IF(A2255&amp;""="0","計算対象外","数えない"))),IF(COUNTIFS('入力'!$A$30:$A$88,S2255)=0,"一覧にない費目",IF(O2255&gt;0,"直した",IF(S2255="未分類","未分類","OK")))))))</f>
        <v/>
      </c>
    </row>
    <row r="2256">
      <c r="A2256" s="40" t="n"/>
      <c r="B2256" s="34" t="n"/>
      <c r="C2256" s="35" t="n"/>
      <c r="D2256" s="36" t="n"/>
      <c r="E2256" s="35" t="n"/>
      <c r="F2256" s="35" t="n"/>
      <c r="G2256" s="35" t="n"/>
      <c r="H2256" s="35" t="n"/>
      <c r="I2256" s="40" t="n"/>
      <c r="J2256" s="35" t="n"/>
      <c r="L2256" s="39">
        <f>IF(B2256="","",IFERROR(YEAR(B2256)*0+D2256*0+1,0))</f>
        <v/>
      </c>
      <c r="M2256" s="55">
        <f>IF(L2256&lt;&gt;1,"",IF(O2256&gt;0,IF(INDEX('分け方の表'!$O$4:$O$53,O2256)&lt;&gt;"",DATE(YEAR(INDEX('分け方の表'!$O$4:$O$53,O2256)),MONTH(INDEX('分け方の表'!$O$4:$O$53,O2256)),1),DATE(YEAR(B2256),MONTH(B2256),1)),DATE(YEAR(B2256),MONTH(B2256),1)))</f>
        <v/>
      </c>
      <c r="N2256" s="39">
        <f>IF(L2256&lt;&gt;1,"",IF(J2256="",0,IF(COUNTIFS($J$4:J2256,J2256)&gt;1,1,0)))</f>
        <v/>
      </c>
      <c r="O2256" s="39">
        <f>IF(L2256&lt;&gt;1,"",IF(J2256="",0,IFERROR(MATCH(J2256,'分け方の表'!$M$4:$M$53,0),0)))</f>
        <v/>
      </c>
      <c r="P2256" s="39">
        <f>IF(L2256&lt;&gt;1,"",IF(SUMPRODUCT((COUNTIFS(C2256,"*"&amp;'分け方の表'!$F$4:$F$23&amp;"*")&gt;0)*('分け方の表'!$F$4:$F$23&lt;&gt;"")*'分け方の表'!$I$4:$I$23)=0,99,1+COUNTIFS('分け方の表'!$I$4:$I$23,"&gt;"&amp;SUMPRODUCT((COUNTIFS(C2256,"*"&amp;'分け方の表'!$F$4:$F$23&amp;"*")&gt;0)*('分け方の表'!$F$4:$F$23&lt;&gt;"")*'分け方の表'!$I$4:$I$23))))</f>
        <v/>
      </c>
      <c r="Q2256" s="39">
        <f>IF(L2256&lt;&gt;1,"",IF(P2256&gt;=99,"",INDEX('分け方の表'!$G$4:$G$23,P2256)&amp;""))</f>
        <v/>
      </c>
      <c r="R2256" s="39">
        <f>IF(L2256&lt;&gt;1,"",IF((F2256="収入")*(G2256="給与")*(E2256&lt;&gt;"")*(COUNTIFS('分け方の表'!$J$4:$J$13,E2256)&gt;0),INDEX('分け方の表'!$K$4:$K$13,MATCH(E2256,'分け方の表'!$J$4:$J$13,0))&amp;"",IFERROR(INDEX('分け方の表'!$C$4:$C$103,MATCH(F2256&amp;"|"&amp;G2256,'分け方の表'!$D$4:$D$103,0))&amp;"",IFERROR(INDEX('分け方の表'!$C$4:$C$103,MATCH(F2256&amp;"|（ほか全部）",'分け方の表'!$D$4:$D$103,0))&amp;"","未分類"))))</f>
        <v/>
      </c>
      <c r="S2256" s="39">
        <f>IF(L2256&lt;&gt;1,"",IF(N2256=1,"",IF(IF(O2256&gt;0,INDEX('分け方の表'!$N$4:$N$53,O2256)&amp;"","")&lt;&gt;"",IF(INDEX('分け方の表'!$N$4:$N$53,O2256)="（数えない）","",INDEX('分け方の表'!$N$4:$N$53,O2256)&amp;""),IF(I2256&amp;""="1",IF((Q2256&lt;&gt;"")*(D2256&lt;0)*(IFERROR(INDEX('入力'!$E$30:$E$88,MATCH(Q2256,'入力'!$A$30:$A$88,0)),"")="貯める・増やす"),Q2256,""),IF(A2256&amp;""="0","",IF(Q2256&lt;&gt;"",Q2256,R2256))))))</f>
        <v/>
      </c>
      <c r="T2256" s="56">
        <f>IF(S2256="","",IF(IFERROR(INDEX('入力'!$E$30:$E$88,MATCH(S2256,'入力'!$A$30:$A$88,0)),"")="入るお金",D2256,-D2256))</f>
        <v/>
      </c>
      <c r="U2256" s="39">
        <f>IF(L2256="","",IF(L2256&lt;&gt;1,"見出しなど",IF(N2256=1,"重なり",IF(S2256="",IF(O2256&gt;0,"数えない（直した）",IF(I2256&amp;""="1","振替",IF(A2256&amp;""="0","計算対象外","数えない"))),IF(COUNTIFS('入力'!$A$30:$A$88,S2256)=0,"一覧にない費目",IF(O2256&gt;0,"直した",IF(S2256="未分類","未分類","OK")))))))</f>
        <v/>
      </c>
    </row>
    <row r="2257">
      <c r="A2257" s="40" t="n"/>
      <c r="B2257" s="34" t="n"/>
      <c r="C2257" s="35" t="n"/>
      <c r="D2257" s="36" t="n"/>
      <c r="E2257" s="35" t="n"/>
      <c r="F2257" s="35" t="n"/>
      <c r="G2257" s="35" t="n"/>
      <c r="H2257" s="35" t="n"/>
      <c r="I2257" s="40" t="n"/>
      <c r="J2257" s="35" t="n"/>
      <c r="L2257" s="39">
        <f>IF(B2257="","",IFERROR(YEAR(B2257)*0+D2257*0+1,0))</f>
        <v/>
      </c>
      <c r="M2257" s="55">
        <f>IF(L2257&lt;&gt;1,"",IF(O2257&gt;0,IF(INDEX('分け方の表'!$O$4:$O$53,O2257)&lt;&gt;"",DATE(YEAR(INDEX('分け方の表'!$O$4:$O$53,O2257)),MONTH(INDEX('分け方の表'!$O$4:$O$53,O2257)),1),DATE(YEAR(B2257),MONTH(B2257),1)),DATE(YEAR(B2257),MONTH(B2257),1)))</f>
        <v/>
      </c>
      <c r="N2257" s="39">
        <f>IF(L2257&lt;&gt;1,"",IF(J2257="",0,IF(COUNTIFS($J$4:J2257,J2257)&gt;1,1,0)))</f>
        <v/>
      </c>
      <c r="O2257" s="39">
        <f>IF(L2257&lt;&gt;1,"",IF(J2257="",0,IFERROR(MATCH(J2257,'分け方の表'!$M$4:$M$53,0),0)))</f>
        <v/>
      </c>
      <c r="P2257" s="39">
        <f>IF(L2257&lt;&gt;1,"",IF(SUMPRODUCT((COUNTIFS(C2257,"*"&amp;'分け方の表'!$F$4:$F$23&amp;"*")&gt;0)*('分け方の表'!$F$4:$F$23&lt;&gt;"")*'分け方の表'!$I$4:$I$23)=0,99,1+COUNTIFS('分け方の表'!$I$4:$I$23,"&gt;"&amp;SUMPRODUCT((COUNTIFS(C2257,"*"&amp;'分け方の表'!$F$4:$F$23&amp;"*")&gt;0)*('分け方の表'!$F$4:$F$23&lt;&gt;"")*'分け方の表'!$I$4:$I$23))))</f>
        <v/>
      </c>
      <c r="Q2257" s="39">
        <f>IF(L2257&lt;&gt;1,"",IF(P2257&gt;=99,"",INDEX('分け方の表'!$G$4:$G$23,P2257)&amp;""))</f>
        <v/>
      </c>
      <c r="R2257" s="39">
        <f>IF(L2257&lt;&gt;1,"",IF((F2257="収入")*(G2257="給与")*(E2257&lt;&gt;"")*(COUNTIFS('分け方の表'!$J$4:$J$13,E2257)&gt;0),INDEX('分け方の表'!$K$4:$K$13,MATCH(E2257,'分け方の表'!$J$4:$J$13,0))&amp;"",IFERROR(INDEX('分け方の表'!$C$4:$C$103,MATCH(F2257&amp;"|"&amp;G2257,'分け方の表'!$D$4:$D$103,0))&amp;"",IFERROR(INDEX('分け方の表'!$C$4:$C$103,MATCH(F2257&amp;"|（ほか全部）",'分け方の表'!$D$4:$D$103,0))&amp;"","未分類"))))</f>
        <v/>
      </c>
      <c r="S2257" s="39">
        <f>IF(L2257&lt;&gt;1,"",IF(N2257=1,"",IF(IF(O2257&gt;0,INDEX('分け方の表'!$N$4:$N$53,O2257)&amp;"","")&lt;&gt;"",IF(INDEX('分け方の表'!$N$4:$N$53,O2257)="（数えない）","",INDEX('分け方の表'!$N$4:$N$53,O2257)&amp;""),IF(I2257&amp;""="1",IF((Q2257&lt;&gt;"")*(D2257&lt;0)*(IFERROR(INDEX('入力'!$E$30:$E$88,MATCH(Q2257,'入力'!$A$30:$A$88,0)),"")="貯める・増やす"),Q2257,""),IF(A2257&amp;""="0","",IF(Q2257&lt;&gt;"",Q2257,R2257))))))</f>
        <v/>
      </c>
      <c r="T2257" s="56">
        <f>IF(S2257="","",IF(IFERROR(INDEX('入力'!$E$30:$E$88,MATCH(S2257,'入力'!$A$30:$A$88,0)),"")="入るお金",D2257,-D2257))</f>
        <v/>
      </c>
      <c r="U2257" s="39">
        <f>IF(L2257="","",IF(L2257&lt;&gt;1,"見出しなど",IF(N2257=1,"重なり",IF(S2257="",IF(O2257&gt;0,"数えない（直した）",IF(I2257&amp;""="1","振替",IF(A2257&amp;""="0","計算対象外","数えない"))),IF(COUNTIFS('入力'!$A$30:$A$88,S2257)=0,"一覧にない費目",IF(O2257&gt;0,"直した",IF(S2257="未分類","未分類","OK")))))))</f>
        <v/>
      </c>
    </row>
    <row r="2258">
      <c r="A2258" s="40" t="n"/>
      <c r="B2258" s="34" t="n"/>
      <c r="C2258" s="35" t="n"/>
      <c r="D2258" s="36" t="n"/>
      <c r="E2258" s="35" t="n"/>
      <c r="F2258" s="35" t="n"/>
      <c r="G2258" s="35" t="n"/>
      <c r="H2258" s="35" t="n"/>
      <c r="I2258" s="40" t="n"/>
      <c r="J2258" s="35" t="n"/>
      <c r="L2258" s="39">
        <f>IF(B2258="","",IFERROR(YEAR(B2258)*0+D2258*0+1,0))</f>
        <v/>
      </c>
      <c r="M2258" s="55">
        <f>IF(L2258&lt;&gt;1,"",IF(O2258&gt;0,IF(INDEX('分け方の表'!$O$4:$O$53,O2258)&lt;&gt;"",DATE(YEAR(INDEX('分け方の表'!$O$4:$O$53,O2258)),MONTH(INDEX('分け方の表'!$O$4:$O$53,O2258)),1),DATE(YEAR(B2258),MONTH(B2258),1)),DATE(YEAR(B2258),MONTH(B2258),1)))</f>
        <v/>
      </c>
      <c r="N2258" s="39">
        <f>IF(L2258&lt;&gt;1,"",IF(J2258="",0,IF(COUNTIFS($J$4:J2258,J2258)&gt;1,1,0)))</f>
        <v/>
      </c>
      <c r="O2258" s="39">
        <f>IF(L2258&lt;&gt;1,"",IF(J2258="",0,IFERROR(MATCH(J2258,'分け方の表'!$M$4:$M$53,0),0)))</f>
        <v/>
      </c>
      <c r="P2258" s="39">
        <f>IF(L2258&lt;&gt;1,"",IF(SUMPRODUCT((COUNTIFS(C2258,"*"&amp;'分け方の表'!$F$4:$F$23&amp;"*")&gt;0)*('分け方の表'!$F$4:$F$23&lt;&gt;"")*'分け方の表'!$I$4:$I$23)=0,99,1+COUNTIFS('分け方の表'!$I$4:$I$23,"&gt;"&amp;SUMPRODUCT((COUNTIFS(C2258,"*"&amp;'分け方の表'!$F$4:$F$23&amp;"*")&gt;0)*('分け方の表'!$F$4:$F$23&lt;&gt;"")*'分け方の表'!$I$4:$I$23))))</f>
        <v/>
      </c>
      <c r="Q2258" s="39">
        <f>IF(L2258&lt;&gt;1,"",IF(P2258&gt;=99,"",INDEX('分け方の表'!$G$4:$G$23,P2258)&amp;""))</f>
        <v/>
      </c>
      <c r="R2258" s="39">
        <f>IF(L2258&lt;&gt;1,"",IF((F2258="収入")*(G2258="給与")*(E2258&lt;&gt;"")*(COUNTIFS('分け方の表'!$J$4:$J$13,E2258)&gt;0),INDEX('分け方の表'!$K$4:$K$13,MATCH(E2258,'分け方の表'!$J$4:$J$13,0))&amp;"",IFERROR(INDEX('分け方の表'!$C$4:$C$103,MATCH(F2258&amp;"|"&amp;G2258,'分け方の表'!$D$4:$D$103,0))&amp;"",IFERROR(INDEX('分け方の表'!$C$4:$C$103,MATCH(F2258&amp;"|（ほか全部）",'分け方の表'!$D$4:$D$103,0))&amp;"","未分類"))))</f>
        <v/>
      </c>
      <c r="S2258" s="39">
        <f>IF(L2258&lt;&gt;1,"",IF(N2258=1,"",IF(IF(O2258&gt;0,INDEX('分け方の表'!$N$4:$N$53,O2258)&amp;"","")&lt;&gt;"",IF(INDEX('分け方の表'!$N$4:$N$53,O2258)="（数えない）","",INDEX('分け方の表'!$N$4:$N$53,O2258)&amp;""),IF(I2258&amp;""="1",IF((Q2258&lt;&gt;"")*(D2258&lt;0)*(IFERROR(INDEX('入力'!$E$30:$E$88,MATCH(Q2258,'入力'!$A$30:$A$88,0)),"")="貯める・増やす"),Q2258,""),IF(A2258&amp;""="0","",IF(Q2258&lt;&gt;"",Q2258,R2258))))))</f>
        <v/>
      </c>
      <c r="T2258" s="56">
        <f>IF(S2258="","",IF(IFERROR(INDEX('入力'!$E$30:$E$88,MATCH(S2258,'入力'!$A$30:$A$88,0)),"")="入るお金",D2258,-D2258))</f>
        <v/>
      </c>
      <c r="U2258" s="39">
        <f>IF(L2258="","",IF(L2258&lt;&gt;1,"見出しなど",IF(N2258=1,"重なり",IF(S2258="",IF(O2258&gt;0,"数えない（直した）",IF(I2258&amp;""="1","振替",IF(A2258&amp;""="0","計算対象外","数えない"))),IF(COUNTIFS('入力'!$A$30:$A$88,S2258)=0,"一覧にない費目",IF(O2258&gt;0,"直した",IF(S2258="未分類","未分類","OK")))))))</f>
        <v/>
      </c>
    </row>
    <row r="2259">
      <c r="A2259" s="40" t="n"/>
      <c r="B2259" s="34" t="n"/>
      <c r="C2259" s="35" t="n"/>
      <c r="D2259" s="36" t="n"/>
      <c r="E2259" s="35" t="n"/>
      <c r="F2259" s="35" t="n"/>
      <c r="G2259" s="35" t="n"/>
      <c r="H2259" s="35" t="n"/>
      <c r="I2259" s="40" t="n"/>
      <c r="J2259" s="35" t="n"/>
      <c r="L2259" s="39">
        <f>IF(B2259="","",IFERROR(YEAR(B2259)*0+D2259*0+1,0))</f>
        <v/>
      </c>
      <c r="M2259" s="55">
        <f>IF(L2259&lt;&gt;1,"",IF(O2259&gt;0,IF(INDEX('分け方の表'!$O$4:$O$53,O2259)&lt;&gt;"",DATE(YEAR(INDEX('分け方の表'!$O$4:$O$53,O2259)),MONTH(INDEX('分け方の表'!$O$4:$O$53,O2259)),1),DATE(YEAR(B2259),MONTH(B2259),1)),DATE(YEAR(B2259),MONTH(B2259),1)))</f>
        <v/>
      </c>
      <c r="N2259" s="39">
        <f>IF(L2259&lt;&gt;1,"",IF(J2259="",0,IF(COUNTIFS($J$4:J2259,J2259)&gt;1,1,0)))</f>
        <v/>
      </c>
      <c r="O2259" s="39">
        <f>IF(L2259&lt;&gt;1,"",IF(J2259="",0,IFERROR(MATCH(J2259,'分け方の表'!$M$4:$M$53,0),0)))</f>
        <v/>
      </c>
      <c r="P2259" s="39">
        <f>IF(L2259&lt;&gt;1,"",IF(SUMPRODUCT((COUNTIFS(C2259,"*"&amp;'分け方の表'!$F$4:$F$23&amp;"*")&gt;0)*('分け方の表'!$F$4:$F$23&lt;&gt;"")*'分け方の表'!$I$4:$I$23)=0,99,1+COUNTIFS('分け方の表'!$I$4:$I$23,"&gt;"&amp;SUMPRODUCT((COUNTIFS(C2259,"*"&amp;'分け方の表'!$F$4:$F$23&amp;"*")&gt;0)*('分け方の表'!$F$4:$F$23&lt;&gt;"")*'分け方の表'!$I$4:$I$23))))</f>
        <v/>
      </c>
      <c r="Q2259" s="39">
        <f>IF(L2259&lt;&gt;1,"",IF(P2259&gt;=99,"",INDEX('分け方の表'!$G$4:$G$23,P2259)&amp;""))</f>
        <v/>
      </c>
      <c r="R2259" s="39">
        <f>IF(L2259&lt;&gt;1,"",IF((F2259="収入")*(G2259="給与")*(E2259&lt;&gt;"")*(COUNTIFS('分け方の表'!$J$4:$J$13,E2259)&gt;0),INDEX('分け方の表'!$K$4:$K$13,MATCH(E2259,'分け方の表'!$J$4:$J$13,0))&amp;"",IFERROR(INDEX('分け方の表'!$C$4:$C$103,MATCH(F2259&amp;"|"&amp;G2259,'分け方の表'!$D$4:$D$103,0))&amp;"",IFERROR(INDEX('分け方の表'!$C$4:$C$103,MATCH(F2259&amp;"|（ほか全部）",'分け方の表'!$D$4:$D$103,0))&amp;"","未分類"))))</f>
        <v/>
      </c>
      <c r="S2259" s="39">
        <f>IF(L2259&lt;&gt;1,"",IF(N2259=1,"",IF(IF(O2259&gt;0,INDEX('分け方の表'!$N$4:$N$53,O2259)&amp;"","")&lt;&gt;"",IF(INDEX('分け方の表'!$N$4:$N$53,O2259)="（数えない）","",INDEX('分け方の表'!$N$4:$N$53,O2259)&amp;""),IF(I2259&amp;""="1",IF((Q2259&lt;&gt;"")*(D2259&lt;0)*(IFERROR(INDEX('入力'!$E$30:$E$88,MATCH(Q2259,'入力'!$A$30:$A$88,0)),"")="貯める・増やす"),Q2259,""),IF(A2259&amp;""="0","",IF(Q2259&lt;&gt;"",Q2259,R2259))))))</f>
        <v/>
      </c>
      <c r="T2259" s="56">
        <f>IF(S2259="","",IF(IFERROR(INDEX('入力'!$E$30:$E$88,MATCH(S2259,'入力'!$A$30:$A$88,0)),"")="入るお金",D2259,-D2259))</f>
        <v/>
      </c>
      <c r="U2259" s="39">
        <f>IF(L2259="","",IF(L2259&lt;&gt;1,"見出しなど",IF(N2259=1,"重なり",IF(S2259="",IF(O2259&gt;0,"数えない（直した）",IF(I2259&amp;""="1","振替",IF(A2259&amp;""="0","計算対象外","数えない"))),IF(COUNTIFS('入力'!$A$30:$A$88,S2259)=0,"一覧にない費目",IF(O2259&gt;0,"直した",IF(S2259="未分類","未分類","OK")))))))</f>
        <v/>
      </c>
    </row>
    <row r="2260">
      <c r="A2260" s="40" t="n"/>
      <c r="B2260" s="34" t="n"/>
      <c r="C2260" s="35" t="n"/>
      <c r="D2260" s="36" t="n"/>
      <c r="E2260" s="35" t="n"/>
      <c r="F2260" s="35" t="n"/>
      <c r="G2260" s="35" t="n"/>
      <c r="H2260" s="35" t="n"/>
      <c r="I2260" s="40" t="n"/>
      <c r="J2260" s="35" t="n"/>
      <c r="L2260" s="39">
        <f>IF(B2260="","",IFERROR(YEAR(B2260)*0+D2260*0+1,0))</f>
        <v/>
      </c>
      <c r="M2260" s="55">
        <f>IF(L2260&lt;&gt;1,"",IF(O2260&gt;0,IF(INDEX('分け方の表'!$O$4:$O$53,O2260)&lt;&gt;"",DATE(YEAR(INDEX('分け方の表'!$O$4:$O$53,O2260)),MONTH(INDEX('分け方の表'!$O$4:$O$53,O2260)),1),DATE(YEAR(B2260),MONTH(B2260),1)),DATE(YEAR(B2260),MONTH(B2260),1)))</f>
        <v/>
      </c>
      <c r="N2260" s="39">
        <f>IF(L2260&lt;&gt;1,"",IF(J2260="",0,IF(COUNTIFS($J$4:J2260,J2260)&gt;1,1,0)))</f>
        <v/>
      </c>
      <c r="O2260" s="39">
        <f>IF(L2260&lt;&gt;1,"",IF(J2260="",0,IFERROR(MATCH(J2260,'分け方の表'!$M$4:$M$53,0),0)))</f>
        <v/>
      </c>
      <c r="P2260" s="39">
        <f>IF(L2260&lt;&gt;1,"",IF(SUMPRODUCT((COUNTIFS(C2260,"*"&amp;'分け方の表'!$F$4:$F$23&amp;"*")&gt;0)*('分け方の表'!$F$4:$F$23&lt;&gt;"")*'分け方の表'!$I$4:$I$23)=0,99,1+COUNTIFS('分け方の表'!$I$4:$I$23,"&gt;"&amp;SUMPRODUCT((COUNTIFS(C2260,"*"&amp;'分け方の表'!$F$4:$F$23&amp;"*")&gt;0)*('分け方の表'!$F$4:$F$23&lt;&gt;"")*'分け方の表'!$I$4:$I$23))))</f>
        <v/>
      </c>
      <c r="Q2260" s="39">
        <f>IF(L2260&lt;&gt;1,"",IF(P2260&gt;=99,"",INDEX('分け方の表'!$G$4:$G$23,P2260)&amp;""))</f>
        <v/>
      </c>
      <c r="R2260" s="39">
        <f>IF(L2260&lt;&gt;1,"",IF((F2260="収入")*(G2260="給与")*(E2260&lt;&gt;"")*(COUNTIFS('分け方の表'!$J$4:$J$13,E2260)&gt;0),INDEX('分け方の表'!$K$4:$K$13,MATCH(E2260,'分け方の表'!$J$4:$J$13,0))&amp;"",IFERROR(INDEX('分け方の表'!$C$4:$C$103,MATCH(F2260&amp;"|"&amp;G2260,'分け方の表'!$D$4:$D$103,0))&amp;"",IFERROR(INDEX('分け方の表'!$C$4:$C$103,MATCH(F2260&amp;"|（ほか全部）",'分け方の表'!$D$4:$D$103,0))&amp;"","未分類"))))</f>
        <v/>
      </c>
      <c r="S2260" s="39">
        <f>IF(L2260&lt;&gt;1,"",IF(N2260=1,"",IF(IF(O2260&gt;0,INDEX('分け方の表'!$N$4:$N$53,O2260)&amp;"","")&lt;&gt;"",IF(INDEX('分け方の表'!$N$4:$N$53,O2260)="（数えない）","",INDEX('分け方の表'!$N$4:$N$53,O2260)&amp;""),IF(I2260&amp;""="1",IF((Q2260&lt;&gt;"")*(D2260&lt;0)*(IFERROR(INDEX('入力'!$E$30:$E$88,MATCH(Q2260,'入力'!$A$30:$A$88,0)),"")="貯める・増やす"),Q2260,""),IF(A2260&amp;""="0","",IF(Q2260&lt;&gt;"",Q2260,R2260))))))</f>
        <v/>
      </c>
      <c r="T2260" s="56">
        <f>IF(S2260="","",IF(IFERROR(INDEX('入力'!$E$30:$E$88,MATCH(S2260,'入力'!$A$30:$A$88,0)),"")="入るお金",D2260,-D2260))</f>
        <v/>
      </c>
      <c r="U2260" s="39">
        <f>IF(L2260="","",IF(L2260&lt;&gt;1,"見出しなど",IF(N2260=1,"重なり",IF(S2260="",IF(O2260&gt;0,"数えない（直した）",IF(I2260&amp;""="1","振替",IF(A2260&amp;""="0","計算対象外","数えない"))),IF(COUNTIFS('入力'!$A$30:$A$88,S2260)=0,"一覧にない費目",IF(O2260&gt;0,"直した",IF(S2260="未分類","未分類","OK")))))))</f>
        <v/>
      </c>
    </row>
    <row r="2261">
      <c r="A2261" s="40" t="n"/>
      <c r="B2261" s="34" t="n"/>
      <c r="C2261" s="35" t="n"/>
      <c r="D2261" s="36" t="n"/>
      <c r="E2261" s="35" t="n"/>
      <c r="F2261" s="35" t="n"/>
      <c r="G2261" s="35" t="n"/>
      <c r="H2261" s="35" t="n"/>
      <c r="I2261" s="40" t="n"/>
      <c r="J2261" s="35" t="n"/>
      <c r="L2261" s="39">
        <f>IF(B2261="","",IFERROR(YEAR(B2261)*0+D2261*0+1,0))</f>
        <v/>
      </c>
      <c r="M2261" s="55">
        <f>IF(L2261&lt;&gt;1,"",IF(O2261&gt;0,IF(INDEX('分け方の表'!$O$4:$O$53,O2261)&lt;&gt;"",DATE(YEAR(INDEX('分け方の表'!$O$4:$O$53,O2261)),MONTH(INDEX('分け方の表'!$O$4:$O$53,O2261)),1),DATE(YEAR(B2261),MONTH(B2261),1)),DATE(YEAR(B2261),MONTH(B2261),1)))</f>
        <v/>
      </c>
      <c r="N2261" s="39">
        <f>IF(L2261&lt;&gt;1,"",IF(J2261="",0,IF(COUNTIFS($J$4:J2261,J2261)&gt;1,1,0)))</f>
        <v/>
      </c>
      <c r="O2261" s="39">
        <f>IF(L2261&lt;&gt;1,"",IF(J2261="",0,IFERROR(MATCH(J2261,'分け方の表'!$M$4:$M$53,0),0)))</f>
        <v/>
      </c>
      <c r="P2261" s="39">
        <f>IF(L2261&lt;&gt;1,"",IF(SUMPRODUCT((COUNTIFS(C2261,"*"&amp;'分け方の表'!$F$4:$F$23&amp;"*")&gt;0)*('分け方の表'!$F$4:$F$23&lt;&gt;"")*'分け方の表'!$I$4:$I$23)=0,99,1+COUNTIFS('分け方の表'!$I$4:$I$23,"&gt;"&amp;SUMPRODUCT((COUNTIFS(C2261,"*"&amp;'分け方の表'!$F$4:$F$23&amp;"*")&gt;0)*('分け方の表'!$F$4:$F$23&lt;&gt;"")*'分け方の表'!$I$4:$I$23))))</f>
        <v/>
      </c>
      <c r="Q2261" s="39">
        <f>IF(L2261&lt;&gt;1,"",IF(P2261&gt;=99,"",INDEX('分け方の表'!$G$4:$G$23,P2261)&amp;""))</f>
        <v/>
      </c>
      <c r="R2261" s="39">
        <f>IF(L2261&lt;&gt;1,"",IF((F2261="収入")*(G2261="給与")*(E2261&lt;&gt;"")*(COUNTIFS('分け方の表'!$J$4:$J$13,E2261)&gt;0),INDEX('分け方の表'!$K$4:$K$13,MATCH(E2261,'分け方の表'!$J$4:$J$13,0))&amp;"",IFERROR(INDEX('分け方の表'!$C$4:$C$103,MATCH(F2261&amp;"|"&amp;G2261,'分け方の表'!$D$4:$D$103,0))&amp;"",IFERROR(INDEX('分け方の表'!$C$4:$C$103,MATCH(F2261&amp;"|（ほか全部）",'分け方の表'!$D$4:$D$103,0))&amp;"","未分類"))))</f>
        <v/>
      </c>
      <c r="S2261" s="39">
        <f>IF(L2261&lt;&gt;1,"",IF(N2261=1,"",IF(IF(O2261&gt;0,INDEX('分け方の表'!$N$4:$N$53,O2261)&amp;"","")&lt;&gt;"",IF(INDEX('分け方の表'!$N$4:$N$53,O2261)="（数えない）","",INDEX('分け方の表'!$N$4:$N$53,O2261)&amp;""),IF(I2261&amp;""="1",IF((Q2261&lt;&gt;"")*(D2261&lt;0)*(IFERROR(INDEX('入力'!$E$30:$E$88,MATCH(Q2261,'入力'!$A$30:$A$88,0)),"")="貯める・増やす"),Q2261,""),IF(A2261&amp;""="0","",IF(Q2261&lt;&gt;"",Q2261,R2261))))))</f>
        <v/>
      </c>
      <c r="T2261" s="56">
        <f>IF(S2261="","",IF(IFERROR(INDEX('入力'!$E$30:$E$88,MATCH(S2261,'入力'!$A$30:$A$88,0)),"")="入るお金",D2261,-D2261))</f>
        <v/>
      </c>
      <c r="U2261" s="39">
        <f>IF(L2261="","",IF(L2261&lt;&gt;1,"見出しなど",IF(N2261=1,"重なり",IF(S2261="",IF(O2261&gt;0,"数えない（直した）",IF(I2261&amp;""="1","振替",IF(A2261&amp;""="0","計算対象外","数えない"))),IF(COUNTIFS('入力'!$A$30:$A$88,S2261)=0,"一覧にない費目",IF(O2261&gt;0,"直した",IF(S2261="未分類","未分類","OK")))))))</f>
        <v/>
      </c>
    </row>
    <row r="2262">
      <c r="A2262" s="40" t="n"/>
      <c r="B2262" s="34" t="n"/>
      <c r="C2262" s="35" t="n"/>
      <c r="D2262" s="36" t="n"/>
      <c r="E2262" s="35" t="n"/>
      <c r="F2262" s="35" t="n"/>
      <c r="G2262" s="35" t="n"/>
      <c r="H2262" s="35" t="n"/>
      <c r="I2262" s="40" t="n"/>
      <c r="J2262" s="35" t="n"/>
      <c r="L2262" s="39">
        <f>IF(B2262="","",IFERROR(YEAR(B2262)*0+D2262*0+1,0))</f>
        <v/>
      </c>
      <c r="M2262" s="55">
        <f>IF(L2262&lt;&gt;1,"",IF(O2262&gt;0,IF(INDEX('分け方の表'!$O$4:$O$53,O2262)&lt;&gt;"",DATE(YEAR(INDEX('分け方の表'!$O$4:$O$53,O2262)),MONTH(INDEX('分け方の表'!$O$4:$O$53,O2262)),1),DATE(YEAR(B2262),MONTH(B2262),1)),DATE(YEAR(B2262),MONTH(B2262),1)))</f>
        <v/>
      </c>
      <c r="N2262" s="39">
        <f>IF(L2262&lt;&gt;1,"",IF(J2262="",0,IF(COUNTIFS($J$4:J2262,J2262)&gt;1,1,0)))</f>
        <v/>
      </c>
      <c r="O2262" s="39">
        <f>IF(L2262&lt;&gt;1,"",IF(J2262="",0,IFERROR(MATCH(J2262,'分け方の表'!$M$4:$M$53,0),0)))</f>
        <v/>
      </c>
      <c r="P2262" s="39">
        <f>IF(L2262&lt;&gt;1,"",IF(SUMPRODUCT((COUNTIFS(C2262,"*"&amp;'分け方の表'!$F$4:$F$23&amp;"*")&gt;0)*('分け方の表'!$F$4:$F$23&lt;&gt;"")*'分け方の表'!$I$4:$I$23)=0,99,1+COUNTIFS('分け方の表'!$I$4:$I$23,"&gt;"&amp;SUMPRODUCT((COUNTIFS(C2262,"*"&amp;'分け方の表'!$F$4:$F$23&amp;"*")&gt;0)*('分け方の表'!$F$4:$F$23&lt;&gt;"")*'分け方の表'!$I$4:$I$23))))</f>
        <v/>
      </c>
      <c r="Q2262" s="39">
        <f>IF(L2262&lt;&gt;1,"",IF(P2262&gt;=99,"",INDEX('分け方の表'!$G$4:$G$23,P2262)&amp;""))</f>
        <v/>
      </c>
      <c r="R2262" s="39">
        <f>IF(L2262&lt;&gt;1,"",IF((F2262="収入")*(G2262="給与")*(E2262&lt;&gt;"")*(COUNTIFS('分け方の表'!$J$4:$J$13,E2262)&gt;0),INDEX('分け方の表'!$K$4:$K$13,MATCH(E2262,'分け方の表'!$J$4:$J$13,0))&amp;"",IFERROR(INDEX('分け方の表'!$C$4:$C$103,MATCH(F2262&amp;"|"&amp;G2262,'分け方の表'!$D$4:$D$103,0))&amp;"",IFERROR(INDEX('分け方の表'!$C$4:$C$103,MATCH(F2262&amp;"|（ほか全部）",'分け方の表'!$D$4:$D$103,0))&amp;"","未分類"))))</f>
        <v/>
      </c>
      <c r="S2262" s="39">
        <f>IF(L2262&lt;&gt;1,"",IF(N2262=1,"",IF(IF(O2262&gt;0,INDEX('分け方の表'!$N$4:$N$53,O2262)&amp;"","")&lt;&gt;"",IF(INDEX('分け方の表'!$N$4:$N$53,O2262)="（数えない）","",INDEX('分け方の表'!$N$4:$N$53,O2262)&amp;""),IF(I2262&amp;""="1",IF((Q2262&lt;&gt;"")*(D2262&lt;0)*(IFERROR(INDEX('入力'!$E$30:$E$88,MATCH(Q2262,'入力'!$A$30:$A$88,0)),"")="貯める・増やす"),Q2262,""),IF(A2262&amp;""="0","",IF(Q2262&lt;&gt;"",Q2262,R2262))))))</f>
        <v/>
      </c>
      <c r="T2262" s="56">
        <f>IF(S2262="","",IF(IFERROR(INDEX('入力'!$E$30:$E$88,MATCH(S2262,'入力'!$A$30:$A$88,0)),"")="入るお金",D2262,-D2262))</f>
        <v/>
      </c>
      <c r="U2262" s="39">
        <f>IF(L2262="","",IF(L2262&lt;&gt;1,"見出しなど",IF(N2262=1,"重なり",IF(S2262="",IF(O2262&gt;0,"数えない（直した）",IF(I2262&amp;""="1","振替",IF(A2262&amp;""="0","計算対象外","数えない"))),IF(COUNTIFS('入力'!$A$30:$A$88,S2262)=0,"一覧にない費目",IF(O2262&gt;0,"直した",IF(S2262="未分類","未分類","OK")))))))</f>
        <v/>
      </c>
    </row>
    <row r="2263">
      <c r="A2263" s="40" t="n"/>
      <c r="B2263" s="34" t="n"/>
      <c r="C2263" s="35" t="n"/>
      <c r="D2263" s="36" t="n"/>
      <c r="E2263" s="35" t="n"/>
      <c r="F2263" s="35" t="n"/>
      <c r="G2263" s="35" t="n"/>
      <c r="H2263" s="35" t="n"/>
      <c r="I2263" s="40" t="n"/>
      <c r="J2263" s="35" t="n"/>
      <c r="L2263" s="39">
        <f>IF(B2263="","",IFERROR(YEAR(B2263)*0+D2263*0+1,0))</f>
        <v/>
      </c>
      <c r="M2263" s="55">
        <f>IF(L2263&lt;&gt;1,"",IF(O2263&gt;0,IF(INDEX('分け方の表'!$O$4:$O$53,O2263)&lt;&gt;"",DATE(YEAR(INDEX('分け方の表'!$O$4:$O$53,O2263)),MONTH(INDEX('分け方の表'!$O$4:$O$53,O2263)),1),DATE(YEAR(B2263),MONTH(B2263),1)),DATE(YEAR(B2263),MONTH(B2263),1)))</f>
        <v/>
      </c>
      <c r="N2263" s="39">
        <f>IF(L2263&lt;&gt;1,"",IF(J2263="",0,IF(COUNTIFS($J$4:J2263,J2263)&gt;1,1,0)))</f>
        <v/>
      </c>
      <c r="O2263" s="39">
        <f>IF(L2263&lt;&gt;1,"",IF(J2263="",0,IFERROR(MATCH(J2263,'分け方の表'!$M$4:$M$53,0),0)))</f>
        <v/>
      </c>
      <c r="P2263" s="39">
        <f>IF(L2263&lt;&gt;1,"",IF(SUMPRODUCT((COUNTIFS(C2263,"*"&amp;'分け方の表'!$F$4:$F$23&amp;"*")&gt;0)*('分け方の表'!$F$4:$F$23&lt;&gt;"")*'分け方の表'!$I$4:$I$23)=0,99,1+COUNTIFS('分け方の表'!$I$4:$I$23,"&gt;"&amp;SUMPRODUCT((COUNTIFS(C2263,"*"&amp;'分け方の表'!$F$4:$F$23&amp;"*")&gt;0)*('分け方の表'!$F$4:$F$23&lt;&gt;"")*'分け方の表'!$I$4:$I$23))))</f>
        <v/>
      </c>
      <c r="Q2263" s="39">
        <f>IF(L2263&lt;&gt;1,"",IF(P2263&gt;=99,"",INDEX('分け方の表'!$G$4:$G$23,P2263)&amp;""))</f>
        <v/>
      </c>
      <c r="R2263" s="39">
        <f>IF(L2263&lt;&gt;1,"",IF((F2263="収入")*(G2263="給与")*(E2263&lt;&gt;"")*(COUNTIFS('分け方の表'!$J$4:$J$13,E2263)&gt;0),INDEX('分け方の表'!$K$4:$K$13,MATCH(E2263,'分け方の表'!$J$4:$J$13,0))&amp;"",IFERROR(INDEX('分け方の表'!$C$4:$C$103,MATCH(F2263&amp;"|"&amp;G2263,'分け方の表'!$D$4:$D$103,0))&amp;"",IFERROR(INDEX('分け方の表'!$C$4:$C$103,MATCH(F2263&amp;"|（ほか全部）",'分け方の表'!$D$4:$D$103,0))&amp;"","未分類"))))</f>
        <v/>
      </c>
      <c r="S2263" s="39">
        <f>IF(L2263&lt;&gt;1,"",IF(N2263=1,"",IF(IF(O2263&gt;0,INDEX('分け方の表'!$N$4:$N$53,O2263)&amp;"","")&lt;&gt;"",IF(INDEX('分け方の表'!$N$4:$N$53,O2263)="（数えない）","",INDEX('分け方の表'!$N$4:$N$53,O2263)&amp;""),IF(I2263&amp;""="1",IF((Q2263&lt;&gt;"")*(D2263&lt;0)*(IFERROR(INDEX('入力'!$E$30:$E$88,MATCH(Q2263,'入力'!$A$30:$A$88,0)),"")="貯める・増やす"),Q2263,""),IF(A2263&amp;""="0","",IF(Q2263&lt;&gt;"",Q2263,R2263))))))</f>
        <v/>
      </c>
      <c r="T2263" s="56">
        <f>IF(S2263="","",IF(IFERROR(INDEX('入力'!$E$30:$E$88,MATCH(S2263,'入力'!$A$30:$A$88,0)),"")="入るお金",D2263,-D2263))</f>
        <v/>
      </c>
      <c r="U2263" s="39">
        <f>IF(L2263="","",IF(L2263&lt;&gt;1,"見出しなど",IF(N2263=1,"重なり",IF(S2263="",IF(O2263&gt;0,"数えない（直した）",IF(I2263&amp;""="1","振替",IF(A2263&amp;""="0","計算対象外","数えない"))),IF(COUNTIFS('入力'!$A$30:$A$88,S2263)=0,"一覧にない費目",IF(O2263&gt;0,"直した",IF(S2263="未分類","未分類","OK")))))))</f>
        <v/>
      </c>
    </row>
    <row r="2264">
      <c r="A2264" s="40" t="n"/>
      <c r="B2264" s="34" t="n"/>
      <c r="C2264" s="35" t="n"/>
      <c r="D2264" s="36" t="n"/>
      <c r="E2264" s="35" t="n"/>
      <c r="F2264" s="35" t="n"/>
      <c r="G2264" s="35" t="n"/>
      <c r="H2264" s="35" t="n"/>
      <c r="I2264" s="40" t="n"/>
      <c r="J2264" s="35" t="n"/>
      <c r="L2264" s="39">
        <f>IF(B2264="","",IFERROR(YEAR(B2264)*0+D2264*0+1,0))</f>
        <v/>
      </c>
      <c r="M2264" s="55">
        <f>IF(L2264&lt;&gt;1,"",IF(O2264&gt;0,IF(INDEX('分け方の表'!$O$4:$O$53,O2264)&lt;&gt;"",DATE(YEAR(INDEX('分け方の表'!$O$4:$O$53,O2264)),MONTH(INDEX('分け方の表'!$O$4:$O$53,O2264)),1),DATE(YEAR(B2264),MONTH(B2264),1)),DATE(YEAR(B2264),MONTH(B2264),1)))</f>
        <v/>
      </c>
      <c r="N2264" s="39">
        <f>IF(L2264&lt;&gt;1,"",IF(J2264="",0,IF(COUNTIFS($J$4:J2264,J2264)&gt;1,1,0)))</f>
        <v/>
      </c>
      <c r="O2264" s="39">
        <f>IF(L2264&lt;&gt;1,"",IF(J2264="",0,IFERROR(MATCH(J2264,'分け方の表'!$M$4:$M$53,0),0)))</f>
        <v/>
      </c>
      <c r="P2264" s="39">
        <f>IF(L2264&lt;&gt;1,"",IF(SUMPRODUCT((COUNTIFS(C2264,"*"&amp;'分け方の表'!$F$4:$F$23&amp;"*")&gt;0)*('分け方の表'!$F$4:$F$23&lt;&gt;"")*'分け方の表'!$I$4:$I$23)=0,99,1+COUNTIFS('分け方の表'!$I$4:$I$23,"&gt;"&amp;SUMPRODUCT((COUNTIFS(C2264,"*"&amp;'分け方の表'!$F$4:$F$23&amp;"*")&gt;0)*('分け方の表'!$F$4:$F$23&lt;&gt;"")*'分け方の表'!$I$4:$I$23))))</f>
        <v/>
      </c>
      <c r="Q2264" s="39">
        <f>IF(L2264&lt;&gt;1,"",IF(P2264&gt;=99,"",INDEX('分け方の表'!$G$4:$G$23,P2264)&amp;""))</f>
        <v/>
      </c>
      <c r="R2264" s="39">
        <f>IF(L2264&lt;&gt;1,"",IF((F2264="収入")*(G2264="給与")*(E2264&lt;&gt;"")*(COUNTIFS('分け方の表'!$J$4:$J$13,E2264)&gt;0),INDEX('分け方の表'!$K$4:$K$13,MATCH(E2264,'分け方の表'!$J$4:$J$13,0))&amp;"",IFERROR(INDEX('分け方の表'!$C$4:$C$103,MATCH(F2264&amp;"|"&amp;G2264,'分け方の表'!$D$4:$D$103,0))&amp;"",IFERROR(INDEX('分け方の表'!$C$4:$C$103,MATCH(F2264&amp;"|（ほか全部）",'分け方の表'!$D$4:$D$103,0))&amp;"","未分類"))))</f>
        <v/>
      </c>
      <c r="S2264" s="39">
        <f>IF(L2264&lt;&gt;1,"",IF(N2264=1,"",IF(IF(O2264&gt;0,INDEX('分け方の表'!$N$4:$N$53,O2264)&amp;"","")&lt;&gt;"",IF(INDEX('分け方の表'!$N$4:$N$53,O2264)="（数えない）","",INDEX('分け方の表'!$N$4:$N$53,O2264)&amp;""),IF(I2264&amp;""="1",IF((Q2264&lt;&gt;"")*(D2264&lt;0)*(IFERROR(INDEX('入力'!$E$30:$E$88,MATCH(Q2264,'入力'!$A$30:$A$88,0)),"")="貯める・増やす"),Q2264,""),IF(A2264&amp;""="0","",IF(Q2264&lt;&gt;"",Q2264,R2264))))))</f>
        <v/>
      </c>
      <c r="T2264" s="56">
        <f>IF(S2264="","",IF(IFERROR(INDEX('入力'!$E$30:$E$88,MATCH(S2264,'入力'!$A$30:$A$88,0)),"")="入るお金",D2264,-D2264))</f>
        <v/>
      </c>
      <c r="U2264" s="39">
        <f>IF(L2264="","",IF(L2264&lt;&gt;1,"見出しなど",IF(N2264=1,"重なり",IF(S2264="",IF(O2264&gt;0,"数えない（直した）",IF(I2264&amp;""="1","振替",IF(A2264&amp;""="0","計算対象外","数えない"))),IF(COUNTIFS('入力'!$A$30:$A$88,S2264)=0,"一覧にない費目",IF(O2264&gt;0,"直した",IF(S2264="未分類","未分類","OK")))))))</f>
        <v/>
      </c>
    </row>
    <row r="2265">
      <c r="A2265" s="40" t="n"/>
      <c r="B2265" s="34" t="n"/>
      <c r="C2265" s="35" t="n"/>
      <c r="D2265" s="36" t="n"/>
      <c r="E2265" s="35" t="n"/>
      <c r="F2265" s="35" t="n"/>
      <c r="G2265" s="35" t="n"/>
      <c r="H2265" s="35" t="n"/>
      <c r="I2265" s="40" t="n"/>
      <c r="J2265" s="35" t="n"/>
      <c r="L2265" s="39">
        <f>IF(B2265="","",IFERROR(YEAR(B2265)*0+D2265*0+1,0))</f>
        <v/>
      </c>
      <c r="M2265" s="55">
        <f>IF(L2265&lt;&gt;1,"",IF(O2265&gt;0,IF(INDEX('分け方の表'!$O$4:$O$53,O2265)&lt;&gt;"",DATE(YEAR(INDEX('分け方の表'!$O$4:$O$53,O2265)),MONTH(INDEX('分け方の表'!$O$4:$O$53,O2265)),1),DATE(YEAR(B2265),MONTH(B2265),1)),DATE(YEAR(B2265),MONTH(B2265),1)))</f>
        <v/>
      </c>
      <c r="N2265" s="39">
        <f>IF(L2265&lt;&gt;1,"",IF(J2265="",0,IF(COUNTIFS($J$4:J2265,J2265)&gt;1,1,0)))</f>
        <v/>
      </c>
      <c r="O2265" s="39">
        <f>IF(L2265&lt;&gt;1,"",IF(J2265="",0,IFERROR(MATCH(J2265,'分け方の表'!$M$4:$M$53,0),0)))</f>
        <v/>
      </c>
      <c r="P2265" s="39">
        <f>IF(L2265&lt;&gt;1,"",IF(SUMPRODUCT((COUNTIFS(C2265,"*"&amp;'分け方の表'!$F$4:$F$23&amp;"*")&gt;0)*('分け方の表'!$F$4:$F$23&lt;&gt;"")*'分け方の表'!$I$4:$I$23)=0,99,1+COUNTIFS('分け方の表'!$I$4:$I$23,"&gt;"&amp;SUMPRODUCT((COUNTIFS(C2265,"*"&amp;'分け方の表'!$F$4:$F$23&amp;"*")&gt;0)*('分け方の表'!$F$4:$F$23&lt;&gt;"")*'分け方の表'!$I$4:$I$23))))</f>
        <v/>
      </c>
      <c r="Q2265" s="39">
        <f>IF(L2265&lt;&gt;1,"",IF(P2265&gt;=99,"",INDEX('分け方の表'!$G$4:$G$23,P2265)&amp;""))</f>
        <v/>
      </c>
      <c r="R2265" s="39">
        <f>IF(L2265&lt;&gt;1,"",IF((F2265="収入")*(G2265="給与")*(E2265&lt;&gt;"")*(COUNTIFS('分け方の表'!$J$4:$J$13,E2265)&gt;0),INDEX('分け方の表'!$K$4:$K$13,MATCH(E2265,'分け方の表'!$J$4:$J$13,0))&amp;"",IFERROR(INDEX('分け方の表'!$C$4:$C$103,MATCH(F2265&amp;"|"&amp;G2265,'分け方の表'!$D$4:$D$103,0))&amp;"",IFERROR(INDEX('分け方の表'!$C$4:$C$103,MATCH(F2265&amp;"|（ほか全部）",'分け方の表'!$D$4:$D$103,0))&amp;"","未分類"))))</f>
        <v/>
      </c>
      <c r="S2265" s="39">
        <f>IF(L2265&lt;&gt;1,"",IF(N2265=1,"",IF(IF(O2265&gt;0,INDEX('分け方の表'!$N$4:$N$53,O2265)&amp;"","")&lt;&gt;"",IF(INDEX('分け方の表'!$N$4:$N$53,O2265)="（数えない）","",INDEX('分け方の表'!$N$4:$N$53,O2265)&amp;""),IF(I2265&amp;""="1",IF((Q2265&lt;&gt;"")*(D2265&lt;0)*(IFERROR(INDEX('入力'!$E$30:$E$88,MATCH(Q2265,'入力'!$A$30:$A$88,0)),"")="貯める・増やす"),Q2265,""),IF(A2265&amp;""="0","",IF(Q2265&lt;&gt;"",Q2265,R2265))))))</f>
        <v/>
      </c>
      <c r="T2265" s="56">
        <f>IF(S2265="","",IF(IFERROR(INDEX('入力'!$E$30:$E$88,MATCH(S2265,'入力'!$A$30:$A$88,0)),"")="入るお金",D2265,-D2265))</f>
        <v/>
      </c>
      <c r="U2265" s="39">
        <f>IF(L2265="","",IF(L2265&lt;&gt;1,"見出しなど",IF(N2265=1,"重なり",IF(S2265="",IF(O2265&gt;0,"数えない（直した）",IF(I2265&amp;""="1","振替",IF(A2265&amp;""="0","計算対象外","数えない"))),IF(COUNTIFS('入力'!$A$30:$A$88,S2265)=0,"一覧にない費目",IF(O2265&gt;0,"直した",IF(S2265="未分類","未分類","OK")))))))</f>
        <v/>
      </c>
    </row>
    <row r="2266">
      <c r="A2266" s="40" t="n"/>
      <c r="B2266" s="34" t="n"/>
      <c r="C2266" s="35" t="n"/>
      <c r="D2266" s="36" t="n"/>
      <c r="E2266" s="35" t="n"/>
      <c r="F2266" s="35" t="n"/>
      <c r="G2266" s="35" t="n"/>
      <c r="H2266" s="35" t="n"/>
      <c r="I2266" s="40" t="n"/>
      <c r="J2266" s="35" t="n"/>
      <c r="L2266" s="39">
        <f>IF(B2266="","",IFERROR(YEAR(B2266)*0+D2266*0+1,0))</f>
        <v/>
      </c>
      <c r="M2266" s="55">
        <f>IF(L2266&lt;&gt;1,"",IF(O2266&gt;0,IF(INDEX('分け方の表'!$O$4:$O$53,O2266)&lt;&gt;"",DATE(YEAR(INDEX('分け方の表'!$O$4:$O$53,O2266)),MONTH(INDEX('分け方の表'!$O$4:$O$53,O2266)),1),DATE(YEAR(B2266),MONTH(B2266),1)),DATE(YEAR(B2266),MONTH(B2266),1)))</f>
        <v/>
      </c>
      <c r="N2266" s="39">
        <f>IF(L2266&lt;&gt;1,"",IF(J2266="",0,IF(COUNTIFS($J$4:J2266,J2266)&gt;1,1,0)))</f>
        <v/>
      </c>
      <c r="O2266" s="39">
        <f>IF(L2266&lt;&gt;1,"",IF(J2266="",0,IFERROR(MATCH(J2266,'分け方の表'!$M$4:$M$53,0),0)))</f>
        <v/>
      </c>
      <c r="P2266" s="39">
        <f>IF(L2266&lt;&gt;1,"",IF(SUMPRODUCT((COUNTIFS(C2266,"*"&amp;'分け方の表'!$F$4:$F$23&amp;"*")&gt;0)*('分け方の表'!$F$4:$F$23&lt;&gt;"")*'分け方の表'!$I$4:$I$23)=0,99,1+COUNTIFS('分け方の表'!$I$4:$I$23,"&gt;"&amp;SUMPRODUCT((COUNTIFS(C2266,"*"&amp;'分け方の表'!$F$4:$F$23&amp;"*")&gt;0)*('分け方の表'!$F$4:$F$23&lt;&gt;"")*'分け方の表'!$I$4:$I$23))))</f>
        <v/>
      </c>
      <c r="Q2266" s="39">
        <f>IF(L2266&lt;&gt;1,"",IF(P2266&gt;=99,"",INDEX('分け方の表'!$G$4:$G$23,P2266)&amp;""))</f>
        <v/>
      </c>
      <c r="R2266" s="39">
        <f>IF(L2266&lt;&gt;1,"",IF((F2266="収入")*(G2266="給与")*(E2266&lt;&gt;"")*(COUNTIFS('分け方の表'!$J$4:$J$13,E2266)&gt;0),INDEX('分け方の表'!$K$4:$K$13,MATCH(E2266,'分け方の表'!$J$4:$J$13,0))&amp;"",IFERROR(INDEX('分け方の表'!$C$4:$C$103,MATCH(F2266&amp;"|"&amp;G2266,'分け方の表'!$D$4:$D$103,0))&amp;"",IFERROR(INDEX('分け方の表'!$C$4:$C$103,MATCH(F2266&amp;"|（ほか全部）",'分け方の表'!$D$4:$D$103,0))&amp;"","未分類"))))</f>
        <v/>
      </c>
      <c r="S2266" s="39">
        <f>IF(L2266&lt;&gt;1,"",IF(N2266=1,"",IF(IF(O2266&gt;0,INDEX('分け方の表'!$N$4:$N$53,O2266)&amp;"","")&lt;&gt;"",IF(INDEX('分け方の表'!$N$4:$N$53,O2266)="（数えない）","",INDEX('分け方の表'!$N$4:$N$53,O2266)&amp;""),IF(I2266&amp;""="1",IF((Q2266&lt;&gt;"")*(D2266&lt;0)*(IFERROR(INDEX('入力'!$E$30:$E$88,MATCH(Q2266,'入力'!$A$30:$A$88,0)),"")="貯める・増やす"),Q2266,""),IF(A2266&amp;""="0","",IF(Q2266&lt;&gt;"",Q2266,R2266))))))</f>
        <v/>
      </c>
      <c r="T2266" s="56">
        <f>IF(S2266="","",IF(IFERROR(INDEX('入力'!$E$30:$E$88,MATCH(S2266,'入力'!$A$30:$A$88,0)),"")="入るお金",D2266,-D2266))</f>
        <v/>
      </c>
      <c r="U2266" s="39">
        <f>IF(L2266="","",IF(L2266&lt;&gt;1,"見出しなど",IF(N2266=1,"重なり",IF(S2266="",IF(O2266&gt;0,"数えない（直した）",IF(I2266&amp;""="1","振替",IF(A2266&amp;""="0","計算対象外","数えない"))),IF(COUNTIFS('入力'!$A$30:$A$88,S2266)=0,"一覧にない費目",IF(O2266&gt;0,"直した",IF(S2266="未分類","未分類","OK")))))))</f>
        <v/>
      </c>
    </row>
    <row r="2267">
      <c r="A2267" s="40" t="n"/>
      <c r="B2267" s="34" t="n"/>
      <c r="C2267" s="35" t="n"/>
      <c r="D2267" s="36" t="n"/>
      <c r="E2267" s="35" t="n"/>
      <c r="F2267" s="35" t="n"/>
      <c r="G2267" s="35" t="n"/>
      <c r="H2267" s="35" t="n"/>
      <c r="I2267" s="40" t="n"/>
      <c r="J2267" s="35" t="n"/>
      <c r="L2267" s="39">
        <f>IF(B2267="","",IFERROR(YEAR(B2267)*0+D2267*0+1,0))</f>
        <v/>
      </c>
      <c r="M2267" s="55">
        <f>IF(L2267&lt;&gt;1,"",IF(O2267&gt;0,IF(INDEX('分け方の表'!$O$4:$O$53,O2267)&lt;&gt;"",DATE(YEAR(INDEX('分け方の表'!$O$4:$O$53,O2267)),MONTH(INDEX('分け方の表'!$O$4:$O$53,O2267)),1),DATE(YEAR(B2267),MONTH(B2267),1)),DATE(YEAR(B2267),MONTH(B2267),1)))</f>
        <v/>
      </c>
      <c r="N2267" s="39">
        <f>IF(L2267&lt;&gt;1,"",IF(J2267="",0,IF(COUNTIFS($J$4:J2267,J2267)&gt;1,1,0)))</f>
        <v/>
      </c>
      <c r="O2267" s="39">
        <f>IF(L2267&lt;&gt;1,"",IF(J2267="",0,IFERROR(MATCH(J2267,'分け方の表'!$M$4:$M$53,0),0)))</f>
        <v/>
      </c>
      <c r="P2267" s="39">
        <f>IF(L2267&lt;&gt;1,"",IF(SUMPRODUCT((COUNTIFS(C2267,"*"&amp;'分け方の表'!$F$4:$F$23&amp;"*")&gt;0)*('分け方の表'!$F$4:$F$23&lt;&gt;"")*'分け方の表'!$I$4:$I$23)=0,99,1+COUNTIFS('分け方の表'!$I$4:$I$23,"&gt;"&amp;SUMPRODUCT((COUNTIFS(C2267,"*"&amp;'分け方の表'!$F$4:$F$23&amp;"*")&gt;0)*('分け方の表'!$F$4:$F$23&lt;&gt;"")*'分け方の表'!$I$4:$I$23))))</f>
        <v/>
      </c>
      <c r="Q2267" s="39">
        <f>IF(L2267&lt;&gt;1,"",IF(P2267&gt;=99,"",INDEX('分け方の表'!$G$4:$G$23,P2267)&amp;""))</f>
        <v/>
      </c>
      <c r="R2267" s="39">
        <f>IF(L2267&lt;&gt;1,"",IF((F2267="収入")*(G2267="給与")*(E2267&lt;&gt;"")*(COUNTIFS('分け方の表'!$J$4:$J$13,E2267)&gt;0),INDEX('分け方の表'!$K$4:$K$13,MATCH(E2267,'分け方の表'!$J$4:$J$13,0))&amp;"",IFERROR(INDEX('分け方の表'!$C$4:$C$103,MATCH(F2267&amp;"|"&amp;G2267,'分け方の表'!$D$4:$D$103,0))&amp;"",IFERROR(INDEX('分け方の表'!$C$4:$C$103,MATCH(F2267&amp;"|（ほか全部）",'分け方の表'!$D$4:$D$103,0))&amp;"","未分類"))))</f>
        <v/>
      </c>
      <c r="S2267" s="39">
        <f>IF(L2267&lt;&gt;1,"",IF(N2267=1,"",IF(IF(O2267&gt;0,INDEX('分け方の表'!$N$4:$N$53,O2267)&amp;"","")&lt;&gt;"",IF(INDEX('分け方の表'!$N$4:$N$53,O2267)="（数えない）","",INDEX('分け方の表'!$N$4:$N$53,O2267)&amp;""),IF(I2267&amp;""="1",IF((Q2267&lt;&gt;"")*(D2267&lt;0)*(IFERROR(INDEX('入力'!$E$30:$E$88,MATCH(Q2267,'入力'!$A$30:$A$88,0)),"")="貯める・増やす"),Q2267,""),IF(A2267&amp;""="0","",IF(Q2267&lt;&gt;"",Q2267,R2267))))))</f>
        <v/>
      </c>
      <c r="T2267" s="56">
        <f>IF(S2267="","",IF(IFERROR(INDEX('入力'!$E$30:$E$88,MATCH(S2267,'入力'!$A$30:$A$88,0)),"")="入るお金",D2267,-D2267))</f>
        <v/>
      </c>
      <c r="U2267" s="39">
        <f>IF(L2267="","",IF(L2267&lt;&gt;1,"見出しなど",IF(N2267=1,"重なり",IF(S2267="",IF(O2267&gt;0,"数えない（直した）",IF(I2267&amp;""="1","振替",IF(A2267&amp;""="0","計算対象外","数えない"))),IF(COUNTIFS('入力'!$A$30:$A$88,S2267)=0,"一覧にない費目",IF(O2267&gt;0,"直した",IF(S2267="未分類","未分類","OK")))))))</f>
        <v/>
      </c>
    </row>
    <row r="2268">
      <c r="A2268" s="40" t="n"/>
      <c r="B2268" s="34" t="n"/>
      <c r="C2268" s="35" t="n"/>
      <c r="D2268" s="36" t="n"/>
      <c r="E2268" s="35" t="n"/>
      <c r="F2268" s="35" t="n"/>
      <c r="G2268" s="35" t="n"/>
      <c r="H2268" s="35" t="n"/>
      <c r="I2268" s="40" t="n"/>
      <c r="J2268" s="35" t="n"/>
      <c r="L2268" s="39">
        <f>IF(B2268="","",IFERROR(YEAR(B2268)*0+D2268*0+1,0))</f>
        <v/>
      </c>
      <c r="M2268" s="55">
        <f>IF(L2268&lt;&gt;1,"",IF(O2268&gt;0,IF(INDEX('分け方の表'!$O$4:$O$53,O2268)&lt;&gt;"",DATE(YEAR(INDEX('分け方の表'!$O$4:$O$53,O2268)),MONTH(INDEX('分け方の表'!$O$4:$O$53,O2268)),1),DATE(YEAR(B2268),MONTH(B2268),1)),DATE(YEAR(B2268),MONTH(B2268),1)))</f>
        <v/>
      </c>
      <c r="N2268" s="39">
        <f>IF(L2268&lt;&gt;1,"",IF(J2268="",0,IF(COUNTIFS($J$4:J2268,J2268)&gt;1,1,0)))</f>
        <v/>
      </c>
      <c r="O2268" s="39">
        <f>IF(L2268&lt;&gt;1,"",IF(J2268="",0,IFERROR(MATCH(J2268,'分け方の表'!$M$4:$M$53,0),0)))</f>
        <v/>
      </c>
      <c r="P2268" s="39">
        <f>IF(L2268&lt;&gt;1,"",IF(SUMPRODUCT((COUNTIFS(C2268,"*"&amp;'分け方の表'!$F$4:$F$23&amp;"*")&gt;0)*('分け方の表'!$F$4:$F$23&lt;&gt;"")*'分け方の表'!$I$4:$I$23)=0,99,1+COUNTIFS('分け方の表'!$I$4:$I$23,"&gt;"&amp;SUMPRODUCT((COUNTIFS(C2268,"*"&amp;'分け方の表'!$F$4:$F$23&amp;"*")&gt;0)*('分け方の表'!$F$4:$F$23&lt;&gt;"")*'分け方の表'!$I$4:$I$23))))</f>
        <v/>
      </c>
      <c r="Q2268" s="39">
        <f>IF(L2268&lt;&gt;1,"",IF(P2268&gt;=99,"",INDEX('分け方の表'!$G$4:$G$23,P2268)&amp;""))</f>
        <v/>
      </c>
      <c r="R2268" s="39">
        <f>IF(L2268&lt;&gt;1,"",IF((F2268="収入")*(G2268="給与")*(E2268&lt;&gt;"")*(COUNTIFS('分け方の表'!$J$4:$J$13,E2268)&gt;0),INDEX('分け方の表'!$K$4:$K$13,MATCH(E2268,'分け方の表'!$J$4:$J$13,0))&amp;"",IFERROR(INDEX('分け方の表'!$C$4:$C$103,MATCH(F2268&amp;"|"&amp;G2268,'分け方の表'!$D$4:$D$103,0))&amp;"",IFERROR(INDEX('分け方の表'!$C$4:$C$103,MATCH(F2268&amp;"|（ほか全部）",'分け方の表'!$D$4:$D$103,0))&amp;"","未分類"))))</f>
        <v/>
      </c>
      <c r="S2268" s="39">
        <f>IF(L2268&lt;&gt;1,"",IF(N2268=1,"",IF(IF(O2268&gt;0,INDEX('分け方の表'!$N$4:$N$53,O2268)&amp;"","")&lt;&gt;"",IF(INDEX('分け方の表'!$N$4:$N$53,O2268)="（数えない）","",INDEX('分け方の表'!$N$4:$N$53,O2268)&amp;""),IF(I2268&amp;""="1",IF((Q2268&lt;&gt;"")*(D2268&lt;0)*(IFERROR(INDEX('入力'!$E$30:$E$88,MATCH(Q2268,'入力'!$A$30:$A$88,0)),"")="貯める・増やす"),Q2268,""),IF(A2268&amp;""="0","",IF(Q2268&lt;&gt;"",Q2268,R2268))))))</f>
        <v/>
      </c>
      <c r="T2268" s="56">
        <f>IF(S2268="","",IF(IFERROR(INDEX('入力'!$E$30:$E$88,MATCH(S2268,'入力'!$A$30:$A$88,0)),"")="入るお金",D2268,-D2268))</f>
        <v/>
      </c>
      <c r="U2268" s="39">
        <f>IF(L2268="","",IF(L2268&lt;&gt;1,"見出しなど",IF(N2268=1,"重なり",IF(S2268="",IF(O2268&gt;0,"数えない（直した）",IF(I2268&amp;""="1","振替",IF(A2268&amp;""="0","計算対象外","数えない"))),IF(COUNTIFS('入力'!$A$30:$A$88,S2268)=0,"一覧にない費目",IF(O2268&gt;0,"直した",IF(S2268="未分類","未分類","OK")))))))</f>
        <v/>
      </c>
    </row>
    <row r="2269">
      <c r="A2269" s="40" t="n"/>
      <c r="B2269" s="34" t="n"/>
      <c r="C2269" s="35" t="n"/>
      <c r="D2269" s="36" t="n"/>
      <c r="E2269" s="35" t="n"/>
      <c r="F2269" s="35" t="n"/>
      <c r="G2269" s="35" t="n"/>
      <c r="H2269" s="35" t="n"/>
      <c r="I2269" s="40" t="n"/>
      <c r="J2269" s="35" t="n"/>
      <c r="L2269" s="39">
        <f>IF(B2269="","",IFERROR(YEAR(B2269)*0+D2269*0+1,0))</f>
        <v/>
      </c>
      <c r="M2269" s="55">
        <f>IF(L2269&lt;&gt;1,"",IF(O2269&gt;0,IF(INDEX('分け方の表'!$O$4:$O$53,O2269)&lt;&gt;"",DATE(YEAR(INDEX('分け方の表'!$O$4:$O$53,O2269)),MONTH(INDEX('分け方の表'!$O$4:$O$53,O2269)),1),DATE(YEAR(B2269),MONTH(B2269),1)),DATE(YEAR(B2269),MONTH(B2269),1)))</f>
        <v/>
      </c>
      <c r="N2269" s="39">
        <f>IF(L2269&lt;&gt;1,"",IF(J2269="",0,IF(COUNTIFS($J$4:J2269,J2269)&gt;1,1,0)))</f>
        <v/>
      </c>
      <c r="O2269" s="39">
        <f>IF(L2269&lt;&gt;1,"",IF(J2269="",0,IFERROR(MATCH(J2269,'分け方の表'!$M$4:$M$53,0),0)))</f>
        <v/>
      </c>
      <c r="P2269" s="39">
        <f>IF(L2269&lt;&gt;1,"",IF(SUMPRODUCT((COUNTIFS(C2269,"*"&amp;'分け方の表'!$F$4:$F$23&amp;"*")&gt;0)*('分け方の表'!$F$4:$F$23&lt;&gt;"")*'分け方の表'!$I$4:$I$23)=0,99,1+COUNTIFS('分け方の表'!$I$4:$I$23,"&gt;"&amp;SUMPRODUCT((COUNTIFS(C2269,"*"&amp;'分け方の表'!$F$4:$F$23&amp;"*")&gt;0)*('分け方の表'!$F$4:$F$23&lt;&gt;"")*'分け方の表'!$I$4:$I$23))))</f>
        <v/>
      </c>
      <c r="Q2269" s="39">
        <f>IF(L2269&lt;&gt;1,"",IF(P2269&gt;=99,"",INDEX('分け方の表'!$G$4:$G$23,P2269)&amp;""))</f>
        <v/>
      </c>
      <c r="R2269" s="39">
        <f>IF(L2269&lt;&gt;1,"",IF((F2269="収入")*(G2269="給与")*(E2269&lt;&gt;"")*(COUNTIFS('分け方の表'!$J$4:$J$13,E2269)&gt;0),INDEX('分け方の表'!$K$4:$K$13,MATCH(E2269,'分け方の表'!$J$4:$J$13,0))&amp;"",IFERROR(INDEX('分け方の表'!$C$4:$C$103,MATCH(F2269&amp;"|"&amp;G2269,'分け方の表'!$D$4:$D$103,0))&amp;"",IFERROR(INDEX('分け方の表'!$C$4:$C$103,MATCH(F2269&amp;"|（ほか全部）",'分け方の表'!$D$4:$D$103,0))&amp;"","未分類"))))</f>
        <v/>
      </c>
      <c r="S2269" s="39">
        <f>IF(L2269&lt;&gt;1,"",IF(N2269=1,"",IF(IF(O2269&gt;0,INDEX('分け方の表'!$N$4:$N$53,O2269)&amp;"","")&lt;&gt;"",IF(INDEX('分け方の表'!$N$4:$N$53,O2269)="（数えない）","",INDEX('分け方の表'!$N$4:$N$53,O2269)&amp;""),IF(I2269&amp;""="1",IF((Q2269&lt;&gt;"")*(D2269&lt;0)*(IFERROR(INDEX('入力'!$E$30:$E$88,MATCH(Q2269,'入力'!$A$30:$A$88,0)),"")="貯める・増やす"),Q2269,""),IF(A2269&amp;""="0","",IF(Q2269&lt;&gt;"",Q2269,R2269))))))</f>
        <v/>
      </c>
      <c r="T2269" s="56">
        <f>IF(S2269="","",IF(IFERROR(INDEX('入力'!$E$30:$E$88,MATCH(S2269,'入力'!$A$30:$A$88,0)),"")="入るお金",D2269,-D2269))</f>
        <v/>
      </c>
      <c r="U2269" s="39">
        <f>IF(L2269="","",IF(L2269&lt;&gt;1,"見出しなど",IF(N2269=1,"重なり",IF(S2269="",IF(O2269&gt;0,"数えない（直した）",IF(I2269&amp;""="1","振替",IF(A2269&amp;""="0","計算対象外","数えない"))),IF(COUNTIFS('入力'!$A$30:$A$88,S2269)=0,"一覧にない費目",IF(O2269&gt;0,"直した",IF(S2269="未分類","未分類","OK")))))))</f>
        <v/>
      </c>
    </row>
    <row r="2270">
      <c r="A2270" s="40" t="n"/>
      <c r="B2270" s="34" t="n"/>
      <c r="C2270" s="35" t="n"/>
      <c r="D2270" s="36" t="n"/>
      <c r="E2270" s="35" t="n"/>
      <c r="F2270" s="35" t="n"/>
      <c r="G2270" s="35" t="n"/>
      <c r="H2270" s="35" t="n"/>
      <c r="I2270" s="40" t="n"/>
      <c r="J2270" s="35" t="n"/>
      <c r="L2270" s="39">
        <f>IF(B2270="","",IFERROR(YEAR(B2270)*0+D2270*0+1,0))</f>
        <v/>
      </c>
      <c r="M2270" s="55">
        <f>IF(L2270&lt;&gt;1,"",IF(O2270&gt;0,IF(INDEX('分け方の表'!$O$4:$O$53,O2270)&lt;&gt;"",DATE(YEAR(INDEX('分け方の表'!$O$4:$O$53,O2270)),MONTH(INDEX('分け方の表'!$O$4:$O$53,O2270)),1),DATE(YEAR(B2270),MONTH(B2270),1)),DATE(YEAR(B2270),MONTH(B2270),1)))</f>
        <v/>
      </c>
      <c r="N2270" s="39">
        <f>IF(L2270&lt;&gt;1,"",IF(J2270="",0,IF(COUNTIFS($J$4:J2270,J2270)&gt;1,1,0)))</f>
        <v/>
      </c>
      <c r="O2270" s="39">
        <f>IF(L2270&lt;&gt;1,"",IF(J2270="",0,IFERROR(MATCH(J2270,'分け方の表'!$M$4:$M$53,0),0)))</f>
        <v/>
      </c>
      <c r="P2270" s="39">
        <f>IF(L2270&lt;&gt;1,"",IF(SUMPRODUCT((COUNTIFS(C2270,"*"&amp;'分け方の表'!$F$4:$F$23&amp;"*")&gt;0)*('分け方の表'!$F$4:$F$23&lt;&gt;"")*'分け方の表'!$I$4:$I$23)=0,99,1+COUNTIFS('分け方の表'!$I$4:$I$23,"&gt;"&amp;SUMPRODUCT((COUNTIFS(C2270,"*"&amp;'分け方の表'!$F$4:$F$23&amp;"*")&gt;0)*('分け方の表'!$F$4:$F$23&lt;&gt;"")*'分け方の表'!$I$4:$I$23))))</f>
        <v/>
      </c>
      <c r="Q2270" s="39">
        <f>IF(L2270&lt;&gt;1,"",IF(P2270&gt;=99,"",INDEX('分け方の表'!$G$4:$G$23,P2270)&amp;""))</f>
        <v/>
      </c>
      <c r="R2270" s="39">
        <f>IF(L2270&lt;&gt;1,"",IF((F2270="収入")*(G2270="給与")*(E2270&lt;&gt;"")*(COUNTIFS('分け方の表'!$J$4:$J$13,E2270)&gt;0),INDEX('分け方の表'!$K$4:$K$13,MATCH(E2270,'分け方の表'!$J$4:$J$13,0))&amp;"",IFERROR(INDEX('分け方の表'!$C$4:$C$103,MATCH(F2270&amp;"|"&amp;G2270,'分け方の表'!$D$4:$D$103,0))&amp;"",IFERROR(INDEX('分け方の表'!$C$4:$C$103,MATCH(F2270&amp;"|（ほか全部）",'分け方の表'!$D$4:$D$103,0))&amp;"","未分類"))))</f>
        <v/>
      </c>
      <c r="S2270" s="39">
        <f>IF(L2270&lt;&gt;1,"",IF(N2270=1,"",IF(IF(O2270&gt;0,INDEX('分け方の表'!$N$4:$N$53,O2270)&amp;"","")&lt;&gt;"",IF(INDEX('分け方の表'!$N$4:$N$53,O2270)="（数えない）","",INDEX('分け方の表'!$N$4:$N$53,O2270)&amp;""),IF(I2270&amp;""="1",IF((Q2270&lt;&gt;"")*(D2270&lt;0)*(IFERROR(INDEX('入力'!$E$30:$E$88,MATCH(Q2270,'入力'!$A$30:$A$88,0)),"")="貯める・増やす"),Q2270,""),IF(A2270&amp;""="0","",IF(Q2270&lt;&gt;"",Q2270,R2270))))))</f>
        <v/>
      </c>
      <c r="T2270" s="56">
        <f>IF(S2270="","",IF(IFERROR(INDEX('入力'!$E$30:$E$88,MATCH(S2270,'入力'!$A$30:$A$88,0)),"")="入るお金",D2270,-D2270))</f>
        <v/>
      </c>
      <c r="U2270" s="39">
        <f>IF(L2270="","",IF(L2270&lt;&gt;1,"見出しなど",IF(N2270=1,"重なり",IF(S2270="",IF(O2270&gt;0,"数えない（直した）",IF(I2270&amp;""="1","振替",IF(A2270&amp;""="0","計算対象外","数えない"))),IF(COUNTIFS('入力'!$A$30:$A$88,S2270)=0,"一覧にない費目",IF(O2270&gt;0,"直した",IF(S2270="未分類","未分類","OK")))))))</f>
        <v/>
      </c>
    </row>
    <row r="2271">
      <c r="A2271" s="40" t="n"/>
      <c r="B2271" s="34" t="n"/>
      <c r="C2271" s="35" t="n"/>
      <c r="D2271" s="36" t="n"/>
      <c r="E2271" s="35" t="n"/>
      <c r="F2271" s="35" t="n"/>
      <c r="G2271" s="35" t="n"/>
      <c r="H2271" s="35" t="n"/>
      <c r="I2271" s="40" t="n"/>
      <c r="J2271" s="35" t="n"/>
      <c r="L2271" s="39">
        <f>IF(B2271="","",IFERROR(YEAR(B2271)*0+D2271*0+1,0))</f>
        <v/>
      </c>
      <c r="M2271" s="55">
        <f>IF(L2271&lt;&gt;1,"",IF(O2271&gt;0,IF(INDEX('分け方の表'!$O$4:$O$53,O2271)&lt;&gt;"",DATE(YEAR(INDEX('分け方の表'!$O$4:$O$53,O2271)),MONTH(INDEX('分け方の表'!$O$4:$O$53,O2271)),1),DATE(YEAR(B2271),MONTH(B2271),1)),DATE(YEAR(B2271),MONTH(B2271),1)))</f>
        <v/>
      </c>
      <c r="N2271" s="39">
        <f>IF(L2271&lt;&gt;1,"",IF(J2271="",0,IF(COUNTIFS($J$4:J2271,J2271)&gt;1,1,0)))</f>
        <v/>
      </c>
      <c r="O2271" s="39">
        <f>IF(L2271&lt;&gt;1,"",IF(J2271="",0,IFERROR(MATCH(J2271,'分け方の表'!$M$4:$M$53,0),0)))</f>
        <v/>
      </c>
      <c r="P2271" s="39">
        <f>IF(L2271&lt;&gt;1,"",IF(SUMPRODUCT((COUNTIFS(C2271,"*"&amp;'分け方の表'!$F$4:$F$23&amp;"*")&gt;0)*('分け方の表'!$F$4:$F$23&lt;&gt;"")*'分け方の表'!$I$4:$I$23)=0,99,1+COUNTIFS('分け方の表'!$I$4:$I$23,"&gt;"&amp;SUMPRODUCT((COUNTIFS(C2271,"*"&amp;'分け方の表'!$F$4:$F$23&amp;"*")&gt;0)*('分け方の表'!$F$4:$F$23&lt;&gt;"")*'分け方の表'!$I$4:$I$23))))</f>
        <v/>
      </c>
      <c r="Q2271" s="39">
        <f>IF(L2271&lt;&gt;1,"",IF(P2271&gt;=99,"",INDEX('分け方の表'!$G$4:$G$23,P2271)&amp;""))</f>
        <v/>
      </c>
      <c r="R2271" s="39">
        <f>IF(L2271&lt;&gt;1,"",IF((F2271="収入")*(G2271="給与")*(E2271&lt;&gt;"")*(COUNTIFS('分け方の表'!$J$4:$J$13,E2271)&gt;0),INDEX('分け方の表'!$K$4:$K$13,MATCH(E2271,'分け方の表'!$J$4:$J$13,0))&amp;"",IFERROR(INDEX('分け方の表'!$C$4:$C$103,MATCH(F2271&amp;"|"&amp;G2271,'分け方の表'!$D$4:$D$103,0))&amp;"",IFERROR(INDEX('分け方の表'!$C$4:$C$103,MATCH(F2271&amp;"|（ほか全部）",'分け方の表'!$D$4:$D$103,0))&amp;"","未分類"))))</f>
        <v/>
      </c>
      <c r="S2271" s="39">
        <f>IF(L2271&lt;&gt;1,"",IF(N2271=1,"",IF(IF(O2271&gt;0,INDEX('分け方の表'!$N$4:$N$53,O2271)&amp;"","")&lt;&gt;"",IF(INDEX('分け方の表'!$N$4:$N$53,O2271)="（数えない）","",INDEX('分け方の表'!$N$4:$N$53,O2271)&amp;""),IF(I2271&amp;""="1",IF((Q2271&lt;&gt;"")*(D2271&lt;0)*(IFERROR(INDEX('入力'!$E$30:$E$88,MATCH(Q2271,'入力'!$A$30:$A$88,0)),"")="貯める・増やす"),Q2271,""),IF(A2271&amp;""="0","",IF(Q2271&lt;&gt;"",Q2271,R2271))))))</f>
        <v/>
      </c>
      <c r="T2271" s="56">
        <f>IF(S2271="","",IF(IFERROR(INDEX('入力'!$E$30:$E$88,MATCH(S2271,'入力'!$A$30:$A$88,0)),"")="入るお金",D2271,-D2271))</f>
        <v/>
      </c>
      <c r="U2271" s="39">
        <f>IF(L2271="","",IF(L2271&lt;&gt;1,"見出しなど",IF(N2271=1,"重なり",IF(S2271="",IF(O2271&gt;0,"数えない（直した）",IF(I2271&amp;""="1","振替",IF(A2271&amp;""="0","計算対象外","数えない"))),IF(COUNTIFS('入力'!$A$30:$A$88,S2271)=0,"一覧にない費目",IF(O2271&gt;0,"直した",IF(S2271="未分類","未分類","OK")))))))</f>
        <v/>
      </c>
    </row>
    <row r="2272">
      <c r="A2272" s="40" t="n"/>
      <c r="B2272" s="34" t="n"/>
      <c r="C2272" s="35" t="n"/>
      <c r="D2272" s="36" t="n"/>
      <c r="E2272" s="35" t="n"/>
      <c r="F2272" s="35" t="n"/>
      <c r="G2272" s="35" t="n"/>
      <c r="H2272" s="35" t="n"/>
      <c r="I2272" s="40" t="n"/>
      <c r="J2272" s="35" t="n"/>
      <c r="L2272" s="39">
        <f>IF(B2272="","",IFERROR(YEAR(B2272)*0+D2272*0+1,0))</f>
        <v/>
      </c>
      <c r="M2272" s="55">
        <f>IF(L2272&lt;&gt;1,"",IF(O2272&gt;0,IF(INDEX('分け方の表'!$O$4:$O$53,O2272)&lt;&gt;"",DATE(YEAR(INDEX('分け方の表'!$O$4:$O$53,O2272)),MONTH(INDEX('分け方の表'!$O$4:$O$53,O2272)),1),DATE(YEAR(B2272),MONTH(B2272),1)),DATE(YEAR(B2272),MONTH(B2272),1)))</f>
        <v/>
      </c>
      <c r="N2272" s="39">
        <f>IF(L2272&lt;&gt;1,"",IF(J2272="",0,IF(COUNTIFS($J$4:J2272,J2272)&gt;1,1,0)))</f>
        <v/>
      </c>
      <c r="O2272" s="39">
        <f>IF(L2272&lt;&gt;1,"",IF(J2272="",0,IFERROR(MATCH(J2272,'分け方の表'!$M$4:$M$53,0),0)))</f>
        <v/>
      </c>
      <c r="P2272" s="39">
        <f>IF(L2272&lt;&gt;1,"",IF(SUMPRODUCT((COUNTIFS(C2272,"*"&amp;'分け方の表'!$F$4:$F$23&amp;"*")&gt;0)*('分け方の表'!$F$4:$F$23&lt;&gt;"")*'分け方の表'!$I$4:$I$23)=0,99,1+COUNTIFS('分け方の表'!$I$4:$I$23,"&gt;"&amp;SUMPRODUCT((COUNTIFS(C2272,"*"&amp;'分け方の表'!$F$4:$F$23&amp;"*")&gt;0)*('分け方の表'!$F$4:$F$23&lt;&gt;"")*'分け方の表'!$I$4:$I$23))))</f>
        <v/>
      </c>
      <c r="Q2272" s="39">
        <f>IF(L2272&lt;&gt;1,"",IF(P2272&gt;=99,"",INDEX('分け方の表'!$G$4:$G$23,P2272)&amp;""))</f>
        <v/>
      </c>
      <c r="R2272" s="39">
        <f>IF(L2272&lt;&gt;1,"",IF((F2272="収入")*(G2272="給与")*(E2272&lt;&gt;"")*(COUNTIFS('分け方の表'!$J$4:$J$13,E2272)&gt;0),INDEX('分け方の表'!$K$4:$K$13,MATCH(E2272,'分け方の表'!$J$4:$J$13,0))&amp;"",IFERROR(INDEX('分け方の表'!$C$4:$C$103,MATCH(F2272&amp;"|"&amp;G2272,'分け方の表'!$D$4:$D$103,0))&amp;"",IFERROR(INDEX('分け方の表'!$C$4:$C$103,MATCH(F2272&amp;"|（ほか全部）",'分け方の表'!$D$4:$D$103,0))&amp;"","未分類"))))</f>
        <v/>
      </c>
      <c r="S2272" s="39">
        <f>IF(L2272&lt;&gt;1,"",IF(N2272=1,"",IF(IF(O2272&gt;0,INDEX('分け方の表'!$N$4:$N$53,O2272)&amp;"","")&lt;&gt;"",IF(INDEX('分け方の表'!$N$4:$N$53,O2272)="（数えない）","",INDEX('分け方の表'!$N$4:$N$53,O2272)&amp;""),IF(I2272&amp;""="1",IF((Q2272&lt;&gt;"")*(D2272&lt;0)*(IFERROR(INDEX('入力'!$E$30:$E$88,MATCH(Q2272,'入力'!$A$30:$A$88,0)),"")="貯める・増やす"),Q2272,""),IF(A2272&amp;""="0","",IF(Q2272&lt;&gt;"",Q2272,R2272))))))</f>
        <v/>
      </c>
      <c r="T2272" s="56">
        <f>IF(S2272="","",IF(IFERROR(INDEX('入力'!$E$30:$E$88,MATCH(S2272,'入力'!$A$30:$A$88,0)),"")="入るお金",D2272,-D2272))</f>
        <v/>
      </c>
      <c r="U2272" s="39">
        <f>IF(L2272="","",IF(L2272&lt;&gt;1,"見出しなど",IF(N2272=1,"重なり",IF(S2272="",IF(O2272&gt;0,"数えない（直した）",IF(I2272&amp;""="1","振替",IF(A2272&amp;""="0","計算対象外","数えない"))),IF(COUNTIFS('入力'!$A$30:$A$88,S2272)=0,"一覧にない費目",IF(O2272&gt;0,"直した",IF(S2272="未分類","未分類","OK")))))))</f>
        <v/>
      </c>
    </row>
    <row r="2273">
      <c r="A2273" s="40" t="n"/>
      <c r="B2273" s="34" t="n"/>
      <c r="C2273" s="35" t="n"/>
      <c r="D2273" s="36" t="n"/>
      <c r="E2273" s="35" t="n"/>
      <c r="F2273" s="35" t="n"/>
      <c r="G2273" s="35" t="n"/>
      <c r="H2273" s="35" t="n"/>
      <c r="I2273" s="40" t="n"/>
      <c r="J2273" s="35" t="n"/>
      <c r="L2273" s="39">
        <f>IF(B2273="","",IFERROR(YEAR(B2273)*0+D2273*0+1,0))</f>
        <v/>
      </c>
      <c r="M2273" s="55">
        <f>IF(L2273&lt;&gt;1,"",IF(O2273&gt;0,IF(INDEX('分け方の表'!$O$4:$O$53,O2273)&lt;&gt;"",DATE(YEAR(INDEX('分け方の表'!$O$4:$O$53,O2273)),MONTH(INDEX('分け方の表'!$O$4:$O$53,O2273)),1),DATE(YEAR(B2273),MONTH(B2273),1)),DATE(YEAR(B2273),MONTH(B2273),1)))</f>
        <v/>
      </c>
      <c r="N2273" s="39">
        <f>IF(L2273&lt;&gt;1,"",IF(J2273="",0,IF(COUNTIFS($J$4:J2273,J2273)&gt;1,1,0)))</f>
        <v/>
      </c>
      <c r="O2273" s="39">
        <f>IF(L2273&lt;&gt;1,"",IF(J2273="",0,IFERROR(MATCH(J2273,'分け方の表'!$M$4:$M$53,0),0)))</f>
        <v/>
      </c>
      <c r="P2273" s="39">
        <f>IF(L2273&lt;&gt;1,"",IF(SUMPRODUCT((COUNTIFS(C2273,"*"&amp;'分け方の表'!$F$4:$F$23&amp;"*")&gt;0)*('分け方の表'!$F$4:$F$23&lt;&gt;"")*'分け方の表'!$I$4:$I$23)=0,99,1+COUNTIFS('分け方の表'!$I$4:$I$23,"&gt;"&amp;SUMPRODUCT((COUNTIFS(C2273,"*"&amp;'分け方の表'!$F$4:$F$23&amp;"*")&gt;0)*('分け方の表'!$F$4:$F$23&lt;&gt;"")*'分け方の表'!$I$4:$I$23))))</f>
        <v/>
      </c>
      <c r="Q2273" s="39">
        <f>IF(L2273&lt;&gt;1,"",IF(P2273&gt;=99,"",INDEX('分け方の表'!$G$4:$G$23,P2273)&amp;""))</f>
        <v/>
      </c>
      <c r="R2273" s="39">
        <f>IF(L2273&lt;&gt;1,"",IF((F2273="収入")*(G2273="給与")*(E2273&lt;&gt;"")*(COUNTIFS('分け方の表'!$J$4:$J$13,E2273)&gt;0),INDEX('分け方の表'!$K$4:$K$13,MATCH(E2273,'分け方の表'!$J$4:$J$13,0))&amp;"",IFERROR(INDEX('分け方の表'!$C$4:$C$103,MATCH(F2273&amp;"|"&amp;G2273,'分け方の表'!$D$4:$D$103,0))&amp;"",IFERROR(INDEX('分け方の表'!$C$4:$C$103,MATCH(F2273&amp;"|（ほか全部）",'分け方の表'!$D$4:$D$103,0))&amp;"","未分類"))))</f>
        <v/>
      </c>
      <c r="S2273" s="39">
        <f>IF(L2273&lt;&gt;1,"",IF(N2273=1,"",IF(IF(O2273&gt;0,INDEX('分け方の表'!$N$4:$N$53,O2273)&amp;"","")&lt;&gt;"",IF(INDEX('分け方の表'!$N$4:$N$53,O2273)="（数えない）","",INDEX('分け方の表'!$N$4:$N$53,O2273)&amp;""),IF(I2273&amp;""="1",IF((Q2273&lt;&gt;"")*(D2273&lt;0)*(IFERROR(INDEX('入力'!$E$30:$E$88,MATCH(Q2273,'入力'!$A$30:$A$88,0)),"")="貯める・増やす"),Q2273,""),IF(A2273&amp;""="0","",IF(Q2273&lt;&gt;"",Q2273,R2273))))))</f>
        <v/>
      </c>
      <c r="T2273" s="56">
        <f>IF(S2273="","",IF(IFERROR(INDEX('入力'!$E$30:$E$88,MATCH(S2273,'入力'!$A$30:$A$88,0)),"")="入るお金",D2273,-D2273))</f>
        <v/>
      </c>
      <c r="U2273" s="39">
        <f>IF(L2273="","",IF(L2273&lt;&gt;1,"見出しなど",IF(N2273=1,"重なり",IF(S2273="",IF(O2273&gt;0,"数えない（直した）",IF(I2273&amp;""="1","振替",IF(A2273&amp;""="0","計算対象外","数えない"))),IF(COUNTIFS('入力'!$A$30:$A$88,S2273)=0,"一覧にない費目",IF(O2273&gt;0,"直した",IF(S2273="未分類","未分類","OK")))))))</f>
        <v/>
      </c>
    </row>
    <row r="2274">
      <c r="A2274" s="40" t="n"/>
      <c r="B2274" s="34" t="n"/>
      <c r="C2274" s="35" t="n"/>
      <c r="D2274" s="36" t="n"/>
      <c r="E2274" s="35" t="n"/>
      <c r="F2274" s="35" t="n"/>
      <c r="G2274" s="35" t="n"/>
      <c r="H2274" s="35" t="n"/>
      <c r="I2274" s="40" t="n"/>
      <c r="J2274" s="35" t="n"/>
      <c r="L2274" s="39">
        <f>IF(B2274="","",IFERROR(YEAR(B2274)*0+D2274*0+1,0))</f>
        <v/>
      </c>
      <c r="M2274" s="55">
        <f>IF(L2274&lt;&gt;1,"",IF(O2274&gt;0,IF(INDEX('分け方の表'!$O$4:$O$53,O2274)&lt;&gt;"",DATE(YEAR(INDEX('分け方の表'!$O$4:$O$53,O2274)),MONTH(INDEX('分け方の表'!$O$4:$O$53,O2274)),1),DATE(YEAR(B2274),MONTH(B2274),1)),DATE(YEAR(B2274),MONTH(B2274),1)))</f>
        <v/>
      </c>
      <c r="N2274" s="39">
        <f>IF(L2274&lt;&gt;1,"",IF(J2274="",0,IF(COUNTIFS($J$4:J2274,J2274)&gt;1,1,0)))</f>
        <v/>
      </c>
      <c r="O2274" s="39">
        <f>IF(L2274&lt;&gt;1,"",IF(J2274="",0,IFERROR(MATCH(J2274,'分け方の表'!$M$4:$M$53,0),0)))</f>
        <v/>
      </c>
      <c r="P2274" s="39">
        <f>IF(L2274&lt;&gt;1,"",IF(SUMPRODUCT((COUNTIFS(C2274,"*"&amp;'分け方の表'!$F$4:$F$23&amp;"*")&gt;0)*('分け方の表'!$F$4:$F$23&lt;&gt;"")*'分け方の表'!$I$4:$I$23)=0,99,1+COUNTIFS('分け方の表'!$I$4:$I$23,"&gt;"&amp;SUMPRODUCT((COUNTIFS(C2274,"*"&amp;'分け方の表'!$F$4:$F$23&amp;"*")&gt;0)*('分け方の表'!$F$4:$F$23&lt;&gt;"")*'分け方の表'!$I$4:$I$23))))</f>
        <v/>
      </c>
      <c r="Q2274" s="39">
        <f>IF(L2274&lt;&gt;1,"",IF(P2274&gt;=99,"",INDEX('分け方の表'!$G$4:$G$23,P2274)&amp;""))</f>
        <v/>
      </c>
      <c r="R2274" s="39">
        <f>IF(L2274&lt;&gt;1,"",IF((F2274="収入")*(G2274="給与")*(E2274&lt;&gt;"")*(COUNTIFS('分け方の表'!$J$4:$J$13,E2274)&gt;0),INDEX('分け方の表'!$K$4:$K$13,MATCH(E2274,'分け方の表'!$J$4:$J$13,0))&amp;"",IFERROR(INDEX('分け方の表'!$C$4:$C$103,MATCH(F2274&amp;"|"&amp;G2274,'分け方の表'!$D$4:$D$103,0))&amp;"",IFERROR(INDEX('分け方の表'!$C$4:$C$103,MATCH(F2274&amp;"|（ほか全部）",'分け方の表'!$D$4:$D$103,0))&amp;"","未分類"))))</f>
        <v/>
      </c>
      <c r="S2274" s="39">
        <f>IF(L2274&lt;&gt;1,"",IF(N2274=1,"",IF(IF(O2274&gt;0,INDEX('分け方の表'!$N$4:$N$53,O2274)&amp;"","")&lt;&gt;"",IF(INDEX('分け方の表'!$N$4:$N$53,O2274)="（数えない）","",INDEX('分け方の表'!$N$4:$N$53,O2274)&amp;""),IF(I2274&amp;""="1",IF((Q2274&lt;&gt;"")*(D2274&lt;0)*(IFERROR(INDEX('入力'!$E$30:$E$88,MATCH(Q2274,'入力'!$A$30:$A$88,0)),"")="貯める・増やす"),Q2274,""),IF(A2274&amp;""="0","",IF(Q2274&lt;&gt;"",Q2274,R2274))))))</f>
        <v/>
      </c>
      <c r="T2274" s="56">
        <f>IF(S2274="","",IF(IFERROR(INDEX('入力'!$E$30:$E$88,MATCH(S2274,'入力'!$A$30:$A$88,0)),"")="入るお金",D2274,-D2274))</f>
        <v/>
      </c>
      <c r="U2274" s="39">
        <f>IF(L2274="","",IF(L2274&lt;&gt;1,"見出しなど",IF(N2274=1,"重なり",IF(S2274="",IF(O2274&gt;0,"数えない（直した）",IF(I2274&amp;""="1","振替",IF(A2274&amp;""="0","計算対象外","数えない"))),IF(COUNTIFS('入力'!$A$30:$A$88,S2274)=0,"一覧にない費目",IF(O2274&gt;0,"直した",IF(S2274="未分類","未分類","OK")))))))</f>
        <v/>
      </c>
    </row>
    <row r="2275">
      <c r="A2275" s="40" t="n"/>
      <c r="B2275" s="34" t="n"/>
      <c r="C2275" s="35" t="n"/>
      <c r="D2275" s="36" t="n"/>
      <c r="E2275" s="35" t="n"/>
      <c r="F2275" s="35" t="n"/>
      <c r="G2275" s="35" t="n"/>
      <c r="H2275" s="35" t="n"/>
      <c r="I2275" s="40" t="n"/>
      <c r="J2275" s="35" t="n"/>
      <c r="L2275" s="39">
        <f>IF(B2275="","",IFERROR(YEAR(B2275)*0+D2275*0+1,0))</f>
        <v/>
      </c>
      <c r="M2275" s="55">
        <f>IF(L2275&lt;&gt;1,"",IF(O2275&gt;0,IF(INDEX('分け方の表'!$O$4:$O$53,O2275)&lt;&gt;"",DATE(YEAR(INDEX('分け方の表'!$O$4:$O$53,O2275)),MONTH(INDEX('分け方の表'!$O$4:$O$53,O2275)),1),DATE(YEAR(B2275),MONTH(B2275),1)),DATE(YEAR(B2275),MONTH(B2275),1)))</f>
        <v/>
      </c>
      <c r="N2275" s="39">
        <f>IF(L2275&lt;&gt;1,"",IF(J2275="",0,IF(COUNTIFS($J$4:J2275,J2275)&gt;1,1,0)))</f>
        <v/>
      </c>
      <c r="O2275" s="39">
        <f>IF(L2275&lt;&gt;1,"",IF(J2275="",0,IFERROR(MATCH(J2275,'分け方の表'!$M$4:$M$53,0),0)))</f>
        <v/>
      </c>
      <c r="P2275" s="39">
        <f>IF(L2275&lt;&gt;1,"",IF(SUMPRODUCT((COUNTIFS(C2275,"*"&amp;'分け方の表'!$F$4:$F$23&amp;"*")&gt;0)*('分け方の表'!$F$4:$F$23&lt;&gt;"")*'分け方の表'!$I$4:$I$23)=0,99,1+COUNTIFS('分け方の表'!$I$4:$I$23,"&gt;"&amp;SUMPRODUCT((COUNTIFS(C2275,"*"&amp;'分け方の表'!$F$4:$F$23&amp;"*")&gt;0)*('分け方の表'!$F$4:$F$23&lt;&gt;"")*'分け方の表'!$I$4:$I$23))))</f>
        <v/>
      </c>
      <c r="Q2275" s="39">
        <f>IF(L2275&lt;&gt;1,"",IF(P2275&gt;=99,"",INDEX('分け方の表'!$G$4:$G$23,P2275)&amp;""))</f>
        <v/>
      </c>
      <c r="R2275" s="39">
        <f>IF(L2275&lt;&gt;1,"",IF((F2275="収入")*(G2275="給与")*(E2275&lt;&gt;"")*(COUNTIFS('分け方の表'!$J$4:$J$13,E2275)&gt;0),INDEX('分け方の表'!$K$4:$K$13,MATCH(E2275,'分け方の表'!$J$4:$J$13,0))&amp;"",IFERROR(INDEX('分け方の表'!$C$4:$C$103,MATCH(F2275&amp;"|"&amp;G2275,'分け方の表'!$D$4:$D$103,0))&amp;"",IFERROR(INDEX('分け方の表'!$C$4:$C$103,MATCH(F2275&amp;"|（ほか全部）",'分け方の表'!$D$4:$D$103,0))&amp;"","未分類"))))</f>
        <v/>
      </c>
      <c r="S2275" s="39">
        <f>IF(L2275&lt;&gt;1,"",IF(N2275=1,"",IF(IF(O2275&gt;0,INDEX('分け方の表'!$N$4:$N$53,O2275)&amp;"","")&lt;&gt;"",IF(INDEX('分け方の表'!$N$4:$N$53,O2275)="（数えない）","",INDEX('分け方の表'!$N$4:$N$53,O2275)&amp;""),IF(I2275&amp;""="1",IF((Q2275&lt;&gt;"")*(D2275&lt;0)*(IFERROR(INDEX('入力'!$E$30:$E$88,MATCH(Q2275,'入力'!$A$30:$A$88,0)),"")="貯める・増やす"),Q2275,""),IF(A2275&amp;""="0","",IF(Q2275&lt;&gt;"",Q2275,R2275))))))</f>
        <v/>
      </c>
      <c r="T2275" s="56">
        <f>IF(S2275="","",IF(IFERROR(INDEX('入力'!$E$30:$E$88,MATCH(S2275,'入力'!$A$30:$A$88,0)),"")="入るお金",D2275,-D2275))</f>
        <v/>
      </c>
      <c r="U2275" s="39">
        <f>IF(L2275="","",IF(L2275&lt;&gt;1,"見出しなど",IF(N2275=1,"重なり",IF(S2275="",IF(O2275&gt;0,"数えない（直した）",IF(I2275&amp;""="1","振替",IF(A2275&amp;""="0","計算対象外","数えない"))),IF(COUNTIFS('入力'!$A$30:$A$88,S2275)=0,"一覧にない費目",IF(O2275&gt;0,"直した",IF(S2275="未分類","未分類","OK")))))))</f>
        <v/>
      </c>
    </row>
    <row r="2276">
      <c r="A2276" s="40" t="n"/>
      <c r="B2276" s="34" t="n"/>
      <c r="C2276" s="35" t="n"/>
      <c r="D2276" s="36" t="n"/>
      <c r="E2276" s="35" t="n"/>
      <c r="F2276" s="35" t="n"/>
      <c r="G2276" s="35" t="n"/>
      <c r="H2276" s="35" t="n"/>
      <c r="I2276" s="40" t="n"/>
      <c r="J2276" s="35" t="n"/>
      <c r="L2276" s="39">
        <f>IF(B2276="","",IFERROR(YEAR(B2276)*0+D2276*0+1,0))</f>
        <v/>
      </c>
      <c r="M2276" s="55">
        <f>IF(L2276&lt;&gt;1,"",IF(O2276&gt;0,IF(INDEX('分け方の表'!$O$4:$O$53,O2276)&lt;&gt;"",DATE(YEAR(INDEX('分け方の表'!$O$4:$O$53,O2276)),MONTH(INDEX('分け方の表'!$O$4:$O$53,O2276)),1),DATE(YEAR(B2276),MONTH(B2276),1)),DATE(YEAR(B2276),MONTH(B2276),1)))</f>
        <v/>
      </c>
      <c r="N2276" s="39">
        <f>IF(L2276&lt;&gt;1,"",IF(J2276="",0,IF(COUNTIFS($J$4:J2276,J2276)&gt;1,1,0)))</f>
        <v/>
      </c>
      <c r="O2276" s="39">
        <f>IF(L2276&lt;&gt;1,"",IF(J2276="",0,IFERROR(MATCH(J2276,'分け方の表'!$M$4:$M$53,0),0)))</f>
        <v/>
      </c>
      <c r="P2276" s="39">
        <f>IF(L2276&lt;&gt;1,"",IF(SUMPRODUCT((COUNTIFS(C2276,"*"&amp;'分け方の表'!$F$4:$F$23&amp;"*")&gt;0)*('分け方の表'!$F$4:$F$23&lt;&gt;"")*'分け方の表'!$I$4:$I$23)=0,99,1+COUNTIFS('分け方の表'!$I$4:$I$23,"&gt;"&amp;SUMPRODUCT((COUNTIFS(C2276,"*"&amp;'分け方の表'!$F$4:$F$23&amp;"*")&gt;0)*('分け方の表'!$F$4:$F$23&lt;&gt;"")*'分け方の表'!$I$4:$I$23))))</f>
        <v/>
      </c>
      <c r="Q2276" s="39">
        <f>IF(L2276&lt;&gt;1,"",IF(P2276&gt;=99,"",INDEX('分け方の表'!$G$4:$G$23,P2276)&amp;""))</f>
        <v/>
      </c>
      <c r="R2276" s="39">
        <f>IF(L2276&lt;&gt;1,"",IF((F2276="収入")*(G2276="給与")*(E2276&lt;&gt;"")*(COUNTIFS('分け方の表'!$J$4:$J$13,E2276)&gt;0),INDEX('分け方の表'!$K$4:$K$13,MATCH(E2276,'分け方の表'!$J$4:$J$13,0))&amp;"",IFERROR(INDEX('分け方の表'!$C$4:$C$103,MATCH(F2276&amp;"|"&amp;G2276,'分け方の表'!$D$4:$D$103,0))&amp;"",IFERROR(INDEX('分け方の表'!$C$4:$C$103,MATCH(F2276&amp;"|（ほか全部）",'分け方の表'!$D$4:$D$103,0))&amp;"","未分類"))))</f>
        <v/>
      </c>
      <c r="S2276" s="39">
        <f>IF(L2276&lt;&gt;1,"",IF(N2276=1,"",IF(IF(O2276&gt;0,INDEX('分け方の表'!$N$4:$N$53,O2276)&amp;"","")&lt;&gt;"",IF(INDEX('分け方の表'!$N$4:$N$53,O2276)="（数えない）","",INDEX('分け方の表'!$N$4:$N$53,O2276)&amp;""),IF(I2276&amp;""="1",IF((Q2276&lt;&gt;"")*(D2276&lt;0)*(IFERROR(INDEX('入力'!$E$30:$E$88,MATCH(Q2276,'入力'!$A$30:$A$88,0)),"")="貯める・増やす"),Q2276,""),IF(A2276&amp;""="0","",IF(Q2276&lt;&gt;"",Q2276,R2276))))))</f>
        <v/>
      </c>
      <c r="T2276" s="56">
        <f>IF(S2276="","",IF(IFERROR(INDEX('入力'!$E$30:$E$88,MATCH(S2276,'入力'!$A$30:$A$88,0)),"")="入るお金",D2276,-D2276))</f>
        <v/>
      </c>
      <c r="U2276" s="39">
        <f>IF(L2276="","",IF(L2276&lt;&gt;1,"見出しなど",IF(N2276=1,"重なり",IF(S2276="",IF(O2276&gt;0,"数えない（直した）",IF(I2276&amp;""="1","振替",IF(A2276&amp;""="0","計算対象外","数えない"))),IF(COUNTIFS('入力'!$A$30:$A$88,S2276)=0,"一覧にない費目",IF(O2276&gt;0,"直した",IF(S2276="未分類","未分類","OK")))))))</f>
        <v/>
      </c>
    </row>
    <row r="2277">
      <c r="A2277" s="40" t="n"/>
      <c r="B2277" s="34" t="n"/>
      <c r="C2277" s="35" t="n"/>
      <c r="D2277" s="36" t="n"/>
      <c r="E2277" s="35" t="n"/>
      <c r="F2277" s="35" t="n"/>
      <c r="G2277" s="35" t="n"/>
      <c r="H2277" s="35" t="n"/>
      <c r="I2277" s="40" t="n"/>
      <c r="J2277" s="35" t="n"/>
      <c r="L2277" s="39">
        <f>IF(B2277="","",IFERROR(YEAR(B2277)*0+D2277*0+1,0))</f>
        <v/>
      </c>
      <c r="M2277" s="55">
        <f>IF(L2277&lt;&gt;1,"",IF(O2277&gt;0,IF(INDEX('分け方の表'!$O$4:$O$53,O2277)&lt;&gt;"",DATE(YEAR(INDEX('分け方の表'!$O$4:$O$53,O2277)),MONTH(INDEX('分け方の表'!$O$4:$O$53,O2277)),1),DATE(YEAR(B2277),MONTH(B2277),1)),DATE(YEAR(B2277),MONTH(B2277),1)))</f>
        <v/>
      </c>
      <c r="N2277" s="39">
        <f>IF(L2277&lt;&gt;1,"",IF(J2277="",0,IF(COUNTIFS($J$4:J2277,J2277)&gt;1,1,0)))</f>
        <v/>
      </c>
      <c r="O2277" s="39">
        <f>IF(L2277&lt;&gt;1,"",IF(J2277="",0,IFERROR(MATCH(J2277,'分け方の表'!$M$4:$M$53,0),0)))</f>
        <v/>
      </c>
      <c r="P2277" s="39">
        <f>IF(L2277&lt;&gt;1,"",IF(SUMPRODUCT((COUNTIFS(C2277,"*"&amp;'分け方の表'!$F$4:$F$23&amp;"*")&gt;0)*('分け方の表'!$F$4:$F$23&lt;&gt;"")*'分け方の表'!$I$4:$I$23)=0,99,1+COUNTIFS('分け方の表'!$I$4:$I$23,"&gt;"&amp;SUMPRODUCT((COUNTIFS(C2277,"*"&amp;'分け方の表'!$F$4:$F$23&amp;"*")&gt;0)*('分け方の表'!$F$4:$F$23&lt;&gt;"")*'分け方の表'!$I$4:$I$23))))</f>
        <v/>
      </c>
      <c r="Q2277" s="39">
        <f>IF(L2277&lt;&gt;1,"",IF(P2277&gt;=99,"",INDEX('分け方の表'!$G$4:$G$23,P2277)&amp;""))</f>
        <v/>
      </c>
      <c r="R2277" s="39">
        <f>IF(L2277&lt;&gt;1,"",IF((F2277="収入")*(G2277="給与")*(E2277&lt;&gt;"")*(COUNTIFS('分け方の表'!$J$4:$J$13,E2277)&gt;0),INDEX('分け方の表'!$K$4:$K$13,MATCH(E2277,'分け方の表'!$J$4:$J$13,0))&amp;"",IFERROR(INDEX('分け方の表'!$C$4:$C$103,MATCH(F2277&amp;"|"&amp;G2277,'分け方の表'!$D$4:$D$103,0))&amp;"",IFERROR(INDEX('分け方の表'!$C$4:$C$103,MATCH(F2277&amp;"|（ほか全部）",'分け方の表'!$D$4:$D$103,0))&amp;"","未分類"))))</f>
        <v/>
      </c>
      <c r="S2277" s="39">
        <f>IF(L2277&lt;&gt;1,"",IF(N2277=1,"",IF(IF(O2277&gt;0,INDEX('分け方の表'!$N$4:$N$53,O2277)&amp;"","")&lt;&gt;"",IF(INDEX('分け方の表'!$N$4:$N$53,O2277)="（数えない）","",INDEX('分け方の表'!$N$4:$N$53,O2277)&amp;""),IF(I2277&amp;""="1",IF((Q2277&lt;&gt;"")*(D2277&lt;0)*(IFERROR(INDEX('入力'!$E$30:$E$88,MATCH(Q2277,'入力'!$A$30:$A$88,0)),"")="貯める・増やす"),Q2277,""),IF(A2277&amp;""="0","",IF(Q2277&lt;&gt;"",Q2277,R2277))))))</f>
        <v/>
      </c>
      <c r="T2277" s="56">
        <f>IF(S2277="","",IF(IFERROR(INDEX('入力'!$E$30:$E$88,MATCH(S2277,'入力'!$A$30:$A$88,0)),"")="入るお金",D2277,-D2277))</f>
        <v/>
      </c>
      <c r="U2277" s="39">
        <f>IF(L2277="","",IF(L2277&lt;&gt;1,"見出しなど",IF(N2277=1,"重なり",IF(S2277="",IF(O2277&gt;0,"数えない（直した）",IF(I2277&amp;""="1","振替",IF(A2277&amp;""="0","計算対象外","数えない"))),IF(COUNTIFS('入力'!$A$30:$A$88,S2277)=0,"一覧にない費目",IF(O2277&gt;0,"直した",IF(S2277="未分類","未分類","OK")))))))</f>
        <v/>
      </c>
    </row>
    <row r="2278">
      <c r="A2278" s="40" t="n"/>
      <c r="B2278" s="34" t="n"/>
      <c r="C2278" s="35" t="n"/>
      <c r="D2278" s="36" t="n"/>
      <c r="E2278" s="35" t="n"/>
      <c r="F2278" s="35" t="n"/>
      <c r="G2278" s="35" t="n"/>
      <c r="H2278" s="35" t="n"/>
      <c r="I2278" s="40" t="n"/>
      <c r="J2278" s="35" t="n"/>
      <c r="L2278" s="39">
        <f>IF(B2278="","",IFERROR(YEAR(B2278)*0+D2278*0+1,0))</f>
        <v/>
      </c>
      <c r="M2278" s="55">
        <f>IF(L2278&lt;&gt;1,"",IF(O2278&gt;0,IF(INDEX('分け方の表'!$O$4:$O$53,O2278)&lt;&gt;"",DATE(YEAR(INDEX('分け方の表'!$O$4:$O$53,O2278)),MONTH(INDEX('分け方の表'!$O$4:$O$53,O2278)),1),DATE(YEAR(B2278),MONTH(B2278),1)),DATE(YEAR(B2278),MONTH(B2278),1)))</f>
        <v/>
      </c>
      <c r="N2278" s="39">
        <f>IF(L2278&lt;&gt;1,"",IF(J2278="",0,IF(COUNTIFS($J$4:J2278,J2278)&gt;1,1,0)))</f>
        <v/>
      </c>
      <c r="O2278" s="39">
        <f>IF(L2278&lt;&gt;1,"",IF(J2278="",0,IFERROR(MATCH(J2278,'分け方の表'!$M$4:$M$53,0),0)))</f>
        <v/>
      </c>
      <c r="P2278" s="39">
        <f>IF(L2278&lt;&gt;1,"",IF(SUMPRODUCT((COUNTIFS(C2278,"*"&amp;'分け方の表'!$F$4:$F$23&amp;"*")&gt;0)*('分け方の表'!$F$4:$F$23&lt;&gt;"")*'分け方の表'!$I$4:$I$23)=0,99,1+COUNTIFS('分け方の表'!$I$4:$I$23,"&gt;"&amp;SUMPRODUCT((COUNTIFS(C2278,"*"&amp;'分け方の表'!$F$4:$F$23&amp;"*")&gt;0)*('分け方の表'!$F$4:$F$23&lt;&gt;"")*'分け方の表'!$I$4:$I$23))))</f>
        <v/>
      </c>
      <c r="Q2278" s="39">
        <f>IF(L2278&lt;&gt;1,"",IF(P2278&gt;=99,"",INDEX('分け方の表'!$G$4:$G$23,P2278)&amp;""))</f>
        <v/>
      </c>
      <c r="R2278" s="39">
        <f>IF(L2278&lt;&gt;1,"",IF((F2278="収入")*(G2278="給与")*(E2278&lt;&gt;"")*(COUNTIFS('分け方の表'!$J$4:$J$13,E2278)&gt;0),INDEX('分け方の表'!$K$4:$K$13,MATCH(E2278,'分け方の表'!$J$4:$J$13,0))&amp;"",IFERROR(INDEX('分け方の表'!$C$4:$C$103,MATCH(F2278&amp;"|"&amp;G2278,'分け方の表'!$D$4:$D$103,0))&amp;"",IFERROR(INDEX('分け方の表'!$C$4:$C$103,MATCH(F2278&amp;"|（ほか全部）",'分け方の表'!$D$4:$D$103,0))&amp;"","未分類"))))</f>
        <v/>
      </c>
      <c r="S2278" s="39">
        <f>IF(L2278&lt;&gt;1,"",IF(N2278=1,"",IF(IF(O2278&gt;0,INDEX('分け方の表'!$N$4:$N$53,O2278)&amp;"","")&lt;&gt;"",IF(INDEX('分け方の表'!$N$4:$N$53,O2278)="（数えない）","",INDEX('分け方の表'!$N$4:$N$53,O2278)&amp;""),IF(I2278&amp;""="1",IF((Q2278&lt;&gt;"")*(D2278&lt;0)*(IFERROR(INDEX('入力'!$E$30:$E$88,MATCH(Q2278,'入力'!$A$30:$A$88,0)),"")="貯める・増やす"),Q2278,""),IF(A2278&amp;""="0","",IF(Q2278&lt;&gt;"",Q2278,R2278))))))</f>
        <v/>
      </c>
      <c r="T2278" s="56">
        <f>IF(S2278="","",IF(IFERROR(INDEX('入力'!$E$30:$E$88,MATCH(S2278,'入力'!$A$30:$A$88,0)),"")="入るお金",D2278,-D2278))</f>
        <v/>
      </c>
      <c r="U2278" s="39">
        <f>IF(L2278="","",IF(L2278&lt;&gt;1,"見出しなど",IF(N2278=1,"重なり",IF(S2278="",IF(O2278&gt;0,"数えない（直した）",IF(I2278&amp;""="1","振替",IF(A2278&amp;""="0","計算対象外","数えない"))),IF(COUNTIFS('入力'!$A$30:$A$88,S2278)=0,"一覧にない費目",IF(O2278&gt;0,"直した",IF(S2278="未分類","未分類","OK")))))))</f>
        <v/>
      </c>
    </row>
    <row r="2279">
      <c r="A2279" s="40" t="n"/>
      <c r="B2279" s="34" t="n"/>
      <c r="C2279" s="35" t="n"/>
      <c r="D2279" s="36" t="n"/>
      <c r="E2279" s="35" t="n"/>
      <c r="F2279" s="35" t="n"/>
      <c r="G2279" s="35" t="n"/>
      <c r="H2279" s="35" t="n"/>
      <c r="I2279" s="40" t="n"/>
      <c r="J2279" s="35" t="n"/>
      <c r="L2279" s="39">
        <f>IF(B2279="","",IFERROR(YEAR(B2279)*0+D2279*0+1,0))</f>
        <v/>
      </c>
      <c r="M2279" s="55">
        <f>IF(L2279&lt;&gt;1,"",IF(O2279&gt;0,IF(INDEX('分け方の表'!$O$4:$O$53,O2279)&lt;&gt;"",DATE(YEAR(INDEX('分け方の表'!$O$4:$O$53,O2279)),MONTH(INDEX('分け方の表'!$O$4:$O$53,O2279)),1),DATE(YEAR(B2279),MONTH(B2279),1)),DATE(YEAR(B2279),MONTH(B2279),1)))</f>
        <v/>
      </c>
      <c r="N2279" s="39">
        <f>IF(L2279&lt;&gt;1,"",IF(J2279="",0,IF(COUNTIFS($J$4:J2279,J2279)&gt;1,1,0)))</f>
        <v/>
      </c>
      <c r="O2279" s="39">
        <f>IF(L2279&lt;&gt;1,"",IF(J2279="",0,IFERROR(MATCH(J2279,'分け方の表'!$M$4:$M$53,0),0)))</f>
        <v/>
      </c>
      <c r="P2279" s="39">
        <f>IF(L2279&lt;&gt;1,"",IF(SUMPRODUCT((COUNTIFS(C2279,"*"&amp;'分け方の表'!$F$4:$F$23&amp;"*")&gt;0)*('分け方の表'!$F$4:$F$23&lt;&gt;"")*'分け方の表'!$I$4:$I$23)=0,99,1+COUNTIFS('分け方の表'!$I$4:$I$23,"&gt;"&amp;SUMPRODUCT((COUNTIFS(C2279,"*"&amp;'分け方の表'!$F$4:$F$23&amp;"*")&gt;0)*('分け方の表'!$F$4:$F$23&lt;&gt;"")*'分け方の表'!$I$4:$I$23))))</f>
        <v/>
      </c>
      <c r="Q2279" s="39">
        <f>IF(L2279&lt;&gt;1,"",IF(P2279&gt;=99,"",INDEX('分け方の表'!$G$4:$G$23,P2279)&amp;""))</f>
        <v/>
      </c>
      <c r="R2279" s="39">
        <f>IF(L2279&lt;&gt;1,"",IF((F2279="収入")*(G2279="給与")*(E2279&lt;&gt;"")*(COUNTIFS('分け方の表'!$J$4:$J$13,E2279)&gt;0),INDEX('分け方の表'!$K$4:$K$13,MATCH(E2279,'分け方の表'!$J$4:$J$13,0))&amp;"",IFERROR(INDEX('分け方の表'!$C$4:$C$103,MATCH(F2279&amp;"|"&amp;G2279,'分け方の表'!$D$4:$D$103,0))&amp;"",IFERROR(INDEX('分け方の表'!$C$4:$C$103,MATCH(F2279&amp;"|（ほか全部）",'分け方の表'!$D$4:$D$103,0))&amp;"","未分類"))))</f>
        <v/>
      </c>
      <c r="S2279" s="39">
        <f>IF(L2279&lt;&gt;1,"",IF(N2279=1,"",IF(IF(O2279&gt;0,INDEX('分け方の表'!$N$4:$N$53,O2279)&amp;"","")&lt;&gt;"",IF(INDEX('分け方の表'!$N$4:$N$53,O2279)="（数えない）","",INDEX('分け方の表'!$N$4:$N$53,O2279)&amp;""),IF(I2279&amp;""="1",IF((Q2279&lt;&gt;"")*(D2279&lt;0)*(IFERROR(INDEX('入力'!$E$30:$E$88,MATCH(Q2279,'入力'!$A$30:$A$88,0)),"")="貯める・増やす"),Q2279,""),IF(A2279&amp;""="0","",IF(Q2279&lt;&gt;"",Q2279,R2279))))))</f>
        <v/>
      </c>
      <c r="T2279" s="56">
        <f>IF(S2279="","",IF(IFERROR(INDEX('入力'!$E$30:$E$88,MATCH(S2279,'入力'!$A$30:$A$88,0)),"")="入るお金",D2279,-D2279))</f>
        <v/>
      </c>
      <c r="U2279" s="39">
        <f>IF(L2279="","",IF(L2279&lt;&gt;1,"見出しなど",IF(N2279=1,"重なり",IF(S2279="",IF(O2279&gt;0,"数えない（直した）",IF(I2279&amp;""="1","振替",IF(A2279&amp;""="0","計算対象外","数えない"))),IF(COUNTIFS('入力'!$A$30:$A$88,S2279)=0,"一覧にない費目",IF(O2279&gt;0,"直した",IF(S2279="未分類","未分類","OK")))))))</f>
        <v/>
      </c>
    </row>
    <row r="2280">
      <c r="A2280" s="40" t="n"/>
      <c r="B2280" s="34" t="n"/>
      <c r="C2280" s="35" t="n"/>
      <c r="D2280" s="36" t="n"/>
      <c r="E2280" s="35" t="n"/>
      <c r="F2280" s="35" t="n"/>
      <c r="G2280" s="35" t="n"/>
      <c r="H2280" s="35" t="n"/>
      <c r="I2280" s="40" t="n"/>
      <c r="J2280" s="35" t="n"/>
      <c r="L2280" s="39">
        <f>IF(B2280="","",IFERROR(YEAR(B2280)*0+D2280*0+1,0))</f>
        <v/>
      </c>
      <c r="M2280" s="55">
        <f>IF(L2280&lt;&gt;1,"",IF(O2280&gt;0,IF(INDEX('分け方の表'!$O$4:$O$53,O2280)&lt;&gt;"",DATE(YEAR(INDEX('分け方の表'!$O$4:$O$53,O2280)),MONTH(INDEX('分け方の表'!$O$4:$O$53,O2280)),1),DATE(YEAR(B2280),MONTH(B2280),1)),DATE(YEAR(B2280),MONTH(B2280),1)))</f>
        <v/>
      </c>
      <c r="N2280" s="39">
        <f>IF(L2280&lt;&gt;1,"",IF(J2280="",0,IF(COUNTIFS($J$4:J2280,J2280)&gt;1,1,0)))</f>
        <v/>
      </c>
      <c r="O2280" s="39">
        <f>IF(L2280&lt;&gt;1,"",IF(J2280="",0,IFERROR(MATCH(J2280,'分け方の表'!$M$4:$M$53,0),0)))</f>
        <v/>
      </c>
      <c r="P2280" s="39">
        <f>IF(L2280&lt;&gt;1,"",IF(SUMPRODUCT((COUNTIFS(C2280,"*"&amp;'分け方の表'!$F$4:$F$23&amp;"*")&gt;0)*('分け方の表'!$F$4:$F$23&lt;&gt;"")*'分け方の表'!$I$4:$I$23)=0,99,1+COUNTIFS('分け方の表'!$I$4:$I$23,"&gt;"&amp;SUMPRODUCT((COUNTIFS(C2280,"*"&amp;'分け方の表'!$F$4:$F$23&amp;"*")&gt;0)*('分け方の表'!$F$4:$F$23&lt;&gt;"")*'分け方の表'!$I$4:$I$23))))</f>
        <v/>
      </c>
      <c r="Q2280" s="39">
        <f>IF(L2280&lt;&gt;1,"",IF(P2280&gt;=99,"",INDEX('分け方の表'!$G$4:$G$23,P2280)&amp;""))</f>
        <v/>
      </c>
      <c r="R2280" s="39">
        <f>IF(L2280&lt;&gt;1,"",IF((F2280="収入")*(G2280="給与")*(E2280&lt;&gt;"")*(COUNTIFS('分け方の表'!$J$4:$J$13,E2280)&gt;0),INDEX('分け方の表'!$K$4:$K$13,MATCH(E2280,'分け方の表'!$J$4:$J$13,0))&amp;"",IFERROR(INDEX('分け方の表'!$C$4:$C$103,MATCH(F2280&amp;"|"&amp;G2280,'分け方の表'!$D$4:$D$103,0))&amp;"",IFERROR(INDEX('分け方の表'!$C$4:$C$103,MATCH(F2280&amp;"|（ほか全部）",'分け方の表'!$D$4:$D$103,0))&amp;"","未分類"))))</f>
        <v/>
      </c>
      <c r="S2280" s="39">
        <f>IF(L2280&lt;&gt;1,"",IF(N2280=1,"",IF(IF(O2280&gt;0,INDEX('分け方の表'!$N$4:$N$53,O2280)&amp;"","")&lt;&gt;"",IF(INDEX('分け方の表'!$N$4:$N$53,O2280)="（数えない）","",INDEX('分け方の表'!$N$4:$N$53,O2280)&amp;""),IF(I2280&amp;""="1",IF((Q2280&lt;&gt;"")*(D2280&lt;0)*(IFERROR(INDEX('入力'!$E$30:$E$88,MATCH(Q2280,'入力'!$A$30:$A$88,0)),"")="貯める・増やす"),Q2280,""),IF(A2280&amp;""="0","",IF(Q2280&lt;&gt;"",Q2280,R2280))))))</f>
        <v/>
      </c>
      <c r="T2280" s="56">
        <f>IF(S2280="","",IF(IFERROR(INDEX('入力'!$E$30:$E$88,MATCH(S2280,'入力'!$A$30:$A$88,0)),"")="入るお金",D2280,-D2280))</f>
        <v/>
      </c>
      <c r="U2280" s="39">
        <f>IF(L2280="","",IF(L2280&lt;&gt;1,"見出しなど",IF(N2280=1,"重なり",IF(S2280="",IF(O2280&gt;0,"数えない（直した）",IF(I2280&amp;""="1","振替",IF(A2280&amp;""="0","計算対象外","数えない"))),IF(COUNTIFS('入力'!$A$30:$A$88,S2280)=0,"一覧にない費目",IF(O2280&gt;0,"直した",IF(S2280="未分類","未分類","OK")))))))</f>
        <v/>
      </c>
    </row>
    <row r="2281">
      <c r="A2281" s="40" t="n"/>
      <c r="B2281" s="34" t="n"/>
      <c r="C2281" s="35" t="n"/>
      <c r="D2281" s="36" t="n"/>
      <c r="E2281" s="35" t="n"/>
      <c r="F2281" s="35" t="n"/>
      <c r="G2281" s="35" t="n"/>
      <c r="H2281" s="35" t="n"/>
      <c r="I2281" s="40" t="n"/>
      <c r="J2281" s="35" t="n"/>
      <c r="L2281" s="39">
        <f>IF(B2281="","",IFERROR(YEAR(B2281)*0+D2281*0+1,0))</f>
        <v/>
      </c>
      <c r="M2281" s="55">
        <f>IF(L2281&lt;&gt;1,"",IF(O2281&gt;0,IF(INDEX('分け方の表'!$O$4:$O$53,O2281)&lt;&gt;"",DATE(YEAR(INDEX('分け方の表'!$O$4:$O$53,O2281)),MONTH(INDEX('分け方の表'!$O$4:$O$53,O2281)),1),DATE(YEAR(B2281),MONTH(B2281),1)),DATE(YEAR(B2281),MONTH(B2281),1)))</f>
        <v/>
      </c>
      <c r="N2281" s="39">
        <f>IF(L2281&lt;&gt;1,"",IF(J2281="",0,IF(COUNTIFS($J$4:J2281,J2281)&gt;1,1,0)))</f>
        <v/>
      </c>
      <c r="O2281" s="39">
        <f>IF(L2281&lt;&gt;1,"",IF(J2281="",0,IFERROR(MATCH(J2281,'分け方の表'!$M$4:$M$53,0),0)))</f>
        <v/>
      </c>
      <c r="P2281" s="39">
        <f>IF(L2281&lt;&gt;1,"",IF(SUMPRODUCT((COUNTIFS(C2281,"*"&amp;'分け方の表'!$F$4:$F$23&amp;"*")&gt;0)*('分け方の表'!$F$4:$F$23&lt;&gt;"")*'分け方の表'!$I$4:$I$23)=0,99,1+COUNTIFS('分け方の表'!$I$4:$I$23,"&gt;"&amp;SUMPRODUCT((COUNTIFS(C2281,"*"&amp;'分け方の表'!$F$4:$F$23&amp;"*")&gt;0)*('分け方の表'!$F$4:$F$23&lt;&gt;"")*'分け方の表'!$I$4:$I$23))))</f>
        <v/>
      </c>
      <c r="Q2281" s="39">
        <f>IF(L2281&lt;&gt;1,"",IF(P2281&gt;=99,"",INDEX('分け方の表'!$G$4:$G$23,P2281)&amp;""))</f>
        <v/>
      </c>
      <c r="R2281" s="39">
        <f>IF(L2281&lt;&gt;1,"",IF((F2281="収入")*(G2281="給与")*(E2281&lt;&gt;"")*(COUNTIFS('分け方の表'!$J$4:$J$13,E2281)&gt;0),INDEX('分け方の表'!$K$4:$K$13,MATCH(E2281,'分け方の表'!$J$4:$J$13,0))&amp;"",IFERROR(INDEX('分け方の表'!$C$4:$C$103,MATCH(F2281&amp;"|"&amp;G2281,'分け方の表'!$D$4:$D$103,0))&amp;"",IFERROR(INDEX('分け方の表'!$C$4:$C$103,MATCH(F2281&amp;"|（ほか全部）",'分け方の表'!$D$4:$D$103,0))&amp;"","未分類"))))</f>
        <v/>
      </c>
      <c r="S2281" s="39">
        <f>IF(L2281&lt;&gt;1,"",IF(N2281=1,"",IF(IF(O2281&gt;0,INDEX('分け方の表'!$N$4:$N$53,O2281)&amp;"","")&lt;&gt;"",IF(INDEX('分け方の表'!$N$4:$N$53,O2281)="（数えない）","",INDEX('分け方の表'!$N$4:$N$53,O2281)&amp;""),IF(I2281&amp;""="1",IF((Q2281&lt;&gt;"")*(D2281&lt;0)*(IFERROR(INDEX('入力'!$E$30:$E$88,MATCH(Q2281,'入力'!$A$30:$A$88,0)),"")="貯める・増やす"),Q2281,""),IF(A2281&amp;""="0","",IF(Q2281&lt;&gt;"",Q2281,R2281))))))</f>
        <v/>
      </c>
      <c r="T2281" s="56">
        <f>IF(S2281="","",IF(IFERROR(INDEX('入力'!$E$30:$E$88,MATCH(S2281,'入力'!$A$30:$A$88,0)),"")="入るお金",D2281,-D2281))</f>
        <v/>
      </c>
      <c r="U2281" s="39">
        <f>IF(L2281="","",IF(L2281&lt;&gt;1,"見出しなど",IF(N2281=1,"重なり",IF(S2281="",IF(O2281&gt;0,"数えない（直した）",IF(I2281&amp;""="1","振替",IF(A2281&amp;""="0","計算対象外","数えない"))),IF(COUNTIFS('入力'!$A$30:$A$88,S2281)=0,"一覧にない費目",IF(O2281&gt;0,"直した",IF(S2281="未分類","未分類","OK")))))))</f>
        <v/>
      </c>
    </row>
    <row r="2282">
      <c r="A2282" s="40" t="n"/>
      <c r="B2282" s="34" t="n"/>
      <c r="C2282" s="35" t="n"/>
      <c r="D2282" s="36" t="n"/>
      <c r="E2282" s="35" t="n"/>
      <c r="F2282" s="35" t="n"/>
      <c r="G2282" s="35" t="n"/>
      <c r="H2282" s="35" t="n"/>
      <c r="I2282" s="40" t="n"/>
      <c r="J2282" s="35" t="n"/>
      <c r="L2282" s="39">
        <f>IF(B2282="","",IFERROR(YEAR(B2282)*0+D2282*0+1,0))</f>
        <v/>
      </c>
      <c r="M2282" s="55">
        <f>IF(L2282&lt;&gt;1,"",IF(O2282&gt;0,IF(INDEX('分け方の表'!$O$4:$O$53,O2282)&lt;&gt;"",DATE(YEAR(INDEX('分け方の表'!$O$4:$O$53,O2282)),MONTH(INDEX('分け方の表'!$O$4:$O$53,O2282)),1),DATE(YEAR(B2282),MONTH(B2282),1)),DATE(YEAR(B2282),MONTH(B2282),1)))</f>
        <v/>
      </c>
      <c r="N2282" s="39">
        <f>IF(L2282&lt;&gt;1,"",IF(J2282="",0,IF(COUNTIFS($J$4:J2282,J2282)&gt;1,1,0)))</f>
        <v/>
      </c>
      <c r="O2282" s="39">
        <f>IF(L2282&lt;&gt;1,"",IF(J2282="",0,IFERROR(MATCH(J2282,'分け方の表'!$M$4:$M$53,0),0)))</f>
        <v/>
      </c>
      <c r="P2282" s="39">
        <f>IF(L2282&lt;&gt;1,"",IF(SUMPRODUCT((COUNTIFS(C2282,"*"&amp;'分け方の表'!$F$4:$F$23&amp;"*")&gt;0)*('分け方の表'!$F$4:$F$23&lt;&gt;"")*'分け方の表'!$I$4:$I$23)=0,99,1+COUNTIFS('分け方の表'!$I$4:$I$23,"&gt;"&amp;SUMPRODUCT((COUNTIFS(C2282,"*"&amp;'分け方の表'!$F$4:$F$23&amp;"*")&gt;0)*('分け方の表'!$F$4:$F$23&lt;&gt;"")*'分け方の表'!$I$4:$I$23))))</f>
        <v/>
      </c>
      <c r="Q2282" s="39">
        <f>IF(L2282&lt;&gt;1,"",IF(P2282&gt;=99,"",INDEX('分け方の表'!$G$4:$G$23,P2282)&amp;""))</f>
        <v/>
      </c>
      <c r="R2282" s="39">
        <f>IF(L2282&lt;&gt;1,"",IF((F2282="収入")*(G2282="給与")*(E2282&lt;&gt;"")*(COUNTIFS('分け方の表'!$J$4:$J$13,E2282)&gt;0),INDEX('分け方の表'!$K$4:$K$13,MATCH(E2282,'分け方の表'!$J$4:$J$13,0))&amp;"",IFERROR(INDEX('分け方の表'!$C$4:$C$103,MATCH(F2282&amp;"|"&amp;G2282,'分け方の表'!$D$4:$D$103,0))&amp;"",IFERROR(INDEX('分け方の表'!$C$4:$C$103,MATCH(F2282&amp;"|（ほか全部）",'分け方の表'!$D$4:$D$103,0))&amp;"","未分類"))))</f>
        <v/>
      </c>
      <c r="S2282" s="39">
        <f>IF(L2282&lt;&gt;1,"",IF(N2282=1,"",IF(IF(O2282&gt;0,INDEX('分け方の表'!$N$4:$N$53,O2282)&amp;"","")&lt;&gt;"",IF(INDEX('分け方の表'!$N$4:$N$53,O2282)="（数えない）","",INDEX('分け方の表'!$N$4:$N$53,O2282)&amp;""),IF(I2282&amp;""="1",IF((Q2282&lt;&gt;"")*(D2282&lt;0)*(IFERROR(INDEX('入力'!$E$30:$E$88,MATCH(Q2282,'入力'!$A$30:$A$88,0)),"")="貯める・増やす"),Q2282,""),IF(A2282&amp;""="0","",IF(Q2282&lt;&gt;"",Q2282,R2282))))))</f>
        <v/>
      </c>
      <c r="T2282" s="56">
        <f>IF(S2282="","",IF(IFERROR(INDEX('入力'!$E$30:$E$88,MATCH(S2282,'入力'!$A$30:$A$88,0)),"")="入るお金",D2282,-D2282))</f>
        <v/>
      </c>
      <c r="U2282" s="39">
        <f>IF(L2282="","",IF(L2282&lt;&gt;1,"見出しなど",IF(N2282=1,"重なり",IF(S2282="",IF(O2282&gt;0,"数えない（直した）",IF(I2282&amp;""="1","振替",IF(A2282&amp;""="0","計算対象外","数えない"))),IF(COUNTIFS('入力'!$A$30:$A$88,S2282)=0,"一覧にない費目",IF(O2282&gt;0,"直した",IF(S2282="未分類","未分類","OK")))))))</f>
        <v/>
      </c>
    </row>
    <row r="2283">
      <c r="A2283" s="40" t="n"/>
      <c r="B2283" s="34" t="n"/>
      <c r="C2283" s="35" t="n"/>
      <c r="D2283" s="36" t="n"/>
      <c r="E2283" s="35" t="n"/>
      <c r="F2283" s="35" t="n"/>
      <c r="G2283" s="35" t="n"/>
      <c r="H2283" s="35" t="n"/>
      <c r="I2283" s="40" t="n"/>
      <c r="J2283" s="35" t="n"/>
      <c r="L2283" s="39">
        <f>IF(B2283="","",IFERROR(YEAR(B2283)*0+D2283*0+1,0))</f>
        <v/>
      </c>
      <c r="M2283" s="55">
        <f>IF(L2283&lt;&gt;1,"",IF(O2283&gt;0,IF(INDEX('分け方の表'!$O$4:$O$53,O2283)&lt;&gt;"",DATE(YEAR(INDEX('分け方の表'!$O$4:$O$53,O2283)),MONTH(INDEX('分け方の表'!$O$4:$O$53,O2283)),1),DATE(YEAR(B2283),MONTH(B2283),1)),DATE(YEAR(B2283),MONTH(B2283),1)))</f>
        <v/>
      </c>
      <c r="N2283" s="39">
        <f>IF(L2283&lt;&gt;1,"",IF(J2283="",0,IF(COUNTIFS($J$4:J2283,J2283)&gt;1,1,0)))</f>
        <v/>
      </c>
      <c r="O2283" s="39">
        <f>IF(L2283&lt;&gt;1,"",IF(J2283="",0,IFERROR(MATCH(J2283,'分け方の表'!$M$4:$M$53,0),0)))</f>
        <v/>
      </c>
      <c r="P2283" s="39">
        <f>IF(L2283&lt;&gt;1,"",IF(SUMPRODUCT((COUNTIFS(C2283,"*"&amp;'分け方の表'!$F$4:$F$23&amp;"*")&gt;0)*('分け方の表'!$F$4:$F$23&lt;&gt;"")*'分け方の表'!$I$4:$I$23)=0,99,1+COUNTIFS('分け方の表'!$I$4:$I$23,"&gt;"&amp;SUMPRODUCT((COUNTIFS(C2283,"*"&amp;'分け方の表'!$F$4:$F$23&amp;"*")&gt;0)*('分け方の表'!$F$4:$F$23&lt;&gt;"")*'分け方の表'!$I$4:$I$23))))</f>
        <v/>
      </c>
      <c r="Q2283" s="39">
        <f>IF(L2283&lt;&gt;1,"",IF(P2283&gt;=99,"",INDEX('分け方の表'!$G$4:$G$23,P2283)&amp;""))</f>
        <v/>
      </c>
      <c r="R2283" s="39">
        <f>IF(L2283&lt;&gt;1,"",IF((F2283="収入")*(G2283="給与")*(E2283&lt;&gt;"")*(COUNTIFS('分け方の表'!$J$4:$J$13,E2283)&gt;0),INDEX('分け方の表'!$K$4:$K$13,MATCH(E2283,'分け方の表'!$J$4:$J$13,0))&amp;"",IFERROR(INDEX('分け方の表'!$C$4:$C$103,MATCH(F2283&amp;"|"&amp;G2283,'分け方の表'!$D$4:$D$103,0))&amp;"",IFERROR(INDEX('分け方の表'!$C$4:$C$103,MATCH(F2283&amp;"|（ほか全部）",'分け方の表'!$D$4:$D$103,0))&amp;"","未分類"))))</f>
        <v/>
      </c>
      <c r="S2283" s="39">
        <f>IF(L2283&lt;&gt;1,"",IF(N2283=1,"",IF(IF(O2283&gt;0,INDEX('分け方の表'!$N$4:$N$53,O2283)&amp;"","")&lt;&gt;"",IF(INDEX('分け方の表'!$N$4:$N$53,O2283)="（数えない）","",INDEX('分け方の表'!$N$4:$N$53,O2283)&amp;""),IF(I2283&amp;""="1",IF((Q2283&lt;&gt;"")*(D2283&lt;0)*(IFERROR(INDEX('入力'!$E$30:$E$88,MATCH(Q2283,'入力'!$A$30:$A$88,0)),"")="貯める・増やす"),Q2283,""),IF(A2283&amp;""="0","",IF(Q2283&lt;&gt;"",Q2283,R2283))))))</f>
        <v/>
      </c>
      <c r="T2283" s="56">
        <f>IF(S2283="","",IF(IFERROR(INDEX('入力'!$E$30:$E$88,MATCH(S2283,'入力'!$A$30:$A$88,0)),"")="入るお金",D2283,-D2283))</f>
        <v/>
      </c>
      <c r="U2283" s="39">
        <f>IF(L2283="","",IF(L2283&lt;&gt;1,"見出しなど",IF(N2283=1,"重なり",IF(S2283="",IF(O2283&gt;0,"数えない（直した）",IF(I2283&amp;""="1","振替",IF(A2283&amp;""="0","計算対象外","数えない"))),IF(COUNTIFS('入力'!$A$30:$A$88,S2283)=0,"一覧にない費目",IF(O2283&gt;0,"直した",IF(S2283="未分類","未分類","OK")))))))</f>
        <v/>
      </c>
    </row>
    <row r="2284">
      <c r="A2284" s="40" t="n"/>
      <c r="B2284" s="34" t="n"/>
      <c r="C2284" s="35" t="n"/>
      <c r="D2284" s="36" t="n"/>
      <c r="E2284" s="35" t="n"/>
      <c r="F2284" s="35" t="n"/>
      <c r="G2284" s="35" t="n"/>
      <c r="H2284" s="35" t="n"/>
      <c r="I2284" s="40" t="n"/>
      <c r="J2284" s="35" t="n"/>
      <c r="L2284" s="39">
        <f>IF(B2284="","",IFERROR(YEAR(B2284)*0+D2284*0+1,0))</f>
        <v/>
      </c>
      <c r="M2284" s="55">
        <f>IF(L2284&lt;&gt;1,"",IF(O2284&gt;0,IF(INDEX('分け方の表'!$O$4:$O$53,O2284)&lt;&gt;"",DATE(YEAR(INDEX('分け方の表'!$O$4:$O$53,O2284)),MONTH(INDEX('分け方の表'!$O$4:$O$53,O2284)),1),DATE(YEAR(B2284),MONTH(B2284),1)),DATE(YEAR(B2284),MONTH(B2284),1)))</f>
        <v/>
      </c>
      <c r="N2284" s="39">
        <f>IF(L2284&lt;&gt;1,"",IF(J2284="",0,IF(COUNTIFS($J$4:J2284,J2284)&gt;1,1,0)))</f>
        <v/>
      </c>
      <c r="O2284" s="39">
        <f>IF(L2284&lt;&gt;1,"",IF(J2284="",0,IFERROR(MATCH(J2284,'分け方の表'!$M$4:$M$53,0),0)))</f>
        <v/>
      </c>
      <c r="P2284" s="39">
        <f>IF(L2284&lt;&gt;1,"",IF(SUMPRODUCT((COUNTIFS(C2284,"*"&amp;'分け方の表'!$F$4:$F$23&amp;"*")&gt;0)*('分け方の表'!$F$4:$F$23&lt;&gt;"")*'分け方の表'!$I$4:$I$23)=0,99,1+COUNTIFS('分け方の表'!$I$4:$I$23,"&gt;"&amp;SUMPRODUCT((COUNTIFS(C2284,"*"&amp;'分け方の表'!$F$4:$F$23&amp;"*")&gt;0)*('分け方の表'!$F$4:$F$23&lt;&gt;"")*'分け方の表'!$I$4:$I$23))))</f>
        <v/>
      </c>
      <c r="Q2284" s="39">
        <f>IF(L2284&lt;&gt;1,"",IF(P2284&gt;=99,"",INDEX('分け方の表'!$G$4:$G$23,P2284)&amp;""))</f>
        <v/>
      </c>
      <c r="R2284" s="39">
        <f>IF(L2284&lt;&gt;1,"",IF((F2284="収入")*(G2284="給与")*(E2284&lt;&gt;"")*(COUNTIFS('分け方の表'!$J$4:$J$13,E2284)&gt;0),INDEX('分け方の表'!$K$4:$K$13,MATCH(E2284,'分け方の表'!$J$4:$J$13,0))&amp;"",IFERROR(INDEX('分け方の表'!$C$4:$C$103,MATCH(F2284&amp;"|"&amp;G2284,'分け方の表'!$D$4:$D$103,0))&amp;"",IFERROR(INDEX('分け方の表'!$C$4:$C$103,MATCH(F2284&amp;"|（ほか全部）",'分け方の表'!$D$4:$D$103,0))&amp;"","未分類"))))</f>
        <v/>
      </c>
      <c r="S2284" s="39">
        <f>IF(L2284&lt;&gt;1,"",IF(N2284=1,"",IF(IF(O2284&gt;0,INDEX('分け方の表'!$N$4:$N$53,O2284)&amp;"","")&lt;&gt;"",IF(INDEX('分け方の表'!$N$4:$N$53,O2284)="（数えない）","",INDEX('分け方の表'!$N$4:$N$53,O2284)&amp;""),IF(I2284&amp;""="1",IF((Q2284&lt;&gt;"")*(D2284&lt;0)*(IFERROR(INDEX('入力'!$E$30:$E$88,MATCH(Q2284,'入力'!$A$30:$A$88,0)),"")="貯める・増やす"),Q2284,""),IF(A2284&amp;""="0","",IF(Q2284&lt;&gt;"",Q2284,R2284))))))</f>
        <v/>
      </c>
      <c r="T2284" s="56">
        <f>IF(S2284="","",IF(IFERROR(INDEX('入力'!$E$30:$E$88,MATCH(S2284,'入力'!$A$30:$A$88,0)),"")="入るお金",D2284,-D2284))</f>
        <v/>
      </c>
      <c r="U2284" s="39">
        <f>IF(L2284="","",IF(L2284&lt;&gt;1,"見出しなど",IF(N2284=1,"重なり",IF(S2284="",IF(O2284&gt;0,"数えない（直した）",IF(I2284&amp;""="1","振替",IF(A2284&amp;""="0","計算対象外","数えない"))),IF(COUNTIFS('入力'!$A$30:$A$88,S2284)=0,"一覧にない費目",IF(O2284&gt;0,"直した",IF(S2284="未分類","未分類","OK")))))))</f>
        <v/>
      </c>
    </row>
    <row r="2285">
      <c r="A2285" s="40" t="n"/>
      <c r="B2285" s="34" t="n"/>
      <c r="C2285" s="35" t="n"/>
      <c r="D2285" s="36" t="n"/>
      <c r="E2285" s="35" t="n"/>
      <c r="F2285" s="35" t="n"/>
      <c r="G2285" s="35" t="n"/>
      <c r="H2285" s="35" t="n"/>
      <c r="I2285" s="40" t="n"/>
      <c r="J2285" s="35" t="n"/>
      <c r="L2285" s="39">
        <f>IF(B2285="","",IFERROR(YEAR(B2285)*0+D2285*0+1,0))</f>
        <v/>
      </c>
      <c r="M2285" s="55">
        <f>IF(L2285&lt;&gt;1,"",IF(O2285&gt;0,IF(INDEX('分け方の表'!$O$4:$O$53,O2285)&lt;&gt;"",DATE(YEAR(INDEX('分け方の表'!$O$4:$O$53,O2285)),MONTH(INDEX('分け方の表'!$O$4:$O$53,O2285)),1),DATE(YEAR(B2285),MONTH(B2285),1)),DATE(YEAR(B2285),MONTH(B2285),1)))</f>
        <v/>
      </c>
      <c r="N2285" s="39">
        <f>IF(L2285&lt;&gt;1,"",IF(J2285="",0,IF(COUNTIFS($J$4:J2285,J2285)&gt;1,1,0)))</f>
        <v/>
      </c>
      <c r="O2285" s="39">
        <f>IF(L2285&lt;&gt;1,"",IF(J2285="",0,IFERROR(MATCH(J2285,'分け方の表'!$M$4:$M$53,0),0)))</f>
        <v/>
      </c>
      <c r="P2285" s="39">
        <f>IF(L2285&lt;&gt;1,"",IF(SUMPRODUCT((COUNTIFS(C2285,"*"&amp;'分け方の表'!$F$4:$F$23&amp;"*")&gt;0)*('分け方の表'!$F$4:$F$23&lt;&gt;"")*'分け方の表'!$I$4:$I$23)=0,99,1+COUNTIFS('分け方の表'!$I$4:$I$23,"&gt;"&amp;SUMPRODUCT((COUNTIFS(C2285,"*"&amp;'分け方の表'!$F$4:$F$23&amp;"*")&gt;0)*('分け方の表'!$F$4:$F$23&lt;&gt;"")*'分け方の表'!$I$4:$I$23))))</f>
        <v/>
      </c>
      <c r="Q2285" s="39">
        <f>IF(L2285&lt;&gt;1,"",IF(P2285&gt;=99,"",INDEX('分け方の表'!$G$4:$G$23,P2285)&amp;""))</f>
        <v/>
      </c>
      <c r="R2285" s="39">
        <f>IF(L2285&lt;&gt;1,"",IF((F2285="収入")*(G2285="給与")*(E2285&lt;&gt;"")*(COUNTIFS('分け方の表'!$J$4:$J$13,E2285)&gt;0),INDEX('分け方の表'!$K$4:$K$13,MATCH(E2285,'分け方の表'!$J$4:$J$13,0))&amp;"",IFERROR(INDEX('分け方の表'!$C$4:$C$103,MATCH(F2285&amp;"|"&amp;G2285,'分け方の表'!$D$4:$D$103,0))&amp;"",IFERROR(INDEX('分け方の表'!$C$4:$C$103,MATCH(F2285&amp;"|（ほか全部）",'分け方の表'!$D$4:$D$103,0))&amp;"","未分類"))))</f>
        <v/>
      </c>
      <c r="S2285" s="39">
        <f>IF(L2285&lt;&gt;1,"",IF(N2285=1,"",IF(IF(O2285&gt;0,INDEX('分け方の表'!$N$4:$N$53,O2285)&amp;"","")&lt;&gt;"",IF(INDEX('分け方の表'!$N$4:$N$53,O2285)="（数えない）","",INDEX('分け方の表'!$N$4:$N$53,O2285)&amp;""),IF(I2285&amp;""="1",IF((Q2285&lt;&gt;"")*(D2285&lt;0)*(IFERROR(INDEX('入力'!$E$30:$E$88,MATCH(Q2285,'入力'!$A$30:$A$88,0)),"")="貯める・増やす"),Q2285,""),IF(A2285&amp;""="0","",IF(Q2285&lt;&gt;"",Q2285,R2285))))))</f>
        <v/>
      </c>
      <c r="T2285" s="56">
        <f>IF(S2285="","",IF(IFERROR(INDEX('入力'!$E$30:$E$88,MATCH(S2285,'入力'!$A$30:$A$88,0)),"")="入るお金",D2285,-D2285))</f>
        <v/>
      </c>
      <c r="U2285" s="39">
        <f>IF(L2285="","",IF(L2285&lt;&gt;1,"見出しなど",IF(N2285=1,"重なり",IF(S2285="",IF(O2285&gt;0,"数えない（直した）",IF(I2285&amp;""="1","振替",IF(A2285&amp;""="0","計算対象外","数えない"))),IF(COUNTIFS('入力'!$A$30:$A$88,S2285)=0,"一覧にない費目",IF(O2285&gt;0,"直した",IF(S2285="未分類","未分類","OK")))))))</f>
        <v/>
      </c>
    </row>
    <row r="2286">
      <c r="A2286" s="40" t="n"/>
      <c r="B2286" s="34" t="n"/>
      <c r="C2286" s="35" t="n"/>
      <c r="D2286" s="36" t="n"/>
      <c r="E2286" s="35" t="n"/>
      <c r="F2286" s="35" t="n"/>
      <c r="G2286" s="35" t="n"/>
      <c r="H2286" s="35" t="n"/>
      <c r="I2286" s="40" t="n"/>
      <c r="J2286" s="35" t="n"/>
      <c r="L2286" s="39">
        <f>IF(B2286="","",IFERROR(YEAR(B2286)*0+D2286*0+1,0))</f>
        <v/>
      </c>
      <c r="M2286" s="55">
        <f>IF(L2286&lt;&gt;1,"",IF(O2286&gt;0,IF(INDEX('分け方の表'!$O$4:$O$53,O2286)&lt;&gt;"",DATE(YEAR(INDEX('分け方の表'!$O$4:$O$53,O2286)),MONTH(INDEX('分け方の表'!$O$4:$O$53,O2286)),1),DATE(YEAR(B2286),MONTH(B2286),1)),DATE(YEAR(B2286),MONTH(B2286),1)))</f>
        <v/>
      </c>
      <c r="N2286" s="39">
        <f>IF(L2286&lt;&gt;1,"",IF(J2286="",0,IF(COUNTIFS($J$4:J2286,J2286)&gt;1,1,0)))</f>
        <v/>
      </c>
      <c r="O2286" s="39">
        <f>IF(L2286&lt;&gt;1,"",IF(J2286="",0,IFERROR(MATCH(J2286,'分け方の表'!$M$4:$M$53,0),0)))</f>
        <v/>
      </c>
      <c r="P2286" s="39">
        <f>IF(L2286&lt;&gt;1,"",IF(SUMPRODUCT((COUNTIFS(C2286,"*"&amp;'分け方の表'!$F$4:$F$23&amp;"*")&gt;0)*('分け方の表'!$F$4:$F$23&lt;&gt;"")*'分け方の表'!$I$4:$I$23)=0,99,1+COUNTIFS('分け方の表'!$I$4:$I$23,"&gt;"&amp;SUMPRODUCT((COUNTIFS(C2286,"*"&amp;'分け方の表'!$F$4:$F$23&amp;"*")&gt;0)*('分け方の表'!$F$4:$F$23&lt;&gt;"")*'分け方の表'!$I$4:$I$23))))</f>
        <v/>
      </c>
      <c r="Q2286" s="39">
        <f>IF(L2286&lt;&gt;1,"",IF(P2286&gt;=99,"",INDEX('分け方の表'!$G$4:$G$23,P2286)&amp;""))</f>
        <v/>
      </c>
      <c r="R2286" s="39">
        <f>IF(L2286&lt;&gt;1,"",IF((F2286="収入")*(G2286="給与")*(E2286&lt;&gt;"")*(COUNTIFS('分け方の表'!$J$4:$J$13,E2286)&gt;0),INDEX('分け方の表'!$K$4:$K$13,MATCH(E2286,'分け方の表'!$J$4:$J$13,0))&amp;"",IFERROR(INDEX('分け方の表'!$C$4:$C$103,MATCH(F2286&amp;"|"&amp;G2286,'分け方の表'!$D$4:$D$103,0))&amp;"",IFERROR(INDEX('分け方の表'!$C$4:$C$103,MATCH(F2286&amp;"|（ほか全部）",'分け方の表'!$D$4:$D$103,0))&amp;"","未分類"))))</f>
        <v/>
      </c>
      <c r="S2286" s="39">
        <f>IF(L2286&lt;&gt;1,"",IF(N2286=1,"",IF(IF(O2286&gt;0,INDEX('分け方の表'!$N$4:$N$53,O2286)&amp;"","")&lt;&gt;"",IF(INDEX('分け方の表'!$N$4:$N$53,O2286)="（数えない）","",INDEX('分け方の表'!$N$4:$N$53,O2286)&amp;""),IF(I2286&amp;""="1",IF((Q2286&lt;&gt;"")*(D2286&lt;0)*(IFERROR(INDEX('入力'!$E$30:$E$88,MATCH(Q2286,'入力'!$A$30:$A$88,0)),"")="貯める・増やす"),Q2286,""),IF(A2286&amp;""="0","",IF(Q2286&lt;&gt;"",Q2286,R2286))))))</f>
        <v/>
      </c>
      <c r="T2286" s="56">
        <f>IF(S2286="","",IF(IFERROR(INDEX('入力'!$E$30:$E$88,MATCH(S2286,'入力'!$A$30:$A$88,0)),"")="入るお金",D2286,-D2286))</f>
        <v/>
      </c>
      <c r="U2286" s="39">
        <f>IF(L2286="","",IF(L2286&lt;&gt;1,"見出しなど",IF(N2286=1,"重なり",IF(S2286="",IF(O2286&gt;0,"数えない（直した）",IF(I2286&amp;""="1","振替",IF(A2286&amp;""="0","計算対象外","数えない"))),IF(COUNTIFS('入力'!$A$30:$A$88,S2286)=0,"一覧にない費目",IF(O2286&gt;0,"直した",IF(S2286="未分類","未分類","OK")))))))</f>
        <v/>
      </c>
    </row>
    <row r="2287">
      <c r="A2287" s="40" t="n"/>
      <c r="B2287" s="34" t="n"/>
      <c r="C2287" s="35" t="n"/>
      <c r="D2287" s="36" t="n"/>
      <c r="E2287" s="35" t="n"/>
      <c r="F2287" s="35" t="n"/>
      <c r="G2287" s="35" t="n"/>
      <c r="H2287" s="35" t="n"/>
      <c r="I2287" s="40" t="n"/>
      <c r="J2287" s="35" t="n"/>
      <c r="L2287" s="39">
        <f>IF(B2287="","",IFERROR(YEAR(B2287)*0+D2287*0+1,0))</f>
        <v/>
      </c>
      <c r="M2287" s="55">
        <f>IF(L2287&lt;&gt;1,"",IF(O2287&gt;0,IF(INDEX('分け方の表'!$O$4:$O$53,O2287)&lt;&gt;"",DATE(YEAR(INDEX('分け方の表'!$O$4:$O$53,O2287)),MONTH(INDEX('分け方の表'!$O$4:$O$53,O2287)),1),DATE(YEAR(B2287),MONTH(B2287),1)),DATE(YEAR(B2287),MONTH(B2287),1)))</f>
        <v/>
      </c>
      <c r="N2287" s="39">
        <f>IF(L2287&lt;&gt;1,"",IF(J2287="",0,IF(COUNTIFS($J$4:J2287,J2287)&gt;1,1,0)))</f>
        <v/>
      </c>
      <c r="O2287" s="39">
        <f>IF(L2287&lt;&gt;1,"",IF(J2287="",0,IFERROR(MATCH(J2287,'分け方の表'!$M$4:$M$53,0),0)))</f>
        <v/>
      </c>
      <c r="P2287" s="39">
        <f>IF(L2287&lt;&gt;1,"",IF(SUMPRODUCT((COUNTIFS(C2287,"*"&amp;'分け方の表'!$F$4:$F$23&amp;"*")&gt;0)*('分け方の表'!$F$4:$F$23&lt;&gt;"")*'分け方の表'!$I$4:$I$23)=0,99,1+COUNTIFS('分け方の表'!$I$4:$I$23,"&gt;"&amp;SUMPRODUCT((COUNTIFS(C2287,"*"&amp;'分け方の表'!$F$4:$F$23&amp;"*")&gt;0)*('分け方の表'!$F$4:$F$23&lt;&gt;"")*'分け方の表'!$I$4:$I$23))))</f>
        <v/>
      </c>
      <c r="Q2287" s="39">
        <f>IF(L2287&lt;&gt;1,"",IF(P2287&gt;=99,"",INDEX('分け方の表'!$G$4:$G$23,P2287)&amp;""))</f>
        <v/>
      </c>
      <c r="R2287" s="39">
        <f>IF(L2287&lt;&gt;1,"",IF((F2287="収入")*(G2287="給与")*(E2287&lt;&gt;"")*(COUNTIFS('分け方の表'!$J$4:$J$13,E2287)&gt;0),INDEX('分け方の表'!$K$4:$K$13,MATCH(E2287,'分け方の表'!$J$4:$J$13,0))&amp;"",IFERROR(INDEX('分け方の表'!$C$4:$C$103,MATCH(F2287&amp;"|"&amp;G2287,'分け方の表'!$D$4:$D$103,0))&amp;"",IFERROR(INDEX('分け方の表'!$C$4:$C$103,MATCH(F2287&amp;"|（ほか全部）",'分け方の表'!$D$4:$D$103,0))&amp;"","未分類"))))</f>
        <v/>
      </c>
      <c r="S2287" s="39">
        <f>IF(L2287&lt;&gt;1,"",IF(N2287=1,"",IF(IF(O2287&gt;0,INDEX('分け方の表'!$N$4:$N$53,O2287)&amp;"","")&lt;&gt;"",IF(INDEX('分け方の表'!$N$4:$N$53,O2287)="（数えない）","",INDEX('分け方の表'!$N$4:$N$53,O2287)&amp;""),IF(I2287&amp;""="1",IF((Q2287&lt;&gt;"")*(D2287&lt;0)*(IFERROR(INDEX('入力'!$E$30:$E$88,MATCH(Q2287,'入力'!$A$30:$A$88,0)),"")="貯める・増やす"),Q2287,""),IF(A2287&amp;""="0","",IF(Q2287&lt;&gt;"",Q2287,R2287))))))</f>
        <v/>
      </c>
      <c r="T2287" s="56">
        <f>IF(S2287="","",IF(IFERROR(INDEX('入力'!$E$30:$E$88,MATCH(S2287,'入力'!$A$30:$A$88,0)),"")="入るお金",D2287,-D2287))</f>
        <v/>
      </c>
      <c r="U2287" s="39">
        <f>IF(L2287="","",IF(L2287&lt;&gt;1,"見出しなど",IF(N2287=1,"重なり",IF(S2287="",IF(O2287&gt;0,"数えない（直した）",IF(I2287&amp;""="1","振替",IF(A2287&amp;""="0","計算対象外","数えない"))),IF(COUNTIFS('入力'!$A$30:$A$88,S2287)=0,"一覧にない費目",IF(O2287&gt;0,"直した",IF(S2287="未分類","未分類","OK")))))))</f>
        <v/>
      </c>
    </row>
    <row r="2288">
      <c r="A2288" s="40" t="n"/>
      <c r="B2288" s="34" t="n"/>
      <c r="C2288" s="35" t="n"/>
      <c r="D2288" s="36" t="n"/>
      <c r="E2288" s="35" t="n"/>
      <c r="F2288" s="35" t="n"/>
      <c r="G2288" s="35" t="n"/>
      <c r="H2288" s="35" t="n"/>
      <c r="I2288" s="40" t="n"/>
      <c r="J2288" s="35" t="n"/>
      <c r="L2288" s="39">
        <f>IF(B2288="","",IFERROR(YEAR(B2288)*0+D2288*0+1,0))</f>
        <v/>
      </c>
      <c r="M2288" s="55">
        <f>IF(L2288&lt;&gt;1,"",IF(O2288&gt;0,IF(INDEX('分け方の表'!$O$4:$O$53,O2288)&lt;&gt;"",DATE(YEAR(INDEX('分け方の表'!$O$4:$O$53,O2288)),MONTH(INDEX('分け方の表'!$O$4:$O$53,O2288)),1),DATE(YEAR(B2288),MONTH(B2288),1)),DATE(YEAR(B2288),MONTH(B2288),1)))</f>
        <v/>
      </c>
      <c r="N2288" s="39">
        <f>IF(L2288&lt;&gt;1,"",IF(J2288="",0,IF(COUNTIFS($J$4:J2288,J2288)&gt;1,1,0)))</f>
        <v/>
      </c>
      <c r="O2288" s="39">
        <f>IF(L2288&lt;&gt;1,"",IF(J2288="",0,IFERROR(MATCH(J2288,'分け方の表'!$M$4:$M$53,0),0)))</f>
        <v/>
      </c>
      <c r="P2288" s="39">
        <f>IF(L2288&lt;&gt;1,"",IF(SUMPRODUCT((COUNTIFS(C2288,"*"&amp;'分け方の表'!$F$4:$F$23&amp;"*")&gt;0)*('分け方の表'!$F$4:$F$23&lt;&gt;"")*'分け方の表'!$I$4:$I$23)=0,99,1+COUNTIFS('分け方の表'!$I$4:$I$23,"&gt;"&amp;SUMPRODUCT((COUNTIFS(C2288,"*"&amp;'分け方の表'!$F$4:$F$23&amp;"*")&gt;0)*('分け方の表'!$F$4:$F$23&lt;&gt;"")*'分け方の表'!$I$4:$I$23))))</f>
        <v/>
      </c>
      <c r="Q2288" s="39">
        <f>IF(L2288&lt;&gt;1,"",IF(P2288&gt;=99,"",INDEX('分け方の表'!$G$4:$G$23,P2288)&amp;""))</f>
        <v/>
      </c>
      <c r="R2288" s="39">
        <f>IF(L2288&lt;&gt;1,"",IF((F2288="収入")*(G2288="給与")*(E2288&lt;&gt;"")*(COUNTIFS('分け方の表'!$J$4:$J$13,E2288)&gt;0),INDEX('分け方の表'!$K$4:$K$13,MATCH(E2288,'分け方の表'!$J$4:$J$13,0))&amp;"",IFERROR(INDEX('分け方の表'!$C$4:$C$103,MATCH(F2288&amp;"|"&amp;G2288,'分け方の表'!$D$4:$D$103,0))&amp;"",IFERROR(INDEX('分け方の表'!$C$4:$C$103,MATCH(F2288&amp;"|（ほか全部）",'分け方の表'!$D$4:$D$103,0))&amp;"","未分類"))))</f>
        <v/>
      </c>
      <c r="S2288" s="39">
        <f>IF(L2288&lt;&gt;1,"",IF(N2288=1,"",IF(IF(O2288&gt;0,INDEX('分け方の表'!$N$4:$N$53,O2288)&amp;"","")&lt;&gt;"",IF(INDEX('分け方の表'!$N$4:$N$53,O2288)="（数えない）","",INDEX('分け方の表'!$N$4:$N$53,O2288)&amp;""),IF(I2288&amp;""="1",IF((Q2288&lt;&gt;"")*(D2288&lt;0)*(IFERROR(INDEX('入力'!$E$30:$E$88,MATCH(Q2288,'入力'!$A$30:$A$88,0)),"")="貯める・増やす"),Q2288,""),IF(A2288&amp;""="0","",IF(Q2288&lt;&gt;"",Q2288,R2288))))))</f>
        <v/>
      </c>
      <c r="T2288" s="56">
        <f>IF(S2288="","",IF(IFERROR(INDEX('入力'!$E$30:$E$88,MATCH(S2288,'入力'!$A$30:$A$88,0)),"")="入るお金",D2288,-D2288))</f>
        <v/>
      </c>
      <c r="U2288" s="39">
        <f>IF(L2288="","",IF(L2288&lt;&gt;1,"見出しなど",IF(N2288=1,"重なり",IF(S2288="",IF(O2288&gt;0,"数えない（直した）",IF(I2288&amp;""="1","振替",IF(A2288&amp;""="0","計算対象外","数えない"))),IF(COUNTIFS('入力'!$A$30:$A$88,S2288)=0,"一覧にない費目",IF(O2288&gt;0,"直した",IF(S2288="未分類","未分類","OK")))))))</f>
        <v/>
      </c>
    </row>
    <row r="2289">
      <c r="A2289" s="40" t="n"/>
      <c r="B2289" s="34" t="n"/>
      <c r="C2289" s="35" t="n"/>
      <c r="D2289" s="36" t="n"/>
      <c r="E2289" s="35" t="n"/>
      <c r="F2289" s="35" t="n"/>
      <c r="G2289" s="35" t="n"/>
      <c r="H2289" s="35" t="n"/>
      <c r="I2289" s="40" t="n"/>
      <c r="J2289" s="35" t="n"/>
      <c r="L2289" s="39">
        <f>IF(B2289="","",IFERROR(YEAR(B2289)*0+D2289*0+1,0))</f>
        <v/>
      </c>
      <c r="M2289" s="55">
        <f>IF(L2289&lt;&gt;1,"",IF(O2289&gt;0,IF(INDEX('分け方の表'!$O$4:$O$53,O2289)&lt;&gt;"",DATE(YEAR(INDEX('分け方の表'!$O$4:$O$53,O2289)),MONTH(INDEX('分け方の表'!$O$4:$O$53,O2289)),1),DATE(YEAR(B2289),MONTH(B2289),1)),DATE(YEAR(B2289),MONTH(B2289),1)))</f>
        <v/>
      </c>
      <c r="N2289" s="39">
        <f>IF(L2289&lt;&gt;1,"",IF(J2289="",0,IF(COUNTIFS($J$4:J2289,J2289)&gt;1,1,0)))</f>
        <v/>
      </c>
      <c r="O2289" s="39">
        <f>IF(L2289&lt;&gt;1,"",IF(J2289="",0,IFERROR(MATCH(J2289,'分け方の表'!$M$4:$M$53,0),0)))</f>
        <v/>
      </c>
      <c r="P2289" s="39">
        <f>IF(L2289&lt;&gt;1,"",IF(SUMPRODUCT((COUNTIFS(C2289,"*"&amp;'分け方の表'!$F$4:$F$23&amp;"*")&gt;0)*('分け方の表'!$F$4:$F$23&lt;&gt;"")*'分け方の表'!$I$4:$I$23)=0,99,1+COUNTIFS('分け方の表'!$I$4:$I$23,"&gt;"&amp;SUMPRODUCT((COUNTIFS(C2289,"*"&amp;'分け方の表'!$F$4:$F$23&amp;"*")&gt;0)*('分け方の表'!$F$4:$F$23&lt;&gt;"")*'分け方の表'!$I$4:$I$23))))</f>
        <v/>
      </c>
      <c r="Q2289" s="39">
        <f>IF(L2289&lt;&gt;1,"",IF(P2289&gt;=99,"",INDEX('分け方の表'!$G$4:$G$23,P2289)&amp;""))</f>
        <v/>
      </c>
      <c r="R2289" s="39">
        <f>IF(L2289&lt;&gt;1,"",IF((F2289="収入")*(G2289="給与")*(E2289&lt;&gt;"")*(COUNTIFS('分け方の表'!$J$4:$J$13,E2289)&gt;0),INDEX('分け方の表'!$K$4:$K$13,MATCH(E2289,'分け方の表'!$J$4:$J$13,0))&amp;"",IFERROR(INDEX('分け方の表'!$C$4:$C$103,MATCH(F2289&amp;"|"&amp;G2289,'分け方の表'!$D$4:$D$103,0))&amp;"",IFERROR(INDEX('分け方の表'!$C$4:$C$103,MATCH(F2289&amp;"|（ほか全部）",'分け方の表'!$D$4:$D$103,0))&amp;"","未分類"))))</f>
        <v/>
      </c>
      <c r="S2289" s="39">
        <f>IF(L2289&lt;&gt;1,"",IF(N2289=1,"",IF(IF(O2289&gt;0,INDEX('分け方の表'!$N$4:$N$53,O2289)&amp;"","")&lt;&gt;"",IF(INDEX('分け方の表'!$N$4:$N$53,O2289)="（数えない）","",INDEX('分け方の表'!$N$4:$N$53,O2289)&amp;""),IF(I2289&amp;""="1",IF((Q2289&lt;&gt;"")*(D2289&lt;0)*(IFERROR(INDEX('入力'!$E$30:$E$88,MATCH(Q2289,'入力'!$A$30:$A$88,0)),"")="貯める・増やす"),Q2289,""),IF(A2289&amp;""="0","",IF(Q2289&lt;&gt;"",Q2289,R2289))))))</f>
        <v/>
      </c>
      <c r="T2289" s="56">
        <f>IF(S2289="","",IF(IFERROR(INDEX('入力'!$E$30:$E$88,MATCH(S2289,'入力'!$A$30:$A$88,0)),"")="入るお金",D2289,-D2289))</f>
        <v/>
      </c>
      <c r="U2289" s="39">
        <f>IF(L2289="","",IF(L2289&lt;&gt;1,"見出しなど",IF(N2289=1,"重なり",IF(S2289="",IF(O2289&gt;0,"数えない（直した）",IF(I2289&amp;""="1","振替",IF(A2289&amp;""="0","計算対象外","数えない"))),IF(COUNTIFS('入力'!$A$30:$A$88,S2289)=0,"一覧にない費目",IF(O2289&gt;0,"直した",IF(S2289="未分類","未分類","OK")))))))</f>
        <v/>
      </c>
    </row>
    <row r="2290">
      <c r="A2290" s="40" t="n"/>
      <c r="B2290" s="34" t="n"/>
      <c r="C2290" s="35" t="n"/>
      <c r="D2290" s="36" t="n"/>
      <c r="E2290" s="35" t="n"/>
      <c r="F2290" s="35" t="n"/>
      <c r="G2290" s="35" t="n"/>
      <c r="H2290" s="35" t="n"/>
      <c r="I2290" s="40" t="n"/>
      <c r="J2290" s="35" t="n"/>
      <c r="L2290" s="39">
        <f>IF(B2290="","",IFERROR(YEAR(B2290)*0+D2290*0+1,0))</f>
        <v/>
      </c>
      <c r="M2290" s="55">
        <f>IF(L2290&lt;&gt;1,"",IF(O2290&gt;0,IF(INDEX('分け方の表'!$O$4:$O$53,O2290)&lt;&gt;"",DATE(YEAR(INDEX('分け方の表'!$O$4:$O$53,O2290)),MONTH(INDEX('分け方の表'!$O$4:$O$53,O2290)),1),DATE(YEAR(B2290),MONTH(B2290),1)),DATE(YEAR(B2290),MONTH(B2290),1)))</f>
        <v/>
      </c>
      <c r="N2290" s="39">
        <f>IF(L2290&lt;&gt;1,"",IF(J2290="",0,IF(COUNTIFS($J$4:J2290,J2290)&gt;1,1,0)))</f>
        <v/>
      </c>
      <c r="O2290" s="39">
        <f>IF(L2290&lt;&gt;1,"",IF(J2290="",0,IFERROR(MATCH(J2290,'分け方の表'!$M$4:$M$53,0),0)))</f>
        <v/>
      </c>
      <c r="P2290" s="39">
        <f>IF(L2290&lt;&gt;1,"",IF(SUMPRODUCT((COUNTIFS(C2290,"*"&amp;'分け方の表'!$F$4:$F$23&amp;"*")&gt;0)*('分け方の表'!$F$4:$F$23&lt;&gt;"")*'分け方の表'!$I$4:$I$23)=0,99,1+COUNTIFS('分け方の表'!$I$4:$I$23,"&gt;"&amp;SUMPRODUCT((COUNTIFS(C2290,"*"&amp;'分け方の表'!$F$4:$F$23&amp;"*")&gt;0)*('分け方の表'!$F$4:$F$23&lt;&gt;"")*'分け方の表'!$I$4:$I$23))))</f>
        <v/>
      </c>
      <c r="Q2290" s="39">
        <f>IF(L2290&lt;&gt;1,"",IF(P2290&gt;=99,"",INDEX('分け方の表'!$G$4:$G$23,P2290)&amp;""))</f>
        <v/>
      </c>
      <c r="R2290" s="39">
        <f>IF(L2290&lt;&gt;1,"",IF((F2290="収入")*(G2290="給与")*(E2290&lt;&gt;"")*(COUNTIFS('分け方の表'!$J$4:$J$13,E2290)&gt;0),INDEX('分け方の表'!$K$4:$K$13,MATCH(E2290,'分け方の表'!$J$4:$J$13,0))&amp;"",IFERROR(INDEX('分け方の表'!$C$4:$C$103,MATCH(F2290&amp;"|"&amp;G2290,'分け方の表'!$D$4:$D$103,0))&amp;"",IFERROR(INDEX('分け方の表'!$C$4:$C$103,MATCH(F2290&amp;"|（ほか全部）",'分け方の表'!$D$4:$D$103,0))&amp;"","未分類"))))</f>
        <v/>
      </c>
      <c r="S2290" s="39">
        <f>IF(L2290&lt;&gt;1,"",IF(N2290=1,"",IF(IF(O2290&gt;0,INDEX('分け方の表'!$N$4:$N$53,O2290)&amp;"","")&lt;&gt;"",IF(INDEX('分け方の表'!$N$4:$N$53,O2290)="（数えない）","",INDEX('分け方の表'!$N$4:$N$53,O2290)&amp;""),IF(I2290&amp;""="1",IF((Q2290&lt;&gt;"")*(D2290&lt;0)*(IFERROR(INDEX('入力'!$E$30:$E$88,MATCH(Q2290,'入力'!$A$30:$A$88,0)),"")="貯める・増やす"),Q2290,""),IF(A2290&amp;""="0","",IF(Q2290&lt;&gt;"",Q2290,R2290))))))</f>
        <v/>
      </c>
      <c r="T2290" s="56">
        <f>IF(S2290="","",IF(IFERROR(INDEX('入力'!$E$30:$E$88,MATCH(S2290,'入力'!$A$30:$A$88,0)),"")="入るお金",D2290,-D2290))</f>
        <v/>
      </c>
      <c r="U2290" s="39">
        <f>IF(L2290="","",IF(L2290&lt;&gt;1,"見出しなど",IF(N2290=1,"重なり",IF(S2290="",IF(O2290&gt;0,"数えない（直した）",IF(I2290&amp;""="1","振替",IF(A2290&amp;""="0","計算対象外","数えない"))),IF(COUNTIFS('入力'!$A$30:$A$88,S2290)=0,"一覧にない費目",IF(O2290&gt;0,"直した",IF(S2290="未分類","未分類","OK")))))))</f>
        <v/>
      </c>
    </row>
    <row r="2291">
      <c r="A2291" s="40" t="n"/>
      <c r="B2291" s="34" t="n"/>
      <c r="C2291" s="35" t="n"/>
      <c r="D2291" s="36" t="n"/>
      <c r="E2291" s="35" t="n"/>
      <c r="F2291" s="35" t="n"/>
      <c r="G2291" s="35" t="n"/>
      <c r="H2291" s="35" t="n"/>
      <c r="I2291" s="40" t="n"/>
      <c r="J2291" s="35" t="n"/>
      <c r="L2291" s="39">
        <f>IF(B2291="","",IFERROR(YEAR(B2291)*0+D2291*0+1,0))</f>
        <v/>
      </c>
      <c r="M2291" s="55">
        <f>IF(L2291&lt;&gt;1,"",IF(O2291&gt;0,IF(INDEX('分け方の表'!$O$4:$O$53,O2291)&lt;&gt;"",DATE(YEAR(INDEX('分け方の表'!$O$4:$O$53,O2291)),MONTH(INDEX('分け方の表'!$O$4:$O$53,O2291)),1),DATE(YEAR(B2291),MONTH(B2291),1)),DATE(YEAR(B2291),MONTH(B2291),1)))</f>
        <v/>
      </c>
      <c r="N2291" s="39">
        <f>IF(L2291&lt;&gt;1,"",IF(J2291="",0,IF(COUNTIFS($J$4:J2291,J2291)&gt;1,1,0)))</f>
        <v/>
      </c>
      <c r="O2291" s="39">
        <f>IF(L2291&lt;&gt;1,"",IF(J2291="",0,IFERROR(MATCH(J2291,'分け方の表'!$M$4:$M$53,0),0)))</f>
        <v/>
      </c>
      <c r="P2291" s="39">
        <f>IF(L2291&lt;&gt;1,"",IF(SUMPRODUCT((COUNTIFS(C2291,"*"&amp;'分け方の表'!$F$4:$F$23&amp;"*")&gt;0)*('分け方の表'!$F$4:$F$23&lt;&gt;"")*'分け方の表'!$I$4:$I$23)=0,99,1+COUNTIFS('分け方の表'!$I$4:$I$23,"&gt;"&amp;SUMPRODUCT((COUNTIFS(C2291,"*"&amp;'分け方の表'!$F$4:$F$23&amp;"*")&gt;0)*('分け方の表'!$F$4:$F$23&lt;&gt;"")*'分け方の表'!$I$4:$I$23))))</f>
        <v/>
      </c>
      <c r="Q2291" s="39">
        <f>IF(L2291&lt;&gt;1,"",IF(P2291&gt;=99,"",INDEX('分け方の表'!$G$4:$G$23,P2291)&amp;""))</f>
        <v/>
      </c>
      <c r="R2291" s="39">
        <f>IF(L2291&lt;&gt;1,"",IF((F2291="収入")*(G2291="給与")*(E2291&lt;&gt;"")*(COUNTIFS('分け方の表'!$J$4:$J$13,E2291)&gt;0),INDEX('分け方の表'!$K$4:$K$13,MATCH(E2291,'分け方の表'!$J$4:$J$13,0))&amp;"",IFERROR(INDEX('分け方の表'!$C$4:$C$103,MATCH(F2291&amp;"|"&amp;G2291,'分け方の表'!$D$4:$D$103,0))&amp;"",IFERROR(INDEX('分け方の表'!$C$4:$C$103,MATCH(F2291&amp;"|（ほか全部）",'分け方の表'!$D$4:$D$103,0))&amp;"","未分類"))))</f>
        <v/>
      </c>
      <c r="S2291" s="39">
        <f>IF(L2291&lt;&gt;1,"",IF(N2291=1,"",IF(IF(O2291&gt;0,INDEX('分け方の表'!$N$4:$N$53,O2291)&amp;"","")&lt;&gt;"",IF(INDEX('分け方の表'!$N$4:$N$53,O2291)="（数えない）","",INDEX('分け方の表'!$N$4:$N$53,O2291)&amp;""),IF(I2291&amp;""="1",IF((Q2291&lt;&gt;"")*(D2291&lt;0)*(IFERROR(INDEX('入力'!$E$30:$E$88,MATCH(Q2291,'入力'!$A$30:$A$88,0)),"")="貯める・増やす"),Q2291,""),IF(A2291&amp;""="0","",IF(Q2291&lt;&gt;"",Q2291,R2291))))))</f>
        <v/>
      </c>
      <c r="T2291" s="56">
        <f>IF(S2291="","",IF(IFERROR(INDEX('入力'!$E$30:$E$88,MATCH(S2291,'入力'!$A$30:$A$88,0)),"")="入るお金",D2291,-D2291))</f>
        <v/>
      </c>
      <c r="U2291" s="39">
        <f>IF(L2291="","",IF(L2291&lt;&gt;1,"見出しなど",IF(N2291=1,"重なり",IF(S2291="",IF(O2291&gt;0,"数えない（直した）",IF(I2291&amp;""="1","振替",IF(A2291&amp;""="0","計算対象外","数えない"))),IF(COUNTIFS('入力'!$A$30:$A$88,S2291)=0,"一覧にない費目",IF(O2291&gt;0,"直した",IF(S2291="未分類","未分類","OK")))))))</f>
        <v/>
      </c>
    </row>
    <row r="2292">
      <c r="A2292" s="40" t="n"/>
      <c r="B2292" s="34" t="n"/>
      <c r="C2292" s="35" t="n"/>
      <c r="D2292" s="36" t="n"/>
      <c r="E2292" s="35" t="n"/>
      <c r="F2292" s="35" t="n"/>
      <c r="G2292" s="35" t="n"/>
      <c r="H2292" s="35" t="n"/>
      <c r="I2292" s="40" t="n"/>
      <c r="J2292" s="35" t="n"/>
      <c r="L2292" s="39">
        <f>IF(B2292="","",IFERROR(YEAR(B2292)*0+D2292*0+1,0))</f>
        <v/>
      </c>
      <c r="M2292" s="55">
        <f>IF(L2292&lt;&gt;1,"",IF(O2292&gt;0,IF(INDEX('分け方の表'!$O$4:$O$53,O2292)&lt;&gt;"",DATE(YEAR(INDEX('分け方の表'!$O$4:$O$53,O2292)),MONTH(INDEX('分け方の表'!$O$4:$O$53,O2292)),1),DATE(YEAR(B2292),MONTH(B2292),1)),DATE(YEAR(B2292),MONTH(B2292),1)))</f>
        <v/>
      </c>
      <c r="N2292" s="39">
        <f>IF(L2292&lt;&gt;1,"",IF(J2292="",0,IF(COUNTIFS($J$4:J2292,J2292)&gt;1,1,0)))</f>
        <v/>
      </c>
      <c r="O2292" s="39">
        <f>IF(L2292&lt;&gt;1,"",IF(J2292="",0,IFERROR(MATCH(J2292,'分け方の表'!$M$4:$M$53,0),0)))</f>
        <v/>
      </c>
      <c r="P2292" s="39">
        <f>IF(L2292&lt;&gt;1,"",IF(SUMPRODUCT((COUNTIFS(C2292,"*"&amp;'分け方の表'!$F$4:$F$23&amp;"*")&gt;0)*('分け方の表'!$F$4:$F$23&lt;&gt;"")*'分け方の表'!$I$4:$I$23)=0,99,1+COUNTIFS('分け方の表'!$I$4:$I$23,"&gt;"&amp;SUMPRODUCT((COUNTIFS(C2292,"*"&amp;'分け方の表'!$F$4:$F$23&amp;"*")&gt;0)*('分け方の表'!$F$4:$F$23&lt;&gt;"")*'分け方の表'!$I$4:$I$23))))</f>
        <v/>
      </c>
      <c r="Q2292" s="39">
        <f>IF(L2292&lt;&gt;1,"",IF(P2292&gt;=99,"",INDEX('分け方の表'!$G$4:$G$23,P2292)&amp;""))</f>
        <v/>
      </c>
      <c r="R2292" s="39">
        <f>IF(L2292&lt;&gt;1,"",IF((F2292="収入")*(G2292="給与")*(E2292&lt;&gt;"")*(COUNTIFS('分け方の表'!$J$4:$J$13,E2292)&gt;0),INDEX('分け方の表'!$K$4:$K$13,MATCH(E2292,'分け方の表'!$J$4:$J$13,0))&amp;"",IFERROR(INDEX('分け方の表'!$C$4:$C$103,MATCH(F2292&amp;"|"&amp;G2292,'分け方の表'!$D$4:$D$103,0))&amp;"",IFERROR(INDEX('分け方の表'!$C$4:$C$103,MATCH(F2292&amp;"|（ほか全部）",'分け方の表'!$D$4:$D$103,0))&amp;"","未分類"))))</f>
        <v/>
      </c>
      <c r="S2292" s="39">
        <f>IF(L2292&lt;&gt;1,"",IF(N2292=1,"",IF(IF(O2292&gt;0,INDEX('分け方の表'!$N$4:$N$53,O2292)&amp;"","")&lt;&gt;"",IF(INDEX('分け方の表'!$N$4:$N$53,O2292)="（数えない）","",INDEX('分け方の表'!$N$4:$N$53,O2292)&amp;""),IF(I2292&amp;""="1",IF((Q2292&lt;&gt;"")*(D2292&lt;0)*(IFERROR(INDEX('入力'!$E$30:$E$88,MATCH(Q2292,'入力'!$A$30:$A$88,0)),"")="貯める・増やす"),Q2292,""),IF(A2292&amp;""="0","",IF(Q2292&lt;&gt;"",Q2292,R2292))))))</f>
        <v/>
      </c>
      <c r="T2292" s="56">
        <f>IF(S2292="","",IF(IFERROR(INDEX('入力'!$E$30:$E$88,MATCH(S2292,'入力'!$A$30:$A$88,0)),"")="入るお金",D2292,-D2292))</f>
        <v/>
      </c>
      <c r="U2292" s="39">
        <f>IF(L2292="","",IF(L2292&lt;&gt;1,"見出しなど",IF(N2292=1,"重なり",IF(S2292="",IF(O2292&gt;0,"数えない（直した）",IF(I2292&amp;""="1","振替",IF(A2292&amp;""="0","計算対象外","数えない"))),IF(COUNTIFS('入力'!$A$30:$A$88,S2292)=0,"一覧にない費目",IF(O2292&gt;0,"直した",IF(S2292="未分類","未分類","OK")))))))</f>
        <v/>
      </c>
    </row>
    <row r="2293">
      <c r="A2293" s="40" t="n"/>
      <c r="B2293" s="34" t="n"/>
      <c r="C2293" s="35" t="n"/>
      <c r="D2293" s="36" t="n"/>
      <c r="E2293" s="35" t="n"/>
      <c r="F2293" s="35" t="n"/>
      <c r="G2293" s="35" t="n"/>
      <c r="H2293" s="35" t="n"/>
      <c r="I2293" s="40" t="n"/>
      <c r="J2293" s="35" t="n"/>
      <c r="L2293" s="39">
        <f>IF(B2293="","",IFERROR(YEAR(B2293)*0+D2293*0+1,0))</f>
        <v/>
      </c>
      <c r="M2293" s="55">
        <f>IF(L2293&lt;&gt;1,"",IF(O2293&gt;0,IF(INDEX('分け方の表'!$O$4:$O$53,O2293)&lt;&gt;"",DATE(YEAR(INDEX('分け方の表'!$O$4:$O$53,O2293)),MONTH(INDEX('分け方の表'!$O$4:$O$53,O2293)),1),DATE(YEAR(B2293),MONTH(B2293),1)),DATE(YEAR(B2293),MONTH(B2293),1)))</f>
        <v/>
      </c>
      <c r="N2293" s="39">
        <f>IF(L2293&lt;&gt;1,"",IF(J2293="",0,IF(COUNTIFS($J$4:J2293,J2293)&gt;1,1,0)))</f>
        <v/>
      </c>
      <c r="O2293" s="39">
        <f>IF(L2293&lt;&gt;1,"",IF(J2293="",0,IFERROR(MATCH(J2293,'分け方の表'!$M$4:$M$53,0),0)))</f>
        <v/>
      </c>
      <c r="P2293" s="39">
        <f>IF(L2293&lt;&gt;1,"",IF(SUMPRODUCT((COUNTIFS(C2293,"*"&amp;'分け方の表'!$F$4:$F$23&amp;"*")&gt;0)*('分け方の表'!$F$4:$F$23&lt;&gt;"")*'分け方の表'!$I$4:$I$23)=0,99,1+COUNTIFS('分け方の表'!$I$4:$I$23,"&gt;"&amp;SUMPRODUCT((COUNTIFS(C2293,"*"&amp;'分け方の表'!$F$4:$F$23&amp;"*")&gt;0)*('分け方の表'!$F$4:$F$23&lt;&gt;"")*'分け方の表'!$I$4:$I$23))))</f>
        <v/>
      </c>
      <c r="Q2293" s="39">
        <f>IF(L2293&lt;&gt;1,"",IF(P2293&gt;=99,"",INDEX('分け方の表'!$G$4:$G$23,P2293)&amp;""))</f>
        <v/>
      </c>
      <c r="R2293" s="39">
        <f>IF(L2293&lt;&gt;1,"",IF((F2293="収入")*(G2293="給与")*(E2293&lt;&gt;"")*(COUNTIFS('分け方の表'!$J$4:$J$13,E2293)&gt;0),INDEX('分け方の表'!$K$4:$K$13,MATCH(E2293,'分け方の表'!$J$4:$J$13,0))&amp;"",IFERROR(INDEX('分け方の表'!$C$4:$C$103,MATCH(F2293&amp;"|"&amp;G2293,'分け方の表'!$D$4:$D$103,0))&amp;"",IFERROR(INDEX('分け方の表'!$C$4:$C$103,MATCH(F2293&amp;"|（ほか全部）",'分け方の表'!$D$4:$D$103,0))&amp;"","未分類"))))</f>
        <v/>
      </c>
      <c r="S2293" s="39">
        <f>IF(L2293&lt;&gt;1,"",IF(N2293=1,"",IF(IF(O2293&gt;0,INDEX('分け方の表'!$N$4:$N$53,O2293)&amp;"","")&lt;&gt;"",IF(INDEX('分け方の表'!$N$4:$N$53,O2293)="（数えない）","",INDEX('分け方の表'!$N$4:$N$53,O2293)&amp;""),IF(I2293&amp;""="1",IF((Q2293&lt;&gt;"")*(D2293&lt;0)*(IFERROR(INDEX('入力'!$E$30:$E$88,MATCH(Q2293,'入力'!$A$30:$A$88,0)),"")="貯める・増やす"),Q2293,""),IF(A2293&amp;""="0","",IF(Q2293&lt;&gt;"",Q2293,R2293))))))</f>
        <v/>
      </c>
      <c r="T2293" s="56">
        <f>IF(S2293="","",IF(IFERROR(INDEX('入力'!$E$30:$E$88,MATCH(S2293,'入力'!$A$30:$A$88,0)),"")="入るお金",D2293,-D2293))</f>
        <v/>
      </c>
      <c r="U2293" s="39">
        <f>IF(L2293="","",IF(L2293&lt;&gt;1,"見出しなど",IF(N2293=1,"重なり",IF(S2293="",IF(O2293&gt;0,"数えない（直した）",IF(I2293&amp;""="1","振替",IF(A2293&amp;""="0","計算対象外","数えない"))),IF(COUNTIFS('入力'!$A$30:$A$88,S2293)=0,"一覧にない費目",IF(O2293&gt;0,"直した",IF(S2293="未分類","未分類","OK")))))))</f>
        <v/>
      </c>
    </row>
    <row r="2294">
      <c r="A2294" s="40" t="n"/>
      <c r="B2294" s="34" t="n"/>
      <c r="C2294" s="35" t="n"/>
      <c r="D2294" s="36" t="n"/>
      <c r="E2294" s="35" t="n"/>
      <c r="F2294" s="35" t="n"/>
      <c r="G2294" s="35" t="n"/>
      <c r="H2294" s="35" t="n"/>
      <c r="I2294" s="40" t="n"/>
      <c r="J2294" s="35" t="n"/>
      <c r="L2294" s="39">
        <f>IF(B2294="","",IFERROR(YEAR(B2294)*0+D2294*0+1,0))</f>
        <v/>
      </c>
      <c r="M2294" s="55">
        <f>IF(L2294&lt;&gt;1,"",IF(O2294&gt;0,IF(INDEX('分け方の表'!$O$4:$O$53,O2294)&lt;&gt;"",DATE(YEAR(INDEX('分け方の表'!$O$4:$O$53,O2294)),MONTH(INDEX('分け方の表'!$O$4:$O$53,O2294)),1),DATE(YEAR(B2294),MONTH(B2294),1)),DATE(YEAR(B2294),MONTH(B2294),1)))</f>
        <v/>
      </c>
      <c r="N2294" s="39">
        <f>IF(L2294&lt;&gt;1,"",IF(J2294="",0,IF(COUNTIFS($J$4:J2294,J2294)&gt;1,1,0)))</f>
        <v/>
      </c>
      <c r="O2294" s="39">
        <f>IF(L2294&lt;&gt;1,"",IF(J2294="",0,IFERROR(MATCH(J2294,'分け方の表'!$M$4:$M$53,0),0)))</f>
        <v/>
      </c>
      <c r="P2294" s="39">
        <f>IF(L2294&lt;&gt;1,"",IF(SUMPRODUCT((COUNTIFS(C2294,"*"&amp;'分け方の表'!$F$4:$F$23&amp;"*")&gt;0)*('分け方の表'!$F$4:$F$23&lt;&gt;"")*'分け方の表'!$I$4:$I$23)=0,99,1+COUNTIFS('分け方の表'!$I$4:$I$23,"&gt;"&amp;SUMPRODUCT((COUNTIFS(C2294,"*"&amp;'分け方の表'!$F$4:$F$23&amp;"*")&gt;0)*('分け方の表'!$F$4:$F$23&lt;&gt;"")*'分け方の表'!$I$4:$I$23))))</f>
        <v/>
      </c>
      <c r="Q2294" s="39">
        <f>IF(L2294&lt;&gt;1,"",IF(P2294&gt;=99,"",INDEX('分け方の表'!$G$4:$G$23,P2294)&amp;""))</f>
        <v/>
      </c>
      <c r="R2294" s="39">
        <f>IF(L2294&lt;&gt;1,"",IF((F2294="収入")*(G2294="給与")*(E2294&lt;&gt;"")*(COUNTIFS('分け方の表'!$J$4:$J$13,E2294)&gt;0),INDEX('分け方の表'!$K$4:$K$13,MATCH(E2294,'分け方の表'!$J$4:$J$13,0))&amp;"",IFERROR(INDEX('分け方の表'!$C$4:$C$103,MATCH(F2294&amp;"|"&amp;G2294,'分け方の表'!$D$4:$D$103,0))&amp;"",IFERROR(INDEX('分け方の表'!$C$4:$C$103,MATCH(F2294&amp;"|（ほか全部）",'分け方の表'!$D$4:$D$103,0))&amp;"","未分類"))))</f>
        <v/>
      </c>
      <c r="S2294" s="39">
        <f>IF(L2294&lt;&gt;1,"",IF(N2294=1,"",IF(IF(O2294&gt;0,INDEX('分け方の表'!$N$4:$N$53,O2294)&amp;"","")&lt;&gt;"",IF(INDEX('分け方の表'!$N$4:$N$53,O2294)="（数えない）","",INDEX('分け方の表'!$N$4:$N$53,O2294)&amp;""),IF(I2294&amp;""="1",IF((Q2294&lt;&gt;"")*(D2294&lt;0)*(IFERROR(INDEX('入力'!$E$30:$E$88,MATCH(Q2294,'入力'!$A$30:$A$88,0)),"")="貯める・増やす"),Q2294,""),IF(A2294&amp;""="0","",IF(Q2294&lt;&gt;"",Q2294,R2294))))))</f>
        <v/>
      </c>
      <c r="T2294" s="56">
        <f>IF(S2294="","",IF(IFERROR(INDEX('入力'!$E$30:$E$88,MATCH(S2294,'入力'!$A$30:$A$88,0)),"")="入るお金",D2294,-D2294))</f>
        <v/>
      </c>
      <c r="U2294" s="39">
        <f>IF(L2294="","",IF(L2294&lt;&gt;1,"見出しなど",IF(N2294=1,"重なり",IF(S2294="",IF(O2294&gt;0,"数えない（直した）",IF(I2294&amp;""="1","振替",IF(A2294&amp;""="0","計算対象外","数えない"))),IF(COUNTIFS('入力'!$A$30:$A$88,S2294)=0,"一覧にない費目",IF(O2294&gt;0,"直した",IF(S2294="未分類","未分類","OK")))))))</f>
        <v/>
      </c>
    </row>
    <row r="2295">
      <c r="A2295" s="40" t="n"/>
      <c r="B2295" s="34" t="n"/>
      <c r="C2295" s="35" t="n"/>
      <c r="D2295" s="36" t="n"/>
      <c r="E2295" s="35" t="n"/>
      <c r="F2295" s="35" t="n"/>
      <c r="G2295" s="35" t="n"/>
      <c r="H2295" s="35" t="n"/>
      <c r="I2295" s="40" t="n"/>
      <c r="J2295" s="35" t="n"/>
      <c r="L2295" s="39">
        <f>IF(B2295="","",IFERROR(YEAR(B2295)*0+D2295*0+1,0))</f>
        <v/>
      </c>
      <c r="M2295" s="55">
        <f>IF(L2295&lt;&gt;1,"",IF(O2295&gt;0,IF(INDEX('分け方の表'!$O$4:$O$53,O2295)&lt;&gt;"",DATE(YEAR(INDEX('分け方の表'!$O$4:$O$53,O2295)),MONTH(INDEX('分け方の表'!$O$4:$O$53,O2295)),1),DATE(YEAR(B2295),MONTH(B2295),1)),DATE(YEAR(B2295),MONTH(B2295),1)))</f>
        <v/>
      </c>
      <c r="N2295" s="39">
        <f>IF(L2295&lt;&gt;1,"",IF(J2295="",0,IF(COUNTIFS($J$4:J2295,J2295)&gt;1,1,0)))</f>
        <v/>
      </c>
      <c r="O2295" s="39">
        <f>IF(L2295&lt;&gt;1,"",IF(J2295="",0,IFERROR(MATCH(J2295,'分け方の表'!$M$4:$M$53,0),0)))</f>
        <v/>
      </c>
      <c r="P2295" s="39">
        <f>IF(L2295&lt;&gt;1,"",IF(SUMPRODUCT((COUNTIFS(C2295,"*"&amp;'分け方の表'!$F$4:$F$23&amp;"*")&gt;0)*('分け方の表'!$F$4:$F$23&lt;&gt;"")*'分け方の表'!$I$4:$I$23)=0,99,1+COUNTIFS('分け方の表'!$I$4:$I$23,"&gt;"&amp;SUMPRODUCT((COUNTIFS(C2295,"*"&amp;'分け方の表'!$F$4:$F$23&amp;"*")&gt;0)*('分け方の表'!$F$4:$F$23&lt;&gt;"")*'分け方の表'!$I$4:$I$23))))</f>
        <v/>
      </c>
      <c r="Q2295" s="39">
        <f>IF(L2295&lt;&gt;1,"",IF(P2295&gt;=99,"",INDEX('分け方の表'!$G$4:$G$23,P2295)&amp;""))</f>
        <v/>
      </c>
      <c r="R2295" s="39">
        <f>IF(L2295&lt;&gt;1,"",IF((F2295="収入")*(G2295="給与")*(E2295&lt;&gt;"")*(COUNTIFS('分け方の表'!$J$4:$J$13,E2295)&gt;0),INDEX('分け方の表'!$K$4:$K$13,MATCH(E2295,'分け方の表'!$J$4:$J$13,0))&amp;"",IFERROR(INDEX('分け方の表'!$C$4:$C$103,MATCH(F2295&amp;"|"&amp;G2295,'分け方の表'!$D$4:$D$103,0))&amp;"",IFERROR(INDEX('分け方の表'!$C$4:$C$103,MATCH(F2295&amp;"|（ほか全部）",'分け方の表'!$D$4:$D$103,0))&amp;"","未分類"))))</f>
        <v/>
      </c>
      <c r="S2295" s="39">
        <f>IF(L2295&lt;&gt;1,"",IF(N2295=1,"",IF(IF(O2295&gt;0,INDEX('分け方の表'!$N$4:$N$53,O2295)&amp;"","")&lt;&gt;"",IF(INDEX('分け方の表'!$N$4:$N$53,O2295)="（数えない）","",INDEX('分け方の表'!$N$4:$N$53,O2295)&amp;""),IF(I2295&amp;""="1",IF((Q2295&lt;&gt;"")*(D2295&lt;0)*(IFERROR(INDEX('入力'!$E$30:$E$88,MATCH(Q2295,'入力'!$A$30:$A$88,0)),"")="貯める・増やす"),Q2295,""),IF(A2295&amp;""="0","",IF(Q2295&lt;&gt;"",Q2295,R2295))))))</f>
        <v/>
      </c>
      <c r="T2295" s="56">
        <f>IF(S2295="","",IF(IFERROR(INDEX('入力'!$E$30:$E$88,MATCH(S2295,'入力'!$A$30:$A$88,0)),"")="入るお金",D2295,-D2295))</f>
        <v/>
      </c>
      <c r="U2295" s="39">
        <f>IF(L2295="","",IF(L2295&lt;&gt;1,"見出しなど",IF(N2295=1,"重なり",IF(S2295="",IF(O2295&gt;0,"数えない（直した）",IF(I2295&amp;""="1","振替",IF(A2295&amp;""="0","計算対象外","数えない"))),IF(COUNTIFS('入力'!$A$30:$A$88,S2295)=0,"一覧にない費目",IF(O2295&gt;0,"直した",IF(S2295="未分類","未分類","OK")))))))</f>
        <v/>
      </c>
    </row>
    <row r="2296">
      <c r="A2296" s="40" t="n"/>
      <c r="B2296" s="34" t="n"/>
      <c r="C2296" s="35" t="n"/>
      <c r="D2296" s="36" t="n"/>
      <c r="E2296" s="35" t="n"/>
      <c r="F2296" s="35" t="n"/>
      <c r="G2296" s="35" t="n"/>
      <c r="H2296" s="35" t="n"/>
      <c r="I2296" s="40" t="n"/>
      <c r="J2296" s="35" t="n"/>
      <c r="L2296" s="39">
        <f>IF(B2296="","",IFERROR(YEAR(B2296)*0+D2296*0+1,0))</f>
        <v/>
      </c>
      <c r="M2296" s="55">
        <f>IF(L2296&lt;&gt;1,"",IF(O2296&gt;0,IF(INDEX('分け方の表'!$O$4:$O$53,O2296)&lt;&gt;"",DATE(YEAR(INDEX('分け方の表'!$O$4:$O$53,O2296)),MONTH(INDEX('分け方の表'!$O$4:$O$53,O2296)),1),DATE(YEAR(B2296),MONTH(B2296),1)),DATE(YEAR(B2296),MONTH(B2296),1)))</f>
        <v/>
      </c>
      <c r="N2296" s="39">
        <f>IF(L2296&lt;&gt;1,"",IF(J2296="",0,IF(COUNTIFS($J$4:J2296,J2296)&gt;1,1,0)))</f>
        <v/>
      </c>
      <c r="O2296" s="39">
        <f>IF(L2296&lt;&gt;1,"",IF(J2296="",0,IFERROR(MATCH(J2296,'分け方の表'!$M$4:$M$53,0),0)))</f>
        <v/>
      </c>
      <c r="P2296" s="39">
        <f>IF(L2296&lt;&gt;1,"",IF(SUMPRODUCT((COUNTIFS(C2296,"*"&amp;'分け方の表'!$F$4:$F$23&amp;"*")&gt;0)*('分け方の表'!$F$4:$F$23&lt;&gt;"")*'分け方の表'!$I$4:$I$23)=0,99,1+COUNTIFS('分け方の表'!$I$4:$I$23,"&gt;"&amp;SUMPRODUCT((COUNTIFS(C2296,"*"&amp;'分け方の表'!$F$4:$F$23&amp;"*")&gt;0)*('分け方の表'!$F$4:$F$23&lt;&gt;"")*'分け方の表'!$I$4:$I$23))))</f>
        <v/>
      </c>
      <c r="Q2296" s="39">
        <f>IF(L2296&lt;&gt;1,"",IF(P2296&gt;=99,"",INDEX('分け方の表'!$G$4:$G$23,P2296)&amp;""))</f>
        <v/>
      </c>
      <c r="R2296" s="39">
        <f>IF(L2296&lt;&gt;1,"",IF((F2296="収入")*(G2296="給与")*(E2296&lt;&gt;"")*(COUNTIFS('分け方の表'!$J$4:$J$13,E2296)&gt;0),INDEX('分け方の表'!$K$4:$K$13,MATCH(E2296,'分け方の表'!$J$4:$J$13,0))&amp;"",IFERROR(INDEX('分け方の表'!$C$4:$C$103,MATCH(F2296&amp;"|"&amp;G2296,'分け方の表'!$D$4:$D$103,0))&amp;"",IFERROR(INDEX('分け方の表'!$C$4:$C$103,MATCH(F2296&amp;"|（ほか全部）",'分け方の表'!$D$4:$D$103,0))&amp;"","未分類"))))</f>
        <v/>
      </c>
      <c r="S2296" s="39">
        <f>IF(L2296&lt;&gt;1,"",IF(N2296=1,"",IF(IF(O2296&gt;0,INDEX('分け方の表'!$N$4:$N$53,O2296)&amp;"","")&lt;&gt;"",IF(INDEX('分け方の表'!$N$4:$N$53,O2296)="（数えない）","",INDEX('分け方の表'!$N$4:$N$53,O2296)&amp;""),IF(I2296&amp;""="1",IF((Q2296&lt;&gt;"")*(D2296&lt;0)*(IFERROR(INDEX('入力'!$E$30:$E$88,MATCH(Q2296,'入力'!$A$30:$A$88,0)),"")="貯める・増やす"),Q2296,""),IF(A2296&amp;""="0","",IF(Q2296&lt;&gt;"",Q2296,R2296))))))</f>
        <v/>
      </c>
      <c r="T2296" s="56">
        <f>IF(S2296="","",IF(IFERROR(INDEX('入力'!$E$30:$E$88,MATCH(S2296,'入力'!$A$30:$A$88,0)),"")="入るお金",D2296,-D2296))</f>
        <v/>
      </c>
      <c r="U2296" s="39">
        <f>IF(L2296="","",IF(L2296&lt;&gt;1,"見出しなど",IF(N2296=1,"重なり",IF(S2296="",IF(O2296&gt;0,"数えない（直した）",IF(I2296&amp;""="1","振替",IF(A2296&amp;""="0","計算対象外","数えない"))),IF(COUNTIFS('入力'!$A$30:$A$88,S2296)=0,"一覧にない費目",IF(O2296&gt;0,"直した",IF(S2296="未分類","未分類","OK")))))))</f>
        <v/>
      </c>
    </row>
    <row r="2297">
      <c r="A2297" s="40" t="n"/>
      <c r="B2297" s="34" t="n"/>
      <c r="C2297" s="35" t="n"/>
      <c r="D2297" s="36" t="n"/>
      <c r="E2297" s="35" t="n"/>
      <c r="F2297" s="35" t="n"/>
      <c r="G2297" s="35" t="n"/>
      <c r="H2297" s="35" t="n"/>
      <c r="I2297" s="40" t="n"/>
      <c r="J2297" s="35" t="n"/>
      <c r="L2297" s="39">
        <f>IF(B2297="","",IFERROR(YEAR(B2297)*0+D2297*0+1,0))</f>
        <v/>
      </c>
      <c r="M2297" s="55">
        <f>IF(L2297&lt;&gt;1,"",IF(O2297&gt;0,IF(INDEX('分け方の表'!$O$4:$O$53,O2297)&lt;&gt;"",DATE(YEAR(INDEX('分け方の表'!$O$4:$O$53,O2297)),MONTH(INDEX('分け方の表'!$O$4:$O$53,O2297)),1),DATE(YEAR(B2297),MONTH(B2297),1)),DATE(YEAR(B2297),MONTH(B2297),1)))</f>
        <v/>
      </c>
      <c r="N2297" s="39">
        <f>IF(L2297&lt;&gt;1,"",IF(J2297="",0,IF(COUNTIFS($J$4:J2297,J2297)&gt;1,1,0)))</f>
        <v/>
      </c>
      <c r="O2297" s="39">
        <f>IF(L2297&lt;&gt;1,"",IF(J2297="",0,IFERROR(MATCH(J2297,'分け方の表'!$M$4:$M$53,0),0)))</f>
        <v/>
      </c>
      <c r="P2297" s="39">
        <f>IF(L2297&lt;&gt;1,"",IF(SUMPRODUCT((COUNTIFS(C2297,"*"&amp;'分け方の表'!$F$4:$F$23&amp;"*")&gt;0)*('分け方の表'!$F$4:$F$23&lt;&gt;"")*'分け方の表'!$I$4:$I$23)=0,99,1+COUNTIFS('分け方の表'!$I$4:$I$23,"&gt;"&amp;SUMPRODUCT((COUNTIFS(C2297,"*"&amp;'分け方の表'!$F$4:$F$23&amp;"*")&gt;0)*('分け方の表'!$F$4:$F$23&lt;&gt;"")*'分け方の表'!$I$4:$I$23))))</f>
        <v/>
      </c>
      <c r="Q2297" s="39">
        <f>IF(L2297&lt;&gt;1,"",IF(P2297&gt;=99,"",INDEX('分け方の表'!$G$4:$G$23,P2297)&amp;""))</f>
        <v/>
      </c>
      <c r="R2297" s="39">
        <f>IF(L2297&lt;&gt;1,"",IF((F2297="収入")*(G2297="給与")*(E2297&lt;&gt;"")*(COUNTIFS('分け方の表'!$J$4:$J$13,E2297)&gt;0),INDEX('分け方の表'!$K$4:$K$13,MATCH(E2297,'分け方の表'!$J$4:$J$13,0))&amp;"",IFERROR(INDEX('分け方の表'!$C$4:$C$103,MATCH(F2297&amp;"|"&amp;G2297,'分け方の表'!$D$4:$D$103,0))&amp;"",IFERROR(INDEX('分け方の表'!$C$4:$C$103,MATCH(F2297&amp;"|（ほか全部）",'分け方の表'!$D$4:$D$103,0))&amp;"","未分類"))))</f>
        <v/>
      </c>
      <c r="S2297" s="39">
        <f>IF(L2297&lt;&gt;1,"",IF(N2297=1,"",IF(IF(O2297&gt;0,INDEX('分け方の表'!$N$4:$N$53,O2297)&amp;"","")&lt;&gt;"",IF(INDEX('分け方の表'!$N$4:$N$53,O2297)="（数えない）","",INDEX('分け方の表'!$N$4:$N$53,O2297)&amp;""),IF(I2297&amp;""="1",IF((Q2297&lt;&gt;"")*(D2297&lt;0)*(IFERROR(INDEX('入力'!$E$30:$E$88,MATCH(Q2297,'入力'!$A$30:$A$88,0)),"")="貯める・増やす"),Q2297,""),IF(A2297&amp;""="0","",IF(Q2297&lt;&gt;"",Q2297,R2297))))))</f>
        <v/>
      </c>
      <c r="T2297" s="56">
        <f>IF(S2297="","",IF(IFERROR(INDEX('入力'!$E$30:$E$88,MATCH(S2297,'入力'!$A$30:$A$88,0)),"")="入るお金",D2297,-D2297))</f>
        <v/>
      </c>
      <c r="U2297" s="39">
        <f>IF(L2297="","",IF(L2297&lt;&gt;1,"見出しなど",IF(N2297=1,"重なり",IF(S2297="",IF(O2297&gt;0,"数えない（直した）",IF(I2297&amp;""="1","振替",IF(A2297&amp;""="0","計算対象外","数えない"))),IF(COUNTIFS('入力'!$A$30:$A$88,S2297)=0,"一覧にない費目",IF(O2297&gt;0,"直した",IF(S2297="未分類","未分類","OK")))))))</f>
        <v/>
      </c>
    </row>
    <row r="2298">
      <c r="A2298" s="40" t="n"/>
      <c r="B2298" s="34" t="n"/>
      <c r="C2298" s="35" t="n"/>
      <c r="D2298" s="36" t="n"/>
      <c r="E2298" s="35" t="n"/>
      <c r="F2298" s="35" t="n"/>
      <c r="G2298" s="35" t="n"/>
      <c r="H2298" s="35" t="n"/>
      <c r="I2298" s="40" t="n"/>
      <c r="J2298" s="35" t="n"/>
      <c r="L2298" s="39">
        <f>IF(B2298="","",IFERROR(YEAR(B2298)*0+D2298*0+1,0))</f>
        <v/>
      </c>
      <c r="M2298" s="55">
        <f>IF(L2298&lt;&gt;1,"",IF(O2298&gt;0,IF(INDEX('分け方の表'!$O$4:$O$53,O2298)&lt;&gt;"",DATE(YEAR(INDEX('分け方の表'!$O$4:$O$53,O2298)),MONTH(INDEX('分け方の表'!$O$4:$O$53,O2298)),1),DATE(YEAR(B2298),MONTH(B2298),1)),DATE(YEAR(B2298),MONTH(B2298),1)))</f>
        <v/>
      </c>
      <c r="N2298" s="39">
        <f>IF(L2298&lt;&gt;1,"",IF(J2298="",0,IF(COUNTIFS($J$4:J2298,J2298)&gt;1,1,0)))</f>
        <v/>
      </c>
      <c r="O2298" s="39">
        <f>IF(L2298&lt;&gt;1,"",IF(J2298="",0,IFERROR(MATCH(J2298,'分け方の表'!$M$4:$M$53,0),0)))</f>
        <v/>
      </c>
      <c r="P2298" s="39">
        <f>IF(L2298&lt;&gt;1,"",IF(SUMPRODUCT((COUNTIFS(C2298,"*"&amp;'分け方の表'!$F$4:$F$23&amp;"*")&gt;0)*('分け方の表'!$F$4:$F$23&lt;&gt;"")*'分け方の表'!$I$4:$I$23)=0,99,1+COUNTIFS('分け方の表'!$I$4:$I$23,"&gt;"&amp;SUMPRODUCT((COUNTIFS(C2298,"*"&amp;'分け方の表'!$F$4:$F$23&amp;"*")&gt;0)*('分け方の表'!$F$4:$F$23&lt;&gt;"")*'分け方の表'!$I$4:$I$23))))</f>
        <v/>
      </c>
      <c r="Q2298" s="39">
        <f>IF(L2298&lt;&gt;1,"",IF(P2298&gt;=99,"",INDEX('分け方の表'!$G$4:$G$23,P2298)&amp;""))</f>
        <v/>
      </c>
      <c r="R2298" s="39">
        <f>IF(L2298&lt;&gt;1,"",IF((F2298="収入")*(G2298="給与")*(E2298&lt;&gt;"")*(COUNTIFS('分け方の表'!$J$4:$J$13,E2298)&gt;0),INDEX('分け方の表'!$K$4:$K$13,MATCH(E2298,'分け方の表'!$J$4:$J$13,0))&amp;"",IFERROR(INDEX('分け方の表'!$C$4:$C$103,MATCH(F2298&amp;"|"&amp;G2298,'分け方の表'!$D$4:$D$103,0))&amp;"",IFERROR(INDEX('分け方の表'!$C$4:$C$103,MATCH(F2298&amp;"|（ほか全部）",'分け方の表'!$D$4:$D$103,0))&amp;"","未分類"))))</f>
        <v/>
      </c>
      <c r="S2298" s="39">
        <f>IF(L2298&lt;&gt;1,"",IF(N2298=1,"",IF(IF(O2298&gt;0,INDEX('分け方の表'!$N$4:$N$53,O2298)&amp;"","")&lt;&gt;"",IF(INDEX('分け方の表'!$N$4:$N$53,O2298)="（数えない）","",INDEX('分け方の表'!$N$4:$N$53,O2298)&amp;""),IF(I2298&amp;""="1",IF((Q2298&lt;&gt;"")*(D2298&lt;0)*(IFERROR(INDEX('入力'!$E$30:$E$88,MATCH(Q2298,'入力'!$A$30:$A$88,0)),"")="貯める・増やす"),Q2298,""),IF(A2298&amp;""="0","",IF(Q2298&lt;&gt;"",Q2298,R2298))))))</f>
        <v/>
      </c>
      <c r="T2298" s="56">
        <f>IF(S2298="","",IF(IFERROR(INDEX('入力'!$E$30:$E$88,MATCH(S2298,'入力'!$A$30:$A$88,0)),"")="入るお金",D2298,-D2298))</f>
        <v/>
      </c>
      <c r="U2298" s="39">
        <f>IF(L2298="","",IF(L2298&lt;&gt;1,"見出しなど",IF(N2298=1,"重なり",IF(S2298="",IF(O2298&gt;0,"数えない（直した）",IF(I2298&amp;""="1","振替",IF(A2298&amp;""="0","計算対象外","数えない"))),IF(COUNTIFS('入力'!$A$30:$A$88,S2298)=0,"一覧にない費目",IF(O2298&gt;0,"直した",IF(S2298="未分類","未分類","OK")))))))</f>
        <v/>
      </c>
    </row>
    <row r="2299">
      <c r="A2299" s="40" t="n"/>
      <c r="B2299" s="34" t="n"/>
      <c r="C2299" s="35" t="n"/>
      <c r="D2299" s="36" t="n"/>
      <c r="E2299" s="35" t="n"/>
      <c r="F2299" s="35" t="n"/>
      <c r="G2299" s="35" t="n"/>
      <c r="H2299" s="35" t="n"/>
      <c r="I2299" s="40" t="n"/>
      <c r="J2299" s="35" t="n"/>
      <c r="L2299" s="39">
        <f>IF(B2299="","",IFERROR(YEAR(B2299)*0+D2299*0+1,0))</f>
        <v/>
      </c>
      <c r="M2299" s="55">
        <f>IF(L2299&lt;&gt;1,"",IF(O2299&gt;0,IF(INDEX('分け方の表'!$O$4:$O$53,O2299)&lt;&gt;"",DATE(YEAR(INDEX('分け方の表'!$O$4:$O$53,O2299)),MONTH(INDEX('分け方の表'!$O$4:$O$53,O2299)),1),DATE(YEAR(B2299),MONTH(B2299),1)),DATE(YEAR(B2299),MONTH(B2299),1)))</f>
        <v/>
      </c>
      <c r="N2299" s="39">
        <f>IF(L2299&lt;&gt;1,"",IF(J2299="",0,IF(COUNTIFS($J$4:J2299,J2299)&gt;1,1,0)))</f>
        <v/>
      </c>
      <c r="O2299" s="39">
        <f>IF(L2299&lt;&gt;1,"",IF(J2299="",0,IFERROR(MATCH(J2299,'分け方の表'!$M$4:$M$53,0),0)))</f>
        <v/>
      </c>
      <c r="P2299" s="39">
        <f>IF(L2299&lt;&gt;1,"",IF(SUMPRODUCT((COUNTIFS(C2299,"*"&amp;'分け方の表'!$F$4:$F$23&amp;"*")&gt;0)*('分け方の表'!$F$4:$F$23&lt;&gt;"")*'分け方の表'!$I$4:$I$23)=0,99,1+COUNTIFS('分け方の表'!$I$4:$I$23,"&gt;"&amp;SUMPRODUCT((COUNTIFS(C2299,"*"&amp;'分け方の表'!$F$4:$F$23&amp;"*")&gt;0)*('分け方の表'!$F$4:$F$23&lt;&gt;"")*'分け方の表'!$I$4:$I$23))))</f>
        <v/>
      </c>
      <c r="Q2299" s="39">
        <f>IF(L2299&lt;&gt;1,"",IF(P2299&gt;=99,"",INDEX('分け方の表'!$G$4:$G$23,P2299)&amp;""))</f>
        <v/>
      </c>
      <c r="R2299" s="39">
        <f>IF(L2299&lt;&gt;1,"",IF((F2299="収入")*(G2299="給与")*(E2299&lt;&gt;"")*(COUNTIFS('分け方の表'!$J$4:$J$13,E2299)&gt;0),INDEX('分け方の表'!$K$4:$K$13,MATCH(E2299,'分け方の表'!$J$4:$J$13,0))&amp;"",IFERROR(INDEX('分け方の表'!$C$4:$C$103,MATCH(F2299&amp;"|"&amp;G2299,'分け方の表'!$D$4:$D$103,0))&amp;"",IFERROR(INDEX('分け方の表'!$C$4:$C$103,MATCH(F2299&amp;"|（ほか全部）",'分け方の表'!$D$4:$D$103,0))&amp;"","未分類"))))</f>
        <v/>
      </c>
      <c r="S2299" s="39">
        <f>IF(L2299&lt;&gt;1,"",IF(N2299=1,"",IF(IF(O2299&gt;0,INDEX('分け方の表'!$N$4:$N$53,O2299)&amp;"","")&lt;&gt;"",IF(INDEX('分け方の表'!$N$4:$N$53,O2299)="（数えない）","",INDEX('分け方の表'!$N$4:$N$53,O2299)&amp;""),IF(I2299&amp;""="1",IF((Q2299&lt;&gt;"")*(D2299&lt;0)*(IFERROR(INDEX('入力'!$E$30:$E$88,MATCH(Q2299,'入力'!$A$30:$A$88,0)),"")="貯める・増やす"),Q2299,""),IF(A2299&amp;""="0","",IF(Q2299&lt;&gt;"",Q2299,R2299))))))</f>
        <v/>
      </c>
      <c r="T2299" s="56">
        <f>IF(S2299="","",IF(IFERROR(INDEX('入力'!$E$30:$E$88,MATCH(S2299,'入力'!$A$30:$A$88,0)),"")="入るお金",D2299,-D2299))</f>
        <v/>
      </c>
      <c r="U2299" s="39">
        <f>IF(L2299="","",IF(L2299&lt;&gt;1,"見出しなど",IF(N2299=1,"重なり",IF(S2299="",IF(O2299&gt;0,"数えない（直した）",IF(I2299&amp;""="1","振替",IF(A2299&amp;""="0","計算対象外","数えない"))),IF(COUNTIFS('入力'!$A$30:$A$88,S2299)=0,"一覧にない費目",IF(O2299&gt;0,"直した",IF(S2299="未分類","未分類","OK")))))))</f>
        <v/>
      </c>
    </row>
    <row r="2300">
      <c r="A2300" s="40" t="n"/>
      <c r="B2300" s="34" t="n"/>
      <c r="C2300" s="35" t="n"/>
      <c r="D2300" s="36" t="n"/>
      <c r="E2300" s="35" t="n"/>
      <c r="F2300" s="35" t="n"/>
      <c r="G2300" s="35" t="n"/>
      <c r="H2300" s="35" t="n"/>
      <c r="I2300" s="40" t="n"/>
      <c r="J2300" s="35" t="n"/>
      <c r="L2300" s="39">
        <f>IF(B2300="","",IFERROR(YEAR(B2300)*0+D2300*0+1,0))</f>
        <v/>
      </c>
      <c r="M2300" s="55">
        <f>IF(L2300&lt;&gt;1,"",IF(O2300&gt;0,IF(INDEX('分け方の表'!$O$4:$O$53,O2300)&lt;&gt;"",DATE(YEAR(INDEX('分け方の表'!$O$4:$O$53,O2300)),MONTH(INDEX('分け方の表'!$O$4:$O$53,O2300)),1),DATE(YEAR(B2300),MONTH(B2300),1)),DATE(YEAR(B2300),MONTH(B2300),1)))</f>
        <v/>
      </c>
      <c r="N2300" s="39">
        <f>IF(L2300&lt;&gt;1,"",IF(J2300="",0,IF(COUNTIFS($J$4:J2300,J2300)&gt;1,1,0)))</f>
        <v/>
      </c>
      <c r="O2300" s="39">
        <f>IF(L2300&lt;&gt;1,"",IF(J2300="",0,IFERROR(MATCH(J2300,'分け方の表'!$M$4:$M$53,0),0)))</f>
        <v/>
      </c>
      <c r="P2300" s="39">
        <f>IF(L2300&lt;&gt;1,"",IF(SUMPRODUCT((COUNTIFS(C2300,"*"&amp;'分け方の表'!$F$4:$F$23&amp;"*")&gt;0)*('分け方の表'!$F$4:$F$23&lt;&gt;"")*'分け方の表'!$I$4:$I$23)=0,99,1+COUNTIFS('分け方の表'!$I$4:$I$23,"&gt;"&amp;SUMPRODUCT((COUNTIFS(C2300,"*"&amp;'分け方の表'!$F$4:$F$23&amp;"*")&gt;0)*('分け方の表'!$F$4:$F$23&lt;&gt;"")*'分け方の表'!$I$4:$I$23))))</f>
        <v/>
      </c>
      <c r="Q2300" s="39">
        <f>IF(L2300&lt;&gt;1,"",IF(P2300&gt;=99,"",INDEX('分け方の表'!$G$4:$G$23,P2300)&amp;""))</f>
        <v/>
      </c>
      <c r="R2300" s="39">
        <f>IF(L2300&lt;&gt;1,"",IF((F2300="収入")*(G2300="給与")*(E2300&lt;&gt;"")*(COUNTIFS('分け方の表'!$J$4:$J$13,E2300)&gt;0),INDEX('分け方の表'!$K$4:$K$13,MATCH(E2300,'分け方の表'!$J$4:$J$13,0))&amp;"",IFERROR(INDEX('分け方の表'!$C$4:$C$103,MATCH(F2300&amp;"|"&amp;G2300,'分け方の表'!$D$4:$D$103,0))&amp;"",IFERROR(INDEX('分け方の表'!$C$4:$C$103,MATCH(F2300&amp;"|（ほか全部）",'分け方の表'!$D$4:$D$103,0))&amp;"","未分類"))))</f>
        <v/>
      </c>
      <c r="S2300" s="39">
        <f>IF(L2300&lt;&gt;1,"",IF(N2300=1,"",IF(IF(O2300&gt;0,INDEX('分け方の表'!$N$4:$N$53,O2300)&amp;"","")&lt;&gt;"",IF(INDEX('分け方の表'!$N$4:$N$53,O2300)="（数えない）","",INDEX('分け方の表'!$N$4:$N$53,O2300)&amp;""),IF(I2300&amp;""="1",IF((Q2300&lt;&gt;"")*(D2300&lt;0)*(IFERROR(INDEX('入力'!$E$30:$E$88,MATCH(Q2300,'入力'!$A$30:$A$88,0)),"")="貯める・増やす"),Q2300,""),IF(A2300&amp;""="0","",IF(Q2300&lt;&gt;"",Q2300,R2300))))))</f>
        <v/>
      </c>
      <c r="T2300" s="56">
        <f>IF(S2300="","",IF(IFERROR(INDEX('入力'!$E$30:$E$88,MATCH(S2300,'入力'!$A$30:$A$88,0)),"")="入るお金",D2300,-D2300))</f>
        <v/>
      </c>
      <c r="U2300" s="39">
        <f>IF(L2300="","",IF(L2300&lt;&gt;1,"見出しなど",IF(N2300=1,"重なり",IF(S2300="",IF(O2300&gt;0,"数えない（直した）",IF(I2300&amp;""="1","振替",IF(A2300&amp;""="0","計算対象外","数えない"))),IF(COUNTIFS('入力'!$A$30:$A$88,S2300)=0,"一覧にない費目",IF(O2300&gt;0,"直した",IF(S2300="未分類","未分類","OK")))))))</f>
        <v/>
      </c>
    </row>
    <row r="2301">
      <c r="A2301" s="40" t="n"/>
      <c r="B2301" s="34" t="n"/>
      <c r="C2301" s="35" t="n"/>
      <c r="D2301" s="36" t="n"/>
      <c r="E2301" s="35" t="n"/>
      <c r="F2301" s="35" t="n"/>
      <c r="G2301" s="35" t="n"/>
      <c r="H2301" s="35" t="n"/>
      <c r="I2301" s="40" t="n"/>
      <c r="J2301" s="35" t="n"/>
      <c r="L2301" s="39">
        <f>IF(B2301="","",IFERROR(YEAR(B2301)*0+D2301*0+1,0))</f>
        <v/>
      </c>
      <c r="M2301" s="55">
        <f>IF(L2301&lt;&gt;1,"",IF(O2301&gt;0,IF(INDEX('分け方の表'!$O$4:$O$53,O2301)&lt;&gt;"",DATE(YEAR(INDEX('分け方の表'!$O$4:$O$53,O2301)),MONTH(INDEX('分け方の表'!$O$4:$O$53,O2301)),1),DATE(YEAR(B2301),MONTH(B2301),1)),DATE(YEAR(B2301),MONTH(B2301),1)))</f>
        <v/>
      </c>
      <c r="N2301" s="39">
        <f>IF(L2301&lt;&gt;1,"",IF(J2301="",0,IF(COUNTIFS($J$4:J2301,J2301)&gt;1,1,0)))</f>
        <v/>
      </c>
      <c r="O2301" s="39">
        <f>IF(L2301&lt;&gt;1,"",IF(J2301="",0,IFERROR(MATCH(J2301,'分け方の表'!$M$4:$M$53,0),0)))</f>
        <v/>
      </c>
      <c r="P2301" s="39">
        <f>IF(L2301&lt;&gt;1,"",IF(SUMPRODUCT((COUNTIFS(C2301,"*"&amp;'分け方の表'!$F$4:$F$23&amp;"*")&gt;0)*('分け方の表'!$F$4:$F$23&lt;&gt;"")*'分け方の表'!$I$4:$I$23)=0,99,1+COUNTIFS('分け方の表'!$I$4:$I$23,"&gt;"&amp;SUMPRODUCT((COUNTIFS(C2301,"*"&amp;'分け方の表'!$F$4:$F$23&amp;"*")&gt;0)*('分け方の表'!$F$4:$F$23&lt;&gt;"")*'分け方の表'!$I$4:$I$23))))</f>
        <v/>
      </c>
      <c r="Q2301" s="39">
        <f>IF(L2301&lt;&gt;1,"",IF(P2301&gt;=99,"",INDEX('分け方の表'!$G$4:$G$23,P2301)&amp;""))</f>
        <v/>
      </c>
      <c r="R2301" s="39">
        <f>IF(L2301&lt;&gt;1,"",IF((F2301="収入")*(G2301="給与")*(E2301&lt;&gt;"")*(COUNTIFS('分け方の表'!$J$4:$J$13,E2301)&gt;0),INDEX('分け方の表'!$K$4:$K$13,MATCH(E2301,'分け方の表'!$J$4:$J$13,0))&amp;"",IFERROR(INDEX('分け方の表'!$C$4:$C$103,MATCH(F2301&amp;"|"&amp;G2301,'分け方の表'!$D$4:$D$103,0))&amp;"",IFERROR(INDEX('分け方の表'!$C$4:$C$103,MATCH(F2301&amp;"|（ほか全部）",'分け方の表'!$D$4:$D$103,0))&amp;"","未分類"))))</f>
        <v/>
      </c>
      <c r="S2301" s="39">
        <f>IF(L2301&lt;&gt;1,"",IF(N2301=1,"",IF(IF(O2301&gt;0,INDEX('分け方の表'!$N$4:$N$53,O2301)&amp;"","")&lt;&gt;"",IF(INDEX('分け方の表'!$N$4:$N$53,O2301)="（数えない）","",INDEX('分け方の表'!$N$4:$N$53,O2301)&amp;""),IF(I2301&amp;""="1",IF((Q2301&lt;&gt;"")*(D2301&lt;0)*(IFERROR(INDEX('入力'!$E$30:$E$88,MATCH(Q2301,'入力'!$A$30:$A$88,0)),"")="貯める・増やす"),Q2301,""),IF(A2301&amp;""="0","",IF(Q2301&lt;&gt;"",Q2301,R2301))))))</f>
        <v/>
      </c>
      <c r="T2301" s="56">
        <f>IF(S2301="","",IF(IFERROR(INDEX('入力'!$E$30:$E$88,MATCH(S2301,'入力'!$A$30:$A$88,0)),"")="入るお金",D2301,-D2301))</f>
        <v/>
      </c>
      <c r="U2301" s="39">
        <f>IF(L2301="","",IF(L2301&lt;&gt;1,"見出しなど",IF(N2301=1,"重なり",IF(S2301="",IF(O2301&gt;0,"数えない（直した）",IF(I2301&amp;""="1","振替",IF(A2301&amp;""="0","計算対象外","数えない"))),IF(COUNTIFS('入力'!$A$30:$A$88,S2301)=0,"一覧にない費目",IF(O2301&gt;0,"直した",IF(S2301="未分類","未分類","OK")))))))</f>
        <v/>
      </c>
    </row>
    <row r="2302">
      <c r="A2302" s="40" t="n"/>
      <c r="B2302" s="34" t="n"/>
      <c r="C2302" s="35" t="n"/>
      <c r="D2302" s="36" t="n"/>
      <c r="E2302" s="35" t="n"/>
      <c r="F2302" s="35" t="n"/>
      <c r="G2302" s="35" t="n"/>
      <c r="H2302" s="35" t="n"/>
      <c r="I2302" s="40" t="n"/>
      <c r="J2302" s="35" t="n"/>
      <c r="L2302" s="39">
        <f>IF(B2302="","",IFERROR(YEAR(B2302)*0+D2302*0+1,0))</f>
        <v/>
      </c>
      <c r="M2302" s="55">
        <f>IF(L2302&lt;&gt;1,"",IF(O2302&gt;0,IF(INDEX('分け方の表'!$O$4:$O$53,O2302)&lt;&gt;"",DATE(YEAR(INDEX('分け方の表'!$O$4:$O$53,O2302)),MONTH(INDEX('分け方の表'!$O$4:$O$53,O2302)),1),DATE(YEAR(B2302),MONTH(B2302),1)),DATE(YEAR(B2302),MONTH(B2302),1)))</f>
        <v/>
      </c>
      <c r="N2302" s="39">
        <f>IF(L2302&lt;&gt;1,"",IF(J2302="",0,IF(COUNTIFS($J$4:J2302,J2302)&gt;1,1,0)))</f>
        <v/>
      </c>
      <c r="O2302" s="39">
        <f>IF(L2302&lt;&gt;1,"",IF(J2302="",0,IFERROR(MATCH(J2302,'分け方の表'!$M$4:$M$53,0),0)))</f>
        <v/>
      </c>
      <c r="P2302" s="39">
        <f>IF(L2302&lt;&gt;1,"",IF(SUMPRODUCT((COUNTIFS(C2302,"*"&amp;'分け方の表'!$F$4:$F$23&amp;"*")&gt;0)*('分け方の表'!$F$4:$F$23&lt;&gt;"")*'分け方の表'!$I$4:$I$23)=0,99,1+COUNTIFS('分け方の表'!$I$4:$I$23,"&gt;"&amp;SUMPRODUCT((COUNTIFS(C2302,"*"&amp;'分け方の表'!$F$4:$F$23&amp;"*")&gt;0)*('分け方の表'!$F$4:$F$23&lt;&gt;"")*'分け方の表'!$I$4:$I$23))))</f>
        <v/>
      </c>
      <c r="Q2302" s="39">
        <f>IF(L2302&lt;&gt;1,"",IF(P2302&gt;=99,"",INDEX('分け方の表'!$G$4:$G$23,P2302)&amp;""))</f>
        <v/>
      </c>
      <c r="R2302" s="39">
        <f>IF(L2302&lt;&gt;1,"",IF((F2302="収入")*(G2302="給与")*(E2302&lt;&gt;"")*(COUNTIFS('分け方の表'!$J$4:$J$13,E2302)&gt;0),INDEX('分け方の表'!$K$4:$K$13,MATCH(E2302,'分け方の表'!$J$4:$J$13,0))&amp;"",IFERROR(INDEX('分け方の表'!$C$4:$C$103,MATCH(F2302&amp;"|"&amp;G2302,'分け方の表'!$D$4:$D$103,0))&amp;"",IFERROR(INDEX('分け方の表'!$C$4:$C$103,MATCH(F2302&amp;"|（ほか全部）",'分け方の表'!$D$4:$D$103,0))&amp;"","未分類"))))</f>
        <v/>
      </c>
      <c r="S2302" s="39">
        <f>IF(L2302&lt;&gt;1,"",IF(N2302=1,"",IF(IF(O2302&gt;0,INDEX('分け方の表'!$N$4:$N$53,O2302)&amp;"","")&lt;&gt;"",IF(INDEX('分け方の表'!$N$4:$N$53,O2302)="（数えない）","",INDEX('分け方の表'!$N$4:$N$53,O2302)&amp;""),IF(I2302&amp;""="1",IF((Q2302&lt;&gt;"")*(D2302&lt;0)*(IFERROR(INDEX('入力'!$E$30:$E$88,MATCH(Q2302,'入力'!$A$30:$A$88,0)),"")="貯める・増やす"),Q2302,""),IF(A2302&amp;""="0","",IF(Q2302&lt;&gt;"",Q2302,R2302))))))</f>
        <v/>
      </c>
      <c r="T2302" s="56">
        <f>IF(S2302="","",IF(IFERROR(INDEX('入力'!$E$30:$E$88,MATCH(S2302,'入力'!$A$30:$A$88,0)),"")="入るお金",D2302,-D2302))</f>
        <v/>
      </c>
      <c r="U2302" s="39">
        <f>IF(L2302="","",IF(L2302&lt;&gt;1,"見出しなど",IF(N2302=1,"重なり",IF(S2302="",IF(O2302&gt;0,"数えない（直した）",IF(I2302&amp;""="1","振替",IF(A2302&amp;""="0","計算対象外","数えない"))),IF(COUNTIFS('入力'!$A$30:$A$88,S2302)=0,"一覧にない費目",IF(O2302&gt;0,"直した",IF(S2302="未分類","未分類","OK")))))))</f>
        <v/>
      </c>
    </row>
    <row r="2303">
      <c r="A2303" s="40" t="n"/>
      <c r="B2303" s="34" t="n"/>
      <c r="C2303" s="35" t="n"/>
      <c r="D2303" s="36" t="n"/>
      <c r="E2303" s="35" t="n"/>
      <c r="F2303" s="35" t="n"/>
      <c r="G2303" s="35" t="n"/>
      <c r="H2303" s="35" t="n"/>
      <c r="I2303" s="40" t="n"/>
      <c r="J2303" s="35" t="n"/>
      <c r="L2303" s="39">
        <f>IF(B2303="","",IFERROR(YEAR(B2303)*0+D2303*0+1,0))</f>
        <v/>
      </c>
      <c r="M2303" s="55">
        <f>IF(L2303&lt;&gt;1,"",IF(O2303&gt;0,IF(INDEX('分け方の表'!$O$4:$O$53,O2303)&lt;&gt;"",DATE(YEAR(INDEX('分け方の表'!$O$4:$O$53,O2303)),MONTH(INDEX('分け方の表'!$O$4:$O$53,O2303)),1),DATE(YEAR(B2303),MONTH(B2303),1)),DATE(YEAR(B2303),MONTH(B2303),1)))</f>
        <v/>
      </c>
      <c r="N2303" s="39">
        <f>IF(L2303&lt;&gt;1,"",IF(J2303="",0,IF(COUNTIFS($J$4:J2303,J2303)&gt;1,1,0)))</f>
        <v/>
      </c>
      <c r="O2303" s="39">
        <f>IF(L2303&lt;&gt;1,"",IF(J2303="",0,IFERROR(MATCH(J2303,'分け方の表'!$M$4:$M$53,0),0)))</f>
        <v/>
      </c>
      <c r="P2303" s="39">
        <f>IF(L2303&lt;&gt;1,"",IF(SUMPRODUCT((COUNTIFS(C2303,"*"&amp;'分け方の表'!$F$4:$F$23&amp;"*")&gt;0)*('分け方の表'!$F$4:$F$23&lt;&gt;"")*'分け方の表'!$I$4:$I$23)=0,99,1+COUNTIFS('分け方の表'!$I$4:$I$23,"&gt;"&amp;SUMPRODUCT((COUNTIFS(C2303,"*"&amp;'分け方の表'!$F$4:$F$23&amp;"*")&gt;0)*('分け方の表'!$F$4:$F$23&lt;&gt;"")*'分け方の表'!$I$4:$I$23))))</f>
        <v/>
      </c>
      <c r="Q2303" s="39">
        <f>IF(L2303&lt;&gt;1,"",IF(P2303&gt;=99,"",INDEX('分け方の表'!$G$4:$G$23,P2303)&amp;""))</f>
        <v/>
      </c>
      <c r="R2303" s="39">
        <f>IF(L2303&lt;&gt;1,"",IF((F2303="収入")*(G2303="給与")*(E2303&lt;&gt;"")*(COUNTIFS('分け方の表'!$J$4:$J$13,E2303)&gt;0),INDEX('分け方の表'!$K$4:$K$13,MATCH(E2303,'分け方の表'!$J$4:$J$13,0))&amp;"",IFERROR(INDEX('分け方の表'!$C$4:$C$103,MATCH(F2303&amp;"|"&amp;G2303,'分け方の表'!$D$4:$D$103,0))&amp;"",IFERROR(INDEX('分け方の表'!$C$4:$C$103,MATCH(F2303&amp;"|（ほか全部）",'分け方の表'!$D$4:$D$103,0))&amp;"","未分類"))))</f>
        <v/>
      </c>
      <c r="S2303" s="39">
        <f>IF(L2303&lt;&gt;1,"",IF(N2303=1,"",IF(IF(O2303&gt;0,INDEX('分け方の表'!$N$4:$N$53,O2303)&amp;"","")&lt;&gt;"",IF(INDEX('分け方の表'!$N$4:$N$53,O2303)="（数えない）","",INDEX('分け方の表'!$N$4:$N$53,O2303)&amp;""),IF(I2303&amp;""="1",IF((Q2303&lt;&gt;"")*(D2303&lt;0)*(IFERROR(INDEX('入力'!$E$30:$E$88,MATCH(Q2303,'入力'!$A$30:$A$88,0)),"")="貯める・増やす"),Q2303,""),IF(A2303&amp;""="0","",IF(Q2303&lt;&gt;"",Q2303,R2303))))))</f>
        <v/>
      </c>
      <c r="T2303" s="56">
        <f>IF(S2303="","",IF(IFERROR(INDEX('入力'!$E$30:$E$88,MATCH(S2303,'入力'!$A$30:$A$88,0)),"")="入るお金",D2303,-D2303))</f>
        <v/>
      </c>
      <c r="U2303" s="39">
        <f>IF(L2303="","",IF(L2303&lt;&gt;1,"見出しなど",IF(N2303=1,"重なり",IF(S2303="",IF(O2303&gt;0,"数えない（直した）",IF(I2303&amp;""="1","振替",IF(A2303&amp;""="0","計算対象外","数えない"))),IF(COUNTIFS('入力'!$A$30:$A$88,S2303)=0,"一覧にない費目",IF(O2303&gt;0,"直した",IF(S2303="未分類","未分類","OK")))))))</f>
        <v/>
      </c>
    </row>
    <row r="2304">
      <c r="A2304" s="40" t="n"/>
      <c r="B2304" s="34" t="n"/>
      <c r="C2304" s="35" t="n"/>
      <c r="D2304" s="36" t="n"/>
      <c r="E2304" s="35" t="n"/>
      <c r="F2304" s="35" t="n"/>
      <c r="G2304" s="35" t="n"/>
      <c r="H2304" s="35" t="n"/>
      <c r="I2304" s="40" t="n"/>
      <c r="J2304" s="35" t="n"/>
      <c r="L2304" s="39">
        <f>IF(B2304="","",IFERROR(YEAR(B2304)*0+D2304*0+1,0))</f>
        <v/>
      </c>
      <c r="M2304" s="55">
        <f>IF(L2304&lt;&gt;1,"",IF(O2304&gt;0,IF(INDEX('分け方の表'!$O$4:$O$53,O2304)&lt;&gt;"",DATE(YEAR(INDEX('分け方の表'!$O$4:$O$53,O2304)),MONTH(INDEX('分け方の表'!$O$4:$O$53,O2304)),1),DATE(YEAR(B2304),MONTH(B2304),1)),DATE(YEAR(B2304),MONTH(B2304),1)))</f>
        <v/>
      </c>
      <c r="N2304" s="39">
        <f>IF(L2304&lt;&gt;1,"",IF(J2304="",0,IF(COUNTIFS($J$4:J2304,J2304)&gt;1,1,0)))</f>
        <v/>
      </c>
      <c r="O2304" s="39">
        <f>IF(L2304&lt;&gt;1,"",IF(J2304="",0,IFERROR(MATCH(J2304,'分け方の表'!$M$4:$M$53,0),0)))</f>
        <v/>
      </c>
      <c r="P2304" s="39">
        <f>IF(L2304&lt;&gt;1,"",IF(SUMPRODUCT((COUNTIFS(C2304,"*"&amp;'分け方の表'!$F$4:$F$23&amp;"*")&gt;0)*('分け方の表'!$F$4:$F$23&lt;&gt;"")*'分け方の表'!$I$4:$I$23)=0,99,1+COUNTIFS('分け方の表'!$I$4:$I$23,"&gt;"&amp;SUMPRODUCT((COUNTIFS(C2304,"*"&amp;'分け方の表'!$F$4:$F$23&amp;"*")&gt;0)*('分け方の表'!$F$4:$F$23&lt;&gt;"")*'分け方の表'!$I$4:$I$23))))</f>
        <v/>
      </c>
      <c r="Q2304" s="39">
        <f>IF(L2304&lt;&gt;1,"",IF(P2304&gt;=99,"",INDEX('分け方の表'!$G$4:$G$23,P2304)&amp;""))</f>
        <v/>
      </c>
      <c r="R2304" s="39">
        <f>IF(L2304&lt;&gt;1,"",IF((F2304="収入")*(G2304="給与")*(E2304&lt;&gt;"")*(COUNTIFS('分け方の表'!$J$4:$J$13,E2304)&gt;0),INDEX('分け方の表'!$K$4:$K$13,MATCH(E2304,'分け方の表'!$J$4:$J$13,0))&amp;"",IFERROR(INDEX('分け方の表'!$C$4:$C$103,MATCH(F2304&amp;"|"&amp;G2304,'分け方の表'!$D$4:$D$103,0))&amp;"",IFERROR(INDEX('分け方の表'!$C$4:$C$103,MATCH(F2304&amp;"|（ほか全部）",'分け方の表'!$D$4:$D$103,0))&amp;"","未分類"))))</f>
        <v/>
      </c>
      <c r="S2304" s="39">
        <f>IF(L2304&lt;&gt;1,"",IF(N2304=1,"",IF(IF(O2304&gt;0,INDEX('分け方の表'!$N$4:$N$53,O2304)&amp;"","")&lt;&gt;"",IF(INDEX('分け方の表'!$N$4:$N$53,O2304)="（数えない）","",INDEX('分け方の表'!$N$4:$N$53,O2304)&amp;""),IF(I2304&amp;""="1",IF((Q2304&lt;&gt;"")*(D2304&lt;0)*(IFERROR(INDEX('入力'!$E$30:$E$88,MATCH(Q2304,'入力'!$A$30:$A$88,0)),"")="貯める・増やす"),Q2304,""),IF(A2304&amp;""="0","",IF(Q2304&lt;&gt;"",Q2304,R2304))))))</f>
        <v/>
      </c>
      <c r="T2304" s="56">
        <f>IF(S2304="","",IF(IFERROR(INDEX('入力'!$E$30:$E$88,MATCH(S2304,'入力'!$A$30:$A$88,0)),"")="入るお金",D2304,-D2304))</f>
        <v/>
      </c>
      <c r="U2304" s="39">
        <f>IF(L2304="","",IF(L2304&lt;&gt;1,"見出しなど",IF(N2304=1,"重なり",IF(S2304="",IF(O2304&gt;0,"数えない（直した）",IF(I2304&amp;""="1","振替",IF(A2304&amp;""="0","計算対象外","数えない"))),IF(COUNTIFS('入力'!$A$30:$A$88,S2304)=0,"一覧にない費目",IF(O2304&gt;0,"直した",IF(S2304="未分類","未分類","OK")))))))</f>
        <v/>
      </c>
    </row>
    <row r="2305">
      <c r="A2305" s="40" t="n"/>
      <c r="B2305" s="34" t="n"/>
      <c r="C2305" s="35" t="n"/>
      <c r="D2305" s="36" t="n"/>
      <c r="E2305" s="35" t="n"/>
      <c r="F2305" s="35" t="n"/>
      <c r="G2305" s="35" t="n"/>
      <c r="H2305" s="35" t="n"/>
      <c r="I2305" s="40" t="n"/>
      <c r="J2305" s="35" t="n"/>
      <c r="L2305" s="39">
        <f>IF(B2305="","",IFERROR(YEAR(B2305)*0+D2305*0+1,0))</f>
        <v/>
      </c>
      <c r="M2305" s="55">
        <f>IF(L2305&lt;&gt;1,"",IF(O2305&gt;0,IF(INDEX('分け方の表'!$O$4:$O$53,O2305)&lt;&gt;"",DATE(YEAR(INDEX('分け方の表'!$O$4:$O$53,O2305)),MONTH(INDEX('分け方の表'!$O$4:$O$53,O2305)),1),DATE(YEAR(B2305),MONTH(B2305),1)),DATE(YEAR(B2305),MONTH(B2305),1)))</f>
        <v/>
      </c>
      <c r="N2305" s="39">
        <f>IF(L2305&lt;&gt;1,"",IF(J2305="",0,IF(COUNTIFS($J$4:J2305,J2305)&gt;1,1,0)))</f>
        <v/>
      </c>
      <c r="O2305" s="39">
        <f>IF(L2305&lt;&gt;1,"",IF(J2305="",0,IFERROR(MATCH(J2305,'分け方の表'!$M$4:$M$53,0),0)))</f>
        <v/>
      </c>
      <c r="P2305" s="39">
        <f>IF(L2305&lt;&gt;1,"",IF(SUMPRODUCT((COUNTIFS(C2305,"*"&amp;'分け方の表'!$F$4:$F$23&amp;"*")&gt;0)*('分け方の表'!$F$4:$F$23&lt;&gt;"")*'分け方の表'!$I$4:$I$23)=0,99,1+COUNTIFS('分け方の表'!$I$4:$I$23,"&gt;"&amp;SUMPRODUCT((COUNTIFS(C2305,"*"&amp;'分け方の表'!$F$4:$F$23&amp;"*")&gt;0)*('分け方の表'!$F$4:$F$23&lt;&gt;"")*'分け方の表'!$I$4:$I$23))))</f>
        <v/>
      </c>
      <c r="Q2305" s="39">
        <f>IF(L2305&lt;&gt;1,"",IF(P2305&gt;=99,"",INDEX('分け方の表'!$G$4:$G$23,P2305)&amp;""))</f>
        <v/>
      </c>
      <c r="R2305" s="39">
        <f>IF(L2305&lt;&gt;1,"",IF((F2305="収入")*(G2305="給与")*(E2305&lt;&gt;"")*(COUNTIFS('分け方の表'!$J$4:$J$13,E2305)&gt;0),INDEX('分け方の表'!$K$4:$K$13,MATCH(E2305,'分け方の表'!$J$4:$J$13,0))&amp;"",IFERROR(INDEX('分け方の表'!$C$4:$C$103,MATCH(F2305&amp;"|"&amp;G2305,'分け方の表'!$D$4:$D$103,0))&amp;"",IFERROR(INDEX('分け方の表'!$C$4:$C$103,MATCH(F2305&amp;"|（ほか全部）",'分け方の表'!$D$4:$D$103,0))&amp;"","未分類"))))</f>
        <v/>
      </c>
      <c r="S2305" s="39">
        <f>IF(L2305&lt;&gt;1,"",IF(N2305=1,"",IF(IF(O2305&gt;0,INDEX('分け方の表'!$N$4:$N$53,O2305)&amp;"","")&lt;&gt;"",IF(INDEX('分け方の表'!$N$4:$N$53,O2305)="（数えない）","",INDEX('分け方の表'!$N$4:$N$53,O2305)&amp;""),IF(I2305&amp;""="1",IF((Q2305&lt;&gt;"")*(D2305&lt;0)*(IFERROR(INDEX('入力'!$E$30:$E$88,MATCH(Q2305,'入力'!$A$30:$A$88,0)),"")="貯める・増やす"),Q2305,""),IF(A2305&amp;""="0","",IF(Q2305&lt;&gt;"",Q2305,R2305))))))</f>
        <v/>
      </c>
      <c r="T2305" s="56">
        <f>IF(S2305="","",IF(IFERROR(INDEX('入力'!$E$30:$E$88,MATCH(S2305,'入力'!$A$30:$A$88,0)),"")="入るお金",D2305,-D2305))</f>
        <v/>
      </c>
      <c r="U2305" s="39">
        <f>IF(L2305="","",IF(L2305&lt;&gt;1,"見出しなど",IF(N2305=1,"重なり",IF(S2305="",IF(O2305&gt;0,"数えない（直した）",IF(I2305&amp;""="1","振替",IF(A2305&amp;""="0","計算対象外","数えない"))),IF(COUNTIFS('入力'!$A$30:$A$88,S2305)=0,"一覧にない費目",IF(O2305&gt;0,"直した",IF(S2305="未分類","未分類","OK")))))))</f>
        <v/>
      </c>
    </row>
    <row r="2306">
      <c r="A2306" s="40" t="n"/>
      <c r="B2306" s="34" t="n"/>
      <c r="C2306" s="35" t="n"/>
      <c r="D2306" s="36" t="n"/>
      <c r="E2306" s="35" t="n"/>
      <c r="F2306" s="35" t="n"/>
      <c r="G2306" s="35" t="n"/>
      <c r="H2306" s="35" t="n"/>
      <c r="I2306" s="40" t="n"/>
      <c r="J2306" s="35" t="n"/>
      <c r="L2306" s="39">
        <f>IF(B2306="","",IFERROR(YEAR(B2306)*0+D2306*0+1,0))</f>
        <v/>
      </c>
      <c r="M2306" s="55">
        <f>IF(L2306&lt;&gt;1,"",IF(O2306&gt;0,IF(INDEX('分け方の表'!$O$4:$O$53,O2306)&lt;&gt;"",DATE(YEAR(INDEX('分け方の表'!$O$4:$O$53,O2306)),MONTH(INDEX('分け方の表'!$O$4:$O$53,O2306)),1),DATE(YEAR(B2306),MONTH(B2306),1)),DATE(YEAR(B2306),MONTH(B2306),1)))</f>
        <v/>
      </c>
      <c r="N2306" s="39">
        <f>IF(L2306&lt;&gt;1,"",IF(J2306="",0,IF(COUNTIFS($J$4:J2306,J2306)&gt;1,1,0)))</f>
        <v/>
      </c>
      <c r="O2306" s="39">
        <f>IF(L2306&lt;&gt;1,"",IF(J2306="",0,IFERROR(MATCH(J2306,'分け方の表'!$M$4:$M$53,0),0)))</f>
        <v/>
      </c>
      <c r="P2306" s="39">
        <f>IF(L2306&lt;&gt;1,"",IF(SUMPRODUCT((COUNTIFS(C2306,"*"&amp;'分け方の表'!$F$4:$F$23&amp;"*")&gt;0)*('分け方の表'!$F$4:$F$23&lt;&gt;"")*'分け方の表'!$I$4:$I$23)=0,99,1+COUNTIFS('分け方の表'!$I$4:$I$23,"&gt;"&amp;SUMPRODUCT((COUNTIFS(C2306,"*"&amp;'分け方の表'!$F$4:$F$23&amp;"*")&gt;0)*('分け方の表'!$F$4:$F$23&lt;&gt;"")*'分け方の表'!$I$4:$I$23))))</f>
        <v/>
      </c>
      <c r="Q2306" s="39">
        <f>IF(L2306&lt;&gt;1,"",IF(P2306&gt;=99,"",INDEX('分け方の表'!$G$4:$G$23,P2306)&amp;""))</f>
        <v/>
      </c>
      <c r="R2306" s="39">
        <f>IF(L2306&lt;&gt;1,"",IF((F2306="収入")*(G2306="給与")*(E2306&lt;&gt;"")*(COUNTIFS('分け方の表'!$J$4:$J$13,E2306)&gt;0),INDEX('分け方の表'!$K$4:$K$13,MATCH(E2306,'分け方の表'!$J$4:$J$13,0))&amp;"",IFERROR(INDEX('分け方の表'!$C$4:$C$103,MATCH(F2306&amp;"|"&amp;G2306,'分け方の表'!$D$4:$D$103,0))&amp;"",IFERROR(INDEX('分け方の表'!$C$4:$C$103,MATCH(F2306&amp;"|（ほか全部）",'分け方の表'!$D$4:$D$103,0))&amp;"","未分類"))))</f>
        <v/>
      </c>
      <c r="S2306" s="39">
        <f>IF(L2306&lt;&gt;1,"",IF(N2306=1,"",IF(IF(O2306&gt;0,INDEX('分け方の表'!$N$4:$N$53,O2306)&amp;"","")&lt;&gt;"",IF(INDEX('分け方の表'!$N$4:$N$53,O2306)="（数えない）","",INDEX('分け方の表'!$N$4:$N$53,O2306)&amp;""),IF(I2306&amp;""="1",IF((Q2306&lt;&gt;"")*(D2306&lt;0)*(IFERROR(INDEX('入力'!$E$30:$E$88,MATCH(Q2306,'入力'!$A$30:$A$88,0)),"")="貯める・増やす"),Q2306,""),IF(A2306&amp;""="0","",IF(Q2306&lt;&gt;"",Q2306,R2306))))))</f>
        <v/>
      </c>
      <c r="T2306" s="56">
        <f>IF(S2306="","",IF(IFERROR(INDEX('入力'!$E$30:$E$88,MATCH(S2306,'入力'!$A$30:$A$88,0)),"")="入るお金",D2306,-D2306))</f>
        <v/>
      </c>
      <c r="U2306" s="39">
        <f>IF(L2306="","",IF(L2306&lt;&gt;1,"見出しなど",IF(N2306=1,"重なり",IF(S2306="",IF(O2306&gt;0,"数えない（直した）",IF(I2306&amp;""="1","振替",IF(A2306&amp;""="0","計算対象外","数えない"))),IF(COUNTIFS('入力'!$A$30:$A$88,S2306)=0,"一覧にない費目",IF(O2306&gt;0,"直した",IF(S2306="未分類","未分類","OK")))))))</f>
        <v/>
      </c>
    </row>
    <row r="2307">
      <c r="A2307" s="40" t="n"/>
      <c r="B2307" s="34" t="n"/>
      <c r="C2307" s="35" t="n"/>
      <c r="D2307" s="36" t="n"/>
      <c r="E2307" s="35" t="n"/>
      <c r="F2307" s="35" t="n"/>
      <c r="G2307" s="35" t="n"/>
      <c r="H2307" s="35" t="n"/>
      <c r="I2307" s="40" t="n"/>
      <c r="J2307" s="35" t="n"/>
      <c r="L2307" s="39">
        <f>IF(B2307="","",IFERROR(YEAR(B2307)*0+D2307*0+1,0))</f>
        <v/>
      </c>
      <c r="M2307" s="55">
        <f>IF(L2307&lt;&gt;1,"",IF(O2307&gt;0,IF(INDEX('分け方の表'!$O$4:$O$53,O2307)&lt;&gt;"",DATE(YEAR(INDEX('分け方の表'!$O$4:$O$53,O2307)),MONTH(INDEX('分け方の表'!$O$4:$O$53,O2307)),1),DATE(YEAR(B2307),MONTH(B2307),1)),DATE(YEAR(B2307),MONTH(B2307),1)))</f>
        <v/>
      </c>
      <c r="N2307" s="39">
        <f>IF(L2307&lt;&gt;1,"",IF(J2307="",0,IF(COUNTIFS($J$4:J2307,J2307)&gt;1,1,0)))</f>
        <v/>
      </c>
      <c r="O2307" s="39">
        <f>IF(L2307&lt;&gt;1,"",IF(J2307="",0,IFERROR(MATCH(J2307,'分け方の表'!$M$4:$M$53,0),0)))</f>
        <v/>
      </c>
      <c r="P2307" s="39">
        <f>IF(L2307&lt;&gt;1,"",IF(SUMPRODUCT((COUNTIFS(C2307,"*"&amp;'分け方の表'!$F$4:$F$23&amp;"*")&gt;0)*('分け方の表'!$F$4:$F$23&lt;&gt;"")*'分け方の表'!$I$4:$I$23)=0,99,1+COUNTIFS('分け方の表'!$I$4:$I$23,"&gt;"&amp;SUMPRODUCT((COUNTIFS(C2307,"*"&amp;'分け方の表'!$F$4:$F$23&amp;"*")&gt;0)*('分け方の表'!$F$4:$F$23&lt;&gt;"")*'分け方の表'!$I$4:$I$23))))</f>
        <v/>
      </c>
      <c r="Q2307" s="39">
        <f>IF(L2307&lt;&gt;1,"",IF(P2307&gt;=99,"",INDEX('分け方の表'!$G$4:$G$23,P2307)&amp;""))</f>
        <v/>
      </c>
      <c r="R2307" s="39">
        <f>IF(L2307&lt;&gt;1,"",IF((F2307="収入")*(G2307="給与")*(E2307&lt;&gt;"")*(COUNTIFS('分け方の表'!$J$4:$J$13,E2307)&gt;0),INDEX('分け方の表'!$K$4:$K$13,MATCH(E2307,'分け方の表'!$J$4:$J$13,0))&amp;"",IFERROR(INDEX('分け方の表'!$C$4:$C$103,MATCH(F2307&amp;"|"&amp;G2307,'分け方の表'!$D$4:$D$103,0))&amp;"",IFERROR(INDEX('分け方の表'!$C$4:$C$103,MATCH(F2307&amp;"|（ほか全部）",'分け方の表'!$D$4:$D$103,0))&amp;"","未分類"))))</f>
        <v/>
      </c>
      <c r="S2307" s="39">
        <f>IF(L2307&lt;&gt;1,"",IF(N2307=1,"",IF(IF(O2307&gt;0,INDEX('分け方の表'!$N$4:$N$53,O2307)&amp;"","")&lt;&gt;"",IF(INDEX('分け方の表'!$N$4:$N$53,O2307)="（数えない）","",INDEX('分け方の表'!$N$4:$N$53,O2307)&amp;""),IF(I2307&amp;""="1",IF((Q2307&lt;&gt;"")*(D2307&lt;0)*(IFERROR(INDEX('入力'!$E$30:$E$88,MATCH(Q2307,'入力'!$A$30:$A$88,0)),"")="貯める・増やす"),Q2307,""),IF(A2307&amp;""="0","",IF(Q2307&lt;&gt;"",Q2307,R2307))))))</f>
        <v/>
      </c>
      <c r="T2307" s="56">
        <f>IF(S2307="","",IF(IFERROR(INDEX('入力'!$E$30:$E$88,MATCH(S2307,'入力'!$A$30:$A$88,0)),"")="入るお金",D2307,-D2307))</f>
        <v/>
      </c>
      <c r="U2307" s="39">
        <f>IF(L2307="","",IF(L2307&lt;&gt;1,"見出しなど",IF(N2307=1,"重なり",IF(S2307="",IF(O2307&gt;0,"数えない（直した）",IF(I2307&amp;""="1","振替",IF(A2307&amp;""="0","計算対象外","数えない"))),IF(COUNTIFS('入力'!$A$30:$A$88,S2307)=0,"一覧にない費目",IF(O2307&gt;0,"直した",IF(S2307="未分類","未分類","OK")))))))</f>
        <v/>
      </c>
    </row>
    <row r="2308">
      <c r="A2308" s="40" t="n"/>
      <c r="B2308" s="34" t="n"/>
      <c r="C2308" s="35" t="n"/>
      <c r="D2308" s="36" t="n"/>
      <c r="E2308" s="35" t="n"/>
      <c r="F2308" s="35" t="n"/>
      <c r="G2308" s="35" t="n"/>
      <c r="H2308" s="35" t="n"/>
      <c r="I2308" s="40" t="n"/>
      <c r="J2308" s="35" t="n"/>
      <c r="L2308" s="39">
        <f>IF(B2308="","",IFERROR(YEAR(B2308)*0+D2308*0+1,0))</f>
        <v/>
      </c>
      <c r="M2308" s="55">
        <f>IF(L2308&lt;&gt;1,"",IF(O2308&gt;0,IF(INDEX('分け方の表'!$O$4:$O$53,O2308)&lt;&gt;"",DATE(YEAR(INDEX('分け方の表'!$O$4:$O$53,O2308)),MONTH(INDEX('分け方の表'!$O$4:$O$53,O2308)),1),DATE(YEAR(B2308),MONTH(B2308),1)),DATE(YEAR(B2308),MONTH(B2308),1)))</f>
        <v/>
      </c>
      <c r="N2308" s="39">
        <f>IF(L2308&lt;&gt;1,"",IF(J2308="",0,IF(COUNTIFS($J$4:J2308,J2308)&gt;1,1,0)))</f>
        <v/>
      </c>
      <c r="O2308" s="39">
        <f>IF(L2308&lt;&gt;1,"",IF(J2308="",0,IFERROR(MATCH(J2308,'分け方の表'!$M$4:$M$53,0),0)))</f>
        <v/>
      </c>
      <c r="P2308" s="39">
        <f>IF(L2308&lt;&gt;1,"",IF(SUMPRODUCT((COUNTIFS(C2308,"*"&amp;'分け方の表'!$F$4:$F$23&amp;"*")&gt;0)*('分け方の表'!$F$4:$F$23&lt;&gt;"")*'分け方の表'!$I$4:$I$23)=0,99,1+COUNTIFS('分け方の表'!$I$4:$I$23,"&gt;"&amp;SUMPRODUCT((COUNTIFS(C2308,"*"&amp;'分け方の表'!$F$4:$F$23&amp;"*")&gt;0)*('分け方の表'!$F$4:$F$23&lt;&gt;"")*'分け方の表'!$I$4:$I$23))))</f>
        <v/>
      </c>
      <c r="Q2308" s="39">
        <f>IF(L2308&lt;&gt;1,"",IF(P2308&gt;=99,"",INDEX('分け方の表'!$G$4:$G$23,P2308)&amp;""))</f>
        <v/>
      </c>
      <c r="R2308" s="39">
        <f>IF(L2308&lt;&gt;1,"",IF((F2308="収入")*(G2308="給与")*(E2308&lt;&gt;"")*(COUNTIFS('分け方の表'!$J$4:$J$13,E2308)&gt;0),INDEX('分け方の表'!$K$4:$K$13,MATCH(E2308,'分け方の表'!$J$4:$J$13,0))&amp;"",IFERROR(INDEX('分け方の表'!$C$4:$C$103,MATCH(F2308&amp;"|"&amp;G2308,'分け方の表'!$D$4:$D$103,0))&amp;"",IFERROR(INDEX('分け方の表'!$C$4:$C$103,MATCH(F2308&amp;"|（ほか全部）",'分け方の表'!$D$4:$D$103,0))&amp;"","未分類"))))</f>
        <v/>
      </c>
      <c r="S2308" s="39">
        <f>IF(L2308&lt;&gt;1,"",IF(N2308=1,"",IF(IF(O2308&gt;0,INDEX('分け方の表'!$N$4:$N$53,O2308)&amp;"","")&lt;&gt;"",IF(INDEX('分け方の表'!$N$4:$N$53,O2308)="（数えない）","",INDEX('分け方の表'!$N$4:$N$53,O2308)&amp;""),IF(I2308&amp;""="1",IF((Q2308&lt;&gt;"")*(D2308&lt;0)*(IFERROR(INDEX('入力'!$E$30:$E$88,MATCH(Q2308,'入力'!$A$30:$A$88,0)),"")="貯める・増やす"),Q2308,""),IF(A2308&amp;""="0","",IF(Q2308&lt;&gt;"",Q2308,R2308))))))</f>
        <v/>
      </c>
      <c r="T2308" s="56">
        <f>IF(S2308="","",IF(IFERROR(INDEX('入力'!$E$30:$E$88,MATCH(S2308,'入力'!$A$30:$A$88,0)),"")="入るお金",D2308,-D2308))</f>
        <v/>
      </c>
      <c r="U2308" s="39">
        <f>IF(L2308="","",IF(L2308&lt;&gt;1,"見出しなど",IF(N2308=1,"重なり",IF(S2308="",IF(O2308&gt;0,"数えない（直した）",IF(I2308&amp;""="1","振替",IF(A2308&amp;""="0","計算対象外","数えない"))),IF(COUNTIFS('入力'!$A$30:$A$88,S2308)=0,"一覧にない費目",IF(O2308&gt;0,"直した",IF(S2308="未分類","未分類","OK")))))))</f>
        <v/>
      </c>
    </row>
    <row r="2309">
      <c r="A2309" s="40" t="n"/>
      <c r="B2309" s="34" t="n"/>
      <c r="C2309" s="35" t="n"/>
      <c r="D2309" s="36" t="n"/>
      <c r="E2309" s="35" t="n"/>
      <c r="F2309" s="35" t="n"/>
      <c r="G2309" s="35" t="n"/>
      <c r="H2309" s="35" t="n"/>
      <c r="I2309" s="40" t="n"/>
      <c r="J2309" s="35" t="n"/>
      <c r="L2309" s="39">
        <f>IF(B2309="","",IFERROR(YEAR(B2309)*0+D2309*0+1,0))</f>
        <v/>
      </c>
      <c r="M2309" s="55">
        <f>IF(L2309&lt;&gt;1,"",IF(O2309&gt;0,IF(INDEX('分け方の表'!$O$4:$O$53,O2309)&lt;&gt;"",DATE(YEAR(INDEX('分け方の表'!$O$4:$O$53,O2309)),MONTH(INDEX('分け方の表'!$O$4:$O$53,O2309)),1),DATE(YEAR(B2309),MONTH(B2309),1)),DATE(YEAR(B2309),MONTH(B2309),1)))</f>
        <v/>
      </c>
      <c r="N2309" s="39">
        <f>IF(L2309&lt;&gt;1,"",IF(J2309="",0,IF(COUNTIFS($J$4:J2309,J2309)&gt;1,1,0)))</f>
        <v/>
      </c>
      <c r="O2309" s="39">
        <f>IF(L2309&lt;&gt;1,"",IF(J2309="",0,IFERROR(MATCH(J2309,'分け方の表'!$M$4:$M$53,0),0)))</f>
        <v/>
      </c>
      <c r="P2309" s="39">
        <f>IF(L2309&lt;&gt;1,"",IF(SUMPRODUCT((COUNTIFS(C2309,"*"&amp;'分け方の表'!$F$4:$F$23&amp;"*")&gt;0)*('分け方の表'!$F$4:$F$23&lt;&gt;"")*'分け方の表'!$I$4:$I$23)=0,99,1+COUNTIFS('分け方の表'!$I$4:$I$23,"&gt;"&amp;SUMPRODUCT((COUNTIFS(C2309,"*"&amp;'分け方の表'!$F$4:$F$23&amp;"*")&gt;0)*('分け方の表'!$F$4:$F$23&lt;&gt;"")*'分け方の表'!$I$4:$I$23))))</f>
        <v/>
      </c>
      <c r="Q2309" s="39">
        <f>IF(L2309&lt;&gt;1,"",IF(P2309&gt;=99,"",INDEX('分け方の表'!$G$4:$G$23,P2309)&amp;""))</f>
        <v/>
      </c>
      <c r="R2309" s="39">
        <f>IF(L2309&lt;&gt;1,"",IF((F2309="収入")*(G2309="給与")*(E2309&lt;&gt;"")*(COUNTIFS('分け方の表'!$J$4:$J$13,E2309)&gt;0),INDEX('分け方の表'!$K$4:$K$13,MATCH(E2309,'分け方の表'!$J$4:$J$13,0))&amp;"",IFERROR(INDEX('分け方の表'!$C$4:$C$103,MATCH(F2309&amp;"|"&amp;G2309,'分け方の表'!$D$4:$D$103,0))&amp;"",IFERROR(INDEX('分け方の表'!$C$4:$C$103,MATCH(F2309&amp;"|（ほか全部）",'分け方の表'!$D$4:$D$103,0))&amp;"","未分類"))))</f>
        <v/>
      </c>
      <c r="S2309" s="39">
        <f>IF(L2309&lt;&gt;1,"",IF(N2309=1,"",IF(IF(O2309&gt;0,INDEX('分け方の表'!$N$4:$N$53,O2309)&amp;"","")&lt;&gt;"",IF(INDEX('分け方の表'!$N$4:$N$53,O2309)="（数えない）","",INDEX('分け方の表'!$N$4:$N$53,O2309)&amp;""),IF(I2309&amp;""="1",IF((Q2309&lt;&gt;"")*(D2309&lt;0)*(IFERROR(INDEX('入力'!$E$30:$E$88,MATCH(Q2309,'入力'!$A$30:$A$88,0)),"")="貯める・増やす"),Q2309,""),IF(A2309&amp;""="0","",IF(Q2309&lt;&gt;"",Q2309,R2309))))))</f>
        <v/>
      </c>
      <c r="T2309" s="56">
        <f>IF(S2309="","",IF(IFERROR(INDEX('入力'!$E$30:$E$88,MATCH(S2309,'入力'!$A$30:$A$88,0)),"")="入るお金",D2309,-D2309))</f>
        <v/>
      </c>
      <c r="U2309" s="39">
        <f>IF(L2309="","",IF(L2309&lt;&gt;1,"見出しなど",IF(N2309=1,"重なり",IF(S2309="",IF(O2309&gt;0,"数えない（直した）",IF(I2309&amp;""="1","振替",IF(A2309&amp;""="0","計算対象外","数えない"))),IF(COUNTIFS('入力'!$A$30:$A$88,S2309)=0,"一覧にない費目",IF(O2309&gt;0,"直した",IF(S2309="未分類","未分類","OK")))))))</f>
        <v/>
      </c>
    </row>
    <row r="2310">
      <c r="A2310" s="40" t="n"/>
      <c r="B2310" s="34" t="n"/>
      <c r="C2310" s="35" t="n"/>
      <c r="D2310" s="36" t="n"/>
      <c r="E2310" s="35" t="n"/>
      <c r="F2310" s="35" t="n"/>
      <c r="G2310" s="35" t="n"/>
      <c r="H2310" s="35" t="n"/>
      <c r="I2310" s="40" t="n"/>
      <c r="J2310" s="35" t="n"/>
      <c r="L2310" s="39">
        <f>IF(B2310="","",IFERROR(YEAR(B2310)*0+D2310*0+1,0))</f>
        <v/>
      </c>
      <c r="M2310" s="55">
        <f>IF(L2310&lt;&gt;1,"",IF(O2310&gt;0,IF(INDEX('分け方の表'!$O$4:$O$53,O2310)&lt;&gt;"",DATE(YEAR(INDEX('分け方の表'!$O$4:$O$53,O2310)),MONTH(INDEX('分け方の表'!$O$4:$O$53,O2310)),1),DATE(YEAR(B2310),MONTH(B2310),1)),DATE(YEAR(B2310),MONTH(B2310),1)))</f>
        <v/>
      </c>
      <c r="N2310" s="39">
        <f>IF(L2310&lt;&gt;1,"",IF(J2310="",0,IF(COUNTIFS($J$4:J2310,J2310)&gt;1,1,0)))</f>
        <v/>
      </c>
      <c r="O2310" s="39">
        <f>IF(L2310&lt;&gt;1,"",IF(J2310="",0,IFERROR(MATCH(J2310,'分け方の表'!$M$4:$M$53,0),0)))</f>
        <v/>
      </c>
      <c r="P2310" s="39">
        <f>IF(L2310&lt;&gt;1,"",IF(SUMPRODUCT((COUNTIFS(C2310,"*"&amp;'分け方の表'!$F$4:$F$23&amp;"*")&gt;0)*('分け方の表'!$F$4:$F$23&lt;&gt;"")*'分け方の表'!$I$4:$I$23)=0,99,1+COUNTIFS('分け方の表'!$I$4:$I$23,"&gt;"&amp;SUMPRODUCT((COUNTIFS(C2310,"*"&amp;'分け方の表'!$F$4:$F$23&amp;"*")&gt;0)*('分け方の表'!$F$4:$F$23&lt;&gt;"")*'分け方の表'!$I$4:$I$23))))</f>
        <v/>
      </c>
      <c r="Q2310" s="39">
        <f>IF(L2310&lt;&gt;1,"",IF(P2310&gt;=99,"",INDEX('分け方の表'!$G$4:$G$23,P2310)&amp;""))</f>
        <v/>
      </c>
      <c r="R2310" s="39">
        <f>IF(L2310&lt;&gt;1,"",IF((F2310="収入")*(G2310="給与")*(E2310&lt;&gt;"")*(COUNTIFS('分け方の表'!$J$4:$J$13,E2310)&gt;0),INDEX('分け方の表'!$K$4:$K$13,MATCH(E2310,'分け方の表'!$J$4:$J$13,0))&amp;"",IFERROR(INDEX('分け方の表'!$C$4:$C$103,MATCH(F2310&amp;"|"&amp;G2310,'分け方の表'!$D$4:$D$103,0))&amp;"",IFERROR(INDEX('分け方の表'!$C$4:$C$103,MATCH(F2310&amp;"|（ほか全部）",'分け方の表'!$D$4:$D$103,0))&amp;"","未分類"))))</f>
        <v/>
      </c>
      <c r="S2310" s="39">
        <f>IF(L2310&lt;&gt;1,"",IF(N2310=1,"",IF(IF(O2310&gt;0,INDEX('分け方の表'!$N$4:$N$53,O2310)&amp;"","")&lt;&gt;"",IF(INDEX('分け方の表'!$N$4:$N$53,O2310)="（数えない）","",INDEX('分け方の表'!$N$4:$N$53,O2310)&amp;""),IF(I2310&amp;""="1",IF((Q2310&lt;&gt;"")*(D2310&lt;0)*(IFERROR(INDEX('入力'!$E$30:$E$88,MATCH(Q2310,'入力'!$A$30:$A$88,0)),"")="貯める・増やす"),Q2310,""),IF(A2310&amp;""="0","",IF(Q2310&lt;&gt;"",Q2310,R2310))))))</f>
        <v/>
      </c>
      <c r="T2310" s="56">
        <f>IF(S2310="","",IF(IFERROR(INDEX('入力'!$E$30:$E$88,MATCH(S2310,'入力'!$A$30:$A$88,0)),"")="入るお金",D2310,-D2310))</f>
        <v/>
      </c>
      <c r="U2310" s="39">
        <f>IF(L2310="","",IF(L2310&lt;&gt;1,"見出しなど",IF(N2310=1,"重なり",IF(S2310="",IF(O2310&gt;0,"数えない（直した）",IF(I2310&amp;""="1","振替",IF(A2310&amp;""="0","計算対象外","数えない"))),IF(COUNTIFS('入力'!$A$30:$A$88,S2310)=0,"一覧にない費目",IF(O2310&gt;0,"直した",IF(S2310="未分類","未分類","OK")))))))</f>
        <v/>
      </c>
    </row>
    <row r="2311">
      <c r="A2311" s="40" t="n"/>
      <c r="B2311" s="34" t="n"/>
      <c r="C2311" s="35" t="n"/>
      <c r="D2311" s="36" t="n"/>
      <c r="E2311" s="35" t="n"/>
      <c r="F2311" s="35" t="n"/>
      <c r="G2311" s="35" t="n"/>
      <c r="H2311" s="35" t="n"/>
      <c r="I2311" s="40" t="n"/>
      <c r="J2311" s="35" t="n"/>
      <c r="L2311" s="39">
        <f>IF(B2311="","",IFERROR(YEAR(B2311)*0+D2311*0+1,0))</f>
        <v/>
      </c>
      <c r="M2311" s="55">
        <f>IF(L2311&lt;&gt;1,"",IF(O2311&gt;0,IF(INDEX('分け方の表'!$O$4:$O$53,O2311)&lt;&gt;"",DATE(YEAR(INDEX('分け方の表'!$O$4:$O$53,O2311)),MONTH(INDEX('分け方の表'!$O$4:$O$53,O2311)),1),DATE(YEAR(B2311),MONTH(B2311),1)),DATE(YEAR(B2311),MONTH(B2311),1)))</f>
        <v/>
      </c>
      <c r="N2311" s="39">
        <f>IF(L2311&lt;&gt;1,"",IF(J2311="",0,IF(COUNTIFS($J$4:J2311,J2311)&gt;1,1,0)))</f>
        <v/>
      </c>
      <c r="O2311" s="39">
        <f>IF(L2311&lt;&gt;1,"",IF(J2311="",0,IFERROR(MATCH(J2311,'分け方の表'!$M$4:$M$53,0),0)))</f>
        <v/>
      </c>
      <c r="P2311" s="39">
        <f>IF(L2311&lt;&gt;1,"",IF(SUMPRODUCT((COUNTIFS(C2311,"*"&amp;'分け方の表'!$F$4:$F$23&amp;"*")&gt;0)*('分け方の表'!$F$4:$F$23&lt;&gt;"")*'分け方の表'!$I$4:$I$23)=0,99,1+COUNTIFS('分け方の表'!$I$4:$I$23,"&gt;"&amp;SUMPRODUCT((COUNTIFS(C2311,"*"&amp;'分け方の表'!$F$4:$F$23&amp;"*")&gt;0)*('分け方の表'!$F$4:$F$23&lt;&gt;"")*'分け方の表'!$I$4:$I$23))))</f>
        <v/>
      </c>
      <c r="Q2311" s="39">
        <f>IF(L2311&lt;&gt;1,"",IF(P2311&gt;=99,"",INDEX('分け方の表'!$G$4:$G$23,P2311)&amp;""))</f>
        <v/>
      </c>
      <c r="R2311" s="39">
        <f>IF(L2311&lt;&gt;1,"",IF((F2311="収入")*(G2311="給与")*(E2311&lt;&gt;"")*(COUNTIFS('分け方の表'!$J$4:$J$13,E2311)&gt;0),INDEX('分け方の表'!$K$4:$K$13,MATCH(E2311,'分け方の表'!$J$4:$J$13,0))&amp;"",IFERROR(INDEX('分け方の表'!$C$4:$C$103,MATCH(F2311&amp;"|"&amp;G2311,'分け方の表'!$D$4:$D$103,0))&amp;"",IFERROR(INDEX('分け方の表'!$C$4:$C$103,MATCH(F2311&amp;"|（ほか全部）",'分け方の表'!$D$4:$D$103,0))&amp;"","未分類"))))</f>
        <v/>
      </c>
      <c r="S2311" s="39">
        <f>IF(L2311&lt;&gt;1,"",IF(N2311=1,"",IF(IF(O2311&gt;0,INDEX('分け方の表'!$N$4:$N$53,O2311)&amp;"","")&lt;&gt;"",IF(INDEX('分け方の表'!$N$4:$N$53,O2311)="（数えない）","",INDEX('分け方の表'!$N$4:$N$53,O2311)&amp;""),IF(I2311&amp;""="1",IF((Q2311&lt;&gt;"")*(D2311&lt;0)*(IFERROR(INDEX('入力'!$E$30:$E$88,MATCH(Q2311,'入力'!$A$30:$A$88,0)),"")="貯める・増やす"),Q2311,""),IF(A2311&amp;""="0","",IF(Q2311&lt;&gt;"",Q2311,R2311))))))</f>
        <v/>
      </c>
      <c r="T2311" s="56">
        <f>IF(S2311="","",IF(IFERROR(INDEX('入力'!$E$30:$E$88,MATCH(S2311,'入力'!$A$30:$A$88,0)),"")="入るお金",D2311,-D2311))</f>
        <v/>
      </c>
      <c r="U2311" s="39">
        <f>IF(L2311="","",IF(L2311&lt;&gt;1,"見出しなど",IF(N2311=1,"重なり",IF(S2311="",IF(O2311&gt;0,"数えない（直した）",IF(I2311&amp;""="1","振替",IF(A2311&amp;""="0","計算対象外","数えない"))),IF(COUNTIFS('入力'!$A$30:$A$88,S2311)=0,"一覧にない費目",IF(O2311&gt;0,"直した",IF(S2311="未分類","未分類","OK")))))))</f>
        <v/>
      </c>
    </row>
    <row r="2312">
      <c r="A2312" s="40" t="n"/>
      <c r="B2312" s="34" t="n"/>
      <c r="C2312" s="35" t="n"/>
      <c r="D2312" s="36" t="n"/>
      <c r="E2312" s="35" t="n"/>
      <c r="F2312" s="35" t="n"/>
      <c r="G2312" s="35" t="n"/>
      <c r="H2312" s="35" t="n"/>
      <c r="I2312" s="40" t="n"/>
      <c r="J2312" s="35" t="n"/>
      <c r="L2312" s="39">
        <f>IF(B2312="","",IFERROR(YEAR(B2312)*0+D2312*0+1,0))</f>
        <v/>
      </c>
      <c r="M2312" s="55">
        <f>IF(L2312&lt;&gt;1,"",IF(O2312&gt;0,IF(INDEX('分け方の表'!$O$4:$O$53,O2312)&lt;&gt;"",DATE(YEAR(INDEX('分け方の表'!$O$4:$O$53,O2312)),MONTH(INDEX('分け方の表'!$O$4:$O$53,O2312)),1),DATE(YEAR(B2312),MONTH(B2312),1)),DATE(YEAR(B2312),MONTH(B2312),1)))</f>
        <v/>
      </c>
      <c r="N2312" s="39">
        <f>IF(L2312&lt;&gt;1,"",IF(J2312="",0,IF(COUNTIFS($J$4:J2312,J2312)&gt;1,1,0)))</f>
        <v/>
      </c>
      <c r="O2312" s="39">
        <f>IF(L2312&lt;&gt;1,"",IF(J2312="",0,IFERROR(MATCH(J2312,'分け方の表'!$M$4:$M$53,0),0)))</f>
        <v/>
      </c>
      <c r="P2312" s="39">
        <f>IF(L2312&lt;&gt;1,"",IF(SUMPRODUCT((COUNTIFS(C2312,"*"&amp;'分け方の表'!$F$4:$F$23&amp;"*")&gt;0)*('分け方の表'!$F$4:$F$23&lt;&gt;"")*'分け方の表'!$I$4:$I$23)=0,99,1+COUNTIFS('分け方の表'!$I$4:$I$23,"&gt;"&amp;SUMPRODUCT((COUNTIFS(C2312,"*"&amp;'分け方の表'!$F$4:$F$23&amp;"*")&gt;0)*('分け方の表'!$F$4:$F$23&lt;&gt;"")*'分け方の表'!$I$4:$I$23))))</f>
        <v/>
      </c>
      <c r="Q2312" s="39">
        <f>IF(L2312&lt;&gt;1,"",IF(P2312&gt;=99,"",INDEX('分け方の表'!$G$4:$G$23,P2312)&amp;""))</f>
        <v/>
      </c>
      <c r="R2312" s="39">
        <f>IF(L2312&lt;&gt;1,"",IF((F2312="収入")*(G2312="給与")*(E2312&lt;&gt;"")*(COUNTIFS('分け方の表'!$J$4:$J$13,E2312)&gt;0),INDEX('分け方の表'!$K$4:$K$13,MATCH(E2312,'分け方の表'!$J$4:$J$13,0))&amp;"",IFERROR(INDEX('分け方の表'!$C$4:$C$103,MATCH(F2312&amp;"|"&amp;G2312,'分け方の表'!$D$4:$D$103,0))&amp;"",IFERROR(INDEX('分け方の表'!$C$4:$C$103,MATCH(F2312&amp;"|（ほか全部）",'分け方の表'!$D$4:$D$103,0))&amp;"","未分類"))))</f>
        <v/>
      </c>
      <c r="S2312" s="39">
        <f>IF(L2312&lt;&gt;1,"",IF(N2312=1,"",IF(IF(O2312&gt;0,INDEX('分け方の表'!$N$4:$N$53,O2312)&amp;"","")&lt;&gt;"",IF(INDEX('分け方の表'!$N$4:$N$53,O2312)="（数えない）","",INDEX('分け方の表'!$N$4:$N$53,O2312)&amp;""),IF(I2312&amp;""="1",IF((Q2312&lt;&gt;"")*(D2312&lt;0)*(IFERROR(INDEX('入力'!$E$30:$E$88,MATCH(Q2312,'入力'!$A$30:$A$88,0)),"")="貯める・増やす"),Q2312,""),IF(A2312&amp;""="0","",IF(Q2312&lt;&gt;"",Q2312,R2312))))))</f>
        <v/>
      </c>
      <c r="T2312" s="56">
        <f>IF(S2312="","",IF(IFERROR(INDEX('入力'!$E$30:$E$88,MATCH(S2312,'入力'!$A$30:$A$88,0)),"")="入るお金",D2312,-D2312))</f>
        <v/>
      </c>
      <c r="U2312" s="39">
        <f>IF(L2312="","",IF(L2312&lt;&gt;1,"見出しなど",IF(N2312=1,"重なり",IF(S2312="",IF(O2312&gt;0,"数えない（直した）",IF(I2312&amp;""="1","振替",IF(A2312&amp;""="0","計算対象外","数えない"))),IF(COUNTIFS('入力'!$A$30:$A$88,S2312)=0,"一覧にない費目",IF(O2312&gt;0,"直した",IF(S2312="未分類","未分類","OK")))))))</f>
        <v/>
      </c>
    </row>
    <row r="2313">
      <c r="A2313" s="40" t="n"/>
      <c r="B2313" s="34" t="n"/>
      <c r="C2313" s="35" t="n"/>
      <c r="D2313" s="36" t="n"/>
      <c r="E2313" s="35" t="n"/>
      <c r="F2313" s="35" t="n"/>
      <c r="G2313" s="35" t="n"/>
      <c r="H2313" s="35" t="n"/>
      <c r="I2313" s="40" t="n"/>
      <c r="J2313" s="35" t="n"/>
      <c r="L2313" s="39">
        <f>IF(B2313="","",IFERROR(YEAR(B2313)*0+D2313*0+1,0))</f>
        <v/>
      </c>
      <c r="M2313" s="55">
        <f>IF(L2313&lt;&gt;1,"",IF(O2313&gt;0,IF(INDEX('分け方の表'!$O$4:$O$53,O2313)&lt;&gt;"",DATE(YEAR(INDEX('分け方の表'!$O$4:$O$53,O2313)),MONTH(INDEX('分け方の表'!$O$4:$O$53,O2313)),1),DATE(YEAR(B2313),MONTH(B2313),1)),DATE(YEAR(B2313),MONTH(B2313),1)))</f>
        <v/>
      </c>
      <c r="N2313" s="39">
        <f>IF(L2313&lt;&gt;1,"",IF(J2313="",0,IF(COUNTIFS($J$4:J2313,J2313)&gt;1,1,0)))</f>
        <v/>
      </c>
      <c r="O2313" s="39">
        <f>IF(L2313&lt;&gt;1,"",IF(J2313="",0,IFERROR(MATCH(J2313,'分け方の表'!$M$4:$M$53,0),0)))</f>
        <v/>
      </c>
      <c r="P2313" s="39">
        <f>IF(L2313&lt;&gt;1,"",IF(SUMPRODUCT((COUNTIFS(C2313,"*"&amp;'分け方の表'!$F$4:$F$23&amp;"*")&gt;0)*('分け方の表'!$F$4:$F$23&lt;&gt;"")*'分け方の表'!$I$4:$I$23)=0,99,1+COUNTIFS('分け方の表'!$I$4:$I$23,"&gt;"&amp;SUMPRODUCT((COUNTIFS(C2313,"*"&amp;'分け方の表'!$F$4:$F$23&amp;"*")&gt;0)*('分け方の表'!$F$4:$F$23&lt;&gt;"")*'分け方の表'!$I$4:$I$23))))</f>
        <v/>
      </c>
      <c r="Q2313" s="39">
        <f>IF(L2313&lt;&gt;1,"",IF(P2313&gt;=99,"",INDEX('分け方の表'!$G$4:$G$23,P2313)&amp;""))</f>
        <v/>
      </c>
      <c r="R2313" s="39">
        <f>IF(L2313&lt;&gt;1,"",IF((F2313="収入")*(G2313="給与")*(E2313&lt;&gt;"")*(COUNTIFS('分け方の表'!$J$4:$J$13,E2313)&gt;0),INDEX('分け方の表'!$K$4:$K$13,MATCH(E2313,'分け方の表'!$J$4:$J$13,0))&amp;"",IFERROR(INDEX('分け方の表'!$C$4:$C$103,MATCH(F2313&amp;"|"&amp;G2313,'分け方の表'!$D$4:$D$103,0))&amp;"",IFERROR(INDEX('分け方の表'!$C$4:$C$103,MATCH(F2313&amp;"|（ほか全部）",'分け方の表'!$D$4:$D$103,0))&amp;"","未分類"))))</f>
        <v/>
      </c>
      <c r="S2313" s="39">
        <f>IF(L2313&lt;&gt;1,"",IF(N2313=1,"",IF(IF(O2313&gt;0,INDEX('分け方の表'!$N$4:$N$53,O2313)&amp;"","")&lt;&gt;"",IF(INDEX('分け方の表'!$N$4:$N$53,O2313)="（数えない）","",INDEX('分け方の表'!$N$4:$N$53,O2313)&amp;""),IF(I2313&amp;""="1",IF((Q2313&lt;&gt;"")*(D2313&lt;0)*(IFERROR(INDEX('入力'!$E$30:$E$88,MATCH(Q2313,'入力'!$A$30:$A$88,0)),"")="貯める・増やす"),Q2313,""),IF(A2313&amp;""="0","",IF(Q2313&lt;&gt;"",Q2313,R2313))))))</f>
        <v/>
      </c>
      <c r="T2313" s="56">
        <f>IF(S2313="","",IF(IFERROR(INDEX('入力'!$E$30:$E$88,MATCH(S2313,'入力'!$A$30:$A$88,0)),"")="入るお金",D2313,-D2313))</f>
        <v/>
      </c>
      <c r="U2313" s="39">
        <f>IF(L2313="","",IF(L2313&lt;&gt;1,"見出しなど",IF(N2313=1,"重なり",IF(S2313="",IF(O2313&gt;0,"数えない（直した）",IF(I2313&amp;""="1","振替",IF(A2313&amp;""="0","計算対象外","数えない"))),IF(COUNTIFS('入力'!$A$30:$A$88,S2313)=0,"一覧にない費目",IF(O2313&gt;0,"直した",IF(S2313="未分類","未分類","OK")))))))</f>
        <v/>
      </c>
    </row>
    <row r="2314">
      <c r="A2314" s="40" t="n"/>
      <c r="B2314" s="34" t="n"/>
      <c r="C2314" s="35" t="n"/>
      <c r="D2314" s="36" t="n"/>
      <c r="E2314" s="35" t="n"/>
      <c r="F2314" s="35" t="n"/>
      <c r="G2314" s="35" t="n"/>
      <c r="H2314" s="35" t="n"/>
      <c r="I2314" s="40" t="n"/>
      <c r="J2314" s="35" t="n"/>
      <c r="L2314" s="39">
        <f>IF(B2314="","",IFERROR(YEAR(B2314)*0+D2314*0+1,0))</f>
        <v/>
      </c>
      <c r="M2314" s="55">
        <f>IF(L2314&lt;&gt;1,"",IF(O2314&gt;0,IF(INDEX('分け方の表'!$O$4:$O$53,O2314)&lt;&gt;"",DATE(YEAR(INDEX('分け方の表'!$O$4:$O$53,O2314)),MONTH(INDEX('分け方の表'!$O$4:$O$53,O2314)),1),DATE(YEAR(B2314),MONTH(B2314),1)),DATE(YEAR(B2314),MONTH(B2314),1)))</f>
        <v/>
      </c>
      <c r="N2314" s="39">
        <f>IF(L2314&lt;&gt;1,"",IF(J2314="",0,IF(COUNTIFS($J$4:J2314,J2314)&gt;1,1,0)))</f>
        <v/>
      </c>
      <c r="O2314" s="39">
        <f>IF(L2314&lt;&gt;1,"",IF(J2314="",0,IFERROR(MATCH(J2314,'分け方の表'!$M$4:$M$53,0),0)))</f>
        <v/>
      </c>
      <c r="P2314" s="39">
        <f>IF(L2314&lt;&gt;1,"",IF(SUMPRODUCT((COUNTIFS(C2314,"*"&amp;'分け方の表'!$F$4:$F$23&amp;"*")&gt;0)*('分け方の表'!$F$4:$F$23&lt;&gt;"")*'分け方の表'!$I$4:$I$23)=0,99,1+COUNTIFS('分け方の表'!$I$4:$I$23,"&gt;"&amp;SUMPRODUCT((COUNTIFS(C2314,"*"&amp;'分け方の表'!$F$4:$F$23&amp;"*")&gt;0)*('分け方の表'!$F$4:$F$23&lt;&gt;"")*'分け方の表'!$I$4:$I$23))))</f>
        <v/>
      </c>
      <c r="Q2314" s="39">
        <f>IF(L2314&lt;&gt;1,"",IF(P2314&gt;=99,"",INDEX('分け方の表'!$G$4:$G$23,P2314)&amp;""))</f>
        <v/>
      </c>
      <c r="R2314" s="39">
        <f>IF(L2314&lt;&gt;1,"",IF((F2314="収入")*(G2314="給与")*(E2314&lt;&gt;"")*(COUNTIFS('分け方の表'!$J$4:$J$13,E2314)&gt;0),INDEX('分け方の表'!$K$4:$K$13,MATCH(E2314,'分け方の表'!$J$4:$J$13,0))&amp;"",IFERROR(INDEX('分け方の表'!$C$4:$C$103,MATCH(F2314&amp;"|"&amp;G2314,'分け方の表'!$D$4:$D$103,0))&amp;"",IFERROR(INDEX('分け方の表'!$C$4:$C$103,MATCH(F2314&amp;"|（ほか全部）",'分け方の表'!$D$4:$D$103,0))&amp;"","未分類"))))</f>
        <v/>
      </c>
      <c r="S2314" s="39">
        <f>IF(L2314&lt;&gt;1,"",IF(N2314=1,"",IF(IF(O2314&gt;0,INDEX('分け方の表'!$N$4:$N$53,O2314)&amp;"","")&lt;&gt;"",IF(INDEX('分け方の表'!$N$4:$N$53,O2314)="（数えない）","",INDEX('分け方の表'!$N$4:$N$53,O2314)&amp;""),IF(I2314&amp;""="1",IF((Q2314&lt;&gt;"")*(D2314&lt;0)*(IFERROR(INDEX('入力'!$E$30:$E$88,MATCH(Q2314,'入力'!$A$30:$A$88,0)),"")="貯める・増やす"),Q2314,""),IF(A2314&amp;""="0","",IF(Q2314&lt;&gt;"",Q2314,R2314))))))</f>
        <v/>
      </c>
      <c r="T2314" s="56">
        <f>IF(S2314="","",IF(IFERROR(INDEX('入力'!$E$30:$E$88,MATCH(S2314,'入力'!$A$30:$A$88,0)),"")="入るお金",D2314,-D2314))</f>
        <v/>
      </c>
      <c r="U2314" s="39">
        <f>IF(L2314="","",IF(L2314&lt;&gt;1,"見出しなど",IF(N2314=1,"重なり",IF(S2314="",IF(O2314&gt;0,"数えない（直した）",IF(I2314&amp;""="1","振替",IF(A2314&amp;""="0","計算対象外","数えない"))),IF(COUNTIFS('入力'!$A$30:$A$88,S2314)=0,"一覧にない費目",IF(O2314&gt;0,"直した",IF(S2314="未分類","未分類","OK")))))))</f>
        <v/>
      </c>
    </row>
    <row r="2315">
      <c r="A2315" s="40" t="n"/>
      <c r="B2315" s="34" t="n"/>
      <c r="C2315" s="35" t="n"/>
      <c r="D2315" s="36" t="n"/>
      <c r="E2315" s="35" t="n"/>
      <c r="F2315" s="35" t="n"/>
      <c r="G2315" s="35" t="n"/>
      <c r="H2315" s="35" t="n"/>
      <c r="I2315" s="40" t="n"/>
      <c r="J2315" s="35" t="n"/>
      <c r="L2315" s="39">
        <f>IF(B2315="","",IFERROR(YEAR(B2315)*0+D2315*0+1,0))</f>
        <v/>
      </c>
      <c r="M2315" s="55">
        <f>IF(L2315&lt;&gt;1,"",IF(O2315&gt;0,IF(INDEX('分け方の表'!$O$4:$O$53,O2315)&lt;&gt;"",DATE(YEAR(INDEX('分け方の表'!$O$4:$O$53,O2315)),MONTH(INDEX('分け方の表'!$O$4:$O$53,O2315)),1),DATE(YEAR(B2315),MONTH(B2315),1)),DATE(YEAR(B2315),MONTH(B2315),1)))</f>
        <v/>
      </c>
      <c r="N2315" s="39">
        <f>IF(L2315&lt;&gt;1,"",IF(J2315="",0,IF(COUNTIFS($J$4:J2315,J2315)&gt;1,1,0)))</f>
        <v/>
      </c>
      <c r="O2315" s="39">
        <f>IF(L2315&lt;&gt;1,"",IF(J2315="",0,IFERROR(MATCH(J2315,'分け方の表'!$M$4:$M$53,0),0)))</f>
        <v/>
      </c>
      <c r="P2315" s="39">
        <f>IF(L2315&lt;&gt;1,"",IF(SUMPRODUCT((COUNTIFS(C2315,"*"&amp;'分け方の表'!$F$4:$F$23&amp;"*")&gt;0)*('分け方の表'!$F$4:$F$23&lt;&gt;"")*'分け方の表'!$I$4:$I$23)=0,99,1+COUNTIFS('分け方の表'!$I$4:$I$23,"&gt;"&amp;SUMPRODUCT((COUNTIFS(C2315,"*"&amp;'分け方の表'!$F$4:$F$23&amp;"*")&gt;0)*('分け方の表'!$F$4:$F$23&lt;&gt;"")*'分け方の表'!$I$4:$I$23))))</f>
        <v/>
      </c>
      <c r="Q2315" s="39">
        <f>IF(L2315&lt;&gt;1,"",IF(P2315&gt;=99,"",INDEX('分け方の表'!$G$4:$G$23,P2315)&amp;""))</f>
        <v/>
      </c>
      <c r="R2315" s="39">
        <f>IF(L2315&lt;&gt;1,"",IF((F2315="収入")*(G2315="給与")*(E2315&lt;&gt;"")*(COUNTIFS('分け方の表'!$J$4:$J$13,E2315)&gt;0),INDEX('分け方の表'!$K$4:$K$13,MATCH(E2315,'分け方の表'!$J$4:$J$13,0))&amp;"",IFERROR(INDEX('分け方の表'!$C$4:$C$103,MATCH(F2315&amp;"|"&amp;G2315,'分け方の表'!$D$4:$D$103,0))&amp;"",IFERROR(INDEX('分け方の表'!$C$4:$C$103,MATCH(F2315&amp;"|（ほか全部）",'分け方の表'!$D$4:$D$103,0))&amp;"","未分類"))))</f>
        <v/>
      </c>
      <c r="S2315" s="39">
        <f>IF(L2315&lt;&gt;1,"",IF(N2315=1,"",IF(IF(O2315&gt;0,INDEX('分け方の表'!$N$4:$N$53,O2315)&amp;"","")&lt;&gt;"",IF(INDEX('分け方の表'!$N$4:$N$53,O2315)="（数えない）","",INDEX('分け方の表'!$N$4:$N$53,O2315)&amp;""),IF(I2315&amp;""="1",IF((Q2315&lt;&gt;"")*(D2315&lt;0)*(IFERROR(INDEX('入力'!$E$30:$E$88,MATCH(Q2315,'入力'!$A$30:$A$88,0)),"")="貯める・増やす"),Q2315,""),IF(A2315&amp;""="0","",IF(Q2315&lt;&gt;"",Q2315,R2315))))))</f>
        <v/>
      </c>
      <c r="T2315" s="56">
        <f>IF(S2315="","",IF(IFERROR(INDEX('入力'!$E$30:$E$88,MATCH(S2315,'入力'!$A$30:$A$88,0)),"")="入るお金",D2315,-D2315))</f>
        <v/>
      </c>
      <c r="U2315" s="39">
        <f>IF(L2315="","",IF(L2315&lt;&gt;1,"見出しなど",IF(N2315=1,"重なり",IF(S2315="",IF(O2315&gt;0,"数えない（直した）",IF(I2315&amp;""="1","振替",IF(A2315&amp;""="0","計算対象外","数えない"))),IF(COUNTIFS('入力'!$A$30:$A$88,S2315)=0,"一覧にない費目",IF(O2315&gt;0,"直した",IF(S2315="未分類","未分類","OK")))))))</f>
        <v/>
      </c>
    </row>
    <row r="2316">
      <c r="A2316" s="40" t="n"/>
      <c r="B2316" s="34" t="n"/>
      <c r="C2316" s="35" t="n"/>
      <c r="D2316" s="36" t="n"/>
      <c r="E2316" s="35" t="n"/>
      <c r="F2316" s="35" t="n"/>
      <c r="G2316" s="35" t="n"/>
      <c r="H2316" s="35" t="n"/>
      <c r="I2316" s="40" t="n"/>
      <c r="J2316" s="35" t="n"/>
      <c r="L2316" s="39">
        <f>IF(B2316="","",IFERROR(YEAR(B2316)*0+D2316*0+1,0))</f>
        <v/>
      </c>
      <c r="M2316" s="55">
        <f>IF(L2316&lt;&gt;1,"",IF(O2316&gt;0,IF(INDEX('分け方の表'!$O$4:$O$53,O2316)&lt;&gt;"",DATE(YEAR(INDEX('分け方の表'!$O$4:$O$53,O2316)),MONTH(INDEX('分け方の表'!$O$4:$O$53,O2316)),1),DATE(YEAR(B2316),MONTH(B2316),1)),DATE(YEAR(B2316),MONTH(B2316),1)))</f>
        <v/>
      </c>
      <c r="N2316" s="39">
        <f>IF(L2316&lt;&gt;1,"",IF(J2316="",0,IF(COUNTIFS($J$4:J2316,J2316)&gt;1,1,0)))</f>
        <v/>
      </c>
      <c r="O2316" s="39">
        <f>IF(L2316&lt;&gt;1,"",IF(J2316="",0,IFERROR(MATCH(J2316,'分け方の表'!$M$4:$M$53,0),0)))</f>
        <v/>
      </c>
      <c r="P2316" s="39">
        <f>IF(L2316&lt;&gt;1,"",IF(SUMPRODUCT((COUNTIFS(C2316,"*"&amp;'分け方の表'!$F$4:$F$23&amp;"*")&gt;0)*('分け方の表'!$F$4:$F$23&lt;&gt;"")*'分け方の表'!$I$4:$I$23)=0,99,1+COUNTIFS('分け方の表'!$I$4:$I$23,"&gt;"&amp;SUMPRODUCT((COUNTIFS(C2316,"*"&amp;'分け方の表'!$F$4:$F$23&amp;"*")&gt;0)*('分け方の表'!$F$4:$F$23&lt;&gt;"")*'分け方の表'!$I$4:$I$23))))</f>
        <v/>
      </c>
      <c r="Q2316" s="39">
        <f>IF(L2316&lt;&gt;1,"",IF(P2316&gt;=99,"",INDEX('分け方の表'!$G$4:$G$23,P2316)&amp;""))</f>
        <v/>
      </c>
      <c r="R2316" s="39">
        <f>IF(L2316&lt;&gt;1,"",IF((F2316="収入")*(G2316="給与")*(E2316&lt;&gt;"")*(COUNTIFS('分け方の表'!$J$4:$J$13,E2316)&gt;0),INDEX('分け方の表'!$K$4:$K$13,MATCH(E2316,'分け方の表'!$J$4:$J$13,0))&amp;"",IFERROR(INDEX('分け方の表'!$C$4:$C$103,MATCH(F2316&amp;"|"&amp;G2316,'分け方の表'!$D$4:$D$103,0))&amp;"",IFERROR(INDEX('分け方の表'!$C$4:$C$103,MATCH(F2316&amp;"|（ほか全部）",'分け方の表'!$D$4:$D$103,0))&amp;"","未分類"))))</f>
        <v/>
      </c>
      <c r="S2316" s="39">
        <f>IF(L2316&lt;&gt;1,"",IF(N2316=1,"",IF(IF(O2316&gt;0,INDEX('分け方の表'!$N$4:$N$53,O2316)&amp;"","")&lt;&gt;"",IF(INDEX('分け方の表'!$N$4:$N$53,O2316)="（数えない）","",INDEX('分け方の表'!$N$4:$N$53,O2316)&amp;""),IF(I2316&amp;""="1",IF((Q2316&lt;&gt;"")*(D2316&lt;0)*(IFERROR(INDEX('入力'!$E$30:$E$88,MATCH(Q2316,'入力'!$A$30:$A$88,0)),"")="貯める・増やす"),Q2316,""),IF(A2316&amp;""="0","",IF(Q2316&lt;&gt;"",Q2316,R2316))))))</f>
        <v/>
      </c>
      <c r="T2316" s="56">
        <f>IF(S2316="","",IF(IFERROR(INDEX('入力'!$E$30:$E$88,MATCH(S2316,'入力'!$A$30:$A$88,0)),"")="入るお金",D2316,-D2316))</f>
        <v/>
      </c>
      <c r="U2316" s="39">
        <f>IF(L2316="","",IF(L2316&lt;&gt;1,"見出しなど",IF(N2316=1,"重なり",IF(S2316="",IF(O2316&gt;0,"数えない（直した）",IF(I2316&amp;""="1","振替",IF(A2316&amp;""="0","計算対象外","数えない"))),IF(COUNTIFS('入力'!$A$30:$A$88,S2316)=0,"一覧にない費目",IF(O2316&gt;0,"直した",IF(S2316="未分類","未分類","OK")))))))</f>
        <v/>
      </c>
    </row>
    <row r="2317">
      <c r="A2317" s="40" t="n"/>
      <c r="B2317" s="34" t="n"/>
      <c r="C2317" s="35" t="n"/>
      <c r="D2317" s="36" t="n"/>
      <c r="E2317" s="35" t="n"/>
      <c r="F2317" s="35" t="n"/>
      <c r="G2317" s="35" t="n"/>
      <c r="H2317" s="35" t="n"/>
      <c r="I2317" s="40" t="n"/>
      <c r="J2317" s="35" t="n"/>
      <c r="L2317" s="39">
        <f>IF(B2317="","",IFERROR(YEAR(B2317)*0+D2317*0+1,0))</f>
        <v/>
      </c>
      <c r="M2317" s="55">
        <f>IF(L2317&lt;&gt;1,"",IF(O2317&gt;0,IF(INDEX('分け方の表'!$O$4:$O$53,O2317)&lt;&gt;"",DATE(YEAR(INDEX('分け方の表'!$O$4:$O$53,O2317)),MONTH(INDEX('分け方の表'!$O$4:$O$53,O2317)),1),DATE(YEAR(B2317),MONTH(B2317),1)),DATE(YEAR(B2317),MONTH(B2317),1)))</f>
        <v/>
      </c>
      <c r="N2317" s="39">
        <f>IF(L2317&lt;&gt;1,"",IF(J2317="",0,IF(COUNTIFS($J$4:J2317,J2317)&gt;1,1,0)))</f>
        <v/>
      </c>
      <c r="O2317" s="39">
        <f>IF(L2317&lt;&gt;1,"",IF(J2317="",0,IFERROR(MATCH(J2317,'分け方の表'!$M$4:$M$53,0),0)))</f>
        <v/>
      </c>
      <c r="P2317" s="39">
        <f>IF(L2317&lt;&gt;1,"",IF(SUMPRODUCT((COUNTIFS(C2317,"*"&amp;'分け方の表'!$F$4:$F$23&amp;"*")&gt;0)*('分け方の表'!$F$4:$F$23&lt;&gt;"")*'分け方の表'!$I$4:$I$23)=0,99,1+COUNTIFS('分け方の表'!$I$4:$I$23,"&gt;"&amp;SUMPRODUCT((COUNTIFS(C2317,"*"&amp;'分け方の表'!$F$4:$F$23&amp;"*")&gt;0)*('分け方の表'!$F$4:$F$23&lt;&gt;"")*'分け方の表'!$I$4:$I$23))))</f>
        <v/>
      </c>
      <c r="Q2317" s="39">
        <f>IF(L2317&lt;&gt;1,"",IF(P2317&gt;=99,"",INDEX('分け方の表'!$G$4:$G$23,P2317)&amp;""))</f>
        <v/>
      </c>
      <c r="R2317" s="39">
        <f>IF(L2317&lt;&gt;1,"",IF((F2317="収入")*(G2317="給与")*(E2317&lt;&gt;"")*(COUNTIFS('分け方の表'!$J$4:$J$13,E2317)&gt;0),INDEX('分け方の表'!$K$4:$K$13,MATCH(E2317,'分け方の表'!$J$4:$J$13,0))&amp;"",IFERROR(INDEX('分け方の表'!$C$4:$C$103,MATCH(F2317&amp;"|"&amp;G2317,'分け方の表'!$D$4:$D$103,0))&amp;"",IFERROR(INDEX('分け方の表'!$C$4:$C$103,MATCH(F2317&amp;"|（ほか全部）",'分け方の表'!$D$4:$D$103,0))&amp;"","未分類"))))</f>
        <v/>
      </c>
      <c r="S2317" s="39">
        <f>IF(L2317&lt;&gt;1,"",IF(N2317=1,"",IF(IF(O2317&gt;0,INDEX('分け方の表'!$N$4:$N$53,O2317)&amp;"","")&lt;&gt;"",IF(INDEX('分け方の表'!$N$4:$N$53,O2317)="（数えない）","",INDEX('分け方の表'!$N$4:$N$53,O2317)&amp;""),IF(I2317&amp;""="1",IF((Q2317&lt;&gt;"")*(D2317&lt;0)*(IFERROR(INDEX('入力'!$E$30:$E$88,MATCH(Q2317,'入力'!$A$30:$A$88,0)),"")="貯める・増やす"),Q2317,""),IF(A2317&amp;""="0","",IF(Q2317&lt;&gt;"",Q2317,R2317))))))</f>
        <v/>
      </c>
      <c r="T2317" s="56">
        <f>IF(S2317="","",IF(IFERROR(INDEX('入力'!$E$30:$E$88,MATCH(S2317,'入力'!$A$30:$A$88,0)),"")="入るお金",D2317,-D2317))</f>
        <v/>
      </c>
      <c r="U2317" s="39">
        <f>IF(L2317="","",IF(L2317&lt;&gt;1,"見出しなど",IF(N2317=1,"重なり",IF(S2317="",IF(O2317&gt;0,"数えない（直した）",IF(I2317&amp;""="1","振替",IF(A2317&amp;""="0","計算対象外","数えない"))),IF(COUNTIFS('入力'!$A$30:$A$88,S2317)=0,"一覧にない費目",IF(O2317&gt;0,"直した",IF(S2317="未分類","未分類","OK")))))))</f>
        <v/>
      </c>
    </row>
    <row r="2318">
      <c r="A2318" s="40" t="n"/>
      <c r="B2318" s="34" t="n"/>
      <c r="C2318" s="35" t="n"/>
      <c r="D2318" s="36" t="n"/>
      <c r="E2318" s="35" t="n"/>
      <c r="F2318" s="35" t="n"/>
      <c r="G2318" s="35" t="n"/>
      <c r="H2318" s="35" t="n"/>
      <c r="I2318" s="40" t="n"/>
      <c r="J2318" s="35" t="n"/>
      <c r="L2318" s="39">
        <f>IF(B2318="","",IFERROR(YEAR(B2318)*0+D2318*0+1,0))</f>
        <v/>
      </c>
      <c r="M2318" s="55">
        <f>IF(L2318&lt;&gt;1,"",IF(O2318&gt;0,IF(INDEX('分け方の表'!$O$4:$O$53,O2318)&lt;&gt;"",DATE(YEAR(INDEX('分け方の表'!$O$4:$O$53,O2318)),MONTH(INDEX('分け方の表'!$O$4:$O$53,O2318)),1),DATE(YEAR(B2318),MONTH(B2318),1)),DATE(YEAR(B2318),MONTH(B2318),1)))</f>
        <v/>
      </c>
      <c r="N2318" s="39">
        <f>IF(L2318&lt;&gt;1,"",IF(J2318="",0,IF(COUNTIFS($J$4:J2318,J2318)&gt;1,1,0)))</f>
        <v/>
      </c>
      <c r="O2318" s="39">
        <f>IF(L2318&lt;&gt;1,"",IF(J2318="",0,IFERROR(MATCH(J2318,'分け方の表'!$M$4:$M$53,0),0)))</f>
        <v/>
      </c>
      <c r="P2318" s="39">
        <f>IF(L2318&lt;&gt;1,"",IF(SUMPRODUCT((COUNTIFS(C2318,"*"&amp;'分け方の表'!$F$4:$F$23&amp;"*")&gt;0)*('分け方の表'!$F$4:$F$23&lt;&gt;"")*'分け方の表'!$I$4:$I$23)=0,99,1+COUNTIFS('分け方の表'!$I$4:$I$23,"&gt;"&amp;SUMPRODUCT((COUNTIFS(C2318,"*"&amp;'分け方の表'!$F$4:$F$23&amp;"*")&gt;0)*('分け方の表'!$F$4:$F$23&lt;&gt;"")*'分け方の表'!$I$4:$I$23))))</f>
        <v/>
      </c>
      <c r="Q2318" s="39">
        <f>IF(L2318&lt;&gt;1,"",IF(P2318&gt;=99,"",INDEX('分け方の表'!$G$4:$G$23,P2318)&amp;""))</f>
        <v/>
      </c>
      <c r="R2318" s="39">
        <f>IF(L2318&lt;&gt;1,"",IF((F2318="収入")*(G2318="給与")*(E2318&lt;&gt;"")*(COUNTIFS('分け方の表'!$J$4:$J$13,E2318)&gt;0),INDEX('分け方の表'!$K$4:$K$13,MATCH(E2318,'分け方の表'!$J$4:$J$13,0))&amp;"",IFERROR(INDEX('分け方の表'!$C$4:$C$103,MATCH(F2318&amp;"|"&amp;G2318,'分け方の表'!$D$4:$D$103,0))&amp;"",IFERROR(INDEX('分け方の表'!$C$4:$C$103,MATCH(F2318&amp;"|（ほか全部）",'分け方の表'!$D$4:$D$103,0))&amp;"","未分類"))))</f>
        <v/>
      </c>
      <c r="S2318" s="39">
        <f>IF(L2318&lt;&gt;1,"",IF(N2318=1,"",IF(IF(O2318&gt;0,INDEX('分け方の表'!$N$4:$N$53,O2318)&amp;"","")&lt;&gt;"",IF(INDEX('分け方の表'!$N$4:$N$53,O2318)="（数えない）","",INDEX('分け方の表'!$N$4:$N$53,O2318)&amp;""),IF(I2318&amp;""="1",IF((Q2318&lt;&gt;"")*(D2318&lt;0)*(IFERROR(INDEX('入力'!$E$30:$E$88,MATCH(Q2318,'入力'!$A$30:$A$88,0)),"")="貯める・増やす"),Q2318,""),IF(A2318&amp;""="0","",IF(Q2318&lt;&gt;"",Q2318,R2318))))))</f>
        <v/>
      </c>
      <c r="T2318" s="56">
        <f>IF(S2318="","",IF(IFERROR(INDEX('入力'!$E$30:$E$88,MATCH(S2318,'入力'!$A$30:$A$88,0)),"")="入るお金",D2318,-D2318))</f>
        <v/>
      </c>
      <c r="U2318" s="39">
        <f>IF(L2318="","",IF(L2318&lt;&gt;1,"見出しなど",IF(N2318=1,"重なり",IF(S2318="",IF(O2318&gt;0,"数えない（直した）",IF(I2318&amp;""="1","振替",IF(A2318&amp;""="0","計算対象外","数えない"))),IF(COUNTIFS('入力'!$A$30:$A$88,S2318)=0,"一覧にない費目",IF(O2318&gt;0,"直した",IF(S2318="未分類","未分類","OK")))))))</f>
        <v/>
      </c>
    </row>
    <row r="2319">
      <c r="A2319" s="40" t="n"/>
      <c r="B2319" s="34" t="n"/>
      <c r="C2319" s="35" t="n"/>
      <c r="D2319" s="36" t="n"/>
      <c r="E2319" s="35" t="n"/>
      <c r="F2319" s="35" t="n"/>
      <c r="G2319" s="35" t="n"/>
      <c r="H2319" s="35" t="n"/>
      <c r="I2319" s="40" t="n"/>
      <c r="J2319" s="35" t="n"/>
      <c r="L2319" s="39">
        <f>IF(B2319="","",IFERROR(YEAR(B2319)*0+D2319*0+1,0))</f>
        <v/>
      </c>
      <c r="M2319" s="55">
        <f>IF(L2319&lt;&gt;1,"",IF(O2319&gt;0,IF(INDEX('分け方の表'!$O$4:$O$53,O2319)&lt;&gt;"",DATE(YEAR(INDEX('分け方の表'!$O$4:$O$53,O2319)),MONTH(INDEX('分け方の表'!$O$4:$O$53,O2319)),1),DATE(YEAR(B2319),MONTH(B2319),1)),DATE(YEAR(B2319),MONTH(B2319),1)))</f>
        <v/>
      </c>
      <c r="N2319" s="39">
        <f>IF(L2319&lt;&gt;1,"",IF(J2319="",0,IF(COUNTIFS($J$4:J2319,J2319)&gt;1,1,0)))</f>
        <v/>
      </c>
      <c r="O2319" s="39">
        <f>IF(L2319&lt;&gt;1,"",IF(J2319="",0,IFERROR(MATCH(J2319,'分け方の表'!$M$4:$M$53,0),0)))</f>
        <v/>
      </c>
      <c r="P2319" s="39">
        <f>IF(L2319&lt;&gt;1,"",IF(SUMPRODUCT((COUNTIFS(C2319,"*"&amp;'分け方の表'!$F$4:$F$23&amp;"*")&gt;0)*('分け方の表'!$F$4:$F$23&lt;&gt;"")*'分け方の表'!$I$4:$I$23)=0,99,1+COUNTIFS('分け方の表'!$I$4:$I$23,"&gt;"&amp;SUMPRODUCT((COUNTIFS(C2319,"*"&amp;'分け方の表'!$F$4:$F$23&amp;"*")&gt;0)*('分け方の表'!$F$4:$F$23&lt;&gt;"")*'分け方の表'!$I$4:$I$23))))</f>
        <v/>
      </c>
      <c r="Q2319" s="39">
        <f>IF(L2319&lt;&gt;1,"",IF(P2319&gt;=99,"",INDEX('分け方の表'!$G$4:$G$23,P2319)&amp;""))</f>
        <v/>
      </c>
      <c r="R2319" s="39">
        <f>IF(L2319&lt;&gt;1,"",IF((F2319="収入")*(G2319="給与")*(E2319&lt;&gt;"")*(COUNTIFS('分け方の表'!$J$4:$J$13,E2319)&gt;0),INDEX('分け方の表'!$K$4:$K$13,MATCH(E2319,'分け方の表'!$J$4:$J$13,0))&amp;"",IFERROR(INDEX('分け方の表'!$C$4:$C$103,MATCH(F2319&amp;"|"&amp;G2319,'分け方の表'!$D$4:$D$103,0))&amp;"",IFERROR(INDEX('分け方の表'!$C$4:$C$103,MATCH(F2319&amp;"|（ほか全部）",'分け方の表'!$D$4:$D$103,0))&amp;"","未分類"))))</f>
        <v/>
      </c>
      <c r="S2319" s="39">
        <f>IF(L2319&lt;&gt;1,"",IF(N2319=1,"",IF(IF(O2319&gt;0,INDEX('分け方の表'!$N$4:$N$53,O2319)&amp;"","")&lt;&gt;"",IF(INDEX('分け方の表'!$N$4:$N$53,O2319)="（数えない）","",INDEX('分け方の表'!$N$4:$N$53,O2319)&amp;""),IF(I2319&amp;""="1",IF((Q2319&lt;&gt;"")*(D2319&lt;0)*(IFERROR(INDEX('入力'!$E$30:$E$88,MATCH(Q2319,'入力'!$A$30:$A$88,0)),"")="貯める・増やす"),Q2319,""),IF(A2319&amp;""="0","",IF(Q2319&lt;&gt;"",Q2319,R2319))))))</f>
        <v/>
      </c>
      <c r="T2319" s="56">
        <f>IF(S2319="","",IF(IFERROR(INDEX('入力'!$E$30:$E$88,MATCH(S2319,'入力'!$A$30:$A$88,0)),"")="入るお金",D2319,-D2319))</f>
        <v/>
      </c>
      <c r="U2319" s="39">
        <f>IF(L2319="","",IF(L2319&lt;&gt;1,"見出しなど",IF(N2319=1,"重なり",IF(S2319="",IF(O2319&gt;0,"数えない（直した）",IF(I2319&amp;""="1","振替",IF(A2319&amp;""="0","計算対象外","数えない"))),IF(COUNTIFS('入力'!$A$30:$A$88,S2319)=0,"一覧にない費目",IF(O2319&gt;0,"直した",IF(S2319="未分類","未分類","OK")))))))</f>
        <v/>
      </c>
    </row>
    <row r="2320">
      <c r="A2320" s="40" t="n"/>
      <c r="B2320" s="34" t="n"/>
      <c r="C2320" s="35" t="n"/>
      <c r="D2320" s="36" t="n"/>
      <c r="E2320" s="35" t="n"/>
      <c r="F2320" s="35" t="n"/>
      <c r="G2320" s="35" t="n"/>
      <c r="H2320" s="35" t="n"/>
      <c r="I2320" s="40" t="n"/>
      <c r="J2320" s="35" t="n"/>
      <c r="L2320" s="39">
        <f>IF(B2320="","",IFERROR(YEAR(B2320)*0+D2320*0+1,0))</f>
        <v/>
      </c>
      <c r="M2320" s="55">
        <f>IF(L2320&lt;&gt;1,"",IF(O2320&gt;0,IF(INDEX('分け方の表'!$O$4:$O$53,O2320)&lt;&gt;"",DATE(YEAR(INDEX('分け方の表'!$O$4:$O$53,O2320)),MONTH(INDEX('分け方の表'!$O$4:$O$53,O2320)),1),DATE(YEAR(B2320),MONTH(B2320),1)),DATE(YEAR(B2320),MONTH(B2320),1)))</f>
        <v/>
      </c>
      <c r="N2320" s="39">
        <f>IF(L2320&lt;&gt;1,"",IF(J2320="",0,IF(COUNTIFS($J$4:J2320,J2320)&gt;1,1,0)))</f>
        <v/>
      </c>
      <c r="O2320" s="39">
        <f>IF(L2320&lt;&gt;1,"",IF(J2320="",0,IFERROR(MATCH(J2320,'分け方の表'!$M$4:$M$53,0),0)))</f>
        <v/>
      </c>
      <c r="P2320" s="39">
        <f>IF(L2320&lt;&gt;1,"",IF(SUMPRODUCT((COUNTIFS(C2320,"*"&amp;'分け方の表'!$F$4:$F$23&amp;"*")&gt;0)*('分け方の表'!$F$4:$F$23&lt;&gt;"")*'分け方の表'!$I$4:$I$23)=0,99,1+COUNTIFS('分け方の表'!$I$4:$I$23,"&gt;"&amp;SUMPRODUCT((COUNTIFS(C2320,"*"&amp;'分け方の表'!$F$4:$F$23&amp;"*")&gt;0)*('分け方の表'!$F$4:$F$23&lt;&gt;"")*'分け方の表'!$I$4:$I$23))))</f>
        <v/>
      </c>
      <c r="Q2320" s="39">
        <f>IF(L2320&lt;&gt;1,"",IF(P2320&gt;=99,"",INDEX('分け方の表'!$G$4:$G$23,P2320)&amp;""))</f>
        <v/>
      </c>
      <c r="R2320" s="39">
        <f>IF(L2320&lt;&gt;1,"",IF((F2320="収入")*(G2320="給与")*(E2320&lt;&gt;"")*(COUNTIFS('分け方の表'!$J$4:$J$13,E2320)&gt;0),INDEX('分け方の表'!$K$4:$K$13,MATCH(E2320,'分け方の表'!$J$4:$J$13,0))&amp;"",IFERROR(INDEX('分け方の表'!$C$4:$C$103,MATCH(F2320&amp;"|"&amp;G2320,'分け方の表'!$D$4:$D$103,0))&amp;"",IFERROR(INDEX('分け方の表'!$C$4:$C$103,MATCH(F2320&amp;"|（ほか全部）",'分け方の表'!$D$4:$D$103,0))&amp;"","未分類"))))</f>
        <v/>
      </c>
      <c r="S2320" s="39">
        <f>IF(L2320&lt;&gt;1,"",IF(N2320=1,"",IF(IF(O2320&gt;0,INDEX('分け方の表'!$N$4:$N$53,O2320)&amp;"","")&lt;&gt;"",IF(INDEX('分け方の表'!$N$4:$N$53,O2320)="（数えない）","",INDEX('分け方の表'!$N$4:$N$53,O2320)&amp;""),IF(I2320&amp;""="1",IF((Q2320&lt;&gt;"")*(D2320&lt;0)*(IFERROR(INDEX('入力'!$E$30:$E$88,MATCH(Q2320,'入力'!$A$30:$A$88,0)),"")="貯める・増やす"),Q2320,""),IF(A2320&amp;""="0","",IF(Q2320&lt;&gt;"",Q2320,R2320))))))</f>
        <v/>
      </c>
      <c r="T2320" s="56">
        <f>IF(S2320="","",IF(IFERROR(INDEX('入力'!$E$30:$E$88,MATCH(S2320,'入力'!$A$30:$A$88,0)),"")="入るお金",D2320,-D2320))</f>
        <v/>
      </c>
      <c r="U2320" s="39">
        <f>IF(L2320="","",IF(L2320&lt;&gt;1,"見出しなど",IF(N2320=1,"重なり",IF(S2320="",IF(O2320&gt;0,"数えない（直した）",IF(I2320&amp;""="1","振替",IF(A2320&amp;""="0","計算対象外","数えない"))),IF(COUNTIFS('入力'!$A$30:$A$88,S2320)=0,"一覧にない費目",IF(O2320&gt;0,"直した",IF(S2320="未分類","未分類","OK")))))))</f>
        <v/>
      </c>
    </row>
    <row r="2321">
      <c r="A2321" s="40" t="n"/>
      <c r="B2321" s="34" t="n"/>
      <c r="C2321" s="35" t="n"/>
      <c r="D2321" s="36" t="n"/>
      <c r="E2321" s="35" t="n"/>
      <c r="F2321" s="35" t="n"/>
      <c r="G2321" s="35" t="n"/>
      <c r="H2321" s="35" t="n"/>
      <c r="I2321" s="40" t="n"/>
      <c r="J2321" s="35" t="n"/>
      <c r="L2321" s="39">
        <f>IF(B2321="","",IFERROR(YEAR(B2321)*0+D2321*0+1,0))</f>
        <v/>
      </c>
      <c r="M2321" s="55">
        <f>IF(L2321&lt;&gt;1,"",IF(O2321&gt;0,IF(INDEX('分け方の表'!$O$4:$O$53,O2321)&lt;&gt;"",DATE(YEAR(INDEX('分け方の表'!$O$4:$O$53,O2321)),MONTH(INDEX('分け方の表'!$O$4:$O$53,O2321)),1),DATE(YEAR(B2321),MONTH(B2321),1)),DATE(YEAR(B2321),MONTH(B2321),1)))</f>
        <v/>
      </c>
      <c r="N2321" s="39">
        <f>IF(L2321&lt;&gt;1,"",IF(J2321="",0,IF(COUNTIFS($J$4:J2321,J2321)&gt;1,1,0)))</f>
        <v/>
      </c>
      <c r="O2321" s="39">
        <f>IF(L2321&lt;&gt;1,"",IF(J2321="",0,IFERROR(MATCH(J2321,'分け方の表'!$M$4:$M$53,0),0)))</f>
        <v/>
      </c>
      <c r="P2321" s="39">
        <f>IF(L2321&lt;&gt;1,"",IF(SUMPRODUCT((COUNTIFS(C2321,"*"&amp;'分け方の表'!$F$4:$F$23&amp;"*")&gt;0)*('分け方の表'!$F$4:$F$23&lt;&gt;"")*'分け方の表'!$I$4:$I$23)=0,99,1+COUNTIFS('分け方の表'!$I$4:$I$23,"&gt;"&amp;SUMPRODUCT((COUNTIFS(C2321,"*"&amp;'分け方の表'!$F$4:$F$23&amp;"*")&gt;0)*('分け方の表'!$F$4:$F$23&lt;&gt;"")*'分け方の表'!$I$4:$I$23))))</f>
        <v/>
      </c>
      <c r="Q2321" s="39">
        <f>IF(L2321&lt;&gt;1,"",IF(P2321&gt;=99,"",INDEX('分け方の表'!$G$4:$G$23,P2321)&amp;""))</f>
        <v/>
      </c>
      <c r="R2321" s="39">
        <f>IF(L2321&lt;&gt;1,"",IF((F2321="収入")*(G2321="給与")*(E2321&lt;&gt;"")*(COUNTIFS('分け方の表'!$J$4:$J$13,E2321)&gt;0),INDEX('分け方の表'!$K$4:$K$13,MATCH(E2321,'分け方の表'!$J$4:$J$13,0))&amp;"",IFERROR(INDEX('分け方の表'!$C$4:$C$103,MATCH(F2321&amp;"|"&amp;G2321,'分け方の表'!$D$4:$D$103,0))&amp;"",IFERROR(INDEX('分け方の表'!$C$4:$C$103,MATCH(F2321&amp;"|（ほか全部）",'分け方の表'!$D$4:$D$103,0))&amp;"","未分類"))))</f>
        <v/>
      </c>
      <c r="S2321" s="39">
        <f>IF(L2321&lt;&gt;1,"",IF(N2321=1,"",IF(IF(O2321&gt;0,INDEX('分け方の表'!$N$4:$N$53,O2321)&amp;"","")&lt;&gt;"",IF(INDEX('分け方の表'!$N$4:$N$53,O2321)="（数えない）","",INDEX('分け方の表'!$N$4:$N$53,O2321)&amp;""),IF(I2321&amp;""="1",IF((Q2321&lt;&gt;"")*(D2321&lt;0)*(IFERROR(INDEX('入力'!$E$30:$E$88,MATCH(Q2321,'入力'!$A$30:$A$88,0)),"")="貯める・増やす"),Q2321,""),IF(A2321&amp;""="0","",IF(Q2321&lt;&gt;"",Q2321,R2321))))))</f>
        <v/>
      </c>
      <c r="T2321" s="56">
        <f>IF(S2321="","",IF(IFERROR(INDEX('入力'!$E$30:$E$88,MATCH(S2321,'入力'!$A$30:$A$88,0)),"")="入るお金",D2321,-D2321))</f>
        <v/>
      </c>
      <c r="U2321" s="39">
        <f>IF(L2321="","",IF(L2321&lt;&gt;1,"見出しなど",IF(N2321=1,"重なり",IF(S2321="",IF(O2321&gt;0,"数えない（直した）",IF(I2321&amp;""="1","振替",IF(A2321&amp;""="0","計算対象外","数えない"))),IF(COUNTIFS('入力'!$A$30:$A$88,S2321)=0,"一覧にない費目",IF(O2321&gt;0,"直した",IF(S2321="未分類","未分類","OK")))))))</f>
        <v/>
      </c>
    </row>
    <row r="2322">
      <c r="A2322" s="40" t="n"/>
      <c r="B2322" s="34" t="n"/>
      <c r="C2322" s="35" t="n"/>
      <c r="D2322" s="36" t="n"/>
      <c r="E2322" s="35" t="n"/>
      <c r="F2322" s="35" t="n"/>
      <c r="G2322" s="35" t="n"/>
      <c r="H2322" s="35" t="n"/>
      <c r="I2322" s="40" t="n"/>
      <c r="J2322" s="35" t="n"/>
      <c r="L2322" s="39">
        <f>IF(B2322="","",IFERROR(YEAR(B2322)*0+D2322*0+1,0))</f>
        <v/>
      </c>
      <c r="M2322" s="55">
        <f>IF(L2322&lt;&gt;1,"",IF(O2322&gt;0,IF(INDEX('分け方の表'!$O$4:$O$53,O2322)&lt;&gt;"",DATE(YEAR(INDEX('分け方の表'!$O$4:$O$53,O2322)),MONTH(INDEX('分け方の表'!$O$4:$O$53,O2322)),1),DATE(YEAR(B2322),MONTH(B2322),1)),DATE(YEAR(B2322),MONTH(B2322),1)))</f>
        <v/>
      </c>
      <c r="N2322" s="39">
        <f>IF(L2322&lt;&gt;1,"",IF(J2322="",0,IF(COUNTIFS($J$4:J2322,J2322)&gt;1,1,0)))</f>
        <v/>
      </c>
      <c r="O2322" s="39">
        <f>IF(L2322&lt;&gt;1,"",IF(J2322="",0,IFERROR(MATCH(J2322,'分け方の表'!$M$4:$M$53,0),0)))</f>
        <v/>
      </c>
      <c r="P2322" s="39">
        <f>IF(L2322&lt;&gt;1,"",IF(SUMPRODUCT((COUNTIFS(C2322,"*"&amp;'分け方の表'!$F$4:$F$23&amp;"*")&gt;0)*('分け方の表'!$F$4:$F$23&lt;&gt;"")*'分け方の表'!$I$4:$I$23)=0,99,1+COUNTIFS('分け方の表'!$I$4:$I$23,"&gt;"&amp;SUMPRODUCT((COUNTIFS(C2322,"*"&amp;'分け方の表'!$F$4:$F$23&amp;"*")&gt;0)*('分け方の表'!$F$4:$F$23&lt;&gt;"")*'分け方の表'!$I$4:$I$23))))</f>
        <v/>
      </c>
      <c r="Q2322" s="39">
        <f>IF(L2322&lt;&gt;1,"",IF(P2322&gt;=99,"",INDEX('分け方の表'!$G$4:$G$23,P2322)&amp;""))</f>
        <v/>
      </c>
      <c r="R2322" s="39">
        <f>IF(L2322&lt;&gt;1,"",IF((F2322="収入")*(G2322="給与")*(E2322&lt;&gt;"")*(COUNTIFS('分け方の表'!$J$4:$J$13,E2322)&gt;0),INDEX('分け方の表'!$K$4:$K$13,MATCH(E2322,'分け方の表'!$J$4:$J$13,0))&amp;"",IFERROR(INDEX('分け方の表'!$C$4:$C$103,MATCH(F2322&amp;"|"&amp;G2322,'分け方の表'!$D$4:$D$103,0))&amp;"",IFERROR(INDEX('分け方の表'!$C$4:$C$103,MATCH(F2322&amp;"|（ほか全部）",'分け方の表'!$D$4:$D$103,0))&amp;"","未分類"))))</f>
        <v/>
      </c>
      <c r="S2322" s="39">
        <f>IF(L2322&lt;&gt;1,"",IF(N2322=1,"",IF(IF(O2322&gt;0,INDEX('分け方の表'!$N$4:$N$53,O2322)&amp;"","")&lt;&gt;"",IF(INDEX('分け方の表'!$N$4:$N$53,O2322)="（数えない）","",INDEX('分け方の表'!$N$4:$N$53,O2322)&amp;""),IF(I2322&amp;""="1",IF((Q2322&lt;&gt;"")*(D2322&lt;0)*(IFERROR(INDEX('入力'!$E$30:$E$88,MATCH(Q2322,'入力'!$A$30:$A$88,0)),"")="貯める・増やす"),Q2322,""),IF(A2322&amp;""="0","",IF(Q2322&lt;&gt;"",Q2322,R2322))))))</f>
        <v/>
      </c>
      <c r="T2322" s="56">
        <f>IF(S2322="","",IF(IFERROR(INDEX('入力'!$E$30:$E$88,MATCH(S2322,'入力'!$A$30:$A$88,0)),"")="入るお金",D2322,-D2322))</f>
        <v/>
      </c>
      <c r="U2322" s="39">
        <f>IF(L2322="","",IF(L2322&lt;&gt;1,"見出しなど",IF(N2322=1,"重なり",IF(S2322="",IF(O2322&gt;0,"数えない（直した）",IF(I2322&amp;""="1","振替",IF(A2322&amp;""="0","計算対象外","数えない"))),IF(COUNTIFS('入力'!$A$30:$A$88,S2322)=0,"一覧にない費目",IF(O2322&gt;0,"直した",IF(S2322="未分類","未分類","OK")))))))</f>
        <v/>
      </c>
    </row>
    <row r="2323">
      <c r="A2323" s="40" t="n"/>
      <c r="B2323" s="34" t="n"/>
      <c r="C2323" s="35" t="n"/>
      <c r="D2323" s="36" t="n"/>
      <c r="E2323" s="35" t="n"/>
      <c r="F2323" s="35" t="n"/>
      <c r="G2323" s="35" t="n"/>
      <c r="H2323" s="35" t="n"/>
      <c r="I2323" s="40" t="n"/>
      <c r="J2323" s="35" t="n"/>
      <c r="L2323" s="39">
        <f>IF(B2323="","",IFERROR(YEAR(B2323)*0+D2323*0+1,0))</f>
        <v/>
      </c>
      <c r="M2323" s="55">
        <f>IF(L2323&lt;&gt;1,"",IF(O2323&gt;0,IF(INDEX('分け方の表'!$O$4:$O$53,O2323)&lt;&gt;"",DATE(YEAR(INDEX('分け方の表'!$O$4:$O$53,O2323)),MONTH(INDEX('分け方の表'!$O$4:$O$53,O2323)),1),DATE(YEAR(B2323),MONTH(B2323),1)),DATE(YEAR(B2323),MONTH(B2323),1)))</f>
        <v/>
      </c>
      <c r="N2323" s="39">
        <f>IF(L2323&lt;&gt;1,"",IF(J2323="",0,IF(COUNTIFS($J$4:J2323,J2323)&gt;1,1,0)))</f>
        <v/>
      </c>
      <c r="O2323" s="39">
        <f>IF(L2323&lt;&gt;1,"",IF(J2323="",0,IFERROR(MATCH(J2323,'分け方の表'!$M$4:$M$53,0),0)))</f>
        <v/>
      </c>
      <c r="P2323" s="39">
        <f>IF(L2323&lt;&gt;1,"",IF(SUMPRODUCT((COUNTIFS(C2323,"*"&amp;'分け方の表'!$F$4:$F$23&amp;"*")&gt;0)*('分け方の表'!$F$4:$F$23&lt;&gt;"")*'分け方の表'!$I$4:$I$23)=0,99,1+COUNTIFS('分け方の表'!$I$4:$I$23,"&gt;"&amp;SUMPRODUCT((COUNTIFS(C2323,"*"&amp;'分け方の表'!$F$4:$F$23&amp;"*")&gt;0)*('分け方の表'!$F$4:$F$23&lt;&gt;"")*'分け方の表'!$I$4:$I$23))))</f>
        <v/>
      </c>
      <c r="Q2323" s="39">
        <f>IF(L2323&lt;&gt;1,"",IF(P2323&gt;=99,"",INDEX('分け方の表'!$G$4:$G$23,P2323)&amp;""))</f>
        <v/>
      </c>
      <c r="R2323" s="39">
        <f>IF(L2323&lt;&gt;1,"",IF((F2323="収入")*(G2323="給与")*(E2323&lt;&gt;"")*(COUNTIFS('分け方の表'!$J$4:$J$13,E2323)&gt;0),INDEX('分け方の表'!$K$4:$K$13,MATCH(E2323,'分け方の表'!$J$4:$J$13,0))&amp;"",IFERROR(INDEX('分け方の表'!$C$4:$C$103,MATCH(F2323&amp;"|"&amp;G2323,'分け方の表'!$D$4:$D$103,0))&amp;"",IFERROR(INDEX('分け方の表'!$C$4:$C$103,MATCH(F2323&amp;"|（ほか全部）",'分け方の表'!$D$4:$D$103,0))&amp;"","未分類"))))</f>
        <v/>
      </c>
      <c r="S2323" s="39">
        <f>IF(L2323&lt;&gt;1,"",IF(N2323=1,"",IF(IF(O2323&gt;0,INDEX('分け方の表'!$N$4:$N$53,O2323)&amp;"","")&lt;&gt;"",IF(INDEX('分け方の表'!$N$4:$N$53,O2323)="（数えない）","",INDEX('分け方の表'!$N$4:$N$53,O2323)&amp;""),IF(I2323&amp;""="1",IF((Q2323&lt;&gt;"")*(D2323&lt;0)*(IFERROR(INDEX('入力'!$E$30:$E$88,MATCH(Q2323,'入力'!$A$30:$A$88,0)),"")="貯める・増やす"),Q2323,""),IF(A2323&amp;""="0","",IF(Q2323&lt;&gt;"",Q2323,R2323))))))</f>
        <v/>
      </c>
      <c r="T2323" s="56">
        <f>IF(S2323="","",IF(IFERROR(INDEX('入力'!$E$30:$E$88,MATCH(S2323,'入力'!$A$30:$A$88,0)),"")="入るお金",D2323,-D2323))</f>
        <v/>
      </c>
      <c r="U2323" s="39">
        <f>IF(L2323="","",IF(L2323&lt;&gt;1,"見出しなど",IF(N2323=1,"重なり",IF(S2323="",IF(O2323&gt;0,"数えない（直した）",IF(I2323&amp;""="1","振替",IF(A2323&amp;""="0","計算対象外","数えない"))),IF(COUNTIFS('入力'!$A$30:$A$88,S2323)=0,"一覧にない費目",IF(O2323&gt;0,"直した",IF(S2323="未分類","未分類","OK")))))))</f>
        <v/>
      </c>
    </row>
    <row r="2324">
      <c r="A2324" s="40" t="n"/>
      <c r="B2324" s="34" t="n"/>
      <c r="C2324" s="35" t="n"/>
      <c r="D2324" s="36" t="n"/>
      <c r="E2324" s="35" t="n"/>
      <c r="F2324" s="35" t="n"/>
      <c r="G2324" s="35" t="n"/>
      <c r="H2324" s="35" t="n"/>
      <c r="I2324" s="40" t="n"/>
      <c r="J2324" s="35" t="n"/>
      <c r="L2324" s="39">
        <f>IF(B2324="","",IFERROR(YEAR(B2324)*0+D2324*0+1,0))</f>
        <v/>
      </c>
      <c r="M2324" s="55">
        <f>IF(L2324&lt;&gt;1,"",IF(O2324&gt;0,IF(INDEX('分け方の表'!$O$4:$O$53,O2324)&lt;&gt;"",DATE(YEAR(INDEX('分け方の表'!$O$4:$O$53,O2324)),MONTH(INDEX('分け方の表'!$O$4:$O$53,O2324)),1),DATE(YEAR(B2324),MONTH(B2324),1)),DATE(YEAR(B2324),MONTH(B2324),1)))</f>
        <v/>
      </c>
      <c r="N2324" s="39">
        <f>IF(L2324&lt;&gt;1,"",IF(J2324="",0,IF(COUNTIFS($J$4:J2324,J2324)&gt;1,1,0)))</f>
        <v/>
      </c>
      <c r="O2324" s="39">
        <f>IF(L2324&lt;&gt;1,"",IF(J2324="",0,IFERROR(MATCH(J2324,'分け方の表'!$M$4:$M$53,0),0)))</f>
        <v/>
      </c>
      <c r="P2324" s="39">
        <f>IF(L2324&lt;&gt;1,"",IF(SUMPRODUCT((COUNTIFS(C2324,"*"&amp;'分け方の表'!$F$4:$F$23&amp;"*")&gt;0)*('分け方の表'!$F$4:$F$23&lt;&gt;"")*'分け方の表'!$I$4:$I$23)=0,99,1+COUNTIFS('分け方の表'!$I$4:$I$23,"&gt;"&amp;SUMPRODUCT((COUNTIFS(C2324,"*"&amp;'分け方の表'!$F$4:$F$23&amp;"*")&gt;0)*('分け方の表'!$F$4:$F$23&lt;&gt;"")*'分け方の表'!$I$4:$I$23))))</f>
        <v/>
      </c>
      <c r="Q2324" s="39">
        <f>IF(L2324&lt;&gt;1,"",IF(P2324&gt;=99,"",INDEX('分け方の表'!$G$4:$G$23,P2324)&amp;""))</f>
        <v/>
      </c>
      <c r="R2324" s="39">
        <f>IF(L2324&lt;&gt;1,"",IF((F2324="収入")*(G2324="給与")*(E2324&lt;&gt;"")*(COUNTIFS('分け方の表'!$J$4:$J$13,E2324)&gt;0),INDEX('分け方の表'!$K$4:$K$13,MATCH(E2324,'分け方の表'!$J$4:$J$13,0))&amp;"",IFERROR(INDEX('分け方の表'!$C$4:$C$103,MATCH(F2324&amp;"|"&amp;G2324,'分け方の表'!$D$4:$D$103,0))&amp;"",IFERROR(INDEX('分け方の表'!$C$4:$C$103,MATCH(F2324&amp;"|（ほか全部）",'分け方の表'!$D$4:$D$103,0))&amp;"","未分類"))))</f>
        <v/>
      </c>
      <c r="S2324" s="39">
        <f>IF(L2324&lt;&gt;1,"",IF(N2324=1,"",IF(IF(O2324&gt;0,INDEX('分け方の表'!$N$4:$N$53,O2324)&amp;"","")&lt;&gt;"",IF(INDEX('分け方の表'!$N$4:$N$53,O2324)="（数えない）","",INDEX('分け方の表'!$N$4:$N$53,O2324)&amp;""),IF(I2324&amp;""="1",IF((Q2324&lt;&gt;"")*(D2324&lt;0)*(IFERROR(INDEX('入力'!$E$30:$E$88,MATCH(Q2324,'入力'!$A$30:$A$88,0)),"")="貯める・増やす"),Q2324,""),IF(A2324&amp;""="0","",IF(Q2324&lt;&gt;"",Q2324,R2324))))))</f>
        <v/>
      </c>
      <c r="T2324" s="56">
        <f>IF(S2324="","",IF(IFERROR(INDEX('入力'!$E$30:$E$88,MATCH(S2324,'入力'!$A$30:$A$88,0)),"")="入るお金",D2324,-D2324))</f>
        <v/>
      </c>
      <c r="U2324" s="39">
        <f>IF(L2324="","",IF(L2324&lt;&gt;1,"見出しなど",IF(N2324=1,"重なり",IF(S2324="",IF(O2324&gt;0,"数えない（直した）",IF(I2324&amp;""="1","振替",IF(A2324&amp;""="0","計算対象外","数えない"))),IF(COUNTIFS('入力'!$A$30:$A$88,S2324)=0,"一覧にない費目",IF(O2324&gt;0,"直した",IF(S2324="未分類","未分類","OK")))))))</f>
        <v/>
      </c>
    </row>
    <row r="2325">
      <c r="A2325" s="40" t="n"/>
      <c r="B2325" s="34" t="n"/>
      <c r="C2325" s="35" t="n"/>
      <c r="D2325" s="36" t="n"/>
      <c r="E2325" s="35" t="n"/>
      <c r="F2325" s="35" t="n"/>
      <c r="G2325" s="35" t="n"/>
      <c r="H2325" s="35" t="n"/>
      <c r="I2325" s="40" t="n"/>
      <c r="J2325" s="35" t="n"/>
      <c r="L2325" s="39">
        <f>IF(B2325="","",IFERROR(YEAR(B2325)*0+D2325*0+1,0))</f>
        <v/>
      </c>
      <c r="M2325" s="55">
        <f>IF(L2325&lt;&gt;1,"",IF(O2325&gt;0,IF(INDEX('分け方の表'!$O$4:$O$53,O2325)&lt;&gt;"",DATE(YEAR(INDEX('分け方の表'!$O$4:$O$53,O2325)),MONTH(INDEX('分け方の表'!$O$4:$O$53,O2325)),1),DATE(YEAR(B2325),MONTH(B2325),1)),DATE(YEAR(B2325),MONTH(B2325),1)))</f>
        <v/>
      </c>
      <c r="N2325" s="39">
        <f>IF(L2325&lt;&gt;1,"",IF(J2325="",0,IF(COUNTIFS($J$4:J2325,J2325)&gt;1,1,0)))</f>
        <v/>
      </c>
      <c r="O2325" s="39">
        <f>IF(L2325&lt;&gt;1,"",IF(J2325="",0,IFERROR(MATCH(J2325,'分け方の表'!$M$4:$M$53,0),0)))</f>
        <v/>
      </c>
      <c r="P2325" s="39">
        <f>IF(L2325&lt;&gt;1,"",IF(SUMPRODUCT((COUNTIFS(C2325,"*"&amp;'分け方の表'!$F$4:$F$23&amp;"*")&gt;0)*('分け方の表'!$F$4:$F$23&lt;&gt;"")*'分け方の表'!$I$4:$I$23)=0,99,1+COUNTIFS('分け方の表'!$I$4:$I$23,"&gt;"&amp;SUMPRODUCT((COUNTIFS(C2325,"*"&amp;'分け方の表'!$F$4:$F$23&amp;"*")&gt;0)*('分け方の表'!$F$4:$F$23&lt;&gt;"")*'分け方の表'!$I$4:$I$23))))</f>
        <v/>
      </c>
      <c r="Q2325" s="39">
        <f>IF(L2325&lt;&gt;1,"",IF(P2325&gt;=99,"",INDEX('分け方の表'!$G$4:$G$23,P2325)&amp;""))</f>
        <v/>
      </c>
      <c r="R2325" s="39">
        <f>IF(L2325&lt;&gt;1,"",IF((F2325="収入")*(G2325="給与")*(E2325&lt;&gt;"")*(COUNTIFS('分け方の表'!$J$4:$J$13,E2325)&gt;0),INDEX('分け方の表'!$K$4:$K$13,MATCH(E2325,'分け方の表'!$J$4:$J$13,0))&amp;"",IFERROR(INDEX('分け方の表'!$C$4:$C$103,MATCH(F2325&amp;"|"&amp;G2325,'分け方の表'!$D$4:$D$103,0))&amp;"",IFERROR(INDEX('分け方の表'!$C$4:$C$103,MATCH(F2325&amp;"|（ほか全部）",'分け方の表'!$D$4:$D$103,0))&amp;"","未分類"))))</f>
        <v/>
      </c>
      <c r="S2325" s="39">
        <f>IF(L2325&lt;&gt;1,"",IF(N2325=1,"",IF(IF(O2325&gt;0,INDEX('分け方の表'!$N$4:$N$53,O2325)&amp;"","")&lt;&gt;"",IF(INDEX('分け方の表'!$N$4:$N$53,O2325)="（数えない）","",INDEX('分け方の表'!$N$4:$N$53,O2325)&amp;""),IF(I2325&amp;""="1",IF((Q2325&lt;&gt;"")*(D2325&lt;0)*(IFERROR(INDEX('入力'!$E$30:$E$88,MATCH(Q2325,'入力'!$A$30:$A$88,0)),"")="貯める・増やす"),Q2325,""),IF(A2325&amp;""="0","",IF(Q2325&lt;&gt;"",Q2325,R2325))))))</f>
        <v/>
      </c>
      <c r="T2325" s="56">
        <f>IF(S2325="","",IF(IFERROR(INDEX('入力'!$E$30:$E$88,MATCH(S2325,'入力'!$A$30:$A$88,0)),"")="入るお金",D2325,-D2325))</f>
        <v/>
      </c>
      <c r="U2325" s="39">
        <f>IF(L2325="","",IF(L2325&lt;&gt;1,"見出しなど",IF(N2325=1,"重なり",IF(S2325="",IF(O2325&gt;0,"数えない（直した）",IF(I2325&amp;""="1","振替",IF(A2325&amp;""="0","計算対象外","数えない"))),IF(COUNTIFS('入力'!$A$30:$A$88,S2325)=0,"一覧にない費目",IF(O2325&gt;0,"直した",IF(S2325="未分類","未分類","OK")))))))</f>
        <v/>
      </c>
    </row>
    <row r="2326">
      <c r="A2326" s="40" t="n"/>
      <c r="B2326" s="34" t="n"/>
      <c r="C2326" s="35" t="n"/>
      <c r="D2326" s="36" t="n"/>
      <c r="E2326" s="35" t="n"/>
      <c r="F2326" s="35" t="n"/>
      <c r="G2326" s="35" t="n"/>
      <c r="H2326" s="35" t="n"/>
      <c r="I2326" s="40" t="n"/>
      <c r="J2326" s="35" t="n"/>
      <c r="L2326" s="39">
        <f>IF(B2326="","",IFERROR(YEAR(B2326)*0+D2326*0+1,0))</f>
        <v/>
      </c>
      <c r="M2326" s="55">
        <f>IF(L2326&lt;&gt;1,"",IF(O2326&gt;0,IF(INDEX('分け方の表'!$O$4:$O$53,O2326)&lt;&gt;"",DATE(YEAR(INDEX('分け方の表'!$O$4:$O$53,O2326)),MONTH(INDEX('分け方の表'!$O$4:$O$53,O2326)),1),DATE(YEAR(B2326),MONTH(B2326),1)),DATE(YEAR(B2326),MONTH(B2326),1)))</f>
        <v/>
      </c>
      <c r="N2326" s="39">
        <f>IF(L2326&lt;&gt;1,"",IF(J2326="",0,IF(COUNTIFS($J$4:J2326,J2326)&gt;1,1,0)))</f>
        <v/>
      </c>
      <c r="O2326" s="39">
        <f>IF(L2326&lt;&gt;1,"",IF(J2326="",0,IFERROR(MATCH(J2326,'分け方の表'!$M$4:$M$53,0),0)))</f>
        <v/>
      </c>
      <c r="P2326" s="39">
        <f>IF(L2326&lt;&gt;1,"",IF(SUMPRODUCT((COUNTIFS(C2326,"*"&amp;'分け方の表'!$F$4:$F$23&amp;"*")&gt;0)*('分け方の表'!$F$4:$F$23&lt;&gt;"")*'分け方の表'!$I$4:$I$23)=0,99,1+COUNTIFS('分け方の表'!$I$4:$I$23,"&gt;"&amp;SUMPRODUCT((COUNTIFS(C2326,"*"&amp;'分け方の表'!$F$4:$F$23&amp;"*")&gt;0)*('分け方の表'!$F$4:$F$23&lt;&gt;"")*'分け方の表'!$I$4:$I$23))))</f>
        <v/>
      </c>
      <c r="Q2326" s="39">
        <f>IF(L2326&lt;&gt;1,"",IF(P2326&gt;=99,"",INDEX('分け方の表'!$G$4:$G$23,P2326)&amp;""))</f>
        <v/>
      </c>
      <c r="R2326" s="39">
        <f>IF(L2326&lt;&gt;1,"",IF((F2326="収入")*(G2326="給与")*(E2326&lt;&gt;"")*(COUNTIFS('分け方の表'!$J$4:$J$13,E2326)&gt;0),INDEX('分け方の表'!$K$4:$K$13,MATCH(E2326,'分け方の表'!$J$4:$J$13,0))&amp;"",IFERROR(INDEX('分け方の表'!$C$4:$C$103,MATCH(F2326&amp;"|"&amp;G2326,'分け方の表'!$D$4:$D$103,0))&amp;"",IFERROR(INDEX('分け方の表'!$C$4:$C$103,MATCH(F2326&amp;"|（ほか全部）",'分け方の表'!$D$4:$D$103,0))&amp;"","未分類"))))</f>
        <v/>
      </c>
      <c r="S2326" s="39">
        <f>IF(L2326&lt;&gt;1,"",IF(N2326=1,"",IF(IF(O2326&gt;0,INDEX('分け方の表'!$N$4:$N$53,O2326)&amp;"","")&lt;&gt;"",IF(INDEX('分け方の表'!$N$4:$N$53,O2326)="（数えない）","",INDEX('分け方の表'!$N$4:$N$53,O2326)&amp;""),IF(I2326&amp;""="1",IF((Q2326&lt;&gt;"")*(D2326&lt;0)*(IFERROR(INDEX('入力'!$E$30:$E$88,MATCH(Q2326,'入力'!$A$30:$A$88,0)),"")="貯める・増やす"),Q2326,""),IF(A2326&amp;""="0","",IF(Q2326&lt;&gt;"",Q2326,R2326))))))</f>
        <v/>
      </c>
      <c r="T2326" s="56">
        <f>IF(S2326="","",IF(IFERROR(INDEX('入力'!$E$30:$E$88,MATCH(S2326,'入力'!$A$30:$A$88,0)),"")="入るお金",D2326,-D2326))</f>
        <v/>
      </c>
      <c r="U2326" s="39">
        <f>IF(L2326="","",IF(L2326&lt;&gt;1,"見出しなど",IF(N2326=1,"重なり",IF(S2326="",IF(O2326&gt;0,"数えない（直した）",IF(I2326&amp;""="1","振替",IF(A2326&amp;""="0","計算対象外","数えない"))),IF(COUNTIFS('入力'!$A$30:$A$88,S2326)=0,"一覧にない費目",IF(O2326&gt;0,"直した",IF(S2326="未分類","未分類","OK")))))))</f>
        <v/>
      </c>
    </row>
    <row r="2327">
      <c r="A2327" s="40" t="n"/>
      <c r="B2327" s="34" t="n"/>
      <c r="C2327" s="35" t="n"/>
      <c r="D2327" s="36" t="n"/>
      <c r="E2327" s="35" t="n"/>
      <c r="F2327" s="35" t="n"/>
      <c r="G2327" s="35" t="n"/>
      <c r="H2327" s="35" t="n"/>
      <c r="I2327" s="40" t="n"/>
      <c r="J2327" s="35" t="n"/>
      <c r="L2327" s="39">
        <f>IF(B2327="","",IFERROR(YEAR(B2327)*0+D2327*0+1,0))</f>
        <v/>
      </c>
      <c r="M2327" s="55">
        <f>IF(L2327&lt;&gt;1,"",IF(O2327&gt;0,IF(INDEX('分け方の表'!$O$4:$O$53,O2327)&lt;&gt;"",DATE(YEAR(INDEX('分け方の表'!$O$4:$O$53,O2327)),MONTH(INDEX('分け方の表'!$O$4:$O$53,O2327)),1),DATE(YEAR(B2327),MONTH(B2327),1)),DATE(YEAR(B2327),MONTH(B2327),1)))</f>
        <v/>
      </c>
      <c r="N2327" s="39">
        <f>IF(L2327&lt;&gt;1,"",IF(J2327="",0,IF(COUNTIFS($J$4:J2327,J2327)&gt;1,1,0)))</f>
        <v/>
      </c>
      <c r="O2327" s="39">
        <f>IF(L2327&lt;&gt;1,"",IF(J2327="",0,IFERROR(MATCH(J2327,'分け方の表'!$M$4:$M$53,0),0)))</f>
        <v/>
      </c>
      <c r="P2327" s="39">
        <f>IF(L2327&lt;&gt;1,"",IF(SUMPRODUCT((COUNTIFS(C2327,"*"&amp;'分け方の表'!$F$4:$F$23&amp;"*")&gt;0)*('分け方の表'!$F$4:$F$23&lt;&gt;"")*'分け方の表'!$I$4:$I$23)=0,99,1+COUNTIFS('分け方の表'!$I$4:$I$23,"&gt;"&amp;SUMPRODUCT((COUNTIFS(C2327,"*"&amp;'分け方の表'!$F$4:$F$23&amp;"*")&gt;0)*('分け方の表'!$F$4:$F$23&lt;&gt;"")*'分け方の表'!$I$4:$I$23))))</f>
        <v/>
      </c>
      <c r="Q2327" s="39">
        <f>IF(L2327&lt;&gt;1,"",IF(P2327&gt;=99,"",INDEX('分け方の表'!$G$4:$G$23,P2327)&amp;""))</f>
        <v/>
      </c>
      <c r="R2327" s="39">
        <f>IF(L2327&lt;&gt;1,"",IF((F2327="収入")*(G2327="給与")*(E2327&lt;&gt;"")*(COUNTIFS('分け方の表'!$J$4:$J$13,E2327)&gt;0),INDEX('分け方の表'!$K$4:$K$13,MATCH(E2327,'分け方の表'!$J$4:$J$13,0))&amp;"",IFERROR(INDEX('分け方の表'!$C$4:$C$103,MATCH(F2327&amp;"|"&amp;G2327,'分け方の表'!$D$4:$D$103,0))&amp;"",IFERROR(INDEX('分け方の表'!$C$4:$C$103,MATCH(F2327&amp;"|（ほか全部）",'分け方の表'!$D$4:$D$103,0))&amp;"","未分類"))))</f>
        <v/>
      </c>
      <c r="S2327" s="39">
        <f>IF(L2327&lt;&gt;1,"",IF(N2327=1,"",IF(IF(O2327&gt;0,INDEX('分け方の表'!$N$4:$N$53,O2327)&amp;"","")&lt;&gt;"",IF(INDEX('分け方の表'!$N$4:$N$53,O2327)="（数えない）","",INDEX('分け方の表'!$N$4:$N$53,O2327)&amp;""),IF(I2327&amp;""="1",IF((Q2327&lt;&gt;"")*(D2327&lt;0)*(IFERROR(INDEX('入力'!$E$30:$E$88,MATCH(Q2327,'入力'!$A$30:$A$88,0)),"")="貯める・増やす"),Q2327,""),IF(A2327&amp;""="0","",IF(Q2327&lt;&gt;"",Q2327,R2327))))))</f>
        <v/>
      </c>
      <c r="T2327" s="56">
        <f>IF(S2327="","",IF(IFERROR(INDEX('入力'!$E$30:$E$88,MATCH(S2327,'入力'!$A$30:$A$88,0)),"")="入るお金",D2327,-D2327))</f>
        <v/>
      </c>
      <c r="U2327" s="39">
        <f>IF(L2327="","",IF(L2327&lt;&gt;1,"見出しなど",IF(N2327=1,"重なり",IF(S2327="",IF(O2327&gt;0,"数えない（直した）",IF(I2327&amp;""="1","振替",IF(A2327&amp;""="0","計算対象外","数えない"))),IF(COUNTIFS('入力'!$A$30:$A$88,S2327)=0,"一覧にない費目",IF(O2327&gt;0,"直した",IF(S2327="未分類","未分類","OK")))))))</f>
        <v/>
      </c>
    </row>
    <row r="2328">
      <c r="A2328" s="40" t="n"/>
      <c r="B2328" s="34" t="n"/>
      <c r="C2328" s="35" t="n"/>
      <c r="D2328" s="36" t="n"/>
      <c r="E2328" s="35" t="n"/>
      <c r="F2328" s="35" t="n"/>
      <c r="G2328" s="35" t="n"/>
      <c r="H2328" s="35" t="n"/>
      <c r="I2328" s="40" t="n"/>
      <c r="J2328" s="35" t="n"/>
      <c r="L2328" s="39">
        <f>IF(B2328="","",IFERROR(YEAR(B2328)*0+D2328*0+1,0))</f>
        <v/>
      </c>
      <c r="M2328" s="55">
        <f>IF(L2328&lt;&gt;1,"",IF(O2328&gt;0,IF(INDEX('分け方の表'!$O$4:$O$53,O2328)&lt;&gt;"",DATE(YEAR(INDEX('分け方の表'!$O$4:$O$53,O2328)),MONTH(INDEX('分け方の表'!$O$4:$O$53,O2328)),1),DATE(YEAR(B2328),MONTH(B2328),1)),DATE(YEAR(B2328),MONTH(B2328),1)))</f>
        <v/>
      </c>
      <c r="N2328" s="39">
        <f>IF(L2328&lt;&gt;1,"",IF(J2328="",0,IF(COUNTIFS($J$4:J2328,J2328)&gt;1,1,0)))</f>
        <v/>
      </c>
      <c r="O2328" s="39">
        <f>IF(L2328&lt;&gt;1,"",IF(J2328="",0,IFERROR(MATCH(J2328,'分け方の表'!$M$4:$M$53,0),0)))</f>
        <v/>
      </c>
      <c r="P2328" s="39">
        <f>IF(L2328&lt;&gt;1,"",IF(SUMPRODUCT((COUNTIFS(C2328,"*"&amp;'分け方の表'!$F$4:$F$23&amp;"*")&gt;0)*('分け方の表'!$F$4:$F$23&lt;&gt;"")*'分け方の表'!$I$4:$I$23)=0,99,1+COUNTIFS('分け方の表'!$I$4:$I$23,"&gt;"&amp;SUMPRODUCT((COUNTIFS(C2328,"*"&amp;'分け方の表'!$F$4:$F$23&amp;"*")&gt;0)*('分け方の表'!$F$4:$F$23&lt;&gt;"")*'分け方の表'!$I$4:$I$23))))</f>
        <v/>
      </c>
      <c r="Q2328" s="39">
        <f>IF(L2328&lt;&gt;1,"",IF(P2328&gt;=99,"",INDEX('分け方の表'!$G$4:$G$23,P2328)&amp;""))</f>
        <v/>
      </c>
      <c r="R2328" s="39">
        <f>IF(L2328&lt;&gt;1,"",IF((F2328="収入")*(G2328="給与")*(E2328&lt;&gt;"")*(COUNTIFS('分け方の表'!$J$4:$J$13,E2328)&gt;0),INDEX('分け方の表'!$K$4:$K$13,MATCH(E2328,'分け方の表'!$J$4:$J$13,0))&amp;"",IFERROR(INDEX('分け方の表'!$C$4:$C$103,MATCH(F2328&amp;"|"&amp;G2328,'分け方の表'!$D$4:$D$103,0))&amp;"",IFERROR(INDEX('分け方の表'!$C$4:$C$103,MATCH(F2328&amp;"|（ほか全部）",'分け方の表'!$D$4:$D$103,0))&amp;"","未分類"))))</f>
        <v/>
      </c>
      <c r="S2328" s="39">
        <f>IF(L2328&lt;&gt;1,"",IF(N2328=1,"",IF(IF(O2328&gt;0,INDEX('分け方の表'!$N$4:$N$53,O2328)&amp;"","")&lt;&gt;"",IF(INDEX('分け方の表'!$N$4:$N$53,O2328)="（数えない）","",INDEX('分け方の表'!$N$4:$N$53,O2328)&amp;""),IF(I2328&amp;""="1",IF((Q2328&lt;&gt;"")*(D2328&lt;0)*(IFERROR(INDEX('入力'!$E$30:$E$88,MATCH(Q2328,'入力'!$A$30:$A$88,0)),"")="貯める・増やす"),Q2328,""),IF(A2328&amp;""="0","",IF(Q2328&lt;&gt;"",Q2328,R2328))))))</f>
        <v/>
      </c>
      <c r="T2328" s="56">
        <f>IF(S2328="","",IF(IFERROR(INDEX('入力'!$E$30:$E$88,MATCH(S2328,'入力'!$A$30:$A$88,0)),"")="入るお金",D2328,-D2328))</f>
        <v/>
      </c>
      <c r="U2328" s="39">
        <f>IF(L2328="","",IF(L2328&lt;&gt;1,"見出しなど",IF(N2328=1,"重なり",IF(S2328="",IF(O2328&gt;0,"数えない（直した）",IF(I2328&amp;""="1","振替",IF(A2328&amp;""="0","計算対象外","数えない"))),IF(COUNTIFS('入力'!$A$30:$A$88,S2328)=0,"一覧にない費目",IF(O2328&gt;0,"直した",IF(S2328="未分類","未分類","OK")))))))</f>
        <v/>
      </c>
    </row>
    <row r="2329">
      <c r="A2329" s="40" t="n"/>
      <c r="B2329" s="34" t="n"/>
      <c r="C2329" s="35" t="n"/>
      <c r="D2329" s="36" t="n"/>
      <c r="E2329" s="35" t="n"/>
      <c r="F2329" s="35" t="n"/>
      <c r="G2329" s="35" t="n"/>
      <c r="H2329" s="35" t="n"/>
      <c r="I2329" s="40" t="n"/>
      <c r="J2329" s="35" t="n"/>
      <c r="L2329" s="39">
        <f>IF(B2329="","",IFERROR(YEAR(B2329)*0+D2329*0+1,0))</f>
        <v/>
      </c>
      <c r="M2329" s="55">
        <f>IF(L2329&lt;&gt;1,"",IF(O2329&gt;0,IF(INDEX('分け方の表'!$O$4:$O$53,O2329)&lt;&gt;"",DATE(YEAR(INDEX('分け方の表'!$O$4:$O$53,O2329)),MONTH(INDEX('分け方の表'!$O$4:$O$53,O2329)),1),DATE(YEAR(B2329),MONTH(B2329),1)),DATE(YEAR(B2329),MONTH(B2329),1)))</f>
        <v/>
      </c>
      <c r="N2329" s="39">
        <f>IF(L2329&lt;&gt;1,"",IF(J2329="",0,IF(COUNTIFS($J$4:J2329,J2329)&gt;1,1,0)))</f>
        <v/>
      </c>
      <c r="O2329" s="39">
        <f>IF(L2329&lt;&gt;1,"",IF(J2329="",0,IFERROR(MATCH(J2329,'分け方の表'!$M$4:$M$53,0),0)))</f>
        <v/>
      </c>
      <c r="P2329" s="39">
        <f>IF(L2329&lt;&gt;1,"",IF(SUMPRODUCT((COUNTIFS(C2329,"*"&amp;'分け方の表'!$F$4:$F$23&amp;"*")&gt;0)*('分け方の表'!$F$4:$F$23&lt;&gt;"")*'分け方の表'!$I$4:$I$23)=0,99,1+COUNTIFS('分け方の表'!$I$4:$I$23,"&gt;"&amp;SUMPRODUCT((COUNTIFS(C2329,"*"&amp;'分け方の表'!$F$4:$F$23&amp;"*")&gt;0)*('分け方の表'!$F$4:$F$23&lt;&gt;"")*'分け方の表'!$I$4:$I$23))))</f>
        <v/>
      </c>
      <c r="Q2329" s="39">
        <f>IF(L2329&lt;&gt;1,"",IF(P2329&gt;=99,"",INDEX('分け方の表'!$G$4:$G$23,P2329)&amp;""))</f>
        <v/>
      </c>
      <c r="R2329" s="39">
        <f>IF(L2329&lt;&gt;1,"",IF((F2329="収入")*(G2329="給与")*(E2329&lt;&gt;"")*(COUNTIFS('分け方の表'!$J$4:$J$13,E2329)&gt;0),INDEX('分け方の表'!$K$4:$K$13,MATCH(E2329,'分け方の表'!$J$4:$J$13,0))&amp;"",IFERROR(INDEX('分け方の表'!$C$4:$C$103,MATCH(F2329&amp;"|"&amp;G2329,'分け方の表'!$D$4:$D$103,0))&amp;"",IFERROR(INDEX('分け方の表'!$C$4:$C$103,MATCH(F2329&amp;"|（ほか全部）",'分け方の表'!$D$4:$D$103,0))&amp;"","未分類"))))</f>
        <v/>
      </c>
      <c r="S2329" s="39">
        <f>IF(L2329&lt;&gt;1,"",IF(N2329=1,"",IF(IF(O2329&gt;0,INDEX('分け方の表'!$N$4:$N$53,O2329)&amp;"","")&lt;&gt;"",IF(INDEX('分け方の表'!$N$4:$N$53,O2329)="（数えない）","",INDEX('分け方の表'!$N$4:$N$53,O2329)&amp;""),IF(I2329&amp;""="1",IF((Q2329&lt;&gt;"")*(D2329&lt;0)*(IFERROR(INDEX('入力'!$E$30:$E$88,MATCH(Q2329,'入力'!$A$30:$A$88,0)),"")="貯める・増やす"),Q2329,""),IF(A2329&amp;""="0","",IF(Q2329&lt;&gt;"",Q2329,R2329))))))</f>
        <v/>
      </c>
      <c r="T2329" s="56">
        <f>IF(S2329="","",IF(IFERROR(INDEX('入力'!$E$30:$E$88,MATCH(S2329,'入力'!$A$30:$A$88,0)),"")="入るお金",D2329,-D2329))</f>
        <v/>
      </c>
      <c r="U2329" s="39">
        <f>IF(L2329="","",IF(L2329&lt;&gt;1,"見出しなど",IF(N2329=1,"重なり",IF(S2329="",IF(O2329&gt;0,"数えない（直した）",IF(I2329&amp;""="1","振替",IF(A2329&amp;""="0","計算対象外","数えない"))),IF(COUNTIFS('入力'!$A$30:$A$88,S2329)=0,"一覧にない費目",IF(O2329&gt;0,"直した",IF(S2329="未分類","未分類","OK")))))))</f>
        <v/>
      </c>
    </row>
    <row r="2330">
      <c r="A2330" s="40" t="n"/>
      <c r="B2330" s="34" t="n"/>
      <c r="C2330" s="35" t="n"/>
      <c r="D2330" s="36" t="n"/>
      <c r="E2330" s="35" t="n"/>
      <c r="F2330" s="35" t="n"/>
      <c r="G2330" s="35" t="n"/>
      <c r="H2330" s="35" t="n"/>
      <c r="I2330" s="40" t="n"/>
      <c r="J2330" s="35" t="n"/>
      <c r="L2330" s="39">
        <f>IF(B2330="","",IFERROR(YEAR(B2330)*0+D2330*0+1,0))</f>
        <v/>
      </c>
      <c r="M2330" s="55">
        <f>IF(L2330&lt;&gt;1,"",IF(O2330&gt;0,IF(INDEX('分け方の表'!$O$4:$O$53,O2330)&lt;&gt;"",DATE(YEAR(INDEX('分け方の表'!$O$4:$O$53,O2330)),MONTH(INDEX('分け方の表'!$O$4:$O$53,O2330)),1),DATE(YEAR(B2330),MONTH(B2330),1)),DATE(YEAR(B2330),MONTH(B2330),1)))</f>
        <v/>
      </c>
      <c r="N2330" s="39">
        <f>IF(L2330&lt;&gt;1,"",IF(J2330="",0,IF(COUNTIFS($J$4:J2330,J2330)&gt;1,1,0)))</f>
        <v/>
      </c>
      <c r="O2330" s="39">
        <f>IF(L2330&lt;&gt;1,"",IF(J2330="",0,IFERROR(MATCH(J2330,'分け方の表'!$M$4:$M$53,0),0)))</f>
        <v/>
      </c>
      <c r="P2330" s="39">
        <f>IF(L2330&lt;&gt;1,"",IF(SUMPRODUCT((COUNTIFS(C2330,"*"&amp;'分け方の表'!$F$4:$F$23&amp;"*")&gt;0)*('分け方の表'!$F$4:$F$23&lt;&gt;"")*'分け方の表'!$I$4:$I$23)=0,99,1+COUNTIFS('分け方の表'!$I$4:$I$23,"&gt;"&amp;SUMPRODUCT((COUNTIFS(C2330,"*"&amp;'分け方の表'!$F$4:$F$23&amp;"*")&gt;0)*('分け方の表'!$F$4:$F$23&lt;&gt;"")*'分け方の表'!$I$4:$I$23))))</f>
        <v/>
      </c>
      <c r="Q2330" s="39">
        <f>IF(L2330&lt;&gt;1,"",IF(P2330&gt;=99,"",INDEX('分け方の表'!$G$4:$G$23,P2330)&amp;""))</f>
        <v/>
      </c>
      <c r="R2330" s="39">
        <f>IF(L2330&lt;&gt;1,"",IF((F2330="収入")*(G2330="給与")*(E2330&lt;&gt;"")*(COUNTIFS('分け方の表'!$J$4:$J$13,E2330)&gt;0),INDEX('分け方の表'!$K$4:$K$13,MATCH(E2330,'分け方の表'!$J$4:$J$13,0))&amp;"",IFERROR(INDEX('分け方の表'!$C$4:$C$103,MATCH(F2330&amp;"|"&amp;G2330,'分け方の表'!$D$4:$D$103,0))&amp;"",IFERROR(INDEX('分け方の表'!$C$4:$C$103,MATCH(F2330&amp;"|（ほか全部）",'分け方の表'!$D$4:$D$103,0))&amp;"","未分類"))))</f>
        <v/>
      </c>
      <c r="S2330" s="39">
        <f>IF(L2330&lt;&gt;1,"",IF(N2330=1,"",IF(IF(O2330&gt;0,INDEX('分け方の表'!$N$4:$N$53,O2330)&amp;"","")&lt;&gt;"",IF(INDEX('分け方の表'!$N$4:$N$53,O2330)="（数えない）","",INDEX('分け方の表'!$N$4:$N$53,O2330)&amp;""),IF(I2330&amp;""="1",IF((Q2330&lt;&gt;"")*(D2330&lt;0)*(IFERROR(INDEX('入力'!$E$30:$E$88,MATCH(Q2330,'入力'!$A$30:$A$88,0)),"")="貯める・増やす"),Q2330,""),IF(A2330&amp;""="0","",IF(Q2330&lt;&gt;"",Q2330,R2330))))))</f>
        <v/>
      </c>
      <c r="T2330" s="56">
        <f>IF(S2330="","",IF(IFERROR(INDEX('入力'!$E$30:$E$88,MATCH(S2330,'入力'!$A$30:$A$88,0)),"")="入るお金",D2330,-D2330))</f>
        <v/>
      </c>
      <c r="U2330" s="39">
        <f>IF(L2330="","",IF(L2330&lt;&gt;1,"見出しなど",IF(N2330=1,"重なり",IF(S2330="",IF(O2330&gt;0,"数えない（直した）",IF(I2330&amp;""="1","振替",IF(A2330&amp;""="0","計算対象外","数えない"))),IF(COUNTIFS('入力'!$A$30:$A$88,S2330)=0,"一覧にない費目",IF(O2330&gt;0,"直した",IF(S2330="未分類","未分類","OK")))))))</f>
        <v/>
      </c>
    </row>
    <row r="2331">
      <c r="A2331" s="40" t="n"/>
      <c r="B2331" s="34" t="n"/>
      <c r="C2331" s="35" t="n"/>
      <c r="D2331" s="36" t="n"/>
      <c r="E2331" s="35" t="n"/>
      <c r="F2331" s="35" t="n"/>
      <c r="G2331" s="35" t="n"/>
      <c r="H2331" s="35" t="n"/>
      <c r="I2331" s="40" t="n"/>
      <c r="J2331" s="35" t="n"/>
      <c r="L2331" s="39">
        <f>IF(B2331="","",IFERROR(YEAR(B2331)*0+D2331*0+1,0))</f>
        <v/>
      </c>
      <c r="M2331" s="55">
        <f>IF(L2331&lt;&gt;1,"",IF(O2331&gt;0,IF(INDEX('分け方の表'!$O$4:$O$53,O2331)&lt;&gt;"",DATE(YEAR(INDEX('分け方の表'!$O$4:$O$53,O2331)),MONTH(INDEX('分け方の表'!$O$4:$O$53,O2331)),1),DATE(YEAR(B2331),MONTH(B2331),1)),DATE(YEAR(B2331),MONTH(B2331),1)))</f>
        <v/>
      </c>
      <c r="N2331" s="39">
        <f>IF(L2331&lt;&gt;1,"",IF(J2331="",0,IF(COUNTIFS($J$4:J2331,J2331)&gt;1,1,0)))</f>
        <v/>
      </c>
      <c r="O2331" s="39">
        <f>IF(L2331&lt;&gt;1,"",IF(J2331="",0,IFERROR(MATCH(J2331,'分け方の表'!$M$4:$M$53,0),0)))</f>
        <v/>
      </c>
      <c r="P2331" s="39">
        <f>IF(L2331&lt;&gt;1,"",IF(SUMPRODUCT((COUNTIFS(C2331,"*"&amp;'分け方の表'!$F$4:$F$23&amp;"*")&gt;0)*('分け方の表'!$F$4:$F$23&lt;&gt;"")*'分け方の表'!$I$4:$I$23)=0,99,1+COUNTIFS('分け方の表'!$I$4:$I$23,"&gt;"&amp;SUMPRODUCT((COUNTIFS(C2331,"*"&amp;'分け方の表'!$F$4:$F$23&amp;"*")&gt;0)*('分け方の表'!$F$4:$F$23&lt;&gt;"")*'分け方の表'!$I$4:$I$23))))</f>
        <v/>
      </c>
      <c r="Q2331" s="39">
        <f>IF(L2331&lt;&gt;1,"",IF(P2331&gt;=99,"",INDEX('分け方の表'!$G$4:$G$23,P2331)&amp;""))</f>
        <v/>
      </c>
      <c r="R2331" s="39">
        <f>IF(L2331&lt;&gt;1,"",IF((F2331="収入")*(G2331="給与")*(E2331&lt;&gt;"")*(COUNTIFS('分け方の表'!$J$4:$J$13,E2331)&gt;0),INDEX('分け方の表'!$K$4:$K$13,MATCH(E2331,'分け方の表'!$J$4:$J$13,0))&amp;"",IFERROR(INDEX('分け方の表'!$C$4:$C$103,MATCH(F2331&amp;"|"&amp;G2331,'分け方の表'!$D$4:$D$103,0))&amp;"",IFERROR(INDEX('分け方の表'!$C$4:$C$103,MATCH(F2331&amp;"|（ほか全部）",'分け方の表'!$D$4:$D$103,0))&amp;"","未分類"))))</f>
        <v/>
      </c>
      <c r="S2331" s="39">
        <f>IF(L2331&lt;&gt;1,"",IF(N2331=1,"",IF(IF(O2331&gt;0,INDEX('分け方の表'!$N$4:$N$53,O2331)&amp;"","")&lt;&gt;"",IF(INDEX('分け方の表'!$N$4:$N$53,O2331)="（数えない）","",INDEX('分け方の表'!$N$4:$N$53,O2331)&amp;""),IF(I2331&amp;""="1",IF((Q2331&lt;&gt;"")*(D2331&lt;0)*(IFERROR(INDEX('入力'!$E$30:$E$88,MATCH(Q2331,'入力'!$A$30:$A$88,0)),"")="貯める・増やす"),Q2331,""),IF(A2331&amp;""="0","",IF(Q2331&lt;&gt;"",Q2331,R2331))))))</f>
        <v/>
      </c>
      <c r="T2331" s="56">
        <f>IF(S2331="","",IF(IFERROR(INDEX('入力'!$E$30:$E$88,MATCH(S2331,'入力'!$A$30:$A$88,0)),"")="入るお金",D2331,-D2331))</f>
        <v/>
      </c>
      <c r="U2331" s="39">
        <f>IF(L2331="","",IF(L2331&lt;&gt;1,"見出しなど",IF(N2331=1,"重なり",IF(S2331="",IF(O2331&gt;0,"数えない（直した）",IF(I2331&amp;""="1","振替",IF(A2331&amp;""="0","計算対象外","数えない"))),IF(COUNTIFS('入力'!$A$30:$A$88,S2331)=0,"一覧にない費目",IF(O2331&gt;0,"直した",IF(S2331="未分類","未分類","OK")))))))</f>
        <v/>
      </c>
    </row>
    <row r="2332">
      <c r="A2332" s="40" t="n"/>
      <c r="B2332" s="34" t="n"/>
      <c r="C2332" s="35" t="n"/>
      <c r="D2332" s="36" t="n"/>
      <c r="E2332" s="35" t="n"/>
      <c r="F2332" s="35" t="n"/>
      <c r="G2332" s="35" t="n"/>
      <c r="H2332" s="35" t="n"/>
      <c r="I2332" s="40" t="n"/>
      <c r="J2332" s="35" t="n"/>
      <c r="L2332" s="39">
        <f>IF(B2332="","",IFERROR(YEAR(B2332)*0+D2332*0+1,0))</f>
        <v/>
      </c>
      <c r="M2332" s="55">
        <f>IF(L2332&lt;&gt;1,"",IF(O2332&gt;0,IF(INDEX('分け方の表'!$O$4:$O$53,O2332)&lt;&gt;"",DATE(YEAR(INDEX('分け方の表'!$O$4:$O$53,O2332)),MONTH(INDEX('分け方の表'!$O$4:$O$53,O2332)),1),DATE(YEAR(B2332),MONTH(B2332),1)),DATE(YEAR(B2332),MONTH(B2332),1)))</f>
        <v/>
      </c>
      <c r="N2332" s="39">
        <f>IF(L2332&lt;&gt;1,"",IF(J2332="",0,IF(COUNTIFS($J$4:J2332,J2332)&gt;1,1,0)))</f>
        <v/>
      </c>
      <c r="O2332" s="39">
        <f>IF(L2332&lt;&gt;1,"",IF(J2332="",0,IFERROR(MATCH(J2332,'分け方の表'!$M$4:$M$53,0),0)))</f>
        <v/>
      </c>
      <c r="P2332" s="39">
        <f>IF(L2332&lt;&gt;1,"",IF(SUMPRODUCT((COUNTIFS(C2332,"*"&amp;'分け方の表'!$F$4:$F$23&amp;"*")&gt;0)*('分け方の表'!$F$4:$F$23&lt;&gt;"")*'分け方の表'!$I$4:$I$23)=0,99,1+COUNTIFS('分け方の表'!$I$4:$I$23,"&gt;"&amp;SUMPRODUCT((COUNTIFS(C2332,"*"&amp;'分け方の表'!$F$4:$F$23&amp;"*")&gt;0)*('分け方の表'!$F$4:$F$23&lt;&gt;"")*'分け方の表'!$I$4:$I$23))))</f>
        <v/>
      </c>
      <c r="Q2332" s="39">
        <f>IF(L2332&lt;&gt;1,"",IF(P2332&gt;=99,"",INDEX('分け方の表'!$G$4:$G$23,P2332)&amp;""))</f>
        <v/>
      </c>
      <c r="R2332" s="39">
        <f>IF(L2332&lt;&gt;1,"",IF((F2332="収入")*(G2332="給与")*(E2332&lt;&gt;"")*(COUNTIFS('分け方の表'!$J$4:$J$13,E2332)&gt;0),INDEX('分け方の表'!$K$4:$K$13,MATCH(E2332,'分け方の表'!$J$4:$J$13,0))&amp;"",IFERROR(INDEX('分け方の表'!$C$4:$C$103,MATCH(F2332&amp;"|"&amp;G2332,'分け方の表'!$D$4:$D$103,0))&amp;"",IFERROR(INDEX('分け方の表'!$C$4:$C$103,MATCH(F2332&amp;"|（ほか全部）",'分け方の表'!$D$4:$D$103,0))&amp;"","未分類"))))</f>
        <v/>
      </c>
      <c r="S2332" s="39">
        <f>IF(L2332&lt;&gt;1,"",IF(N2332=1,"",IF(IF(O2332&gt;0,INDEX('分け方の表'!$N$4:$N$53,O2332)&amp;"","")&lt;&gt;"",IF(INDEX('分け方の表'!$N$4:$N$53,O2332)="（数えない）","",INDEX('分け方の表'!$N$4:$N$53,O2332)&amp;""),IF(I2332&amp;""="1",IF((Q2332&lt;&gt;"")*(D2332&lt;0)*(IFERROR(INDEX('入力'!$E$30:$E$88,MATCH(Q2332,'入力'!$A$30:$A$88,0)),"")="貯める・増やす"),Q2332,""),IF(A2332&amp;""="0","",IF(Q2332&lt;&gt;"",Q2332,R2332))))))</f>
        <v/>
      </c>
      <c r="T2332" s="56">
        <f>IF(S2332="","",IF(IFERROR(INDEX('入力'!$E$30:$E$88,MATCH(S2332,'入力'!$A$30:$A$88,0)),"")="入るお金",D2332,-D2332))</f>
        <v/>
      </c>
      <c r="U2332" s="39">
        <f>IF(L2332="","",IF(L2332&lt;&gt;1,"見出しなど",IF(N2332=1,"重なり",IF(S2332="",IF(O2332&gt;0,"数えない（直した）",IF(I2332&amp;""="1","振替",IF(A2332&amp;""="0","計算対象外","数えない"))),IF(COUNTIFS('入力'!$A$30:$A$88,S2332)=0,"一覧にない費目",IF(O2332&gt;0,"直した",IF(S2332="未分類","未分類","OK")))))))</f>
        <v/>
      </c>
    </row>
    <row r="2333">
      <c r="A2333" s="40" t="n"/>
      <c r="B2333" s="34" t="n"/>
      <c r="C2333" s="35" t="n"/>
      <c r="D2333" s="36" t="n"/>
      <c r="E2333" s="35" t="n"/>
      <c r="F2333" s="35" t="n"/>
      <c r="G2333" s="35" t="n"/>
      <c r="H2333" s="35" t="n"/>
      <c r="I2333" s="40" t="n"/>
      <c r="J2333" s="35" t="n"/>
      <c r="L2333" s="39">
        <f>IF(B2333="","",IFERROR(YEAR(B2333)*0+D2333*0+1,0))</f>
        <v/>
      </c>
      <c r="M2333" s="55">
        <f>IF(L2333&lt;&gt;1,"",IF(O2333&gt;0,IF(INDEX('分け方の表'!$O$4:$O$53,O2333)&lt;&gt;"",DATE(YEAR(INDEX('分け方の表'!$O$4:$O$53,O2333)),MONTH(INDEX('分け方の表'!$O$4:$O$53,O2333)),1),DATE(YEAR(B2333),MONTH(B2333),1)),DATE(YEAR(B2333),MONTH(B2333),1)))</f>
        <v/>
      </c>
      <c r="N2333" s="39">
        <f>IF(L2333&lt;&gt;1,"",IF(J2333="",0,IF(COUNTIFS($J$4:J2333,J2333)&gt;1,1,0)))</f>
        <v/>
      </c>
      <c r="O2333" s="39">
        <f>IF(L2333&lt;&gt;1,"",IF(J2333="",0,IFERROR(MATCH(J2333,'分け方の表'!$M$4:$M$53,0),0)))</f>
        <v/>
      </c>
      <c r="P2333" s="39">
        <f>IF(L2333&lt;&gt;1,"",IF(SUMPRODUCT((COUNTIFS(C2333,"*"&amp;'分け方の表'!$F$4:$F$23&amp;"*")&gt;0)*('分け方の表'!$F$4:$F$23&lt;&gt;"")*'分け方の表'!$I$4:$I$23)=0,99,1+COUNTIFS('分け方の表'!$I$4:$I$23,"&gt;"&amp;SUMPRODUCT((COUNTIFS(C2333,"*"&amp;'分け方の表'!$F$4:$F$23&amp;"*")&gt;0)*('分け方の表'!$F$4:$F$23&lt;&gt;"")*'分け方の表'!$I$4:$I$23))))</f>
        <v/>
      </c>
      <c r="Q2333" s="39">
        <f>IF(L2333&lt;&gt;1,"",IF(P2333&gt;=99,"",INDEX('分け方の表'!$G$4:$G$23,P2333)&amp;""))</f>
        <v/>
      </c>
      <c r="R2333" s="39">
        <f>IF(L2333&lt;&gt;1,"",IF((F2333="収入")*(G2333="給与")*(E2333&lt;&gt;"")*(COUNTIFS('分け方の表'!$J$4:$J$13,E2333)&gt;0),INDEX('分け方の表'!$K$4:$K$13,MATCH(E2333,'分け方の表'!$J$4:$J$13,0))&amp;"",IFERROR(INDEX('分け方の表'!$C$4:$C$103,MATCH(F2333&amp;"|"&amp;G2333,'分け方の表'!$D$4:$D$103,0))&amp;"",IFERROR(INDEX('分け方の表'!$C$4:$C$103,MATCH(F2333&amp;"|（ほか全部）",'分け方の表'!$D$4:$D$103,0))&amp;"","未分類"))))</f>
        <v/>
      </c>
      <c r="S2333" s="39">
        <f>IF(L2333&lt;&gt;1,"",IF(N2333=1,"",IF(IF(O2333&gt;0,INDEX('分け方の表'!$N$4:$N$53,O2333)&amp;"","")&lt;&gt;"",IF(INDEX('分け方の表'!$N$4:$N$53,O2333)="（数えない）","",INDEX('分け方の表'!$N$4:$N$53,O2333)&amp;""),IF(I2333&amp;""="1",IF((Q2333&lt;&gt;"")*(D2333&lt;0)*(IFERROR(INDEX('入力'!$E$30:$E$88,MATCH(Q2333,'入力'!$A$30:$A$88,0)),"")="貯める・増やす"),Q2333,""),IF(A2333&amp;""="0","",IF(Q2333&lt;&gt;"",Q2333,R2333))))))</f>
        <v/>
      </c>
      <c r="T2333" s="56">
        <f>IF(S2333="","",IF(IFERROR(INDEX('入力'!$E$30:$E$88,MATCH(S2333,'入力'!$A$30:$A$88,0)),"")="入るお金",D2333,-D2333))</f>
        <v/>
      </c>
      <c r="U2333" s="39">
        <f>IF(L2333="","",IF(L2333&lt;&gt;1,"見出しなど",IF(N2333=1,"重なり",IF(S2333="",IF(O2333&gt;0,"数えない（直した）",IF(I2333&amp;""="1","振替",IF(A2333&amp;""="0","計算対象外","数えない"))),IF(COUNTIFS('入力'!$A$30:$A$88,S2333)=0,"一覧にない費目",IF(O2333&gt;0,"直した",IF(S2333="未分類","未分類","OK")))))))</f>
        <v/>
      </c>
    </row>
    <row r="2334">
      <c r="A2334" s="40" t="n"/>
      <c r="B2334" s="34" t="n"/>
      <c r="C2334" s="35" t="n"/>
      <c r="D2334" s="36" t="n"/>
      <c r="E2334" s="35" t="n"/>
      <c r="F2334" s="35" t="n"/>
      <c r="G2334" s="35" t="n"/>
      <c r="H2334" s="35" t="n"/>
      <c r="I2334" s="40" t="n"/>
      <c r="J2334" s="35" t="n"/>
      <c r="L2334" s="39">
        <f>IF(B2334="","",IFERROR(YEAR(B2334)*0+D2334*0+1,0))</f>
        <v/>
      </c>
      <c r="M2334" s="55">
        <f>IF(L2334&lt;&gt;1,"",IF(O2334&gt;0,IF(INDEX('分け方の表'!$O$4:$O$53,O2334)&lt;&gt;"",DATE(YEAR(INDEX('分け方の表'!$O$4:$O$53,O2334)),MONTH(INDEX('分け方の表'!$O$4:$O$53,O2334)),1),DATE(YEAR(B2334),MONTH(B2334),1)),DATE(YEAR(B2334),MONTH(B2334),1)))</f>
        <v/>
      </c>
      <c r="N2334" s="39">
        <f>IF(L2334&lt;&gt;1,"",IF(J2334="",0,IF(COUNTIFS($J$4:J2334,J2334)&gt;1,1,0)))</f>
        <v/>
      </c>
      <c r="O2334" s="39">
        <f>IF(L2334&lt;&gt;1,"",IF(J2334="",0,IFERROR(MATCH(J2334,'分け方の表'!$M$4:$M$53,0),0)))</f>
        <v/>
      </c>
      <c r="P2334" s="39">
        <f>IF(L2334&lt;&gt;1,"",IF(SUMPRODUCT((COUNTIFS(C2334,"*"&amp;'分け方の表'!$F$4:$F$23&amp;"*")&gt;0)*('分け方の表'!$F$4:$F$23&lt;&gt;"")*'分け方の表'!$I$4:$I$23)=0,99,1+COUNTIFS('分け方の表'!$I$4:$I$23,"&gt;"&amp;SUMPRODUCT((COUNTIFS(C2334,"*"&amp;'分け方の表'!$F$4:$F$23&amp;"*")&gt;0)*('分け方の表'!$F$4:$F$23&lt;&gt;"")*'分け方の表'!$I$4:$I$23))))</f>
        <v/>
      </c>
      <c r="Q2334" s="39">
        <f>IF(L2334&lt;&gt;1,"",IF(P2334&gt;=99,"",INDEX('分け方の表'!$G$4:$G$23,P2334)&amp;""))</f>
        <v/>
      </c>
      <c r="R2334" s="39">
        <f>IF(L2334&lt;&gt;1,"",IF((F2334="収入")*(G2334="給与")*(E2334&lt;&gt;"")*(COUNTIFS('分け方の表'!$J$4:$J$13,E2334)&gt;0),INDEX('分け方の表'!$K$4:$K$13,MATCH(E2334,'分け方の表'!$J$4:$J$13,0))&amp;"",IFERROR(INDEX('分け方の表'!$C$4:$C$103,MATCH(F2334&amp;"|"&amp;G2334,'分け方の表'!$D$4:$D$103,0))&amp;"",IFERROR(INDEX('分け方の表'!$C$4:$C$103,MATCH(F2334&amp;"|（ほか全部）",'分け方の表'!$D$4:$D$103,0))&amp;"","未分類"))))</f>
        <v/>
      </c>
      <c r="S2334" s="39">
        <f>IF(L2334&lt;&gt;1,"",IF(N2334=1,"",IF(IF(O2334&gt;0,INDEX('分け方の表'!$N$4:$N$53,O2334)&amp;"","")&lt;&gt;"",IF(INDEX('分け方の表'!$N$4:$N$53,O2334)="（数えない）","",INDEX('分け方の表'!$N$4:$N$53,O2334)&amp;""),IF(I2334&amp;""="1",IF((Q2334&lt;&gt;"")*(D2334&lt;0)*(IFERROR(INDEX('入力'!$E$30:$E$88,MATCH(Q2334,'入力'!$A$30:$A$88,0)),"")="貯める・増やす"),Q2334,""),IF(A2334&amp;""="0","",IF(Q2334&lt;&gt;"",Q2334,R2334))))))</f>
        <v/>
      </c>
      <c r="T2334" s="56">
        <f>IF(S2334="","",IF(IFERROR(INDEX('入力'!$E$30:$E$88,MATCH(S2334,'入力'!$A$30:$A$88,0)),"")="入るお金",D2334,-D2334))</f>
        <v/>
      </c>
      <c r="U2334" s="39">
        <f>IF(L2334="","",IF(L2334&lt;&gt;1,"見出しなど",IF(N2334=1,"重なり",IF(S2334="",IF(O2334&gt;0,"数えない（直した）",IF(I2334&amp;""="1","振替",IF(A2334&amp;""="0","計算対象外","数えない"))),IF(COUNTIFS('入力'!$A$30:$A$88,S2334)=0,"一覧にない費目",IF(O2334&gt;0,"直した",IF(S2334="未分類","未分類","OK")))))))</f>
        <v/>
      </c>
    </row>
    <row r="2335">
      <c r="A2335" s="40" t="n"/>
      <c r="B2335" s="34" t="n"/>
      <c r="C2335" s="35" t="n"/>
      <c r="D2335" s="36" t="n"/>
      <c r="E2335" s="35" t="n"/>
      <c r="F2335" s="35" t="n"/>
      <c r="G2335" s="35" t="n"/>
      <c r="H2335" s="35" t="n"/>
      <c r="I2335" s="40" t="n"/>
      <c r="J2335" s="35" t="n"/>
      <c r="L2335" s="39">
        <f>IF(B2335="","",IFERROR(YEAR(B2335)*0+D2335*0+1,0))</f>
        <v/>
      </c>
      <c r="M2335" s="55">
        <f>IF(L2335&lt;&gt;1,"",IF(O2335&gt;0,IF(INDEX('分け方の表'!$O$4:$O$53,O2335)&lt;&gt;"",DATE(YEAR(INDEX('分け方の表'!$O$4:$O$53,O2335)),MONTH(INDEX('分け方の表'!$O$4:$O$53,O2335)),1),DATE(YEAR(B2335),MONTH(B2335),1)),DATE(YEAR(B2335),MONTH(B2335),1)))</f>
        <v/>
      </c>
      <c r="N2335" s="39">
        <f>IF(L2335&lt;&gt;1,"",IF(J2335="",0,IF(COUNTIFS($J$4:J2335,J2335)&gt;1,1,0)))</f>
        <v/>
      </c>
      <c r="O2335" s="39">
        <f>IF(L2335&lt;&gt;1,"",IF(J2335="",0,IFERROR(MATCH(J2335,'分け方の表'!$M$4:$M$53,0),0)))</f>
        <v/>
      </c>
      <c r="P2335" s="39">
        <f>IF(L2335&lt;&gt;1,"",IF(SUMPRODUCT((COUNTIFS(C2335,"*"&amp;'分け方の表'!$F$4:$F$23&amp;"*")&gt;0)*('分け方の表'!$F$4:$F$23&lt;&gt;"")*'分け方の表'!$I$4:$I$23)=0,99,1+COUNTIFS('分け方の表'!$I$4:$I$23,"&gt;"&amp;SUMPRODUCT((COUNTIFS(C2335,"*"&amp;'分け方の表'!$F$4:$F$23&amp;"*")&gt;0)*('分け方の表'!$F$4:$F$23&lt;&gt;"")*'分け方の表'!$I$4:$I$23))))</f>
        <v/>
      </c>
      <c r="Q2335" s="39">
        <f>IF(L2335&lt;&gt;1,"",IF(P2335&gt;=99,"",INDEX('分け方の表'!$G$4:$G$23,P2335)&amp;""))</f>
        <v/>
      </c>
      <c r="R2335" s="39">
        <f>IF(L2335&lt;&gt;1,"",IF((F2335="収入")*(G2335="給与")*(E2335&lt;&gt;"")*(COUNTIFS('分け方の表'!$J$4:$J$13,E2335)&gt;0),INDEX('分け方の表'!$K$4:$K$13,MATCH(E2335,'分け方の表'!$J$4:$J$13,0))&amp;"",IFERROR(INDEX('分け方の表'!$C$4:$C$103,MATCH(F2335&amp;"|"&amp;G2335,'分け方の表'!$D$4:$D$103,0))&amp;"",IFERROR(INDEX('分け方の表'!$C$4:$C$103,MATCH(F2335&amp;"|（ほか全部）",'分け方の表'!$D$4:$D$103,0))&amp;"","未分類"))))</f>
        <v/>
      </c>
      <c r="S2335" s="39">
        <f>IF(L2335&lt;&gt;1,"",IF(N2335=1,"",IF(IF(O2335&gt;0,INDEX('分け方の表'!$N$4:$N$53,O2335)&amp;"","")&lt;&gt;"",IF(INDEX('分け方の表'!$N$4:$N$53,O2335)="（数えない）","",INDEX('分け方の表'!$N$4:$N$53,O2335)&amp;""),IF(I2335&amp;""="1",IF((Q2335&lt;&gt;"")*(D2335&lt;0)*(IFERROR(INDEX('入力'!$E$30:$E$88,MATCH(Q2335,'入力'!$A$30:$A$88,0)),"")="貯める・増やす"),Q2335,""),IF(A2335&amp;""="0","",IF(Q2335&lt;&gt;"",Q2335,R2335))))))</f>
        <v/>
      </c>
      <c r="T2335" s="56">
        <f>IF(S2335="","",IF(IFERROR(INDEX('入力'!$E$30:$E$88,MATCH(S2335,'入力'!$A$30:$A$88,0)),"")="入るお金",D2335,-D2335))</f>
        <v/>
      </c>
      <c r="U2335" s="39">
        <f>IF(L2335="","",IF(L2335&lt;&gt;1,"見出しなど",IF(N2335=1,"重なり",IF(S2335="",IF(O2335&gt;0,"数えない（直した）",IF(I2335&amp;""="1","振替",IF(A2335&amp;""="0","計算対象外","数えない"))),IF(COUNTIFS('入力'!$A$30:$A$88,S2335)=0,"一覧にない費目",IF(O2335&gt;0,"直した",IF(S2335="未分類","未分類","OK")))))))</f>
        <v/>
      </c>
    </row>
    <row r="2336">
      <c r="A2336" s="40" t="n"/>
      <c r="B2336" s="34" t="n"/>
      <c r="C2336" s="35" t="n"/>
      <c r="D2336" s="36" t="n"/>
      <c r="E2336" s="35" t="n"/>
      <c r="F2336" s="35" t="n"/>
      <c r="G2336" s="35" t="n"/>
      <c r="H2336" s="35" t="n"/>
      <c r="I2336" s="40" t="n"/>
      <c r="J2336" s="35" t="n"/>
      <c r="L2336" s="39">
        <f>IF(B2336="","",IFERROR(YEAR(B2336)*0+D2336*0+1,0))</f>
        <v/>
      </c>
      <c r="M2336" s="55">
        <f>IF(L2336&lt;&gt;1,"",IF(O2336&gt;0,IF(INDEX('分け方の表'!$O$4:$O$53,O2336)&lt;&gt;"",DATE(YEAR(INDEX('分け方の表'!$O$4:$O$53,O2336)),MONTH(INDEX('分け方の表'!$O$4:$O$53,O2336)),1),DATE(YEAR(B2336),MONTH(B2336),1)),DATE(YEAR(B2336),MONTH(B2336),1)))</f>
        <v/>
      </c>
      <c r="N2336" s="39">
        <f>IF(L2336&lt;&gt;1,"",IF(J2336="",0,IF(COUNTIFS($J$4:J2336,J2336)&gt;1,1,0)))</f>
        <v/>
      </c>
      <c r="O2336" s="39">
        <f>IF(L2336&lt;&gt;1,"",IF(J2336="",0,IFERROR(MATCH(J2336,'分け方の表'!$M$4:$M$53,0),0)))</f>
        <v/>
      </c>
      <c r="P2336" s="39">
        <f>IF(L2336&lt;&gt;1,"",IF(SUMPRODUCT((COUNTIFS(C2336,"*"&amp;'分け方の表'!$F$4:$F$23&amp;"*")&gt;0)*('分け方の表'!$F$4:$F$23&lt;&gt;"")*'分け方の表'!$I$4:$I$23)=0,99,1+COUNTIFS('分け方の表'!$I$4:$I$23,"&gt;"&amp;SUMPRODUCT((COUNTIFS(C2336,"*"&amp;'分け方の表'!$F$4:$F$23&amp;"*")&gt;0)*('分け方の表'!$F$4:$F$23&lt;&gt;"")*'分け方の表'!$I$4:$I$23))))</f>
        <v/>
      </c>
      <c r="Q2336" s="39">
        <f>IF(L2336&lt;&gt;1,"",IF(P2336&gt;=99,"",INDEX('分け方の表'!$G$4:$G$23,P2336)&amp;""))</f>
        <v/>
      </c>
      <c r="R2336" s="39">
        <f>IF(L2336&lt;&gt;1,"",IF((F2336="収入")*(G2336="給与")*(E2336&lt;&gt;"")*(COUNTIFS('分け方の表'!$J$4:$J$13,E2336)&gt;0),INDEX('分け方の表'!$K$4:$K$13,MATCH(E2336,'分け方の表'!$J$4:$J$13,0))&amp;"",IFERROR(INDEX('分け方の表'!$C$4:$C$103,MATCH(F2336&amp;"|"&amp;G2336,'分け方の表'!$D$4:$D$103,0))&amp;"",IFERROR(INDEX('分け方の表'!$C$4:$C$103,MATCH(F2336&amp;"|（ほか全部）",'分け方の表'!$D$4:$D$103,0))&amp;"","未分類"))))</f>
        <v/>
      </c>
      <c r="S2336" s="39">
        <f>IF(L2336&lt;&gt;1,"",IF(N2336=1,"",IF(IF(O2336&gt;0,INDEX('分け方の表'!$N$4:$N$53,O2336)&amp;"","")&lt;&gt;"",IF(INDEX('分け方の表'!$N$4:$N$53,O2336)="（数えない）","",INDEX('分け方の表'!$N$4:$N$53,O2336)&amp;""),IF(I2336&amp;""="1",IF((Q2336&lt;&gt;"")*(D2336&lt;0)*(IFERROR(INDEX('入力'!$E$30:$E$88,MATCH(Q2336,'入力'!$A$30:$A$88,0)),"")="貯める・増やす"),Q2336,""),IF(A2336&amp;""="0","",IF(Q2336&lt;&gt;"",Q2336,R2336))))))</f>
        <v/>
      </c>
      <c r="T2336" s="56">
        <f>IF(S2336="","",IF(IFERROR(INDEX('入力'!$E$30:$E$88,MATCH(S2336,'入力'!$A$30:$A$88,0)),"")="入るお金",D2336,-D2336))</f>
        <v/>
      </c>
      <c r="U2336" s="39">
        <f>IF(L2336="","",IF(L2336&lt;&gt;1,"見出しなど",IF(N2336=1,"重なり",IF(S2336="",IF(O2336&gt;0,"数えない（直した）",IF(I2336&amp;""="1","振替",IF(A2336&amp;""="0","計算対象外","数えない"))),IF(COUNTIFS('入力'!$A$30:$A$88,S2336)=0,"一覧にない費目",IF(O2336&gt;0,"直した",IF(S2336="未分類","未分類","OK")))))))</f>
        <v/>
      </c>
    </row>
    <row r="2337">
      <c r="A2337" s="40" t="n"/>
      <c r="B2337" s="34" t="n"/>
      <c r="C2337" s="35" t="n"/>
      <c r="D2337" s="36" t="n"/>
      <c r="E2337" s="35" t="n"/>
      <c r="F2337" s="35" t="n"/>
      <c r="G2337" s="35" t="n"/>
      <c r="H2337" s="35" t="n"/>
      <c r="I2337" s="40" t="n"/>
      <c r="J2337" s="35" t="n"/>
      <c r="L2337" s="39">
        <f>IF(B2337="","",IFERROR(YEAR(B2337)*0+D2337*0+1,0))</f>
        <v/>
      </c>
      <c r="M2337" s="55">
        <f>IF(L2337&lt;&gt;1,"",IF(O2337&gt;0,IF(INDEX('分け方の表'!$O$4:$O$53,O2337)&lt;&gt;"",DATE(YEAR(INDEX('分け方の表'!$O$4:$O$53,O2337)),MONTH(INDEX('分け方の表'!$O$4:$O$53,O2337)),1),DATE(YEAR(B2337),MONTH(B2337),1)),DATE(YEAR(B2337),MONTH(B2337),1)))</f>
        <v/>
      </c>
      <c r="N2337" s="39">
        <f>IF(L2337&lt;&gt;1,"",IF(J2337="",0,IF(COUNTIFS($J$4:J2337,J2337)&gt;1,1,0)))</f>
        <v/>
      </c>
      <c r="O2337" s="39">
        <f>IF(L2337&lt;&gt;1,"",IF(J2337="",0,IFERROR(MATCH(J2337,'分け方の表'!$M$4:$M$53,0),0)))</f>
        <v/>
      </c>
      <c r="P2337" s="39">
        <f>IF(L2337&lt;&gt;1,"",IF(SUMPRODUCT((COUNTIFS(C2337,"*"&amp;'分け方の表'!$F$4:$F$23&amp;"*")&gt;0)*('分け方の表'!$F$4:$F$23&lt;&gt;"")*'分け方の表'!$I$4:$I$23)=0,99,1+COUNTIFS('分け方の表'!$I$4:$I$23,"&gt;"&amp;SUMPRODUCT((COUNTIFS(C2337,"*"&amp;'分け方の表'!$F$4:$F$23&amp;"*")&gt;0)*('分け方の表'!$F$4:$F$23&lt;&gt;"")*'分け方の表'!$I$4:$I$23))))</f>
        <v/>
      </c>
      <c r="Q2337" s="39">
        <f>IF(L2337&lt;&gt;1,"",IF(P2337&gt;=99,"",INDEX('分け方の表'!$G$4:$G$23,P2337)&amp;""))</f>
        <v/>
      </c>
      <c r="R2337" s="39">
        <f>IF(L2337&lt;&gt;1,"",IF((F2337="収入")*(G2337="給与")*(E2337&lt;&gt;"")*(COUNTIFS('分け方の表'!$J$4:$J$13,E2337)&gt;0),INDEX('分け方の表'!$K$4:$K$13,MATCH(E2337,'分け方の表'!$J$4:$J$13,0))&amp;"",IFERROR(INDEX('分け方の表'!$C$4:$C$103,MATCH(F2337&amp;"|"&amp;G2337,'分け方の表'!$D$4:$D$103,0))&amp;"",IFERROR(INDEX('分け方の表'!$C$4:$C$103,MATCH(F2337&amp;"|（ほか全部）",'分け方の表'!$D$4:$D$103,0))&amp;"","未分類"))))</f>
        <v/>
      </c>
      <c r="S2337" s="39">
        <f>IF(L2337&lt;&gt;1,"",IF(N2337=1,"",IF(IF(O2337&gt;0,INDEX('分け方の表'!$N$4:$N$53,O2337)&amp;"","")&lt;&gt;"",IF(INDEX('分け方の表'!$N$4:$N$53,O2337)="（数えない）","",INDEX('分け方の表'!$N$4:$N$53,O2337)&amp;""),IF(I2337&amp;""="1",IF((Q2337&lt;&gt;"")*(D2337&lt;0)*(IFERROR(INDEX('入力'!$E$30:$E$88,MATCH(Q2337,'入力'!$A$30:$A$88,0)),"")="貯める・増やす"),Q2337,""),IF(A2337&amp;""="0","",IF(Q2337&lt;&gt;"",Q2337,R2337))))))</f>
        <v/>
      </c>
      <c r="T2337" s="56">
        <f>IF(S2337="","",IF(IFERROR(INDEX('入力'!$E$30:$E$88,MATCH(S2337,'入力'!$A$30:$A$88,0)),"")="入るお金",D2337,-D2337))</f>
        <v/>
      </c>
      <c r="U2337" s="39">
        <f>IF(L2337="","",IF(L2337&lt;&gt;1,"見出しなど",IF(N2337=1,"重なり",IF(S2337="",IF(O2337&gt;0,"数えない（直した）",IF(I2337&amp;""="1","振替",IF(A2337&amp;""="0","計算対象外","数えない"))),IF(COUNTIFS('入力'!$A$30:$A$88,S2337)=0,"一覧にない費目",IF(O2337&gt;0,"直した",IF(S2337="未分類","未分類","OK")))))))</f>
        <v/>
      </c>
    </row>
    <row r="2338">
      <c r="A2338" s="40" t="n"/>
      <c r="B2338" s="34" t="n"/>
      <c r="C2338" s="35" t="n"/>
      <c r="D2338" s="36" t="n"/>
      <c r="E2338" s="35" t="n"/>
      <c r="F2338" s="35" t="n"/>
      <c r="G2338" s="35" t="n"/>
      <c r="H2338" s="35" t="n"/>
      <c r="I2338" s="40" t="n"/>
      <c r="J2338" s="35" t="n"/>
      <c r="L2338" s="39">
        <f>IF(B2338="","",IFERROR(YEAR(B2338)*0+D2338*0+1,0))</f>
        <v/>
      </c>
      <c r="M2338" s="55">
        <f>IF(L2338&lt;&gt;1,"",IF(O2338&gt;0,IF(INDEX('分け方の表'!$O$4:$O$53,O2338)&lt;&gt;"",DATE(YEAR(INDEX('分け方の表'!$O$4:$O$53,O2338)),MONTH(INDEX('分け方の表'!$O$4:$O$53,O2338)),1),DATE(YEAR(B2338),MONTH(B2338),1)),DATE(YEAR(B2338),MONTH(B2338),1)))</f>
        <v/>
      </c>
      <c r="N2338" s="39">
        <f>IF(L2338&lt;&gt;1,"",IF(J2338="",0,IF(COUNTIFS($J$4:J2338,J2338)&gt;1,1,0)))</f>
        <v/>
      </c>
      <c r="O2338" s="39">
        <f>IF(L2338&lt;&gt;1,"",IF(J2338="",0,IFERROR(MATCH(J2338,'分け方の表'!$M$4:$M$53,0),0)))</f>
        <v/>
      </c>
      <c r="P2338" s="39">
        <f>IF(L2338&lt;&gt;1,"",IF(SUMPRODUCT((COUNTIFS(C2338,"*"&amp;'分け方の表'!$F$4:$F$23&amp;"*")&gt;0)*('分け方の表'!$F$4:$F$23&lt;&gt;"")*'分け方の表'!$I$4:$I$23)=0,99,1+COUNTIFS('分け方の表'!$I$4:$I$23,"&gt;"&amp;SUMPRODUCT((COUNTIFS(C2338,"*"&amp;'分け方の表'!$F$4:$F$23&amp;"*")&gt;0)*('分け方の表'!$F$4:$F$23&lt;&gt;"")*'分け方の表'!$I$4:$I$23))))</f>
        <v/>
      </c>
      <c r="Q2338" s="39">
        <f>IF(L2338&lt;&gt;1,"",IF(P2338&gt;=99,"",INDEX('分け方の表'!$G$4:$G$23,P2338)&amp;""))</f>
        <v/>
      </c>
      <c r="R2338" s="39">
        <f>IF(L2338&lt;&gt;1,"",IF((F2338="収入")*(G2338="給与")*(E2338&lt;&gt;"")*(COUNTIFS('分け方の表'!$J$4:$J$13,E2338)&gt;0),INDEX('分け方の表'!$K$4:$K$13,MATCH(E2338,'分け方の表'!$J$4:$J$13,0))&amp;"",IFERROR(INDEX('分け方の表'!$C$4:$C$103,MATCH(F2338&amp;"|"&amp;G2338,'分け方の表'!$D$4:$D$103,0))&amp;"",IFERROR(INDEX('分け方の表'!$C$4:$C$103,MATCH(F2338&amp;"|（ほか全部）",'分け方の表'!$D$4:$D$103,0))&amp;"","未分類"))))</f>
        <v/>
      </c>
      <c r="S2338" s="39">
        <f>IF(L2338&lt;&gt;1,"",IF(N2338=1,"",IF(IF(O2338&gt;0,INDEX('分け方の表'!$N$4:$N$53,O2338)&amp;"","")&lt;&gt;"",IF(INDEX('分け方の表'!$N$4:$N$53,O2338)="（数えない）","",INDEX('分け方の表'!$N$4:$N$53,O2338)&amp;""),IF(I2338&amp;""="1",IF((Q2338&lt;&gt;"")*(D2338&lt;0)*(IFERROR(INDEX('入力'!$E$30:$E$88,MATCH(Q2338,'入力'!$A$30:$A$88,0)),"")="貯める・増やす"),Q2338,""),IF(A2338&amp;""="0","",IF(Q2338&lt;&gt;"",Q2338,R2338))))))</f>
        <v/>
      </c>
      <c r="T2338" s="56">
        <f>IF(S2338="","",IF(IFERROR(INDEX('入力'!$E$30:$E$88,MATCH(S2338,'入力'!$A$30:$A$88,0)),"")="入るお金",D2338,-D2338))</f>
        <v/>
      </c>
      <c r="U2338" s="39">
        <f>IF(L2338="","",IF(L2338&lt;&gt;1,"見出しなど",IF(N2338=1,"重なり",IF(S2338="",IF(O2338&gt;0,"数えない（直した）",IF(I2338&amp;""="1","振替",IF(A2338&amp;""="0","計算対象外","数えない"))),IF(COUNTIFS('入力'!$A$30:$A$88,S2338)=0,"一覧にない費目",IF(O2338&gt;0,"直した",IF(S2338="未分類","未分類","OK")))))))</f>
        <v/>
      </c>
    </row>
    <row r="2339">
      <c r="A2339" s="40" t="n"/>
      <c r="B2339" s="34" t="n"/>
      <c r="C2339" s="35" t="n"/>
      <c r="D2339" s="36" t="n"/>
      <c r="E2339" s="35" t="n"/>
      <c r="F2339" s="35" t="n"/>
      <c r="G2339" s="35" t="n"/>
      <c r="H2339" s="35" t="n"/>
      <c r="I2339" s="40" t="n"/>
      <c r="J2339" s="35" t="n"/>
      <c r="L2339" s="39">
        <f>IF(B2339="","",IFERROR(YEAR(B2339)*0+D2339*0+1,0))</f>
        <v/>
      </c>
      <c r="M2339" s="55">
        <f>IF(L2339&lt;&gt;1,"",IF(O2339&gt;0,IF(INDEX('分け方の表'!$O$4:$O$53,O2339)&lt;&gt;"",DATE(YEAR(INDEX('分け方の表'!$O$4:$O$53,O2339)),MONTH(INDEX('分け方の表'!$O$4:$O$53,O2339)),1),DATE(YEAR(B2339),MONTH(B2339),1)),DATE(YEAR(B2339),MONTH(B2339),1)))</f>
        <v/>
      </c>
      <c r="N2339" s="39">
        <f>IF(L2339&lt;&gt;1,"",IF(J2339="",0,IF(COUNTIFS($J$4:J2339,J2339)&gt;1,1,0)))</f>
        <v/>
      </c>
      <c r="O2339" s="39">
        <f>IF(L2339&lt;&gt;1,"",IF(J2339="",0,IFERROR(MATCH(J2339,'分け方の表'!$M$4:$M$53,0),0)))</f>
        <v/>
      </c>
      <c r="P2339" s="39">
        <f>IF(L2339&lt;&gt;1,"",IF(SUMPRODUCT((COUNTIFS(C2339,"*"&amp;'分け方の表'!$F$4:$F$23&amp;"*")&gt;0)*('分け方の表'!$F$4:$F$23&lt;&gt;"")*'分け方の表'!$I$4:$I$23)=0,99,1+COUNTIFS('分け方の表'!$I$4:$I$23,"&gt;"&amp;SUMPRODUCT((COUNTIFS(C2339,"*"&amp;'分け方の表'!$F$4:$F$23&amp;"*")&gt;0)*('分け方の表'!$F$4:$F$23&lt;&gt;"")*'分け方の表'!$I$4:$I$23))))</f>
        <v/>
      </c>
      <c r="Q2339" s="39">
        <f>IF(L2339&lt;&gt;1,"",IF(P2339&gt;=99,"",INDEX('分け方の表'!$G$4:$G$23,P2339)&amp;""))</f>
        <v/>
      </c>
      <c r="R2339" s="39">
        <f>IF(L2339&lt;&gt;1,"",IF((F2339="収入")*(G2339="給与")*(E2339&lt;&gt;"")*(COUNTIFS('分け方の表'!$J$4:$J$13,E2339)&gt;0),INDEX('分け方の表'!$K$4:$K$13,MATCH(E2339,'分け方の表'!$J$4:$J$13,0))&amp;"",IFERROR(INDEX('分け方の表'!$C$4:$C$103,MATCH(F2339&amp;"|"&amp;G2339,'分け方の表'!$D$4:$D$103,0))&amp;"",IFERROR(INDEX('分け方の表'!$C$4:$C$103,MATCH(F2339&amp;"|（ほか全部）",'分け方の表'!$D$4:$D$103,0))&amp;"","未分類"))))</f>
        <v/>
      </c>
      <c r="S2339" s="39">
        <f>IF(L2339&lt;&gt;1,"",IF(N2339=1,"",IF(IF(O2339&gt;0,INDEX('分け方の表'!$N$4:$N$53,O2339)&amp;"","")&lt;&gt;"",IF(INDEX('分け方の表'!$N$4:$N$53,O2339)="（数えない）","",INDEX('分け方の表'!$N$4:$N$53,O2339)&amp;""),IF(I2339&amp;""="1",IF((Q2339&lt;&gt;"")*(D2339&lt;0)*(IFERROR(INDEX('入力'!$E$30:$E$88,MATCH(Q2339,'入力'!$A$30:$A$88,0)),"")="貯める・増やす"),Q2339,""),IF(A2339&amp;""="0","",IF(Q2339&lt;&gt;"",Q2339,R2339))))))</f>
        <v/>
      </c>
      <c r="T2339" s="56">
        <f>IF(S2339="","",IF(IFERROR(INDEX('入力'!$E$30:$E$88,MATCH(S2339,'入力'!$A$30:$A$88,0)),"")="入るお金",D2339,-D2339))</f>
        <v/>
      </c>
      <c r="U2339" s="39">
        <f>IF(L2339="","",IF(L2339&lt;&gt;1,"見出しなど",IF(N2339=1,"重なり",IF(S2339="",IF(O2339&gt;0,"数えない（直した）",IF(I2339&amp;""="1","振替",IF(A2339&amp;""="0","計算対象外","数えない"))),IF(COUNTIFS('入力'!$A$30:$A$88,S2339)=0,"一覧にない費目",IF(O2339&gt;0,"直した",IF(S2339="未分類","未分類","OK")))))))</f>
        <v/>
      </c>
    </row>
    <row r="2340">
      <c r="A2340" s="40" t="n"/>
      <c r="B2340" s="34" t="n"/>
      <c r="C2340" s="35" t="n"/>
      <c r="D2340" s="36" t="n"/>
      <c r="E2340" s="35" t="n"/>
      <c r="F2340" s="35" t="n"/>
      <c r="G2340" s="35" t="n"/>
      <c r="H2340" s="35" t="n"/>
      <c r="I2340" s="40" t="n"/>
      <c r="J2340" s="35" t="n"/>
      <c r="L2340" s="39">
        <f>IF(B2340="","",IFERROR(YEAR(B2340)*0+D2340*0+1,0))</f>
        <v/>
      </c>
      <c r="M2340" s="55">
        <f>IF(L2340&lt;&gt;1,"",IF(O2340&gt;0,IF(INDEX('分け方の表'!$O$4:$O$53,O2340)&lt;&gt;"",DATE(YEAR(INDEX('分け方の表'!$O$4:$O$53,O2340)),MONTH(INDEX('分け方の表'!$O$4:$O$53,O2340)),1),DATE(YEAR(B2340),MONTH(B2340),1)),DATE(YEAR(B2340),MONTH(B2340),1)))</f>
        <v/>
      </c>
      <c r="N2340" s="39">
        <f>IF(L2340&lt;&gt;1,"",IF(J2340="",0,IF(COUNTIFS($J$4:J2340,J2340)&gt;1,1,0)))</f>
        <v/>
      </c>
      <c r="O2340" s="39">
        <f>IF(L2340&lt;&gt;1,"",IF(J2340="",0,IFERROR(MATCH(J2340,'分け方の表'!$M$4:$M$53,0),0)))</f>
        <v/>
      </c>
      <c r="P2340" s="39">
        <f>IF(L2340&lt;&gt;1,"",IF(SUMPRODUCT((COUNTIFS(C2340,"*"&amp;'分け方の表'!$F$4:$F$23&amp;"*")&gt;0)*('分け方の表'!$F$4:$F$23&lt;&gt;"")*'分け方の表'!$I$4:$I$23)=0,99,1+COUNTIFS('分け方の表'!$I$4:$I$23,"&gt;"&amp;SUMPRODUCT((COUNTIFS(C2340,"*"&amp;'分け方の表'!$F$4:$F$23&amp;"*")&gt;0)*('分け方の表'!$F$4:$F$23&lt;&gt;"")*'分け方の表'!$I$4:$I$23))))</f>
        <v/>
      </c>
      <c r="Q2340" s="39">
        <f>IF(L2340&lt;&gt;1,"",IF(P2340&gt;=99,"",INDEX('分け方の表'!$G$4:$G$23,P2340)&amp;""))</f>
        <v/>
      </c>
      <c r="R2340" s="39">
        <f>IF(L2340&lt;&gt;1,"",IF((F2340="収入")*(G2340="給与")*(E2340&lt;&gt;"")*(COUNTIFS('分け方の表'!$J$4:$J$13,E2340)&gt;0),INDEX('分け方の表'!$K$4:$K$13,MATCH(E2340,'分け方の表'!$J$4:$J$13,0))&amp;"",IFERROR(INDEX('分け方の表'!$C$4:$C$103,MATCH(F2340&amp;"|"&amp;G2340,'分け方の表'!$D$4:$D$103,0))&amp;"",IFERROR(INDEX('分け方の表'!$C$4:$C$103,MATCH(F2340&amp;"|（ほか全部）",'分け方の表'!$D$4:$D$103,0))&amp;"","未分類"))))</f>
        <v/>
      </c>
      <c r="S2340" s="39">
        <f>IF(L2340&lt;&gt;1,"",IF(N2340=1,"",IF(IF(O2340&gt;0,INDEX('分け方の表'!$N$4:$N$53,O2340)&amp;"","")&lt;&gt;"",IF(INDEX('分け方の表'!$N$4:$N$53,O2340)="（数えない）","",INDEX('分け方の表'!$N$4:$N$53,O2340)&amp;""),IF(I2340&amp;""="1",IF((Q2340&lt;&gt;"")*(D2340&lt;0)*(IFERROR(INDEX('入力'!$E$30:$E$88,MATCH(Q2340,'入力'!$A$30:$A$88,0)),"")="貯める・増やす"),Q2340,""),IF(A2340&amp;""="0","",IF(Q2340&lt;&gt;"",Q2340,R2340))))))</f>
        <v/>
      </c>
      <c r="T2340" s="56">
        <f>IF(S2340="","",IF(IFERROR(INDEX('入力'!$E$30:$E$88,MATCH(S2340,'入力'!$A$30:$A$88,0)),"")="入るお金",D2340,-D2340))</f>
        <v/>
      </c>
      <c r="U2340" s="39">
        <f>IF(L2340="","",IF(L2340&lt;&gt;1,"見出しなど",IF(N2340=1,"重なり",IF(S2340="",IF(O2340&gt;0,"数えない（直した）",IF(I2340&amp;""="1","振替",IF(A2340&amp;""="0","計算対象外","数えない"))),IF(COUNTIFS('入力'!$A$30:$A$88,S2340)=0,"一覧にない費目",IF(O2340&gt;0,"直した",IF(S2340="未分類","未分類","OK")))))))</f>
        <v/>
      </c>
    </row>
    <row r="2341">
      <c r="A2341" s="40" t="n"/>
      <c r="B2341" s="34" t="n"/>
      <c r="C2341" s="35" t="n"/>
      <c r="D2341" s="36" t="n"/>
      <c r="E2341" s="35" t="n"/>
      <c r="F2341" s="35" t="n"/>
      <c r="G2341" s="35" t="n"/>
      <c r="H2341" s="35" t="n"/>
      <c r="I2341" s="40" t="n"/>
      <c r="J2341" s="35" t="n"/>
      <c r="L2341" s="39">
        <f>IF(B2341="","",IFERROR(YEAR(B2341)*0+D2341*0+1,0))</f>
        <v/>
      </c>
      <c r="M2341" s="55">
        <f>IF(L2341&lt;&gt;1,"",IF(O2341&gt;0,IF(INDEX('分け方の表'!$O$4:$O$53,O2341)&lt;&gt;"",DATE(YEAR(INDEX('分け方の表'!$O$4:$O$53,O2341)),MONTH(INDEX('分け方の表'!$O$4:$O$53,O2341)),1),DATE(YEAR(B2341),MONTH(B2341),1)),DATE(YEAR(B2341),MONTH(B2341),1)))</f>
        <v/>
      </c>
      <c r="N2341" s="39">
        <f>IF(L2341&lt;&gt;1,"",IF(J2341="",0,IF(COUNTIFS($J$4:J2341,J2341)&gt;1,1,0)))</f>
        <v/>
      </c>
      <c r="O2341" s="39">
        <f>IF(L2341&lt;&gt;1,"",IF(J2341="",0,IFERROR(MATCH(J2341,'分け方の表'!$M$4:$M$53,0),0)))</f>
        <v/>
      </c>
      <c r="P2341" s="39">
        <f>IF(L2341&lt;&gt;1,"",IF(SUMPRODUCT((COUNTIFS(C2341,"*"&amp;'分け方の表'!$F$4:$F$23&amp;"*")&gt;0)*('分け方の表'!$F$4:$F$23&lt;&gt;"")*'分け方の表'!$I$4:$I$23)=0,99,1+COUNTIFS('分け方の表'!$I$4:$I$23,"&gt;"&amp;SUMPRODUCT((COUNTIFS(C2341,"*"&amp;'分け方の表'!$F$4:$F$23&amp;"*")&gt;0)*('分け方の表'!$F$4:$F$23&lt;&gt;"")*'分け方の表'!$I$4:$I$23))))</f>
        <v/>
      </c>
      <c r="Q2341" s="39">
        <f>IF(L2341&lt;&gt;1,"",IF(P2341&gt;=99,"",INDEX('分け方の表'!$G$4:$G$23,P2341)&amp;""))</f>
        <v/>
      </c>
      <c r="R2341" s="39">
        <f>IF(L2341&lt;&gt;1,"",IF((F2341="収入")*(G2341="給与")*(E2341&lt;&gt;"")*(COUNTIFS('分け方の表'!$J$4:$J$13,E2341)&gt;0),INDEX('分け方の表'!$K$4:$K$13,MATCH(E2341,'分け方の表'!$J$4:$J$13,0))&amp;"",IFERROR(INDEX('分け方の表'!$C$4:$C$103,MATCH(F2341&amp;"|"&amp;G2341,'分け方の表'!$D$4:$D$103,0))&amp;"",IFERROR(INDEX('分け方の表'!$C$4:$C$103,MATCH(F2341&amp;"|（ほか全部）",'分け方の表'!$D$4:$D$103,0))&amp;"","未分類"))))</f>
        <v/>
      </c>
      <c r="S2341" s="39">
        <f>IF(L2341&lt;&gt;1,"",IF(N2341=1,"",IF(IF(O2341&gt;0,INDEX('分け方の表'!$N$4:$N$53,O2341)&amp;"","")&lt;&gt;"",IF(INDEX('分け方の表'!$N$4:$N$53,O2341)="（数えない）","",INDEX('分け方の表'!$N$4:$N$53,O2341)&amp;""),IF(I2341&amp;""="1",IF((Q2341&lt;&gt;"")*(D2341&lt;0)*(IFERROR(INDEX('入力'!$E$30:$E$88,MATCH(Q2341,'入力'!$A$30:$A$88,0)),"")="貯める・増やす"),Q2341,""),IF(A2341&amp;""="0","",IF(Q2341&lt;&gt;"",Q2341,R2341))))))</f>
        <v/>
      </c>
      <c r="T2341" s="56">
        <f>IF(S2341="","",IF(IFERROR(INDEX('入力'!$E$30:$E$88,MATCH(S2341,'入力'!$A$30:$A$88,0)),"")="入るお金",D2341,-D2341))</f>
        <v/>
      </c>
      <c r="U2341" s="39">
        <f>IF(L2341="","",IF(L2341&lt;&gt;1,"見出しなど",IF(N2341=1,"重なり",IF(S2341="",IF(O2341&gt;0,"数えない（直した）",IF(I2341&amp;""="1","振替",IF(A2341&amp;""="0","計算対象外","数えない"))),IF(COUNTIFS('入力'!$A$30:$A$88,S2341)=0,"一覧にない費目",IF(O2341&gt;0,"直した",IF(S2341="未分類","未分類","OK")))))))</f>
        <v/>
      </c>
    </row>
    <row r="2342">
      <c r="A2342" s="40" t="n"/>
      <c r="B2342" s="34" t="n"/>
      <c r="C2342" s="35" t="n"/>
      <c r="D2342" s="36" t="n"/>
      <c r="E2342" s="35" t="n"/>
      <c r="F2342" s="35" t="n"/>
      <c r="G2342" s="35" t="n"/>
      <c r="H2342" s="35" t="n"/>
      <c r="I2342" s="40" t="n"/>
      <c r="J2342" s="35" t="n"/>
      <c r="L2342" s="39">
        <f>IF(B2342="","",IFERROR(YEAR(B2342)*0+D2342*0+1,0))</f>
        <v/>
      </c>
      <c r="M2342" s="55">
        <f>IF(L2342&lt;&gt;1,"",IF(O2342&gt;0,IF(INDEX('分け方の表'!$O$4:$O$53,O2342)&lt;&gt;"",DATE(YEAR(INDEX('分け方の表'!$O$4:$O$53,O2342)),MONTH(INDEX('分け方の表'!$O$4:$O$53,O2342)),1),DATE(YEAR(B2342),MONTH(B2342),1)),DATE(YEAR(B2342),MONTH(B2342),1)))</f>
        <v/>
      </c>
      <c r="N2342" s="39">
        <f>IF(L2342&lt;&gt;1,"",IF(J2342="",0,IF(COUNTIFS($J$4:J2342,J2342)&gt;1,1,0)))</f>
        <v/>
      </c>
      <c r="O2342" s="39">
        <f>IF(L2342&lt;&gt;1,"",IF(J2342="",0,IFERROR(MATCH(J2342,'分け方の表'!$M$4:$M$53,0),0)))</f>
        <v/>
      </c>
      <c r="P2342" s="39">
        <f>IF(L2342&lt;&gt;1,"",IF(SUMPRODUCT((COUNTIFS(C2342,"*"&amp;'分け方の表'!$F$4:$F$23&amp;"*")&gt;0)*('分け方の表'!$F$4:$F$23&lt;&gt;"")*'分け方の表'!$I$4:$I$23)=0,99,1+COUNTIFS('分け方の表'!$I$4:$I$23,"&gt;"&amp;SUMPRODUCT((COUNTIFS(C2342,"*"&amp;'分け方の表'!$F$4:$F$23&amp;"*")&gt;0)*('分け方の表'!$F$4:$F$23&lt;&gt;"")*'分け方の表'!$I$4:$I$23))))</f>
        <v/>
      </c>
      <c r="Q2342" s="39">
        <f>IF(L2342&lt;&gt;1,"",IF(P2342&gt;=99,"",INDEX('分け方の表'!$G$4:$G$23,P2342)&amp;""))</f>
        <v/>
      </c>
      <c r="R2342" s="39">
        <f>IF(L2342&lt;&gt;1,"",IF((F2342="収入")*(G2342="給与")*(E2342&lt;&gt;"")*(COUNTIFS('分け方の表'!$J$4:$J$13,E2342)&gt;0),INDEX('分け方の表'!$K$4:$K$13,MATCH(E2342,'分け方の表'!$J$4:$J$13,0))&amp;"",IFERROR(INDEX('分け方の表'!$C$4:$C$103,MATCH(F2342&amp;"|"&amp;G2342,'分け方の表'!$D$4:$D$103,0))&amp;"",IFERROR(INDEX('分け方の表'!$C$4:$C$103,MATCH(F2342&amp;"|（ほか全部）",'分け方の表'!$D$4:$D$103,0))&amp;"","未分類"))))</f>
        <v/>
      </c>
      <c r="S2342" s="39">
        <f>IF(L2342&lt;&gt;1,"",IF(N2342=1,"",IF(IF(O2342&gt;0,INDEX('分け方の表'!$N$4:$N$53,O2342)&amp;"","")&lt;&gt;"",IF(INDEX('分け方の表'!$N$4:$N$53,O2342)="（数えない）","",INDEX('分け方の表'!$N$4:$N$53,O2342)&amp;""),IF(I2342&amp;""="1",IF((Q2342&lt;&gt;"")*(D2342&lt;0)*(IFERROR(INDEX('入力'!$E$30:$E$88,MATCH(Q2342,'入力'!$A$30:$A$88,0)),"")="貯める・増やす"),Q2342,""),IF(A2342&amp;""="0","",IF(Q2342&lt;&gt;"",Q2342,R2342))))))</f>
        <v/>
      </c>
      <c r="T2342" s="56">
        <f>IF(S2342="","",IF(IFERROR(INDEX('入力'!$E$30:$E$88,MATCH(S2342,'入力'!$A$30:$A$88,0)),"")="入るお金",D2342,-D2342))</f>
        <v/>
      </c>
      <c r="U2342" s="39">
        <f>IF(L2342="","",IF(L2342&lt;&gt;1,"見出しなど",IF(N2342=1,"重なり",IF(S2342="",IF(O2342&gt;0,"数えない（直した）",IF(I2342&amp;""="1","振替",IF(A2342&amp;""="0","計算対象外","数えない"))),IF(COUNTIFS('入力'!$A$30:$A$88,S2342)=0,"一覧にない費目",IF(O2342&gt;0,"直した",IF(S2342="未分類","未分類","OK")))))))</f>
        <v/>
      </c>
    </row>
    <row r="2343">
      <c r="A2343" s="40" t="n"/>
      <c r="B2343" s="34" t="n"/>
      <c r="C2343" s="35" t="n"/>
      <c r="D2343" s="36" t="n"/>
      <c r="E2343" s="35" t="n"/>
      <c r="F2343" s="35" t="n"/>
      <c r="G2343" s="35" t="n"/>
      <c r="H2343" s="35" t="n"/>
      <c r="I2343" s="40" t="n"/>
      <c r="J2343" s="35" t="n"/>
      <c r="L2343" s="39">
        <f>IF(B2343="","",IFERROR(YEAR(B2343)*0+D2343*0+1,0))</f>
        <v/>
      </c>
      <c r="M2343" s="55">
        <f>IF(L2343&lt;&gt;1,"",IF(O2343&gt;0,IF(INDEX('分け方の表'!$O$4:$O$53,O2343)&lt;&gt;"",DATE(YEAR(INDEX('分け方の表'!$O$4:$O$53,O2343)),MONTH(INDEX('分け方の表'!$O$4:$O$53,O2343)),1),DATE(YEAR(B2343),MONTH(B2343),1)),DATE(YEAR(B2343),MONTH(B2343),1)))</f>
        <v/>
      </c>
      <c r="N2343" s="39">
        <f>IF(L2343&lt;&gt;1,"",IF(J2343="",0,IF(COUNTIFS($J$4:J2343,J2343)&gt;1,1,0)))</f>
        <v/>
      </c>
      <c r="O2343" s="39">
        <f>IF(L2343&lt;&gt;1,"",IF(J2343="",0,IFERROR(MATCH(J2343,'分け方の表'!$M$4:$M$53,0),0)))</f>
        <v/>
      </c>
      <c r="P2343" s="39">
        <f>IF(L2343&lt;&gt;1,"",IF(SUMPRODUCT((COUNTIFS(C2343,"*"&amp;'分け方の表'!$F$4:$F$23&amp;"*")&gt;0)*('分け方の表'!$F$4:$F$23&lt;&gt;"")*'分け方の表'!$I$4:$I$23)=0,99,1+COUNTIFS('分け方の表'!$I$4:$I$23,"&gt;"&amp;SUMPRODUCT((COUNTIFS(C2343,"*"&amp;'分け方の表'!$F$4:$F$23&amp;"*")&gt;0)*('分け方の表'!$F$4:$F$23&lt;&gt;"")*'分け方の表'!$I$4:$I$23))))</f>
        <v/>
      </c>
      <c r="Q2343" s="39">
        <f>IF(L2343&lt;&gt;1,"",IF(P2343&gt;=99,"",INDEX('分け方の表'!$G$4:$G$23,P2343)&amp;""))</f>
        <v/>
      </c>
      <c r="R2343" s="39">
        <f>IF(L2343&lt;&gt;1,"",IF((F2343="収入")*(G2343="給与")*(E2343&lt;&gt;"")*(COUNTIFS('分け方の表'!$J$4:$J$13,E2343)&gt;0),INDEX('分け方の表'!$K$4:$K$13,MATCH(E2343,'分け方の表'!$J$4:$J$13,0))&amp;"",IFERROR(INDEX('分け方の表'!$C$4:$C$103,MATCH(F2343&amp;"|"&amp;G2343,'分け方の表'!$D$4:$D$103,0))&amp;"",IFERROR(INDEX('分け方の表'!$C$4:$C$103,MATCH(F2343&amp;"|（ほか全部）",'分け方の表'!$D$4:$D$103,0))&amp;"","未分類"))))</f>
        <v/>
      </c>
      <c r="S2343" s="39">
        <f>IF(L2343&lt;&gt;1,"",IF(N2343=1,"",IF(IF(O2343&gt;0,INDEX('分け方の表'!$N$4:$N$53,O2343)&amp;"","")&lt;&gt;"",IF(INDEX('分け方の表'!$N$4:$N$53,O2343)="（数えない）","",INDEX('分け方の表'!$N$4:$N$53,O2343)&amp;""),IF(I2343&amp;""="1",IF((Q2343&lt;&gt;"")*(D2343&lt;0)*(IFERROR(INDEX('入力'!$E$30:$E$88,MATCH(Q2343,'入力'!$A$30:$A$88,0)),"")="貯める・増やす"),Q2343,""),IF(A2343&amp;""="0","",IF(Q2343&lt;&gt;"",Q2343,R2343))))))</f>
        <v/>
      </c>
      <c r="T2343" s="56">
        <f>IF(S2343="","",IF(IFERROR(INDEX('入力'!$E$30:$E$88,MATCH(S2343,'入力'!$A$30:$A$88,0)),"")="入るお金",D2343,-D2343))</f>
        <v/>
      </c>
      <c r="U2343" s="39">
        <f>IF(L2343="","",IF(L2343&lt;&gt;1,"見出しなど",IF(N2343=1,"重なり",IF(S2343="",IF(O2343&gt;0,"数えない（直した）",IF(I2343&amp;""="1","振替",IF(A2343&amp;""="0","計算対象外","数えない"))),IF(COUNTIFS('入力'!$A$30:$A$88,S2343)=0,"一覧にない費目",IF(O2343&gt;0,"直した",IF(S2343="未分類","未分類","OK")))))))</f>
        <v/>
      </c>
    </row>
    <row r="2344">
      <c r="A2344" s="40" t="n"/>
      <c r="B2344" s="34" t="n"/>
      <c r="C2344" s="35" t="n"/>
      <c r="D2344" s="36" t="n"/>
      <c r="E2344" s="35" t="n"/>
      <c r="F2344" s="35" t="n"/>
      <c r="G2344" s="35" t="n"/>
      <c r="H2344" s="35" t="n"/>
      <c r="I2344" s="40" t="n"/>
      <c r="J2344" s="35" t="n"/>
      <c r="L2344" s="39">
        <f>IF(B2344="","",IFERROR(YEAR(B2344)*0+D2344*0+1,0))</f>
        <v/>
      </c>
      <c r="M2344" s="55">
        <f>IF(L2344&lt;&gt;1,"",IF(O2344&gt;0,IF(INDEX('分け方の表'!$O$4:$O$53,O2344)&lt;&gt;"",DATE(YEAR(INDEX('分け方の表'!$O$4:$O$53,O2344)),MONTH(INDEX('分け方の表'!$O$4:$O$53,O2344)),1),DATE(YEAR(B2344),MONTH(B2344),1)),DATE(YEAR(B2344),MONTH(B2344),1)))</f>
        <v/>
      </c>
      <c r="N2344" s="39">
        <f>IF(L2344&lt;&gt;1,"",IF(J2344="",0,IF(COUNTIFS($J$4:J2344,J2344)&gt;1,1,0)))</f>
        <v/>
      </c>
      <c r="O2344" s="39">
        <f>IF(L2344&lt;&gt;1,"",IF(J2344="",0,IFERROR(MATCH(J2344,'分け方の表'!$M$4:$M$53,0),0)))</f>
        <v/>
      </c>
      <c r="P2344" s="39">
        <f>IF(L2344&lt;&gt;1,"",IF(SUMPRODUCT((COUNTIFS(C2344,"*"&amp;'分け方の表'!$F$4:$F$23&amp;"*")&gt;0)*('分け方の表'!$F$4:$F$23&lt;&gt;"")*'分け方の表'!$I$4:$I$23)=0,99,1+COUNTIFS('分け方の表'!$I$4:$I$23,"&gt;"&amp;SUMPRODUCT((COUNTIFS(C2344,"*"&amp;'分け方の表'!$F$4:$F$23&amp;"*")&gt;0)*('分け方の表'!$F$4:$F$23&lt;&gt;"")*'分け方の表'!$I$4:$I$23))))</f>
        <v/>
      </c>
      <c r="Q2344" s="39">
        <f>IF(L2344&lt;&gt;1,"",IF(P2344&gt;=99,"",INDEX('分け方の表'!$G$4:$G$23,P2344)&amp;""))</f>
        <v/>
      </c>
      <c r="R2344" s="39">
        <f>IF(L2344&lt;&gt;1,"",IF((F2344="収入")*(G2344="給与")*(E2344&lt;&gt;"")*(COUNTIFS('分け方の表'!$J$4:$J$13,E2344)&gt;0),INDEX('分け方の表'!$K$4:$K$13,MATCH(E2344,'分け方の表'!$J$4:$J$13,0))&amp;"",IFERROR(INDEX('分け方の表'!$C$4:$C$103,MATCH(F2344&amp;"|"&amp;G2344,'分け方の表'!$D$4:$D$103,0))&amp;"",IFERROR(INDEX('分け方の表'!$C$4:$C$103,MATCH(F2344&amp;"|（ほか全部）",'分け方の表'!$D$4:$D$103,0))&amp;"","未分類"))))</f>
        <v/>
      </c>
      <c r="S2344" s="39">
        <f>IF(L2344&lt;&gt;1,"",IF(N2344=1,"",IF(IF(O2344&gt;0,INDEX('分け方の表'!$N$4:$N$53,O2344)&amp;"","")&lt;&gt;"",IF(INDEX('分け方の表'!$N$4:$N$53,O2344)="（数えない）","",INDEX('分け方の表'!$N$4:$N$53,O2344)&amp;""),IF(I2344&amp;""="1",IF((Q2344&lt;&gt;"")*(D2344&lt;0)*(IFERROR(INDEX('入力'!$E$30:$E$88,MATCH(Q2344,'入力'!$A$30:$A$88,0)),"")="貯める・増やす"),Q2344,""),IF(A2344&amp;""="0","",IF(Q2344&lt;&gt;"",Q2344,R2344))))))</f>
        <v/>
      </c>
      <c r="T2344" s="56">
        <f>IF(S2344="","",IF(IFERROR(INDEX('入力'!$E$30:$E$88,MATCH(S2344,'入力'!$A$30:$A$88,0)),"")="入るお金",D2344,-D2344))</f>
        <v/>
      </c>
      <c r="U2344" s="39">
        <f>IF(L2344="","",IF(L2344&lt;&gt;1,"見出しなど",IF(N2344=1,"重なり",IF(S2344="",IF(O2344&gt;0,"数えない（直した）",IF(I2344&amp;""="1","振替",IF(A2344&amp;""="0","計算対象外","数えない"))),IF(COUNTIFS('入力'!$A$30:$A$88,S2344)=0,"一覧にない費目",IF(O2344&gt;0,"直した",IF(S2344="未分類","未分類","OK")))))))</f>
        <v/>
      </c>
    </row>
    <row r="2345">
      <c r="A2345" s="40" t="n"/>
      <c r="B2345" s="34" t="n"/>
      <c r="C2345" s="35" t="n"/>
      <c r="D2345" s="36" t="n"/>
      <c r="E2345" s="35" t="n"/>
      <c r="F2345" s="35" t="n"/>
      <c r="G2345" s="35" t="n"/>
      <c r="H2345" s="35" t="n"/>
      <c r="I2345" s="40" t="n"/>
      <c r="J2345" s="35" t="n"/>
      <c r="L2345" s="39">
        <f>IF(B2345="","",IFERROR(YEAR(B2345)*0+D2345*0+1,0))</f>
        <v/>
      </c>
      <c r="M2345" s="55">
        <f>IF(L2345&lt;&gt;1,"",IF(O2345&gt;0,IF(INDEX('分け方の表'!$O$4:$O$53,O2345)&lt;&gt;"",DATE(YEAR(INDEX('分け方の表'!$O$4:$O$53,O2345)),MONTH(INDEX('分け方の表'!$O$4:$O$53,O2345)),1),DATE(YEAR(B2345),MONTH(B2345),1)),DATE(YEAR(B2345),MONTH(B2345),1)))</f>
        <v/>
      </c>
      <c r="N2345" s="39">
        <f>IF(L2345&lt;&gt;1,"",IF(J2345="",0,IF(COUNTIFS($J$4:J2345,J2345)&gt;1,1,0)))</f>
        <v/>
      </c>
      <c r="O2345" s="39">
        <f>IF(L2345&lt;&gt;1,"",IF(J2345="",0,IFERROR(MATCH(J2345,'分け方の表'!$M$4:$M$53,0),0)))</f>
        <v/>
      </c>
      <c r="P2345" s="39">
        <f>IF(L2345&lt;&gt;1,"",IF(SUMPRODUCT((COUNTIFS(C2345,"*"&amp;'分け方の表'!$F$4:$F$23&amp;"*")&gt;0)*('分け方の表'!$F$4:$F$23&lt;&gt;"")*'分け方の表'!$I$4:$I$23)=0,99,1+COUNTIFS('分け方の表'!$I$4:$I$23,"&gt;"&amp;SUMPRODUCT((COUNTIFS(C2345,"*"&amp;'分け方の表'!$F$4:$F$23&amp;"*")&gt;0)*('分け方の表'!$F$4:$F$23&lt;&gt;"")*'分け方の表'!$I$4:$I$23))))</f>
        <v/>
      </c>
      <c r="Q2345" s="39">
        <f>IF(L2345&lt;&gt;1,"",IF(P2345&gt;=99,"",INDEX('分け方の表'!$G$4:$G$23,P2345)&amp;""))</f>
        <v/>
      </c>
      <c r="R2345" s="39">
        <f>IF(L2345&lt;&gt;1,"",IF((F2345="収入")*(G2345="給与")*(E2345&lt;&gt;"")*(COUNTIFS('分け方の表'!$J$4:$J$13,E2345)&gt;0),INDEX('分け方の表'!$K$4:$K$13,MATCH(E2345,'分け方の表'!$J$4:$J$13,0))&amp;"",IFERROR(INDEX('分け方の表'!$C$4:$C$103,MATCH(F2345&amp;"|"&amp;G2345,'分け方の表'!$D$4:$D$103,0))&amp;"",IFERROR(INDEX('分け方の表'!$C$4:$C$103,MATCH(F2345&amp;"|（ほか全部）",'分け方の表'!$D$4:$D$103,0))&amp;"","未分類"))))</f>
        <v/>
      </c>
      <c r="S2345" s="39">
        <f>IF(L2345&lt;&gt;1,"",IF(N2345=1,"",IF(IF(O2345&gt;0,INDEX('分け方の表'!$N$4:$N$53,O2345)&amp;"","")&lt;&gt;"",IF(INDEX('分け方の表'!$N$4:$N$53,O2345)="（数えない）","",INDEX('分け方の表'!$N$4:$N$53,O2345)&amp;""),IF(I2345&amp;""="1",IF((Q2345&lt;&gt;"")*(D2345&lt;0)*(IFERROR(INDEX('入力'!$E$30:$E$88,MATCH(Q2345,'入力'!$A$30:$A$88,0)),"")="貯める・増やす"),Q2345,""),IF(A2345&amp;""="0","",IF(Q2345&lt;&gt;"",Q2345,R2345))))))</f>
        <v/>
      </c>
      <c r="T2345" s="56">
        <f>IF(S2345="","",IF(IFERROR(INDEX('入力'!$E$30:$E$88,MATCH(S2345,'入力'!$A$30:$A$88,0)),"")="入るお金",D2345,-D2345))</f>
        <v/>
      </c>
      <c r="U2345" s="39">
        <f>IF(L2345="","",IF(L2345&lt;&gt;1,"見出しなど",IF(N2345=1,"重なり",IF(S2345="",IF(O2345&gt;0,"数えない（直した）",IF(I2345&amp;""="1","振替",IF(A2345&amp;""="0","計算対象外","数えない"))),IF(COUNTIFS('入力'!$A$30:$A$88,S2345)=0,"一覧にない費目",IF(O2345&gt;0,"直した",IF(S2345="未分類","未分類","OK")))))))</f>
        <v/>
      </c>
    </row>
    <row r="2346">
      <c r="A2346" s="40" t="n"/>
      <c r="B2346" s="34" t="n"/>
      <c r="C2346" s="35" t="n"/>
      <c r="D2346" s="36" t="n"/>
      <c r="E2346" s="35" t="n"/>
      <c r="F2346" s="35" t="n"/>
      <c r="G2346" s="35" t="n"/>
      <c r="H2346" s="35" t="n"/>
      <c r="I2346" s="40" t="n"/>
      <c r="J2346" s="35" t="n"/>
      <c r="L2346" s="39">
        <f>IF(B2346="","",IFERROR(YEAR(B2346)*0+D2346*0+1,0))</f>
        <v/>
      </c>
      <c r="M2346" s="55">
        <f>IF(L2346&lt;&gt;1,"",IF(O2346&gt;0,IF(INDEX('分け方の表'!$O$4:$O$53,O2346)&lt;&gt;"",DATE(YEAR(INDEX('分け方の表'!$O$4:$O$53,O2346)),MONTH(INDEX('分け方の表'!$O$4:$O$53,O2346)),1),DATE(YEAR(B2346),MONTH(B2346),1)),DATE(YEAR(B2346),MONTH(B2346),1)))</f>
        <v/>
      </c>
      <c r="N2346" s="39">
        <f>IF(L2346&lt;&gt;1,"",IF(J2346="",0,IF(COUNTIFS($J$4:J2346,J2346)&gt;1,1,0)))</f>
        <v/>
      </c>
      <c r="O2346" s="39">
        <f>IF(L2346&lt;&gt;1,"",IF(J2346="",0,IFERROR(MATCH(J2346,'分け方の表'!$M$4:$M$53,0),0)))</f>
        <v/>
      </c>
      <c r="P2346" s="39">
        <f>IF(L2346&lt;&gt;1,"",IF(SUMPRODUCT((COUNTIFS(C2346,"*"&amp;'分け方の表'!$F$4:$F$23&amp;"*")&gt;0)*('分け方の表'!$F$4:$F$23&lt;&gt;"")*'分け方の表'!$I$4:$I$23)=0,99,1+COUNTIFS('分け方の表'!$I$4:$I$23,"&gt;"&amp;SUMPRODUCT((COUNTIFS(C2346,"*"&amp;'分け方の表'!$F$4:$F$23&amp;"*")&gt;0)*('分け方の表'!$F$4:$F$23&lt;&gt;"")*'分け方の表'!$I$4:$I$23))))</f>
        <v/>
      </c>
      <c r="Q2346" s="39">
        <f>IF(L2346&lt;&gt;1,"",IF(P2346&gt;=99,"",INDEX('分け方の表'!$G$4:$G$23,P2346)&amp;""))</f>
        <v/>
      </c>
      <c r="R2346" s="39">
        <f>IF(L2346&lt;&gt;1,"",IF((F2346="収入")*(G2346="給与")*(E2346&lt;&gt;"")*(COUNTIFS('分け方の表'!$J$4:$J$13,E2346)&gt;0),INDEX('分け方の表'!$K$4:$K$13,MATCH(E2346,'分け方の表'!$J$4:$J$13,0))&amp;"",IFERROR(INDEX('分け方の表'!$C$4:$C$103,MATCH(F2346&amp;"|"&amp;G2346,'分け方の表'!$D$4:$D$103,0))&amp;"",IFERROR(INDEX('分け方の表'!$C$4:$C$103,MATCH(F2346&amp;"|（ほか全部）",'分け方の表'!$D$4:$D$103,0))&amp;"","未分類"))))</f>
        <v/>
      </c>
      <c r="S2346" s="39">
        <f>IF(L2346&lt;&gt;1,"",IF(N2346=1,"",IF(IF(O2346&gt;0,INDEX('分け方の表'!$N$4:$N$53,O2346)&amp;"","")&lt;&gt;"",IF(INDEX('分け方の表'!$N$4:$N$53,O2346)="（数えない）","",INDEX('分け方の表'!$N$4:$N$53,O2346)&amp;""),IF(I2346&amp;""="1",IF((Q2346&lt;&gt;"")*(D2346&lt;0)*(IFERROR(INDEX('入力'!$E$30:$E$88,MATCH(Q2346,'入力'!$A$30:$A$88,0)),"")="貯める・増やす"),Q2346,""),IF(A2346&amp;""="0","",IF(Q2346&lt;&gt;"",Q2346,R2346))))))</f>
        <v/>
      </c>
      <c r="T2346" s="56">
        <f>IF(S2346="","",IF(IFERROR(INDEX('入力'!$E$30:$E$88,MATCH(S2346,'入力'!$A$30:$A$88,0)),"")="入るお金",D2346,-D2346))</f>
        <v/>
      </c>
      <c r="U2346" s="39">
        <f>IF(L2346="","",IF(L2346&lt;&gt;1,"見出しなど",IF(N2346=1,"重なり",IF(S2346="",IF(O2346&gt;0,"数えない（直した）",IF(I2346&amp;""="1","振替",IF(A2346&amp;""="0","計算対象外","数えない"))),IF(COUNTIFS('入力'!$A$30:$A$88,S2346)=0,"一覧にない費目",IF(O2346&gt;0,"直した",IF(S2346="未分類","未分類","OK")))))))</f>
        <v/>
      </c>
    </row>
    <row r="2347">
      <c r="A2347" s="40" t="n"/>
      <c r="B2347" s="34" t="n"/>
      <c r="C2347" s="35" t="n"/>
      <c r="D2347" s="36" t="n"/>
      <c r="E2347" s="35" t="n"/>
      <c r="F2347" s="35" t="n"/>
      <c r="G2347" s="35" t="n"/>
      <c r="H2347" s="35" t="n"/>
      <c r="I2347" s="40" t="n"/>
      <c r="J2347" s="35" t="n"/>
      <c r="L2347" s="39">
        <f>IF(B2347="","",IFERROR(YEAR(B2347)*0+D2347*0+1,0))</f>
        <v/>
      </c>
      <c r="M2347" s="55">
        <f>IF(L2347&lt;&gt;1,"",IF(O2347&gt;0,IF(INDEX('分け方の表'!$O$4:$O$53,O2347)&lt;&gt;"",DATE(YEAR(INDEX('分け方の表'!$O$4:$O$53,O2347)),MONTH(INDEX('分け方の表'!$O$4:$O$53,O2347)),1),DATE(YEAR(B2347),MONTH(B2347),1)),DATE(YEAR(B2347),MONTH(B2347),1)))</f>
        <v/>
      </c>
      <c r="N2347" s="39">
        <f>IF(L2347&lt;&gt;1,"",IF(J2347="",0,IF(COUNTIFS($J$4:J2347,J2347)&gt;1,1,0)))</f>
        <v/>
      </c>
      <c r="O2347" s="39">
        <f>IF(L2347&lt;&gt;1,"",IF(J2347="",0,IFERROR(MATCH(J2347,'分け方の表'!$M$4:$M$53,0),0)))</f>
        <v/>
      </c>
      <c r="P2347" s="39">
        <f>IF(L2347&lt;&gt;1,"",IF(SUMPRODUCT((COUNTIFS(C2347,"*"&amp;'分け方の表'!$F$4:$F$23&amp;"*")&gt;0)*('分け方の表'!$F$4:$F$23&lt;&gt;"")*'分け方の表'!$I$4:$I$23)=0,99,1+COUNTIFS('分け方の表'!$I$4:$I$23,"&gt;"&amp;SUMPRODUCT((COUNTIFS(C2347,"*"&amp;'分け方の表'!$F$4:$F$23&amp;"*")&gt;0)*('分け方の表'!$F$4:$F$23&lt;&gt;"")*'分け方の表'!$I$4:$I$23))))</f>
        <v/>
      </c>
      <c r="Q2347" s="39">
        <f>IF(L2347&lt;&gt;1,"",IF(P2347&gt;=99,"",INDEX('分け方の表'!$G$4:$G$23,P2347)&amp;""))</f>
        <v/>
      </c>
      <c r="R2347" s="39">
        <f>IF(L2347&lt;&gt;1,"",IF((F2347="収入")*(G2347="給与")*(E2347&lt;&gt;"")*(COUNTIFS('分け方の表'!$J$4:$J$13,E2347)&gt;0),INDEX('分け方の表'!$K$4:$K$13,MATCH(E2347,'分け方の表'!$J$4:$J$13,0))&amp;"",IFERROR(INDEX('分け方の表'!$C$4:$C$103,MATCH(F2347&amp;"|"&amp;G2347,'分け方の表'!$D$4:$D$103,0))&amp;"",IFERROR(INDEX('分け方の表'!$C$4:$C$103,MATCH(F2347&amp;"|（ほか全部）",'分け方の表'!$D$4:$D$103,0))&amp;"","未分類"))))</f>
        <v/>
      </c>
      <c r="S2347" s="39">
        <f>IF(L2347&lt;&gt;1,"",IF(N2347=1,"",IF(IF(O2347&gt;0,INDEX('分け方の表'!$N$4:$N$53,O2347)&amp;"","")&lt;&gt;"",IF(INDEX('分け方の表'!$N$4:$N$53,O2347)="（数えない）","",INDEX('分け方の表'!$N$4:$N$53,O2347)&amp;""),IF(I2347&amp;""="1",IF((Q2347&lt;&gt;"")*(D2347&lt;0)*(IFERROR(INDEX('入力'!$E$30:$E$88,MATCH(Q2347,'入力'!$A$30:$A$88,0)),"")="貯める・増やす"),Q2347,""),IF(A2347&amp;""="0","",IF(Q2347&lt;&gt;"",Q2347,R2347))))))</f>
        <v/>
      </c>
      <c r="T2347" s="56">
        <f>IF(S2347="","",IF(IFERROR(INDEX('入力'!$E$30:$E$88,MATCH(S2347,'入力'!$A$30:$A$88,0)),"")="入るお金",D2347,-D2347))</f>
        <v/>
      </c>
      <c r="U2347" s="39">
        <f>IF(L2347="","",IF(L2347&lt;&gt;1,"見出しなど",IF(N2347=1,"重なり",IF(S2347="",IF(O2347&gt;0,"数えない（直した）",IF(I2347&amp;""="1","振替",IF(A2347&amp;""="0","計算対象外","数えない"))),IF(COUNTIFS('入力'!$A$30:$A$88,S2347)=0,"一覧にない費目",IF(O2347&gt;0,"直した",IF(S2347="未分類","未分類","OK")))))))</f>
        <v/>
      </c>
    </row>
    <row r="2348">
      <c r="A2348" s="40" t="n"/>
      <c r="B2348" s="34" t="n"/>
      <c r="C2348" s="35" t="n"/>
      <c r="D2348" s="36" t="n"/>
      <c r="E2348" s="35" t="n"/>
      <c r="F2348" s="35" t="n"/>
      <c r="G2348" s="35" t="n"/>
      <c r="H2348" s="35" t="n"/>
      <c r="I2348" s="40" t="n"/>
      <c r="J2348" s="35" t="n"/>
      <c r="L2348" s="39">
        <f>IF(B2348="","",IFERROR(YEAR(B2348)*0+D2348*0+1,0))</f>
        <v/>
      </c>
      <c r="M2348" s="55">
        <f>IF(L2348&lt;&gt;1,"",IF(O2348&gt;0,IF(INDEX('分け方の表'!$O$4:$O$53,O2348)&lt;&gt;"",DATE(YEAR(INDEX('分け方の表'!$O$4:$O$53,O2348)),MONTH(INDEX('分け方の表'!$O$4:$O$53,O2348)),1),DATE(YEAR(B2348),MONTH(B2348),1)),DATE(YEAR(B2348),MONTH(B2348),1)))</f>
        <v/>
      </c>
      <c r="N2348" s="39">
        <f>IF(L2348&lt;&gt;1,"",IF(J2348="",0,IF(COUNTIFS($J$4:J2348,J2348)&gt;1,1,0)))</f>
        <v/>
      </c>
      <c r="O2348" s="39">
        <f>IF(L2348&lt;&gt;1,"",IF(J2348="",0,IFERROR(MATCH(J2348,'分け方の表'!$M$4:$M$53,0),0)))</f>
        <v/>
      </c>
      <c r="P2348" s="39">
        <f>IF(L2348&lt;&gt;1,"",IF(SUMPRODUCT((COUNTIFS(C2348,"*"&amp;'分け方の表'!$F$4:$F$23&amp;"*")&gt;0)*('分け方の表'!$F$4:$F$23&lt;&gt;"")*'分け方の表'!$I$4:$I$23)=0,99,1+COUNTIFS('分け方の表'!$I$4:$I$23,"&gt;"&amp;SUMPRODUCT((COUNTIFS(C2348,"*"&amp;'分け方の表'!$F$4:$F$23&amp;"*")&gt;0)*('分け方の表'!$F$4:$F$23&lt;&gt;"")*'分け方の表'!$I$4:$I$23))))</f>
        <v/>
      </c>
      <c r="Q2348" s="39">
        <f>IF(L2348&lt;&gt;1,"",IF(P2348&gt;=99,"",INDEX('分け方の表'!$G$4:$G$23,P2348)&amp;""))</f>
        <v/>
      </c>
      <c r="R2348" s="39">
        <f>IF(L2348&lt;&gt;1,"",IF((F2348="収入")*(G2348="給与")*(E2348&lt;&gt;"")*(COUNTIFS('分け方の表'!$J$4:$J$13,E2348)&gt;0),INDEX('分け方の表'!$K$4:$K$13,MATCH(E2348,'分け方の表'!$J$4:$J$13,0))&amp;"",IFERROR(INDEX('分け方の表'!$C$4:$C$103,MATCH(F2348&amp;"|"&amp;G2348,'分け方の表'!$D$4:$D$103,0))&amp;"",IFERROR(INDEX('分け方の表'!$C$4:$C$103,MATCH(F2348&amp;"|（ほか全部）",'分け方の表'!$D$4:$D$103,0))&amp;"","未分類"))))</f>
        <v/>
      </c>
      <c r="S2348" s="39">
        <f>IF(L2348&lt;&gt;1,"",IF(N2348=1,"",IF(IF(O2348&gt;0,INDEX('分け方の表'!$N$4:$N$53,O2348)&amp;"","")&lt;&gt;"",IF(INDEX('分け方の表'!$N$4:$N$53,O2348)="（数えない）","",INDEX('分け方の表'!$N$4:$N$53,O2348)&amp;""),IF(I2348&amp;""="1",IF((Q2348&lt;&gt;"")*(D2348&lt;0)*(IFERROR(INDEX('入力'!$E$30:$E$88,MATCH(Q2348,'入力'!$A$30:$A$88,0)),"")="貯める・増やす"),Q2348,""),IF(A2348&amp;""="0","",IF(Q2348&lt;&gt;"",Q2348,R2348))))))</f>
        <v/>
      </c>
      <c r="T2348" s="56">
        <f>IF(S2348="","",IF(IFERROR(INDEX('入力'!$E$30:$E$88,MATCH(S2348,'入力'!$A$30:$A$88,0)),"")="入るお金",D2348,-D2348))</f>
        <v/>
      </c>
      <c r="U2348" s="39">
        <f>IF(L2348="","",IF(L2348&lt;&gt;1,"見出しなど",IF(N2348=1,"重なり",IF(S2348="",IF(O2348&gt;0,"数えない（直した）",IF(I2348&amp;""="1","振替",IF(A2348&amp;""="0","計算対象外","数えない"))),IF(COUNTIFS('入力'!$A$30:$A$88,S2348)=0,"一覧にない費目",IF(O2348&gt;0,"直した",IF(S2348="未分類","未分類","OK")))))))</f>
        <v/>
      </c>
    </row>
    <row r="2349">
      <c r="A2349" s="40" t="n"/>
      <c r="B2349" s="34" t="n"/>
      <c r="C2349" s="35" t="n"/>
      <c r="D2349" s="36" t="n"/>
      <c r="E2349" s="35" t="n"/>
      <c r="F2349" s="35" t="n"/>
      <c r="G2349" s="35" t="n"/>
      <c r="H2349" s="35" t="n"/>
      <c r="I2349" s="40" t="n"/>
      <c r="J2349" s="35" t="n"/>
      <c r="L2349" s="39">
        <f>IF(B2349="","",IFERROR(YEAR(B2349)*0+D2349*0+1,0))</f>
        <v/>
      </c>
      <c r="M2349" s="55">
        <f>IF(L2349&lt;&gt;1,"",IF(O2349&gt;0,IF(INDEX('分け方の表'!$O$4:$O$53,O2349)&lt;&gt;"",DATE(YEAR(INDEX('分け方の表'!$O$4:$O$53,O2349)),MONTH(INDEX('分け方の表'!$O$4:$O$53,O2349)),1),DATE(YEAR(B2349),MONTH(B2349),1)),DATE(YEAR(B2349),MONTH(B2349),1)))</f>
        <v/>
      </c>
      <c r="N2349" s="39">
        <f>IF(L2349&lt;&gt;1,"",IF(J2349="",0,IF(COUNTIFS($J$4:J2349,J2349)&gt;1,1,0)))</f>
        <v/>
      </c>
      <c r="O2349" s="39">
        <f>IF(L2349&lt;&gt;1,"",IF(J2349="",0,IFERROR(MATCH(J2349,'分け方の表'!$M$4:$M$53,0),0)))</f>
        <v/>
      </c>
      <c r="P2349" s="39">
        <f>IF(L2349&lt;&gt;1,"",IF(SUMPRODUCT((COUNTIFS(C2349,"*"&amp;'分け方の表'!$F$4:$F$23&amp;"*")&gt;0)*('分け方の表'!$F$4:$F$23&lt;&gt;"")*'分け方の表'!$I$4:$I$23)=0,99,1+COUNTIFS('分け方の表'!$I$4:$I$23,"&gt;"&amp;SUMPRODUCT((COUNTIFS(C2349,"*"&amp;'分け方の表'!$F$4:$F$23&amp;"*")&gt;0)*('分け方の表'!$F$4:$F$23&lt;&gt;"")*'分け方の表'!$I$4:$I$23))))</f>
        <v/>
      </c>
      <c r="Q2349" s="39">
        <f>IF(L2349&lt;&gt;1,"",IF(P2349&gt;=99,"",INDEX('分け方の表'!$G$4:$G$23,P2349)&amp;""))</f>
        <v/>
      </c>
      <c r="R2349" s="39">
        <f>IF(L2349&lt;&gt;1,"",IF((F2349="収入")*(G2349="給与")*(E2349&lt;&gt;"")*(COUNTIFS('分け方の表'!$J$4:$J$13,E2349)&gt;0),INDEX('分け方の表'!$K$4:$K$13,MATCH(E2349,'分け方の表'!$J$4:$J$13,0))&amp;"",IFERROR(INDEX('分け方の表'!$C$4:$C$103,MATCH(F2349&amp;"|"&amp;G2349,'分け方の表'!$D$4:$D$103,0))&amp;"",IFERROR(INDEX('分け方の表'!$C$4:$C$103,MATCH(F2349&amp;"|（ほか全部）",'分け方の表'!$D$4:$D$103,0))&amp;"","未分類"))))</f>
        <v/>
      </c>
      <c r="S2349" s="39">
        <f>IF(L2349&lt;&gt;1,"",IF(N2349=1,"",IF(IF(O2349&gt;0,INDEX('分け方の表'!$N$4:$N$53,O2349)&amp;"","")&lt;&gt;"",IF(INDEX('分け方の表'!$N$4:$N$53,O2349)="（数えない）","",INDEX('分け方の表'!$N$4:$N$53,O2349)&amp;""),IF(I2349&amp;""="1",IF((Q2349&lt;&gt;"")*(D2349&lt;0)*(IFERROR(INDEX('入力'!$E$30:$E$88,MATCH(Q2349,'入力'!$A$30:$A$88,0)),"")="貯める・増やす"),Q2349,""),IF(A2349&amp;""="0","",IF(Q2349&lt;&gt;"",Q2349,R2349))))))</f>
        <v/>
      </c>
      <c r="T2349" s="56">
        <f>IF(S2349="","",IF(IFERROR(INDEX('入力'!$E$30:$E$88,MATCH(S2349,'入力'!$A$30:$A$88,0)),"")="入るお金",D2349,-D2349))</f>
        <v/>
      </c>
      <c r="U2349" s="39">
        <f>IF(L2349="","",IF(L2349&lt;&gt;1,"見出しなど",IF(N2349=1,"重なり",IF(S2349="",IF(O2349&gt;0,"数えない（直した）",IF(I2349&amp;""="1","振替",IF(A2349&amp;""="0","計算対象外","数えない"))),IF(COUNTIFS('入力'!$A$30:$A$88,S2349)=0,"一覧にない費目",IF(O2349&gt;0,"直した",IF(S2349="未分類","未分類","OK")))))))</f>
        <v/>
      </c>
    </row>
    <row r="2350">
      <c r="A2350" s="40" t="n"/>
      <c r="B2350" s="34" t="n"/>
      <c r="C2350" s="35" t="n"/>
      <c r="D2350" s="36" t="n"/>
      <c r="E2350" s="35" t="n"/>
      <c r="F2350" s="35" t="n"/>
      <c r="G2350" s="35" t="n"/>
      <c r="H2350" s="35" t="n"/>
      <c r="I2350" s="40" t="n"/>
      <c r="J2350" s="35" t="n"/>
      <c r="L2350" s="39">
        <f>IF(B2350="","",IFERROR(YEAR(B2350)*0+D2350*0+1,0))</f>
        <v/>
      </c>
      <c r="M2350" s="55">
        <f>IF(L2350&lt;&gt;1,"",IF(O2350&gt;0,IF(INDEX('分け方の表'!$O$4:$O$53,O2350)&lt;&gt;"",DATE(YEAR(INDEX('分け方の表'!$O$4:$O$53,O2350)),MONTH(INDEX('分け方の表'!$O$4:$O$53,O2350)),1),DATE(YEAR(B2350),MONTH(B2350),1)),DATE(YEAR(B2350),MONTH(B2350),1)))</f>
        <v/>
      </c>
      <c r="N2350" s="39">
        <f>IF(L2350&lt;&gt;1,"",IF(J2350="",0,IF(COUNTIFS($J$4:J2350,J2350)&gt;1,1,0)))</f>
        <v/>
      </c>
      <c r="O2350" s="39">
        <f>IF(L2350&lt;&gt;1,"",IF(J2350="",0,IFERROR(MATCH(J2350,'分け方の表'!$M$4:$M$53,0),0)))</f>
        <v/>
      </c>
      <c r="P2350" s="39">
        <f>IF(L2350&lt;&gt;1,"",IF(SUMPRODUCT((COUNTIFS(C2350,"*"&amp;'分け方の表'!$F$4:$F$23&amp;"*")&gt;0)*('分け方の表'!$F$4:$F$23&lt;&gt;"")*'分け方の表'!$I$4:$I$23)=0,99,1+COUNTIFS('分け方の表'!$I$4:$I$23,"&gt;"&amp;SUMPRODUCT((COUNTIFS(C2350,"*"&amp;'分け方の表'!$F$4:$F$23&amp;"*")&gt;0)*('分け方の表'!$F$4:$F$23&lt;&gt;"")*'分け方の表'!$I$4:$I$23))))</f>
        <v/>
      </c>
      <c r="Q2350" s="39">
        <f>IF(L2350&lt;&gt;1,"",IF(P2350&gt;=99,"",INDEX('分け方の表'!$G$4:$G$23,P2350)&amp;""))</f>
        <v/>
      </c>
      <c r="R2350" s="39">
        <f>IF(L2350&lt;&gt;1,"",IF((F2350="収入")*(G2350="給与")*(E2350&lt;&gt;"")*(COUNTIFS('分け方の表'!$J$4:$J$13,E2350)&gt;0),INDEX('分け方の表'!$K$4:$K$13,MATCH(E2350,'分け方の表'!$J$4:$J$13,0))&amp;"",IFERROR(INDEX('分け方の表'!$C$4:$C$103,MATCH(F2350&amp;"|"&amp;G2350,'分け方の表'!$D$4:$D$103,0))&amp;"",IFERROR(INDEX('分け方の表'!$C$4:$C$103,MATCH(F2350&amp;"|（ほか全部）",'分け方の表'!$D$4:$D$103,0))&amp;"","未分類"))))</f>
        <v/>
      </c>
      <c r="S2350" s="39">
        <f>IF(L2350&lt;&gt;1,"",IF(N2350=1,"",IF(IF(O2350&gt;0,INDEX('分け方の表'!$N$4:$N$53,O2350)&amp;"","")&lt;&gt;"",IF(INDEX('分け方の表'!$N$4:$N$53,O2350)="（数えない）","",INDEX('分け方の表'!$N$4:$N$53,O2350)&amp;""),IF(I2350&amp;""="1",IF((Q2350&lt;&gt;"")*(D2350&lt;0)*(IFERROR(INDEX('入力'!$E$30:$E$88,MATCH(Q2350,'入力'!$A$30:$A$88,0)),"")="貯める・増やす"),Q2350,""),IF(A2350&amp;""="0","",IF(Q2350&lt;&gt;"",Q2350,R2350))))))</f>
        <v/>
      </c>
      <c r="T2350" s="56">
        <f>IF(S2350="","",IF(IFERROR(INDEX('入力'!$E$30:$E$88,MATCH(S2350,'入力'!$A$30:$A$88,0)),"")="入るお金",D2350,-D2350))</f>
        <v/>
      </c>
      <c r="U2350" s="39">
        <f>IF(L2350="","",IF(L2350&lt;&gt;1,"見出しなど",IF(N2350=1,"重なり",IF(S2350="",IF(O2350&gt;0,"数えない（直した）",IF(I2350&amp;""="1","振替",IF(A2350&amp;""="0","計算対象外","数えない"))),IF(COUNTIFS('入力'!$A$30:$A$88,S2350)=0,"一覧にない費目",IF(O2350&gt;0,"直した",IF(S2350="未分類","未分類","OK")))))))</f>
        <v/>
      </c>
    </row>
    <row r="2351">
      <c r="A2351" s="40" t="n"/>
      <c r="B2351" s="34" t="n"/>
      <c r="C2351" s="35" t="n"/>
      <c r="D2351" s="36" t="n"/>
      <c r="E2351" s="35" t="n"/>
      <c r="F2351" s="35" t="n"/>
      <c r="G2351" s="35" t="n"/>
      <c r="H2351" s="35" t="n"/>
      <c r="I2351" s="40" t="n"/>
      <c r="J2351" s="35" t="n"/>
      <c r="L2351" s="39">
        <f>IF(B2351="","",IFERROR(YEAR(B2351)*0+D2351*0+1,0))</f>
        <v/>
      </c>
      <c r="M2351" s="55">
        <f>IF(L2351&lt;&gt;1,"",IF(O2351&gt;0,IF(INDEX('分け方の表'!$O$4:$O$53,O2351)&lt;&gt;"",DATE(YEAR(INDEX('分け方の表'!$O$4:$O$53,O2351)),MONTH(INDEX('分け方の表'!$O$4:$O$53,O2351)),1),DATE(YEAR(B2351),MONTH(B2351),1)),DATE(YEAR(B2351),MONTH(B2351),1)))</f>
        <v/>
      </c>
      <c r="N2351" s="39">
        <f>IF(L2351&lt;&gt;1,"",IF(J2351="",0,IF(COUNTIFS($J$4:J2351,J2351)&gt;1,1,0)))</f>
        <v/>
      </c>
      <c r="O2351" s="39">
        <f>IF(L2351&lt;&gt;1,"",IF(J2351="",0,IFERROR(MATCH(J2351,'分け方の表'!$M$4:$M$53,0),0)))</f>
        <v/>
      </c>
      <c r="P2351" s="39">
        <f>IF(L2351&lt;&gt;1,"",IF(SUMPRODUCT((COUNTIFS(C2351,"*"&amp;'分け方の表'!$F$4:$F$23&amp;"*")&gt;0)*('分け方の表'!$F$4:$F$23&lt;&gt;"")*'分け方の表'!$I$4:$I$23)=0,99,1+COUNTIFS('分け方の表'!$I$4:$I$23,"&gt;"&amp;SUMPRODUCT((COUNTIFS(C2351,"*"&amp;'分け方の表'!$F$4:$F$23&amp;"*")&gt;0)*('分け方の表'!$F$4:$F$23&lt;&gt;"")*'分け方の表'!$I$4:$I$23))))</f>
        <v/>
      </c>
      <c r="Q2351" s="39">
        <f>IF(L2351&lt;&gt;1,"",IF(P2351&gt;=99,"",INDEX('分け方の表'!$G$4:$G$23,P2351)&amp;""))</f>
        <v/>
      </c>
      <c r="R2351" s="39">
        <f>IF(L2351&lt;&gt;1,"",IF((F2351="収入")*(G2351="給与")*(E2351&lt;&gt;"")*(COUNTIFS('分け方の表'!$J$4:$J$13,E2351)&gt;0),INDEX('分け方の表'!$K$4:$K$13,MATCH(E2351,'分け方の表'!$J$4:$J$13,0))&amp;"",IFERROR(INDEX('分け方の表'!$C$4:$C$103,MATCH(F2351&amp;"|"&amp;G2351,'分け方の表'!$D$4:$D$103,0))&amp;"",IFERROR(INDEX('分け方の表'!$C$4:$C$103,MATCH(F2351&amp;"|（ほか全部）",'分け方の表'!$D$4:$D$103,0))&amp;"","未分類"))))</f>
        <v/>
      </c>
      <c r="S2351" s="39">
        <f>IF(L2351&lt;&gt;1,"",IF(N2351=1,"",IF(IF(O2351&gt;0,INDEX('分け方の表'!$N$4:$N$53,O2351)&amp;"","")&lt;&gt;"",IF(INDEX('分け方の表'!$N$4:$N$53,O2351)="（数えない）","",INDEX('分け方の表'!$N$4:$N$53,O2351)&amp;""),IF(I2351&amp;""="1",IF((Q2351&lt;&gt;"")*(D2351&lt;0)*(IFERROR(INDEX('入力'!$E$30:$E$88,MATCH(Q2351,'入力'!$A$30:$A$88,0)),"")="貯める・増やす"),Q2351,""),IF(A2351&amp;""="0","",IF(Q2351&lt;&gt;"",Q2351,R2351))))))</f>
        <v/>
      </c>
      <c r="T2351" s="56">
        <f>IF(S2351="","",IF(IFERROR(INDEX('入力'!$E$30:$E$88,MATCH(S2351,'入力'!$A$30:$A$88,0)),"")="入るお金",D2351,-D2351))</f>
        <v/>
      </c>
      <c r="U2351" s="39">
        <f>IF(L2351="","",IF(L2351&lt;&gt;1,"見出しなど",IF(N2351=1,"重なり",IF(S2351="",IF(O2351&gt;0,"数えない（直した）",IF(I2351&amp;""="1","振替",IF(A2351&amp;""="0","計算対象外","数えない"))),IF(COUNTIFS('入力'!$A$30:$A$88,S2351)=0,"一覧にない費目",IF(O2351&gt;0,"直した",IF(S2351="未分類","未分類","OK")))))))</f>
        <v/>
      </c>
    </row>
    <row r="2352">
      <c r="A2352" s="40" t="n"/>
      <c r="B2352" s="34" t="n"/>
      <c r="C2352" s="35" t="n"/>
      <c r="D2352" s="36" t="n"/>
      <c r="E2352" s="35" t="n"/>
      <c r="F2352" s="35" t="n"/>
      <c r="G2352" s="35" t="n"/>
      <c r="H2352" s="35" t="n"/>
      <c r="I2352" s="40" t="n"/>
      <c r="J2352" s="35" t="n"/>
      <c r="L2352" s="39">
        <f>IF(B2352="","",IFERROR(YEAR(B2352)*0+D2352*0+1,0))</f>
        <v/>
      </c>
      <c r="M2352" s="55">
        <f>IF(L2352&lt;&gt;1,"",IF(O2352&gt;0,IF(INDEX('分け方の表'!$O$4:$O$53,O2352)&lt;&gt;"",DATE(YEAR(INDEX('分け方の表'!$O$4:$O$53,O2352)),MONTH(INDEX('分け方の表'!$O$4:$O$53,O2352)),1),DATE(YEAR(B2352),MONTH(B2352),1)),DATE(YEAR(B2352),MONTH(B2352),1)))</f>
        <v/>
      </c>
      <c r="N2352" s="39">
        <f>IF(L2352&lt;&gt;1,"",IF(J2352="",0,IF(COUNTIFS($J$4:J2352,J2352)&gt;1,1,0)))</f>
        <v/>
      </c>
      <c r="O2352" s="39">
        <f>IF(L2352&lt;&gt;1,"",IF(J2352="",0,IFERROR(MATCH(J2352,'分け方の表'!$M$4:$M$53,0),0)))</f>
        <v/>
      </c>
      <c r="P2352" s="39">
        <f>IF(L2352&lt;&gt;1,"",IF(SUMPRODUCT((COUNTIFS(C2352,"*"&amp;'分け方の表'!$F$4:$F$23&amp;"*")&gt;0)*('分け方の表'!$F$4:$F$23&lt;&gt;"")*'分け方の表'!$I$4:$I$23)=0,99,1+COUNTIFS('分け方の表'!$I$4:$I$23,"&gt;"&amp;SUMPRODUCT((COUNTIFS(C2352,"*"&amp;'分け方の表'!$F$4:$F$23&amp;"*")&gt;0)*('分け方の表'!$F$4:$F$23&lt;&gt;"")*'分け方の表'!$I$4:$I$23))))</f>
        <v/>
      </c>
      <c r="Q2352" s="39">
        <f>IF(L2352&lt;&gt;1,"",IF(P2352&gt;=99,"",INDEX('分け方の表'!$G$4:$G$23,P2352)&amp;""))</f>
        <v/>
      </c>
      <c r="R2352" s="39">
        <f>IF(L2352&lt;&gt;1,"",IF((F2352="収入")*(G2352="給与")*(E2352&lt;&gt;"")*(COUNTIFS('分け方の表'!$J$4:$J$13,E2352)&gt;0),INDEX('分け方の表'!$K$4:$K$13,MATCH(E2352,'分け方の表'!$J$4:$J$13,0))&amp;"",IFERROR(INDEX('分け方の表'!$C$4:$C$103,MATCH(F2352&amp;"|"&amp;G2352,'分け方の表'!$D$4:$D$103,0))&amp;"",IFERROR(INDEX('分け方の表'!$C$4:$C$103,MATCH(F2352&amp;"|（ほか全部）",'分け方の表'!$D$4:$D$103,0))&amp;"","未分類"))))</f>
        <v/>
      </c>
      <c r="S2352" s="39">
        <f>IF(L2352&lt;&gt;1,"",IF(N2352=1,"",IF(IF(O2352&gt;0,INDEX('分け方の表'!$N$4:$N$53,O2352)&amp;"","")&lt;&gt;"",IF(INDEX('分け方の表'!$N$4:$N$53,O2352)="（数えない）","",INDEX('分け方の表'!$N$4:$N$53,O2352)&amp;""),IF(I2352&amp;""="1",IF((Q2352&lt;&gt;"")*(D2352&lt;0)*(IFERROR(INDEX('入力'!$E$30:$E$88,MATCH(Q2352,'入力'!$A$30:$A$88,0)),"")="貯める・増やす"),Q2352,""),IF(A2352&amp;""="0","",IF(Q2352&lt;&gt;"",Q2352,R2352))))))</f>
        <v/>
      </c>
      <c r="T2352" s="56">
        <f>IF(S2352="","",IF(IFERROR(INDEX('入力'!$E$30:$E$88,MATCH(S2352,'入力'!$A$30:$A$88,0)),"")="入るお金",D2352,-D2352))</f>
        <v/>
      </c>
      <c r="U2352" s="39">
        <f>IF(L2352="","",IF(L2352&lt;&gt;1,"見出しなど",IF(N2352=1,"重なり",IF(S2352="",IF(O2352&gt;0,"数えない（直した）",IF(I2352&amp;""="1","振替",IF(A2352&amp;""="0","計算対象外","数えない"))),IF(COUNTIFS('入力'!$A$30:$A$88,S2352)=0,"一覧にない費目",IF(O2352&gt;0,"直した",IF(S2352="未分類","未分類","OK")))))))</f>
        <v/>
      </c>
    </row>
    <row r="2353">
      <c r="A2353" s="40" t="n"/>
      <c r="B2353" s="34" t="n"/>
      <c r="C2353" s="35" t="n"/>
      <c r="D2353" s="36" t="n"/>
      <c r="E2353" s="35" t="n"/>
      <c r="F2353" s="35" t="n"/>
      <c r="G2353" s="35" t="n"/>
      <c r="H2353" s="35" t="n"/>
      <c r="I2353" s="40" t="n"/>
      <c r="J2353" s="35" t="n"/>
      <c r="L2353" s="39">
        <f>IF(B2353="","",IFERROR(YEAR(B2353)*0+D2353*0+1,0))</f>
        <v/>
      </c>
      <c r="M2353" s="55">
        <f>IF(L2353&lt;&gt;1,"",IF(O2353&gt;0,IF(INDEX('分け方の表'!$O$4:$O$53,O2353)&lt;&gt;"",DATE(YEAR(INDEX('分け方の表'!$O$4:$O$53,O2353)),MONTH(INDEX('分け方の表'!$O$4:$O$53,O2353)),1),DATE(YEAR(B2353),MONTH(B2353),1)),DATE(YEAR(B2353),MONTH(B2353),1)))</f>
        <v/>
      </c>
      <c r="N2353" s="39">
        <f>IF(L2353&lt;&gt;1,"",IF(J2353="",0,IF(COUNTIFS($J$4:J2353,J2353)&gt;1,1,0)))</f>
        <v/>
      </c>
      <c r="O2353" s="39">
        <f>IF(L2353&lt;&gt;1,"",IF(J2353="",0,IFERROR(MATCH(J2353,'分け方の表'!$M$4:$M$53,0),0)))</f>
        <v/>
      </c>
      <c r="P2353" s="39">
        <f>IF(L2353&lt;&gt;1,"",IF(SUMPRODUCT((COUNTIFS(C2353,"*"&amp;'分け方の表'!$F$4:$F$23&amp;"*")&gt;0)*('分け方の表'!$F$4:$F$23&lt;&gt;"")*'分け方の表'!$I$4:$I$23)=0,99,1+COUNTIFS('分け方の表'!$I$4:$I$23,"&gt;"&amp;SUMPRODUCT((COUNTIFS(C2353,"*"&amp;'分け方の表'!$F$4:$F$23&amp;"*")&gt;0)*('分け方の表'!$F$4:$F$23&lt;&gt;"")*'分け方の表'!$I$4:$I$23))))</f>
        <v/>
      </c>
      <c r="Q2353" s="39">
        <f>IF(L2353&lt;&gt;1,"",IF(P2353&gt;=99,"",INDEX('分け方の表'!$G$4:$G$23,P2353)&amp;""))</f>
        <v/>
      </c>
      <c r="R2353" s="39">
        <f>IF(L2353&lt;&gt;1,"",IF((F2353="収入")*(G2353="給与")*(E2353&lt;&gt;"")*(COUNTIFS('分け方の表'!$J$4:$J$13,E2353)&gt;0),INDEX('分け方の表'!$K$4:$K$13,MATCH(E2353,'分け方の表'!$J$4:$J$13,0))&amp;"",IFERROR(INDEX('分け方の表'!$C$4:$C$103,MATCH(F2353&amp;"|"&amp;G2353,'分け方の表'!$D$4:$D$103,0))&amp;"",IFERROR(INDEX('分け方の表'!$C$4:$C$103,MATCH(F2353&amp;"|（ほか全部）",'分け方の表'!$D$4:$D$103,0))&amp;"","未分類"))))</f>
        <v/>
      </c>
      <c r="S2353" s="39">
        <f>IF(L2353&lt;&gt;1,"",IF(N2353=1,"",IF(IF(O2353&gt;0,INDEX('分け方の表'!$N$4:$N$53,O2353)&amp;"","")&lt;&gt;"",IF(INDEX('分け方の表'!$N$4:$N$53,O2353)="（数えない）","",INDEX('分け方の表'!$N$4:$N$53,O2353)&amp;""),IF(I2353&amp;""="1",IF((Q2353&lt;&gt;"")*(D2353&lt;0)*(IFERROR(INDEX('入力'!$E$30:$E$88,MATCH(Q2353,'入力'!$A$30:$A$88,0)),"")="貯める・増やす"),Q2353,""),IF(A2353&amp;""="0","",IF(Q2353&lt;&gt;"",Q2353,R2353))))))</f>
        <v/>
      </c>
      <c r="T2353" s="56">
        <f>IF(S2353="","",IF(IFERROR(INDEX('入力'!$E$30:$E$88,MATCH(S2353,'入力'!$A$30:$A$88,0)),"")="入るお金",D2353,-D2353))</f>
        <v/>
      </c>
      <c r="U2353" s="39">
        <f>IF(L2353="","",IF(L2353&lt;&gt;1,"見出しなど",IF(N2353=1,"重なり",IF(S2353="",IF(O2353&gt;0,"数えない（直した）",IF(I2353&amp;""="1","振替",IF(A2353&amp;""="0","計算対象外","数えない"))),IF(COUNTIFS('入力'!$A$30:$A$88,S2353)=0,"一覧にない費目",IF(O2353&gt;0,"直した",IF(S2353="未分類","未分類","OK")))))))</f>
        <v/>
      </c>
    </row>
    <row r="2354">
      <c r="A2354" s="40" t="n"/>
      <c r="B2354" s="34" t="n"/>
      <c r="C2354" s="35" t="n"/>
      <c r="D2354" s="36" t="n"/>
      <c r="E2354" s="35" t="n"/>
      <c r="F2354" s="35" t="n"/>
      <c r="G2354" s="35" t="n"/>
      <c r="H2354" s="35" t="n"/>
      <c r="I2354" s="40" t="n"/>
      <c r="J2354" s="35" t="n"/>
      <c r="L2354" s="39">
        <f>IF(B2354="","",IFERROR(YEAR(B2354)*0+D2354*0+1,0))</f>
        <v/>
      </c>
      <c r="M2354" s="55">
        <f>IF(L2354&lt;&gt;1,"",IF(O2354&gt;0,IF(INDEX('分け方の表'!$O$4:$O$53,O2354)&lt;&gt;"",DATE(YEAR(INDEX('分け方の表'!$O$4:$O$53,O2354)),MONTH(INDEX('分け方の表'!$O$4:$O$53,O2354)),1),DATE(YEAR(B2354),MONTH(B2354),1)),DATE(YEAR(B2354),MONTH(B2354),1)))</f>
        <v/>
      </c>
      <c r="N2354" s="39">
        <f>IF(L2354&lt;&gt;1,"",IF(J2354="",0,IF(COUNTIFS($J$4:J2354,J2354)&gt;1,1,0)))</f>
        <v/>
      </c>
      <c r="O2354" s="39">
        <f>IF(L2354&lt;&gt;1,"",IF(J2354="",0,IFERROR(MATCH(J2354,'分け方の表'!$M$4:$M$53,0),0)))</f>
        <v/>
      </c>
      <c r="P2354" s="39">
        <f>IF(L2354&lt;&gt;1,"",IF(SUMPRODUCT((COUNTIFS(C2354,"*"&amp;'分け方の表'!$F$4:$F$23&amp;"*")&gt;0)*('分け方の表'!$F$4:$F$23&lt;&gt;"")*'分け方の表'!$I$4:$I$23)=0,99,1+COUNTIFS('分け方の表'!$I$4:$I$23,"&gt;"&amp;SUMPRODUCT((COUNTIFS(C2354,"*"&amp;'分け方の表'!$F$4:$F$23&amp;"*")&gt;0)*('分け方の表'!$F$4:$F$23&lt;&gt;"")*'分け方の表'!$I$4:$I$23))))</f>
        <v/>
      </c>
      <c r="Q2354" s="39">
        <f>IF(L2354&lt;&gt;1,"",IF(P2354&gt;=99,"",INDEX('分け方の表'!$G$4:$G$23,P2354)&amp;""))</f>
        <v/>
      </c>
      <c r="R2354" s="39">
        <f>IF(L2354&lt;&gt;1,"",IF((F2354="収入")*(G2354="給与")*(E2354&lt;&gt;"")*(COUNTIFS('分け方の表'!$J$4:$J$13,E2354)&gt;0),INDEX('分け方の表'!$K$4:$K$13,MATCH(E2354,'分け方の表'!$J$4:$J$13,0))&amp;"",IFERROR(INDEX('分け方の表'!$C$4:$C$103,MATCH(F2354&amp;"|"&amp;G2354,'分け方の表'!$D$4:$D$103,0))&amp;"",IFERROR(INDEX('分け方の表'!$C$4:$C$103,MATCH(F2354&amp;"|（ほか全部）",'分け方の表'!$D$4:$D$103,0))&amp;"","未分類"))))</f>
        <v/>
      </c>
      <c r="S2354" s="39">
        <f>IF(L2354&lt;&gt;1,"",IF(N2354=1,"",IF(IF(O2354&gt;0,INDEX('分け方の表'!$N$4:$N$53,O2354)&amp;"","")&lt;&gt;"",IF(INDEX('分け方の表'!$N$4:$N$53,O2354)="（数えない）","",INDEX('分け方の表'!$N$4:$N$53,O2354)&amp;""),IF(I2354&amp;""="1",IF((Q2354&lt;&gt;"")*(D2354&lt;0)*(IFERROR(INDEX('入力'!$E$30:$E$88,MATCH(Q2354,'入力'!$A$30:$A$88,0)),"")="貯める・増やす"),Q2354,""),IF(A2354&amp;""="0","",IF(Q2354&lt;&gt;"",Q2354,R2354))))))</f>
        <v/>
      </c>
      <c r="T2354" s="56">
        <f>IF(S2354="","",IF(IFERROR(INDEX('入力'!$E$30:$E$88,MATCH(S2354,'入力'!$A$30:$A$88,0)),"")="入るお金",D2354,-D2354))</f>
        <v/>
      </c>
      <c r="U2354" s="39">
        <f>IF(L2354="","",IF(L2354&lt;&gt;1,"見出しなど",IF(N2354=1,"重なり",IF(S2354="",IF(O2354&gt;0,"数えない（直した）",IF(I2354&amp;""="1","振替",IF(A2354&amp;""="0","計算対象外","数えない"))),IF(COUNTIFS('入力'!$A$30:$A$88,S2354)=0,"一覧にない費目",IF(O2354&gt;0,"直した",IF(S2354="未分類","未分類","OK")))))))</f>
        <v/>
      </c>
    </row>
    <row r="2355">
      <c r="A2355" s="40" t="n"/>
      <c r="B2355" s="34" t="n"/>
      <c r="C2355" s="35" t="n"/>
      <c r="D2355" s="36" t="n"/>
      <c r="E2355" s="35" t="n"/>
      <c r="F2355" s="35" t="n"/>
      <c r="G2355" s="35" t="n"/>
      <c r="H2355" s="35" t="n"/>
      <c r="I2355" s="40" t="n"/>
      <c r="J2355" s="35" t="n"/>
      <c r="L2355" s="39">
        <f>IF(B2355="","",IFERROR(YEAR(B2355)*0+D2355*0+1,0))</f>
        <v/>
      </c>
      <c r="M2355" s="55">
        <f>IF(L2355&lt;&gt;1,"",IF(O2355&gt;0,IF(INDEX('分け方の表'!$O$4:$O$53,O2355)&lt;&gt;"",DATE(YEAR(INDEX('分け方の表'!$O$4:$O$53,O2355)),MONTH(INDEX('分け方の表'!$O$4:$O$53,O2355)),1),DATE(YEAR(B2355),MONTH(B2355),1)),DATE(YEAR(B2355),MONTH(B2355),1)))</f>
        <v/>
      </c>
      <c r="N2355" s="39">
        <f>IF(L2355&lt;&gt;1,"",IF(J2355="",0,IF(COUNTIFS($J$4:J2355,J2355)&gt;1,1,0)))</f>
        <v/>
      </c>
      <c r="O2355" s="39">
        <f>IF(L2355&lt;&gt;1,"",IF(J2355="",0,IFERROR(MATCH(J2355,'分け方の表'!$M$4:$M$53,0),0)))</f>
        <v/>
      </c>
      <c r="P2355" s="39">
        <f>IF(L2355&lt;&gt;1,"",IF(SUMPRODUCT((COUNTIFS(C2355,"*"&amp;'分け方の表'!$F$4:$F$23&amp;"*")&gt;0)*('分け方の表'!$F$4:$F$23&lt;&gt;"")*'分け方の表'!$I$4:$I$23)=0,99,1+COUNTIFS('分け方の表'!$I$4:$I$23,"&gt;"&amp;SUMPRODUCT((COUNTIFS(C2355,"*"&amp;'分け方の表'!$F$4:$F$23&amp;"*")&gt;0)*('分け方の表'!$F$4:$F$23&lt;&gt;"")*'分け方の表'!$I$4:$I$23))))</f>
        <v/>
      </c>
      <c r="Q2355" s="39">
        <f>IF(L2355&lt;&gt;1,"",IF(P2355&gt;=99,"",INDEX('分け方の表'!$G$4:$G$23,P2355)&amp;""))</f>
        <v/>
      </c>
      <c r="R2355" s="39">
        <f>IF(L2355&lt;&gt;1,"",IF((F2355="収入")*(G2355="給与")*(E2355&lt;&gt;"")*(COUNTIFS('分け方の表'!$J$4:$J$13,E2355)&gt;0),INDEX('分け方の表'!$K$4:$K$13,MATCH(E2355,'分け方の表'!$J$4:$J$13,0))&amp;"",IFERROR(INDEX('分け方の表'!$C$4:$C$103,MATCH(F2355&amp;"|"&amp;G2355,'分け方の表'!$D$4:$D$103,0))&amp;"",IFERROR(INDEX('分け方の表'!$C$4:$C$103,MATCH(F2355&amp;"|（ほか全部）",'分け方の表'!$D$4:$D$103,0))&amp;"","未分類"))))</f>
        <v/>
      </c>
      <c r="S2355" s="39">
        <f>IF(L2355&lt;&gt;1,"",IF(N2355=1,"",IF(IF(O2355&gt;0,INDEX('分け方の表'!$N$4:$N$53,O2355)&amp;"","")&lt;&gt;"",IF(INDEX('分け方の表'!$N$4:$N$53,O2355)="（数えない）","",INDEX('分け方の表'!$N$4:$N$53,O2355)&amp;""),IF(I2355&amp;""="1",IF((Q2355&lt;&gt;"")*(D2355&lt;0)*(IFERROR(INDEX('入力'!$E$30:$E$88,MATCH(Q2355,'入力'!$A$30:$A$88,0)),"")="貯める・増やす"),Q2355,""),IF(A2355&amp;""="0","",IF(Q2355&lt;&gt;"",Q2355,R2355))))))</f>
        <v/>
      </c>
      <c r="T2355" s="56">
        <f>IF(S2355="","",IF(IFERROR(INDEX('入力'!$E$30:$E$88,MATCH(S2355,'入力'!$A$30:$A$88,0)),"")="入るお金",D2355,-D2355))</f>
        <v/>
      </c>
      <c r="U2355" s="39">
        <f>IF(L2355="","",IF(L2355&lt;&gt;1,"見出しなど",IF(N2355=1,"重なり",IF(S2355="",IF(O2355&gt;0,"数えない（直した）",IF(I2355&amp;""="1","振替",IF(A2355&amp;""="0","計算対象外","数えない"))),IF(COUNTIFS('入力'!$A$30:$A$88,S2355)=0,"一覧にない費目",IF(O2355&gt;0,"直した",IF(S2355="未分類","未分類","OK")))))))</f>
        <v/>
      </c>
    </row>
    <row r="2356">
      <c r="A2356" s="40" t="n"/>
      <c r="B2356" s="34" t="n"/>
      <c r="C2356" s="35" t="n"/>
      <c r="D2356" s="36" t="n"/>
      <c r="E2356" s="35" t="n"/>
      <c r="F2356" s="35" t="n"/>
      <c r="G2356" s="35" t="n"/>
      <c r="H2356" s="35" t="n"/>
      <c r="I2356" s="40" t="n"/>
      <c r="J2356" s="35" t="n"/>
      <c r="L2356" s="39">
        <f>IF(B2356="","",IFERROR(YEAR(B2356)*0+D2356*0+1,0))</f>
        <v/>
      </c>
      <c r="M2356" s="55">
        <f>IF(L2356&lt;&gt;1,"",IF(O2356&gt;0,IF(INDEX('分け方の表'!$O$4:$O$53,O2356)&lt;&gt;"",DATE(YEAR(INDEX('分け方の表'!$O$4:$O$53,O2356)),MONTH(INDEX('分け方の表'!$O$4:$O$53,O2356)),1),DATE(YEAR(B2356),MONTH(B2356),1)),DATE(YEAR(B2356),MONTH(B2356),1)))</f>
        <v/>
      </c>
      <c r="N2356" s="39">
        <f>IF(L2356&lt;&gt;1,"",IF(J2356="",0,IF(COUNTIFS($J$4:J2356,J2356)&gt;1,1,0)))</f>
        <v/>
      </c>
      <c r="O2356" s="39">
        <f>IF(L2356&lt;&gt;1,"",IF(J2356="",0,IFERROR(MATCH(J2356,'分け方の表'!$M$4:$M$53,0),0)))</f>
        <v/>
      </c>
      <c r="P2356" s="39">
        <f>IF(L2356&lt;&gt;1,"",IF(SUMPRODUCT((COUNTIFS(C2356,"*"&amp;'分け方の表'!$F$4:$F$23&amp;"*")&gt;0)*('分け方の表'!$F$4:$F$23&lt;&gt;"")*'分け方の表'!$I$4:$I$23)=0,99,1+COUNTIFS('分け方の表'!$I$4:$I$23,"&gt;"&amp;SUMPRODUCT((COUNTIFS(C2356,"*"&amp;'分け方の表'!$F$4:$F$23&amp;"*")&gt;0)*('分け方の表'!$F$4:$F$23&lt;&gt;"")*'分け方の表'!$I$4:$I$23))))</f>
        <v/>
      </c>
      <c r="Q2356" s="39">
        <f>IF(L2356&lt;&gt;1,"",IF(P2356&gt;=99,"",INDEX('分け方の表'!$G$4:$G$23,P2356)&amp;""))</f>
        <v/>
      </c>
      <c r="R2356" s="39">
        <f>IF(L2356&lt;&gt;1,"",IF((F2356="収入")*(G2356="給与")*(E2356&lt;&gt;"")*(COUNTIFS('分け方の表'!$J$4:$J$13,E2356)&gt;0),INDEX('分け方の表'!$K$4:$K$13,MATCH(E2356,'分け方の表'!$J$4:$J$13,0))&amp;"",IFERROR(INDEX('分け方の表'!$C$4:$C$103,MATCH(F2356&amp;"|"&amp;G2356,'分け方の表'!$D$4:$D$103,0))&amp;"",IFERROR(INDEX('分け方の表'!$C$4:$C$103,MATCH(F2356&amp;"|（ほか全部）",'分け方の表'!$D$4:$D$103,0))&amp;"","未分類"))))</f>
        <v/>
      </c>
      <c r="S2356" s="39">
        <f>IF(L2356&lt;&gt;1,"",IF(N2356=1,"",IF(IF(O2356&gt;0,INDEX('分け方の表'!$N$4:$N$53,O2356)&amp;"","")&lt;&gt;"",IF(INDEX('分け方の表'!$N$4:$N$53,O2356)="（数えない）","",INDEX('分け方の表'!$N$4:$N$53,O2356)&amp;""),IF(I2356&amp;""="1",IF((Q2356&lt;&gt;"")*(D2356&lt;0)*(IFERROR(INDEX('入力'!$E$30:$E$88,MATCH(Q2356,'入力'!$A$30:$A$88,0)),"")="貯める・増やす"),Q2356,""),IF(A2356&amp;""="0","",IF(Q2356&lt;&gt;"",Q2356,R2356))))))</f>
        <v/>
      </c>
      <c r="T2356" s="56">
        <f>IF(S2356="","",IF(IFERROR(INDEX('入力'!$E$30:$E$88,MATCH(S2356,'入力'!$A$30:$A$88,0)),"")="入るお金",D2356,-D2356))</f>
        <v/>
      </c>
      <c r="U2356" s="39">
        <f>IF(L2356="","",IF(L2356&lt;&gt;1,"見出しなど",IF(N2356=1,"重なり",IF(S2356="",IF(O2356&gt;0,"数えない（直した）",IF(I2356&amp;""="1","振替",IF(A2356&amp;""="0","計算対象外","数えない"))),IF(COUNTIFS('入力'!$A$30:$A$88,S2356)=0,"一覧にない費目",IF(O2356&gt;0,"直した",IF(S2356="未分類","未分類","OK")))))))</f>
        <v/>
      </c>
    </row>
    <row r="2357">
      <c r="A2357" s="40" t="n"/>
      <c r="B2357" s="34" t="n"/>
      <c r="C2357" s="35" t="n"/>
      <c r="D2357" s="36" t="n"/>
      <c r="E2357" s="35" t="n"/>
      <c r="F2357" s="35" t="n"/>
      <c r="G2357" s="35" t="n"/>
      <c r="H2357" s="35" t="n"/>
      <c r="I2357" s="40" t="n"/>
      <c r="J2357" s="35" t="n"/>
      <c r="L2357" s="39">
        <f>IF(B2357="","",IFERROR(YEAR(B2357)*0+D2357*0+1,0))</f>
        <v/>
      </c>
      <c r="M2357" s="55">
        <f>IF(L2357&lt;&gt;1,"",IF(O2357&gt;0,IF(INDEX('分け方の表'!$O$4:$O$53,O2357)&lt;&gt;"",DATE(YEAR(INDEX('分け方の表'!$O$4:$O$53,O2357)),MONTH(INDEX('分け方の表'!$O$4:$O$53,O2357)),1),DATE(YEAR(B2357),MONTH(B2357),1)),DATE(YEAR(B2357),MONTH(B2357),1)))</f>
        <v/>
      </c>
      <c r="N2357" s="39">
        <f>IF(L2357&lt;&gt;1,"",IF(J2357="",0,IF(COUNTIFS($J$4:J2357,J2357)&gt;1,1,0)))</f>
        <v/>
      </c>
      <c r="O2357" s="39">
        <f>IF(L2357&lt;&gt;1,"",IF(J2357="",0,IFERROR(MATCH(J2357,'分け方の表'!$M$4:$M$53,0),0)))</f>
        <v/>
      </c>
      <c r="P2357" s="39">
        <f>IF(L2357&lt;&gt;1,"",IF(SUMPRODUCT((COUNTIFS(C2357,"*"&amp;'分け方の表'!$F$4:$F$23&amp;"*")&gt;0)*('分け方の表'!$F$4:$F$23&lt;&gt;"")*'分け方の表'!$I$4:$I$23)=0,99,1+COUNTIFS('分け方の表'!$I$4:$I$23,"&gt;"&amp;SUMPRODUCT((COUNTIFS(C2357,"*"&amp;'分け方の表'!$F$4:$F$23&amp;"*")&gt;0)*('分け方の表'!$F$4:$F$23&lt;&gt;"")*'分け方の表'!$I$4:$I$23))))</f>
        <v/>
      </c>
      <c r="Q2357" s="39">
        <f>IF(L2357&lt;&gt;1,"",IF(P2357&gt;=99,"",INDEX('分け方の表'!$G$4:$G$23,P2357)&amp;""))</f>
        <v/>
      </c>
      <c r="R2357" s="39">
        <f>IF(L2357&lt;&gt;1,"",IF((F2357="収入")*(G2357="給与")*(E2357&lt;&gt;"")*(COUNTIFS('分け方の表'!$J$4:$J$13,E2357)&gt;0),INDEX('分け方の表'!$K$4:$K$13,MATCH(E2357,'分け方の表'!$J$4:$J$13,0))&amp;"",IFERROR(INDEX('分け方の表'!$C$4:$C$103,MATCH(F2357&amp;"|"&amp;G2357,'分け方の表'!$D$4:$D$103,0))&amp;"",IFERROR(INDEX('分け方の表'!$C$4:$C$103,MATCH(F2357&amp;"|（ほか全部）",'分け方の表'!$D$4:$D$103,0))&amp;"","未分類"))))</f>
        <v/>
      </c>
      <c r="S2357" s="39">
        <f>IF(L2357&lt;&gt;1,"",IF(N2357=1,"",IF(IF(O2357&gt;0,INDEX('分け方の表'!$N$4:$N$53,O2357)&amp;"","")&lt;&gt;"",IF(INDEX('分け方の表'!$N$4:$N$53,O2357)="（数えない）","",INDEX('分け方の表'!$N$4:$N$53,O2357)&amp;""),IF(I2357&amp;""="1",IF((Q2357&lt;&gt;"")*(D2357&lt;0)*(IFERROR(INDEX('入力'!$E$30:$E$88,MATCH(Q2357,'入力'!$A$30:$A$88,0)),"")="貯める・増やす"),Q2357,""),IF(A2357&amp;""="0","",IF(Q2357&lt;&gt;"",Q2357,R2357))))))</f>
        <v/>
      </c>
      <c r="T2357" s="56">
        <f>IF(S2357="","",IF(IFERROR(INDEX('入力'!$E$30:$E$88,MATCH(S2357,'入力'!$A$30:$A$88,0)),"")="入るお金",D2357,-D2357))</f>
        <v/>
      </c>
      <c r="U2357" s="39">
        <f>IF(L2357="","",IF(L2357&lt;&gt;1,"見出しなど",IF(N2357=1,"重なり",IF(S2357="",IF(O2357&gt;0,"数えない（直した）",IF(I2357&amp;""="1","振替",IF(A2357&amp;""="0","計算対象外","数えない"))),IF(COUNTIFS('入力'!$A$30:$A$88,S2357)=0,"一覧にない費目",IF(O2357&gt;0,"直した",IF(S2357="未分類","未分類","OK")))))))</f>
        <v/>
      </c>
    </row>
    <row r="2358">
      <c r="A2358" s="40" t="n"/>
      <c r="B2358" s="34" t="n"/>
      <c r="C2358" s="35" t="n"/>
      <c r="D2358" s="36" t="n"/>
      <c r="E2358" s="35" t="n"/>
      <c r="F2358" s="35" t="n"/>
      <c r="G2358" s="35" t="n"/>
      <c r="H2358" s="35" t="n"/>
      <c r="I2358" s="40" t="n"/>
      <c r="J2358" s="35" t="n"/>
      <c r="L2358" s="39">
        <f>IF(B2358="","",IFERROR(YEAR(B2358)*0+D2358*0+1,0))</f>
        <v/>
      </c>
      <c r="M2358" s="55">
        <f>IF(L2358&lt;&gt;1,"",IF(O2358&gt;0,IF(INDEX('分け方の表'!$O$4:$O$53,O2358)&lt;&gt;"",DATE(YEAR(INDEX('分け方の表'!$O$4:$O$53,O2358)),MONTH(INDEX('分け方の表'!$O$4:$O$53,O2358)),1),DATE(YEAR(B2358),MONTH(B2358),1)),DATE(YEAR(B2358),MONTH(B2358),1)))</f>
        <v/>
      </c>
      <c r="N2358" s="39">
        <f>IF(L2358&lt;&gt;1,"",IF(J2358="",0,IF(COUNTIFS($J$4:J2358,J2358)&gt;1,1,0)))</f>
        <v/>
      </c>
      <c r="O2358" s="39">
        <f>IF(L2358&lt;&gt;1,"",IF(J2358="",0,IFERROR(MATCH(J2358,'分け方の表'!$M$4:$M$53,0),0)))</f>
        <v/>
      </c>
      <c r="P2358" s="39">
        <f>IF(L2358&lt;&gt;1,"",IF(SUMPRODUCT((COUNTIFS(C2358,"*"&amp;'分け方の表'!$F$4:$F$23&amp;"*")&gt;0)*('分け方の表'!$F$4:$F$23&lt;&gt;"")*'分け方の表'!$I$4:$I$23)=0,99,1+COUNTIFS('分け方の表'!$I$4:$I$23,"&gt;"&amp;SUMPRODUCT((COUNTIFS(C2358,"*"&amp;'分け方の表'!$F$4:$F$23&amp;"*")&gt;0)*('分け方の表'!$F$4:$F$23&lt;&gt;"")*'分け方の表'!$I$4:$I$23))))</f>
        <v/>
      </c>
      <c r="Q2358" s="39">
        <f>IF(L2358&lt;&gt;1,"",IF(P2358&gt;=99,"",INDEX('分け方の表'!$G$4:$G$23,P2358)&amp;""))</f>
        <v/>
      </c>
      <c r="R2358" s="39">
        <f>IF(L2358&lt;&gt;1,"",IF((F2358="収入")*(G2358="給与")*(E2358&lt;&gt;"")*(COUNTIFS('分け方の表'!$J$4:$J$13,E2358)&gt;0),INDEX('分け方の表'!$K$4:$K$13,MATCH(E2358,'分け方の表'!$J$4:$J$13,0))&amp;"",IFERROR(INDEX('分け方の表'!$C$4:$C$103,MATCH(F2358&amp;"|"&amp;G2358,'分け方の表'!$D$4:$D$103,0))&amp;"",IFERROR(INDEX('分け方の表'!$C$4:$C$103,MATCH(F2358&amp;"|（ほか全部）",'分け方の表'!$D$4:$D$103,0))&amp;"","未分類"))))</f>
        <v/>
      </c>
      <c r="S2358" s="39">
        <f>IF(L2358&lt;&gt;1,"",IF(N2358=1,"",IF(IF(O2358&gt;0,INDEX('分け方の表'!$N$4:$N$53,O2358)&amp;"","")&lt;&gt;"",IF(INDEX('分け方の表'!$N$4:$N$53,O2358)="（数えない）","",INDEX('分け方の表'!$N$4:$N$53,O2358)&amp;""),IF(I2358&amp;""="1",IF((Q2358&lt;&gt;"")*(D2358&lt;0)*(IFERROR(INDEX('入力'!$E$30:$E$88,MATCH(Q2358,'入力'!$A$30:$A$88,0)),"")="貯める・増やす"),Q2358,""),IF(A2358&amp;""="0","",IF(Q2358&lt;&gt;"",Q2358,R2358))))))</f>
        <v/>
      </c>
      <c r="T2358" s="56">
        <f>IF(S2358="","",IF(IFERROR(INDEX('入力'!$E$30:$E$88,MATCH(S2358,'入力'!$A$30:$A$88,0)),"")="入るお金",D2358,-D2358))</f>
        <v/>
      </c>
      <c r="U2358" s="39">
        <f>IF(L2358="","",IF(L2358&lt;&gt;1,"見出しなど",IF(N2358=1,"重なり",IF(S2358="",IF(O2358&gt;0,"数えない（直した）",IF(I2358&amp;""="1","振替",IF(A2358&amp;""="0","計算対象外","数えない"))),IF(COUNTIFS('入力'!$A$30:$A$88,S2358)=0,"一覧にない費目",IF(O2358&gt;0,"直した",IF(S2358="未分類","未分類","OK")))))))</f>
        <v/>
      </c>
    </row>
    <row r="2359">
      <c r="A2359" s="40" t="n"/>
      <c r="B2359" s="34" t="n"/>
      <c r="C2359" s="35" t="n"/>
      <c r="D2359" s="36" t="n"/>
      <c r="E2359" s="35" t="n"/>
      <c r="F2359" s="35" t="n"/>
      <c r="G2359" s="35" t="n"/>
      <c r="H2359" s="35" t="n"/>
      <c r="I2359" s="40" t="n"/>
      <c r="J2359" s="35" t="n"/>
      <c r="L2359" s="39">
        <f>IF(B2359="","",IFERROR(YEAR(B2359)*0+D2359*0+1,0))</f>
        <v/>
      </c>
      <c r="M2359" s="55">
        <f>IF(L2359&lt;&gt;1,"",IF(O2359&gt;0,IF(INDEX('分け方の表'!$O$4:$O$53,O2359)&lt;&gt;"",DATE(YEAR(INDEX('分け方の表'!$O$4:$O$53,O2359)),MONTH(INDEX('分け方の表'!$O$4:$O$53,O2359)),1),DATE(YEAR(B2359),MONTH(B2359),1)),DATE(YEAR(B2359),MONTH(B2359),1)))</f>
        <v/>
      </c>
      <c r="N2359" s="39">
        <f>IF(L2359&lt;&gt;1,"",IF(J2359="",0,IF(COUNTIFS($J$4:J2359,J2359)&gt;1,1,0)))</f>
        <v/>
      </c>
      <c r="O2359" s="39">
        <f>IF(L2359&lt;&gt;1,"",IF(J2359="",0,IFERROR(MATCH(J2359,'分け方の表'!$M$4:$M$53,0),0)))</f>
        <v/>
      </c>
      <c r="P2359" s="39">
        <f>IF(L2359&lt;&gt;1,"",IF(SUMPRODUCT((COUNTIFS(C2359,"*"&amp;'分け方の表'!$F$4:$F$23&amp;"*")&gt;0)*('分け方の表'!$F$4:$F$23&lt;&gt;"")*'分け方の表'!$I$4:$I$23)=0,99,1+COUNTIFS('分け方の表'!$I$4:$I$23,"&gt;"&amp;SUMPRODUCT((COUNTIFS(C2359,"*"&amp;'分け方の表'!$F$4:$F$23&amp;"*")&gt;0)*('分け方の表'!$F$4:$F$23&lt;&gt;"")*'分け方の表'!$I$4:$I$23))))</f>
        <v/>
      </c>
      <c r="Q2359" s="39">
        <f>IF(L2359&lt;&gt;1,"",IF(P2359&gt;=99,"",INDEX('分け方の表'!$G$4:$G$23,P2359)&amp;""))</f>
        <v/>
      </c>
      <c r="R2359" s="39">
        <f>IF(L2359&lt;&gt;1,"",IF((F2359="収入")*(G2359="給与")*(E2359&lt;&gt;"")*(COUNTIFS('分け方の表'!$J$4:$J$13,E2359)&gt;0),INDEX('分け方の表'!$K$4:$K$13,MATCH(E2359,'分け方の表'!$J$4:$J$13,0))&amp;"",IFERROR(INDEX('分け方の表'!$C$4:$C$103,MATCH(F2359&amp;"|"&amp;G2359,'分け方の表'!$D$4:$D$103,0))&amp;"",IFERROR(INDEX('分け方の表'!$C$4:$C$103,MATCH(F2359&amp;"|（ほか全部）",'分け方の表'!$D$4:$D$103,0))&amp;"","未分類"))))</f>
        <v/>
      </c>
      <c r="S2359" s="39">
        <f>IF(L2359&lt;&gt;1,"",IF(N2359=1,"",IF(IF(O2359&gt;0,INDEX('分け方の表'!$N$4:$N$53,O2359)&amp;"","")&lt;&gt;"",IF(INDEX('分け方の表'!$N$4:$N$53,O2359)="（数えない）","",INDEX('分け方の表'!$N$4:$N$53,O2359)&amp;""),IF(I2359&amp;""="1",IF((Q2359&lt;&gt;"")*(D2359&lt;0)*(IFERROR(INDEX('入力'!$E$30:$E$88,MATCH(Q2359,'入力'!$A$30:$A$88,0)),"")="貯める・増やす"),Q2359,""),IF(A2359&amp;""="0","",IF(Q2359&lt;&gt;"",Q2359,R2359))))))</f>
        <v/>
      </c>
      <c r="T2359" s="56">
        <f>IF(S2359="","",IF(IFERROR(INDEX('入力'!$E$30:$E$88,MATCH(S2359,'入力'!$A$30:$A$88,0)),"")="入るお金",D2359,-D2359))</f>
        <v/>
      </c>
      <c r="U2359" s="39">
        <f>IF(L2359="","",IF(L2359&lt;&gt;1,"見出しなど",IF(N2359=1,"重なり",IF(S2359="",IF(O2359&gt;0,"数えない（直した）",IF(I2359&amp;""="1","振替",IF(A2359&amp;""="0","計算対象外","数えない"))),IF(COUNTIFS('入力'!$A$30:$A$88,S2359)=0,"一覧にない費目",IF(O2359&gt;0,"直した",IF(S2359="未分類","未分類","OK")))))))</f>
        <v/>
      </c>
    </row>
    <row r="2360">
      <c r="A2360" s="40" t="n"/>
      <c r="B2360" s="34" t="n"/>
      <c r="C2360" s="35" t="n"/>
      <c r="D2360" s="36" t="n"/>
      <c r="E2360" s="35" t="n"/>
      <c r="F2360" s="35" t="n"/>
      <c r="G2360" s="35" t="n"/>
      <c r="H2360" s="35" t="n"/>
      <c r="I2360" s="40" t="n"/>
      <c r="J2360" s="35" t="n"/>
      <c r="L2360" s="39">
        <f>IF(B2360="","",IFERROR(YEAR(B2360)*0+D2360*0+1,0))</f>
        <v/>
      </c>
      <c r="M2360" s="55">
        <f>IF(L2360&lt;&gt;1,"",IF(O2360&gt;0,IF(INDEX('分け方の表'!$O$4:$O$53,O2360)&lt;&gt;"",DATE(YEAR(INDEX('分け方の表'!$O$4:$O$53,O2360)),MONTH(INDEX('分け方の表'!$O$4:$O$53,O2360)),1),DATE(YEAR(B2360),MONTH(B2360),1)),DATE(YEAR(B2360),MONTH(B2360),1)))</f>
        <v/>
      </c>
      <c r="N2360" s="39">
        <f>IF(L2360&lt;&gt;1,"",IF(J2360="",0,IF(COUNTIFS($J$4:J2360,J2360)&gt;1,1,0)))</f>
        <v/>
      </c>
      <c r="O2360" s="39">
        <f>IF(L2360&lt;&gt;1,"",IF(J2360="",0,IFERROR(MATCH(J2360,'分け方の表'!$M$4:$M$53,0),0)))</f>
        <v/>
      </c>
      <c r="P2360" s="39">
        <f>IF(L2360&lt;&gt;1,"",IF(SUMPRODUCT((COUNTIFS(C2360,"*"&amp;'分け方の表'!$F$4:$F$23&amp;"*")&gt;0)*('分け方の表'!$F$4:$F$23&lt;&gt;"")*'分け方の表'!$I$4:$I$23)=0,99,1+COUNTIFS('分け方の表'!$I$4:$I$23,"&gt;"&amp;SUMPRODUCT((COUNTIFS(C2360,"*"&amp;'分け方の表'!$F$4:$F$23&amp;"*")&gt;0)*('分け方の表'!$F$4:$F$23&lt;&gt;"")*'分け方の表'!$I$4:$I$23))))</f>
        <v/>
      </c>
      <c r="Q2360" s="39">
        <f>IF(L2360&lt;&gt;1,"",IF(P2360&gt;=99,"",INDEX('分け方の表'!$G$4:$G$23,P2360)&amp;""))</f>
        <v/>
      </c>
      <c r="R2360" s="39">
        <f>IF(L2360&lt;&gt;1,"",IF((F2360="収入")*(G2360="給与")*(E2360&lt;&gt;"")*(COUNTIFS('分け方の表'!$J$4:$J$13,E2360)&gt;0),INDEX('分け方の表'!$K$4:$K$13,MATCH(E2360,'分け方の表'!$J$4:$J$13,0))&amp;"",IFERROR(INDEX('分け方の表'!$C$4:$C$103,MATCH(F2360&amp;"|"&amp;G2360,'分け方の表'!$D$4:$D$103,0))&amp;"",IFERROR(INDEX('分け方の表'!$C$4:$C$103,MATCH(F2360&amp;"|（ほか全部）",'分け方の表'!$D$4:$D$103,0))&amp;"","未分類"))))</f>
        <v/>
      </c>
      <c r="S2360" s="39">
        <f>IF(L2360&lt;&gt;1,"",IF(N2360=1,"",IF(IF(O2360&gt;0,INDEX('分け方の表'!$N$4:$N$53,O2360)&amp;"","")&lt;&gt;"",IF(INDEX('分け方の表'!$N$4:$N$53,O2360)="（数えない）","",INDEX('分け方の表'!$N$4:$N$53,O2360)&amp;""),IF(I2360&amp;""="1",IF((Q2360&lt;&gt;"")*(D2360&lt;0)*(IFERROR(INDEX('入力'!$E$30:$E$88,MATCH(Q2360,'入力'!$A$30:$A$88,0)),"")="貯める・増やす"),Q2360,""),IF(A2360&amp;""="0","",IF(Q2360&lt;&gt;"",Q2360,R2360))))))</f>
        <v/>
      </c>
      <c r="T2360" s="56">
        <f>IF(S2360="","",IF(IFERROR(INDEX('入力'!$E$30:$E$88,MATCH(S2360,'入力'!$A$30:$A$88,0)),"")="入るお金",D2360,-D2360))</f>
        <v/>
      </c>
      <c r="U2360" s="39">
        <f>IF(L2360="","",IF(L2360&lt;&gt;1,"見出しなど",IF(N2360=1,"重なり",IF(S2360="",IF(O2360&gt;0,"数えない（直した）",IF(I2360&amp;""="1","振替",IF(A2360&amp;""="0","計算対象外","数えない"))),IF(COUNTIFS('入力'!$A$30:$A$88,S2360)=0,"一覧にない費目",IF(O2360&gt;0,"直した",IF(S2360="未分類","未分類","OK")))))))</f>
        <v/>
      </c>
    </row>
    <row r="2361">
      <c r="A2361" s="40" t="n"/>
      <c r="B2361" s="34" t="n"/>
      <c r="C2361" s="35" t="n"/>
      <c r="D2361" s="36" t="n"/>
      <c r="E2361" s="35" t="n"/>
      <c r="F2361" s="35" t="n"/>
      <c r="G2361" s="35" t="n"/>
      <c r="H2361" s="35" t="n"/>
      <c r="I2361" s="40" t="n"/>
      <c r="J2361" s="35" t="n"/>
      <c r="L2361" s="39">
        <f>IF(B2361="","",IFERROR(YEAR(B2361)*0+D2361*0+1,0))</f>
        <v/>
      </c>
      <c r="M2361" s="55">
        <f>IF(L2361&lt;&gt;1,"",IF(O2361&gt;0,IF(INDEX('分け方の表'!$O$4:$O$53,O2361)&lt;&gt;"",DATE(YEAR(INDEX('分け方の表'!$O$4:$O$53,O2361)),MONTH(INDEX('分け方の表'!$O$4:$O$53,O2361)),1),DATE(YEAR(B2361),MONTH(B2361),1)),DATE(YEAR(B2361),MONTH(B2361),1)))</f>
        <v/>
      </c>
      <c r="N2361" s="39">
        <f>IF(L2361&lt;&gt;1,"",IF(J2361="",0,IF(COUNTIFS($J$4:J2361,J2361)&gt;1,1,0)))</f>
        <v/>
      </c>
      <c r="O2361" s="39">
        <f>IF(L2361&lt;&gt;1,"",IF(J2361="",0,IFERROR(MATCH(J2361,'分け方の表'!$M$4:$M$53,0),0)))</f>
        <v/>
      </c>
      <c r="P2361" s="39">
        <f>IF(L2361&lt;&gt;1,"",IF(SUMPRODUCT((COUNTIFS(C2361,"*"&amp;'分け方の表'!$F$4:$F$23&amp;"*")&gt;0)*('分け方の表'!$F$4:$F$23&lt;&gt;"")*'分け方の表'!$I$4:$I$23)=0,99,1+COUNTIFS('分け方の表'!$I$4:$I$23,"&gt;"&amp;SUMPRODUCT((COUNTIFS(C2361,"*"&amp;'分け方の表'!$F$4:$F$23&amp;"*")&gt;0)*('分け方の表'!$F$4:$F$23&lt;&gt;"")*'分け方の表'!$I$4:$I$23))))</f>
        <v/>
      </c>
      <c r="Q2361" s="39">
        <f>IF(L2361&lt;&gt;1,"",IF(P2361&gt;=99,"",INDEX('分け方の表'!$G$4:$G$23,P2361)&amp;""))</f>
        <v/>
      </c>
      <c r="R2361" s="39">
        <f>IF(L2361&lt;&gt;1,"",IF((F2361="収入")*(G2361="給与")*(E2361&lt;&gt;"")*(COUNTIFS('分け方の表'!$J$4:$J$13,E2361)&gt;0),INDEX('分け方の表'!$K$4:$K$13,MATCH(E2361,'分け方の表'!$J$4:$J$13,0))&amp;"",IFERROR(INDEX('分け方の表'!$C$4:$C$103,MATCH(F2361&amp;"|"&amp;G2361,'分け方の表'!$D$4:$D$103,0))&amp;"",IFERROR(INDEX('分け方の表'!$C$4:$C$103,MATCH(F2361&amp;"|（ほか全部）",'分け方の表'!$D$4:$D$103,0))&amp;"","未分類"))))</f>
        <v/>
      </c>
      <c r="S2361" s="39">
        <f>IF(L2361&lt;&gt;1,"",IF(N2361=1,"",IF(IF(O2361&gt;0,INDEX('分け方の表'!$N$4:$N$53,O2361)&amp;"","")&lt;&gt;"",IF(INDEX('分け方の表'!$N$4:$N$53,O2361)="（数えない）","",INDEX('分け方の表'!$N$4:$N$53,O2361)&amp;""),IF(I2361&amp;""="1",IF((Q2361&lt;&gt;"")*(D2361&lt;0)*(IFERROR(INDEX('入力'!$E$30:$E$88,MATCH(Q2361,'入力'!$A$30:$A$88,0)),"")="貯める・増やす"),Q2361,""),IF(A2361&amp;""="0","",IF(Q2361&lt;&gt;"",Q2361,R2361))))))</f>
        <v/>
      </c>
      <c r="T2361" s="56">
        <f>IF(S2361="","",IF(IFERROR(INDEX('入力'!$E$30:$E$88,MATCH(S2361,'入力'!$A$30:$A$88,0)),"")="入るお金",D2361,-D2361))</f>
        <v/>
      </c>
      <c r="U2361" s="39">
        <f>IF(L2361="","",IF(L2361&lt;&gt;1,"見出しなど",IF(N2361=1,"重なり",IF(S2361="",IF(O2361&gt;0,"数えない（直した）",IF(I2361&amp;""="1","振替",IF(A2361&amp;""="0","計算対象外","数えない"))),IF(COUNTIFS('入力'!$A$30:$A$88,S2361)=0,"一覧にない費目",IF(O2361&gt;0,"直した",IF(S2361="未分類","未分類","OK")))))))</f>
        <v/>
      </c>
    </row>
    <row r="2362">
      <c r="A2362" s="40" t="n"/>
      <c r="B2362" s="34" t="n"/>
      <c r="C2362" s="35" t="n"/>
      <c r="D2362" s="36" t="n"/>
      <c r="E2362" s="35" t="n"/>
      <c r="F2362" s="35" t="n"/>
      <c r="G2362" s="35" t="n"/>
      <c r="H2362" s="35" t="n"/>
      <c r="I2362" s="40" t="n"/>
      <c r="J2362" s="35" t="n"/>
      <c r="L2362" s="39">
        <f>IF(B2362="","",IFERROR(YEAR(B2362)*0+D2362*0+1,0))</f>
        <v/>
      </c>
      <c r="M2362" s="55">
        <f>IF(L2362&lt;&gt;1,"",IF(O2362&gt;0,IF(INDEX('分け方の表'!$O$4:$O$53,O2362)&lt;&gt;"",DATE(YEAR(INDEX('分け方の表'!$O$4:$O$53,O2362)),MONTH(INDEX('分け方の表'!$O$4:$O$53,O2362)),1),DATE(YEAR(B2362),MONTH(B2362),1)),DATE(YEAR(B2362),MONTH(B2362),1)))</f>
        <v/>
      </c>
      <c r="N2362" s="39">
        <f>IF(L2362&lt;&gt;1,"",IF(J2362="",0,IF(COUNTIFS($J$4:J2362,J2362)&gt;1,1,0)))</f>
        <v/>
      </c>
      <c r="O2362" s="39">
        <f>IF(L2362&lt;&gt;1,"",IF(J2362="",0,IFERROR(MATCH(J2362,'分け方の表'!$M$4:$M$53,0),0)))</f>
        <v/>
      </c>
      <c r="P2362" s="39">
        <f>IF(L2362&lt;&gt;1,"",IF(SUMPRODUCT((COUNTIFS(C2362,"*"&amp;'分け方の表'!$F$4:$F$23&amp;"*")&gt;0)*('分け方の表'!$F$4:$F$23&lt;&gt;"")*'分け方の表'!$I$4:$I$23)=0,99,1+COUNTIFS('分け方の表'!$I$4:$I$23,"&gt;"&amp;SUMPRODUCT((COUNTIFS(C2362,"*"&amp;'分け方の表'!$F$4:$F$23&amp;"*")&gt;0)*('分け方の表'!$F$4:$F$23&lt;&gt;"")*'分け方の表'!$I$4:$I$23))))</f>
        <v/>
      </c>
      <c r="Q2362" s="39">
        <f>IF(L2362&lt;&gt;1,"",IF(P2362&gt;=99,"",INDEX('分け方の表'!$G$4:$G$23,P2362)&amp;""))</f>
        <v/>
      </c>
      <c r="R2362" s="39">
        <f>IF(L2362&lt;&gt;1,"",IF((F2362="収入")*(G2362="給与")*(E2362&lt;&gt;"")*(COUNTIFS('分け方の表'!$J$4:$J$13,E2362)&gt;0),INDEX('分け方の表'!$K$4:$K$13,MATCH(E2362,'分け方の表'!$J$4:$J$13,0))&amp;"",IFERROR(INDEX('分け方の表'!$C$4:$C$103,MATCH(F2362&amp;"|"&amp;G2362,'分け方の表'!$D$4:$D$103,0))&amp;"",IFERROR(INDEX('分け方の表'!$C$4:$C$103,MATCH(F2362&amp;"|（ほか全部）",'分け方の表'!$D$4:$D$103,0))&amp;"","未分類"))))</f>
        <v/>
      </c>
      <c r="S2362" s="39">
        <f>IF(L2362&lt;&gt;1,"",IF(N2362=1,"",IF(IF(O2362&gt;0,INDEX('分け方の表'!$N$4:$N$53,O2362)&amp;"","")&lt;&gt;"",IF(INDEX('分け方の表'!$N$4:$N$53,O2362)="（数えない）","",INDEX('分け方の表'!$N$4:$N$53,O2362)&amp;""),IF(I2362&amp;""="1",IF((Q2362&lt;&gt;"")*(D2362&lt;0)*(IFERROR(INDEX('入力'!$E$30:$E$88,MATCH(Q2362,'入力'!$A$30:$A$88,0)),"")="貯める・増やす"),Q2362,""),IF(A2362&amp;""="0","",IF(Q2362&lt;&gt;"",Q2362,R2362))))))</f>
        <v/>
      </c>
      <c r="T2362" s="56">
        <f>IF(S2362="","",IF(IFERROR(INDEX('入力'!$E$30:$E$88,MATCH(S2362,'入力'!$A$30:$A$88,0)),"")="入るお金",D2362,-D2362))</f>
        <v/>
      </c>
      <c r="U2362" s="39">
        <f>IF(L2362="","",IF(L2362&lt;&gt;1,"見出しなど",IF(N2362=1,"重なり",IF(S2362="",IF(O2362&gt;0,"数えない（直した）",IF(I2362&amp;""="1","振替",IF(A2362&amp;""="0","計算対象外","数えない"))),IF(COUNTIFS('入力'!$A$30:$A$88,S2362)=0,"一覧にない費目",IF(O2362&gt;0,"直した",IF(S2362="未分類","未分類","OK")))))))</f>
        <v/>
      </c>
    </row>
    <row r="2363">
      <c r="A2363" s="40" t="n"/>
      <c r="B2363" s="34" t="n"/>
      <c r="C2363" s="35" t="n"/>
      <c r="D2363" s="36" t="n"/>
      <c r="E2363" s="35" t="n"/>
      <c r="F2363" s="35" t="n"/>
      <c r="G2363" s="35" t="n"/>
      <c r="H2363" s="35" t="n"/>
      <c r="I2363" s="40" t="n"/>
      <c r="J2363" s="35" t="n"/>
      <c r="L2363" s="39">
        <f>IF(B2363="","",IFERROR(YEAR(B2363)*0+D2363*0+1,0))</f>
        <v/>
      </c>
      <c r="M2363" s="55">
        <f>IF(L2363&lt;&gt;1,"",IF(O2363&gt;0,IF(INDEX('分け方の表'!$O$4:$O$53,O2363)&lt;&gt;"",DATE(YEAR(INDEX('分け方の表'!$O$4:$O$53,O2363)),MONTH(INDEX('分け方の表'!$O$4:$O$53,O2363)),1),DATE(YEAR(B2363),MONTH(B2363),1)),DATE(YEAR(B2363),MONTH(B2363),1)))</f>
        <v/>
      </c>
      <c r="N2363" s="39">
        <f>IF(L2363&lt;&gt;1,"",IF(J2363="",0,IF(COUNTIFS($J$4:J2363,J2363)&gt;1,1,0)))</f>
        <v/>
      </c>
      <c r="O2363" s="39">
        <f>IF(L2363&lt;&gt;1,"",IF(J2363="",0,IFERROR(MATCH(J2363,'分け方の表'!$M$4:$M$53,0),0)))</f>
        <v/>
      </c>
      <c r="P2363" s="39">
        <f>IF(L2363&lt;&gt;1,"",IF(SUMPRODUCT((COUNTIFS(C2363,"*"&amp;'分け方の表'!$F$4:$F$23&amp;"*")&gt;0)*('分け方の表'!$F$4:$F$23&lt;&gt;"")*'分け方の表'!$I$4:$I$23)=0,99,1+COUNTIFS('分け方の表'!$I$4:$I$23,"&gt;"&amp;SUMPRODUCT((COUNTIFS(C2363,"*"&amp;'分け方の表'!$F$4:$F$23&amp;"*")&gt;0)*('分け方の表'!$F$4:$F$23&lt;&gt;"")*'分け方の表'!$I$4:$I$23))))</f>
        <v/>
      </c>
      <c r="Q2363" s="39">
        <f>IF(L2363&lt;&gt;1,"",IF(P2363&gt;=99,"",INDEX('分け方の表'!$G$4:$G$23,P2363)&amp;""))</f>
        <v/>
      </c>
      <c r="R2363" s="39">
        <f>IF(L2363&lt;&gt;1,"",IF((F2363="収入")*(G2363="給与")*(E2363&lt;&gt;"")*(COUNTIFS('分け方の表'!$J$4:$J$13,E2363)&gt;0),INDEX('分け方の表'!$K$4:$K$13,MATCH(E2363,'分け方の表'!$J$4:$J$13,0))&amp;"",IFERROR(INDEX('分け方の表'!$C$4:$C$103,MATCH(F2363&amp;"|"&amp;G2363,'分け方の表'!$D$4:$D$103,0))&amp;"",IFERROR(INDEX('分け方の表'!$C$4:$C$103,MATCH(F2363&amp;"|（ほか全部）",'分け方の表'!$D$4:$D$103,0))&amp;"","未分類"))))</f>
        <v/>
      </c>
      <c r="S2363" s="39">
        <f>IF(L2363&lt;&gt;1,"",IF(N2363=1,"",IF(IF(O2363&gt;0,INDEX('分け方の表'!$N$4:$N$53,O2363)&amp;"","")&lt;&gt;"",IF(INDEX('分け方の表'!$N$4:$N$53,O2363)="（数えない）","",INDEX('分け方の表'!$N$4:$N$53,O2363)&amp;""),IF(I2363&amp;""="1",IF((Q2363&lt;&gt;"")*(D2363&lt;0)*(IFERROR(INDEX('入力'!$E$30:$E$88,MATCH(Q2363,'入力'!$A$30:$A$88,0)),"")="貯める・増やす"),Q2363,""),IF(A2363&amp;""="0","",IF(Q2363&lt;&gt;"",Q2363,R2363))))))</f>
        <v/>
      </c>
      <c r="T2363" s="56">
        <f>IF(S2363="","",IF(IFERROR(INDEX('入力'!$E$30:$E$88,MATCH(S2363,'入力'!$A$30:$A$88,0)),"")="入るお金",D2363,-D2363))</f>
        <v/>
      </c>
      <c r="U2363" s="39">
        <f>IF(L2363="","",IF(L2363&lt;&gt;1,"見出しなど",IF(N2363=1,"重なり",IF(S2363="",IF(O2363&gt;0,"数えない（直した）",IF(I2363&amp;""="1","振替",IF(A2363&amp;""="0","計算対象外","数えない"))),IF(COUNTIFS('入力'!$A$30:$A$88,S2363)=0,"一覧にない費目",IF(O2363&gt;0,"直した",IF(S2363="未分類","未分類","OK")))))))</f>
        <v/>
      </c>
    </row>
    <row r="2364">
      <c r="A2364" s="40" t="n"/>
      <c r="B2364" s="34" t="n"/>
      <c r="C2364" s="35" t="n"/>
      <c r="D2364" s="36" t="n"/>
      <c r="E2364" s="35" t="n"/>
      <c r="F2364" s="35" t="n"/>
      <c r="G2364" s="35" t="n"/>
      <c r="H2364" s="35" t="n"/>
      <c r="I2364" s="40" t="n"/>
      <c r="J2364" s="35" t="n"/>
      <c r="L2364" s="39">
        <f>IF(B2364="","",IFERROR(YEAR(B2364)*0+D2364*0+1,0))</f>
        <v/>
      </c>
      <c r="M2364" s="55">
        <f>IF(L2364&lt;&gt;1,"",IF(O2364&gt;0,IF(INDEX('分け方の表'!$O$4:$O$53,O2364)&lt;&gt;"",DATE(YEAR(INDEX('分け方の表'!$O$4:$O$53,O2364)),MONTH(INDEX('分け方の表'!$O$4:$O$53,O2364)),1),DATE(YEAR(B2364),MONTH(B2364),1)),DATE(YEAR(B2364),MONTH(B2364),1)))</f>
        <v/>
      </c>
      <c r="N2364" s="39">
        <f>IF(L2364&lt;&gt;1,"",IF(J2364="",0,IF(COUNTIFS($J$4:J2364,J2364)&gt;1,1,0)))</f>
        <v/>
      </c>
      <c r="O2364" s="39">
        <f>IF(L2364&lt;&gt;1,"",IF(J2364="",0,IFERROR(MATCH(J2364,'分け方の表'!$M$4:$M$53,0),0)))</f>
        <v/>
      </c>
      <c r="P2364" s="39">
        <f>IF(L2364&lt;&gt;1,"",IF(SUMPRODUCT((COUNTIFS(C2364,"*"&amp;'分け方の表'!$F$4:$F$23&amp;"*")&gt;0)*('分け方の表'!$F$4:$F$23&lt;&gt;"")*'分け方の表'!$I$4:$I$23)=0,99,1+COUNTIFS('分け方の表'!$I$4:$I$23,"&gt;"&amp;SUMPRODUCT((COUNTIFS(C2364,"*"&amp;'分け方の表'!$F$4:$F$23&amp;"*")&gt;0)*('分け方の表'!$F$4:$F$23&lt;&gt;"")*'分け方の表'!$I$4:$I$23))))</f>
        <v/>
      </c>
      <c r="Q2364" s="39">
        <f>IF(L2364&lt;&gt;1,"",IF(P2364&gt;=99,"",INDEX('分け方の表'!$G$4:$G$23,P2364)&amp;""))</f>
        <v/>
      </c>
      <c r="R2364" s="39">
        <f>IF(L2364&lt;&gt;1,"",IF((F2364="収入")*(G2364="給与")*(E2364&lt;&gt;"")*(COUNTIFS('分け方の表'!$J$4:$J$13,E2364)&gt;0),INDEX('分け方の表'!$K$4:$K$13,MATCH(E2364,'分け方の表'!$J$4:$J$13,0))&amp;"",IFERROR(INDEX('分け方の表'!$C$4:$C$103,MATCH(F2364&amp;"|"&amp;G2364,'分け方の表'!$D$4:$D$103,0))&amp;"",IFERROR(INDEX('分け方の表'!$C$4:$C$103,MATCH(F2364&amp;"|（ほか全部）",'分け方の表'!$D$4:$D$103,0))&amp;"","未分類"))))</f>
        <v/>
      </c>
      <c r="S2364" s="39">
        <f>IF(L2364&lt;&gt;1,"",IF(N2364=1,"",IF(IF(O2364&gt;0,INDEX('分け方の表'!$N$4:$N$53,O2364)&amp;"","")&lt;&gt;"",IF(INDEX('分け方の表'!$N$4:$N$53,O2364)="（数えない）","",INDEX('分け方の表'!$N$4:$N$53,O2364)&amp;""),IF(I2364&amp;""="1",IF((Q2364&lt;&gt;"")*(D2364&lt;0)*(IFERROR(INDEX('入力'!$E$30:$E$88,MATCH(Q2364,'入力'!$A$30:$A$88,0)),"")="貯める・増やす"),Q2364,""),IF(A2364&amp;""="0","",IF(Q2364&lt;&gt;"",Q2364,R2364))))))</f>
        <v/>
      </c>
      <c r="T2364" s="56">
        <f>IF(S2364="","",IF(IFERROR(INDEX('入力'!$E$30:$E$88,MATCH(S2364,'入力'!$A$30:$A$88,0)),"")="入るお金",D2364,-D2364))</f>
        <v/>
      </c>
      <c r="U2364" s="39">
        <f>IF(L2364="","",IF(L2364&lt;&gt;1,"見出しなど",IF(N2364=1,"重なり",IF(S2364="",IF(O2364&gt;0,"数えない（直した）",IF(I2364&amp;""="1","振替",IF(A2364&amp;""="0","計算対象外","数えない"))),IF(COUNTIFS('入力'!$A$30:$A$88,S2364)=0,"一覧にない費目",IF(O2364&gt;0,"直した",IF(S2364="未分類","未分類","OK")))))))</f>
        <v/>
      </c>
    </row>
    <row r="2365">
      <c r="A2365" s="40" t="n"/>
      <c r="B2365" s="34" t="n"/>
      <c r="C2365" s="35" t="n"/>
      <c r="D2365" s="36" t="n"/>
      <c r="E2365" s="35" t="n"/>
      <c r="F2365" s="35" t="n"/>
      <c r="G2365" s="35" t="n"/>
      <c r="H2365" s="35" t="n"/>
      <c r="I2365" s="40" t="n"/>
      <c r="J2365" s="35" t="n"/>
      <c r="L2365" s="39">
        <f>IF(B2365="","",IFERROR(YEAR(B2365)*0+D2365*0+1,0))</f>
        <v/>
      </c>
      <c r="M2365" s="55">
        <f>IF(L2365&lt;&gt;1,"",IF(O2365&gt;0,IF(INDEX('分け方の表'!$O$4:$O$53,O2365)&lt;&gt;"",DATE(YEAR(INDEX('分け方の表'!$O$4:$O$53,O2365)),MONTH(INDEX('分け方の表'!$O$4:$O$53,O2365)),1),DATE(YEAR(B2365),MONTH(B2365),1)),DATE(YEAR(B2365),MONTH(B2365),1)))</f>
        <v/>
      </c>
      <c r="N2365" s="39">
        <f>IF(L2365&lt;&gt;1,"",IF(J2365="",0,IF(COUNTIFS($J$4:J2365,J2365)&gt;1,1,0)))</f>
        <v/>
      </c>
      <c r="O2365" s="39">
        <f>IF(L2365&lt;&gt;1,"",IF(J2365="",0,IFERROR(MATCH(J2365,'分け方の表'!$M$4:$M$53,0),0)))</f>
        <v/>
      </c>
      <c r="P2365" s="39">
        <f>IF(L2365&lt;&gt;1,"",IF(SUMPRODUCT((COUNTIFS(C2365,"*"&amp;'分け方の表'!$F$4:$F$23&amp;"*")&gt;0)*('分け方の表'!$F$4:$F$23&lt;&gt;"")*'分け方の表'!$I$4:$I$23)=0,99,1+COUNTIFS('分け方の表'!$I$4:$I$23,"&gt;"&amp;SUMPRODUCT((COUNTIFS(C2365,"*"&amp;'分け方の表'!$F$4:$F$23&amp;"*")&gt;0)*('分け方の表'!$F$4:$F$23&lt;&gt;"")*'分け方の表'!$I$4:$I$23))))</f>
        <v/>
      </c>
      <c r="Q2365" s="39">
        <f>IF(L2365&lt;&gt;1,"",IF(P2365&gt;=99,"",INDEX('分け方の表'!$G$4:$G$23,P2365)&amp;""))</f>
        <v/>
      </c>
      <c r="R2365" s="39">
        <f>IF(L2365&lt;&gt;1,"",IF((F2365="収入")*(G2365="給与")*(E2365&lt;&gt;"")*(COUNTIFS('分け方の表'!$J$4:$J$13,E2365)&gt;0),INDEX('分け方の表'!$K$4:$K$13,MATCH(E2365,'分け方の表'!$J$4:$J$13,0))&amp;"",IFERROR(INDEX('分け方の表'!$C$4:$C$103,MATCH(F2365&amp;"|"&amp;G2365,'分け方の表'!$D$4:$D$103,0))&amp;"",IFERROR(INDEX('分け方の表'!$C$4:$C$103,MATCH(F2365&amp;"|（ほか全部）",'分け方の表'!$D$4:$D$103,0))&amp;"","未分類"))))</f>
        <v/>
      </c>
      <c r="S2365" s="39">
        <f>IF(L2365&lt;&gt;1,"",IF(N2365=1,"",IF(IF(O2365&gt;0,INDEX('分け方の表'!$N$4:$N$53,O2365)&amp;"","")&lt;&gt;"",IF(INDEX('分け方の表'!$N$4:$N$53,O2365)="（数えない）","",INDEX('分け方の表'!$N$4:$N$53,O2365)&amp;""),IF(I2365&amp;""="1",IF((Q2365&lt;&gt;"")*(D2365&lt;0)*(IFERROR(INDEX('入力'!$E$30:$E$88,MATCH(Q2365,'入力'!$A$30:$A$88,0)),"")="貯める・増やす"),Q2365,""),IF(A2365&amp;""="0","",IF(Q2365&lt;&gt;"",Q2365,R2365))))))</f>
        <v/>
      </c>
      <c r="T2365" s="56">
        <f>IF(S2365="","",IF(IFERROR(INDEX('入力'!$E$30:$E$88,MATCH(S2365,'入力'!$A$30:$A$88,0)),"")="入るお金",D2365,-D2365))</f>
        <v/>
      </c>
      <c r="U2365" s="39">
        <f>IF(L2365="","",IF(L2365&lt;&gt;1,"見出しなど",IF(N2365=1,"重なり",IF(S2365="",IF(O2365&gt;0,"数えない（直した）",IF(I2365&amp;""="1","振替",IF(A2365&amp;""="0","計算対象外","数えない"))),IF(COUNTIFS('入力'!$A$30:$A$88,S2365)=0,"一覧にない費目",IF(O2365&gt;0,"直した",IF(S2365="未分類","未分類","OK")))))))</f>
        <v/>
      </c>
    </row>
    <row r="2366">
      <c r="A2366" s="40" t="n"/>
      <c r="B2366" s="34" t="n"/>
      <c r="C2366" s="35" t="n"/>
      <c r="D2366" s="36" t="n"/>
      <c r="E2366" s="35" t="n"/>
      <c r="F2366" s="35" t="n"/>
      <c r="G2366" s="35" t="n"/>
      <c r="H2366" s="35" t="n"/>
      <c r="I2366" s="40" t="n"/>
      <c r="J2366" s="35" t="n"/>
      <c r="L2366" s="39">
        <f>IF(B2366="","",IFERROR(YEAR(B2366)*0+D2366*0+1,0))</f>
        <v/>
      </c>
      <c r="M2366" s="55">
        <f>IF(L2366&lt;&gt;1,"",IF(O2366&gt;0,IF(INDEX('分け方の表'!$O$4:$O$53,O2366)&lt;&gt;"",DATE(YEAR(INDEX('分け方の表'!$O$4:$O$53,O2366)),MONTH(INDEX('分け方の表'!$O$4:$O$53,O2366)),1),DATE(YEAR(B2366),MONTH(B2366),1)),DATE(YEAR(B2366),MONTH(B2366),1)))</f>
        <v/>
      </c>
      <c r="N2366" s="39">
        <f>IF(L2366&lt;&gt;1,"",IF(J2366="",0,IF(COUNTIFS($J$4:J2366,J2366)&gt;1,1,0)))</f>
        <v/>
      </c>
      <c r="O2366" s="39">
        <f>IF(L2366&lt;&gt;1,"",IF(J2366="",0,IFERROR(MATCH(J2366,'分け方の表'!$M$4:$M$53,0),0)))</f>
        <v/>
      </c>
      <c r="P2366" s="39">
        <f>IF(L2366&lt;&gt;1,"",IF(SUMPRODUCT((COUNTIFS(C2366,"*"&amp;'分け方の表'!$F$4:$F$23&amp;"*")&gt;0)*('分け方の表'!$F$4:$F$23&lt;&gt;"")*'分け方の表'!$I$4:$I$23)=0,99,1+COUNTIFS('分け方の表'!$I$4:$I$23,"&gt;"&amp;SUMPRODUCT((COUNTIFS(C2366,"*"&amp;'分け方の表'!$F$4:$F$23&amp;"*")&gt;0)*('分け方の表'!$F$4:$F$23&lt;&gt;"")*'分け方の表'!$I$4:$I$23))))</f>
        <v/>
      </c>
      <c r="Q2366" s="39">
        <f>IF(L2366&lt;&gt;1,"",IF(P2366&gt;=99,"",INDEX('分け方の表'!$G$4:$G$23,P2366)&amp;""))</f>
        <v/>
      </c>
      <c r="R2366" s="39">
        <f>IF(L2366&lt;&gt;1,"",IF((F2366="収入")*(G2366="給与")*(E2366&lt;&gt;"")*(COUNTIFS('分け方の表'!$J$4:$J$13,E2366)&gt;0),INDEX('分け方の表'!$K$4:$K$13,MATCH(E2366,'分け方の表'!$J$4:$J$13,0))&amp;"",IFERROR(INDEX('分け方の表'!$C$4:$C$103,MATCH(F2366&amp;"|"&amp;G2366,'分け方の表'!$D$4:$D$103,0))&amp;"",IFERROR(INDEX('分け方の表'!$C$4:$C$103,MATCH(F2366&amp;"|（ほか全部）",'分け方の表'!$D$4:$D$103,0))&amp;"","未分類"))))</f>
        <v/>
      </c>
      <c r="S2366" s="39">
        <f>IF(L2366&lt;&gt;1,"",IF(N2366=1,"",IF(IF(O2366&gt;0,INDEX('分け方の表'!$N$4:$N$53,O2366)&amp;"","")&lt;&gt;"",IF(INDEX('分け方の表'!$N$4:$N$53,O2366)="（数えない）","",INDEX('分け方の表'!$N$4:$N$53,O2366)&amp;""),IF(I2366&amp;""="1",IF((Q2366&lt;&gt;"")*(D2366&lt;0)*(IFERROR(INDEX('入力'!$E$30:$E$88,MATCH(Q2366,'入力'!$A$30:$A$88,0)),"")="貯める・増やす"),Q2366,""),IF(A2366&amp;""="0","",IF(Q2366&lt;&gt;"",Q2366,R2366))))))</f>
        <v/>
      </c>
      <c r="T2366" s="56">
        <f>IF(S2366="","",IF(IFERROR(INDEX('入力'!$E$30:$E$88,MATCH(S2366,'入力'!$A$30:$A$88,0)),"")="入るお金",D2366,-D2366))</f>
        <v/>
      </c>
      <c r="U2366" s="39">
        <f>IF(L2366="","",IF(L2366&lt;&gt;1,"見出しなど",IF(N2366=1,"重なり",IF(S2366="",IF(O2366&gt;0,"数えない（直した）",IF(I2366&amp;""="1","振替",IF(A2366&amp;""="0","計算対象外","数えない"))),IF(COUNTIFS('入力'!$A$30:$A$88,S2366)=0,"一覧にない費目",IF(O2366&gt;0,"直した",IF(S2366="未分類","未分類","OK")))))))</f>
        <v/>
      </c>
    </row>
    <row r="2367">
      <c r="A2367" s="40" t="n"/>
      <c r="B2367" s="34" t="n"/>
      <c r="C2367" s="35" t="n"/>
      <c r="D2367" s="36" t="n"/>
      <c r="E2367" s="35" t="n"/>
      <c r="F2367" s="35" t="n"/>
      <c r="G2367" s="35" t="n"/>
      <c r="H2367" s="35" t="n"/>
      <c r="I2367" s="40" t="n"/>
      <c r="J2367" s="35" t="n"/>
      <c r="L2367" s="39">
        <f>IF(B2367="","",IFERROR(YEAR(B2367)*0+D2367*0+1,0))</f>
        <v/>
      </c>
      <c r="M2367" s="55">
        <f>IF(L2367&lt;&gt;1,"",IF(O2367&gt;0,IF(INDEX('分け方の表'!$O$4:$O$53,O2367)&lt;&gt;"",DATE(YEAR(INDEX('分け方の表'!$O$4:$O$53,O2367)),MONTH(INDEX('分け方の表'!$O$4:$O$53,O2367)),1),DATE(YEAR(B2367),MONTH(B2367),1)),DATE(YEAR(B2367),MONTH(B2367),1)))</f>
        <v/>
      </c>
      <c r="N2367" s="39">
        <f>IF(L2367&lt;&gt;1,"",IF(J2367="",0,IF(COUNTIFS($J$4:J2367,J2367)&gt;1,1,0)))</f>
        <v/>
      </c>
      <c r="O2367" s="39">
        <f>IF(L2367&lt;&gt;1,"",IF(J2367="",0,IFERROR(MATCH(J2367,'分け方の表'!$M$4:$M$53,0),0)))</f>
        <v/>
      </c>
      <c r="P2367" s="39">
        <f>IF(L2367&lt;&gt;1,"",IF(SUMPRODUCT((COUNTIFS(C2367,"*"&amp;'分け方の表'!$F$4:$F$23&amp;"*")&gt;0)*('分け方の表'!$F$4:$F$23&lt;&gt;"")*'分け方の表'!$I$4:$I$23)=0,99,1+COUNTIFS('分け方の表'!$I$4:$I$23,"&gt;"&amp;SUMPRODUCT((COUNTIFS(C2367,"*"&amp;'分け方の表'!$F$4:$F$23&amp;"*")&gt;0)*('分け方の表'!$F$4:$F$23&lt;&gt;"")*'分け方の表'!$I$4:$I$23))))</f>
        <v/>
      </c>
      <c r="Q2367" s="39">
        <f>IF(L2367&lt;&gt;1,"",IF(P2367&gt;=99,"",INDEX('分け方の表'!$G$4:$G$23,P2367)&amp;""))</f>
        <v/>
      </c>
      <c r="R2367" s="39">
        <f>IF(L2367&lt;&gt;1,"",IF((F2367="収入")*(G2367="給与")*(E2367&lt;&gt;"")*(COUNTIFS('分け方の表'!$J$4:$J$13,E2367)&gt;0),INDEX('分け方の表'!$K$4:$K$13,MATCH(E2367,'分け方の表'!$J$4:$J$13,0))&amp;"",IFERROR(INDEX('分け方の表'!$C$4:$C$103,MATCH(F2367&amp;"|"&amp;G2367,'分け方の表'!$D$4:$D$103,0))&amp;"",IFERROR(INDEX('分け方の表'!$C$4:$C$103,MATCH(F2367&amp;"|（ほか全部）",'分け方の表'!$D$4:$D$103,0))&amp;"","未分類"))))</f>
        <v/>
      </c>
      <c r="S2367" s="39">
        <f>IF(L2367&lt;&gt;1,"",IF(N2367=1,"",IF(IF(O2367&gt;0,INDEX('分け方の表'!$N$4:$N$53,O2367)&amp;"","")&lt;&gt;"",IF(INDEX('分け方の表'!$N$4:$N$53,O2367)="（数えない）","",INDEX('分け方の表'!$N$4:$N$53,O2367)&amp;""),IF(I2367&amp;""="1",IF((Q2367&lt;&gt;"")*(D2367&lt;0)*(IFERROR(INDEX('入力'!$E$30:$E$88,MATCH(Q2367,'入力'!$A$30:$A$88,0)),"")="貯める・増やす"),Q2367,""),IF(A2367&amp;""="0","",IF(Q2367&lt;&gt;"",Q2367,R2367))))))</f>
        <v/>
      </c>
      <c r="T2367" s="56">
        <f>IF(S2367="","",IF(IFERROR(INDEX('入力'!$E$30:$E$88,MATCH(S2367,'入力'!$A$30:$A$88,0)),"")="入るお金",D2367,-D2367))</f>
        <v/>
      </c>
      <c r="U2367" s="39">
        <f>IF(L2367="","",IF(L2367&lt;&gt;1,"見出しなど",IF(N2367=1,"重なり",IF(S2367="",IF(O2367&gt;0,"数えない（直した）",IF(I2367&amp;""="1","振替",IF(A2367&amp;""="0","計算対象外","数えない"))),IF(COUNTIFS('入力'!$A$30:$A$88,S2367)=0,"一覧にない費目",IF(O2367&gt;0,"直した",IF(S2367="未分類","未分類","OK")))))))</f>
        <v/>
      </c>
    </row>
    <row r="2368">
      <c r="A2368" s="40" t="n"/>
      <c r="B2368" s="34" t="n"/>
      <c r="C2368" s="35" t="n"/>
      <c r="D2368" s="36" t="n"/>
      <c r="E2368" s="35" t="n"/>
      <c r="F2368" s="35" t="n"/>
      <c r="G2368" s="35" t="n"/>
      <c r="H2368" s="35" t="n"/>
      <c r="I2368" s="40" t="n"/>
      <c r="J2368" s="35" t="n"/>
      <c r="L2368" s="39">
        <f>IF(B2368="","",IFERROR(YEAR(B2368)*0+D2368*0+1,0))</f>
        <v/>
      </c>
      <c r="M2368" s="55">
        <f>IF(L2368&lt;&gt;1,"",IF(O2368&gt;0,IF(INDEX('分け方の表'!$O$4:$O$53,O2368)&lt;&gt;"",DATE(YEAR(INDEX('分け方の表'!$O$4:$O$53,O2368)),MONTH(INDEX('分け方の表'!$O$4:$O$53,O2368)),1),DATE(YEAR(B2368),MONTH(B2368),1)),DATE(YEAR(B2368),MONTH(B2368),1)))</f>
        <v/>
      </c>
      <c r="N2368" s="39">
        <f>IF(L2368&lt;&gt;1,"",IF(J2368="",0,IF(COUNTIFS($J$4:J2368,J2368)&gt;1,1,0)))</f>
        <v/>
      </c>
      <c r="O2368" s="39">
        <f>IF(L2368&lt;&gt;1,"",IF(J2368="",0,IFERROR(MATCH(J2368,'分け方の表'!$M$4:$M$53,0),0)))</f>
        <v/>
      </c>
      <c r="P2368" s="39">
        <f>IF(L2368&lt;&gt;1,"",IF(SUMPRODUCT((COUNTIFS(C2368,"*"&amp;'分け方の表'!$F$4:$F$23&amp;"*")&gt;0)*('分け方の表'!$F$4:$F$23&lt;&gt;"")*'分け方の表'!$I$4:$I$23)=0,99,1+COUNTIFS('分け方の表'!$I$4:$I$23,"&gt;"&amp;SUMPRODUCT((COUNTIFS(C2368,"*"&amp;'分け方の表'!$F$4:$F$23&amp;"*")&gt;0)*('分け方の表'!$F$4:$F$23&lt;&gt;"")*'分け方の表'!$I$4:$I$23))))</f>
        <v/>
      </c>
      <c r="Q2368" s="39">
        <f>IF(L2368&lt;&gt;1,"",IF(P2368&gt;=99,"",INDEX('分け方の表'!$G$4:$G$23,P2368)&amp;""))</f>
        <v/>
      </c>
      <c r="R2368" s="39">
        <f>IF(L2368&lt;&gt;1,"",IF((F2368="収入")*(G2368="給与")*(E2368&lt;&gt;"")*(COUNTIFS('分け方の表'!$J$4:$J$13,E2368)&gt;0),INDEX('分け方の表'!$K$4:$K$13,MATCH(E2368,'分け方の表'!$J$4:$J$13,0))&amp;"",IFERROR(INDEX('分け方の表'!$C$4:$C$103,MATCH(F2368&amp;"|"&amp;G2368,'分け方の表'!$D$4:$D$103,0))&amp;"",IFERROR(INDEX('分け方の表'!$C$4:$C$103,MATCH(F2368&amp;"|（ほか全部）",'分け方の表'!$D$4:$D$103,0))&amp;"","未分類"))))</f>
        <v/>
      </c>
      <c r="S2368" s="39">
        <f>IF(L2368&lt;&gt;1,"",IF(N2368=1,"",IF(IF(O2368&gt;0,INDEX('分け方の表'!$N$4:$N$53,O2368)&amp;"","")&lt;&gt;"",IF(INDEX('分け方の表'!$N$4:$N$53,O2368)="（数えない）","",INDEX('分け方の表'!$N$4:$N$53,O2368)&amp;""),IF(I2368&amp;""="1",IF((Q2368&lt;&gt;"")*(D2368&lt;0)*(IFERROR(INDEX('入力'!$E$30:$E$88,MATCH(Q2368,'入力'!$A$30:$A$88,0)),"")="貯める・増やす"),Q2368,""),IF(A2368&amp;""="0","",IF(Q2368&lt;&gt;"",Q2368,R2368))))))</f>
        <v/>
      </c>
      <c r="T2368" s="56">
        <f>IF(S2368="","",IF(IFERROR(INDEX('入力'!$E$30:$E$88,MATCH(S2368,'入力'!$A$30:$A$88,0)),"")="入るお金",D2368,-D2368))</f>
        <v/>
      </c>
      <c r="U2368" s="39">
        <f>IF(L2368="","",IF(L2368&lt;&gt;1,"見出しなど",IF(N2368=1,"重なり",IF(S2368="",IF(O2368&gt;0,"数えない（直した）",IF(I2368&amp;""="1","振替",IF(A2368&amp;""="0","計算対象外","数えない"))),IF(COUNTIFS('入力'!$A$30:$A$88,S2368)=0,"一覧にない費目",IF(O2368&gt;0,"直した",IF(S2368="未分類","未分類","OK")))))))</f>
        <v/>
      </c>
    </row>
    <row r="2369">
      <c r="A2369" s="40" t="n"/>
      <c r="B2369" s="34" t="n"/>
      <c r="C2369" s="35" t="n"/>
      <c r="D2369" s="36" t="n"/>
      <c r="E2369" s="35" t="n"/>
      <c r="F2369" s="35" t="n"/>
      <c r="G2369" s="35" t="n"/>
      <c r="H2369" s="35" t="n"/>
      <c r="I2369" s="40" t="n"/>
      <c r="J2369" s="35" t="n"/>
      <c r="L2369" s="39">
        <f>IF(B2369="","",IFERROR(YEAR(B2369)*0+D2369*0+1,0))</f>
        <v/>
      </c>
      <c r="M2369" s="55">
        <f>IF(L2369&lt;&gt;1,"",IF(O2369&gt;0,IF(INDEX('分け方の表'!$O$4:$O$53,O2369)&lt;&gt;"",DATE(YEAR(INDEX('分け方の表'!$O$4:$O$53,O2369)),MONTH(INDEX('分け方の表'!$O$4:$O$53,O2369)),1),DATE(YEAR(B2369),MONTH(B2369),1)),DATE(YEAR(B2369),MONTH(B2369),1)))</f>
        <v/>
      </c>
      <c r="N2369" s="39">
        <f>IF(L2369&lt;&gt;1,"",IF(J2369="",0,IF(COUNTIFS($J$4:J2369,J2369)&gt;1,1,0)))</f>
        <v/>
      </c>
      <c r="O2369" s="39">
        <f>IF(L2369&lt;&gt;1,"",IF(J2369="",0,IFERROR(MATCH(J2369,'分け方の表'!$M$4:$M$53,0),0)))</f>
        <v/>
      </c>
      <c r="P2369" s="39">
        <f>IF(L2369&lt;&gt;1,"",IF(SUMPRODUCT((COUNTIFS(C2369,"*"&amp;'分け方の表'!$F$4:$F$23&amp;"*")&gt;0)*('分け方の表'!$F$4:$F$23&lt;&gt;"")*'分け方の表'!$I$4:$I$23)=0,99,1+COUNTIFS('分け方の表'!$I$4:$I$23,"&gt;"&amp;SUMPRODUCT((COUNTIFS(C2369,"*"&amp;'分け方の表'!$F$4:$F$23&amp;"*")&gt;0)*('分け方の表'!$F$4:$F$23&lt;&gt;"")*'分け方の表'!$I$4:$I$23))))</f>
        <v/>
      </c>
      <c r="Q2369" s="39">
        <f>IF(L2369&lt;&gt;1,"",IF(P2369&gt;=99,"",INDEX('分け方の表'!$G$4:$G$23,P2369)&amp;""))</f>
        <v/>
      </c>
      <c r="R2369" s="39">
        <f>IF(L2369&lt;&gt;1,"",IF((F2369="収入")*(G2369="給与")*(E2369&lt;&gt;"")*(COUNTIFS('分け方の表'!$J$4:$J$13,E2369)&gt;0),INDEX('分け方の表'!$K$4:$K$13,MATCH(E2369,'分け方の表'!$J$4:$J$13,0))&amp;"",IFERROR(INDEX('分け方の表'!$C$4:$C$103,MATCH(F2369&amp;"|"&amp;G2369,'分け方の表'!$D$4:$D$103,0))&amp;"",IFERROR(INDEX('分け方の表'!$C$4:$C$103,MATCH(F2369&amp;"|（ほか全部）",'分け方の表'!$D$4:$D$103,0))&amp;"","未分類"))))</f>
        <v/>
      </c>
      <c r="S2369" s="39">
        <f>IF(L2369&lt;&gt;1,"",IF(N2369=1,"",IF(IF(O2369&gt;0,INDEX('分け方の表'!$N$4:$N$53,O2369)&amp;"","")&lt;&gt;"",IF(INDEX('分け方の表'!$N$4:$N$53,O2369)="（数えない）","",INDEX('分け方の表'!$N$4:$N$53,O2369)&amp;""),IF(I2369&amp;""="1",IF((Q2369&lt;&gt;"")*(D2369&lt;0)*(IFERROR(INDEX('入力'!$E$30:$E$88,MATCH(Q2369,'入力'!$A$30:$A$88,0)),"")="貯める・増やす"),Q2369,""),IF(A2369&amp;""="0","",IF(Q2369&lt;&gt;"",Q2369,R2369))))))</f>
        <v/>
      </c>
      <c r="T2369" s="56">
        <f>IF(S2369="","",IF(IFERROR(INDEX('入力'!$E$30:$E$88,MATCH(S2369,'入力'!$A$30:$A$88,0)),"")="入るお金",D2369,-D2369))</f>
        <v/>
      </c>
      <c r="U2369" s="39">
        <f>IF(L2369="","",IF(L2369&lt;&gt;1,"見出しなど",IF(N2369=1,"重なり",IF(S2369="",IF(O2369&gt;0,"数えない（直した）",IF(I2369&amp;""="1","振替",IF(A2369&amp;""="0","計算対象外","数えない"))),IF(COUNTIFS('入力'!$A$30:$A$88,S2369)=0,"一覧にない費目",IF(O2369&gt;0,"直した",IF(S2369="未分類","未分類","OK")))))))</f>
        <v/>
      </c>
    </row>
    <row r="2370">
      <c r="A2370" s="40" t="n"/>
      <c r="B2370" s="34" t="n"/>
      <c r="C2370" s="35" t="n"/>
      <c r="D2370" s="36" t="n"/>
      <c r="E2370" s="35" t="n"/>
      <c r="F2370" s="35" t="n"/>
      <c r="G2370" s="35" t="n"/>
      <c r="H2370" s="35" t="n"/>
      <c r="I2370" s="40" t="n"/>
      <c r="J2370" s="35" t="n"/>
      <c r="L2370" s="39">
        <f>IF(B2370="","",IFERROR(YEAR(B2370)*0+D2370*0+1,0))</f>
        <v/>
      </c>
      <c r="M2370" s="55">
        <f>IF(L2370&lt;&gt;1,"",IF(O2370&gt;0,IF(INDEX('分け方の表'!$O$4:$O$53,O2370)&lt;&gt;"",DATE(YEAR(INDEX('分け方の表'!$O$4:$O$53,O2370)),MONTH(INDEX('分け方の表'!$O$4:$O$53,O2370)),1),DATE(YEAR(B2370),MONTH(B2370),1)),DATE(YEAR(B2370),MONTH(B2370),1)))</f>
        <v/>
      </c>
      <c r="N2370" s="39">
        <f>IF(L2370&lt;&gt;1,"",IF(J2370="",0,IF(COUNTIFS($J$4:J2370,J2370)&gt;1,1,0)))</f>
        <v/>
      </c>
      <c r="O2370" s="39">
        <f>IF(L2370&lt;&gt;1,"",IF(J2370="",0,IFERROR(MATCH(J2370,'分け方の表'!$M$4:$M$53,0),0)))</f>
        <v/>
      </c>
      <c r="P2370" s="39">
        <f>IF(L2370&lt;&gt;1,"",IF(SUMPRODUCT((COUNTIFS(C2370,"*"&amp;'分け方の表'!$F$4:$F$23&amp;"*")&gt;0)*('分け方の表'!$F$4:$F$23&lt;&gt;"")*'分け方の表'!$I$4:$I$23)=0,99,1+COUNTIFS('分け方の表'!$I$4:$I$23,"&gt;"&amp;SUMPRODUCT((COUNTIFS(C2370,"*"&amp;'分け方の表'!$F$4:$F$23&amp;"*")&gt;0)*('分け方の表'!$F$4:$F$23&lt;&gt;"")*'分け方の表'!$I$4:$I$23))))</f>
        <v/>
      </c>
      <c r="Q2370" s="39">
        <f>IF(L2370&lt;&gt;1,"",IF(P2370&gt;=99,"",INDEX('分け方の表'!$G$4:$G$23,P2370)&amp;""))</f>
        <v/>
      </c>
      <c r="R2370" s="39">
        <f>IF(L2370&lt;&gt;1,"",IF((F2370="収入")*(G2370="給与")*(E2370&lt;&gt;"")*(COUNTIFS('分け方の表'!$J$4:$J$13,E2370)&gt;0),INDEX('分け方の表'!$K$4:$K$13,MATCH(E2370,'分け方の表'!$J$4:$J$13,0))&amp;"",IFERROR(INDEX('分け方の表'!$C$4:$C$103,MATCH(F2370&amp;"|"&amp;G2370,'分け方の表'!$D$4:$D$103,0))&amp;"",IFERROR(INDEX('分け方の表'!$C$4:$C$103,MATCH(F2370&amp;"|（ほか全部）",'分け方の表'!$D$4:$D$103,0))&amp;"","未分類"))))</f>
        <v/>
      </c>
      <c r="S2370" s="39">
        <f>IF(L2370&lt;&gt;1,"",IF(N2370=1,"",IF(IF(O2370&gt;0,INDEX('分け方の表'!$N$4:$N$53,O2370)&amp;"","")&lt;&gt;"",IF(INDEX('分け方の表'!$N$4:$N$53,O2370)="（数えない）","",INDEX('分け方の表'!$N$4:$N$53,O2370)&amp;""),IF(I2370&amp;""="1",IF((Q2370&lt;&gt;"")*(D2370&lt;0)*(IFERROR(INDEX('入力'!$E$30:$E$88,MATCH(Q2370,'入力'!$A$30:$A$88,0)),"")="貯める・増やす"),Q2370,""),IF(A2370&amp;""="0","",IF(Q2370&lt;&gt;"",Q2370,R2370))))))</f>
        <v/>
      </c>
      <c r="T2370" s="56">
        <f>IF(S2370="","",IF(IFERROR(INDEX('入力'!$E$30:$E$88,MATCH(S2370,'入力'!$A$30:$A$88,0)),"")="入るお金",D2370,-D2370))</f>
        <v/>
      </c>
      <c r="U2370" s="39">
        <f>IF(L2370="","",IF(L2370&lt;&gt;1,"見出しなど",IF(N2370=1,"重なり",IF(S2370="",IF(O2370&gt;0,"数えない（直した）",IF(I2370&amp;""="1","振替",IF(A2370&amp;""="0","計算対象外","数えない"))),IF(COUNTIFS('入力'!$A$30:$A$88,S2370)=0,"一覧にない費目",IF(O2370&gt;0,"直した",IF(S2370="未分類","未分類","OK")))))))</f>
        <v/>
      </c>
    </row>
    <row r="2371">
      <c r="A2371" s="40" t="n"/>
      <c r="B2371" s="34" t="n"/>
      <c r="C2371" s="35" t="n"/>
      <c r="D2371" s="36" t="n"/>
      <c r="E2371" s="35" t="n"/>
      <c r="F2371" s="35" t="n"/>
      <c r="G2371" s="35" t="n"/>
      <c r="H2371" s="35" t="n"/>
      <c r="I2371" s="40" t="n"/>
      <c r="J2371" s="35" t="n"/>
      <c r="L2371" s="39">
        <f>IF(B2371="","",IFERROR(YEAR(B2371)*0+D2371*0+1,0))</f>
        <v/>
      </c>
      <c r="M2371" s="55">
        <f>IF(L2371&lt;&gt;1,"",IF(O2371&gt;0,IF(INDEX('分け方の表'!$O$4:$O$53,O2371)&lt;&gt;"",DATE(YEAR(INDEX('分け方の表'!$O$4:$O$53,O2371)),MONTH(INDEX('分け方の表'!$O$4:$O$53,O2371)),1),DATE(YEAR(B2371),MONTH(B2371),1)),DATE(YEAR(B2371),MONTH(B2371),1)))</f>
        <v/>
      </c>
      <c r="N2371" s="39">
        <f>IF(L2371&lt;&gt;1,"",IF(J2371="",0,IF(COUNTIFS($J$4:J2371,J2371)&gt;1,1,0)))</f>
        <v/>
      </c>
      <c r="O2371" s="39">
        <f>IF(L2371&lt;&gt;1,"",IF(J2371="",0,IFERROR(MATCH(J2371,'分け方の表'!$M$4:$M$53,0),0)))</f>
        <v/>
      </c>
      <c r="P2371" s="39">
        <f>IF(L2371&lt;&gt;1,"",IF(SUMPRODUCT((COUNTIFS(C2371,"*"&amp;'分け方の表'!$F$4:$F$23&amp;"*")&gt;0)*('分け方の表'!$F$4:$F$23&lt;&gt;"")*'分け方の表'!$I$4:$I$23)=0,99,1+COUNTIFS('分け方の表'!$I$4:$I$23,"&gt;"&amp;SUMPRODUCT((COUNTIFS(C2371,"*"&amp;'分け方の表'!$F$4:$F$23&amp;"*")&gt;0)*('分け方の表'!$F$4:$F$23&lt;&gt;"")*'分け方の表'!$I$4:$I$23))))</f>
        <v/>
      </c>
      <c r="Q2371" s="39">
        <f>IF(L2371&lt;&gt;1,"",IF(P2371&gt;=99,"",INDEX('分け方の表'!$G$4:$G$23,P2371)&amp;""))</f>
        <v/>
      </c>
      <c r="R2371" s="39">
        <f>IF(L2371&lt;&gt;1,"",IF((F2371="収入")*(G2371="給与")*(E2371&lt;&gt;"")*(COUNTIFS('分け方の表'!$J$4:$J$13,E2371)&gt;0),INDEX('分け方の表'!$K$4:$K$13,MATCH(E2371,'分け方の表'!$J$4:$J$13,0))&amp;"",IFERROR(INDEX('分け方の表'!$C$4:$C$103,MATCH(F2371&amp;"|"&amp;G2371,'分け方の表'!$D$4:$D$103,0))&amp;"",IFERROR(INDEX('分け方の表'!$C$4:$C$103,MATCH(F2371&amp;"|（ほか全部）",'分け方の表'!$D$4:$D$103,0))&amp;"","未分類"))))</f>
        <v/>
      </c>
      <c r="S2371" s="39">
        <f>IF(L2371&lt;&gt;1,"",IF(N2371=1,"",IF(IF(O2371&gt;0,INDEX('分け方の表'!$N$4:$N$53,O2371)&amp;"","")&lt;&gt;"",IF(INDEX('分け方の表'!$N$4:$N$53,O2371)="（数えない）","",INDEX('分け方の表'!$N$4:$N$53,O2371)&amp;""),IF(I2371&amp;""="1",IF((Q2371&lt;&gt;"")*(D2371&lt;0)*(IFERROR(INDEX('入力'!$E$30:$E$88,MATCH(Q2371,'入力'!$A$30:$A$88,0)),"")="貯める・増やす"),Q2371,""),IF(A2371&amp;""="0","",IF(Q2371&lt;&gt;"",Q2371,R2371))))))</f>
        <v/>
      </c>
      <c r="T2371" s="56">
        <f>IF(S2371="","",IF(IFERROR(INDEX('入力'!$E$30:$E$88,MATCH(S2371,'入力'!$A$30:$A$88,0)),"")="入るお金",D2371,-D2371))</f>
        <v/>
      </c>
      <c r="U2371" s="39">
        <f>IF(L2371="","",IF(L2371&lt;&gt;1,"見出しなど",IF(N2371=1,"重なり",IF(S2371="",IF(O2371&gt;0,"数えない（直した）",IF(I2371&amp;""="1","振替",IF(A2371&amp;""="0","計算対象外","数えない"))),IF(COUNTIFS('入力'!$A$30:$A$88,S2371)=0,"一覧にない費目",IF(O2371&gt;0,"直した",IF(S2371="未分類","未分類","OK")))))))</f>
        <v/>
      </c>
    </row>
    <row r="2372">
      <c r="A2372" s="40" t="n"/>
      <c r="B2372" s="34" t="n"/>
      <c r="C2372" s="35" t="n"/>
      <c r="D2372" s="36" t="n"/>
      <c r="E2372" s="35" t="n"/>
      <c r="F2372" s="35" t="n"/>
      <c r="G2372" s="35" t="n"/>
      <c r="H2372" s="35" t="n"/>
      <c r="I2372" s="40" t="n"/>
      <c r="J2372" s="35" t="n"/>
      <c r="L2372" s="39">
        <f>IF(B2372="","",IFERROR(YEAR(B2372)*0+D2372*0+1,0))</f>
        <v/>
      </c>
      <c r="M2372" s="55">
        <f>IF(L2372&lt;&gt;1,"",IF(O2372&gt;0,IF(INDEX('分け方の表'!$O$4:$O$53,O2372)&lt;&gt;"",DATE(YEAR(INDEX('分け方の表'!$O$4:$O$53,O2372)),MONTH(INDEX('分け方の表'!$O$4:$O$53,O2372)),1),DATE(YEAR(B2372),MONTH(B2372),1)),DATE(YEAR(B2372),MONTH(B2372),1)))</f>
        <v/>
      </c>
      <c r="N2372" s="39">
        <f>IF(L2372&lt;&gt;1,"",IF(J2372="",0,IF(COUNTIFS($J$4:J2372,J2372)&gt;1,1,0)))</f>
        <v/>
      </c>
      <c r="O2372" s="39">
        <f>IF(L2372&lt;&gt;1,"",IF(J2372="",0,IFERROR(MATCH(J2372,'分け方の表'!$M$4:$M$53,0),0)))</f>
        <v/>
      </c>
      <c r="P2372" s="39">
        <f>IF(L2372&lt;&gt;1,"",IF(SUMPRODUCT((COUNTIFS(C2372,"*"&amp;'分け方の表'!$F$4:$F$23&amp;"*")&gt;0)*('分け方の表'!$F$4:$F$23&lt;&gt;"")*'分け方の表'!$I$4:$I$23)=0,99,1+COUNTIFS('分け方の表'!$I$4:$I$23,"&gt;"&amp;SUMPRODUCT((COUNTIFS(C2372,"*"&amp;'分け方の表'!$F$4:$F$23&amp;"*")&gt;0)*('分け方の表'!$F$4:$F$23&lt;&gt;"")*'分け方の表'!$I$4:$I$23))))</f>
        <v/>
      </c>
      <c r="Q2372" s="39">
        <f>IF(L2372&lt;&gt;1,"",IF(P2372&gt;=99,"",INDEX('分け方の表'!$G$4:$G$23,P2372)&amp;""))</f>
        <v/>
      </c>
      <c r="R2372" s="39">
        <f>IF(L2372&lt;&gt;1,"",IF((F2372="収入")*(G2372="給与")*(E2372&lt;&gt;"")*(COUNTIFS('分け方の表'!$J$4:$J$13,E2372)&gt;0),INDEX('分け方の表'!$K$4:$K$13,MATCH(E2372,'分け方の表'!$J$4:$J$13,0))&amp;"",IFERROR(INDEX('分け方の表'!$C$4:$C$103,MATCH(F2372&amp;"|"&amp;G2372,'分け方の表'!$D$4:$D$103,0))&amp;"",IFERROR(INDEX('分け方の表'!$C$4:$C$103,MATCH(F2372&amp;"|（ほか全部）",'分け方の表'!$D$4:$D$103,0))&amp;"","未分類"))))</f>
        <v/>
      </c>
      <c r="S2372" s="39">
        <f>IF(L2372&lt;&gt;1,"",IF(N2372=1,"",IF(IF(O2372&gt;0,INDEX('分け方の表'!$N$4:$N$53,O2372)&amp;"","")&lt;&gt;"",IF(INDEX('分け方の表'!$N$4:$N$53,O2372)="（数えない）","",INDEX('分け方の表'!$N$4:$N$53,O2372)&amp;""),IF(I2372&amp;""="1",IF((Q2372&lt;&gt;"")*(D2372&lt;0)*(IFERROR(INDEX('入力'!$E$30:$E$88,MATCH(Q2372,'入力'!$A$30:$A$88,0)),"")="貯める・増やす"),Q2372,""),IF(A2372&amp;""="0","",IF(Q2372&lt;&gt;"",Q2372,R2372))))))</f>
        <v/>
      </c>
      <c r="T2372" s="56">
        <f>IF(S2372="","",IF(IFERROR(INDEX('入力'!$E$30:$E$88,MATCH(S2372,'入力'!$A$30:$A$88,0)),"")="入るお金",D2372,-D2372))</f>
        <v/>
      </c>
      <c r="U2372" s="39">
        <f>IF(L2372="","",IF(L2372&lt;&gt;1,"見出しなど",IF(N2372=1,"重なり",IF(S2372="",IF(O2372&gt;0,"数えない（直した）",IF(I2372&amp;""="1","振替",IF(A2372&amp;""="0","計算対象外","数えない"))),IF(COUNTIFS('入力'!$A$30:$A$88,S2372)=0,"一覧にない費目",IF(O2372&gt;0,"直した",IF(S2372="未分類","未分類","OK")))))))</f>
        <v/>
      </c>
    </row>
    <row r="2373">
      <c r="A2373" s="40" t="n"/>
      <c r="B2373" s="34" t="n"/>
      <c r="C2373" s="35" t="n"/>
      <c r="D2373" s="36" t="n"/>
      <c r="E2373" s="35" t="n"/>
      <c r="F2373" s="35" t="n"/>
      <c r="G2373" s="35" t="n"/>
      <c r="H2373" s="35" t="n"/>
      <c r="I2373" s="40" t="n"/>
      <c r="J2373" s="35" t="n"/>
      <c r="L2373" s="39">
        <f>IF(B2373="","",IFERROR(YEAR(B2373)*0+D2373*0+1,0))</f>
        <v/>
      </c>
      <c r="M2373" s="55">
        <f>IF(L2373&lt;&gt;1,"",IF(O2373&gt;0,IF(INDEX('分け方の表'!$O$4:$O$53,O2373)&lt;&gt;"",DATE(YEAR(INDEX('分け方の表'!$O$4:$O$53,O2373)),MONTH(INDEX('分け方の表'!$O$4:$O$53,O2373)),1),DATE(YEAR(B2373),MONTH(B2373),1)),DATE(YEAR(B2373),MONTH(B2373),1)))</f>
        <v/>
      </c>
      <c r="N2373" s="39">
        <f>IF(L2373&lt;&gt;1,"",IF(J2373="",0,IF(COUNTIFS($J$4:J2373,J2373)&gt;1,1,0)))</f>
        <v/>
      </c>
      <c r="O2373" s="39">
        <f>IF(L2373&lt;&gt;1,"",IF(J2373="",0,IFERROR(MATCH(J2373,'分け方の表'!$M$4:$M$53,0),0)))</f>
        <v/>
      </c>
      <c r="P2373" s="39">
        <f>IF(L2373&lt;&gt;1,"",IF(SUMPRODUCT((COUNTIFS(C2373,"*"&amp;'分け方の表'!$F$4:$F$23&amp;"*")&gt;0)*('分け方の表'!$F$4:$F$23&lt;&gt;"")*'分け方の表'!$I$4:$I$23)=0,99,1+COUNTIFS('分け方の表'!$I$4:$I$23,"&gt;"&amp;SUMPRODUCT((COUNTIFS(C2373,"*"&amp;'分け方の表'!$F$4:$F$23&amp;"*")&gt;0)*('分け方の表'!$F$4:$F$23&lt;&gt;"")*'分け方の表'!$I$4:$I$23))))</f>
        <v/>
      </c>
      <c r="Q2373" s="39">
        <f>IF(L2373&lt;&gt;1,"",IF(P2373&gt;=99,"",INDEX('分け方の表'!$G$4:$G$23,P2373)&amp;""))</f>
        <v/>
      </c>
      <c r="R2373" s="39">
        <f>IF(L2373&lt;&gt;1,"",IF((F2373="収入")*(G2373="給与")*(E2373&lt;&gt;"")*(COUNTIFS('分け方の表'!$J$4:$J$13,E2373)&gt;0),INDEX('分け方の表'!$K$4:$K$13,MATCH(E2373,'分け方の表'!$J$4:$J$13,0))&amp;"",IFERROR(INDEX('分け方の表'!$C$4:$C$103,MATCH(F2373&amp;"|"&amp;G2373,'分け方の表'!$D$4:$D$103,0))&amp;"",IFERROR(INDEX('分け方の表'!$C$4:$C$103,MATCH(F2373&amp;"|（ほか全部）",'分け方の表'!$D$4:$D$103,0))&amp;"","未分類"))))</f>
        <v/>
      </c>
      <c r="S2373" s="39">
        <f>IF(L2373&lt;&gt;1,"",IF(N2373=1,"",IF(IF(O2373&gt;0,INDEX('分け方の表'!$N$4:$N$53,O2373)&amp;"","")&lt;&gt;"",IF(INDEX('分け方の表'!$N$4:$N$53,O2373)="（数えない）","",INDEX('分け方の表'!$N$4:$N$53,O2373)&amp;""),IF(I2373&amp;""="1",IF((Q2373&lt;&gt;"")*(D2373&lt;0)*(IFERROR(INDEX('入力'!$E$30:$E$88,MATCH(Q2373,'入力'!$A$30:$A$88,0)),"")="貯める・増やす"),Q2373,""),IF(A2373&amp;""="0","",IF(Q2373&lt;&gt;"",Q2373,R2373))))))</f>
        <v/>
      </c>
      <c r="T2373" s="56">
        <f>IF(S2373="","",IF(IFERROR(INDEX('入力'!$E$30:$E$88,MATCH(S2373,'入力'!$A$30:$A$88,0)),"")="入るお金",D2373,-D2373))</f>
        <v/>
      </c>
      <c r="U2373" s="39">
        <f>IF(L2373="","",IF(L2373&lt;&gt;1,"見出しなど",IF(N2373=1,"重なり",IF(S2373="",IF(O2373&gt;0,"数えない（直した）",IF(I2373&amp;""="1","振替",IF(A2373&amp;""="0","計算対象外","数えない"))),IF(COUNTIFS('入力'!$A$30:$A$88,S2373)=0,"一覧にない費目",IF(O2373&gt;0,"直した",IF(S2373="未分類","未分類","OK")))))))</f>
        <v/>
      </c>
    </row>
    <row r="2374">
      <c r="A2374" s="40" t="n"/>
      <c r="B2374" s="34" t="n"/>
      <c r="C2374" s="35" t="n"/>
      <c r="D2374" s="36" t="n"/>
      <c r="E2374" s="35" t="n"/>
      <c r="F2374" s="35" t="n"/>
      <c r="G2374" s="35" t="n"/>
      <c r="H2374" s="35" t="n"/>
      <c r="I2374" s="40" t="n"/>
      <c r="J2374" s="35" t="n"/>
      <c r="L2374" s="39">
        <f>IF(B2374="","",IFERROR(YEAR(B2374)*0+D2374*0+1,0))</f>
        <v/>
      </c>
      <c r="M2374" s="55">
        <f>IF(L2374&lt;&gt;1,"",IF(O2374&gt;0,IF(INDEX('分け方の表'!$O$4:$O$53,O2374)&lt;&gt;"",DATE(YEAR(INDEX('分け方の表'!$O$4:$O$53,O2374)),MONTH(INDEX('分け方の表'!$O$4:$O$53,O2374)),1),DATE(YEAR(B2374),MONTH(B2374),1)),DATE(YEAR(B2374),MONTH(B2374),1)))</f>
        <v/>
      </c>
      <c r="N2374" s="39">
        <f>IF(L2374&lt;&gt;1,"",IF(J2374="",0,IF(COUNTIFS($J$4:J2374,J2374)&gt;1,1,0)))</f>
        <v/>
      </c>
      <c r="O2374" s="39">
        <f>IF(L2374&lt;&gt;1,"",IF(J2374="",0,IFERROR(MATCH(J2374,'分け方の表'!$M$4:$M$53,0),0)))</f>
        <v/>
      </c>
      <c r="P2374" s="39">
        <f>IF(L2374&lt;&gt;1,"",IF(SUMPRODUCT((COUNTIFS(C2374,"*"&amp;'分け方の表'!$F$4:$F$23&amp;"*")&gt;0)*('分け方の表'!$F$4:$F$23&lt;&gt;"")*'分け方の表'!$I$4:$I$23)=0,99,1+COUNTIFS('分け方の表'!$I$4:$I$23,"&gt;"&amp;SUMPRODUCT((COUNTIFS(C2374,"*"&amp;'分け方の表'!$F$4:$F$23&amp;"*")&gt;0)*('分け方の表'!$F$4:$F$23&lt;&gt;"")*'分け方の表'!$I$4:$I$23))))</f>
        <v/>
      </c>
      <c r="Q2374" s="39">
        <f>IF(L2374&lt;&gt;1,"",IF(P2374&gt;=99,"",INDEX('分け方の表'!$G$4:$G$23,P2374)&amp;""))</f>
        <v/>
      </c>
      <c r="R2374" s="39">
        <f>IF(L2374&lt;&gt;1,"",IF((F2374="収入")*(G2374="給与")*(E2374&lt;&gt;"")*(COUNTIFS('分け方の表'!$J$4:$J$13,E2374)&gt;0),INDEX('分け方の表'!$K$4:$K$13,MATCH(E2374,'分け方の表'!$J$4:$J$13,0))&amp;"",IFERROR(INDEX('分け方の表'!$C$4:$C$103,MATCH(F2374&amp;"|"&amp;G2374,'分け方の表'!$D$4:$D$103,0))&amp;"",IFERROR(INDEX('分け方の表'!$C$4:$C$103,MATCH(F2374&amp;"|（ほか全部）",'分け方の表'!$D$4:$D$103,0))&amp;"","未分類"))))</f>
        <v/>
      </c>
      <c r="S2374" s="39">
        <f>IF(L2374&lt;&gt;1,"",IF(N2374=1,"",IF(IF(O2374&gt;0,INDEX('分け方の表'!$N$4:$N$53,O2374)&amp;"","")&lt;&gt;"",IF(INDEX('分け方の表'!$N$4:$N$53,O2374)="（数えない）","",INDEX('分け方の表'!$N$4:$N$53,O2374)&amp;""),IF(I2374&amp;""="1",IF((Q2374&lt;&gt;"")*(D2374&lt;0)*(IFERROR(INDEX('入力'!$E$30:$E$88,MATCH(Q2374,'入力'!$A$30:$A$88,0)),"")="貯める・増やす"),Q2374,""),IF(A2374&amp;""="0","",IF(Q2374&lt;&gt;"",Q2374,R2374))))))</f>
        <v/>
      </c>
      <c r="T2374" s="56">
        <f>IF(S2374="","",IF(IFERROR(INDEX('入力'!$E$30:$E$88,MATCH(S2374,'入力'!$A$30:$A$88,0)),"")="入るお金",D2374,-D2374))</f>
        <v/>
      </c>
      <c r="U2374" s="39">
        <f>IF(L2374="","",IF(L2374&lt;&gt;1,"見出しなど",IF(N2374=1,"重なり",IF(S2374="",IF(O2374&gt;0,"数えない（直した）",IF(I2374&amp;""="1","振替",IF(A2374&amp;""="0","計算対象外","数えない"))),IF(COUNTIFS('入力'!$A$30:$A$88,S2374)=0,"一覧にない費目",IF(O2374&gt;0,"直した",IF(S2374="未分類","未分類","OK")))))))</f>
        <v/>
      </c>
    </row>
    <row r="2375">
      <c r="A2375" s="40" t="n"/>
      <c r="B2375" s="34" t="n"/>
      <c r="C2375" s="35" t="n"/>
      <c r="D2375" s="36" t="n"/>
      <c r="E2375" s="35" t="n"/>
      <c r="F2375" s="35" t="n"/>
      <c r="G2375" s="35" t="n"/>
      <c r="H2375" s="35" t="n"/>
      <c r="I2375" s="40" t="n"/>
      <c r="J2375" s="35" t="n"/>
      <c r="L2375" s="39">
        <f>IF(B2375="","",IFERROR(YEAR(B2375)*0+D2375*0+1,0))</f>
        <v/>
      </c>
      <c r="M2375" s="55">
        <f>IF(L2375&lt;&gt;1,"",IF(O2375&gt;0,IF(INDEX('分け方の表'!$O$4:$O$53,O2375)&lt;&gt;"",DATE(YEAR(INDEX('分け方の表'!$O$4:$O$53,O2375)),MONTH(INDEX('分け方の表'!$O$4:$O$53,O2375)),1),DATE(YEAR(B2375),MONTH(B2375),1)),DATE(YEAR(B2375),MONTH(B2375),1)))</f>
        <v/>
      </c>
      <c r="N2375" s="39">
        <f>IF(L2375&lt;&gt;1,"",IF(J2375="",0,IF(COUNTIFS($J$4:J2375,J2375)&gt;1,1,0)))</f>
        <v/>
      </c>
      <c r="O2375" s="39">
        <f>IF(L2375&lt;&gt;1,"",IF(J2375="",0,IFERROR(MATCH(J2375,'分け方の表'!$M$4:$M$53,0),0)))</f>
        <v/>
      </c>
      <c r="P2375" s="39">
        <f>IF(L2375&lt;&gt;1,"",IF(SUMPRODUCT((COUNTIFS(C2375,"*"&amp;'分け方の表'!$F$4:$F$23&amp;"*")&gt;0)*('分け方の表'!$F$4:$F$23&lt;&gt;"")*'分け方の表'!$I$4:$I$23)=0,99,1+COUNTIFS('分け方の表'!$I$4:$I$23,"&gt;"&amp;SUMPRODUCT((COUNTIFS(C2375,"*"&amp;'分け方の表'!$F$4:$F$23&amp;"*")&gt;0)*('分け方の表'!$F$4:$F$23&lt;&gt;"")*'分け方の表'!$I$4:$I$23))))</f>
        <v/>
      </c>
      <c r="Q2375" s="39">
        <f>IF(L2375&lt;&gt;1,"",IF(P2375&gt;=99,"",INDEX('分け方の表'!$G$4:$G$23,P2375)&amp;""))</f>
        <v/>
      </c>
      <c r="R2375" s="39">
        <f>IF(L2375&lt;&gt;1,"",IF((F2375="収入")*(G2375="給与")*(E2375&lt;&gt;"")*(COUNTIFS('分け方の表'!$J$4:$J$13,E2375)&gt;0),INDEX('分け方の表'!$K$4:$K$13,MATCH(E2375,'分け方の表'!$J$4:$J$13,0))&amp;"",IFERROR(INDEX('分け方の表'!$C$4:$C$103,MATCH(F2375&amp;"|"&amp;G2375,'分け方の表'!$D$4:$D$103,0))&amp;"",IFERROR(INDEX('分け方の表'!$C$4:$C$103,MATCH(F2375&amp;"|（ほか全部）",'分け方の表'!$D$4:$D$103,0))&amp;"","未分類"))))</f>
        <v/>
      </c>
      <c r="S2375" s="39">
        <f>IF(L2375&lt;&gt;1,"",IF(N2375=1,"",IF(IF(O2375&gt;0,INDEX('分け方の表'!$N$4:$N$53,O2375)&amp;"","")&lt;&gt;"",IF(INDEX('分け方の表'!$N$4:$N$53,O2375)="（数えない）","",INDEX('分け方の表'!$N$4:$N$53,O2375)&amp;""),IF(I2375&amp;""="1",IF((Q2375&lt;&gt;"")*(D2375&lt;0)*(IFERROR(INDEX('入力'!$E$30:$E$88,MATCH(Q2375,'入力'!$A$30:$A$88,0)),"")="貯める・増やす"),Q2375,""),IF(A2375&amp;""="0","",IF(Q2375&lt;&gt;"",Q2375,R2375))))))</f>
        <v/>
      </c>
      <c r="T2375" s="56">
        <f>IF(S2375="","",IF(IFERROR(INDEX('入力'!$E$30:$E$88,MATCH(S2375,'入力'!$A$30:$A$88,0)),"")="入るお金",D2375,-D2375))</f>
        <v/>
      </c>
      <c r="U2375" s="39">
        <f>IF(L2375="","",IF(L2375&lt;&gt;1,"見出しなど",IF(N2375=1,"重なり",IF(S2375="",IF(O2375&gt;0,"数えない（直した）",IF(I2375&amp;""="1","振替",IF(A2375&amp;""="0","計算対象外","数えない"))),IF(COUNTIFS('入力'!$A$30:$A$88,S2375)=0,"一覧にない費目",IF(O2375&gt;0,"直した",IF(S2375="未分類","未分類","OK")))))))</f>
        <v/>
      </c>
    </row>
    <row r="2376">
      <c r="A2376" s="40" t="n"/>
      <c r="B2376" s="34" t="n"/>
      <c r="C2376" s="35" t="n"/>
      <c r="D2376" s="36" t="n"/>
      <c r="E2376" s="35" t="n"/>
      <c r="F2376" s="35" t="n"/>
      <c r="G2376" s="35" t="n"/>
      <c r="H2376" s="35" t="n"/>
      <c r="I2376" s="40" t="n"/>
      <c r="J2376" s="35" t="n"/>
      <c r="L2376" s="39">
        <f>IF(B2376="","",IFERROR(YEAR(B2376)*0+D2376*0+1,0))</f>
        <v/>
      </c>
      <c r="M2376" s="55">
        <f>IF(L2376&lt;&gt;1,"",IF(O2376&gt;0,IF(INDEX('分け方の表'!$O$4:$O$53,O2376)&lt;&gt;"",DATE(YEAR(INDEX('分け方の表'!$O$4:$O$53,O2376)),MONTH(INDEX('分け方の表'!$O$4:$O$53,O2376)),1),DATE(YEAR(B2376),MONTH(B2376),1)),DATE(YEAR(B2376),MONTH(B2376),1)))</f>
        <v/>
      </c>
      <c r="N2376" s="39">
        <f>IF(L2376&lt;&gt;1,"",IF(J2376="",0,IF(COUNTIFS($J$4:J2376,J2376)&gt;1,1,0)))</f>
        <v/>
      </c>
      <c r="O2376" s="39">
        <f>IF(L2376&lt;&gt;1,"",IF(J2376="",0,IFERROR(MATCH(J2376,'分け方の表'!$M$4:$M$53,0),0)))</f>
        <v/>
      </c>
      <c r="P2376" s="39">
        <f>IF(L2376&lt;&gt;1,"",IF(SUMPRODUCT((COUNTIFS(C2376,"*"&amp;'分け方の表'!$F$4:$F$23&amp;"*")&gt;0)*('分け方の表'!$F$4:$F$23&lt;&gt;"")*'分け方の表'!$I$4:$I$23)=0,99,1+COUNTIFS('分け方の表'!$I$4:$I$23,"&gt;"&amp;SUMPRODUCT((COUNTIFS(C2376,"*"&amp;'分け方の表'!$F$4:$F$23&amp;"*")&gt;0)*('分け方の表'!$F$4:$F$23&lt;&gt;"")*'分け方の表'!$I$4:$I$23))))</f>
        <v/>
      </c>
      <c r="Q2376" s="39">
        <f>IF(L2376&lt;&gt;1,"",IF(P2376&gt;=99,"",INDEX('分け方の表'!$G$4:$G$23,P2376)&amp;""))</f>
        <v/>
      </c>
      <c r="R2376" s="39">
        <f>IF(L2376&lt;&gt;1,"",IF((F2376="収入")*(G2376="給与")*(E2376&lt;&gt;"")*(COUNTIFS('分け方の表'!$J$4:$J$13,E2376)&gt;0),INDEX('分け方の表'!$K$4:$K$13,MATCH(E2376,'分け方の表'!$J$4:$J$13,0))&amp;"",IFERROR(INDEX('分け方の表'!$C$4:$C$103,MATCH(F2376&amp;"|"&amp;G2376,'分け方の表'!$D$4:$D$103,0))&amp;"",IFERROR(INDEX('分け方の表'!$C$4:$C$103,MATCH(F2376&amp;"|（ほか全部）",'分け方の表'!$D$4:$D$103,0))&amp;"","未分類"))))</f>
        <v/>
      </c>
      <c r="S2376" s="39">
        <f>IF(L2376&lt;&gt;1,"",IF(N2376=1,"",IF(IF(O2376&gt;0,INDEX('分け方の表'!$N$4:$N$53,O2376)&amp;"","")&lt;&gt;"",IF(INDEX('分け方の表'!$N$4:$N$53,O2376)="（数えない）","",INDEX('分け方の表'!$N$4:$N$53,O2376)&amp;""),IF(I2376&amp;""="1",IF((Q2376&lt;&gt;"")*(D2376&lt;0)*(IFERROR(INDEX('入力'!$E$30:$E$88,MATCH(Q2376,'入力'!$A$30:$A$88,0)),"")="貯める・増やす"),Q2376,""),IF(A2376&amp;""="0","",IF(Q2376&lt;&gt;"",Q2376,R2376))))))</f>
        <v/>
      </c>
      <c r="T2376" s="56">
        <f>IF(S2376="","",IF(IFERROR(INDEX('入力'!$E$30:$E$88,MATCH(S2376,'入力'!$A$30:$A$88,0)),"")="入るお金",D2376,-D2376))</f>
        <v/>
      </c>
      <c r="U2376" s="39">
        <f>IF(L2376="","",IF(L2376&lt;&gt;1,"見出しなど",IF(N2376=1,"重なり",IF(S2376="",IF(O2376&gt;0,"数えない（直した）",IF(I2376&amp;""="1","振替",IF(A2376&amp;""="0","計算対象外","数えない"))),IF(COUNTIFS('入力'!$A$30:$A$88,S2376)=0,"一覧にない費目",IF(O2376&gt;0,"直した",IF(S2376="未分類","未分類","OK")))))))</f>
        <v/>
      </c>
    </row>
    <row r="2377">
      <c r="A2377" s="40" t="n"/>
      <c r="B2377" s="34" t="n"/>
      <c r="C2377" s="35" t="n"/>
      <c r="D2377" s="36" t="n"/>
      <c r="E2377" s="35" t="n"/>
      <c r="F2377" s="35" t="n"/>
      <c r="G2377" s="35" t="n"/>
      <c r="H2377" s="35" t="n"/>
      <c r="I2377" s="40" t="n"/>
      <c r="J2377" s="35" t="n"/>
      <c r="L2377" s="39">
        <f>IF(B2377="","",IFERROR(YEAR(B2377)*0+D2377*0+1,0))</f>
        <v/>
      </c>
      <c r="M2377" s="55">
        <f>IF(L2377&lt;&gt;1,"",IF(O2377&gt;0,IF(INDEX('分け方の表'!$O$4:$O$53,O2377)&lt;&gt;"",DATE(YEAR(INDEX('分け方の表'!$O$4:$O$53,O2377)),MONTH(INDEX('分け方の表'!$O$4:$O$53,O2377)),1),DATE(YEAR(B2377),MONTH(B2377),1)),DATE(YEAR(B2377),MONTH(B2377),1)))</f>
        <v/>
      </c>
      <c r="N2377" s="39">
        <f>IF(L2377&lt;&gt;1,"",IF(J2377="",0,IF(COUNTIFS($J$4:J2377,J2377)&gt;1,1,0)))</f>
        <v/>
      </c>
      <c r="O2377" s="39">
        <f>IF(L2377&lt;&gt;1,"",IF(J2377="",0,IFERROR(MATCH(J2377,'分け方の表'!$M$4:$M$53,0),0)))</f>
        <v/>
      </c>
      <c r="P2377" s="39">
        <f>IF(L2377&lt;&gt;1,"",IF(SUMPRODUCT((COUNTIFS(C2377,"*"&amp;'分け方の表'!$F$4:$F$23&amp;"*")&gt;0)*('分け方の表'!$F$4:$F$23&lt;&gt;"")*'分け方の表'!$I$4:$I$23)=0,99,1+COUNTIFS('分け方の表'!$I$4:$I$23,"&gt;"&amp;SUMPRODUCT((COUNTIFS(C2377,"*"&amp;'分け方の表'!$F$4:$F$23&amp;"*")&gt;0)*('分け方の表'!$F$4:$F$23&lt;&gt;"")*'分け方の表'!$I$4:$I$23))))</f>
        <v/>
      </c>
      <c r="Q2377" s="39">
        <f>IF(L2377&lt;&gt;1,"",IF(P2377&gt;=99,"",INDEX('分け方の表'!$G$4:$G$23,P2377)&amp;""))</f>
        <v/>
      </c>
      <c r="R2377" s="39">
        <f>IF(L2377&lt;&gt;1,"",IF((F2377="収入")*(G2377="給与")*(E2377&lt;&gt;"")*(COUNTIFS('分け方の表'!$J$4:$J$13,E2377)&gt;0),INDEX('分け方の表'!$K$4:$K$13,MATCH(E2377,'分け方の表'!$J$4:$J$13,0))&amp;"",IFERROR(INDEX('分け方の表'!$C$4:$C$103,MATCH(F2377&amp;"|"&amp;G2377,'分け方の表'!$D$4:$D$103,0))&amp;"",IFERROR(INDEX('分け方の表'!$C$4:$C$103,MATCH(F2377&amp;"|（ほか全部）",'分け方の表'!$D$4:$D$103,0))&amp;"","未分類"))))</f>
        <v/>
      </c>
      <c r="S2377" s="39">
        <f>IF(L2377&lt;&gt;1,"",IF(N2377=1,"",IF(IF(O2377&gt;0,INDEX('分け方の表'!$N$4:$N$53,O2377)&amp;"","")&lt;&gt;"",IF(INDEX('分け方の表'!$N$4:$N$53,O2377)="（数えない）","",INDEX('分け方の表'!$N$4:$N$53,O2377)&amp;""),IF(I2377&amp;""="1",IF((Q2377&lt;&gt;"")*(D2377&lt;0)*(IFERROR(INDEX('入力'!$E$30:$E$88,MATCH(Q2377,'入力'!$A$30:$A$88,0)),"")="貯める・増やす"),Q2377,""),IF(A2377&amp;""="0","",IF(Q2377&lt;&gt;"",Q2377,R2377))))))</f>
        <v/>
      </c>
      <c r="T2377" s="56">
        <f>IF(S2377="","",IF(IFERROR(INDEX('入力'!$E$30:$E$88,MATCH(S2377,'入力'!$A$30:$A$88,0)),"")="入るお金",D2377,-D2377))</f>
        <v/>
      </c>
      <c r="U2377" s="39">
        <f>IF(L2377="","",IF(L2377&lt;&gt;1,"見出しなど",IF(N2377=1,"重なり",IF(S2377="",IF(O2377&gt;0,"数えない（直した）",IF(I2377&amp;""="1","振替",IF(A2377&amp;""="0","計算対象外","数えない"))),IF(COUNTIFS('入力'!$A$30:$A$88,S2377)=0,"一覧にない費目",IF(O2377&gt;0,"直した",IF(S2377="未分類","未分類","OK")))))))</f>
        <v/>
      </c>
    </row>
    <row r="2378">
      <c r="A2378" s="40" t="n"/>
      <c r="B2378" s="34" t="n"/>
      <c r="C2378" s="35" t="n"/>
      <c r="D2378" s="36" t="n"/>
      <c r="E2378" s="35" t="n"/>
      <c r="F2378" s="35" t="n"/>
      <c r="G2378" s="35" t="n"/>
      <c r="H2378" s="35" t="n"/>
      <c r="I2378" s="40" t="n"/>
      <c r="J2378" s="35" t="n"/>
      <c r="L2378" s="39">
        <f>IF(B2378="","",IFERROR(YEAR(B2378)*0+D2378*0+1,0))</f>
        <v/>
      </c>
      <c r="M2378" s="55">
        <f>IF(L2378&lt;&gt;1,"",IF(O2378&gt;0,IF(INDEX('分け方の表'!$O$4:$O$53,O2378)&lt;&gt;"",DATE(YEAR(INDEX('分け方の表'!$O$4:$O$53,O2378)),MONTH(INDEX('分け方の表'!$O$4:$O$53,O2378)),1),DATE(YEAR(B2378),MONTH(B2378),1)),DATE(YEAR(B2378),MONTH(B2378),1)))</f>
        <v/>
      </c>
      <c r="N2378" s="39">
        <f>IF(L2378&lt;&gt;1,"",IF(J2378="",0,IF(COUNTIFS($J$4:J2378,J2378)&gt;1,1,0)))</f>
        <v/>
      </c>
      <c r="O2378" s="39">
        <f>IF(L2378&lt;&gt;1,"",IF(J2378="",0,IFERROR(MATCH(J2378,'分け方の表'!$M$4:$M$53,0),0)))</f>
        <v/>
      </c>
      <c r="P2378" s="39">
        <f>IF(L2378&lt;&gt;1,"",IF(SUMPRODUCT((COUNTIFS(C2378,"*"&amp;'分け方の表'!$F$4:$F$23&amp;"*")&gt;0)*('分け方の表'!$F$4:$F$23&lt;&gt;"")*'分け方の表'!$I$4:$I$23)=0,99,1+COUNTIFS('分け方の表'!$I$4:$I$23,"&gt;"&amp;SUMPRODUCT((COUNTIFS(C2378,"*"&amp;'分け方の表'!$F$4:$F$23&amp;"*")&gt;0)*('分け方の表'!$F$4:$F$23&lt;&gt;"")*'分け方の表'!$I$4:$I$23))))</f>
        <v/>
      </c>
      <c r="Q2378" s="39">
        <f>IF(L2378&lt;&gt;1,"",IF(P2378&gt;=99,"",INDEX('分け方の表'!$G$4:$G$23,P2378)&amp;""))</f>
        <v/>
      </c>
      <c r="R2378" s="39">
        <f>IF(L2378&lt;&gt;1,"",IF((F2378="収入")*(G2378="給与")*(E2378&lt;&gt;"")*(COUNTIFS('分け方の表'!$J$4:$J$13,E2378)&gt;0),INDEX('分け方の表'!$K$4:$K$13,MATCH(E2378,'分け方の表'!$J$4:$J$13,0))&amp;"",IFERROR(INDEX('分け方の表'!$C$4:$C$103,MATCH(F2378&amp;"|"&amp;G2378,'分け方の表'!$D$4:$D$103,0))&amp;"",IFERROR(INDEX('分け方の表'!$C$4:$C$103,MATCH(F2378&amp;"|（ほか全部）",'分け方の表'!$D$4:$D$103,0))&amp;"","未分類"))))</f>
        <v/>
      </c>
      <c r="S2378" s="39">
        <f>IF(L2378&lt;&gt;1,"",IF(N2378=1,"",IF(IF(O2378&gt;0,INDEX('分け方の表'!$N$4:$N$53,O2378)&amp;"","")&lt;&gt;"",IF(INDEX('分け方の表'!$N$4:$N$53,O2378)="（数えない）","",INDEX('分け方の表'!$N$4:$N$53,O2378)&amp;""),IF(I2378&amp;""="1",IF((Q2378&lt;&gt;"")*(D2378&lt;0)*(IFERROR(INDEX('入力'!$E$30:$E$88,MATCH(Q2378,'入力'!$A$30:$A$88,0)),"")="貯める・増やす"),Q2378,""),IF(A2378&amp;""="0","",IF(Q2378&lt;&gt;"",Q2378,R2378))))))</f>
        <v/>
      </c>
      <c r="T2378" s="56">
        <f>IF(S2378="","",IF(IFERROR(INDEX('入力'!$E$30:$E$88,MATCH(S2378,'入力'!$A$30:$A$88,0)),"")="入るお金",D2378,-D2378))</f>
        <v/>
      </c>
      <c r="U2378" s="39">
        <f>IF(L2378="","",IF(L2378&lt;&gt;1,"見出しなど",IF(N2378=1,"重なり",IF(S2378="",IF(O2378&gt;0,"数えない（直した）",IF(I2378&amp;""="1","振替",IF(A2378&amp;""="0","計算対象外","数えない"))),IF(COUNTIFS('入力'!$A$30:$A$88,S2378)=0,"一覧にない費目",IF(O2378&gt;0,"直した",IF(S2378="未分類","未分類","OK")))))))</f>
        <v/>
      </c>
    </row>
    <row r="2379">
      <c r="A2379" s="40" t="n"/>
      <c r="B2379" s="34" t="n"/>
      <c r="C2379" s="35" t="n"/>
      <c r="D2379" s="36" t="n"/>
      <c r="E2379" s="35" t="n"/>
      <c r="F2379" s="35" t="n"/>
      <c r="G2379" s="35" t="n"/>
      <c r="H2379" s="35" t="n"/>
      <c r="I2379" s="40" t="n"/>
      <c r="J2379" s="35" t="n"/>
      <c r="L2379" s="39">
        <f>IF(B2379="","",IFERROR(YEAR(B2379)*0+D2379*0+1,0))</f>
        <v/>
      </c>
      <c r="M2379" s="55">
        <f>IF(L2379&lt;&gt;1,"",IF(O2379&gt;0,IF(INDEX('分け方の表'!$O$4:$O$53,O2379)&lt;&gt;"",DATE(YEAR(INDEX('分け方の表'!$O$4:$O$53,O2379)),MONTH(INDEX('分け方の表'!$O$4:$O$53,O2379)),1),DATE(YEAR(B2379),MONTH(B2379),1)),DATE(YEAR(B2379),MONTH(B2379),1)))</f>
        <v/>
      </c>
      <c r="N2379" s="39">
        <f>IF(L2379&lt;&gt;1,"",IF(J2379="",0,IF(COUNTIFS($J$4:J2379,J2379)&gt;1,1,0)))</f>
        <v/>
      </c>
      <c r="O2379" s="39">
        <f>IF(L2379&lt;&gt;1,"",IF(J2379="",0,IFERROR(MATCH(J2379,'分け方の表'!$M$4:$M$53,0),0)))</f>
        <v/>
      </c>
      <c r="P2379" s="39">
        <f>IF(L2379&lt;&gt;1,"",IF(SUMPRODUCT((COUNTIFS(C2379,"*"&amp;'分け方の表'!$F$4:$F$23&amp;"*")&gt;0)*('分け方の表'!$F$4:$F$23&lt;&gt;"")*'分け方の表'!$I$4:$I$23)=0,99,1+COUNTIFS('分け方の表'!$I$4:$I$23,"&gt;"&amp;SUMPRODUCT((COUNTIFS(C2379,"*"&amp;'分け方の表'!$F$4:$F$23&amp;"*")&gt;0)*('分け方の表'!$F$4:$F$23&lt;&gt;"")*'分け方の表'!$I$4:$I$23))))</f>
        <v/>
      </c>
      <c r="Q2379" s="39">
        <f>IF(L2379&lt;&gt;1,"",IF(P2379&gt;=99,"",INDEX('分け方の表'!$G$4:$G$23,P2379)&amp;""))</f>
        <v/>
      </c>
      <c r="R2379" s="39">
        <f>IF(L2379&lt;&gt;1,"",IF((F2379="収入")*(G2379="給与")*(E2379&lt;&gt;"")*(COUNTIFS('分け方の表'!$J$4:$J$13,E2379)&gt;0),INDEX('分け方の表'!$K$4:$K$13,MATCH(E2379,'分け方の表'!$J$4:$J$13,0))&amp;"",IFERROR(INDEX('分け方の表'!$C$4:$C$103,MATCH(F2379&amp;"|"&amp;G2379,'分け方の表'!$D$4:$D$103,0))&amp;"",IFERROR(INDEX('分け方の表'!$C$4:$C$103,MATCH(F2379&amp;"|（ほか全部）",'分け方の表'!$D$4:$D$103,0))&amp;"","未分類"))))</f>
        <v/>
      </c>
      <c r="S2379" s="39">
        <f>IF(L2379&lt;&gt;1,"",IF(N2379=1,"",IF(IF(O2379&gt;0,INDEX('分け方の表'!$N$4:$N$53,O2379)&amp;"","")&lt;&gt;"",IF(INDEX('分け方の表'!$N$4:$N$53,O2379)="（数えない）","",INDEX('分け方の表'!$N$4:$N$53,O2379)&amp;""),IF(I2379&amp;""="1",IF((Q2379&lt;&gt;"")*(D2379&lt;0)*(IFERROR(INDEX('入力'!$E$30:$E$88,MATCH(Q2379,'入力'!$A$30:$A$88,0)),"")="貯める・増やす"),Q2379,""),IF(A2379&amp;""="0","",IF(Q2379&lt;&gt;"",Q2379,R2379))))))</f>
        <v/>
      </c>
      <c r="T2379" s="56">
        <f>IF(S2379="","",IF(IFERROR(INDEX('入力'!$E$30:$E$88,MATCH(S2379,'入力'!$A$30:$A$88,0)),"")="入るお金",D2379,-D2379))</f>
        <v/>
      </c>
      <c r="U2379" s="39">
        <f>IF(L2379="","",IF(L2379&lt;&gt;1,"見出しなど",IF(N2379=1,"重なり",IF(S2379="",IF(O2379&gt;0,"数えない（直した）",IF(I2379&amp;""="1","振替",IF(A2379&amp;""="0","計算対象外","数えない"))),IF(COUNTIFS('入力'!$A$30:$A$88,S2379)=0,"一覧にない費目",IF(O2379&gt;0,"直した",IF(S2379="未分類","未分類","OK")))))))</f>
        <v/>
      </c>
    </row>
    <row r="2380">
      <c r="A2380" s="40" t="n"/>
      <c r="B2380" s="34" t="n"/>
      <c r="C2380" s="35" t="n"/>
      <c r="D2380" s="36" t="n"/>
      <c r="E2380" s="35" t="n"/>
      <c r="F2380" s="35" t="n"/>
      <c r="G2380" s="35" t="n"/>
      <c r="H2380" s="35" t="n"/>
      <c r="I2380" s="40" t="n"/>
      <c r="J2380" s="35" t="n"/>
      <c r="L2380" s="39">
        <f>IF(B2380="","",IFERROR(YEAR(B2380)*0+D2380*0+1,0))</f>
        <v/>
      </c>
      <c r="M2380" s="55">
        <f>IF(L2380&lt;&gt;1,"",IF(O2380&gt;0,IF(INDEX('分け方の表'!$O$4:$O$53,O2380)&lt;&gt;"",DATE(YEAR(INDEX('分け方の表'!$O$4:$O$53,O2380)),MONTH(INDEX('分け方の表'!$O$4:$O$53,O2380)),1),DATE(YEAR(B2380),MONTH(B2380),1)),DATE(YEAR(B2380),MONTH(B2380),1)))</f>
        <v/>
      </c>
      <c r="N2380" s="39">
        <f>IF(L2380&lt;&gt;1,"",IF(J2380="",0,IF(COUNTIFS($J$4:J2380,J2380)&gt;1,1,0)))</f>
        <v/>
      </c>
      <c r="O2380" s="39">
        <f>IF(L2380&lt;&gt;1,"",IF(J2380="",0,IFERROR(MATCH(J2380,'分け方の表'!$M$4:$M$53,0),0)))</f>
        <v/>
      </c>
      <c r="P2380" s="39">
        <f>IF(L2380&lt;&gt;1,"",IF(SUMPRODUCT((COUNTIFS(C2380,"*"&amp;'分け方の表'!$F$4:$F$23&amp;"*")&gt;0)*('分け方の表'!$F$4:$F$23&lt;&gt;"")*'分け方の表'!$I$4:$I$23)=0,99,1+COUNTIFS('分け方の表'!$I$4:$I$23,"&gt;"&amp;SUMPRODUCT((COUNTIFS(C2380,"*"&amp;'分け方の表'!$F$4:$F$23&amp;"*")&gt;0)*('分け方の表'!$F$4:$F$23&lt;&gt;"")*'分け方の表'!$I$4:$I$23))))</f>
        <v/>
      </c>
      <c r="Q2380" s="39">
        <f>IF(L2380&lt;&gt;1,"",IF(P2380&gt;=99,"",INDEX('分け方の表'!$G$4:$G$23,P2380)&amp;""))</f>
        <v/>
      </c>
      <c r="R2380" s="39">
        <f>IF(L2380&lt;&gt;1,"",IF((F2380="収入")*(G2380="給与")*(E2380&lt;&gt;"")*(COUNTIFS('分け方の表'!$J$4:$J$13,E2380)&gt;0),INDEX('分け方の表'!$K$4:$K$13,MATCH(E2380,'分け方の表'!$J$4:$J$13,0))&amp;"",IFERROR(INDEX('分け方の表'!$C$4:$C$103,MATCH(F2380&amp;"|"&amp;G2380,'分け方の表'!$D$4:$D$103,0))&amp;"",IFERROR(INDEX('分け方の表'!$C$4:$C$103,MATCH(F2380&amp;"|（ほか全部）",'分け方の表'!$D$4:$D$103,0))&amp;"","未分類"))))</f>
        <v/>
      </c>
      <c r="S2380" s="39">
        <f>IF(L2380&lt;&gt;1,"",IF(N2380=1,"",IF(IF(O2380&gt;0,INDEX('分け方の表'!$N$4:$N$53,O2380)&amp;"","")&lt;&gt;"",IF(INDEX('分け方の表'!$N$4:$N$53,O2380)="（数えない）","",INDEX('分け方の表'!$N$4:$N$53,O2380)&amp;""),IF(I2380&amp;""="1",IF((Q2380&lt;&gt;"")*(D2380&lt;0)*(IFERROR(INDEX('入力'!$E$30:$E$88,MATCH(Q2380,'入力'!$A$30:$A$88,0)),"")="貯める・増やす"),Q2380,""),IF(A2380&amp;""="0","",IF(Q2380&lt;&gt;"",Q2380,R2380))))))</f>
        <v/>
      </c>
      <c r="T2380" s="56">
        <f>IF(S2380="","",IF(IFERROR(INDEX('入力'!$E$30:$E$88,MATCH(S2380,'入力'!$A$30:$A$88,0)),"")="入るお金",D2380,-D2380))</f>
        <v/>
      </c>
      <c r="U2380" s="39">
        <f>IF(L2380="","",IF(L2380&lt;&gt;1,"見出しなど",IF(N2380=1,"重なり",IF(S2380="",IF(O2380&gt;0,"数えない（直した）",IF(I2380&amp;""="1","振替",IF(A2380&amp;""="0","計算対象外","数えない"))),IF(COUNTIFS('入力'!$A$30:$A$88,S2380)=0,"一覧にない費目",IF(O2380&gt;0,"直した",IF(S2380="未分類","未分類","OK")))))))</f>
        <v/>
      </c>
    </row>
    <row r="2381">
      <c r="A2381" s="40" t="n"/>
      <c r="B2381" s="34" t="n"/>
      <c r="C2381" s="35" t="n"/>
      <c r="D2381" s="36" t="n"/>
      <c r="E2381" s="35" t="n"/>
      <c r="F2381" s="35" t="n"/>
      <c r="G2381" s="35" t="n"/>
      <c r="H2381" s="35" t="n"/>
      <c r="I2381" s="40" t="n"/>
      <c r="J2381" s="35" t="n"/>
      <c r="L2381" s="39">
        <f>IF(B2381="","",IFERROR(YEAR(B2381)*0+D2381*0+1,0))</f>
        <v/>
      </c>
      <c r="M2381" s="55">
        <f>IF(L2381&lt;&gt;1,"",IF(O2381&gt;0,IF(INDEX('分け方の表'!$O$4:$O$53,O2381)&lt;&gt;"",DATE(YEAR(INDEX('分け方の表'!$O$4:$O$53,O2381)),MONTH(INDEX('分け方の表'!$O$4:$O$53,O2381)),1),DATE(YEAR(B2381),MONTH(B2381),1)),DATE(YEAR(B2381),MONTH(B2381),1)))</f>
        <v/>
      </c>
      <c r="N2381" s="39">
        <f>IF(L2381&lt;&gt;1,"",IF(J2381="",0,IF(COUNTIFS($J$4:J2381,J2381)&gt;1,1,0)))</f>
        <v/>
      </c>
      <c r="O2381" s="39">
        <f>IF(L2381&lt;&gt;1,"",IF(J2381="",0,IFERROR(MATCH(J2381,'分け方の表'!$M$4:$M$53,0),0)))</f>
        <v/>
      </c>
      <c r="P2381" s="39">
        <f>IF(L2381&lt;&gt;1,"",IF(SUMPRODUCT((COUNTIFS(C2381,"*"&amp;'分け方の表'!$F$4:$F$23&amp;"*")&gt;0)*('分け方の表'!$F$4:$F$23&lt;&gt;"")*'分け方の表'!$I$4:$I$23)=0,99,1+COUNTIFS('分け方の表'!$I$4:$I$23,"&gt;"&amp;SUMPRODUCT((COUNTIFS(C2381,"*"&amp;'分け方の表'!$F$4:$F$23&amp;"*")&gt;0)*('分け方の表'!$F$4:$F$23&lt;&gt;"")*'分け方の表'!$I$4:$I$23))))</f>
        <v/>
      </c>
      <c r="Q2381" s="39">
        <f>IF(L2381&lt;&gt;1,"",IF(P2381&gt;=99,"",INDEX('分け方の表'!$G$4:$G$23,P2381)&amp;""))</f>
        <v/>
      </c>
      <c r="R2381" s="39">
        <f>IF(L2381&lt;&gt;1,"",IF((F2381="収入")*(G2381="給与")*(E2381&lt;&gt;"")*(COUNTIFS('分け方の表'!$J$4:$J$13,E2381)&gt;0),INDEX('分け方の表'!$K$4:$K$13,MATCH(E2381,'分け方の表'!$J$4:$J$13,0))&amp;"",IFERROR(INDEX('分け方の表'!$C$4:$C$103,MATCH(F2381&amp;"|"&amp;G2381,'分け方の表'!$D$4:$D$103,0))&amp;"",IFERROR(INDEX('分け方の表'!$C$4:$C$103,MATCH(F2381&amp;"|（ほか全部）",'分け方の表'!$D$4:$D$103,0))&amp;"","未分類"))))</f>
        <v/>
      </c>
      <c r="S2381" s="39">
        <f>IF(L2381&lt;&gt;1,"",IF(N2381=1,"",IF(IF(O2381&gt;0,INDEX('分け方の表'!$N$4:$N$53,O2381)&amp;"","")&lt;&gt;"",IF(INDEX('分け方の表'!$N$4:$N$53,O2381)="（数えない）","",INDEX('分け方の表'!$N$4:$N$53,O2381)&amp;""),IF(I2381&amp;""="1",IF((Q2381&lt;&gt;"")*(D2381&lt;0)*(IFERROR(INDEX('入力'!$E$30:$E$88,MATCH(Q2381,'入力'!$A$30:$A$88,0)),"")="貯める・増やす"),Q2381,""),IF(A2381&amp;""="0","",IF(Q2381&lt;&gt;"",Q2381,R2381))))))</f>
        <v/>
      </c>
      <c r="T2381" s="56">
        <f>IF(S2381="","",IF(IFERROR(INDEX('入力'!$E$30:$E$88,MATCH(S2381,'入力'!$A$30:$A$88,0)),"")="入るお金",D2381,-D2381))</f>
        <v/>
      </c>
      <c r="U2381" s="39">
        <f>IF(L2381="","",IF(L2381&lt;&gt;1,"見出しなど",IF(N2381=1,"重なり",IF(S2381="",IF(O2381&gt;0,"数えない（直した）",IF(I2381&amp;""="1","振替",IF(A2381&amp;""="0","計算対象外","数えない"))),IF(COUNTIFS('入力'!$A$30:$A$88,S2381)=0,"一覧にない費目",IF(O2381&gt;0,"直した",IF(S2381="未分類","未分類","OK")))))))</f>
        <v/>
      </c>
    </row>
    <row r="2382">
      <c r="A2382" s="40" t="n"/>
      <c r="B2382" s="34" t="n"/>
      <c r="C2382" s="35" t="n"/>
      <c r="D2382" s="36" t="n"/>
      <c r="E2382" s="35" t="n"/>
      <c r="F2382" s="35" t="n"/>
      <c r="G2382" s="35" t="n"/>
      <c r="H2382" s="35" t="n"/>
      <c r="I2382" s="40" t="n"/>
      <c r="J2382" s="35" t="n"/>
      <c r="L2382" s="39">
        <f>IF(B2382="","",IFERROR(YEAR(B2382)*0+D2382*0+1,0))</f>
        <v/>
      </c>
      <c r="M2382" s="55">
        <f>IF(L2382&lt;&gt;1,"",IF(O2382&gt;0,IF(INDEX('分け方の表'!$O$4:$O$53,O2382)&lt;&gt;"",DATE(YEAR(INDEX('分け方の表'!$O$4:$O$53,O2382)),MONTH(INDEX('分け方の表'!$O$4:$O$53,O2382)),1),DATE(YEAR(B2382),MONTH(B2382),1)),DATE(YEAR(B2382),MONTH(B2382),1)))</f>
        <v/>
      </c>
      <c r="N2382" s="39">
        <f>IF(L2382&lt;&gt;1,"",IF(J2382="",0,IF(COUNTIFS($J$4:J2382,J2382)&gt;1,1,0)))</f>
        <v/>
      </c>
      <c r="O2382" s="39">
        <f>IF(L2382&lt;&gt;1,"",IF(J2382="",0,IFERROR(MATCH(J2382,'分け方の表'!$M$4:$M$53,0),0)))</f>
        <v/>
      </c>
      <c r="P2382" s="39">
        <f>IF(L2382&lt;&gt;1,"",IF(SUMPRODUCT((COUNTIFS(C2382,"*"&amp;'分け方の表'!$F$4:$F$23&amp;"*")&gt;0)*('分け方の表'!$F$4:$F$23&lt;&gt;"")*'分け方の表'!$I$4:$I$23)=0,99,1+COUNTIFS('分け方の表'!$I$4:$I$23,"&gt;"&amp;SUMPRODUCT((COUNTIFS(C2382,"*"&amp;'分け方の表'!$F$4:$F$23&amp;"*")&gt;0)*('分け方の表'!$F$4:$F$23&lt;&gt;"")*'分け方の表'!$I$4:$I$23))))</f>
        <v/>
      </c>
      <c r="Q2382" s="39">
        <f>IF(L2382&lt;&gt;1,"",IF(P2382&gt;=99,"",INDEX('分け方の表'!$G$4:$G$23,P2382)&amp;""))</f>
        <v/>
      </c>
      <c r="R2382" s="39">
        <f>IF(L2382&lt;&gt;1,"",IF((F2382="収入")*(G2382="給与")*(E2382&lt;&gt;"")*(COUNTIFS('分け方の表'!$J$4:$J$13,E2382)&gt;0),INDEX('分け方の表'!$K$4:$K$13,MATCH(E2382,'分け方の表'!$J$4:$J$13,0))&amp;"",IFERROR(INDEX('分け方の表'!$C$4:$C$103,MATCH(F2382&amp;"|"&amp;G2382,'分け方の表'!$D$4:$D$103,0))&amp;"",IFERROR(INDEX('分け方の表'!$C$4:$C$103,MATCH(F2382&amp;"|（ほか全部）",'分け方の表'!$D$4:$D$103,0))&amp;"","未分類"))))</f>
        <v/>
      </c>
      <c r="S2382" s="39">
        <f>IF(L2382&lt;&gt;1,"",IF(N2382=1,"",IF(IF(O2382&gt;0,INDEX('分け方の表'!$N$4:$N$53,O2382)&amp;"","")&lt;&gt;"",IF(INDEX('分け方の表'!$N$4:$N$53,O2382)="（数えない）","",INDEX('分け方の表'!$N$4:$N$53,O2382)&amp;""),IF(I2382&amp;""="1",IF((Q2382&lt;&gt;"")*(D2382&lt;0)*(IFERROR(INDEX('入力'!$E$30:$E$88,MATCH(Q2382,'入力'!$A$30:$A$88,0)),"")="貯める・増やす"),Q2382,""),IF(A2382&amp;""="0","",IF(Q2382&lt;&gt;"",Q2382,R2382))))))</f>
        <v/>
      </c>
      <c r="T2382" s="56">
        <f>IF(S2382="","",IF(IFERROR(INDEX('入力'!$E$30:$E$88,MATCH(S2382,'入力'!$A$30:$A$88,0)),"")="入るお金",D2382,-D2382))</f>
        <v/>
      </c>
      <c r="U2382" s="39">
        <f>IF(L2382="","",IF(L2382&lt;&gt;1,"見出しなど",IF(N2382=1,"重なり",IF(S2382="",IF(O2382&gt;0,"数えない（直した）",IF(I2382&amp;""="1","振替",IF(A2382&amp;""="0","計算対象外","数えない"))),IF(COUNTIFS('入力'!$A$30:$A$88,S2382)=0,"一覧にない費目",IF(O2382&gt;0,"直した",IF(S2382="未分類","未分類","OK")))))))</f>
        <v/>
      </c>
    </row>
    <row r="2383">
      <c r="A2383" s="40" t="n"/>
      <c r="B2383" s="34" t="n"/>
      <c r="C2383" s="35" t="n"/>
      <c r="D2383" s="36" t="n"/>
      <c r="E2383" s="35" t="n"/>
      <c r="F2383" s="35" t="n"/>
      <c r="G2383" s="35" t="n"/>
      <c r="H2383" s="35" t="n"/>
      <c r="I2383" s="40" t="n"/>
      <c r="J2383" s="35" t="n"/>
      <c r="L2383" s="39">
        <f>IF(B2383="","",IFERROR(YEAR(B2383)*0+D2383*0+1,0))</f>
        <v/>
      </c>
      <c r="M2383" s="55">
        <f>IF(L2383&lt;&gt;1,"",IF(O2383&gt;0,IF(INDEX('分け方の表'!$O$4:$O$53,O2383)&lt;&gt;"",DATE(YEAR(INDEX('分け方の表'!$O$4:$O$53,O2383)),MONTH(INDEX('分け方の表'!$O$4:$O$53,O2383)),1),DATE(YEAR(B2383),MONTH(B2383),1)),DATE(YEAR(B2383),MONTH(B2383),1)))</f>
        <v/>
      </c>
      <c r="N2383" s="39">
        <f>IF(L2383&lt;&gt;1,"",IF(J2383="",0,IF(COUNTIFS($J$4:J2383,J2383)&gt;1,1,0)))</f>
        <v/>
      </c>
      <c r="O2383" s="39">
        <f>IF(L2383&lt;&gt;1,"",IF(J2383="",0,IFERROR(MATCH(J2383,'分け方の表'!$M$4:$M$53,0),0)))</f>
        <v/>
      </c>
      <c r="P2383" s="39">
        <f>IF(L2383&lt;&gt;1,"",IF(SUMPRODUCT((COUNTIFS(C2383,"*"&amp;'分け方の表'!$F$4:$F$23&amp;"*")&gt;0)*('分け方の表'!$F$4:$F$23&lt;&gt;"")*'分け方の表'!$I$4:$I$23)=0,99,1+COUNTIFS('分け方の表'!$I$4:$I$23,"&gt;"&amp;SUMPRODUCT((COUNTIFS(C2383,"*"&amp;'分け方の表'!$F$4:$F$23&amp;"*")&gt;0)*('分け方の表'!$F$4:$F$23&lt;&gt;"")*'分け方の表'!$I$4:$I$23))))</f>
        <v/>
      </c>
      <c r="Q2383" s="39">
        <f>IF(L2383&lt;&gt;1,"",IF(P2383&gt;=99,"",INDEX('分け方の表'!$G$4:$G$23,P2383)&amp;""))</f>
        <v/>
      </c>
      <c r="R2383" s="39">
        <f>IF(L2383&lt;&gt;1,"",IF((F2383="収入")*(G2383="給与")*(E2383&lt;&gt;"")*(COUNTIFS('分け方の表'!$J$4:$J$13,E2383)&gt;0),INDEX('分け方の表'!$K$4:$K$13,MATCH(E2383,'分け方の表'!$J$4:$J$13,0))&amp;"",IFERROR(INDEX('分け方の表'!$C$4:$C$103,MATCH(F2383&amp;"|"&amp;G2383,'分け方の表'!$D$4:$D$103,0))&amp;"",IFERROR(INDEX('分け方の表'!$C$4:$C$103,MATCH(F2383&amp;"|（ほか全部）",'分け方の表'!$D$4:$D$103,0))&amp;"","未分類"))))</f>
        <v/>
      </c>
      <c r="S2383" s="39">
        <f>IF(L2383&lt;&gt;1,"",IF(N2383=1,"",IF(IF(O2383&gt;0,INDEX('分け方の表'!$N$4:$N$53,O2383)&amp;"","")&lt;&gt;"",IF(INDEX('分け方の表'!$N$4:$N$53,O2383)="（数えない）","",INDEX('分け方の表'!$N$4:$N$53,O2383)&amp;""),IF(I2383&amp;""="1",IF((Q2383&lt;&gt;"")*(D2383&lt;0)*(IFERROR(INDEX('入力'!$E$30:$E$88,MATCH(Q2383,'入力'!$A$30:$A$88,0)),"")="貯める・増やす"),Q2383,""),IF(A2383&amp;""="0","",IF(Q2383&lt;&gt;"",Q2383,R2383))))))</f>
        <v/>
      </c>
      <c r="T2383" s="56">
        <f>IF(S2383="","",IF(IFERROR(INDEX('入力'!$E$30:$E$88,MATCH(S2383,'入力'!$A$30:$A$88,0)),"")="入るお金",D2383,-D2383))</f>
        <v/>
      </c>
      <c r="U2383" s="39">
        <f>IF(L2383="","",IF(L2383&lt;&gt;1,"見出しなど",IF(N2383=1,"重なり",IF(S2383="",IF(O2383&gt;0,"数えない（直した）",IF(I2383&amp;""="1","振替",IF(A2383&amp;""="0","計算対象外","数えない"))),IF(COUNTIFS('入力'!$A$30:$A$88,S2383)=0,"一覧にない費目",IF(O2383&gt;0,"直した",IF(S2383="未分類","未分類","OK")))))))</f>
        <v/>
      </c>
    </row>
    <row r="2384">
      <c r="A2384" s="40" t="n"/>
      <c r="B2384" s="34" t="n"/>
      <c r="C2384" s="35" t="n"/>
      <c r="D2384" s="36" t="n"/>
      <c r="E2384" s="35" t="n"/>
      <c r="F2384" s="35" t="n"/>
      <c r="G2384" s="35" t="n"/>
      <c r="H2384" s="35" t="n"/>
      <c r="I2384" s="40" t="n"/>
      <c r="J2384" s="35" t="n"/>
      <c r="L2384" s="39">
        <f>IF(B2384="","",IFERROR(YEAR(B2384)*0+D2384*0+1,0))</f>
        <v/>
      </c>
      <c r="M2384" s="55">
        <f>IF(L2384&lt;&gt;1,"",IF(O2384&gt;0,IF(INDEX('分け方の表'!$O$4:$O$53,O2384)&lt;&gt;"",DATE(YEAR(INDEX('分け方の表'!$O$4:$O$53,O2384)),MONTH(INDEX('分け方の表'!$O$4:$O$53,O2384)),1),DATE(YEAR(B2384),MONTH(B2384),1)),DATE(YEAR(B2384),MONTH(B2384),1)))</f>
        <v/>
      </c>
      <c r="N2384" s="39">
        <f>IF(L2384&lt;&gt;1,"",IF(J2384="",0,IF(COUNTIFS($J$4:J2384,J2384)&gt;1,1,0)))</f>
        <v/>
      </c>
      <c r="O2384" s="39">
        <f>IF(L2384&lt;&gt;1,"",IF(J2384="",0,IFERROR(MATCH(J2384,'分け方の表'!$M$4:$M$53,0),0)))</f>
        <v/>
      </c>
      <c r="P2384" s="39">
        <f>IF(L2384&lt;&gt;1,"",IF(SUMPRODUCT((COUNTIFS(C2384,"*"&amp;'分け方の表'!$F$4:$F$23&amp;"*")&gt;0)*('分け方の表'!$F$4:$F$23&lt;&gt;"")*'分け方の表'!$I$4:$I$23)=0,99,1+COUNTIFS('分け方の表'!$I$4:$I$23,"&gt;"&amp;SUMPRODUCT((COUNTIFS(C2384,"*"&amp;'分け方の表'!$F$4:$F$23&amp;"*")&gt;0)*('分け方の表'!$F$4:$F$23&lt;&gt;"")*'分け方の表'!$I$4:$I$23))))</f>
        <v/>
      </c>
      <c r="Q2384" s="39">
        <f>IF(L2384&lt;&gt;1,"",IF(P2384&gt;=99,"",INDEX('分け方の表'!$G$4:$G$23,P2384)&amp;""))</f>
        <v/>
      </c>
      <c r="R2384" s="39">
        <f>IF(L2384&lt;&gt;1,"",IF((F2384="収入")*(G2384="給与")*(E2384&lt;&gt;"")*(COUNTIFS('分け方の表'!$J$4:$J$13,E2384)&gt;0),INDEX('分け方の表'!$K$4:$K$13,MATCH(E2384,'分け方の表'!$J$4:$J$13,0))&amp;"",IFERROR(INDEX('分け方の表'!$C$4:$C$103,MATCH(F2384&amp;"|"&amp;G2384,'分け方の表'!$D$4:$D$103,0))&amp;"",IFERROR(INDEX('分け方の表'!$C$4:$C$103,MATCH(F2384&amp;"|（ほか全部）",'分け方の表'!$D$4:$D$103,0))&amp;"","未分類"))))</f>
        <v/>
      </c>
      <c r="S2384" s="39">
        <f>IF(L2384&lt;&gt;1,"",IF(N2384=1,"",IF(IF(O2384&gt;0,INDEX('分け方の表'!$N$4:$N$53,O2384)&amp;"","")&lt;&gt;"",IF(INDEX('分け方の表'!$N$4:$N$53,O2384)="（数えない）","",INDEX('分け方の表'!$N$4:$N$53,O2384)&amp;""),IF(I2384&amp;""="1",IF((Q2384&lt;&gt;"")*(D2384&lt;0)*(IFERROR(INDEX('入力'!$E$30:$E$88,MATCH(Q2384,'入力'!$A$30:$A$88,0)),"")="貯める・増やす"),Q2384,""),IF(A2384&amp;""="0","",IF(Q2384&lt;&gt;"",Q2384,R2384))))))</f>
        <v/>
      </c>
      <c r="T2384" s="56">
        <f>IF(S2384="","",IF(IFERROR(INDEX('入力'!$E$30:$E$88,MATCH(S2384,'入力'!$A$30:$A$88,0)),"")="入るお金",D2384,-D2384))</f>
        <v/>
      </c>
      <c r="U2384" s="39">
        <f>IF(L2384="","",IF(L2384&lt;&gt;1,"見出しなど",IF(N2384=1,"重なり",IF(S2384="",IF(O2384&gt;0,"数えない（直した）",IF(I2384&amp;""="1","振替",IF(A2384&amp;""="0","計算対象外","数えない"))),IF(COUNTIFS('入力'!$A$30:$A$88,S2384)=0,"一覧にない費目",IF(O2384&gt;0,"直した",IF(S2384="未分類","未分類","OK")))))))</f>
        <v/>
      </c>
    </row>
    <row r="2385">
      <c r="A2385" s="40" t="n"/>
      <c r="B2385" s="34" t="n"/>
      <c r="C2385" s="35" t="n"/>
      <c r="D2385" s="36" t="n"/>
      <c r="E2385" s="35" t="n"/>
      <c r="F2385" s="35" t="n"/>
      <c r="G2385" s="35" t="n"/>
      <c r="H2385" s="35" t="n"/>
      <c r="I2385" s="40" t="n"/>
      <c r="J2385" s="35" t="n"/>
      <c r="L2385" s="39">
        <f>IF(B2385="","",IFERROR(YEAR(B2385)*0+D2385*0+1,0))</f>
        <v/>
      </c>
      <c r="M2385" s="55">
        <f>IF(L2385&lt;&gt;1,"",IF(O2385&gt;0,IF(INDEX('分け方の表'!$O$4:$O$53,O2385)&lt;&gt;"",DATE(YEAR(INDEX('分け方の表'!$O$4:$O$53,O2385)),MONTH(INDEX('分け方の表'!$O$4:$O$53,O2385)),1),DATE(YEAR(B2385),MONTH(B2385),1)),DATE(YEAR(B2385),MONTH(B2385),1)))</f>
        <v/>
      </c>
      <c r="N2385" s="39">
        <f>IF(L2385&lt;&gt;1,"",IF(J2385="",0,IF(COUNTIFS($J$4:J2385,J2385)&gt;1,1,0)))</f>
        <v/>
      </c>
      <c r="O2385" s="39">
        <f>IF(L2385&lt;&gt;1,"",IF(J2385="",0,IFERROR(MATCH(J2385,'分け方の表'!$M$4:$M$53,0),0)))</f>
        <v/>
      </c>
      <c r="P2385" s="39">
        <f>IF(L2385&lt;&gt;1,"",IF(SUMPRODUCT((COUNTIFS(C2385,"*"&amp;'分け方の表'!$F$4:$F$23&amp;"*")&gt;0)*('分け方の表'!$F$4:$F$23&lt;&gt;"")*'分け方の表'!$I$4:$I$23)=0,99,1+COUNTIFS('分け方の表'!$I$4:$I$23,"&gt;"&amp;SUMPRODUCT((COUNTIFS(C2385,"*"&amp;'分け方の表'!$F$4:$F$23&amp;"*")&gt;0)*('分け方の表'!$F$4:$F$23&lt;&gt;"")*'分け方の表'!$I$4:$I$23))))</f>
        <v/>
      </c>
      <c r="Q2385" s="39">
        <f>IF(L2385&lt;&gt;1,"",IF(P2385&gt;=99,"",INDEX('分け方の表'!$G$4:$G$23,P2385)&amp;""))</f>
        <v/>
      </c>
      <c r="R2385" s="39">
        <f>IF(L2385&lt;&gt;1,"",IF((F2385="収入")*(G2385="給与")*(E2385&lt;&gt;"")*(COUNTIFS('分け方の表'!$J$4:$J$13,E2385)&gt;0),INDEX('分け方の表'!$K$4:$K$13,MATCH(E2385,'分け方の表'!$J$4:$J$13,0))&amp;"",IFERROR(INDEX('分け方の表'!$C$4:$C$103,MATCH(F2385&amp;"|"&amp;G2385,'分け方の表'!$D$4:$D$103,0))&amp;"",IFERROR(INDEX('分け方の表'!$C$4:$C$103,MATCH(F2385&amp;"|（ほか全部）",'分け方の表'!$D$4:$D$103,0))&amp;"","未分類"))))</f>
        <v/>
      </c>
      <c r="S2385" s="39">
        <f>IF(L2385&lt;&gt;1,"",IF(N2385=1,"",IF(IF(O2385&gt;0,INDEX('分け方の表'!$N$4:$N$53,O2385)&amp;"","")&lt;&gt;"",IF(INDEX('分け方の表'!$N$4:$N$53,O2385)="（数えない）","",INDEX('分け方の表'!$N$4:$N$53,O2385)&amp;""),IF(I2385&amp;""="1",IF((Q2385&lt;&gt;"")*(D2385&lt;0)*(IFERROR(INDEX('入力'!$E$30:$E$88,MATCH(Q2385,'入力'!$A$30:$A$88,0)),"")="貯める・増やす"),Q2385,""),IF(A2385&amp;""="0","",IF(Q2385&lt;&gt;"",Q2385,R2385))))))</f>
        <v/>
      </c>
      <c r="T2385" s="56">
        <f>IF(S2385="","",IF(IFERROR(INDEX('入力'!$E$30:$E$88,MATCH(S2385,'入力'!$A$30:$A$88,0)),"")="入るお金",D2385,-D2385))</f>
        <v/>
      </c>
      <c r="U2385" s="39">
        <f>IF(L2385="","",IF(L2385&lt;&gt;1,"見出しなど",IF(N2385=1,"重なり",IF(S2385="",IF(O2385&gt;0,"数えない（直した）",IF(I2385&amp;""="1","振替",IF(A2385&amp;""="0","計算対象外","数えない"))),IF(COUNTIFS('入力'!$A$30:$A$88,S2385)=0,"一覧にない費目",IF(O2385&gt;0,"直した",IF(S2385="未分類","未分類","OK")))))))</f>
        <v/>
      </c>
    </row>
    <row r="2386">
      <c r="A2386" s="40" t="n"/>
      <c r="B2386" s="34" t="n"/>
      <c r="C2386" s="35" t="n"/>
      <c r="D2386" s="36" t="n"/>
      <c r="E2386" s="35" t="n"/>
      <c r="F2386" s="35" t="n"/>
      <c r="G2386" s="35" t="n"/>
      <c r="H2386" s="35" t="n"/>
      <c r="I2386" s="40" t="n"/>
      <c r="J2386" s="35" t="n"/>
      <c r="L2386" s="39">
        <f>IF(B2386="","",IFERROR(YEAR(B2386)*0+D2386*0+1,0))</f>
        <v/>
      </c>
      <c r="M2386" s="55">
        <f>IF(L2386&lt;&gt;1,"",IF(O2386&gt;0,IF(INDEX('分け方の表'!$O$4:$O$53,O2386)&lt;&gt;"",DATE(YEAR(INDEX('分け方の表'!$O$4:$O$53,O2386)),MONTH(INDEX('分け方の表'!$O$4:$O$53,O2386)),1),DATE(YEAR(B2386),MONTH(B2386),1)),DATE(YEAR(B2386),MONTH(B2386),1)))</f>
        <v/>
      </c>
      <c r="N2386" s="39">
        <f>IF(L2386&lt;&gt;1,"",IF(J2386="",0,IF(COUNTIFS($J$4:J2386,J2386)&gt;1,1,0)))</f>
        <v/>
      </c>
      <c r="O2386" s="39">
        <f>IF(L2386&lt;&gt;1,"",IF(J2386="",0,IFERROR(MATCH(J2386,'分け方の表'!$M$4:$M$53,0),0)))</f>
        <v/>
      </c>
      <c r="P2386" s="39">
        <f>IF(L2386&lt;&gt;1,"",IF(SUMPRODUCT((COUNTIFS(C2386,"*"&amp;'分け方の表'!$F$4:$F$23&amp;"*")&gt;0)*('分け方の表'!$F$4:$F$23&lt;&gt;"")*'分け方の表'!$I$4:$I$23)=0,99,1+COUNTIFS('分け方の表'!$I$4:$I$23,"&gt;"&amp;SUMPRODUCT((COUNTIFS(C2386,"*"&amp;'分け方の表'!$F$4:$F$23&amp;"*")&gt;0)*('分け方の表'!$F$4:$F$23&lt;&gt;"")*'分け方の表'!$I$4:$I$23))))</f>
        <v/>
      </c>
      <c r="Q2386" s="39">
        <f>IF(L2386&lt;&gt;1,"",IF(P2386&gt;=99,"",INDEX('分け方の表'!$G$4:$G$23,P2386)&amp;""))</f>
        <v/>
      </c>
      <c r="R2386" s="39">
        <f>IF(L2386&lt;&gt;1,"",IF((F2386="収入")*(G2386="給与")*(E2386&lt;&gt;"")*(COUNTIFS('分け方の表'!$J$4:$J$13,E2386)&gt;0),INDEX('分け方の表'!$K$4:$K$13,MATCH(E2386,'分け方の表'!$J$4:$J$13,0))&amp;"",IFERROR(INDEX('分け方の表'!$C$4:$C$103,MATCH(F2386&amp;"|"&amp;G2386,'分け方の表'!$D$4:$D$103,0))&amp;"",IFERROR(INDEX('分け方の表'!$C$4:$C$103,MATCH(F2386&amp;"|（ほか全部）",'分け方の表'!$D$4:$D$103,0))&amp;"","未分類"))))</f>
        <v/>
      </c>
      <c r="S2386" s="39">
        <f>IF(L2386&lt;&gt;1,"",IF(N2386=1,"",IF(IF(O2386&gt;0,INDEX('分け方の表'!$N$4:$N$53,O2386)&amp;"","")&lt;&gt;"",IF(INDEX('分け方の表'!$N$4:$N$53,O2386)="（数えない）","",INDEX('分け方の表'!$N$4:$N$53,O2386)&amp;""),IF(I2386&amp;""="1",IF((Q2386&lt;&gt;"")*(D2386&lt;0)*(IFERROR(INDEX('入力'!$E$30:$E$88,MATCH(Q2386,'入力'!$A$30:$A$88,0)),"")="貯める・増やす"),Q2386,""),IF(A2386&amp;""="0","",IF(Q2386&lt;&gt;"",Q2386,R2386))))))</f>
        <v/>
      </c>
      <c r="T2386" s="56">
        <f>IF(S2386="","",IF(IFERROR(INDEX('入力'!$E$30:$E$88,MATCH(S2386,'入力'!$A$30:$A$88,0)),"")="入るお金",D2386,-D2386))</f>
        <v/>
      </c>
      <c r="U2386" s="39">
        <f>IF(L2386="","",IF(L2386&lt;&gt;1,"見出しなど",IF(N2386=1,"重なり",IF(S2386="",IF(O2386&gt;0,"数えない（直した）",IF(I2386&amp;""="1","振替",IF(A2386&amp;""="0","計算対象外","数えない"))),IF(COUNTIFS('入力'!$A$30:$A$88,S2386)=0,"一覧にない費目",IF(O2386&gt;0,"直した",IF(S2386="未分類","未分類","OK")))))))</f>
        <v/>
      </c>
    </row>
    <row r="2387">
      <c r="A2387" s="40" t="n"/>
      <c r="B2387" s="34" t="n"/>
      <c r="C2387" s="35" t="n"/>
      <c r="D2387" s="36" t="n"/>
      <c r="E2387" s="35" t="n"/>
      <c r="F2387" s="35" t="n"/>
      <c r="G2387" s="35" t="n"/>
      <c r="H2387" s="35" t="n"/>
      <c r="I2387" s="40" t="n"/>
      <c r="J2387" s="35" t="n"/>
      <c r="L2387" s="39">
        <f>IF(B2387="","",IFERROR(YEAR(B2387)*0+D2387*0+1,0))</f>
        <v/>
      </c>
      <c r="M2387" s="55">
        <f>IF(L2387&lt;&gt;1,"",IF(O2387&gt;0,IF(INDEX('分け方の表'!$O$4:$O$53,O2387)&lt;&gt;"",DATE(YEAR(INDEX('分け方の表'!$O$4:$O$53,O2387)),MONTH(INDEX('分け方の表'!$O$4:$O$53,O2387)),1),DATE(YEAR(B2387),MONTH(B2387),1)),DATE(YEAR(B2387),MONTH(B2387),1)))</f>
        <v/>
      </c>
      <c r="N2387" s="39">
        <f>IF(L2387&lt;&gt;1,"",IF(J2387="",0,IF(COUNTIFS($J$4:J2387,J2387)&gt;1,1,0)))</f>
        <v/>
      </c>
      <c r="O2387" s="39">
        <f>IF(L2387&lt;&gt;1,"",IF(J2387="",0,IFERROR(MATCH(J2387,'分け方の表'!$M$4:$M$53,0),0)))</f>
        <v/>
      </c>
      <c r="P2387" s="39">
        <f>IF(L2387&lt;&gt;1,"",IF(SUMPRODUCT((COUNTIFS(C2387,"*"&amp;'分け方の表'!$F$4:$F$23&amp;"*")&gt;0)*('分け方の表'!$F$4:$F$23&lt;&gt;"")*'分け方の表'!$I$4:$I$23)=0,99,1+COUNTIFS('分け方の表'!$I$4:$I$23,"&gt;"&amp;SUMPRODUCT((COUNTIFS(C2387,"*"&amp;'分け方の表'!$F$4:$F$23&amp;"*")&gt;0)*('分け方の表'!$F$4:$F$23&lt;&gt;"")*'分け方の表'!$I$4:$I$23))))</f>
        <v/>
      </c>
      <c r="Q2387" s="39">
        <f>IF(L2387&lt;&gt;1,"",IF(P2387&gt;=99,"",INDEX('分け方の表'!$G$4:$G$23,P2387)&amp;""))</f>
        <v/>
      </c>
      <c r="R2387" s="39">
        <f>IF(L2387&lt;&gt;1,"",IF((F2387="収入")*(G2387="給与")*(E2387&lt;&gt;"")*(COUNTIFS('分け方の表'!$J$4:$J$13,E2387)&gt;0),INDEX('分け方の表'!$K$4:$K$13,MATCH(E2387,'分け方の表'!$J$4:$J$13,0))&amp;"",IFERROR(INDEX('分け方の表'!$C$4:$C$103,MATCH(F2387&amp;"|"&amp;G2387,'分け方の表'!$D$4:$D$103,0))&amp;"",IFERROR(INDEX('分け方の表'!$C$4:$C$103,MATCH(F2387&amp;"|（ほか全部）",'分け方の表'!$D$4:$D$103,0))&amp;"","未分類"))))</f>
        <v/>
      </c>
      <c r="S2387" s="39">
        <f>IF(L2387&lt;&gt;1,"",IF(N2387=1,"",IF(IF(O2387&gt;0,INDEX('分け方の表'!$N$4:$N$53,O2387)&amp;"","")&lt;&gt;"",IF(INDEX('分け方の表'!$N$4:$N$53,O2387)="（数えない）","",INDEX('分け方の表'!$N$4:$N$53,O2387)&amp;""),IF(I2387&amp;""="1",IF((Q2387&lt;&gt;"")*(D2387&lt;0)*(IFERROR(INDEX('入力'!$E$30:$E$88,MATCH(Q2387,'入力'!$A$30:$A$88,0)),"")="貯める・増やす"),Q2387,""),IF(A2387&amp;""="0","",IF(Q2387&lt;&gt;"",Q2387,R2387))))))</f>
        <v/>
      </c>
      <c r="T2387" s="56">
        <f>IF(S2387="","",IF(IFERROR(INDEX('入力'!$E$30:$E$88,MATCH(S2387,'入力'!$A$30:$A$88,0)),"")="入るお金",D2387,-D2387))</f>
        <v/>
      </c>
      <c r="U2387" s="39">
        <f>IF(L2387="","",IF(L2387&lt;&gt;1,"見出しなど",IF(N2387=1,"重なり",IF(S2387="",IF(O2387&gt;0,"数えない（直した）",IF(I2387&amp;""="1","振替",IF(A2387&amp;""="0","計算対象外","数えない"))),IF(COUNTIFS('入力'!$A$30:$A$88,S2387)=0,"一覧にない費目",IF(O2387&gt;0,"直した",IF(S2387="未分類","未分類","OK")))))))</f>
        <v/>
      </c>
    </row>
    <row r="2388">
      <c r="A2388" s="40" t="n"/>
      <c r="B2388" s="34" t="n"/>
      <c r="C2388" s="35" t="n"/>
      <c r="D2388" s="36" t="n"/>
      <c r="E2388" s="35" t="n"/>
      <c r="F2388" s="35" t="n"/>
      <c r="G2388" s="35" t="n"/>
      <c r="H2388" s="35" t="n"/>
      <c r="I2388" s="40" t="n"/>
      <c r="J2388" s="35" t="n"/>
      <c r="L2388" s="39">
        <f>IF(B2388="","",IFERROR(YEAR(B2388)*0+D2388*0+1,0))</f>
        <v/>
      </c>
      <c r="M2388" s="55">
        <f>IF(L2388&lt;&gt;1,"",IF(O2388&gt;0,IF(INDEX('分け方の表'!$O$4:$O$53,O2388)&lt;&gt;"",DATE(YEAR(INDEX('分け方の表'!$O$4:$O$53,O2388)),MONTH(INDEX('分け方の表'!$O$4:$O$53,O2388)),1),DATE(YEAR(B2388),MONTH(B2388),1)),DATE(YEAR(B2388),MONTH(B2388),1)))</f>
        <v/>
      </c>
      <c r="N2388" s="39">
        <f>IF(L2388&lt;&gt;1,"",IF(J2388="",0,IF(COUNTIFS($J$4:J2388,J2388)&gt;1,1,0)))</f>
        <v/>
      </c>
      <c r="O2388" s="39">
        <f>IF(L2388&lt;&gt;1,"",IF(J2388="",0,IFERROR(MATCH(J2388,'分け方の表'!$M$4:$M$53,0),0)))</f>
        <v/>
      </c>
      <c r="P2388" s="39">
        <f>IF(L2388&lt;&gt;1,"",IF(SUMPRODUCT((COUNTIFS(C2388,"*"&amp;'分け方の表'!$F$4:$F$23&amp;"*")&gt;0)*('分け方の表'!$F$4:$F$23&lt;&gt;"")*'分け方の表'!$I$4:$I$23)=0,99,1+COUNTIFS('分け方の表'!$I$4:$I$23,"&gt;"&amp;SUMPRODUCT((COUNTIFS(C2388,"*"&amp;'分け方の表'!$F$4:$F$23&amp;"*")&gt;0)*('分け方の表'!$F$4:$F$23&lt;&gt;"")*'分け方の表'!$I$4:$I$23))))</f>
        <v/>
      </c>
      <c r="Q2388" s="39">
        <f>IF(L2388&lt;&gt;1,"",IF(P2388&gt;=99,"",INDEX('分け方の表'!$G$4:$G$23,P2388)&amp;""))</f>
        <v/>
      </c>
      <c r="R2388" s="39">
        <f>IF(L2388&lt;&gt;1,"",IF((F2388="収入")*(G2388="給与")*(E2388&lt;&gt;"")*(COUNTIFS('分け方の表'!$J$4:$J$13,E2388)&gt;0),INDEX('分け方の表'!$K$4:$K$13,MATCH(E2388,'分け方の表'!$J$4:$J$13,0))&amp;"",IFERROR(INDEX('分け方の表'!$C$4:$C$103,MATCH(F2388&amp;"|"&amp;G2388,'分け方の表'!$D$4:$D$103,0))&amp;"",IFERROR(INDEX('分け方の表'!$C$4:$C$103,MATCH(F2388&amp;"|（ほか全部）",'分け方の表'!$D$4:$D$103,0))&amp;"","未分類"))))</f>
        <v/>
      </c>
      <c r="S2388" s="39">
        <f>IF(L2388&lt;&gt;1,"",IF(N2388=1,"",IF(IF(O2388&gt;0,INDEX('分け方の表'!$N$4:$N$53,O2388)&amp;"","")&lt;&gt;"",IF(INDEX('分け方の表'!$N$4:$N$53,O2388)="（数えない）","",INDEX('分け方の表'!$N$4:$N$53,O2388)&amp;""),IF(I2388&amp;""="1",IF((Q2388&lt;&gt;"")*(D2388&lt;0)*(IFERROR(INDEX('入力'!$E$30:$E$88,MATCH(Q2388,'入力'!$A$30:$A$88,0)),"")="貯める・増やす"),Q2388,""),IF(A2388&amp;""="0","",IF(Q2388&lt;&gt;"",Q2388,R2388))))))</f>
        <v/>
      </c>
      <c r="T2388" s="56">
        <f>IF(S2388="","",IF(IFERROR(INDEX('入力'!$E$30:$E$88,MATCH(S2388,'入力'!$A$30:$A$88,0)),"")="入るお金",D2388,-D2388))</f>
        <v/>
      </c>
      <c r="U2388" s="39">
        <f>IF(L2388="","",IF(L2388&lt;&gt;1,"見出しなど",IF(N2388=1,"重なり",IF(S2388="",IF(O2388&gt;0,"数えない（直した）",IF(I2388&amp;""="1","振替",IF(A2388&amp;""="0","計算対象外","数えない"))),IF(COUNTIFS('入力'!$A$30:$A$88,S2388)=0,"一覧にない費目",IF(O2388&gt;0,"直した",IF(S2388="未分類","未分類","OK")))))))</f>
        <v/>
      </c>
    </row>
    <row r="2389">
      <c r="A2389" s="40" t="n"/>
      <c r="B2389" s="34" t="n"/>
      <c r="C2389" s="35" t="n"/>
      <c r="D2389" s="36" t="n"/>
      <c r="E2389" s="35" t="n"/>
      <c r="F2389" s="35" t="n"/>
      <c r="G2389" s="35" t="n"/>
      <c r="H2389" s="35" t="n"/>
      <c r="I2389" s="40" t="n"/>
      <c r="J2389" s="35" t="n"/>
      <c r="L2389" s="39">
        <f>IF(B2389="","",IFERROR(YEAR(B2389)*0+D2389*0+1,0))</f>
        <v/>
      </c>
      <c r="M2389" s="55">
        <f>IF(L2389&lt;&gt;1,"",IF(O2389&gt;0,IF(INDEX('分け方の表'!$O$4:$O$53,O2389)&lt;&gt;"",DATE(YEAR(INDEX('分け方の表'!$O$4:$O$53,O2389)),MONTH(INDEX('分け方の表'!$O$4:$O$53,O2389)),1),DATE(YEAR(B2389),MONTH(B2389),1)),DATE(YEAR(B2389),MONTH(B2389),1)))</f>
        <v/>
      </c>
      <c r="N2389" s="39">
        <f>IF(L2389&lt;&gt;1,"",IF(J2389="",0,IF(COUNTIFS($J$4:J2389,J2389)&gt;1,1,0)))</f>
        <v/>
      </c>
      <c r="O2389" s="39">
        <f>IF(L2389&lt;&gt;1,"",IF(J2389="",0,IFERROR(MATCH(J2389,'分け方の表'!$M$4:$M$53,0),0)))</f>
        <v/>
      </c>
      <c r="P2389" s="39">
        <f>IF(L2389&lt;&gt;1,"",IF(SUMPRODUCT((COUNTIFS(C2389,"*"&amp;'分け方の表'!$F$4:$F$23&amp;"*")&gt;0)*('分け方の表'!$F$4:$F$23&lt;&gt;"")*'分け方の表'!$I$4:$I$23)=0,99,1+COUNTIFS('分け方の表'!$I$4:$I$23,"&gt;"&amp;SUMPRODUCT((COUNTIFS(C2389,"*"&amp;'分け方の表'!$F$4:$F$23&amp;"*")&gt;0)*('分け方の表'!$F$4:$F$23&lt;&gt;"")*'分け方の表'!$I$4:$I$23))))</f>
        <v/>
      </c>
      <c r="Q2389" s="39">
        <f>IF(L2389&lt;&gt;1,"",IF(P2389&gt;=99,"",INDEX('分け方の表'!$G$4:$G$23,P2389)&amp;""))</f>
        <v/>
      </c>
      <c r="R2389" s="39">
        <f>IF(L2389&lt;&gt;1,"",IF((F2389="収入")*(G2389="給与")*(E2389&lt;&gt;"")*(COUNTIFS('分け方の表'!$J$4:$J$13,E2389)&gt;0),INDEX('分け方の表'!$K$4:$K$13,MATCH(E2389,'分け方の表'!$J$4:$J$13,0))&amp;"",IFERROR(INDEX('分け方の表'!$C$4:$C$103,MATCH(F2389&amp;"|"&amp;G2389,'分け方の表'!$D$4:$D$103,0))&amp;"",IFERROR(INDEX('分け方の表'!$C$4:$C$103,MATCH(F2389&amp;"|（ほか全部）",'分け方の表'!$D$4:$D$103,0))&amp;"","未分類"))))</f>
        <v/>
      </c>
      <c r="S2389" s="39">
        <f>IF(L2389&lt;&gt;1,"",IF(N2389=1,"",IF(IF(O2389&gt;0,INDEX('分け方の表'!$N$4:$N$53,O2389)&amp;"","")&lt;&gt;"",IF(INDEX('分け方の表'!$N$4:$N$53,O2389)="（数えない）","",INDEX('分け方の表'!$N$4:$N$53,O2389)&amp;""),IF(I2389&amp;""="1",IF((Q2389&lt;&gt;"")*(D2389&lt;0)*(IFERROR(INDEX('入力'!$E$30:$E$88,MATCH(Q2389,'入力'!$A$30:$A$88,0)),"")="貯める・増やす"),Q2389,""),IF(A2389&amp;""="0","",IF(Q2389&lt;&gt;"",Q2389,R2389))))))</f>
        <v/>
      </c>
      <c r="T2389" s="56">
        <f>IF(S2389="","",IF(IFERROR(INDEX('入力'!$E$30:$E$88,MATCH(S2389,'入力'!$A$30:$A$88,0)),"")="入るお金",D2389,-D2389))</f>
        <v/>
      </c>
      <c r="U2389" s="39">
        <f>IF(L2389="","",IF(L2389&lt;&gt;1,"見出しなど",IF(N2389=1,"重なり",IF(S2389="",IF(O2389&gt;0,"数えない（直した）",IF(I2389&amp;""="1","振替",IF(A2389&amp;""="0","計算対象外","数えない"))),IF(COUNTIFS('入力'!$A$30:$A$88,S2389)=0,"一覧にない費目",IF(O2389&gt;0,"直した",IF(S2389="未分類","未分類","OK")))))))</f>
        <v/>
      </c>
    </row>
    <row r="2390">
      <c r="A2390" s="40" t="n"/>
      <c r="B2390" s="34" t="n"/>
      <c r="C2390" s="35" t="n"/>
      <c r="D2390" s="36" t="n"/>
      <c r="E2390" s="35" t="n"/>
      <c r="F2390" s="35" t="n"/>
      <c r="G2390" s="35" t="n"/>
      <c r="H2390" s="35" t="n"/>
      <c r="I2390" s="40" t="n"/>
      <c r="J2390" s="35" t="n"/>
      <c r="L2390" s="39">
        <f>IF(B2390="","",IFERROR(YEAR(B2390)*0+D2390*0+1,0))</f>
        <v/>
      </c>
      <c r="M2390" s="55">
        <f>IF(L2390&lt;&gt;1,"",IF(O2390&gt;0,IF(INDEX('分け方の表'!$O$4:$O$53,O2390)&lt;&gt;"",DATE(YEAR(INDEX('分け方の表'!$O$4:$O$53,O2390)),MONTH(INDEX('分け方の表'!$O$4:$O$53,O2390)),1),DATE(YEAR(B2390),MONTH(B2390),1)),DATE(YEAR(B2390),MONTH(B2390),1)))</f>
        <v/>
      </c>
      <c r="N2390" s="39">
        <f>IF(L2390&lt;&gt;1,"",IF(J2390="",0,IF(COUNTIFS($J$4:J2390,J2390)&gt;1,1,0)))</f>
        <v/>
      </c>
      <c r="O2390" s="39">
        <f>IF(L2390&lt;&gt;1,"",IF(J2390="",0,IFERROR(MATCH(J2390,'分け方の表'!$M$4:$M$53,0),0)))</f>
        <v/>
      </c>
      <c r="P2390" s="39">
        <f>IF(L2390&lt;&gt;1,"",IF(SUMPRODUCT((COUNTIFS(C2390,"*"&amp;'分け方の表'!$F$4:$F$23&amp;"*")&gt;0)*('分け方の表'!$F$4:$F$23&lt;&gt;"")*'分け方の表'!$I$4:$I$23)=0,99,1+COUNTIFS('分け方の表'!$I$4:$I$23,"&gt;"&amp;SUMPRODUCT((COUNTIFS(C2390,"*"&amp;'分け方の表'!$F$4:$F$23&amp;"*")&gt;0)*('分け方の表'!$F$4:$F$23&lt;&gt;"")*'分け方の表'!$I$4:$I$23))))</f>
        <v/>
      </c>
      <c r="Q2390" s="39">
        <f>IF(L2390&lt;&gt;1,"",IF(P2390&gt;=99,"",INDEX('分け方の表'!$G$4:$G$23,P2390)&amp;""))</f>
        <v/>
      </c>
      <c r="R2390" s="39">
        <f>IF(L2390&lt;&gt;1,"",IF((F2390="収入")*(G2390="給与")*(E2390&lt;&gt;"")*(COUNTIFS('分け方の表'!$J$4:$J$13,E2390)&gt;0),INDEX('分け方の表'!$K$4:$K$13,MATCH(E2390,'分け方の表'!$J$4:$J$13,0))&amp;"",IFERROR(INDEX('分け方の表'!$C$4:$C$103,MATCH(F2390&amp;"|"&amp;G2390,'分け方の表'!$D$4:$D$103,0))&amp;"",IFERROR(INDEX('分け方の表'!$C$4:$C$103,MATCH(F2390&amp;"|（ほか全部）",'分け方の表'!$D$4:$D$103,0))&amp;"","未分類"))))</f>
        <v/>
      </c>
      <c r="S2390" s="39">
        <f>IF(L2390&lt;&gt;1,"",IF(N2390=1,"",IF(IF(O2390&gt;0,INDEX('分け方の表'!$N$4:$N$53,O2390)&amp;"","")&lt;&gt;"",IF(INDEX('分け方の表'!$N$4:$N$53,O2390)="（数えない）","",INDEX('分け方の表'!$N$4:$N$53,O2390)&amp;""),IF(I2390&amp;""="1",IF((Q2390&lt;&gt;"")*(D2390&lt;0)*(IFERROR(INDEX('入力'!$E$30:$E$88,MATCH(Q2390,'入力'!$A$30:$A$88,0)),"")="貯める・増やす"),Q2390,""),IF(A2390&amp;""="0","",IF(Q2390&lt;&gt;"",Q2390,R2390))))))</f>
        <v/>
      </c>
      <c r="T2390" s="56">
        <f>IF(S2390="","",IF(IFERROR(INDEX('入力'!$E$30:$E$88,MATCH(S2390,'入力'!$A$30:$A$88,0)),"")="入るお金",D2390,-D2390))</f>
        <v/>
      </c>
      <c r="U2390" s="39">
        <f>IF(L2390="","",IF(L2390&lt;&gt;1,"見出しなど",IF(N2390=1,"重なり",IF(S2390="",IF(O2390&gt;0,"数えない（直した）",IF(I2390&amp;""="1","振替",IF(A2390&amp;""="0","計算対象外","数えない"))),IF(COUNTIFS('入力'!$A$30:$A$88,S2390)=0,"一覧にない費目",IF(O2390&gt;0,"直した",IF(S2390="未分類","未分類","OK")))))))</f>
        <v/>
      </c>
    </row>
    <row r="2391">
      <c r="A2391" s="40" t="n"/>
      <c r="B2391" s="34" t="n"/>
      <c r="C2391" s="35" t="n"/>
      <c r="D2391" s="36" t="n"/>
      <c r="E2391" s="35" t="n"/>
      <c r="F2391" s="35" t="n"/>
      <c r="G2391" s="35" t="n"/>
      <c r="H2391" s="35" t="n"/>
      <c r="I2391" s="40" t="n"/>
      <c r="J2391" s="35" t="n"/>
      <c r="L2391" s="39">
        <f>IF(B2391="","",IFERROR(YEAR(B2391)*0+D2391*0+1,0))</f>
        <v/>
      </c>
      <c r="M2391" s="55">
        <f>IF(L2391&lt;&gt;1,"",IF(O2391&gt;0,IF(INDEX('分け方の表'!$O$4:$O$53,O2391)&lt;&gt;"",DATE(YEAR(INDEX('分け方の表'!$O$4:$O$53,O2391)),MONTH(INDEX('分け方の表'!$O$4:$O$53,O2391)),1),DATE(YEAR(B2391),MONTH(B2391),1)),DATE(YEAR(B2391),MONTH(B2391),1)))</f>
        <v/>
      </c>
      <c r="N2391" s="39">
        <f>IF(L2391&lt;&gt;1,"",IF(J2391="",0,IF(COUNTIFS($J$4:J2391,J2391)&gt;1,1,0)))</f>
        <v/>
      </c>
      <c r="O2391" s="39">
        <f>IF(L2391&lt;&gt;1,"",IF(J2391="",0,IFERROR(MATCH(J2391,'分け方の表'!$M$4:$M$53,0),0)))</f>
        <v/>
      </c>
      <c r="P2391" s="39">
        <f>IF(L2391&lt;&gt;1,"",IF(SUMPRODUCT((COUNTIFS(C2391,"*"&amp;'分け方の表'!$F$4:$F$23&amp;"*")&gt;0)*('分け方の表'!$F$4:$F$23&lt;&gt;"")*'分け方の表'!$I$4:$I$23)=0,99,1+COUNTIFS('分け方の表'!$I$4:$I$23,"&gt;"&amp;SUMPRODUCT((COUNTIFS(C2391,"*"&amp;'分け方の表'!$F$4:$F$23&amp;"*")&gt;0)*('分け方の表'!$F$4:$F$23&lt;&gt;"")*'分け方の表'!$I$4:$I$23))))</f>
        <v/>
      </c>
      <c r="Q2391" s="39">
        <f>IF(L2391&lt;&gt;1,"",IF(P2391&gt;=99,"",INDEX('分け方の表'!$G$4:$G$23,P2391)&amp;""))</f>
        <v/>
      </c>
      <c r="R2391" s="39">
        <f>IF(L2391&lt;&gt;1,"",IF((F2391="収入")*(G2391="給与")*(E2391&lt;&gt;"")*(COUNTIFS('分け方の表'!$J$4:$J$13,E2391)&gt;0),INDEX('分け方の表'!$K$4:$K$13,MATCH(E2391,'分け方の表'!$J$4:$J$13,0))&amp;"",IFERROR(INDEX('分け方の表'!$C$4:$C$103,MATCH(F2391&amp;"|"&amp;G2391,'分け方の表'!$D$4:$D$103,0))&amp;"",IFERROR(INDEX('分け方の表'!$C$4:$C$103,MATCH(F2391&amp;"|（ほか全部）",'分け方の表'!$D$4:$D$103,0))&amp;"","未分類"))))</f>
        <v/>
      </c>
      <c r="S2391" s="39">
        <f>IF(L2391&lt;&gt;1,"",IF(N2391=1,"",IF(IF(O2391&gt;0,INDEX('分け方の表'!$N$4:$N$53,O2391)&amp;"","")&lt;&gt;"",IF(INDEX('分け方の表'!$N$4:$N$53,O2391)="（数えない）","",INDEX('分け方の表'!$N$4:$N$53,O2391)&amp;""),IF(I2391&amp;""="1",IF((Q2391&lt;&gt;"")*(D2391&lt;0)*(IFERROR(INDEX('入力'!$E$30:$E$88,MATCH(Q2391,'入力'!$A$30:$A$88,0)),"")="貯める・増やす"),Q2391,""),IF(A2391&amp;""="0","",IF(Q2391&lt;&gt;"",Q2391,R2391))))))</f>
        <v/>
      </c>
      <c r="T2391" s="56">
        <f>IF(S2391="","",IF(IFERROR(INDEX('入力'!$E$30:$E$88,MATCH(S2391,'入力'!$A$30:$A$88,0)),"")="入るお金",D2391,-D2391))</f>
        <v/>
      </c>
      <c r="U2391" s="39">
        <f>IF(L2391="","",IF(L2391&lt;&gt;1,"見出しなど",IF(N2391=1,"重なり",IF(S2391="",IF(O2391&gt;0,"数えない（直した）",IF(I2391&amp;""="1","振替",IF(A2391&amp;""="0","計算対象外","数えない"))),IF(COUNTIFS('入力'!$A$30:$A$88,S2391)=0,"一覧にない費目",IF(O2391&gt;0,"直した",IF(S2391="未分類","未分類","OK")))))))</f>
        <v/>
      </c>
    </row>
    <row r="2392">
      <c r="A2392" s="40" t="n"/>
      <c r="B2392" s="34" t="n"/>
      <c r="C2392" s="35" t="n"/>
      <c r="D2392" s="36" t="n"/>
      <c r="E2392" s="35" t="n"/>
      <c r="F2392" s="35" t="n"/>
      <c r="G2392" s="35" t="n"/>
      <c r="H2392" s="35" t="n"/>
      <c r="I2392" s="40" t="n"/>
      <c r="J2392" s="35" t="n"/>
      <c r="L2392" s="39">
        <f>IF(B2392="","",IFERROR(YEAR(B2392)*0+D2392*0+1,0))</f>
        <v/>
      </c>
      <c r="M2392" s="55">
        <f>IF(L2392&lt;&gt;1,"",IF(O2392&gt;0,IF(INDEX('分け方の表'!$O$4:$O$53,O2392)&lt;&gt;"",DATE(YEAR(INDEX('分け方の表'!$O$4:$O$53,O2392)),MONTH(INDEX('分け方の表'!$O$4:$O$53,O2392)),1),DATE(YEAR(B2392),MONTH(B2392),1)),DATE(YEAR(B2392),MONTH(B2392),1)))</f>
        <v/>
      </c>
      <c r="N2392" s="39">
        <f>IF(L2392&lt;&gt;1,"",IF(J2392="",0,IF(COUNTIFS($J$4:J2392,J2392)&gt;1,1,0)))</f>
        <v/>
      </c>
      <c r="O2392" s="39">
        <f>IF(L2392&lt;&gt;1,"",IF(J2392="",0,IFERROR(MATCH(J2392,'分け方の表'!$M$4:$M$53,0),0)))</f>
        <v/>
      </c>
      <c r="P2392" s="39">
        <f>IF(L2392&lt;&gt;1,"",IF(SUMPRODUCT((COUNTIFS(C2392,"*"&amp;'分け方の表'!$F$4:$F$23&amp;"*")&gt;0)*('分け方の表'!$F$4:$F$23&lt;&gt;"")*'分け方の表'!$I$4:$I$23)=0,99,1+COUNTIFS('分け方の表'!$I$4:$I$23,"&gt;"&amp;SUMPRODUCT((COUNTIFS(C2392,"*"&amp;'分け方の表'!$F$4:$F$23&amp;"*")&gt;0)*('分け方の表'!$F$4:$F$23&lt;&gt;"")*'分け方の表'!$I$4:$I$23))))</f>
        <v/>
      </c>
      <c r="Q2392" s="39">
        <f>IF(L2392&lt;&gt;1,"",IF(P2392&gt;=99,"",INDEX('分け方の表'!$G$4:$G$23,P2392)&amp;""))</f>
        <v/>
      </c>
      <c r="R2392" s="39">
        <f>IF(L2392&lt;&gt;1,"",IF((F2392="収入")*(G2392="給与")*(E2392&lt;&gt;"")*(COUNTIFS('分け方の表'!$J$4:$J$13,E2392)&gt;0),INDEX('分け方の表'!$K$4:$K$13,MATCH(E2392,'分け方の表'!$J$4:$J$13,0))&amp;"",IFERROR(INDEX('分け方の表'!$C$4:$C$103,MATCH(F2392&amp;"|"&amp;G2392,'分け方の表'!$D$4:$D$103,0))&amp;"",IFERROR(INDEX('分け方の表'!$C$4:$C$103,MATCH(F2392&amp;"|（ほか全部）",'分け方の表'!$D$4:$D$103,0))&amp;"","未分類"))))</f>
        <v/>
      </c>
      <c r="S2392" s="39">
        <f>IF(L2392&lt;&gt;1,"",IF(N2392=1,"",IF(IF(O2392&gt;0,INDEX('分け方の表'!$N$4:$N$53,O2392)&amp;"","")&lt;&gt;"",IF(INDEX('分け方の表'!$N$4:$N$53,O2392)="（数えない）","",INDEX('分け方の表'!$N$4:$N$53,O2392)&amp;""),IF(I2392&amp;""="1",IF((Q2392&lt;&gt;"")*(D2392&lt;0)*(IFERROR(INDEX('入力'!$E$30:$E$88,MATCH(Q2392,'入力'!$A$30:$A$88,0)),"")="貯める・増やす"),Q2392,""),IF(A2392&amp;""="0","",IF(Q2392&lt;&gt;"",Q2392,R2392))))))</f>
        <v/>
      </c>
      <c r="T2392" s="56">
        <f>IF(S2392="","",IF(IFERROR(INDEX('入力'!$E$30:$E$88,MATCH(S2392,'入力'!$A$30:$A$88,0)),"")="入るお金",D2392,-D2392))</f>
        <v/>
      </c>
      <c r="U2392" s="39">
        <f>IF(L2392="","",IF(L2392&lt;&gt;1,"見出しなど",IF(N2392=1,"重なり",IF(S2392="",IF(O2392&gt;0,"数えない（直した）",IF(I2392&amp;""="1","振替",IF(A2392&amp;""="0","計算対象外","数えない"))),IF(COUNTIFS('入力'!$A$30:$A$88,S2392)=0,"一覧にない費目",IF(O2392&gt;0,"直した",IF(S2392="未分類","未分類","OK")))))))</f>
        <v/>
      </c>
    </row>
    <row r="2393">
      <c r="A2393" s="40" t="n"/>
      <c r="B2393" s="34" t="n"/>
      <c r="C2393" s="35" t="n"/>
      <c r="D2393" s="36" t="n"/>
      <c r="E2393" s="35" t="n"/>
      <c r="F2393" s="35" t="n"/>
      <c r="G2393" s="35" t="n"/>
      <c r="H2393" s="35" t="n"/>
      <c r="I2393" s="40" t="n"/>
      <c r="J2393" s="35" t="n"/>
      <c r="L2393" s="39">
        <f>IF(B2393="","",IFERROR(YEAR(B2393)*0+D2393*0+1,0))</f>
        <v/>
      </c>
      <c r="M2393" s="55">
        <f>IF(L2393&lt;&gt;1,"",IF(O2393&gt;0,IF(INDEX('分け方の表'!$O$4:$O$53,O2393)&lt;&gt;"",DATE(YEAR(INDEX('分け方の表'!$O$4:$O$53,O2393)),MONTH(INDEX('分け方の表'!$O$4:$O$53,O2393)),1),DATE(YEAR(B2393),MONTH(B2393),1)),DATE(YEAR(B2393),MONTH(B2393),1)))</f>
        <v/>
      </c>
      <c r="N2393" s="39">
        <f>IF(L2393&lt;&gt;1,"",IF(J2393="",0,IF(COUNTIFS($J$4:J2393,J2393)&gt;1,1,0)))</f>
        <v/>
      </c>
      <c r="O2393" s="39">
        <f>IF(L2393&lt;&gt;1,"",IF(J2393="",0,IFERROR(MATCH(J2393,'分け方の表'!$M$4:$M$53,0),0)))</f>
        <v/>
      </c>
      <c r="P2393" s="39">
        <f>IF(L2393&lt;&gt;1,"",IF(SUMPRODUCT((COUNTIFS(C2393,"*"&amp;'分け方の表'!$F$4:$F$23&amp;"*")&gt;0)*('分け方の表'!$F$4:$F$23&lt;&gt;"")*'分け方の表'!$I$4:$I$23)=0,99,1+COUNTIFS('分け方の表'!$I$4:$I$23,"&gt;"&amp;SUMPRODUCT((COUNTIFS(C2393,"*"&amp;'分け方の表'!$F$4:$F$23&amp;"*")&gt;0)*('分け方の表'!$F$4:$F$23&lt;&gt;"")*'分け方の表'!$I$4:$I$23))))</f>
        <v/>
      </c>
      <c r="Q2393" s="39">
        <f>IF(L2393&lt;&gt;1,"",IF(P2393&gt;=99,"",INDEX('分け方の表'!$G$4:$G$23,P2393)&amp;""))</f>
        <v/>
      </c>
      <c r="R2393" s="39">
        <f>IF(L2393&lt;&gt;1,"",IF((F2393="収入")*(G2393="給与")*(E2393&lt;&gt;"")*(COUNTIFS('分け方の表'!$J$4:$J$13,E2393)&gt;0),INDEX('分け方の表'!$K$4:$K$13,MATCH(E2393,'分け方の表'!$J$4:$J$13,0))&amp;"",IFERROR(INDEX('分け方の表'!$C$4:$C$103,MATCH(F2393&amp;"|"&amp;G2393,'分け方の表'!$D$4:$D$103,0))&amp;"",IFERROR(INDEX('分け方の表'!$C$4:$C$103,MATCH(F2393&amp;"|（ほか全部）",'分け方の表'!$D$4:$D$103,0))&amp;"","未分類"))))</f>
        <v/>
      </c>
      <c r="S2393" s="39">
        <f>IF(L2393&lt;&gt;1,"",IF(N2393=1,"",IF(IF(O2393&gt;0,INDEX('分け方の表'!$N$4:$N$53,O2393)&amp;"","")&lt;&gt;"",IF(INDEX('分け方の表'!$N$4:$N$53,O2393)="（数えない）","",INDEX('分け方の表'!$N$4:$N$53,O2393)&amp;""),IF(I2393&amp;""="1",IF((Q2393&lt;&gt;"")*(D2393&lt;0)*(IFERROR(INDEX('入力'!$E$30:$E$88,MATCH(Q2393,'入力'!$A$30:$A$88,0)),"")="貯める・増やす"),Q2393,""),IF(A2393&amp;""="0","",IF(Q2393&lt;&gt;"",Q2393,R2393))))))</f>
        <v/>
      </c>
      <c r="T2393" s="56">
        <f>IF(S2393="","",IF(IFERROR(INDEX('入力'!$E$30:$E$88,MATCH(S2393,'入力'!$A$30:$A$88,0)),"")="入るお金",D2393,-D2393))</f>
        <v/>
      </c>
      <c r="U2393" s="39">
        <f>IF(L2393="","",IF(L2393&lt;&gt;1,"見出しなど",IF(N2393=1,"重なり",IF(S2393="",IF(O2393&gt;0,"数えない（直した）",IF(I2393&amp;""="1","振替",IF(A2393&amp;""="0","計算対象外","数えない"))),IF(COUNTIFS('入力'!$A$30:$A$88,S2393)=0,"一覧にない費目",IF(O2393&gt;0,"直した",IF(S2393="未分類","未分類","OK")))))))</f>
        <v/>
      </c>
    </row>
    <row r="2394">
      <c r="A2394" s="40" t="n"/>
      <c r="B2394" s="34" t="n"/>
      <c r="C2394" s="35" t="n"/>
      <c r="D2394" s="36" t="n"/>
      <c r="E2394" s="35" t="n"/>
      <c r="F2394" s="35" t="n"/>
      <c r="G2394" s="35" t="n"/>
      <c r="H2394" s="35" t="n"/>
      <c r="I2394" s="40" t="n"/>
      <c r="J2394" s="35" t="n"/>
      <c r="L2394" s="39">
        <f>IF(B2394="","",IFERROR(YEAR(B2394)*0+D2394*0+1,0))</f>
        <v/>
      </c>
      <c r="M2394" s="55">
        <f>IF(L2394&lt;&gt;1,"",IF(O2394&gt;0,IF(INDEX('分け方の表'!$O$4:$O$53,O2394)&lt;&gt;"",DATE(YEAR(INDEX('分け方の表'!$O$4:$O$53,O2394)),MONTH(INDEX('分け方の表'!$O$4:$O$53,O2394)),1),DATE(YEAR(B2394),MONTH(B2394),1)),DATE(YEAR(B2394),MONTH(B2394),1)))</f>
        <v/>
      </c>
      <c r="N2394" s="39">
        <f>IF(L2394&lt;&gt;1,"",IF(J2394="",0,IF(COUNTIFS($J$4:J2394,J2394)&gt;1,1,0)))</f>
        <v/>
      </c>
      <c r="O2394" s="39">
        <f>IF(L2394&lt;&gt;1,"",IF(J2394="",0,IFERROR(MATCH(J2394,'分け方の表'!$M$4:$M$53,0),0)))</f>
        <v/>
      </c>
      <c r="P2394" s="39">
        <f>IF(L2394&lt;&gt;1,"",IF(SUMPRODUCT((COUNTIFS(C2394,"*"&amp;'分け方の表'!$F$4:$F$23&amp;"*")&gt;0)*('分け方の表'!$F$4:$F$23&lt;&gt;"")*'分け方の表'!$I$4:$I$23)=0,99,1+COUNTIFS('分け方の表'!$I$4:$I$23,"&gt;"&amp;SUMPRODUCT((COUNTIFS(C2394,"*"&amp;'分け方の表'!$F$4:$F$23&amp;"*")&gt;0)*('分け方の表'!$F$4:$F$23&lt;&gt;"")*'分け方の表'!$I$4:$I$23))))</f>
        <v/>
      </c>
      <c r="Q2394" s="39">
        <f>IF(L2394&lt;&gt;1,"",IF(P2394&gt;=99,"",INDEX('分け方の表'!$G$4:$G$23,P2394)&amp;""))</f>
        <v/>
      </c>
      <c r="R2394" s="39">
        <f>IF(L2394&lt;&gt;1,"",IF((F2394="収入")*(G2394="給与")*(E2394&lt;&gt;"")*(COUNTIFS('分け方の表'!$J$4:$J$13,E2394)&gt;0),INDEX('分け方の表'!$K$4:$K$13,MATCH(E2394,'分け方の表'!$J$4:$J$13,0))&amp;"",IFERROR(INDEX('分け方の表'!$C$4:$C$103,MATCH(F2394&amp;"|"&amp;G2394,'分け方の表'!$D$4:$D$103,0))&amp;"",IFERROR(INDEX('分け方の表'!$C$4:$C$103,MATCH(F2394&amp;"|（ほか全部）",'分け方の表'!$D$4:$D$103,0))&amp;"","未分類"))))</f>
        <v/>
      </c>
      <c r="S2394" s="39">
        <f>IF(L2394&lt;&gt;1,"",IF(N2394=1,"",IF(IF(O2394&gt;0,INDEX('分け方の表'!$N$4:$N$53,O2394)&amp;"","")&lt;&gt;"",IF(INDEX('分け方の表'!$N$4:$N$53,O2394)="（数えない）","",INDEX('分け方の表'!$N$4:$N$53,O2394)&amp;""),IF(I2394&amp;""="1",IF((Q2394&lt;&gt;"")*(D2394&lt;0)*(IFERROR(INDEX('入力'!$E$30:$E$88,MATCH(Q2394,'入力'!$A$30:$A$88,0)),"")="貯める・増やす"),Q2394,""),IF(A2394&amp;""="0","",IF(Q2394&lt;&gt;"",Q2394,R2394))))))</f>
        <v/>
      </c>
      <c r="T2394" s="56">
        <f>IF(S2394="","",IF(IFERROR(INDEX('入力'!$E$30:$E$88,MATCH(S2394,'入力'!$A$30:$A$88,0)),"")="入るお金",D2394,-D2394))</f>
        <v/>
      </c>
      <c r="U2394" s="39">
        <f>IF(L2394="","",IF(L2394&lt;&gt;1,"見出しなど",IF(N2394=1,"重なり",IF(S2394="",IF(O2394&gt;0,"数えない（直した）",IF(I2394&amp;""="1","振替",IF(A2394&amp;""="0","計算対象外","数えない"))),IF(COUNTIFS('入力'!$A$30:$A$88,S2394)=0,"一覧にない費目",IF(O2394&gt;0,"直した",IF(S2394="未分類","未分類","OK")))))))</f>
        <v/>
      </c>
    </row>
    <row r="2395">
      <c r="A2395" s="40" t="n"/>
      <c r="B2395" s="34" t="n"/>
      <c r="C2395" s="35" t="n"/>
      <c r="D2395" s="36" t="n"/>
      <c r="E2395" s="35" t="n"/>
      <c r="F2395" s="35" t="n"/>
      <c r="G2395" s="35" t="n"/>
      <c r="H2395" s="35" t="n"/>
      <c r="I2395" s="40" t="n"/>
      <c r="J2395" s="35" t="n"/>
      <c r="L2395" s="39">
        <f>IF(B2395="","",IFERROR(YEAR(B2395)*0+D2395*0+1,0))</f>
        <v/>
      </c>
      <c r="M2395" s="55">
        <f>IF(L2395&lt;&gt;1,"",IF(O2395&gt;0,IF(INDEX('分け方の表'!$O$4:$O$53,O2395)&lt;&gt;"",DATE(YEAR(INDEX('分け方の表'!$O$4:$O$53,O2395)),MONTH(INDEX('分け方の表'!$O$4:$O$53,O2395)),1),DATE(YEAR(B2395),MONTH(B2395),1)),DATE(YEAR(B2395),MONTH(B2395),1)))</f>
        <v/>
      </c>
      <c r="N2395" s="39">
        <f>IF(L2395&lt;&gt;1,"",IF(J2395="",0,IF(COUNTIFS($J$4:J2395,J2395)&gt;1,1,0)))</f>
        <v/>
      </c>
      <c r="O2395" s="39">
        <f>IF(L2395&lt;&gt;1,"",IF(J2395="",0,IFERROR(MATCH(J2395,'分け方の表'!$M$4:$M$53,0),0)))</f>
        <v/>
      </c>
      <c r="P2395" s="39">
        <f>IF(L2395&lt;&gt;1,"",IF(SUMPRODUCT((COUNTIFS(C2395,"*"&amp;'分け方の表'!$F$4:$F$23&amp;"*")&gt;0)*('分け方の表'!$F$4:$F$23&lt;&gt;"")*'分け方の表'!$I$4:$I$23)=0,99,1+COUNTIFS('分け方の表'!$I$4:$I$23,"&gt;"&amp;SUMPRODUCT((COUNTIFS(C2395,"*"&amp;'分け方の表'!$F$4:$F$23&amp;"*")&gt;0)*('分け方の表'!$F$4:$F$23&lt;&gt;"")*'分け方の表'!$I$4:$I$23))))</f>
        <v/>
      </c>
      <c r="Q2395" s="39">
        <f>IF(L2395&lt;&gt;1,"",IF(P2395&gt;=99,"",INDEX('分け方の表'!$G$4:$G$23,P2395)&amp;""))</f>
        <v/>
      </c>
      <c r="R2395" s="39">
        <f>IF(L2395&lt;&gt;1,"",IF((F2395="収入")*(G2395="給与")*(E2395&lt;&gt;"")*(COUNTIFS('分け方の表'!$J$4:$J$13,E2395)&gt;0),INDEX('分け方の表'!$K$4:$K$13,MATCH(E2395,'分け方の表'!$J$4:$J$13,0))&amp;"",IFERROR(INDEX('分け方の表'!$C$4:$C$103,MATCH(F2395&amp;"|"&amp;G2395,'分け方の表'!$D$4:$D$103,0))&amp;"",IFERROR(INDEX('分け方の表'!$C$4:$C$103,MATCH(F2395&amp;"|（ほか全部）",'分け方の表'!$D$4:$D$103,0))&amp;"","未分類"))))</f>
        <v/>
      </c>
      <c r="S2395" s="39">
        <f>IF(L2395&lt;&gt;1,"",IF(N2395=1,"",IF(IF(O2395&gt;0,INDEX('分け方の表'!$N$4:$N$53,O2395)&amp;"","")&lt;&gt;"",IF(INDEX('分け方の表'!$N$4:$N$53,O2395)="（数えない）","",INDEX('分け方の表'!$N$4:$N$53,O2395)&amp;""),IF(I2395&amp;""="1",IF((Q2395&lt;&gt;"")*(D2395&lt;0)*(IFERROR(INDEX('入力'!$E$30:$E$88,MATCH(Q2395,'入力'!$A$30:$A$88,0)),"")="貯める・増やす"),Q2395,""),IF(A2395&amp;""="0","",IF(Q2395&lt;&gt;"",Q2395,R2395))))))</f>
        <v/>
      </c>
      <c r="T2395" s="56">
        <f>IF(S2395="","",IF(IFERROR(INDEX('入力'!$E$30:$E$88,MATCH(S2395,'入力'!$A$30:$A$88,0)),"")="入るお金",D2395,-D2395))</f>
        <v/>
      </c>
      <c r="U2395" s="39">
        <f>IF(L2395="","",IF(L2395&lt;&gt;1,"見出しなど",IF(N2395=1,"重なり",IF(S2395="",IF(O2395&gt;0,"数えない（直した）",IF(I2395&amp;""="1","振替",IF(A2395&amp;""="0","計算対象外","数えない"))),IF(COUNTIFS('入力'!$A$30:$A$88,S2395)=0,"一覧にない費目",IF(O2395&gt;0,"直した",IF(S2395="未分類","未分類","OK")))))))</f>
        <v/>
      </c>
    </row>
    <row r="2396">
      <c r="A2396" s="40" t="n"/>
      <c r="B2396" s="34" t="n"/>
      <c r="C2396" s="35" t="n"/>
      <c r="D2396" s="36" t="n"/>
      <c r="E2396" s="35" t="n"/>
      <c r="F2396" s="35" t="n"/>
      <c r="G2396" s="35" t="n"/>
      <c r="H2396" s="35" t="n"/>
      <c r="I2396" s="40" t="n"/>
      <c r="J2396" s="35" t="n"/>
      <c r="L2396" s="39">
        <f>IF(B2396="","",IFERROR(YEAR(B2396)*0+D2396*0+1,0))</f>
        <v/>
      </c>
      <c r="M2396" s="55">
        <f>IF(L2396&lt;&gt;1,"",IF(O2396&gt;0,IF(INDEX('分け方の表'!$O$4:$O$53,O2396)&lt;&gt;"",DATE(YEAR(INDEX('分け方の表'!$O$4:$O$53,O2396)),MONTH(INDEX('分け方の表'!$O$4:$O$53,O2396)),1),DATE(YEAR(B2396),MONTH(B2396),1)),DATE(YEAR(B2396),MONTH(B2396),1)))</f>
        <v/>
      </c>
      <c r="N2396" s="39">
        <f>IF(L2396&lt;&gt;1,"",IF(J2396="",0,IF(COUNTIFS($J$4:J2396,J2396)&gt;1,1,0)))</f>
        <v/>
      </c>
      <c r="O2396" s="39">
        <f>IF(L2396&lt;&gt;1,"",IF(J2396="",0,IFERROR(MATCH(J2396,'分け方の表'!$M$4:$M$53,0),0)))</f>
        <v/>
      </c>
      <c r="P2396" s="39">
        <f>IF(L2396&lt;&gt;1,"",IF(SUMPRODUCT((COUNTIFS(C2396,"*"&amp;'分け方の表'!$F$4:$F$23&amp;"*")&gt;0)*('分け方の表'!$F$4:$F$23&lt;&gt;"")*'分け方の表'!$I$4:$I$23)=0,99,1+COUNTIFS('分け方の表'!$I$4:$I$23,"&gt;"&amp;SUMPRODUCT((COUNTIFS(C2396,"*"&amp;'分け方の表'!$F$4:$F$23&amp;"*")&gt;0)*('分け方の表'!$F$4:$F$23&lt;&gt;"")*'分け方の表'!$I$4:$I$23))))</f>
        <v/>
      </c>
      <c r="Q2396" s="39">
        <f>IF(L2396&lt;&gt;1,"",IF(P2396&gt;=99,"",INDEX('分け方の表'!$G$4:$G$23,P2396)&amp;""))</f>
        <v/>
      </c>
      <c r="R2396" s="39">
        <f>IF(L2396&lt;&gt;1,"",IF((F2396="収入")*(G2396="給与")*(E2396&lt;&gt;"")*(COUNTIFS('分け方の表'!$J$4:$J$13,E2396)&gt;0),INDEX('分け方の表'!$K$4:$K$13,MATCH(E2396,'分け方の表'!$J$4:$J$13,0))&amp;"",IFERROR(INDEX('分け方の表'!$C$4:$C$103,MATCH(F2396&amp;"|"&amp;G2396,'分け方の表'!$D$4:$D$103,0))&amp;"",IFERROR(INDEX('分け方の表'!$C$4:$C$103,MATCH(F2396&amp;"|（ほか全部）",'分け方の表'!$D$4:$D$103,0))&amp;"","未分類"))))</f>
        <v/>
      </c>
      <c r="S2396" s="39">
        <f>IF(L2396&lt;&gt;1,"",IF(N2396=1,"",IF(IF(O2396&gt;0,INDEX('分け方の表'!$N$4:$N$53,O2396)&amp;"","")&lt;&gt;"",IF(INDEX('分け方の表'!$N$4:$N$53,O2396)="（数えない）","",INDEX('分け方の表'!$N$4:$N$53,O2396)&amp;""),IF(I2396&amp;""="1",IF((Q2396&lt;&gt;"")*(D2396&lt;0)*(IFERROR(INDEX('入力'!$E$30:$E$88,MATCH(Q2396,'入力'!$A$30:$A$88,0)),"")="貯める・増やす"),Q2396,""),IF(A2396&amp;""="0","",IF(Q2396&lt;&gt;"",Q2396,R2396))))))</f>
        <v/>
      </c>
      <c r="T2396" s="56">
        <f>IF(S2396="","",IF(IFERROR(INDEX('入力'!$E$30:$E$88,MATCH(S2396,'入力'!$A$30:$A$88,0)),"")="入るお金",D2396,-D2396))</f>
        <v/>
      </c>
      <c r="U2396" s="39">
        <f>IF(L2396="","",IF(L2396&lt;&gt;1,"見出しなど",IF(N2396=1,"重なり",IF(S2396="",IF(O2396&gt;0,"数えない（直した）",IF(I2396&amp;""="1","振替",IF(A2396&amp;""="0","計算対象外","数えない"))),IF(COUNTIFS('入力'!$A$30:$A$88,S2396)=0,"一覧にない費目",IF(O2396&gt;0,"直した",IF(S2396="未分類","未分類","OK")))))))</f>
        <v/>
      </c>
    </row>
    <row r="2397">
      <c r="A2397" s="40" t="n"/>
      <c r="B2397" s="34" t="n"/>
      <c r="C2397" s="35" t="n"/>
      <c r="D2397" s="36" t="n"/>
      <c r="E2397" s="35" t="n"/>
      <c r="F2397" s="35" t="n"/>
      <c r="G2397" s="35" t="n"/>
      <c r="H2397" s="35" t="n"/>
      <c r="I2397" s="40" t="n"/>
      <c r="J2397" s="35" t="n"/>
      <c r="L2397" s="39">
        <f>IF(B2397="","",IFERROR(YEAR(B2397)*0+D2397*0+1,0))</f>
        <v/>
      </c>
      <c r="M2397" s="55">
        <f>IF(L2397&lt;&gt;1,"",IF(O2397&gt;0,IF(INDEX('分け方の表'!$O$4:$O$53,O2397)&lt;&gt;"",DATE(YEAR(INDEX('分け方の表'!$O$4:$O$53,O2397)),MONTH(INDEX('分け方の表'!$O$4:$O$53,O2397)),1),DATE(YEAR(B2397),MONTH(B2397),1)),DATE(YEAR(B2397),MONTH(B2397),1)))</f>
        <v/>
      </c>
      <c r="N2397" s="39">
        <f>IF(L2397&lt;&gt;1,"",IF(J2397="",0,IF(COUNTIFS($J$4:J2397,J2397)&gt;1,1,0)))</f>
        <v/>
      </c>
      <c r="O2397" s="39">
        <f>IF(L2397&lt;&gt;1,"",IF(J2397="",0,IFERROR(MATCH(J2397,'分け方の表'!$M$4:$M$53,0),0)))</f>
        <v/>
      </c>
      <c r="P2397" s="39">
        <f>IF(L2397&lt;&gt;1,"",IF(SUMPRODUCT((COUNTIFS(C2397,"*"&amp;'分け方の表'!$F$4:$F$23&amp;"*")&gt;0)*('分け方の表'!$F$4:$F$23&lt;&gt;"")*'分け方の表'!$I$4:$I$23)=0,99,1+COUNTIFS('分け方の表'!$I$4:$I$23,"&gt;"&amp;SUMPRODUCT((COUNTIFS(C2397,"*"&amp;'分け方の表'!$F$4:$F$23&amp;"*")&gt;0)*('分け方の表'!$F$4:$F$23&lt;&gt;"")*'分け方の表'!$I$4:$I$23))))</f>
        <v/>
      </c>
      <c r="Q2397" s="39">
        <f>IF(L2397&lt;&gt;1,"",IF(P2397&gt;=99,"",INDEX('分け方の表'!$G$4:$G$23,P2397)&amp;""))</f>
        <v/>
      </c>
      <c r="R2397" s="39">
        <f>IF(L2397&lt;&gt;1,"",IF((F2397="収入")*(G2397="給与")*(E2397&lt;&gt;"")*(COUNTIFS('分け方の表'!$J$4:$J$13,E2397)&gt;0),INDEX('分け方の表'!$K$4:$K$13,MATCH(E2397,'分け方の表'!$J$4:$J$13,0))&amp;"",IFERROR(INDEX('分け方の表'!$C$4:$C$103,MATCH(F2397&amp;"|"&amp;G2397,'分け方の表'!$D$4:$D$103,0))&amp;"",IFERROR(INDEX('分け方の表'!$C$4:$C$103,MATCH(F2397&amp;"|（ほか全部）",'分け方の表'!$D$4:$D$103,0))&amp;"","未分類"))))</f>
        <v/>
      </c>
      <c r="S2397" s="39">
        <f>IF(L2397&lt;&gt;1,"",IF(N2397=1,"",IF(IF(O2397&gt;0,INDEX('分け方の表'!$N$4:$N$53,O2397)&amp;"","")&lt;&gt;"",IF(INDEX('分け方の表'!$N$4:$N$53,O2397)="（数えない）","",INDEX('分け方の表'!$N$4:$N$53,O2397)&amp;""),IF(I2397&amp;""="1",IF((Q2397&lt;&gt;"")*(D2397&lt;0)*(IFERROR(INDEX('入力'!$E$30:$E$88,MATCH(Q2397,'入力'!$A$30:$A$88,0)),"")="貯める・増やす"),Q2397,""),IF(A2397&amp;""="0","",IF(Q2397&lt;&gt;"",Q2397,R2397))))))</f>
        <v/>
      </c>
      <c r="T2397" s="56">
        <f>IF(S2397="","",IF(IFERROR(INDEX('入力'!$E$30:$E$88,MATCH(S2397,'入力'!$A$30:$A$88,0)),"")="入るお金",D2397,-D2397))</f>
        <v/>
      </c>
      <c r="U2397" s="39">
        <f>IF(L2397="","",IF(L2397&lt;&gt;1,"見出しなど",IF(N2397=1,"重なり",IF(S2397="",IF(O2397&gt;0,"数えない（直した）",IF(I2397&amp;""="1","振替",IF(A2397&amp;""="0","計算対象外","数えない"))),IF(COUNTIFS('入力'!$A$30:$A$88,S2397)=0,"一覧にない費目",IF(O2397&gt;0,"直した",IF(S2397="未分類","未分類","OK")))))))</f>
        <v/>
      </c>
    </row>
    <row r="2398">
      <c r="A2398" s="40" t="n"/>
      <c r="B2398" s="34" t="n"/>
      <c r="C2398" s="35" t="n"/>
      <c r="D2398" s="36" t="n"/>
      <c r="E2398" s="35" t="n"/>
      <c r="F2398" s="35" t="n"/>
      <c r="G2398" s="35" t="n"/>
      <c r="H2398" s="35" t="n"/>
      <c r="I2398" s="40" t="n"/>
      <c r="J2398" s="35" t="n"/>
      <c r="L2398" s="39">
        <f>IF(B2398="","",IFERROR(YEAR(B2398)*0+D2398*0+1,0))</f>
        <v/>
      </c>
      <c r="M2398" s="55">
        <f>IF(L2398&lt;&gt;1,"",IF(O2398&gt;0,IF(INDEX('分け方の表'!$O$4:$O$53,O2398)&lt;&gt;"",DATE(YEAR(INDEX('分け方の表'!$O$4:$O$53,O2398)),MONTH(INDEX('分け方の表'!$O$4:$O$53,O2398)),1),DATE(YEAR(B2398),MONTH(B2398),1)),DATE(YEAR(B2398),MONTH(B2398),1)))</f>
        <v/>
      </c>
      <c r="N2398" s="39">
        <f>IF(L2398&lt;&gt;1,"",IF(J2398="",0,IF(COUNTIFS($J$4:J2398,J2398)&gt;1,1,0)))</f>
        <v/>
      </c>
      <c r="O2398" s="39">
        <f>IF(L2398&lt;&gt;1,"",IF(J2398="",0,IFERROR(MATCH(J2398,'分け方の表'!$M$4:$M$53,0),0)))</f>
        <v/>
      </c>
      <c r="P2398" s="39">
        <f>IF(L2398&lt;&gt;1,"",IF(SUMPRODUCT((COUNTIFS(C2398,"*"&amp;'分け方の表'!$F$4:$F$23&amp;"*")&gt;0)*('分け方の表'!$F$4:$F$23&lt;&gt;"")*'分け方の表'!$I$4:$I$23)=0,99,1+COUNTIFS('分け方の表'!$I$4:$I$23,"&gt;"&amp;SUMPRODUCT((COUNTIFS(C2398,"*"&amp;'分け方の表'!$F$4:$F$23&amp;"*")&gt;0)*('分け方の表'!$F$4:$F$23&lt;&gt;"")*'分け方の表'!$I$4:$I$23))))</f>
        <v/>
      </c>
      <c r="Q2398" s="39">
        <f>IF(L2398&lt;&gt;1,"",IF(P2398&gt;=99,"",INDEX('分け方の表'!$G$4:$G$23,P2398)&amp;""))</f>
        <v/>
      </c>
      <c r="R2398" s="39">
        <f>IF(L2398&lt;&gt;1,"",IF((F2398="収入")*(G2398="給与")*(E2398&lt;&gt;"")*(COUNTIFS('分け方の表'!$J$4:$J$13,E2398)&gt;0),INDEX('分け方の表'!$K$4:$K$13,MATCH(E2398,'分け方の表'!$J$4:$J$13,0))&amp;"",IFERROR(INDEX('分け方の表'!$C$4:$C$103,MATCH(F2398&amp;"|"&amp;G2398,'分け方の表'!$D$4:$D$103,0))&amp;"",IFERROR(INDEX('分け方の表'!$C$4:$C$103,MATCH(F2398&amp;"|（ほか全部）",'分け方の表'!$D$4:$D$103,0))&amp;"","未分類"))))</f>
        <v/>
      </c>
      <c r="S2398" s="39">
        <f>IF(L2398&lt;&gt;1,"",IF(N2398=1,"",IF(IF(O2398&gt;0,INDEX('分け方の表'!$N$4:$N$53,O2398)&amp;"","")&lt;&gt;"",IF(INDEX('分け方の表'!$N$4:$N$53,O2398)="（数えない）","",INDEX('分け方の表'!$N$4:$N$53,O2398)&amp;""),IF(I2398&amp;""="1",IF((Q2398&lt;&gt;"")*(D2398&lt;0)*(IFERROR(INDEX('入力'!$E$30:$E$88,MATCH(Q2398,'入力'!$A$30:$A$88,0)),"")="貯める・増やす"),Q2398,""),IF(A2398&amp;""="0","",IF(Q2398&lt;&gt;"",Q2398,R2398))))))</f>
        <v/>
      </c>
      <c r="T2398" s="56">
        <f>IF(S2398="","",IF(IFERROR(INDEX('入力'!$E$30:$E$88,MATCH(S2398,'入力'!$A$30:$A$88,0)),"")="入るお金",D2398,-D2398))</f>
        <v/>
      </c>
      <c r="U2398" s="39">
        <f>IF(L2398="","",IF(L2398&lt;&gt;1,"見出しなど",IF(N2398=1,"重なり",IF(S2398="",IF(O2398&gt;0,"数えない（直した）",IF(I2398&amp;""="1","振替",IF(A2398&amp;""="0","計算対象外","数えない"))),IF(COUNTIFS('入力'!$A$30:$A$88,S2398)=0,"一覧にない費目",IF(O2398&gt;0,"直した",IF(S2398="未分類","未分類","OK")))))))</f>
        <v/>
      </c>
    </row>
    <row r="2399">
      <c r="A2399" s="40" t="n"/>
      <c r="B2399" s="34" t="n"/>
      <c r="C2399" s="35" t="n"/>
      <c r="D2399" s="36" t="n"/>
      <c r="E2399" s="35" t="n"/>
      <c r="F2399" s="35" t="n"/>
      <c r="G2399" s="35" t="n"/>
      <c r="H2399" s="35" t="n"/>
      <c r="I2399" s="40" t="n"/>
      <c r="J2399" s="35" t="n"/>
      <c r="L2399" s="39">
        <f>IF(B2399="","",IFERROR(YEAR(B2399)*0+D2399*0+1,0))</f>
        <v/>
      </c>
      <c r="M2399" s="55">
        <f>IF(L2399&lt;&gt;1,"",IF(O2399&gt;0,IF(INDEX('分け方の表'!$O$4:$O$53,O2399)&lt;&gt;"",DATE(YEAR(INDEX('分け方の表'!$O$4:$O$53,O2399)),MONTH(INDEX('分け方の表'!$O$4:$O$53,O2399)),1),DATE(YEAR(B2399),MONTH(B2399),1)),DATE(YEAR(B2399),MONTH(B2399),1)))</f>
        <v/>
      </c>
      <c r="N2399" s="39">
        <f>IF(L2399&lt;&gt;1,"",IF(J2399="",0,IF(COUNTIFS($J$4:J2399,J2399)&gt;1,1,0)))</f>
        <v/>
      </c>
      <c r="O2399" s="39">
        <f>IF(L2399&lt;&gt;1,"",IF(J2399="",0,IFERROR(MATCH(J2399,'分け方の表'!$M$4:$M$53,0),0)))</f>
        <v/>
      </c>
      <c r="P2399" s="39">
        <f>IF(L2399&lt;&gt;1,"",IF(SUMPRODUCT((COUNTIFS(C2399,"*"&amp;'分け方の表'!$F$4:$F$23&amp;"*")&gt;0)*('分け方の表'!$F$4:$F$23&lt;&gt;"")*'分け方の表'!$I$4:$I$23)=0,99,1+COUNTIFS('分け方の表'!$I$4:$I$23,"&gt;"&amp;SUMPRODUCT((COUNTIFS(C2399,"*"&amp;'分け方の表'!$F$4:$F$23&amp;"*")&gt;0)*('分け方の表'!$F$4:$F$23&lt;&gt;"")*'分け方の表'!$I$4:$I$23))))</f>
        <v/>
      </c>
      <c r="Q2399" s="39">
        <f>IF(L2399&lt;&gt;1,"",IF(P2399&gt;=99,"",INDEX('分け方の表'!$G$4:$G$23,P2399)&amp;""))</f>
        <v/>
      </c>
      <c r="R2399" s="39">
        <f>IF(L2399&lt;&gt;1,"",IF((F2399="収入")*(G2399="給与")*(E2399&lt;&gt;"")*(COUNTIFS('分け方の表'!$J$4:$J$13,E2399)&gt;0),INDEX('分け方の表'!$K$4:$K$13,MATCH(E2399,'分け方の表'!$J$4:$J$13,0))&amp;"",IFERROR(INDEX('分け方の表'!$C$4:$C$103,MATCH(F2399&amp;"|"&amp;G2399,'分け方の表'!$D$4:$D$103,0))&amp;"",IFERROR(INDEX('分け方の表'!$C$4:$C$103,MATCH(F2399&amp;"|（ほか全部）",'分け方の表'!$D$4:$D$103,0))&amp;"","未分類"))))</f>
        <v/>
      </c>
      <c r="S2399" s="39">
        <f>IF(L2399&lt;&gt;1,"",IF(N2399=1,"",IF(IF(O2399&gt;0,INDEX('分け方の表'!$N$4:$N$53,O2399)&amp;"","")&lt;&gt;"",IF(INDEX('分け方の表'!$N$4:$N$53,O2399)="（数えない）","",INDEX('分け方の表'!$N$4:$N$53,O2399)&amp;""),IF(I2399&amp;""="1",IF((Q2399&lt;&gt;"")*(D2399&lt;0)*(IFERROR(INDEX('入力'!$E$30:$E$88,MATCH(Q2399,'入力'!$A$30:$A$88,0)),"")="貯める・増やす"),Q2399,""),IF(A2399&amp;""="0","",IF(Q2399&lt;&gt;"",Q2399,R2399))))))</f>
        <v/>
      </c>
      <c r="T2399" s="56">
        <f>IF(S2399="","",IF(IFERROR(INDEX('入力'!$E$30:$E$88,MATCH(S2399,'入力'!$A$30:$A$88,0)),"")="入るお金",D2399,-D2399))</f>
        <v/>
      </c>
      <c r="U2399" s="39">
        <f>IF(L2399="","",IF(L2399&lt;&gt;1,"見出しなど",IF(N2399=1,"重なり",IF(S2399="",IF(O2399&gt;0,"数えない（直した）",IF(I2399&amp;""="1","振替",IF(A2399&amp;""="0","計算対象外","数えない"))),IF(COUNTIFS('入力'!$A$30:$A$88,S2399)=0,"一覧にない費目",IF(O2399&gt;0,"直した",IF(S2399="未分類","未分類","OK")))))))</f>
        <v/>
      </c>
    </row>
    <row r="2400">
      <c r="A2400" s="40" t="n"/>
      <c r="B2400" s="34" t="n"/>
      <c r="C2400" s="35" t="n"/>
      <c r="D2400" s="36" t="n"/>
      <c r="E2400" s="35" t="n"/>
      <c r="F2400" s="35" t="n"/>
      <c r="G2400" s="35" t="n"/>
      <c r="H2400" s="35" t="n"/>
      <c r="I2400" s="40" t="n"/>
      <c r="J2400" s="35" t="n"/>
      <c r="L2400" s="39">
        <f>IF(B2400="","",IFERROR(YEAR(B2400)*0+D2400*0+1,0))</f>
        <v/>
      </c>
      <c r="M2400" s="55">
        <f>IF(L2400&lt;&gt;1,"",IF(O2400&gt;0,IF(INDEX('分け方の表'!$O$4:$O$53,O2400)&lt;&gt;"",DATE(YEAR(INDEX('分け方の表'!$O$4:$O$53,O2400)),MONTH(INDEX('分け方の表'!$O$4:$O$53,O2400)),1),DATE(YEAR(B2400),MONTH(B2400),1)),DATE(YEAR(B2400),MONTH(B2400),1)))</f>
        <v/>
      </c>
      <c r="N2400" s="39">
        <f>IF(L2400&lt;&gt;1,"",IF(J2400="",0,IF(COUNTIFS($J$4:J2400,J2400)&gt;1,1,0)))</f>
        <v/>
      </c>
      <c r="O2400" s="39">
        <f>IF(L2400&lt;&gt;1,"",IF(J2400="",0,IFERROR(MATCH(J2400,'分け方の表'!$M$4:$M$53,0),0)))</f>
        <v/>
      </c>
      <c r="P2400" s="39">
        <f>IF(L2400&lt;&gt;1,"",IF(SUMPRODUCT((COUNTIFS(C2400,"*"&amp;'分け方の表'!$F$4:$F$23&amp;"*")&gt;0)*('分け方の表'!$F$4:$F$23&lt;&gt;"")*'分け方の表'!$I$4:$I$23)=0,99,1+COUNTIFS('分け方の表'!$I$4:$I$23,"&gt;"&amp;SUMPRODUCT((COUNTIFS(C2400,"*"&amp;'分け方の表'!$F$4:$F$23&amp;"*")&gt;0)*('分け方の表'!$F$4:$F$23&lt;&gt;"")*'分け方の表'!$I$4:$I$23))))</f>
        <v/>
      </c>
      <c r="Q2400" s="39">
        <f>IF(L2400&lt;&gt;1,"",IF(P2400&gt;=99,"",INDEX('分け方の表'!$G$4:$G$23,P2400)&amp;""))</f>
        <v/>
      </c>
      <c r="R2400" s="39">
        <f>IF(L2400&lt;&gt;1,"",IF((F2400="収入")*(G2400="給与")*(E2400&lt;&gt;"")*(COUNTIFS('分け方の表'!$J$4:$J$13,E2400)&gt;0),INDEX('分け方の表'!$K$4:$K$13,MATCH(E2400,'分け方の表'!$J$4:$J$13,0))&amp;"",IFERROR(INDEX('分け方の表'!$C$4:$C$103,MATCH(F2400&amp;"|"&amp;G2400,'分け方の表'!$D$4:$D$103,0))&amp;"",IFERROR(INDEX('分け方の表'!$C$4:$C$103,MATCH(F2400&amp;"|（ほか全部）",'分け方の表'!$D$4:$D$103,0))&amp;"","未分類"))))</f>
        <v/>
      </c>
      <c r="S2400" s="39">
        <f>IF(L2400&lt;&gt;1,"",IF(N2400=1,"",IF(IF(O2400&gt;0,INDEX('分け方の表'!$N$4:$N$53,O2400)&amp;"","")&lt;&gt;"",IF(INDEX('分け方の表'!$N$4:$N$53,O2400)="（数えない）","",INDEX('分け方の表'!$N$4:$N$53,O2400)&amp;""),IF(I2400&amp;""="1",IF((Q2400&lt;&gt;"")*(D2400&lt;0)*(IFERROR(INDEX('入力'!$E$30:$E$88,MATCH(Q2400,'入力'!$A$30:$A$88,0)),"")="貯める・増やす"),Q2400,""),IF(A2400&amp;""="0","",IF(Q2400&lt;&gt;"",Q2400,R2400))))))</f>
        <v/>
      </c>
      <c r="T2400" s="56">
        <f>IF(S2400="","",IF(IFERROR(INDEX('入力'!$E$30:$E$88,MATCH(S2400,'入力'!$A$30:$A$88,0)),"")="入るお金",D2400,-D2400))</f>
        <v/>
      </c>
      <c r="U2400" s="39">
        <f>IF(L2400="","",IF(L2400&lt;&gt;1,"見出しなど",IF(N2400=1,"重なり",IF(S2400="",IF(O2400&gt;0,"数えない（直した）",IF(I2400&amp;""="1","振替",IF(A2400&amp;""="0","計算対象外","数えない"))),IF(COUNTIFS('入力'!$A$30:$A$88,S2400)=0,"一覧にない費目",IF(O2400&gt;0,"直した",IF(S2400="未分類","未分類","OK")))))))</f>
        <v/>
      </c>
    </row>
    <row r="2401">
      <c r="A2401" s="40" t="n"/>
      <c r="B2401" s="34" t="n"/>
      <c r="C2401" s="35" t="n"/>
      <c r="D2401" s="36" t="n"/>
      <c r="E2401" s="35" t="n"/>
      <c r="F2401" s="35" t="n"/>
      <c r="G2401" s="35" t="n"/>
      <c r="H2401" s="35" t="n"/>
      <c r="I2401" s="40" t="n"/>
      <c r="J2401" s="35" t="n"/>
      <c r="L2401" s="39">
        <f>IF(B2401="","",IFERROR(YEAR(B2401)*0+D2401*0+1,0))</f>
        <v/>
      </c>
      <c r="M2401" s="55">
        <f>IF(L2401&lt;&gt;1,"",IF(O2401&gt;0,IF(INDEX('分け方の表'!$O$4:$O$53,O2401)&lt;&gt;"",DATE(YEAR(INDEX('分け方の表'!$O$4:$O$53,O2401)),MONTH(INDEX('分け方の表'!$O$4:$O$53,O2401)),1),DATE(YEAR(B2401),MONTH(B2401),1)),DATE(YEAR(B2401),MONTH(B2401),1)))</f>
        <v/>
      </c>
      <c r="N2401" s="39">
        <f>IF(L2401&lt;&gt;1,"",IF(J2401="",0,IF(COUNTIFS($J$4:J2401,J2401)&gt;1,1,0)))</f>
        <v/>
      </c>
      <c r="O2401" s="39">
        <f>IF(L2401&lt;&gt;1,"",IF(J2401="",0,IFERROR(MATCH(J2401,'分け方の表'!$M$4:$M$53,0),0)))</f>
        <v/>
      </c>
      <c r="P2401" s="39">
        <f>IF(L2401&lt;&gt;1,"",IF(SUMPRODUCT((COUNTIFS(C2401,"*"&amp;'分け方の表'!$F$4:$F$23&amp;"*")&gt;0)*('分け方の表'!$F$4:$F$23&lt;&gt;"")*'分け方の表'!$I$4:$I$23)=0,99,1+COUNTIFS('分け方の表'!$I$4:$I$23,"&gt;"&amp;SUMPRODUCT((COUNTIFS(C2401,"*"&amp;'分け方の表'!$F$4:$F$23&amp;"*")&gt;0)*('分け方の表'!$F$4:$F$23&lt;&gt;"")*'分け方の表'!$I$4:$I$23))))</f>
        <v/>
      </c>
      <c r="Q2401" s="39">
        <f>IF(L2401&lt;&gt;1,"",IF(P2401&gt;=99,"",INDEX('分け方の表'!$G$4:$G$23,P2401)&amp;""))</f>
        <v/>
      </c>
      <c r="R2401" s="39">
        <f>IF(L2401&lt;&gt;1,"",IF((F2401="収入")*(G2401="給与")*(E2401&lt;&gt;"")*(COUNTIFS('分け方の表'!$J$4:$J$13,E2401)&gt;0),INDEX('分け方の表'!$K$4:$K$13,MATCH(E2401,'分け方の表'!$J$4:$J$13,0))&amp;"",IFERROR(INDEX('分け方の表'!$C$4:$C$103,MATCH(F2401&amp;"|"&amp;G2401,'分け方の表'!$D$4:$D$103,0))&amp;"",IFERROR(INDEX('分け方の表'!$C$4:$C$103,MATCH(F2401&amp;"|（ほか全部）",'分け方の表'!$D$4:$D$103,0))&amp;"","未分類"))))</f>
        <v/>
      </c>
      <c r="S2401" s="39">
        <f>IF(L2401&lt;&gt;1,"",IF(N2401=1,"",IF(IF(O2401&gt;0,INDEX('分け方の表'!$N$4:$N$53,O2401)&amp;"","")&lt;&gt;"",IF(INDEX('分け方の表'!$N$4:$N$53,O2401)="（数えない）","",INDEX('分け方の表'!$N$4:$N$53,O2401)&amp;""),IF(I2401&amp;""="1",IF((Q2401&lt;&gt;"")*(D2401&lt;0)*(IFERROR(INDEX('入力'!$E$30:$E$88,MATCH(Q2401,'入力'!$A$30:$A$88,0)),"")="貯める・増やす"),Q2401,""),IF(A2401&amp;""="0","",IF(Q2401&lt;&gt;"",Q2401,R2401))))))</f>
        <v/>
      </c>
      <c r="T2401" s="56">
        <f>IF(S2401="","",IF(IFERROR(INDEX('入力'!$E$30:$E$88,MATCH(S2401,'入力'!$A$30:$A$88,0)),"")="入るお金",D2401,-D2401))</f>
        <v/>
      </c>
      <c r="U2401" s="39">
        <f>IF(L2401="","",IF(L2401&lt;&gt;1,"見出しなど",IF(N2401=1,"重なり",IF(S2401="",IF(O2401&gt;0,"数えない（直した）",IF(I2401&amp;""="1","振替",IF(A2401&amp;""="0","計算対象外","数えない"))),IF(COUNTIFS('入力'!$A$30:$A$88,S2401)=0,"一覧にない費目",IF(O2401&gt;0,"直した",IF(S2401="未分類","未分類","OK")))))))</f>
        <v/>
      </c>
    </row>
    <row r="2402">
      <c r="A2402" s="40" t="n"/>
      <c r="B2402" s="34" t="n"/>
      <c r="C2402" s="35" t="n"/>
      <c r="D2402" s="36" t="n"/>
      <c r="E2402" s="35" t="n"/>
      <c r="F2402" s="35" t="n"/>
      <c r="G2402" s="35" t="n"/>
      <c r="H2402" s="35" t="n"/>
      <c r="I2402" s="40" t="n"/>
      <c r="J2402" s="35" t="n"/>
      <c r="L2402" s="39">
        <f>IF(B2402="","",IFERROR(YEAR(B2402)*0+D2402*0+1,0))</f>
        <v/>
      </c>
      <c r="M2402" s="55">
        <f>IF(L2402&lt;&gt;1,"",IF(O2402&gt;0,IF(INDEX('分け方の表'!$O$4:$O$53,O2402)&lt;&gt;"",DATE(YEAR(INDEX('分け方の表'!$O$4:$O$53,O2402)),MONTH(INDEX('分け方の表'!$O$4:$O$53,O2402)),1),DATE(YEAR(B2402),MONTH(B2402),1)),DATE(YEAR(B2402),MONTH(B2402),1)))</f>
        <v/>
      </c>
      <c r="N2402" s="39">
        <f>IF(L2402&lt;&gt;1,"",IF(J2402="",0,IF(COUNTIFS($J$4:J2402,J2402)&gt;1,1,0)))</f>
        <v/>
      </c>
      <c r="O2402" s="39">
        <f>IF(L2402&lt;&gt;1,"",IF(J2402="",0,IFERROR(MATCH(J2402,'分け方の表'!$M$4:$M$53,0),0)))</f>
        <v/>
      </c>
      <c r="P2402" s="39">
        <f>IF(L2402&lt;&gt;1,"",IF(SUMPRODUCT((COUNTIFS(C2402,"*"&amp;'分け方の表'!$F$4:$F$23&amp;"*")&gt;0)*('分け方の表'!$F$4:$F$23&lt;&gt;"")*'分け方の表'!$I$4:$I$23)=0,99,1+COUNTIFS('分け方の表'!$I$4:$I$23,"&gt;"&amp;SUMPRODUCT((COUNTIFS(C2402,"*"&amp;'分け方の表'!$F$4:$F$23&amp;"*")&gt;0)*('分け方の表'!$F$4:$F$23&lt;&gt;"")*'分け方の表'!$I$4:$I$23))))</f>
        <v/>
      </c>
      <c r="Q2402" s="39">
        <f>IF(L2402&lt;&gt;1,"",IF(P2402&gt;=99,"",INDEX('分け方の表'!$G$4:$G$23,P2402)&amp;""))</f>
        <v/>
      </c>
      <c r="R2402" s="39">
        <f>IF(L2402&lt;&gt;1,"",IF((F2402="収入")*(G2402="給与")*(E2402&lt;&gt;"")*(COUNTIFS('分け方の表'!$J$4:$J$13,E2402)&gt;0),INDEX('分け方の表'!$K$4:$K$13,MATCH(E2402,'分け方の表'!$J$4:$J$13,0))&amp;"",IFERROR(INDEX('分け方の表'!$C$4:$C$103,MATCH(F2402&amp;"|"&amp;G2402,'分け方の表'!$D$4:$D$103,0))&amp;"",IFERROR(INDEX('分け方の表'!$C$4:$C$103,MATCH(F2402&amp;"|（ほか全部）",'分け方の表'!$D$4:$D$103,0))&amp;"","未分類"))))</f>
        <v/>
      </c>
      <c r="S2402" s="39">
        <f>IF(L2402&lt;&gt;1,"",IF(N2402=1,"",IF(IF(O2402&gt;0,INDEX('分け方の表'!$N$4:$N$53,O2402)&amp;"","")&lt;&gt;"",IF(INDEX('分け方の表'!$N$4:$N$53,O2402)="（数えない）","",INDEX('分け方の表'!$N$4:$N$53,O2402)&amp;""),IF(I2402&amp;""="1",IF((Q2402&lt;&gt;"")*(D2402&lt;0)*(IFERROR(INDEX('入力'!$E$30:$E$88,MATCH(Q2402,'入力'!$A$30:$A$88,0)),"")="貯める・増やす"),Q2402,""),IF(A2402&amp;""="0","",IF(Q2402&lt;&gt;"",Q2402,R2402))))))</f>
        <v/>
      </c>
      <c r="T2402" s="56">
        <f>IF(S2402="","",IF(IFERROR(INDEX('入力'!$E$30:$E$88,MATCH(S2402,'入力'!$A$30:$A$88,0)),"")="入るお金",D2402,-D2402))</f>
        <v/>
      </c>
      <c r="U2402" s="39">
        <f>IF(L2402="","",IF(L2402&lt;&gt;1,"見出しなど",IF(N2402=1,"重なり",IF(S2402="",IF(O2402&gt;0,"数えない（直した）",IF(I2402&amp;""="1","振替",IF(A2402&amp;""="0","計算対象外","数えない"))),IF(COUNTIFS('入力'!$A$30:$A$88,S2402)=0,"一覧にない費目",IF(O2402&gt;0,"直した",IF(S2402="未分類","未分類","OK")))))))</f>
        <v/>
      </c>
    </row>
    <row r="2403">
      <c r="A2403" s="40" t="n"/>
      <c r="B2403" s="34" t="n"/>
      <c r="C2403" s="35" t="n"/>
      <c r="D2403" s="36" t="n"/>
      <c r="E2403" s="35" t="n"/>
      <c r="F2403" s="35" t="n"/>
      <c r="G2403" s="35" t="n"/>
      <c r="H2403" s="35" t="n"/>
      <c r="I2403" s="40" t="n"/>
      <c r="J2403" s="35" t="n"/>
      <c r="L2403" s="39">
        <f>IF(B2403="","",IFERROR(YEAR(B2403)*0+D2403*0+1,0))</f>
        <v/>
      </c>
      <c r="M2403" s="55">
        <f>IF(L2403&lt;&gt;1,"",IF(O2403&gt;0,IF(INDEX('分け方の表'!$O$4:$O$53,O2403)&lt;&gt;"",DATE(YEAR(INDEX('分け方の表'!$O$4:$O$53,O2403)),MONTH(INDEX('分け方の表'!$O$4:$O$53,O2403)),1),DATE(YEAR(B2403),MONTH(B2403),1)),DATE(YEAR(B2403),MONTH(B2403),1)))</f>
        <v/>
      </c>
      <c r="N2403" s="39">
        <f>IF(L2403&lt;&gt;1,"",IF(J2403="",0,IF(COUNTIFS($J$4:J2403,J2403)&gt;1,1,0)))</f>
        <v/>
      </c>
      <c r="O2403" s="39">
        <f>IF(L2403&lt;&gt;1,"",IF(J2403="",0,IFERROR(MATCH(J2403,'分け方の表'!$M$4:$M$53,0),0)))</f>
        <v/>
      </c>
      <c r="P2403" s="39">
        <f>IF(L2403&lt;&gt;1,"",IF(SUMPRODUCT((COUNTIFS(C2403,"*"&amp;'分け方の表'!$F$4:$F$23&amp;"*")&gt;0)*('分け方の表'!$F$4:$F$23&lt;&gt;"")*'分け方の表'!$I$4:$I$23)=0,99,1+COUNTIFS('分け方の表'!$I$4:$I$23,"&gt;"&amp;SUMPRODUCT((COUNTIFS(C2403,"*"&amp;'分け方の表'!$F$4:$F$23&amp;"*")&gt;0)*('分け方の表'!$F$4:$F$23&lt;&gt;"")*'分け方の表'!$I$4:$I$23))))</f>
        <v/>
      </c>
      <c r="Q2403" s="39">
        <f>IF(L2403&lt;&gt;1,"",IF(P2403&gt;=99,"",INDEX('分け方の表'!$G$4:$G$23,P2403)&amp;""))</f>
        <v/>
      </c>
      <c r="R2403" s="39">
        <f>IF(L2403&lt;&gt;1,"",IF((F2403="収入")*(G2403="給与")*(E2403&lt;&gt;"")*(COUNTIFS('分け方の表'!$J$4:$J$13,E2403)&gt;0),INDEX('分け方の表'!$K$4:$K$13,MATCH(E2403,'分け方の表'!$J$4:$J$13,0))&amp;"",IFERROR(INDEX('分け方の表'!$C$4:$C$103,MATCH(F2403&amp;"|"&amp;G2403,'分け方の表'!$D$4:$D$103,0))&amp;"",IFERROR(INDEX('分け方の表'!$C$4:$C$103,MATCH(F2403&amp;"|（ほか全部）",'分け方の表'!$D$4:$D$103,0))&amp;"","未分類"))))</f>
        <v/>
      </c>
      <c r="S2403" s="39">
        <f>IF(L2403&lt;&gt;1,"",IF(N2403=1,"",IF(IF(O2403&gt;0,INDEX('分け方の表'!$N$4:$N$53,O2403)&amp;"","")&lt;&gt;"",IF(INDEX('分け方の表'!$N$4:$N$53,O2403)="（数えない）","",INDEX('分け方の表'!$N$4:$N$53,O2403)&amp;""),IF(I2403&amp;""="1",IF((Q2403&lt;&gt;"")*(D2403&lt;0)*(IFERROR(INDEX('入力'!$E$30:$E$88,MATCH(Q2403,'入力'!$A$30:$A$88,0)),"")="貯める・増やす"),Q2403,""),IF(A2403&amp;""="0","",IF(Q2403&lt;&gt;"",Q2403,R2403))))))</f>
        <v/>
      </c>
      <c r="T2403" s="56">
        <f>IF(S2403="","",IF(IFERROR(INDEX('入力'!$E$30:$E$88,MATCH(S2403,'入力'!$A$30:$A$88,0)),"")="入るお金",D2403,-D2403))</f>
        <v/>
      </c>
      <c r="U2403" s="39">
        <f>IF(L2403="","",IF(L2403&lt;&gt;1,"見出しなど",IF(N2403=1,"重なり",IF(S2403="",IF(O2403&gt;0,"数えない（直した）",IF(I2403&amp;""="1","振替",IF(A2403&amp;""="0","計算対象外","数えない"))),IF(COUNTIFS('入力'!$A$30:$A$88,S2403)=0,"一覧にない費目",IF(O2403&gt;0,"直した",IF(S2403="未分類","未分類","OK")))))))</f>
        <v/>
      </c>
    </row>
    <row r="2404">
      <c r="A2404" s="40" t="n"/>
      <c r="B2404" s="34" t="n"/>
      <c r="C2404" s="35" t="n"/>
      <c r="D2404" s="36" t="n"/>
      <c r="E2404" s="35" t="n"/>
      <c r="F2404" s="35" t="n"/>
      <c r="G2404" s="35" t="n"/>
      <c r="H2404" s="35" t="n"/>
      <c r="I2404" s="40" t="n"/>
      <c r="J2404" s="35" t="n"/>
      <c r="L2404" s="39">
        <f>IF(B2404="","",IFERROR(YEAR(B2404)*0+D2404*0+1,0))</f>
        <v/>
      </c>
      <c r="M2404" s="55">
        <f>IF(L2404&lt;&gt;1,"",IF(O2404&gt;0,IF(INDEX('分け方の表'!$O$4:$O$53,O2404)&lt;&gt;"",DATE(YEAR(INDEX('分け方の表'!$O$4:$O$53,O2404)),MONTH(INDEX('分け方の表'!$O$4:$O$53,O2404)),1),DATE(YEAR(B2404),MONTH(B2404),1)),DATE(YEAR(B2404),MONTH(B2404),1)))</f>
        <v/>
      </c>
      <c r="N2404" s="39">
        <f>IF(L2404&lt;&gt;1,"",IF(J2404="",0,IF(COUNTIFS($J$4:J2404,J2404)&gt;1,1,0)))</f>
        <v/>
      </c>
      <c r="O2404" s="39">
        <f>IF(L2404&lt;&gt;1,"",IF(J2404="",0,IFERROR(MATCH(J2404,'分け方の表'!$M$4:$M$53,0),0)))</f>
        <v/>
      </c>
      <c r="P2404" s="39">
        <f>IF(L2404&lt;&gt;1,"",IF(SUMPRODUCT((COUNTIFS(C2404,"*"&amp;'分け方の表'!$F$4:$F$23&amp;"*")&gt;0)*('分け方の表'!$F$4:$F$23&lt;&gt;"")*'分け方の表'!$I$4:$I$23)=0,99,1+COUNTIFS('分け方の表'!$I$4:$I$23,"&gt;"&amp;SUMPRODUCT((COUNTIFS(C2404,"*"&amp;'分け方の表'!$F$4:$F$23&amp;"*")&gt;0)*('分け方の表'!$F$4:$F$23&lt;&gt;"")*'分け方の表'!$I$4:$I$23))))</f>
        <v/>
      </c>
      <c r="Q2404" s="39">
        <f>IF(L2404&lt;&gt;1,"",IF(P2404&gt;=99,"",INDEX('分け方の表'!$G$4:$G$23,P2404)&amp;""))</f>
        <v/>
      </c>
      <c r="R2404" s="39">
        <f>IF(L2404&lt;&gt;1,"",IF((F2404="収入")*(G2404="給与")*(E2404&lt;&gt;"")*(COUNTIFS('分け方の表'!$J$4:$J$13,E2404)&gt;0),INDEX('分け方の表'!$K$4:$K$13,MATCH(E2404,'分け方の表'!$J$4:$J$13,0))&amp;"",IFERROR(INDEX('分け方の表'!$C$4:$C$103,MATCH(F2404&amp;"|"&amp;G2404,'分け方の表'!$D$4:$D$103,0))&amp;"",IFERROR(INDEX('分け方の表'!$C$4:$C$103,MATCH(F2404&amp;"|（ほか全部）",'分け方の表'!$D$4:$D$103,0))&amp;"","未分類"))))</f>
        <v/>
      </c>
      <c r="S2404" s="39">
        <f>IF(L2404&lt;&gt;1,"",IF(N2404=1,"",IF(IF(O2404&gt;0,INDEX('分け方の表'!$N$4:$N$53,O2404)&amp;"","")&lt;&gt;"",IF(INDEX('分け方の表'!$N$4:$N$53,O2404)="（数えない）","",INDEX('分け方の表'!$N$4:$N$53,O2404)&amp;""),IF(I2404&amp;""="1",IF((Q2404&lt;&gt;"")*(D2404&lt;0)*(IFERROR(INDEX('入力'!$E$30:$E$88,MATCH(Q2404,'入力'!$A$30:$A$88,0)),"")="貯める・増やす"),Q2404,""),IF(A2404&amp;""="0","",IF(Q2404&lt;&gt;"",Q2404,R2404))))))</f>
        <v/>
      </c>
      <c r="T2404" s="56">
        <f>IF(S2404="","",IF(IFERROR(INDEX('入力'!$E$30:$E$88,MATCH(S2404,'入力'!$A$30:$A$88,0)),"")="入るお金",D2404,-D2404))</f>
        <v/>
      </c>
      <c r="U2404" s="39">
        <f>IF(L2404="","",IF(L2404&lt;&gt;1,"見出しなど",IF(N2404=1,"重なり",IF(S2404="",IF(O2404&gt;0,"数えない（直した）",IF(I2404&amp;""="1","振替",IF(A2404&amp;""="0","計算対象外","数えない"))),IF(COUNTIFS('入力'!$A$30:$A$88,S2404)=0,"一覧にない費目",IF(O2404&gt;0,"直した",IF(S2404="未分類","未分類","OK")))))))</f>
        <v/>
      </c>
    </row>
    <row r="2405">
      <c r="A2405" s="40" t="n"/>
      <c r="B2405" s="34" t="n"/>
      <c r="C2405" s="35" t="n"/>
      <c r="D2405" s="36" t="n"/>
      <c r="E2405" s="35" t="n"/>
      <c r="F2405" s="35" t="n"/>
      <c r="G2405" s="35" t="n"/>
      <c r="H2405" s="35" t="n"/>
      <c r="I2405" s="40" t="n"/>
      <c r="J2405" s="35" t="n"/>
      <c r="L2405" s="39">
        <f>IF(B2405="","",IFERROR(YEAR(B2405)*0+D2405*0+1,0))</f>
        <v/>
      </c>
      <c r="M2405" s="55">
        <f>IF(L2405&lt;&gt;1,"",IF(O2405&gt;0,IF(INDEX('分け方の表'!$O$4:$O$53,O2405)&lt;&gt;"",DATE(YEAR(INDEX('分け方の表'!$O$4:$O$53,O2405)),MONTH(INDEX('分け方の表'!$O$4:$O$53,O2405)),1),DATE(YEAR(B2405),MONTH(B2405),1)),DATE(YEAR(B2405),MONTH(B2405),1)))</f>
        <v/>
      </c>
      <c r="N2405" s="39">
        <f>IF(L2405&lt;&gt;1,"",IF(J2405="",0,IF(COUNTIFS($J$4:J2405,J2405)&gt;1,1,0)))</f>
        <v/>
      </c>
      <c r="O2405" s="39">
        <f>IF(L2405&lt;&gt;1,"",IF(J2405="",0,IFERROR(MATCH(J2405,'分け方の表'!$M$4:$M$53,0),0)))</f>
        <v/>
      </c>
      <c r="P2405" s="39">
        <f>IF(L2405&lt;&gt;1,"",IF(SUMPRODUCT((COUNTIFS(C2405,"*"&amp;'分け方の表'!$F$4:$F$23&amp;"*")&gt;0)*('分け方の表'!$F$4:$F$23&lt;&gt;"")*'分け方の表'!$I$4:$I$23)=0,99,1+COUNTIFS('分け方の表'!$I$4:$I$23,"&gt;"&amp;SUMPRODUCT((COUNTIFS(C2405,"*"&amp;'分け方の表'!$F$4:$F$23&amp;"*")&gt;0)*('分け方の表'!$F$4:$F$23&lt;&gt;"")*'分け方の表'!$I$4:$I$23))))</f>
        <v/>
      </c>
      <c r="Q2405" s="39">
        <f>IF(L2405&lt;&gt;1,"",IF(P2405&gt;=99,"",INDEX('分け方の表'!$G$4:$G$23,P2405)&amp;""))</f>
        <v/>
      </c>
      <c r="R2405" s="39">
        <f>IF(L2405&lt;&gt;1,"",IF((F2405="収入")*(G2405="給与")*(E2405&lt;&gt;"")*(COUNTIFS('分け方の表'!$J$4:$J$13,E2405)&gt;0),INDEX('分け方の表'!$K$4:$K$13,MATCH(E2405,'分け方の表'!$J$4:$J$13,0))&amp;"",IFERROR(INDEX('分け方の表'!$C$4:$C$103,MATCH(F2405&amp;"|"&amp;G2405,'分け方の表'!$D$4:$D$103,0))&amp;"",IFERROR(INDEX('分け方の表'!$C$4:$C$103,MATCH(F2405&amp;"|（ほか全部）",'分け方の表'!$D$4:$D$103,0))&amp;"","未分類"))))</f>
        <v/>
      </c>
      <c r="S2405" s="39">
        <f>IF(L2405&lt;&gt;1,"",IF(N2405=1,"",IF(IF(O2405&gt;0,INDEX('分け方の表'!$N$4:$N$53,O2405)&amp;"","")&lt;&gt;"",IF(INDEX('分け方の表'!$N$4:$N$53,O2405)="（数えない）","",INDEX('分け方の表'!$N$4:$N$53,O2405)&amp;""),IF(I2405&amp;""="1",IF((Q2405&lt;&gt;"")*(D2405&lt;0)*(IFERROR(INDEX('入力'!$E$30:$E$88,MATCH(Q2405,'入力'!$A$30:$A$88,0)),"")="貯める・増やす"),Q2405,""),IF(A2405&amp;""="0","",IF(Q2405&lt;&gt;"",Q2405,R2405))))))</f>
        <v/>
      </c>
      <c r="T2405" s="56">
        <f>IF(S2405="","",IF(IFERROR(INDEX('入力'!$E$30:$E$88,MATCH(S2405,'入力'!$A$30:$A$88,0)),"")="入るお金",D2405,-D2405))</f>
        <v/>
      </c>
      <c r="U2405" s="39">
        <f>IF(L2405="","",IF(L2405&lt;&gt;1,"見出しなど",IF(N2405=1,"重なり",IF(S2405="",IF(O2405&gt;0,"数えない（直した）",IF(I2405&amp;""="1","振替",IF(A2405&amp;""="0","計算対象外","数えない"))),IF(COUNTIFS('入力'!$A$30:$A$88,S2405)=0,"一覧にない費目",IF(O2405&gt;0,"直した",IF(S2405="未分類","未分類","OK")))))))</f>
        <v/>
      </c>
    </row>
    <row r="2406">
      <c r="A2406" s="40" t="n"/>
      <c r="B2406" s="34" t="n"/>
      <c r="C2406" s="35" t="n"/>
      <c r="D2406" s="36" t="n"/>
      <c r="E2406" s="35" t="n"/>
      <c r="F2406" s="35" t="n"/>
      <c r="G2406" s="35" t="n"/>
      <c r="H2406" s="35" t="n"/>
      <c r="I2406" s="40" t="n"/>
      <c r="J2406" s="35" t="n"/>
      <c r="L2406" s="39">
        <f>IF(B2406="","",IFERROR(YEAR(B2406)*0+D2406*0+1,0))</f>
        <v/>
      </c>
      <c r="M2406" s="55">
        <f>IF(L2406&lt;&gt;1,"",IF(O2406&gt;0,IF(INDEX('分け方の表'!$O$4:$O$53,O2406)&lt;&gt;"",DATE(YEAR(INDEX('分け方の表'!$O$4:$O$53,O2406)),MONTH(INDEX('分け方の表'!$O$4:$O$53,O2406)),1),DATE(YEAR(B2406),MONTH(B2406),1)),DATE(YEAR(B2406),MONTH(B2406),1)))</f>
        <v/>
      </c>
      <c r="N2406" s="39">
        <f>IF(L2406&lt;&gt;1,"",IF(J2406="",0,IF(COUNTIFS($J$4:J2406,J2406)&gt;1,1,0)))</f>
        <v/>
      </c>
      <c r="O2406" s="39">
        <f>IF(L2406&lt;&gt;1,"",IF(J2406="",0,IFERROR(MATCH(J2406,'分け方の表'!$M$4:$M$53,0),0)))</f>
        <v/>
      </c>
      <c r="P2406" s="39">
        <f>IF(L2406&lt;&gt;1,"",IF(SUMPRODUCT((COUNTIFS(C2406,"*"&amp;'分け方の表'!$F$4:$F$23&amp;"*")&gt;0)*('分け方の表'!$F$4:$F$23&lt;&gt;"")*'分け方の表'!$I$4:$I$23)=0,99,1+COUNTIFS('分け方の表'!$I$4:$I$23,"&gt;"&amp;SUMPRODUCT((COUNTIFS(C2406,"*"&amp;'分け方の表'!$F$4:$F$23&amp;"*")&gt;0)*('分け方の表'!$F$4:$F$23&lt;&gt;"")*'分け方の表'!$I$4:$I$23))))</f>
        <v/>
      </c>
      <c r="Q2406" s="39">
        <f>IF(L2406&lt;&gt;1,"",IF(P2406&gt;=99,"",INDEX('分け方の表'!$G$4:$G$23,P2406)&amp;""))</f>
        <v/>
      </c>
      <c r="R2406" s="39">
        <f>IF(L2406&lt;&gt;1,"",IF((F2406="収入")*(G2406="給与")*(E2406&lt;&gt;"")*(COUNTIFS('分け方の表'!$J$4:$J$13,E2406)&gt;0),INDEX('分け方の表'!$K$4:$K$13,MATCH(E2406,'分け方の表'!$J$4:$J$13,0))&amp;"",IFERROR(INDEX('分け方の表'!$C$4:$C$103,MATCH(F2406&amp;"|"&amp;G2406,'分け方の表'!$D$4:$D$103,0))&amp;"",IFERROR(INDEX('分け方の表'!$C$4:$C$103,MATCH(F2406&amp;"|（ほか全部）",'分け方の表'!$D$4:$D$103,0))&amp;"","未分類"))))</f>
        <v/>
      </c>
      <c r="S2406" s="39">
        <f>IF(L2406&lt;&gt;1,"",IF(N2406=1,"",IF(IF(O2406&gt;0,INDEX('分け方の表'!$N$4:$N$53,O2406)&amp;"","")&lt;&gt;"",IF(INDEX('分け方の表'!$N$4:$N$53,O2406)="（数えない）","",INDEX('分け方の表'!$N$4:$N$53,O2406)&amp;""),IF(I2406&amp;""="1",IF((Q2406&lt;&gt;"")*(D2406&lt;0)*(IFERROR(INDEX('入力'!$E$30:$E$88,MATCH(Q2406,'入力'!$A$30:$A$88,0)),"")="貯める・増やす"),Q2406,""),IF(A2406&amp;""="0","",IF(Q2406&lt;&gt;"",Q2406,R2406))))))</f>
        <v/>
      </c>
      <c r="T2406" s="56">
        <f>IF(S2406="","",IF(IFERROR(INDEX('入力'!$E$30:$E$88,MATCH(S2406,'入力'!$A$30:$A$88,0)),"")="入るお金",D2406,-D2406))</f>
        <v/>
      </c>
      <c r="U2406" s="39">
        <f>IF(L2406="","",IF(L2406&lt;&gt;1,"見出しなど",IF(N2406=1,"重なり",IF(S2406="",IF(O2406&gt;0,"数えない（直した）",IF(I2406&amp;""="1","振替",IF(A2406&amp;""="0","計算対象外","数えない"))),IF(COUNTIFS('入力'!$A$30:$A$88,S2406)=0,"一覧にない費目",IF(O2406&gt;0,"直した",IF(S2406="未分類","未分類","OK")))))))</f>
        <v/>
      </c>
    </row>
    <row r="2407">
      <c r="A2407" s="40" t="n"/>
      <c r="B2407" s="34" t="n"/>
      <c r="C2407" s="35" t="n"/>
      <c r="D2407" s="36" t="n"/>
      <c r="E2407" s="35" t="n"/>
      <c r="F2407" s="35" t="n"/>
      <c r="G2407" s="35" t="n"/>
      <c r="H2407" s="35" t="n"/>
      <c r="I2407" s="40" t="n"/>
      <c r="J2407" s="35" t="n"/>
      <c r="L2407" s="39">
        <f>IF(B2407="","",IFERROR(YEAR(B2407)*0+D2407*0+1,0))</f>
        <v/>
      </c>
      <c r="M2407" s="55">
        <f>IF(L2407&lt;&gt;1,"",IF(O2407&gt;0,IF(INDEX('分け方の表'!$O$4:$O$53,O2407)&lt;&gt;"",DATE(YEAR(INDEX('分け方の表'!$O$4:$O$53,O2407)),MONTH(INDEX('分け方の表'!$O$4:$O$53,O2407)),1),DATE(YEAR(B2407),MONTH(B2407),1)),DATE(YEAR(B2407),MONTH(B2407),1)))</f>
        <v/>
      </c>
      <c r="N2407" s="39">
        <f>IF(L2407&lt;&gt;1,"",IF(J2407="",0,IF(COUNTIFS($J$4:J2407,J2407)&gt;1,1,0)))</f>
        <v/>
      </c>
      <c r="O2407" s="39">
        <f>IF(L2407&lt;&gt;1,"",IF(J2407="",0,IFERROR(MATCH(J2407,'分け方の表'!$M$4:$M$53,0),0)))</f>
        <v/>
      </c>
      <c r="P2407" s="39">
        <f>IF(L2407&lt;&gt;1,"",IF(SUMPRODUCT((COUNTIFS(C2407,"*"&amp;'分け方の表'!$F$4:$F$23&amp;"*")&gt;0)*('分け方の表'!$F$4:$F$23&lt;&gt;"")*'分け方の表'!$I$4:$I$23)=0,99,1+COUNTIFS('分け方の表'!$I$4:$I$23,"&gt;"&amp;SUMPRODUCT((COUNTIFS(C2407,"*"&amp;'分け方の表'!$F$4:$F$23&amp;"*")&gt;0)*('分け方の表'!$F$4:$F$23&lt;&gt;"")*'分け方の表'!$I$4:$I$23))))</f>
        <v/>
      </c>
      <c r="Q2407" s="39">
        <f>IF(L2407&lt;&gt;1,"",IF(P2407&gt;=99,"",INDEX('分け方の表'!$G$4:$G$23,P2407)&amp;""))</f>
        <v/>
      </c>
      <c r="R2407" s="39">
        <f>IF(L2407&lt;&gt;1,"",IF((F2407="収入")*(G2407="給与")*(E2407&lt;&gt;"")*(COUNTIFS('分け方の表'!$J$4:$J$13,E2407)&gt;0),INDEX('分け方の表'!$K$4:$K$13,MATCH(E2407,'分け方の表'!$J$4:$J$13,0))&amp;"",IFERROR(INDEX('分け方の表'!$C$4:$C$103,MATCH(F2407&amp;"|"&amp;G2407,'分け方の表'!$D$4:$D$103,0))&amp;"",IFERROR(INDEX('分け方の表'!$C$4:$C$103,MATCH(F2407&amp;"|（ほか全部）",'分け方の表'!$D$4:$D$103,0))&amp;"","未分類"))))</f>
        <v/>
      </c>
      <c r="S2407" s="39">
        <f>IF(L2407&lt;&gt;1,"",IF(N2407=1,"",IF(IF(O2407&gt;0,INDEX('分け方の表'!$N$4:$N$53,O2407)&amp;"","")&lt;&gt;"",IF(INDEX('分け方の表'!$N$4:$N$53,O2407)="（数えない）","",INDEX('分け方の表'!$N$4:$N$53,O2407)&amp;""),IF(I2407&amp;""="1",IF((Q2407&lt;&gt;"")*(D2407&lt;0)*(IFERROR(INDEX('入力'!$E$30:$E$88,MATCH(Q2407,'入力'!$A$30:$A$88,0)),"")="貯める・増やす"),Q2407,""),IF(A2407&amp;""="0","",IF(Q2407&lt;&gt;"",Q2407,R2407))))))</f>
        <v/>
      </c>
      <c r="T2407" s="56">
        <f>IF(S2407="","",IF(IFERROR(INDEX('入力'!$E$30:$E$88,MATCH(S2407,'入力'!$A$30:$A$88,0)),"")="入るお金",D2407,-D2407))</f>
        <v/>
      </c>
      <c r="U2407" s="39">
        <f>IF(L2407="","",IF(L2407&lt;&gt;1,"見出しなど",IF(N2407=1,"重なり",IF(S2407="",IF(O2407&gt;0,"数えない（直した）",IF(I2407&amp;""="1","振替",IF(A2407&amp;""="0","計算対象外","数えない"))),IF(COUNTIFS('入力'!$A$30:$A$88,S2407)=0,"一覧にない費目",IF(O2407&gt;0,"直した",IF(S2407="未分類","未分類","OK")))))))</f>
        <v/>
      </c>
    </row>
    <row r="2408">
      <c r="A2408" s="40" t="n"/>
      <c r="B2408" s="34" t="n"/>
      <c r="C2408" s="35" t="n"/>
      <c r="D2408" s="36" t="n"/>
      <c r="E2408" s="35" t="n"/>
      <c r="F2408" s="35" t="n"/>
      <c r="G2408" s="35" t="n"/>
      <c r="H2408" s="35" t="n"/>
      <c r="I2408" s="40" t="n"/>
      <c r="J2408" s="35" t="n"/>
      <c r="L2408" s="39">
        <f>IF(B2408="","",IFERROR(YEAR(B2408)*0+D2408*0+1,0))</f>
        <v/>
      </c>
      <c r="M2408" s="55">
        <f>IF(L2408&lt;&gt;1,"",IF(O2408&gt;0,IF(INDEX('分け方の表'!$O$4:$O$53,O2408)&lt;&gt;"",DATE(YEAR(INDEX('分け方の表'!$O$4:$O$53,O2408)),MONTH(INDEX('分け方の表'!$O$4:$O$53,O2408)),1),DATE(YEAR(B2408),MONTH(B2408),1)),DATE(YEAR(B2408),MONTH(B2408),1)))</f>
        <v/>
      </c>
      <c r="N2408" s="39">
        <f>IF(L2408&lt;&gt;1,"",IF(J2408="",0,IF(COUNTIFS($J$4:J2408,J2408)&gt;1,1,0)))</f>
        <v/>
      </c>
      <c r="O2408" s="39">
        <f>IF(L2408&lt;&gt;1,"",IF(J2408="",0,IFERROR(MATCH(J2408,'分け方の表'!$M$4:$M$53,0),0)))</f>
        <v/>
      </c>
      <c r="P2408" s="39">
        <f>IF(L2408&lt;&gt;1,"",IF(SUMPRODUCT((COUNTIFS(C2408,"*"&amp;'分け方の表'!$F$4:$F$23&amp;"*")&gt;0)*('分け方の表'!$F$4:$F$23&lt;&gt;"")*'分け方の表'!$I$4:$I$23)=0,99,1+COUNTIFS('分け方の表'!$I$4:$I$23,"&gt;"&amp;SUMPRODUCT((COUNTIFS(C2408,"*"&amp;'分け方の表'!$F$4:$F$23&amp;"*")&gt;0)*('分け方の表'!$F$4:$F$23&lt;&gt;"")*'分け方の表'!$I$4:$I$23))))</f>
        <v/>
      </c>
      <c r="Q2408" s="39">
        <f>IF(L2408&lt;&gt;1,"",IF(P2408&gt;=99,"",INDEX('分け方の表'!$G$4:$G$23,P2408)&amp;""))</f>
        <v/>
      </c>
      <c r="R2408" s="39">
        <f>IF(L2408&lt;&gt;1,"",IF((F2408="収入")*(G2408="給与")*(E2408&lt;&gt;"")*(COUNTIFS('分け方の表'!$J$4:$J$13,E2408)&gt;0),INDEX('分け方の表'!$K$4:$K$13,MATCH(E2408,'分け方の表'!$J$4:$J$13,0))&amp;"",IFERROR(INDEX('分け方の表'!$C$4:$C$103,MATCH(F2408&amp;"|"&amp;G2408,'分け方の表'!$D$4:$D$103,0))&amp;"",IFERROR(INDEX('分け方の表'!$C$4:$C$103,MATCH(F2408&amp;"|（ほか全部）",'分け方の表'!$D$4:$D$103,0))&amp;"","未分類"))))</f>
        <v/>
      </c>
      <c r="S2408" s="39">
        <f>IF(L2408&lt;&gt;1,"",IF(N2408=1,"",IF(IF(O2408&gt;0,INDEX('分け方の表'!$N$4:$N$53,O2408)&amp;"","")&lt;&gt;"",IF(INDEX('分け方の表'!$N$4:$N$53,O2408)="（数えない）","",INDEX('分け方の表'!$N$4:$N$53,O2408)&amp;""),IF(I2408&amp;""="1",IF((Q2408&lt;&gt;"")*(D2408&lt;0)*(IFERROR(INDEX('入力'!$E$30:$E$88,MATCH(Q2408,'入力'!$A$30:$A$88,0)),"")="貯める・増やす"),Q2408,""),IF(A2408&amp;""="0","",IF(Q2408&lt;&gt;"",Q2408,R2408))))))</f>
        <v/>
      </c>
      <c r="T2408" s="56">
        <f>IF(S2408="","",IF(IFERROR(INDEX('入力'!$E$30:$E$88,MATCH(S2408,'入力'!$A$30:$A$88,0)),"")="入るお金",D2408,-D2408))</f>
        <v/>
      </c>
      <c r="U2408" s="39">
        <f>IF(L2408="","",IF(L2408&lt;&gt;1,"見出しなど",IF(N2408=1,"重なり",IF(S2408="",IF(O2408&gt;0,"数えない（直した）",IF(I2408&amp;""="1","振替",IF(A2408&amp;""="0","計算対象外","数えない"))),IF(COUNTIFS('入力'!$A$30:$A$88,S2408)=0,"一覧にない費目",IF(O2408&gt;0,"直した",IF(S2408="未分類","未分類","OK")))))))</f>
        <v/>
      </c>
    </row>
    <row r="2409">
      <c r="A2409" s="40" t="n"/>
      <c r="B2409" s="34" t="n"/>
      <c r="C2409" s="35" t="n"/>
      <c r="D2409" s="36" t="n"/>
      <c r="E2409" s="35" t="n"/>
      <c r="F2409" s="35" t="n"/>
      <c r="G2409" s="35" t="n"/>
      <c r="H2409" s="35" t="n"/>
      <c r="I2409" s="40" t="n"/>
      <c r="J2409" s="35" t="n"/>
      <c r="L2409" s="39">
        <f>IF(B2409="","",IFERROR(YEAR(B2409)*0+D2409*0+1,0))</f>
        <v/>
      </c>
      <c r="M2409" s="55">
        <f>IF(L2409&lt;&gt;1,"",IF(O2409&gt;0,IF(INDEX('分け方の表'!$O$4:$O$53,O2409)&lt;&gt;"",DATE(YEAR(INDEX('分け方の表'!$O$4:$O$53,O2409)),MONTH(INDEX('分け方の表'!$O$4:$O$53,O2409)),1),DATE(YEAR(B2409),MONTH(B2409),1)),DATE(YEAR(B2409),MONTH(B2409),1)))</f>
        <v/>
      </c>
      <c r="N2409" s="39">
        <f>IF(L2409&lt;&gt;1,"",IF(J2409="",0,IF(COUNTIFS($J$4:J2409,J2409)&gt;1,1,0)))</f>
        <v/>
      </c>
      <c r="O2409" s="39">
        <f>IF(L2409&lt;&gt;1,"",IF(J2409="",0,IFERROR(MATCH(J2409,'分け方の表'!$M$4:$M$53,0),0)))</f>
        <v/>
      </c>
      <c r="P2409" s="39">
        <f>IF(L2409&lt;&gt;1,"",IF(SUMPRODUCT((COUNTIFS(C2409,"*"&amp;'分け方の表'!$F$4:$F$23&amp;"*")&gt;0)*('分け方の表'!$F$4:$F$23&lt;&gt;"")*'分け方の表'!$I$4:$I$23)=0,99,1+COUNTIFS('分け方の表'!$I$4:$I$23,"&gt;"&amp;SUMPRODUCT((COUNTIFS(C2409,"*"&amp;'分け方の表'!$F$4:$F$23&amp;"*")&gt;0)*('分け方の表'!$F$4:$F$23&lt;&gt;"")*'分け方の表'!$I$4:$I$23))))</f>
        <v/>
      </c>
      <c r="Q2409" s="39">
        <f>IF(L2409&lt;&gt;1,"",IF(P2409&gt;=99,"",INDEX('分け方の表'!$G$4:$G$23,P2409)&amp;""))</f>
        <v/>
      </c>
      <c r="R2409" s="39">
        <f>IF(L2409&lt;&gt;1,"",IF((F2409="収入")*(G2409="給与")*(E2409&lt;&gt;"")*(COUNTIFS('分け方の表'!$J$4:$J$13,E2409)&gt;0),INDEX('分け方の表'!$K$4:$K$13,MATCH(E2409,'分け方の表'!$J$4:$J$13,0))&amp;"",IFERROR(INDEX('分け方の表'!$C$4:$C$103,MATCH(F2409&amp;"|"&amp;G2409,'分け方の表'!$D$4:$D$103,0))&amp;"",IFERROR(INDEX('分け方の表'!$C$4:$C$103,MATCH(F2409&amp;"|（ほか全部）",'分け方の表'!$D$4:$D$103,0))&amp;"","未分類"))))</f>
        <v/>
      </c>
      <c r="S2409" s="39">
        <f>IF(L2409&lt;&gt;1,"",IF(N2409=1,"",IF(IF(O2409&gt;0,INDEX('分け方の表'!$N$4:$N$53,O2409)&amp;"","")&lt;&gt;"",IF(INDEX('分け方の表'!$N$4:$N$53,O2409)="（数えない）","",INDEX('分け方の表'!$N$4:$N$53,O2409)&amp;""),IF(I2409&amp;""="1",IF((Q2409&lt;&gt;"")*(D2409&lt;0)*(IFERROR(INDEX('入力'!$E$30:$E$88,MATCH(Q2409,'入力'!$A$30:$A$88,0)),"")="貯める・増やす"),Q2409,""),IF(A2409&amp;""="0","",IF(Q2409&lt;&gt;"",Q2409,R2409))))))</f>
        <v/>
      </c>
      <c r="T2409" s="56">
        <f>IF(S2409="","",IF(IFERROR(INDEX('入力'!$E$30:$E$88,MATCH(S2409,'入力'!$A$30:$A$88,0)),"")="入るお金",D2409,-D2409))</f>
        <v/>
      </c>
      <c r="U2409" s="39">
        <f>IF(L2409="","",IF(L2409&lt;&gt;1,"見出しなど",IF(N2409=1,"重なり",IF(S2409="",IF(O2409&gt;0,"数えない（直した）",IF(I2409&amp;""="1","振替",IF(A2409&amp;""="0","計算対象外","数えない"))),IF(COUNTIFS('入力'!$A$30:$A$88,S2409)=0,"一覧にない費目",IF(O2409&gt;0,"直した",IF(S2409="未分類","未分類","OK")))))))</f>
        <v/>
      </c>
    </row>
    <row r="2410">
      <c r="A2410" s="40" t="n"/>
      <c r="B2410" s="34" t="n"/>
      <c r="C2410" s="35" t="n"/>
      <c r="D2410" s="36" t="n"/>
      <c r="E2410" s="35" t="n"/>
      <c r="F2410" s="35" t="n"/>
      <c r="G2410" s="35" t="n"/>
      <c r="H2410" s="35" t="n"/>
      <c r="I2410" s="40" t="n"/>
      <c r="J2410" s="35" t="n"/>
      <c r="L2410" s="39">
        <f>IF(B2410="","",IFERROR(YEAR(B2410)*0+D2410*0+1,0))</f>
        <v/>
      </c>
      <c r="M2410" s="55">
        <f>IF(L2410&lt;&gt;1,"",IF(O2410&gt;0,IF(INDEX('分け方の表'!$O$4:$O$53,O2410)&lt;&gt;"",DATE(YEAR(INDEX('分け方の表'!$O$4:$O$53,O2410)),MONTH(INDEX('分け方の表'!$O$4:$O$53,O2410)),1),DATE(YEAR(B2410),MONTH(B2410),1)),DATE(YEAR(B2410),MONTH(B2410),1)))</f>
        <v/>
      </c>
      <c r="N2410" s="39">
        <f>IF(L2410&lt;&gt;1,"",IF(J2410="",0,IF(COUNTIFS($J$4:J2410,J2410)&gt;1,1,0)))</f>
        <v/>
      </c>
      <c r="O2410" s="39">
        <f>IF(L2410&lt;&gt;1,"",IF(J2410="",0,IFERROR(MATCH(J2410,'分け方の表'!$M$4:$M$53,0),0)))</f>
        <v/>
      </c>
      <c r="P2410" s="39">
        <f>IF(L2410&lt;&gt;1,"",IF(SUMPRODUCT((COUNTIFS(C2410,"*"&amp;'分け方の表'!$F$4:$F$23&amp;"*")&gt;0)*('分け方の表'!$F$4:$F$23&lt;&gt;"")*'分け方の表'!$I$4:$I$23)=0,99,1+COUNTIFS('分け方の表'!$I$4:$I$23,"&gt;"&amp;SUMPRODUCT((COUNTIFS(C2410,"*"&amp;'分け方の表'!$F$4:$F$23&amp;"*")&gt;0)*('分け方の表'!$F$4:$F$23&lt;&gt;"")*'分け方の表'!$I$4:$I$23))))</f>
        <v/>
      </c>
      <c r="Q2410" s="39">
        <f>IF(L2410&lt;&gt;1,"",IF(P2410&gt;=99,"",INDEX('分け方の表'!$G$4:$G$23,P2410)&amp;""))</f>
        <v/>
      </c>
      <c r="R2410" s="39">
        <f>IF(L2410&lt;&gt;1,"",IF((F2410="収入")*(G2410="給与")*(E2410&lt;&gt;"")*(COUNTIFS('分け方の表'!$J$4:$J$13,E2410)&gt;0),INDEX('分け方の表'!$K$4:$K$13,MATCH(E2410,'分け方の表'!$J$4:$J$13,0))&amp;"",IFERROR(INDEX('分け方の表'!$C$4:$C$103,MATCH(F2410&amp;"|"&amp;G2410,'分け方の表'!$D$4:$D$103,0))&amp;"",IFERROR(INDEX('分け方の表'!$C$4:$C$103,MATCH(F2410&amp;"|（ほか全部）",'分け方の表'!$D$4:$D$103,0))&amp;"","未分類"))))</f>
        <v/>
      </c>
      <c r="S2410" s="39">
        <f>IF(L2410&lt;&gt;1,"",IF(N2410=1,"",IF(IF(O2410&gt;0,INDEX('分け方の表'!$N$4:$N$53,O2410)&amp;"","")&lt;&gt;"",IF(INDEX('分け方の表'!$N$4:$N$53,O2410)="（数えない）","",INDEX('分け方の表'!$N$4:$N$53,O2410)&amp;""),IF(I2410&amp;""="1",IF((Q2410&lt;&gt;"")*(D2410&lt;0)*(IFERROR(INDEX('入力'!$E$30:$E$88,MATCH(Q2410,'入力'!$A$30:$A$88,0)),"")="貯める・増やす"),Q2410,""),IF(A2410&amp;""="0","",IF(Q2410&lt;&gt;"",Q2410,R2410))))))</f>
        <v/>
      </c>
      <c r="T2410" s="56">
        <f>IF(S2410="","",IF(IFERROR(INDEX('入力'!$E$30:$E$88,MATCH(S2410,'入力'!$A$30:$A$88,0)),"")="入るお金",D2410,-D2410))</f>
        <v/>
      </c>
      <c r="U2410" s="39">
        <f>IF(L2410="","",IF(L2410&lt;&gt;1,"見出しなど",IF(N2410=1,"重なり",IF(S2410="",IF(O2410&gt;0,"数えない（直した）",IF(I2410&amp;""="1","振替",IF(A2410&amp;""="0","計算対象外","数えない"))),IF(COUNTIFS('入力'!$A$30:$A$88,S2410)=0,"一覧にない費目",IF(O2410&gt;0,"直した",IF(S2410="未分類","未分類","OK")))))))</f>
        <v/>
      </c>
    </row>
    <row r="2411">
      <c r="A2411" s="40" t="n"/>
      <c r="B2411" s="34" t="n"/>
      <c r="C2411" s="35" t="n"/>
      <c r="D2411" s="36" t="n"/>
      <c r="E2411" s="35" t="n"/>
      <c r="F2411" s="35" t="n"/>
      <c r="G2411" s="35" t="n"/>
      <c r="H2411" s="35" t="n"/>
      <c r="I2411" s="40" t="n"/>
      <c r="J2411" s="35" t="n"/>
      <c r="L2411" s="39">
        <f>IF(B2411="","",IFERROR(YEAR(B2411)*0+D2411*0+1,0))</f>
        <v/>
      </c>
      <c r="M2411" s="55">
        <f>IF(L2411&lt;&gt;1,"",IF(O2411&gt;0,IF(INDEX('分け方の表'!$O$4:$O$53,O2411)&lt;&gt;"",DATE(YEAR(INDEX('分け方の表'!$O$4:$O$53,O2411)),MONTH(INDEX('分け方の表'!$O$4:$O$53,O2411)),1),DATE(YEAR(B2411),MONTH(B2411),1)),DATE(YEAR(B2411),MONTH(B2411),1)))</f>
        <v/>
      </c>
      <c r="N2411" s="39">
        <f>IF(L2411&lt;&gt;1,"",IF(J2411="",0,IF(COUNTIFS($J$4:J2411,J2411)&gt;1,1,0)))</f>
        <v/>
      </c>
      <c r="O2411" s="39">
        <f>IF(L2411&lt;&gt;1,"",IF(J2411="",0,IFERROR(MATCH(J2411,'分け方の表'!$M$4:$M$53,0),0)))</f>
        <v/>
      </c>
      <c r="P2411" s="39">
        <f>IF(L2411&lt;&gt;1,"",IF(SUMPRODUCT((COUNTIFS(C2411,"*"&amp;'分け方の表'!$F$4:$F$23&amp;"*")&gt;0)*('分け方の表'!$F$4:$F$23&lt;&gt;"")*'分け方の表'!$I$4:$I$23)=0,99,1+COUNTIFS('分け方の表'!$I$4:$I$23,"&gt;"&amp;SUMPRODUCT((COUNTIFS(C2411,"*"&amp;'分け方の表'!$F$4:$F$23&amp;"*")&gt;0)*('分け方の表'!$F$4:$F$23&lt;&gt;"")*'分け方の表'!$I$4:$I$23))))</f>
        <v/>
      </c>
      <c r="Q2411" s="39">
        <f>IF(L2411&lt;&gt;1,"",IF(P2411&gt;=99,"",INDEX('分け方の表'!$G$4:$G$23,P2411)&amp;""))</f>
        <v/>
      </c>
      <c r="R2411" s="39">
        <f>IF(L2411&lt;&gt;1,"",IF((F2411="収入")*(G2411="給与")*(E2411&lt;&gt;"")*(COUNTIFS('分け方の表'!$J$4:$J$13,E2411)&gt;0),INDEX('分け方の表'!$K$4:$K$13,MATCH(E2411,'分け方の表'!$J$4:$J$13,0))&amp;"",IFERROR(INDEX('分け方の表'!$C$4:$C$103,MATCH(F2411&amp;"|"&amp;G2411,'分け方の表'!$D$4:$D$103,0))&amp;"",IFERROR(INDEX('分け方の表'!$C$4:$C$103,MATCH(F2411&amp;"|（ほか全部）",'分け方の表'!$D$4:$D$103,0))&amp;"","未分類"))))</f>
        <v/>
      </c>
      <c r="S2411" s="39">
        <f>IF(L2411&lt;&gt;1,"",IF(N2411=1,"",IF(IF(O2411&gt;0,INDEX('分け方の表'!$N$4:$N$53,O2411)&amp;"","")&lt;&gt;"",IF(INDEX('分け方の表'!$N$4:$N$53,O2411)="（数えない）","",INDEX('分け方の表'!$N$4:$N$53,O2411)&amp;""),IF(I2411&amp;""="1",IF((Q2411&lt;&gt;"")*(D2411&lt;0)*(IFERROR(INDEX('入力'!$E$30:$E$88,MATCH(Q2411,'入力'!$A$30:$A$88,0)),"")="貯める・増やす"),Q2411,""),IF(A2411&amp;""="0","",IF(Q2411&lt;&gt;"",Q2411,R2411))))))</f>
        <v/>
      </c>
      <c r="T2411" s="56">
        <f>IF(S2411="","",IF(IFERROR(INDEX('入力'!$E$30:$E$88,MATCH(S2411,'入力'!$A$30:$A$88,0)),"")="入るお金",D2411,-D2411))</f>
        <v/>
      </c>
      <c r="U2411" s="39">
        <f>IF(L2411="","",IF(L2411&lt;&gt;1,"見出しなど",IF(N2411=1,"重なり",IF(S2411="",IF(O2411&gt;0,"数えない（直した）",IF(I2411&amp;""="1","振替",IF(A2411&amp;""="0","計算対象外","数えない"))),IF(COUNTIFS('入力'!$A$30:$A$88,S2411)=0,"一覧にない費目",IF(O2411&gt;0,"直した",IF(S2411="未分類","未分類","OK")))))))</f>
        <v/>
      </c>
    </row>
    <row r="2412">
      <c r="A2412" s="40" t="n"/>
      <c r="B2412" s="34" t="n"/>
      <c r="C2412" s="35" t="n"/>
      <c r="D2412" s="36" t="n"/>
      <c r="E2412" s="35" t="n"/>
      <c r="F2412" s="35" t="n"/>
      <c r="G2412" s="35" t="n"/>
      <c r="H2412" s="35" t="n"/>
      <c r="I2412" s="40" t="n"/>
      <c r="J2412" s="35" t="n"/>
      <c r="L2412" s="39">
        <f>IF(B2412="","",IFERROR(YEAR(B2412)*0+D2412*0+1,0))</f>
        <v/>
      </c>
      <c r="M2412" s="55">
        <f>IF(L2412&lt;&gt;1,"",IF(O2412&gt;0,IF(INDEX('分け方の表'!$O$4:$O$53,O2412)&lt;&gt;"",DATE(YEAR(INDEX('分け方の表'!$O$4:$O$53,O2412)),MONTH(INDEX('分け方の表'!$O$4:$O$53,O2412)),1),DATE(YEAR(B2412),MONTH(B2412),1)),DATE(YEAR(B2412),MONTH(B2412),1)))</f>
        <v/>
      </c>
      <c r="N2412" s="39">
        <f>IF(L2412&lt;&gt;1,"",IF(J2412="",0,IF(COUNTIFS($J$4:J2412,J2412)&gt;1,1,0)))</f>
        <v/>
      </c>
      <c r="O2412" s="39">
        <f>IF(L2412&lt;&gt;1,"",IF(J2412="",0,IFERROR(MATCH(J2412,'分け方の表'!$M$4:$M$53,0),0)))</f>
        <v/>
      </c>
      <c r="P2412" s="39">
        <f>IF(L2412&lt;&gt;1,"",IF(SUMPRODUCT((COUNTIFS(C2412,"*"&amp;'分け方の表'!$F$4:$F$23&amp;"*")&gt;0)*('分け方の表'!$F$4:$F$23&lt;&gt;"")*'分け方の表'!$I$4:$I$23)=0,99,1+COUNTIFS('分け方の表'!$I$4:$I$23,"&gt;"&amp;SUMPRODUCT((COUNTIFS(C2412,"*"&amp;'分け方の表'!$F$4:$F$23&amp;"*")&gt;0)*('分け方の表'!$F$4:$F$23&lt;&gt;"")*'分け方の表'!$I$4:$I$23))))</f>
        <v/>
      </c>
      <c r="Q2412" s="39">
        <f>IF(L2412&lt;&gt;1,"",IF(P2412&gt;=99,"",INDEX('分け方の表'!$G$4:$G$23,P2412)&amp;""))</f>
        <v/>
      </c>
      <c r="R2412" s="39">
        <f>IF(L2412&lt;&gt;1,"",IF((F2412="収入")*(G2412="給与")*(E2412&lt;&gt;"")*(COUNTIFS('分け方の表'!$J$4:$J$13,E2412)&gt;0),INDEX('分け方の表'!$K$4:$K$13,MATCH(E2412,'分け方の表'!$J$4:$J$13,0))&amp;"",IFERROR(INDEX('分け方の表'!$C$4:$C$103,MATCH(F2412&amp;"|"&amp;G2412,'分け方の表'!$D$4:$D$103,0))&amp;"",IFERROR(INDEX('分け方の表'!$C$4:$C$103,MATCH(F2412&amp;"|（ほか全部）",'分け方の表'!$D$4:$D$103,0))&amp;"","未分類"))))</f>
        <v/>
      </c>
      <c r="S2412" s="39">
        <f>IF(L2412&lt;&gt;1,"",IF(N2412=1,"",IF(IF(O2412&gt;0,INDEX('分け方の表'!$N$4:$N$53,O2412)&amp;"","")&lt;&gt;"",IF(INDEX('分け方の表'!$N$4:$N$53,O2412)="（数えない）","",INDEX('分け方の表'!$N$4:$N$53,O2412)&amp;""),IF(I2412&amp;""="1",IF((Q2412&lt;&gt;"")*(D2412&lt;0)*(IFERROR(INDEX('入力'!$E$30:$E$88,MATCH(Q2412,'入力'!$A$30:$A$88,0)),"")="貯める・増やす"),Q2412,""),IF(A2412&amp;""="0","",IF(Q2412&lt;&gt;"",Q2412,R2412))))))</f>
        <v/>
      </c>
      <c r="T2412" s="56">
        <f>IF(S2412="","",IF(IFERROR(INDEX('入力'!$E$30:$E$88,MATCH(S2412,'入力'!$A$30:$A$88,0)),"")="入るお金",D2412,-D2412))</f>
        <v/>
      </c>
      <c r="U2412" s="39">
        <f>IF(L2412="","",IF(L2412&lt;&gt;1,"見出しなど",IF(N2412=1,"重なり",IF(S2412="",IF(O2412&gt;0,"数えない（直した）",IF(I2412&amp;""="1","振替",IF(A2412&amp;""="0","計算対象外","数えない"))),IF(COUNTIFS('入力'!$A$30:$A$88,S2412)=0,"一覧にない費目",IF(O2412&gt;0,"直した",IF(S2412="未分類","未分類","OK")))))))</f>
        <v/>
      </c>
    </row>
    <row r="2413">
      <c r="A2413" s="40" t="n"/>
      <c r="B2413" s="34" t="n"/>
      <c r="C2413" s="35" t="n"/>
      <c r="D2413" s="36" t="n"/>
      <c r="E2413" s="35" t="n"/>
      <c r="F2413" s="35" t="n"/>
      <c r="G2413" s="35" t="n"/>
      <c r="H2413" s="35" t="n"/>
      <c r="I2413" s="40" t="n"/>
      <c r="J2413" s="35" t="n"/>
      <c r="L2413" s="39">
        <f>IF(B2413="","",IFERROR(YEAR(B2413)*0+D2413*0+1,0))</f>
        <v/>
      </c>
      <c r="M2413" s="55">
        <f>IF(L2413&lt;&gt;1,"",IF(O2413&gt;0,IF(INDEX('分け方の表'!$O$4:$O$53,O2413)&lt;&gt;"",DATE(YEAR(INDEX('分け方の表'!$O$4:$O$53,O2413)),MONTH(INDEX('分け方の表'!$O$4:$O$53,O2413)),1),DATE(YEAR(B2413),MONTH(B2413),1)),DATE(YEAR(B2413),MONTH(B2413),1)))</f>
        <v/>
      </c>
      <c r="N2413" s="39">
        <f>IF(L2413&lt;&gt;1,"",IF(J2413="",0,IF(COUNTIFS($J$4:J2413,J2413)&gt;1,1,0)))</f>
        <v/>
      </c>
      <c r="O2413" s="39">
        <f>IF(L2413&lt;&gt;1,"",IF(J2413="",0,IFERROR(MATCH(J2413,'分け方の表'!$M$4:$M$53,0),0)))</f>
        <v/>
      </c>
      <c r="P2413" s="39">
        <f>IF(L2413&lt;&gt;1,"",IF(SUMPRODUCT((COUNTIFS(C2413,"*"&amp;'分け方の表'!$F$4:$F$23&amp;"*")&gt;0)*('分け方の表'!$F$4:$F$23&lt;&gt;"")*'分け方の表'!$I$4:$I$23)=0,99,1+COUNTIFS('分け方の表'!$I$4:$I$23,"&gt;"&amp;SUMPRODUCT((COUNTIFS(C2413,"*"&amp;'分け方の表'!$F$4:$F$23&amp;"*")&gt;0)*('分け方の表'!$F$4:$F$23&lt;&gt;"")*'分け方の表'!$I$4:$I$23))))</f>
        <v/>
      </c>
      <c r="Q2413" s="39">
        <f>IF(L2413&lt;&gt;1,"",IF(P2413&gt;=99,"",INDEX('分け方の表'!$G$4:$G$23,P2413)&amp;""))</f>
        <v/>
      </c>
      <c r="R2413" s="39">
        <f>IF(L2413&lt;&gt;1,"",IF((F2413="収入")*(G2413="給与")*(E2413&lt;&gt;"")*(COUNTIFS('分け方の表'!$J$4:$J$13,E2413)&gt;0),INDEX('分け方の表'!$K$4:$K$13,MATCH(E2413,'分け方の表'!$J$4:$J$13,0))&amp;"",IFERROR(INDEX('分け方の表'!$C$4:$C$103,MATCH(F2413&amp;"|"&amp;G2413,'分け方の表'!$D$4:$D$103,0))&amp;"",IFERROR(INDEX('分け方の表'!$C$4:$C$103,MATCH(F2413&amp;"|（ほか全部）",'分け方の表'!$D$4:$D$103,0))&amp;"","未分類"))))</f>
        <v/>
      </c>
      <c r="S2413" s="39">
        <f>IF(L2413&lt;&gt;1,"",IF(N2413=1,"",IF(IF(O2413&gt;0,INDEX('分け方の表'!$N$4:$N$53,O2413)&amp;"","")&lt;&gt;"",IF(INDEX('分け方の表'!$N$4:$N$53,O2413)="（数えない）","",INDEX('分け方の表'!$N$4:$N$53,O2413)&amp;""),IF(I2413&amp;""="1",IF((Q2413&lt;&gt;"")*(D2413&lt;0)*(IFERROR(INDEX('入力'!$E$30:$E$88,MATCH(Q2413,'入力'!$A$30:$A$88,0)),"")="貯める・増やす"),Q2413,""),IF(A2413&amp;""="0","",IF(Q2413&lt;&gt;"",Q2413,R2413))))))</f>
        <v/>
      </c>
      <c r="T2413" s="56">
        <f>IF(S2413="","",IF(IFERROR(INDEX('入力'!$E$30:$E$88,MATCH(S2413,'入力'!$A$30:$A$88,0)),"")="入るお金",D2413,-D2413))</f>
        <v/>
      </c>
      <c r="U2413" s="39">
        <f>IF(L2413="","",IF(L2413&lt;&gt;1,"見出しなど",IF(N2413=1,"重なり",IF(S2413="",IF(O2413&gt;0,"数えない（直した）",IF(I2413&amp;""="1","振替",IF(A2413&amp;""="0","計算対象外","数えない"))),IF(COUNTIFS('入力'!$A$30:$A$88,S2413)=0,"一覧にない費目",IF(O2413&gt;0,"直した",IF(S2413="未分類","未分類","OK")))))))</f>
        <v/>
      </c>
    </row>
    <row r="2414">
      <c r="A2414" s="40" t="n"/>
      <c r="B2414" s="34" t="n"/>
      <c r="C2414" s="35" t="n"/>
      <c r="D2414" s="36" t="n"/>
      <c r="E2414" s="35" t="n"/>
      <c r="F2414" s="35" t="n"/>
      <c r="G2414" s="35" t="n"/>
      <c r="H2414" s="35" t="n"/>
      <c r="I2414" s="40" t="n"/>
      <c r="J2414" s="35" t="n"/>
      <c r="L2414" s="39">
        <f>IF(B2414="","",IFERROR(YEAR(B2414)*0+D2414*0+1,0))</f>
        <v/>
      </c>
      <c r="M2414" s="55">
        <f>IF(L2414&lt;&gt;1,"",IF(O2414&gt;0,IF(INDEX('分け方の表'!$O$4:$O$53,O2414)&lt;&gt;"",DATE(YEAR(INDEX('分け方の表'!$O$4:$O$53,O2414)),MONTH(INDEX('分け方の表'!$O$4:$O$53,O2414)),1),DATE(YEAR(B2414),MONTH(B2414),1)),DATE(YEAR(B2414),MONTH(B2414),1)))</f>
        <v/>
      </c>
      <c r="N2414" s="39">
        <f>IF(L2414&lt;&gt;1,"",IF(J2414="",0,IF(COUNTIFS($J$4:J2414,J2414)&gt;1,1,0)))</f>
        <v/>
      </c>
      <c r="O2414" s="39">
        <f>IF(L2414&lt;&gt;1,"",IF(J2414="",0,IFERROR(MATCH(J2414,'分け方の表'!$M$4:$M$53,0),0)))</f>
        <v/>
      </c>
      <c r="P2414" s="39">
        <f>IF(L2414&lt;&gt;1,"",IF(SUMPRODUCT((COUNTIFS(C2414,"*"&amp;'分け方の表'!$F$4:$F$23&amp;"*")&gt;0)*('分け方の表'!$F$4:$F$23&lt;&gt;"")*'分け方の表'!$I$4:$I$23)=0,99,1+COUNTIFS('分け方の表'!$I$4:$I$23,"&gt;"&amp;SUMPRODUCT((COUNTIFS(C2414,"*"&amp;'分け方の表'!$F$4:$F$23&amp;"*")&gt;0)*('分け方の表'!$F$4:$F$23&lt;&gt;"")*'分け方の表'!$I$4:$I$23))))</f>
        <v/>
      </c>
      <c r="Q2414" s="39">
        <f>IF(L2414&lt;&gt;1,"",IF(P2414&gt;=99,"",INDEX('分け方の表'!$G$4:$G$23,P2414)&amp;""))</f>
        <v/>
      </c>
      <c r="R2414" s="39">
        <f>IF(L2414&lt;&gt;1,"",IF((F2414="収入")*(G2414="給与")*(E2414&lt;&gt;"")*(COUNTIFS('分け方の表'!$J$4:$J$13,E2414)&gt;0),INDEX('分け方の表'!$K$4:$K$13,MATCH(E2414,'分け方の表'!$J$4:$J$13,0))&amp;"",IFERROR(INDEX('分け方の表'!$C$4:$C$103,MATCH(F2414&amp;"|"&amp;G2414,'分け方の表'!$D$4:$D$103,0))&amp;"",IFERROR(INDEX('分け方の表'!$C$4:$C$103,MATCH(F2414&amp;"|（ほか全部）",'分け方の表'!$D$4:$D$103,0))&amp;"","未分類"))))</f>
        <v/>
      </c>
      <c r="S2414" s="39">
        <f>IF(L2414&lt;&gt;1,"",IF(N2414=1,"",IF(IF(O2414&gt;0,INDEX('分け方の表'!$N$4:$N$53,O2414)&amp;"","")&lt;&gt;"",IF(INDEX('分け方の表'!$N$4:$N$53,O2414)="（数えない）","",INDEX('分け方の表'!$N$4:$N$53,O2414)&amp;""),IF(I2414&amp;""="1",IF((Q2414&lt;&gt;"")*(D2414&lt;0)*(IFERROR(INDEX('入力'!$E$30:$E$88,MATCH(Q2414,'入力'!$A$30:$A$88,0)),"")="貯める・増やす"),Q2414,""),IF(A2414&amp;""="0","",IF(Q2414&lt;&gt;"",Q2414,R2414))))))</f>
        <v/>
      </c>
      <c r="T2414" s="56">
        <f>IF(S2414="","",IF(IFERROR(INDEX('入力'!$E$30:$E$88,MATCH(S2414,'入力'!$A$30:$A$88,0)),"")="入るお金",D2414,-D2414))</f>
        <v/>
      </c>
      <c r="U2414" s="39">
        <f>IF(L2414="","",IF(L2414&lt;&gt;1,"見出しなど",IF(N2414=1,"重なり",IF(S2414="",IF(O2414&gt;0,"数えない（直した）",IF(I2414&amp;""="1","振替",IF(A2414&amp;""="0","計算対象外","数えない"))),IF(COUNTIFS('入力'!$A$30:$A$88,S2414)=0,"一覧にない費目",IF(O2414&gt;0,"直した",IF(S2414="未分類","未分類","OK")))))))</f>
        <v/>
      </c>
    </row>
    <row r="2415">
      <c r="A2415" s="40" t="n"/>
      <c r="B2415" s="34" t="n"/>
      <c r="C2415" s="35" t="n"/>
      <c r="D2415" s="36" t="n"/>
      <c r="E2415" s="35" t="n"/>
      <c r="F2415" s="35" t="n"/>
      <c r="G2415" s="35" t="n"/>
      <c r="H2415" s="35" t="n"/>
      <c r="I2415" s="40" t="n"/>
      <c r="J2415" s="35" t="n"/>
      <c r="L2415" s="39">
        <f>IF(B2415="","",IFERROR(YEAR(B2415)*0+D2415*0+1,0))</f>
        <v/>
      </c>
      <c r="M2415" s="55">
        <f>IF(L2415&lt;&gt;1,"",IF(O2415&gt;0,IF(INDEX('分け方の表'!$O$4:$O$53,O2415)&lt;&gt;"",DATE(YEAR(INDEX('分け方の表'!$O$4:$O$53,O2415)),MONTH(INDEX('分け方の表'!$O$4:$O$53,O2415)),1),DATE(YEAR(B2415),MONTH(B2415),1)),DATE(YEAR(B2415),MONTH(B2415),1)))</f>
        <v/>
      </c>
      <c r="N2415" s="39">
        <f>IF(L2415&lt;&gt;1,"",IF(J2415="",0,IF(COUNTIFS($J$4:J2415,J2415)&gt;1,1,0)))</f>
        <v/>
      </c>
      <c r="O2415" s="39">
        <f>IF(L2415&lt;&gt;1,"",IF(J2415="",0,IFERROR(MATCH(J2415,'分け方の表'!$M$4:$M$53,0),0)))</f>
        <v/>
      </c>
      <c r="P2415" s="39">
        <f>IF(L2415&lt;&gt;1,"",IF(SUMPRODUCT((COUNTIFS(C2415,"*"&amp;'分け方の表'!$F$4:$F$23&amp;"*")&gt;0)*('分け方の表'!$F$4:$F$23&lt;&gt;"")*'分け方の表'!$I$4:$I$23)=0,99,1+COUNTIFS('分け方の表'!$I$4:$I$23,"&gt;"&amp;SUMPRODUCT((COUNTIFS(C2415,"*"&amp;'分け方の表'!$F$4:$F$23&amp;"*")&gt;0)*('分け方の表'!$F$4:$F$23&lt;&gt;"")*'分け方の表'!$I$4:$I$23))))</f>
        <v/>
      </c>
      <c r="Q2415" s="39">
        <f>IF(L2415&lt;&gt;1,"",IF(P2415&gt;=99,"",INDEX('分け方の表'!$G$4:$G$23,P2415)&amp;""))</f>
        <v/>
      </c>
      <c r="R2415" s="39">
        <f>IF(L2415&lt;&gt;1,"",IF((F2415="収入")*(G2415="給与")*(E2415&lt;&gt;"")*(COUNTIFS('分け方の表'!$J$4:$J$13,E2415)&gt;0),INDEX('分け方の表'!$K$4:$K$13,MATCH(E2415,'分け方の表'!$J$4:$J$13,0))&amp;"",IFERROR(INDEX('分け方の表'!$C$4:$C$103,MATCH(F2415&amp;"|"&amp;G2415,'分け方の表'!$D$4:$D$103,0))&amp;"",IFERROR(INDEX('分け方の表'!$C$4:$C$103,MATCH(F2415&amp;"|（ほか全部）",'分け方の表'!$D$4:$D$103,0))&amp;"","未分類"))))</f>
        <v/>
      </c>
      <c r="S2415" s="39">
        <f>IF(L2415&lt;&gt;1,"",IF(N2415=1,"",IF(IF(O2415&gt;0,INDEX('分け方の表'!$N$4:$N$53,O2415)&amp;"","")&lt;&gt;"",IF(INDEX('分け方の表'!$N$4:$N$53,O2415)="（数えない）","",INDEX('分け方の表'!$N$4:$N$53,O2415)&amp;""),IF(I2415&amp;""="1",IF((Q2415&lt;&gt;"")*(D2415&lt;0)*(IFERROR(INDEX('入力'!$E$30:$E$88,MATCH(Q2415,'入力'!$A$30:$A$88,0)),"")="貯める・増やす"),Q2415,""),IF(A2415&amp;""="0","",IF(Q2415&lt;&gt;"",Q2415,R2415))))))</f>
        <v/>
      </c>
      <c r="T2415" s="56">
        <f>IF(S2415="","",IF(IFERROR(INDEX('入力'!$E$30:$E$88,MATCH(S2415,'入力'!$A$30:$A$88,0)),"")="入るお金",D2415,-D2415))</f>
        <v/>
      </c>
      <c r="U2415" s="39">
        <f>IF(L2415="","",IF(L2415&lt;&gt;1,"見出しなど",IF(N2415=1,"重なり",IF(S2415="",IF(O2415&gt;0,"数えない（直した）",IF(I2415&amp;""="1","振替",IF(A2415&amp;""="0","計算対象外","数えない"))),IF(COUNTIFS('入力'!$A$30:$A$88,S2415)=0,"一覧にない費目",IF(O2415&gt;0,"直した",IF(S2415="未分類","未分類","OK")))))))</f>
        <v/>
      </c>
    </row>
    <row r="2416">
      <c r="A2416" s="40" t="n"/>
      <c r="B2416" s="34" t="n"/>
      <c r="C2416" s="35" t="n"/>
      <c r="D2416" s="36" t="n"/>
      <c r="E2416" s="35" t="n"/>
      <c r="F2416" s="35" t="n"/>
      <c r="G2416" s="35" t="n"/>
      <c r="H2416" s="35" t="n"/>
      <c r="I2416" s="40" t="n"/>
      <c r="J2416" s="35" t="n"/>
      <c r="L2416" s="39">
        <f>IF(B2416="","",IFERROR(YEAR(B2416)*0+D2416*0+1,0))</f>
        <v/>
      </c>
      <c r="M2416" s="55">
        <f>IF(L2416&lt;&gt;1,"",IF(O2416&gt;0,IF(INDEX('分け方の表'!$O$4:$O$53,O2416)&lt;&gt;"",DATE(YEAR(INDEX('分け方の表'!$O$4:$O$53,O2416)),MONTH(INDEX('分け方の表'!$O$4:$O$53,O2416)),1),DATE(YEAR(B2416),MONTH(B2416),1)),DATE(YEAR(B2416),MONTH(B2416),1)))</f>
        <v/>
      </c>
      <c r="N2416" s="39">
        <f>IF(L2416&lt;&gt;1,"",IF(J2416="",0,IF(COUNTIFS($J$4:J2416,J2416)&gt;1,1,0)))</f>
        <v/>
      </c>
      <c r="O2416" s="39">
        <f>IF(L2416&lt;&gt;1,"",IF(J2416="",0,IFERROR(MATCH(J2416,'分け方の表'!$M$4:$M$53,0),0)))</f>
        <v/>
      </c>
      <c r="P2416" s="39">
        <f>IF(L2416&lt;&gt;1,"",IF(SUMPRODUCT((COUNTIFS(C2416,"*"&amp;'分け方の表'!$F$4:$F$23&amp;"*")&gt;0)*('分け方の表'!$F$4:$F$23&lt;&gt;"")*'分け方の表'!$I$4:$I$23)=0,99,1+COUNTIFS('分け方の表'!$I$4:$I$23,"&gt;"&amp;SUMPRODUCT((COUNTIFS(C2416,"*"&amp;'分け方の表'!$F$4:$F$23&amp;"*")&gt;0)*('分け方の表'!$F$4:$F$23&lt;&gt;"")*'分け方の表'!$I$4:$I$23))))</f>
        <v/>
      </c>
      <c r="Q2416" s="39">
        <f>IF(L2416&lt;&gt;1,"",IF(P2416&gt;=99,"",INDEX('分け方の表'!$G$4:$G$23,P2416)&amp;""))</f>
        <v/>
      </c>
      <c r="R2416" s="39">
        <f>IF(L2416&lt;&gt;1,"",IF((F2416="収入")*(G2416="給与")*(E2416&lt;&gt;"")*(COUNTIFS('分け方の表'!$J$4:$J$13,E2416)&gt;0),INDEX('分け方の表'!$K$4:$K$13,MATCH(E2416,'分け方の表'!$J$4:$J$13,0))&amp;"",IFERROR(INDEX('分け方の表'!$C$4:$C$103,MATCH(F2416&amp;"|"&amp;G2416,'分け方の表'!$D$4:$D$103,0))&amp;"",IFERROR(INDEX('分け方の表'!$C$4:$C$103,MATCH(F2416&amp;"|（ほか全部）",'分け方の表'!$D$4:$D$103,0))&amp;"","未分類"))))</f>
        <v/>
      </c>
      <c r="S2416" s="39">
        <f>IF(L2416&lt;&gt;1,"",IF(N2416=1,"",IF(IF(O2416&gt;0,INDEX('分け方の表'!$N$4:$N$53,O2416)&amp;"","")&lt;&gt;"",IF(INDEX('分け方の表'!$N$4:$N$53,O2416)="（数えない）","",INDEX('分け方の表'!$N$4:$N$53,O2416)&amp;""),IF(I2416&amp;""="1",IF((Q2416&lt;&gt;"")*(D2416&lt;0)*(IFERROR(INDEX('入力'!$E$30:$E$88,MATCH(Q2416,'入力'!$A$30:$A$88,0)),"")="貯める・増やす"),Q2416,""),IF(A2416&amp;""="0","",IF(Q2416&lt;&gt;"",Q2416,R2416))))))</f>
        <v/>
      </c>
      <c r="T2416" s="56">
        <f>IF(S2416="","",IF(IFERROR(INDEX('入力'!$E$30:$E$88,MATCH(S2416,'入力'!$A$30:$A$88,0)),"")="入るお金",D2416,-D2416))</f>
        <v/>
      </c>
      <c r="U2416" s="39">
        <f>IF(L2416="","",IF(L2416&lt;&gt;1,"見出しなど",IF(N2416=1,"重なり",IF(S2416="",IF(O2416&gt;0,"数えない（直した）",IF(I2416&amp;""="1","振替",IF(A2416&amp;""="0","計算対象外","数えない"))),IF(COUNTIFS('入力'!$A$30:$A$88,S2416)=0,"一覧にない費目",IF(O2416&gt;0,"直した",IF(S2416="未分類","未分類","OK")))))))</f>
        <v/>
      </c>
    </row>
    <row r="2417">
      <c r="A2417" s="40" t="n"/>
      <c r="B2417" s="34" t="n"/>
      <c r="C2417" s="35" t="n"/>
      <c r="D2417" s="36" t="n"/>
      <c r="E2417" s="35" t="n"/>
      <c r="F2417" s="35" t="n"/>
      <c r="G2417" s="35" t="n"/>
      <c r="H2417" s="35" t="n"/>
      <c r="I2417" s="40" t="n"/>
      <c r="J2417" s="35" t="n"/>
      <c r="L2417" s="39">
        <f>IF(B2417="","",IFERROR(YEAR(B2417)*0+D2417*0+1,0))</f>
        <v/>
      </c>
      <c r="M2417" s="55">
        <f>IF(L2417&lt;&gt;1,"",IF(O2417&gt;0,IF(INDEX('分け方の表'!$O$4:$O$53,O2417)&lt;&gt;"",DATE(YEAR(INDEX('分け方の表'!$O$4:$O$53,O2417)),MONTH(INDEX('分け方の表'!$O$4:$O$53,O2417)),1),DATE(YEAR(B2417),MONTH(B2417),1)),DATE(YEAR(B2417),MONTH(B2417),1)))</f>
        <v/>
      </c>
      <c r="N2417" s="39">
        <f>IF(L2417&lt;&gt;1,"",IF(J2417="",0,IF(COUNTIFS($J$4:J2417,J2417)&gt;1,1,0)))</f>
        <v/>
      </c>
      <c r="O2417" s="39">
        <f>IF(L2417&lt;&gt;1,"",IF(J2417="",0,IFERROR(MATCH(J2417,'分け方の表'!$M$4:$M$53,0),0)))</f>
        <v/>
      </c>
      <c r="P2417" s="39">
        <f>IF(L2417&lt;&gt;1,"",IF(SUMPRODUCT((COUNTIFS(C2417,"*"&amp;'分け方の表'!$F$4:$F$23&amp;"*")&gt;0)*('分け方の表'!$F$4:$F$23&lt;&gt;"")*'分け方の表'!$I$4:$I$23)=0,99,1+COUNTIFS('分け方の表'!$I$4:$I$23,"&gt;"&amp;SUMPRODUCT((COUNTIFS(C2417,"*"&amp;'分け方の表'!$F$4:$F$23&amp;"*")&gt;0)*('分け方の表'!$F$4:$F$23&lt;&gt;"")*'分け方の表'!$I$4:$I$23))))</f>
        <v/>
      </c>
      <c r="Q2417" s="39">
        <f>IF(L2417&lt;&gt;1,"",IF(P2417&gt;=99,"",INDEX('分け方の表'!$G$4:$G$23,P2417)&amp;""))</f>
        <v/>
      </c>
      <c r="R2417" s="39">
        <f>IF(L2417&lt;&gt;1,"",IF((F2417="収入")*(G2417="給与")*(E2417&lt;&gt;"")*(COUNTIFS('分け方の表'!$J$4:$J$13,E2417)&gt;0),INDEX('分け方の表'!$K$4:$K$13,MATCH(E2417,'分け方の表'!$J$4:$J$13,0))&amp;"",IFERROR(INDEX('分け方の表'!$C$4:$C$103,MATCH(F2417&amp;"|"&amp;G2417,'分け方の表'!$D$4:$D$103,0))&amp;"",IFERROR(INDEX('分け方の表'!$C$4:$C$103,MATCH(F2417&amp;"|（ほか全部）",'分け方の表'!$D$4:$D$103,0))&amp;"","未分類"))))</f>
        <v/>
      </c>
      <c r="S2417" s="39">
        <f>IF(L2417&lt;&gt;1,"",IF(N2417=1,"",IF(IF(O2417&gt;0,INDEX('分け方の表'!$N$4:$N$53,O2417)&amp;"","")&lt;&gt;"",IF(INDEX('分け方の表'!$N$4:$N$53,O2417)="（数えない）","",INDEX('分け方の表'!$N$4:$N$53,O2417)&amp;""),IF(I2417&amp;""="1",IF((Q2417&lt;&gt;"")*(D2417&lt;0)*(IFERROR(INDEX('入力'!$E$30:$E$88,MATCH(Q2417,'入力'!$A$30:$A$88,0)),"")="貯める・増やす"),Q2417,""),IF(A2417&amp;""="0","",IF(Q2417&lt;&gt;"",Q2417,R2417))))))</f>
        <v/>
      </c>
      <c r="T2417" s="56">
        <f>IF(S2417="","",IF(IFERROR(INDEX('入力'!$E$30:$E$88,MATCH(S2417,'入力'!$A$30:$A$88,0)),"")="入るお金",D2417,-D2417))</f>
        <v/>
      </c>
      <c r="U2417" s="39">
        <f>IF(L2417="","",IF(L2417&lt;&gt;1,"見出しなど",IF(N2417=1,"重なり",IF(S2417="",IF(O2417&gt;0,"数えない（直した）",IF(I2417&amp;""="1","振替",IF(A2417&amp;""="0","計算対象外","数えない"))),IF(COUNTIFS('入力'!$A$30:$A$88,S2417)=0,"一覧にない費目",IF(O2417&gt;0,"直した",IF(S2417="未分類","未分類","OK")))))))</f>
        <v/>
      </c>
    </row>
    <row r="2418">
      <c r="A2418" s="40" t="n"/>
      <c r="B2418" s="34" t="n"/>
      <c r="C2418" s="35" t="n"/>
      <c r="D2418" s="36" t="n"/>
      <c r="E2418" s="35" t="n"/>
      <c r="F2418" s="35" t="n"/>
      <c r="G2418" s="35" t="n"/>
      <c r="H2418" s="35" t="n"/>
      <c r="I2418" s="40" t="n"/>
      <c r="J2418" s="35" t="n"/>
      <c r="L2418" s="39">
        <f>IF(B2418="","",IFERROR(YEAR(B2418)*0+D2418*0+1,0))</f>
        <v/>
      </c>
      <c r="M2418" s="55">
        <f>IF(L2418&lt;&gt;1,"",IF(O2418&gt;0,IF(INDEX('分け方の表'!$O$4:$O$53,O2418)&lt;&gt;"",DATE(YEAR(INDEX('分け方の表'!$O$4:$O$53,O2418)),MONTH(INDEX('分け方の表'!$O$4:$O$53,O2418)),1),DATE(YEAR(B2418),MONTH(B2418),1)),DATE(YEAR(B2418),MONTH(B2418),1)))</f>
        <v/>
      </c>
      <c r="N2418" s="39">
        <f>IF(L2418&lt;&gt;1,"",IF(J2418="",0,IF(COUNTIFS($J$4:J2418,J2418)&gt;1,1,0)))</f>
        <v/>
      </c>
      <c r="O2418" s="39">
        <f>IF(L2418&lt;&gt;1,"",IF(J2418="",0,IFERROR(MATCH(J2418,'分け方の表'!$M$4:$M$53,0),0)))</f>
        <v/>
      </c>
      <c r="P2418" s="39">
        <f>IF(L2418&lt;&gt;1,"",IF(SUMPRODUCT((COUNTIFS(C2418,"*"&amp;'分け方の表'!$F$4:$F$23&amp;"*")&gt;0)*('分け方の表'!$F$4:$F$23&lt;&gt;"")*'分け方の表'!$I$4:$I$23)=0,99,1+COUNTIFS('分け方の表'!$I$4:$I$23,"&gt;"&amp;SUMPRODUCT((COUNTIFS(C2418,"*"&amp;'分け方の表'!$F$4:$F$23&amp;"*")&gt;0)*('分け方の表'!$F$4:$F$23&lt;&gt;"")*'分け方の表'!$I$4:$I$23))))</f>
        <v/>
      </c>
      <c r="Q2418" s="39">
        <f>IF(L2418&lt;&gt;1,"",IF(P2418&gt;=99,"",INDEX('分け方の表'!$G$4:$G$23,P2418)&amp;""))</f>
        <v/>
      </c>
      <c r="R2418" s="39">
        <f>IF(L2418&lt;&gt;1,"",IF((F2418="収入")*(G2418="給与")*(E2418&lt;&gt;"")*(COUNTIFS('分け方の表'!$J$4:$J$13,E2418)&gt;0),INDEX('分け方の表'!$K$4:$K$13,MATCH(E2418,'分け方の表'!$J$4:$J$13,0))&amp;"",IFERROR(INDEX('分け方の表'!$C$4:$C$103,MATCH(F2418&amp;"|"&amp;G2418,'分け方の表'!$D$4:$D$103,0))&amp;"",IFERROR(INDEX('分け方の表'!$C$4:$C$103,MATCH(F2418&amp;"|（ほか全部）",'分け方の表'!$D$4:$D$103,0))&amp;"","未分類"))))</f>
        <v/>
      </c>
      <c r="S2418" s="39">
        <f>IF(L2418&lt;&gt;1,"",IF(N2418=1,"",IF(IF(O2418&gt;0,INDEX('分け方の表'!$N$4:$N$53,O2418)&amp;"","")&lt;&gt;"",IF(INDEX('分け方の表'!$N$4:$N$53,O2418)="（数えない）","",INDEX('分け方の表'!$N$4:$N$53,O2418)&amp;""),IF(I2418&amp;""="1",IF((Q2418&lt;&gt;"")*(D2418&lt;0)*(IFERROR(INDEX('入力'!$E$30:$E$88,MATCH(Q2418,'入力'!$A$30:$A$88,0)),"")="貯める・増やす"),Q2418,""),IF(A2418&amp;""="0","",IF(Q2418&lt;&gt;"",Q2418,R2418))))))</f>
        <v/>
      </c>
      <c r="T2418" s="56">
        <f>IF(S2418="","",IF(IFERROR(INDEX('入力'!$E$30:$E$88,MATCH(S2418,'入力'!$A$30:$A$88,0)),"")="入るお金",D2418,-D2418))</f>
        <v/>
      </c>
      <c r="U2418" s="39">
        <f>IF(L2418="","",IF(L2418&lt;&gt;1,"見出しなど",IF(N2418=1,"重なり",IF(S2418="",IF(O2418&gt;0,"数えない（直した）",IF(I2418&amp;""="1","振替",IF(A2418&amp;""="0","計算対象外","数えない"))),IF(COUNTIFS('入力'!$A$30:$A$88,S2418)=0,"一覧にない費目",IF(O2418&gt;0,"直した",IF(S2418="未分類","未分類","OK")))))))</f>
        <v/>
      </c>
    </row>
    <row r="2419">
      <c r="A2419" s="40" t="n"/>
      <c r="B2419" s="34" t="n"/>
      <c r="C2419" s="35" t="n"/>
      <c r="D2419" s="36" t="n"/>
      <c r="E2419" s="35" t="n"/>
      <c r="F2419" s="35" t="n"/>
      <c r="G2419" s="35" t="n"/>
      <c r="H2419" s="35" t="n"/>
      <c r="I2419" s="40" t="n"/>
      <c r="J2419" s="35" t="n"/>
      <c r="L2419" s="39">
        <f>IF(B2419="","",IFERROR(YEAR(B2419)*0+D2419*0+1,0))</f>
        <v/>
      </c>
      <c r="M2419" s="55">
        <f>IF(L2419&lt;&gt;1,"",IF(O2419&gt;0,IF(INDEX('分け方の表'!$O$4:$O$53,O2419)&lt;&gt;"",DATE(YEAR(INDEX('分け方の表'!$O$4:$O$53,O2419)),MONTH(INDEX('分け方の表'!$O$4:$O$53,O2419)),1),DATE(YEAR(B2419),MONTH(B2419),1)),DATE(YEAR(B2419),MONTH(B2419),1)))</f>
        <v/>
      </c>
      <c r="N2419" s="39">
        <f>IF(L2419&lt;&gt;1,"",IF(J2419="",0,IF(COUNTIFS($J$4:J2419,J2419)&gt;1,1,0)))</f>
        <v/>
      </c>
      <c r="O2419" s="39">
        <f>IF(L2419&lt;&gt;1,"",IF(J2419="",0,IFERROR(MATCH(J2419,'分け方の表'!$M$4:$M$53,0),0)))</f>
        <v/>
      </c>
      <c r="P2419" s="39">
        <f>IF(L2419&lt;&gt;1,"",IF(SUMPRODUCT((COUNTIFS(C2419,"*"&amp;'分け方の表'!$F$4:$F$23&amp;"*")&gt;0)*('分け方の表'!$F$4:$F$23&lt;&gt;"")*'分け方の表'!$I$4:$I$23)=0,99,1+COUNTIFS('分け方の表'!$I$4:$I$23,"&gt;"&amp;SUMPRODUCT((COUNTIFS(C2419,"*"&amp;'分け方の表'!$F$4:$F$23&amp;"*")&gt;0)*('分け方の表'!$F$4:$F$23&lt;&gt;"")*'分け方の表'!$I$4:$I$23))))</f>
        <v/>
      </c>
      <c r="Q2419" s="39">
        <f>IF(L2419&lt;&gt;1,"",IF(P2419&gt;=99,"",INDEX('分け方の表'!$G$4:$G$23,P2419)&amp;""))</f>
        <v/>
      </c>
      <c r="R2419" s="39">
        <f>IF(L2419&lt;&gt;1,"",IF((F2419="収入")*(G2419="給与")*(E2419&lt;&gt;"")*(COUNTIFS('分け方の表'!$J$4:$J$13,E2419)&gt;0),INDEX('分け方の表'!$K$4:$K$13,MATCH(E2419,'分け方の表'!$J$4:$J$13,0))&amp;"",IFERROR(INDEX('分け方の表'!$C$4:$C$103,MATCH(F2419&amp;"|"&amp;G2419,'分け方の表'!$D$4:$D$103,0))&amp;"",IFERROR(INDEX('分け方の表'!$C$4:$C$103,MATCH(F2419&amp;"|（ほか全部）",'分け方の表'!$D$4:$D$103,0))&amp;"","未分類"))))</f>
        <v/>
      </c>
      <c r="S2419" s="39">
        <f>IF(L2419&lt;&gt;1,"",IF(N2419=1,"",IF(IF(O2419&gt;0,INDEX('分け方の表'!$N$4:$N$53,O2419)&amp;"","")&lt;&gt;"",IF(INDEX('分け方の表'!$N$4:$N$53,O2419)="（数えない）","",INDEX('分け方の表'!$N$4:$N$53,O2419)&amp;""),IF(I2419&amp;""="1",IF((Q2419&lt;&gt;"")*(D2419&lt;0)*(IFERROR(INDEX('入力'!$E$30:$E$88,MATCH(Q2419,'入力'!$A$30:$A$88,0)),"")="貯める・増やす"),Q2419,""),IF(A2419&amp;""="0","",IF(Q2419&lt;&gt;"",Q2419,R2419))))))</f>
        <v/>
      </c>
      <c r="T2419" s="56">
        <f>IF(S2419="","",IF(IFERROR(INDEX('入力'!$E$30:$E$88,MATCH(S2419,'入力'!$A$30:$A$88,0)),"")="入るお金",D2419,-D2419))</f>
        <v/>
      </c>
      <c r="U2419" s="39">
        <f>IF(L2419="","",IF(L2419&lt;&gt;1,"見出しなど",IF(N2419=1,"重なり",IF(S2419="",IF(O2419&gt;0,"数えない（直した）",IF(I2419&amp;""="1","振替",IF(A2419&amp;""="0","計算対象外","数えない"))),IF(COUNTIFS('入力'!$A$30:$A$88,S2419)=0,"一覧にない費目",IF(O2419&gt;0,"直した",IF(S2419="未分類","未分類","OK")))))))</f>
        <v/>
      </c>
    </row>
    <row r="2420">
      <c r="A2420" s="40" t="n"/>
      <c r="B2420" s="34" t="n"/>
      <c r="C2420" s="35" t="n"/>
      <c r="D2420" s="36" t="n"/>
      <c r="E2420" s="35" t="n"/>
      <c r="F2420" s="35" t="n"/>
      <c r="G2420" s="35" t="n"/>
      <c r="H2420" s="35" t="n"/>
      <c r="I2420" s="40" t="n"/>
      <c r="J2420" s="35" t="n"/>
      <c r="L2420" s="39">
        <f>IF(B2420="","",IFERROR(YEAR(B2420)*0+D2420*0+1,0))</f>
        <v/>
      </c>
      <c r="M2420" s="55">
        <f>IF(L2420&lt;&gt;1,"",IF(O2420&gt;0,IF(INDEX('分け方の表'!$O$4:$O$53,O2420)&lt;&gt;"",DATE(YEAR(INDEX('分け方の表'!$O$4:$O$53,O2420)),MONTH(INDEX('分け方の表'!$O$4:$O$53,O2420)),1),DATE(YEAR(B2420),MONTH(B2420),1)),DATE(YEAR(B2420),MONTH(B2420),1)))</f>
        <v/>
      </c>
      <c r="N2420" s="39">
        <f>IF(L2420&lt;&gt;1,"",IF(J2420="",0,IF(COUNTIFS($J$4:J2420,J2420)&gt;1,1,0)))</f>
        <v/>
      </c>
      <c r="O2420" s="39">
        <f>IF(L2420&lt;&gt;1,"",IF(J2420="",0,IFERROR(MATCH(J2420,'分け方の表'!$M$4:$M$53,0),0)))</f>
        <v/>
      </c>
      <c r="P2420" s="39">
        <f>IF(L2420&lt;&gt;1,"",IF(SUMPRODUCT((COUNTIFS(C2420,"*"&amp;'分け方の表'!$F$4:$F$23&amp;"*")&gt;0)*('分け方の表'!$F$4:$F$23&lt;&gt;"")*'分け方の表'!$I$4:$I$23)=0,99,1+COUNTIFS('分け方の表'!$I$4:$I$23,"&gt;"&amp;SUMPRODUCT((COUNTIFS(C2420,"*"&amp;'分け方の表'!$F$4:$F$23&amp;"*")&gt;0)*('分け方の表'!$F$4:$F$23&lt;&gt;"")*'分け方の表'!$I$4:$I$23))))</f>
        <v/>
      </c>
      <c r="Q2420" s="39">
        <f>IF(L2420&lt;&gt;1,"",IF(P2420&gt;=99,"",INDEX('分け方の表'!$G$4:$G$23,P2420)&amp;""))</f>
        <v/>
      </c>
      <c r="R2420" s="39">
        <f>IF(L2420&lt;&gt;1,"",IF((F2420="収入")*(G2420="給与")*(E2420&lt;&gt;"")*(COUNTIFS('分け方の表'!$J$4:$J$13,E2420)&gt;0),INDEX('分け方の表'!$K$4:$K$13,MATCH(E2420,'分け方の表'!$J$4:$J$13,0))&amp;"",IFERROR(INDEX('分け方の表'!$C$4:$C$103,MATCH(F2420&amp;"|"&amp;G2420,'分け方の表'!$D$4:$D$103,0))&amp;"",IFERROR(INDEX('分け方の表'!$C$4:$C$103,MATCH(F2420&amp;"|（ほか全部）",'分け方の表'!$D$4:$D$103,0))&amp;"","未分類"))))</f>
        <v/>
      </c>
      <c r="S2420" s="39">
        <f>IF(L2420&lt;&gt;1,"",IF(N2420=1,"",IF(IF(O2420&gt;0,INDEX('分け方の表'!$N$4:$N$53,O2420)&amp;"","")&lt;&gt;"",IF(INDEX('分け方の表'!$N$4:$N$53,O2420)="（数えない）","",INDEX('分け方の表'!$N$4:$N$53,O2420)&amp;""),IF(I2420&amp;""="1",IF((Q2420&lt;&gt;"")*(D2420&lt;0)*(IFERROR(INDEX('入力'!$E$30:$E$88,MATCH(Q2420,'入力'!$A$30:$A$88,0)),"")="貯める・増やす"),Q2420,""),IF(A2420&amp;""="0","",IF(Q2420&lt;&gt;"",Q2420,R2420))))))</f>
        <v/>
      </c>
      <c r="T2420" s="56">
        <f>IF(S2420="","",IF(IFERROR(INDEX('入力'!$E$30:$E$88,MATCH(S2420,'入力'!$A$30:$A$88,0)),"")="入るお金",D2420,-D2420))</f>
        <v/>
      </c>
      <c r="U2420" s="39">
        <f>IF(L2420="","",IF(L2420&lt;&gt;1,"見出しなど",IF(N2420=1,"重なり",IF(S2420="",IF(O2420&gt;0,"数えない（直した）",IF(I2420&amp;""="1","振替",IF(A2420&amp;""="0","計算対象外","数えない"))),IF(COUNTIFS('入力'!$A$30:$A$88,S2420)=0,"一覧にない費目",IF(O2420&gt;0,"直した",IF(S2420="未分類","未分類","OK")))))))</f>
        <v/>
      </c>
    </row>
    <row r="2421">
      <c r="A2421" s="40" t="n"/>
      <c r="B2421" s="34" t="n"/>
      <c r="C2421" s="35" t="n"/>
      <c r="D2421" s="36" t="n"/>
      <c r="E2421" s="35" t="n"/>
      <c r="F2421" s="35" t="n"/>
      <c r="G2421" s="35" t="n"/>
      <c r="H2421" s="35" t="n"/>
      <c r="I2421" s="40" t="n"/>
      <c r="J2421" s="35" t="n"/>
      <c r="L2421" s="39">
        <f>IF(B2421="","",IFERROR(YEAR(B2421)*0+D2421*0+1,0))</f>
        <v/>
      </c>
      <c r="M2421" s="55">
        <f>IF(L2421&lt;&gt;1,"",IF(O2421&gt;0,IF(INDEX('分け方の表'!$O$4:$O$53,O2421)&lt;&gt;"",DATE(YEAR(INDEX('分け方の表'!$O$4:$O$53,O2421)),MONTH(INDEX('分け方の表'!$O$4:$O$53,O2421)),1),DATE(YEAR(B2421),MONTH(B2421),1)),DATE(YEAR(B2421),MONTH(B2421),1)))</f>
        <v/>
      </c>
      <c r="N2421" s="39">
        <f>IF(L2421&lt;&gt;1,"",IF(J2421="",0,IF(COUNTIFS($J$4:J2421,J2421)&gt;1,1,0)))</f>
        <v/>
      </c>
      <c r="O2421" s="39">
        <f>IF(L2421&lt;&gt;1,"",IF(J2421="",0,IFERROR(MATCH(J2421,'分け方の表'!$M$4:$M$53,0),0)))</f>
        <v/>
      </c>
      <c r="P2421" s="39">
        <f>IF(L2421&lt;&gt;1,"",IF(SUMPRODUCT((COUNTIFS(C2421,"*"&amp;'分け方の表'!$F$4:$F$23&amp;"*")&gt;0)*('分け方の表'!$F$4:$F$23&lt;&gt;"")*'分け方の表'!$I$4:$I$23)=0,99,1+COUNTIFS('分け方の表'!$I$4:$I$23,"&gt;"&amp;SUMPRODUCT((COUNTIFS(C2421,"*"&amp;'分け方の表'!$F$4:$F$23&amp;"*")&gt;0)*('分け方の表'!$F$4:$F$23&lt;&gt;"")*'分け方の表'!$I$4:$I$23))))</f>
        <v/>
      </c>
      <c r="Q2421" s="39">
        <f>IF(L2421&lt;&gt;1,"",IF(P2421&gt;=99,"",INDEX('分け方の表'!$G$4:$G$23,P2421)&amp;""))</f>
        <v/>
      </c>
      <c r="R2421" s="39">
        <f>IF(L2421&lt;&gt;1,"",IF((F2421="収入")*(G2421="給与")*(E2421&lt;&gt;"")*(COUNTIFS('分け方の表'!$J$4:$J$13,E2421)&gt;0),INDEX('分け方の表'!$K$4:$K$13,MATCH(E2421,'分け方の表'!$J$4:$J$13,0))&amp;"",IFERROR(INDEX('分け方の表'!$C$4:$C$103,MATCH(F2421&amp;"|"&amp;G2421,'分け方の表'!$D$4:$D$103,0))&amp;"",IFERROR(INDEX('分け方の表'!$C$4:$C$103,MATCH(F2421&amp;"|（ほか全部）",'分け方の表'!$D$4:$D$103,0))&amp;"","未分類"))))</f>
        <v/>
      </c>
      <c r="S2421" s="39">
        <f>IF(L2421&lt;&gt;1,"",IF(N2421=1,"",IF(IF(O2421&gt;0,INDEX('分け方の表'!$N$4:$N$53,O2421)&amp;"","")&lt;&gt;"",IF(INDEX('分け方の表'!$N$4:$N$53,O2421)="（数えない）","",INDEX('分け方の表'!$N$4:$N$53,O2421)&amp;""),IF(I2421&amp;""="1",IF((Q2421&lt;&gt;"")*(D2421&lt;0)*(IFERROR(INDEX('入力'!$E$30:$E$88,MATCH(Q2421,'入力'!$A$30:$A$88,0)),"")="貯める・増やす"),Q2421,""),IF(A2421&amp;""="0","",IF(Q2421&lt;&gt;"",Q2421,R2421))))))</f>
        <v/>
      </c>
      <c r="T2421" s="56">
        <f>IF(S2421="","",IF(IFERROR(INDEX('入力'!$E$30:$E$88,MATCH(S2421,'入力'!$A$30:$A$88,0)),"")="入るお金",D2421,-D2421))</f>
        <v/>
      </c>
      <c r="U2421" s="39">
        <f>IF(L2421="","",IF(L2421&lt;&gt;1,"見出しなど",IF(N2421=1,"重なり",IF(S2421="",IF(O2421&gt;0,"数えない（直した）",IF(I2421&amp;""="1","振替",IF(A2421&amp;""="0","計算対象外","数えない"))),IF(COUNTIFS('入力'!$A$30:$A$88,S2421)=0,"一覧にない費目",IF(O2421&gt;0,"直した",IF(S2421="未分類","未分類","OK")))))))</f>
        <v/>
      </c>
    </row>
    <row r="2422">
      <c r="A2422" s="40" t="n"/>
      <c r="B2422" s="34" t="n"/>
      <c r="C2422" s="35" t="n"/>
      <c r="D2422" s="36" t="n"/>
      <c r="E2422" s="35" t="n"/>
      <c r="F2422" s="35" t="n"/>
      <c r="G2422" s="35" t="n"/>
      <c r="H2422" s="35" t="n"/>
      <c r="I2422" s="40" t="n"/>
      <c r="J2422" s="35" t="n"/>
      <c r="L2422" s="39">
        <f>IF(B2422="","",IFERROR(YEAR(B2422)*0+D2422*0+1,0))</f>
        <v/>
      </c>
      <c r="M2422" s="55">
        <f>IF(L2422&lt;&gt;1,"",IF(O2422&gt;0,IF(INDEX('分け方の表'!$O$4:$O$53,O2422)&lt;&gt;"",DATE(YEAR(INDEX('分け方の表'!$O$4:$O$53,O2422)),MONTH(INDEX('分け方の表'!$O$4:$O$53,O2422)),1),DATE(YEAR(B2422),MONTH(B2422),1)),DATE(YEAR(B2422),MONTH(B2422),1)))</f>
        <v/>
      </c>
      <c r="N2422" s="39">
        <f>IF(L2422&lt;&gt;1,"",IF(J2422="",0,IF(COUNTIFS($J$4:J2422,J2422)&gt;1,1,0)))</f>
        <v/>
      </c>
      <c r="O2422" s="39">
        <f>IF(L2422&lt;&gt;1,"",IF(J2422="",0,IFERROR(MATCH(J2422,'分け方の表'!$M$4:$M$53,0),0)))</f>
        <v/>
      </c>
      <c r="P2422" s="39">
        <f>IF(L2422&lt;&gt;1,"",IF(SUMPRODUCT((COUNTIFS(C2422,"*"&amp;'分け方の表'!$F$4:$F$23&amp;"*")&gt;0)*('分け方の表'!$F$4:$F$23&lt;&gt;"")*'分け方の表'!$I$4:$I$23)=0,99,1+COUNTIFS('分け方の表'!$I$4:$I$23,"&gt;"&amp;SUMPRODUCT((COUNTIFS(C2422,"*"&amp;'分け方の表'!$F$4:$F$23&amp;"*")&gt;0)*('分け方の表'!$F$4:$F$23&lt;&gt;"")*'分け方の表'!$I$4:$I$23))))</f>
        <v/>
      </c>
      <c r="Q2422" s="39">
        <f>IF(L2422&lt;&gt;1,"",IF(P2422&gt;=99,"",INDEX('分け方の表'!$G$4:$G$23,P2422)&amp;""))</f>
        <v/>
      </c>
      <c r="R2422" s="39">
        <f>IF(L2422&lt;&gt;1,"",IF((F2422="収入")*(G2422="給与")*(E2422&lt;&gt;"")*(COUNTIFS('分け方の表'!$J$4:$J$13,E2422)&gt;0),INDEX('分け方の表'!$K$4:$K$13,MATCH(E2422,'分け方の表'!$J$4:$J$13,0))&amp;"",IFERROR(INDEX('分け方の表'!$C$4:$C$103,MATCH(F2422&amp;"|"&amp;G2422,'分け方の表'!$D$4:$D$103,0))&amp;"",IFERROR(INDEX('分け方の表'!$C$4:$C$103,MATCH(F2422&amp;"|（ほか全部）",'分け方の表'!$D$4:$D$103,0))&amp;"","未分類"))))</f>
        <v/>
      </c>
      <c r="S2422" s="39">
        <f>IF(L2422&lt;&gt;1,"",IF(N2422=1,"",IF(IF(O2422&gt;0,INDEX('分け方の表'!$N$4:$N$53,O2422)&amp;"","")&lt;&gt;"",IF(INDEX('分け方の表'!$N$4:$N$53,O2422)="（数えない）","",INDEX('分け方の表'!$N$4:$N$53,O2422)&amp;""),IF(I2422&amp;""="1",IF((Q2422&lt;&gt;"")*(D2422&lt;0)*(IFERROR(INDEX('入力'!$E$30:$E$88,MATCH(Q2422,'入力'!$A$30:$A$88,0)),"")="貯める・増やす"),Q2422,""),IF(A2422&amp;""="0","",IF(Q2422&lt;&gt;"",Q2422,R2422))))))</f>
        <v/>
      </c>
      <c r="T2422" s="56">
        <f>IF(S2422="","",IF(IFERROR(INDEX('入力'!$E$30:$E$88,MATCH(S2422,'入力'!$A$30:$A$88,0)),"")="入るお金",D2422,-D2422))</f>
        <v/>
      </c>
      <c r="U2422" s="39">
        <f>IF(L2422="","",IF(L2422&lt;&gt;1,"見出しなど",IF(N2422=1,"重なり",IF(S2422="",IF(O2422&gt;0,"数えない（直した）",IF(I2422&amp;""="1","振替",IF(A2422&amp;""="0","計算対象外","数えない"))),IF(COUNTIFS('入力'!$A$30:$A$88,S2422)=0,"一覧にない費目",IF(O2422&gt;0,"直した",IF(S2422="未分類","未分類","OK")))))))</f>
        <v/>
      </c>
    </row>
    <row r="2423">
      <c r="A2423" s="40" t="n"/>
      <c r="B2423" s="34" t="n"/>
      <c r="C2423" s="35" t="n"/>
      <c r="D2423" s="36" t="n"/>
      <c r="E2423" s="35" t="n"/>
      <c r="F2423" s="35" t="n"/>
      <c r="G2423" s="35" t="n"/>
      <c r="H2423" s="35" t="n"/>
      <c r="I2423" s="40" t="n"/>
      <c r="J2423" s="35" t="n"/>
      <c r="L2423" s="39">
        <f>IF(B2423="","",IFERROR(YEAR(B2423)*0+D2423*0+1,0))</f>
        <v/>
      </c>
      <c r="M2423" s="55">
        <f>IF(L2423&lt;&gt;1,"",IF(O2423&gt;0,IF(INDEX('分け方の表'!$O$4:$O$53,O2423)&lt;&gt;"",DATE(YEAR(INDEX('分け方の表'!$O$4:$O$53,O2423)),MONTH(INDEX('分け方の表'!$O$4:$O$53,O2423)),1),DATE(YEAR(B2423),MONTH(B2423),1)),DATE(YEAR(B2423),MONTH(B2423),1)))</f>
        <v/>
      </c>
      <c r="N2423" s="39">
        <f>IF(L2423&lt;&gt;1,"",IF(J2423="",0,IF(COUNTIFS($J$4:J2423,J2423)&gt;1,1,0)))</f>
        <v/>
      </c>
      <c r="O2423" s="39">
        <f>IF(L2423&lt;&gt;1,"",IF(J2423="",0,IFERROR(MATCH(J2423,'分け方の表'!$M$4:$M$53,0),0)))</f>
        <v/>
      </c>
      <c r="P2423" s="39">
        <f>IF(L2423&lt;&gt;1,"",IF(SUMPRODUCT((COUNTIFS(C2423,"*"&amp;'分け方の表'!$F$4:$F$23&amp;"*")&gt;0)*('分け方の表'!$F$4:$F$23&lt;&gt;"")*'分け方の表'!$I$4:$I$23)=0,99,1+COUNTIFS('分け方の表'!$I$4:$I$23,"&gt;"&amp;SUMPRODUCT((COUNTIFS(C2423,"*"&amp;'分け方の表'!$F$4:$F$23&amp;"*")&gt;0)*('分け方の表'!$F$4:$F$23&lt;&gt;"")*'分け方の表'!$I$4:$I$23))))</f>
        <v/>
      </c>
      <c r="Q2423" s="39">
        <f>IF(L2423&lt;&gt;1,"",IF(P2423&gt;=99,"",INDEX('分け方の表'!$G$4:$G$23,P2423)&amp;""))</f>
        <v/>
      </c>
      <c r="R2423" s="39">
        <f>IF(L2423&lt;&gt;1,"",IF((F2423="収入")*(G2423="給与")*(E2423&lt;&gt;"")*(COUNTIFS('分け方の表'!$J$4:$J$13,E2423)&gt;0),INDEX('分け方の表'!$K$4:$K$13,MATCH(E2423,'分け方の表'!$J$4:$J$13,0))&amp;"",IFERROR(INDEX('分け方の表'!$C$4:$C$103,MATCH(F2423&amp;"|"&amp;G2423,'分け方の表'!$D$4:$D$103,0))&amp;"",IFERROR(INDEX('分け方の表'!$C$4:$C$103,MATCH(F2423&amp;"|（ほか全部）",'分け方の表'!$D$4:$D$103,0))&amp;"","未分類"))))</f>
        <v/>
      </c>
      <c r="S2423" s="39">
        <f>IF(L2423&lt;&gt;1,"",IF(N2423=1,"",IF(IF(O2423&gt;0,INDEX('分け方の表'!$N$4:$N$53,O2423)&amp;"","")&lt;&gt;"",IF(INDEX('分け方の表'!$N$4:$N$53,O2423)="（数えない）","",INDEX('分け方の表'!$N$4:$N$53,O2423)&amp;""),IF(I2423&amp;""="1",IF((Q2423&lt;&gt;"")*(D2423&lt;0)*(IFERROR(INDEX('入力'!$E$30:$E$88,MATCH(Q2423,'入力'!$A$30:$A$88,0)),"")="貯める・増やす"),Q2423,""),IF(A2423&amp;""="0","",IF(Q2423&lt;&gt;"",Q2423,R2423))))))</f>
        <v/>
      </c>
      <c r="T2423" s="56">
        <f>IF(S2423="","",IF(IFERROR(INDEX('入力'!$E$30:$E$88,MATCH(S2423,'入力'!$A$30:$A$88,0)),"")="入るお金",D2423,-D2423))</f>
        <v/>
      </c>
      <c r="U2423" s="39">
        <f>IF(L2423="","",IF(L2423&lt;&gt;1,"見出しなど",IF(N2423=1,"重なり",IF(S2423="",IF(O2423&gt;0,"数えない（直した）",IF(I2423&amp;""="1","振替",IF(A2423&amp;""="0","計算対象外","数えない"))),IF(COUNTIFS('入力'!$A$30:$A$88,S2423)=0,"一覧にない費目",IF(O2423&gt;0,"直した",IF(S2423="未分類","未分類","OK")))))))</f>
        <v/>
      </c>
    </row>
    <row r="2424">
      <c r="A2424" s="40" t="n"/>
      <c r="B2424" s="34" t="n"/>
      <c r="C2424" s="35" t="n"/>
      <c r="D2424" s="36" t="n"/>
      <c r="E2424" s="35" t="n"/>
      <c r="F2424" s="35" t="n"/>
      <c r="G2424" s="35" t="n"/>
      <c r="H2424" s="35" t="n"/>
      <c r="I2424" s="40" t="n"/>
      <c r="J2424" s="35" t="n"/>
      <c r="L2424" s="39">
        <f>IF(B2424="","",IFERROR(YEAR(B2424)*0+D2424*0+1,0))</f>
        <v/>
      </c>
      <c r="M2424" s="55">
        <f>IF(L2424&lt;&gt;1,"",IF(O2424&gt;0,IF(INDEX('分け方の表'!$O$4:$O$53,O2424)&lt;&gt;"",DATE(YEAR(INDEX('分け方の表'!$O$4:$O$53,O2424)),MONTH(INDEX('分け方の表'!$O$4:$O$53,O2424)),1),DATE(YEAR(B2424),MONTH(B2424),1)),DATE(YEAR(B2424),MONTH(B2424),1)))</f>
        <v/>
      </c>
      <c r="N2424" s="39">
        <f>IF(L2424&lt;&gt;1,"",IF(J2424="",0,IF(COUNTIFS($J$4:J2424,J2424)&gt;1,1,0)))</f>
        <v/>
      </c>
      <c r="O2424" s="39">
        <f>IF(L2424&lt;&gt;1,"",IF(J2424="",0,IFERROR(MATCH(J2424,'分け方の表'!$M$4:$M$53,0),0)))</f>
        <v/>
      </c>
      <c r="P2424" s="39">
        <f>IF(L2424&lt;&gt;1,"",IF(SUMPRODUCT((COUNTIFS(C2424,"*"&amp;'分け方の表'!$F$4:$F$23&amp;"*")&gt;0)*('分け方の表'!$F$4:$F$23&lt;&gt;"")*'分け方の表'!$I$4:$I$23)=0,99,1+COUNTIFS('分け方の表'!$I$4:$I$23,"&gt;"&amp;SUMPRODUCT((COUNTIFS(C2424,"*"&amp;'分け方の表'!$F$4:$F$23&amp;"*")&gt;0)*('分け方の表'!$F$4:$F$23&lt;&gt;"")*'分け方の表'!$I$4:$I$23))))</f>
        <v/>
      </c>
      <c r="Q2424" s="39">
        <f>IF(L2424&lt;&gt;1,"",IF(P2424&gt;=99,"",INDEX('分け方の表'!$G$4:$G$23,P2424)&amp;""))</f>
        <v/>
      </c>
      <c r="R2424" s="39">
        <f>IF(L2424&lt;&gt;1,"",IF((F2424="収入")*(G2424="給与")*(E2424&lt;&gt;"")*(COUNTIFS('分け方の表'!$J$4:$J$13,E2424)&gt;0),INDEX('分け方の表'!$K$4:$K$13,MATCH(E2424,'分け方の表'!$J$4:$J$13,0))&amp;"",IFERROR(INDEX('分け方の表'!$C$4:$C$103,MATCH(F2424&amp;"|"&amp;G2424,'分け方の表'!$D$4:$D$103,0))&amp;"",IFERROR(INDEX('分け方の表'!$C$4:$C$103,MATCH(F2424&amp;"|（ほか全部）",'分け方の表'!$D$4:$D$103,0))&amp;"","未分類"))))</f>
        <v/>
      </c>
      <c r="S2424" s="39">
        <f>IF(L2424&lt;&gt;1,"",IF(N2424=1,"",IF(IF(O2424&gt;0,INDEX('分け方の表'!$N$4:$N$53,O2424)&amp;"","")&lt;&gt;"",IF(INDEX('分け方の表'!$N$4:$N$53,O2424)="（数えない）","",INDEX('分け方の表'!$N$4:$N$53,O2424)&amp;""),IF(I2424&amp;""="1",IF((Q2424&lt;&gt;"")*(D2424&lt;0)*(IFERROR(INDEX('入力'!$E$30:$E$88,MATCH(Q2424,'入力'!$A$30:$A$88,0)),"")="貯める・増やす"),Q2424,""),IF(A2424&amp;""="0","",IF(Q2424&lt;&gt;"",Q2424,R2424))))))</f>
        <v/>
      </c>
      <c r="T2424" s="56">
        <f>IF(S2424="","",IF(IFERROR(INDEX('入力'!$E$30:$E$88,MATCH(S2424,'入力'!$A$30:$A$88,0)),"")="入るお金",D2424,-D2424))</f>
        <v/>
      </c>
      <c r="U2424" s="39">
        <f>IF(L2424="","",IF(L2424&lt;&gt;1,"見出しなど",IF(N2424=1,"重なり",IF(S2424="",IF(O2424&gt;0,"数えない（直した）",IF(I2424&amp;""="1","振替",IF(A2424&amp;""="0","計算対象外","数えない"))),IF(COUNTIFS('入力'!$A$30:$A$88,S2424)=0,"一覧にない費目",IF(O2424&gt;0,"直した",IF(S2424="未分類","未分類","OK")))))))</f>
        <v/>
      </c>
    </row>
    <row r="2425">
      <c r="A2425" s="40" t="n"/>
      <c r="B2425" s="34" t="n"/>
      <c r="C2425" s="35" t="n"/>
      <c r="D2425" s="36" t="n"/>
      <c r="E2425" s="35" t="n"/>
      <c r="F2425" s="35" t="n"/>
      <c r="G2425" s="35" t="n"/>
      <c r="H2425" s="35" t="n"/>
      <c r="I2425" s="40" t="n"/>
      <c r="J2425" s="35" t="n"/>
      <c r="L2425" s="39">
        <f>IF(B2425="","",IFERROR(YEAR(B2425)*0+D2425*0+1,0))</f>
        <v/>
      </c>
      <c r="M2425" s="55">
        <f>IF(L2425&lt;&gt;1,"",IF(O2425&gt;0,IF(INDEX('分け方の表'!$O$4:$O$53,O2425)&lt;&gt;"",DATE(YEAR(INDEX('分け方の表'!$O$4:$O$53,O2425)),MONTH(INDEX('分け方の表'!$O$4:$O$53,O2425)),1),DATE(YEAR(B2425),MONTH(B2425),1)),DATE(YEAR(B2425),MONTH(B2425),1)))</f>
        <v/>
      </c>
      <c r="N2425" s="39">
        <f>IF(L2425&lt;&gt;1,"",IF(J2425="",0,IF(COUNTIFS($J$4:J2425,J2425)&gt;1,1,0)))</f>
        <v/>
      </c>
      <c r="O2425" s="39">
        <f>IF(L2425&lt;&gt;1,"",IF(J2425="",0,IFERROR(MATCH(J2425,'分け方の表'!$M$4:$M$53,0),0)))</f>
        <v/>
      </c>
      <c r="P2425" s="39">
        <f>IF(L2425&lt;&gt;1,"",IF(SUMPRODUCT((COUNTIFS(C2425,"*"&amp;'分け方の表'!$F$4:$F$23&amp;"*")&gt;0)*('分け方の表'!$F$4:$F$23&lt;&gt;"")*'分け方の表'!$I$4:$I$23)=0,99,1+COUNTIFS('分け方の表'!$I$4:$I$23,"&gt;"&amp;SUMPRODUCT((COUNTIFS(C2425,"*"&amp;'分け方の表'!$F$4:$F$23&amp;"*")&gt;0)*('分け方の表'!$F$4:$F$23&lt;&gt;"")*'分け方の表'!$I$4:$I$23))))</f>
        <v/>
      </c>
      <c r="Q2425" s="39">
        <f>IF(L2425&lt;&gt;1,"",IF(P2425&gt;=99,"",INDEX('分け方の表'!$G$4:$G$23,P2425)&amp;""))</f>
        <v/>
      </c>
      <c r="R2425" s="39">
        <f>IF(L2425&lt;&gt;1,"",IF((F2425="収入")*(G2425="給与")*(E2425&lt;&gt;"")*(COUNTIFS('分け方の表'!$J$4:$J$13,E2425)&gt;0),INDEX('分け方の表'!$K$4:$K$13,MATCH(E2425,'分け方の表'!$J$4:$J$13,0))&amp;"",IFERROR(INDEX('分け方の表'!$C$4:$C$103,MATCH(F2425&amp;"|"&amp;G2425,'分け方の表'!$D$4:$D$103,0))&amp;"",IFERROR(INDEX('分け方の表'!$C$4:$C$103,MATCH(F2425&amp;"|（ほか全部）",'分け方の表'!$D$4:$D$103,0))&amp;"","未分類"))))</f>
        <v/>
      </c>
      <c r="S2425" s="39">
        <f>IF(L2425&lt;&gt;1,"",IF(N2425=1,"",IF(IF(O2425&gt;0,INDEX('分け方の表'!$N$4:$N$53,O2425)&amp;"","")&lt;&gt;"",IF(INDEX('分け方の表'!$N$4:$N$53,O2425)="（数えない）","",INDEX('分け方の表'!$N$4:$N$53,O2425)&amp;""),IF(I2425&amp;""="1",IF((Q2425&lt;&gt;"")*(D2425&lt;0)*(IFERROR(INDEX('入力'!$E$30:$E$88,MATCH(Q2425,'入力'!$A$30:$A$88,0)),"")="貯める・増やす"),Q2425,""),IF(A2425&amp;""="0","",IF(Q2425&lt;&gt;"",Q2425,R2425))))))</f>
        <v/>
      </c>
      <c r="T2425" s="56">
        <f>IF(S2425="","",IF(IFERROR(INDEX('入力'!$E$30:$E$88,MATCH(S2425,'入力'!$A$30:$A$88,0)),"")="入るお金",D2425,-D2425))</f>
        <v/>
      </c>
      <c r="U2425" s="39">
        <f>IF(L2425="","",IF(L2425&lt;&gt;1,"見出しなど",IF(N2425=1,"重なり",IF(S2425="",IF(O2425&gt;0,"数えない（直した）",IF(I2425&amp;""="1","振替",IF(A2425&amp;""="0","計算対象外","数えない"))),IF(COUNTIFS('入力'!$A$30:$A$88,S2425)=0,"一覧にない費目",IF(O2425&gt;0,"直した",IF(S2425="未分類","未分類","OK")))))))</f>
        <v/>
      </c>
    </row>
    <row r="2426">
      <c r="A2426" s="40" t="n"/>
      <c r="B2426" s="34" t="n"/>
      <c r="C2426" s="35" t="n"/>
      <c r="D2426" s="36" t="n"/>
      <c r="E2426" s="35" t="n"/>
      <c r="F2426" s="35" t="n"/>
      <c r="G2426" s="35" t="n"/>
      <c r="H2426" s="35" t="n"/>
      <c r="I2426" s="40" t="n"/>
      <c r="J2426" s="35" t="n"/>
      <c r="L2426" s="39">
        <f>IF(B2426="","",IFERROR(YEAR(B2426)*0+D2426*0+1,0))</f>
        <v/>
      </c>
      <c r="M2426" s="55">
        <f>IF(L2426&lt;&gt;1,"",IF(O2426&gt;0,IF(INDEX('分け方の表'!$O$4:$O$53,O2426)&lt;&gt;"",DATE(YEAR(INDEX('分け方の表'!$O$4:$O$53,O2426)),MONTH(INDEX('分け方の表'!$O$4:$O$53,O2426)),1),DATE(YEAR(B2426),MONTH(B2426),1)),DATE(YEAR(B2426),MONTH(B2426),1)))</f>
        <v/>
      </c>
      <c r="N2426" s="39">
        <f>IF(L2426&lt;&gt;1,"",IF(J2426="",0,IF(COUNTIFS($J$4:J2426,J2426)&gt;1,1,0)))</f>
        <v/>
      </c>
      <c r="O2426" s="39">
        <f>IF(L2426&lt;&gt;1,"",IF(J2426="",0,IFERROR(MATCH(J2426,'分け方の表'!$M$4:$M$53,0),0)))</f>
        <v/>
      </c>
      <c r="P2426" s="39">
        <f>IF(L2426&lt;&gt;1,"",IF(SUMPRODUCT((COUNTIFS(C2426,"*"&amp;'分け方の表'!$F$4:$F$23&amp;"*")&gt;0)*('分け方の表'!$F$4:$F$23&lt;&gt;"")*'分け方の表'!$I$4:$I$23)=0,99,1+COUNTIFS('分け方の表'!$I$4:$I$23,"&gt;"&amp;SUMPRODUCT((COUNTIFS(C2426,"*"&amp;'分け方の表'!$F$4:$F$23&amp;"*")&gt;0)*('分け方の表'!$F$4:$F$23&lt;&gt;"")*'分け方の表'!$I$4:$I$23))))</f>
        <v/>
      </c>
      <c r="Q2426" s="39">
        <f>IF(L2426&lt;&gt;1,"",IF(P2426&gt;=99,"",INDEX('分け方の表'!$G$4:$G$23,P2426)&amp;""))</f>
        <v/>
      </c>
      <c r="R2426" s="39">
        <f>IF(L2426&lt;&gt;1,"",IF((F2426="収入")*(G2426="給与")*(E2426&lt;&gt;"")*(COUNTIFS('分け方の表'!$J$4:$J$13,E2426)&gt;0),INDEX('分け方の表'!$K$4:$K$13,MATCH(E2426,'分け方の表'!$J$4:$J$13,0))&amp;"",IFERROR(INDEX('分け方の表'!$C$4:$C$103,MATCH(F2426&amp;"|"&amp;G2426,'分け方の表'!$D$4:$D$103,0))&amp;"",IFERROR(INDEX('分け方の表'!$C$4:$C$103,MATCH(F2426&amp;"|（ほか全部）",'分け方の表'!$D$4:$D$103,0))&amp;"","未分類"))))</f>
        <v/>
      </c>
      <c r="S2426" s="39">
        <f>IF(L2426&lt;&gt;1,"",IF(N2426=1,"",IF(IF(O2426&gt;0,INDEX('分け方の表'!$N$4:$N$53,O2426)&amp;"","")&lt;&gt;"",IF(INDEX('分け方の表'!$N$4:$N$53,O2426)="（数えない）","",INDEX('分け方の表'!$N$4:$N$53,O2426)&amp;""),IF(I2426&amp;""="1",IF((Q2426&lt;&gt;"")*(D2426&lt;0)*(IFERROR(INDEX('入力'!$E$30:$E$88,MATCH(Q2426,'入力'!$A$30:$A$88,0)),"")="貯める・増やす"),Q2426,""),IF(A2426&amp;""="0","",IF(Q2426&lt;&gt;"",Q2426,R2426))))))</f>
        <v/>
      </c>
      <c r="T2426" s="56">
        <f>IF(S2426="","",IF(IFERROR(INDEX('入力'!$E$30:$E$88,MATCH(S2426,'入力'!$A$30:$A$88,0)),"")="入るお金",D2426,-D2426))</f>
        <v/>
      </c>
      <c r="U2426" s="39">
        <f>IF(L2426="","",IF(L2426&lt;&gt;1,"見出しなど",IF(N2426=1,"重なり",IF(S2426="",IF(O2426&gt;0,"数えない（直した）",IF(I2426&amp;""="1","振替",IF(A2426&amp;""="0","計算対象外","数えない"))),IF(COUNTIFS('入力'!$A$30:$A$88,S2426)=0,"一覧にない費目",IF(O2426&gt;0,"直した",IF(S2426="未分類","未分類","OK")))))))</f>
        <v/>
      </c>
    </row>
    <row r="2427">
      <c r="A2427" s="40" t="n"/>
      <c r="B2427" s="34" t="n"/>
      <c r="C2427" s="35" t="n"/>
      <c r="D2427" s="36" t="n"/>
      <c r="E2427" s="35" t="n"/>
      <c r="F2427" s="35" t="n"/>
      <c r="G2427" s="35" t="n"/>
      <c r="H2427" s="35" t="n"/>
      <c r="I2427" s="40" t="n"/>
      <c r="J2427" s="35" t="n"/>
      <c r="L2427" s="39">
        <f>IF(B2427="","",IFERROR(YEAR(B2427)*0+D2427*0+1,0))</f>
        <v/>
      </c>
      <c r="M2427" s="55">
        <f>IF(L2427&lt;&gt;1,"",IF(O2427&gt;0,IF(INDEX('分け方の表'!$O$4:$O$53,O2427)&lt;&gt;"",DATE(YEAR(INDEX('分け方の表'!$O$4:$O$53,O2427)),MONTH(INDEX('分け方の表'!$O$4:$O$53,O2427)),1),DATE(YEAR(B2427),MONTH(B2427),1)),DATE(YEAR(B2427),MONTH(B2427),1)))</f>
        <v/>
      </c>
      <c r="N2427" s="39">
        <f>IF(L2427&lt;&gt;1,"",IF(J2427="",0,IF(COUNTIFS($J$4:J2427,J2427)&gt;1,1,0)))</f>
        <v/>
      </c>
      <c r="O2427" s="39">
        <f>IF(L2427&lt;&gt;1,"",IF(J2427="",0,IFERROR(MATCH(J2427,'分け方の表'!$M$4:$M$53,0),0)))</f>
        <v/>
      </c>
      <c r="P2427" s="39">
        <f>IF(L2427&lt;&gt;1,"",IF(SUMPRODUCT((COUNTIFS(C2427,"*"&amp;'分け方の表'!$F$4:$F$23&amp;"*")&gt;0)*('分け方の表'!$F$4:$F$23&lt;&gt;"")*'分け方の表'!$I$4:$I$23)=0,99,1+COUNTIFS('分け方の表'!$I$4:$I$23,"&gt;"&amp;SUMPRODUCT((COUNTIFS(C2427,"*"&amp;'分け方の表'!$F$4:$F$23&amp;"*")&gt;0)*('分け方の表'!$F$4:$F$23&lt;&gt;"")*'分け方の表'!$I$4:$I$23))))</f>
        <v/>
      </c>
      <c r="Q2427" s="39">
        <f>IF(L2427&lt;&gt;1,"",IF(P2427&gt;=99,"",INDEX('分け方の表'!$G$4:$G$23,P2427)&amp;""))</f>
        <v/>
      </c>
      <c r="R2427" s="39">
        <f>IF(L2427&lt;&gt;1,"",IF((F2427="収入")*(G2427="給与")*(E2427&lt;&gt;"")*(COUNTIFS('分け方の表'!$J$4:$J$13,E2427)&gt;0),INDEX('分け方の表'!$K$4:$K$13,MATCH(E2427,'分け方の表'!$J$4:$J$13,0))&amp;"",IFERROR(INDEX('分け方の表'!$C$4:$C$103,MATCH(F2427&amp;"|"&amp;G2427,'分け方の表'!$D$4:$D$103,0))&amp;"",IFERROR(INDEX('分け方の表'!$C$4:$C$103,MATCH(F2427&amp;"|（ほか全部）",'分け方の表'!$D$4:$D$103,0))&amp;"","未分類"))))</f>
        <v/>
      </c>
      <c r="S2427" s="39">
        <f>IF(L2427&lt;&gt;1,"",IF(N2427=1,"",IF(IF(O2427&gt;0,INDEX('分け方の表'!$N$4:$N$53,O2427)&amp;"","")&lt;&gt;"",IF(INDEX('分け方の表'!$N$4:$N$53,O2427)="（数えない）","",INDEX('分け方の表'!$N$4:$N$53,O2427)&amp;""),IF(I2427&amp;""="1",IF((Q2427&lt;&gt;"")*(D2427&lt;0)*(IFERROR(INDEX('入力'!$E$30:$E$88,MATCH(Q2427,'入力'!$A$30:$A$88,0)),"")="貯める・増やす"),Q2427,""),IF(A2427&amp;""="0","",IF(Q2427&lt;&gt;"",Q2427,R2427))))))</f>
        <v/>
      </c>
      <c r="T2427" s="56">
        <f>IF(S2427="","",IF(IFERROR(INDEX('入力'!$E$30:$E$88,MATCH(S2427,'入力'!$A$30:$A$88,0)),"")="入るお金",D2427,-D2427))</f>
        <v/>
      </c>
      <c r="U2427" s="39">
        <f>IF(L2427="","",IF(L2427&lt;&gt;1,"見出しなど",IF(N2427=1,"重なり",IF(S2427="",IF(O2427&gt;0,"数えない（直した）",IF(I2427&amp;""="1","振替",IF(A2427&amp;""="0","計算対象外","数えない"))),IF(COUNTIFS('入力'!$A$30:$A$88,S2427)=0,"一覧にない費目",IF(O2427&gt;0,"直した",IF(S2427="未分類","未分類","OK")))))))</f>
        <v/>
      </c>
    </row>
    <row r="2428">
      <c r="A2428" s="40" t="n"/>
      <c r="B2428" s="34" t="n"/>
      <c r="C2428" s="35" t="n"/>
      <c r="D2428" s="36" t="n"/>
      <c r="E2428" s="35" t="n"/>
      <c r="F2428" s="35" t="n"/>
      <c r="G2428" s="35" t="n"/>
      <c r="H2428" s="35" t="n"/>
      <c r="I2428" s="40" t="n"/>
      <c r="J2428" s="35" t="n"/>
      <c r="L2428" s="39">
        <f>IF(B2428="","",IFERROR(YEAR(B2428)*0+D2428*0+1,0))</f>
        <v/>
      </c>
      <c r="M2428" s="55">
        <f>IF(L2428&lt;&gt;1,"",IF(O2428&gt;0,IF(INDEX('分け方の表'!$O$4:$O$53,O2428)&lt;&gt;"",DATE(YEAR(INDEX('分け方の表'!$O$4:$O$53,O2428)),MONTH(INDEX('分け方の表'!$O$4:$O$53,O2428)),1),DATE(YEAR(B2428),MONTH(B2428),1)),DATE(YEAR(B2428),MONTH(B2428),1)))</f>
        <v/>
      </c>
      <c r="N2428" s="39">
        <f>IF(L2428&lt;&gt;1,"",IF(J2428="",0,IF(COUNTIFS($J$4:J2428,J2428)&gt;1,1,0)))</f>
        <v/>
      </c>
      <c r="O2428" s="39">
        <f>IF(L2428&lt;&gt;1,"",IF(J2428="",0,IFERROR(MATCH(J2428,'分け方の表'!$M$4:$M$53,0),0)))</f>
        <v/>
      </c>
      <c r="P2428" s="39">
        <f>IF(L2428&lt;&gt;1,"",IF(SUMPRODUCT((COUNTIFS(C2428,"*"&amp;'分け方の表'!$F$4:$F$23&amp;"*")&gt;0)*('分け方の表'!$F$4:$F$23&lt;&gt;"")*'分け方の表'!$I$4:$I$23)=0,99,1+COUNTIFS('分け方の表'!$I$4:$I$23,"&gt;"&amp;SUMPRODUCT((COUNTIFS(C2428,"*"&amp;'分け方の表'!$F$4:$F$23&amp;"*")&gt;0)*('分け方の表'!$F$4:$F$23&lt;&gt;"")*'分け方の表'!$I$4:$I$23))))</f>
        <v/>
      </c>
      <c r="Q2428" s="39">
        <f>IF(L2428&lt;&gt;1,"",IF(P2428&gt;=99,"",INDEX('分け方の表'!$G$4:$G$23,P2428)&amp;""))</f>
        <v/>
      </c>
      <c r="R2428" s="39">
        <f>IF(L2428&lt;&gt;1,"",IF((F2428="収入")*(G2428="給与")*(E2428&lt;&gt;"")*(COUNTIFS('分け方の表'!$J$4:$J$13,E2428)&gt;0),INDEX('分け方の表'!$K$4:$K$13,MATCH(E2428,'分け方の表'!$J$4:$J$13,0))&amp;"",IFERROR(INDEX('分け方の表'!$C$4:$C$103,MATCH(F2428&amp;"|"&amp;G2428,'分け方の表'!$D$4:$D$103,0))&amp;"",IFERROR(INDEX('分け方の表'!$C$4:$C$103,MATCH(F2428&amp;"|（ほか全部）",'分け方の表'!$D$4:$D$103,0))&amp;"","未分類"))))</f>
        <v/>
      </c>
      <c r="S2428" s="39">
        <f>IF(L2428&lt;&gt;1,"",IF(N2428=1,"",IF(IF(O2428&gt;0,INDEX('分け方の表'!$N$4:$N$53,O2428)&amp;"","")&lt;&gt;"",IF(INDEX('分け方の表'!$N$4:$N$53,O2428)="（数えない）","",INDEX('分け方の表'!$N$4:$N$53,O2428)&amp;""),IF(I2428&amp;""="1",IF((Q2428&lt;&gt;"")*(D2428&lt;0)*(IFERROR(INDEX('入力'!$E$30:$E$88,MATCH(Q2428,'入力'!$A$30:$A$88,0)),"")="貯める・増やす"),Q2428,""),IF(A2428&amp;""="0","",IF(Q2428&lt;&gt;"",Q2428,R2428))))))</f>
        <v/>
      </c>
      <c r="T2428" s="56">
        <f>IF(S2428="","",IF(IFERROR(INDEX('入力'!$E$30:$E$88,MATCH(S2428,'入力'!$A$30:$A$88,0)),"")="入るお金",D2428,-D2428))</f>
        <v/>
      </c>
      <c r="U2428" s="39">
        <f>IF(L2428="","",IF(L2428&lt;&gt;1,"見出しなど",IF(N2428=1,"重なり",IF(S2428="",IF(O2428&gt;0,"数えない（直した）",IF(I2428&amp;""="1","振替",IF(A2428&amp;""="0","計算対象外","数えない"))),IF(COUNTIFS('入力'!$A$30:$A$88,S2428)=0,"一覧にない費目",IF(O2428&gt;0,"直した",IF(S2428="未分類","未分類","OK")))))))</f>
        <v/>
      </c>
    </row>
    <row r="2429">
      <c r="A2429" s="40" t="n"/>
      <c r="B2429" s="34" t="n"/>
      <c r="C2429" s="35" t="n"/>
      <c r="D2429" s="36" t="n"/>
      <c r="E2429" s="35" t="n"/>
      <c r="F2429" s="35" t="n"/>
      <c r="G2429" s="35" t="n"/>
      <c r="H2429" s="35" t="n"/>
      <c r="I2429" s="40" t="n"/>
      <c r="J2429" s="35" t="n"/>
      <c r="L2429" s="39">
        <f>IF(B2429="","",IFERROR(YEAR(B2429)*0+D2429*0+1,0))</f>
        <v/>
      </c>
      <c r="M2429" s="55">
        <f>IF(L2429&lt;&gt;1,"",IF(O2429&gt;0,IF(INDEX('分け方の表'!$O$4:$O$53,O2429)&lt;&gt;"",DATE(YEAR(INDEX('分け方の表'!$O$4:$O$53,O2429)),MONTH(INDEX('分け方の表'!$O$4:$O$53,O2429)),1),DATE(YEAR(B2429),MONTH(B2429),1)),DATE(YEAR(B2429),MONTH(B2429),1)))</f>
        <v/>
      </c>
      <c r="N2429" s="39">
        <f>IF(L2429&lt;&gt;1,"",IF(J2429="",0,IF(COUNTIFS($J$4:J2429,J2429)&gt;1,1,0)))</f>
        <v/>
      </c>
      <c r="O2429" s="39">
        <f>IF(L2429&lt;&gt;1,"",IF(J2429="",0,IFERROR(MATCH(J2429,'分け方の表'!$M$4:$M$53,0),0)))</f>
        <v/>
      </c>
      <c r="P2429" s="39">
        <f>IF(L2429&lt;&gt;1,"",IF(SUMPRODUCT((COUNTIFS(C2429,"*"&amp;'分け方の表'!$F$4:$F$23&amp;"*")&gt;0)*('分け方の表'!$F$4:$F$23&lt;&gt;"")*'分け方の表'!$I$4:$I$23)=0,99,1+COUNTIFS('分け方の表'!$I$4:$I$23,"&gt;"&amp;SUMPRODUCT((COUNTIFS(C2429,"*"&amp;'分け方の表'!$F$4:$F$23&amp;"*")&gt;0)*('分け方の表'!$F$4:$F$23&lt;&gt;"")*'分け方の表'!$I$4:$I$23))))</f>
        <v/>
      </c>
      <c r="Q2429" s="39">
        <f>IF(L2429&lt;&gt;1,"",IF(P2429&gt;=99,"",INDEX('分け方の表'!$G$4:$G$23,P2429)&amp;""))</f>
        <v/>
      </c>
      <c r="R2429" s="39">
        <f>IF(L2429&lt;&gt;1,"",IF((F2429="収入")*(G2429="給与")*(E2429&lt;&gt;"")*(COUNTIFS('分け方の表'!$J$4:$J$13,E2429)&gt;0),INDEX('分け方の表'!$K$4:$K$13,MATCH(E2429,'分け方の表'!$J$4:$J$13,0))&amp;"",IFERROR(INDEX('分け方の表'!$C$4:$C$103,MATCH(F2429&amp;"|"&amp;G2429,'分け方の表'!$D$4:$D$103,0))&amp;"",IFERROR(INDEX('分け方の表'!$C$4:$C$103,MATCH(F2429&amp;"|（ほか全部）",'分け方の表'!$D$4:$D$103,0))&amp;"","未分類"))))</f>
        <v/>
      </c>
      <c r="S2429" s="39">
        <f>IF(L2429&lt;&gt;1,"",IF(N2429=1,"",IF(IF(O2429&gt;0,INDEX('分け方の表'!$N$4:$N$53,O2429)&amp;"","")&lt;&gt;"",IF(INDEX('分け方の表'!$N$4:$N$53,O2429)="（数えない）","",INDEX('分け方の表'!$N$4:$N$53,O2429)&amp;""),IF(I2429&amp;""="1",IF((Q2429&lt;&gt;"")*(D2429&lt;0)*(IFERROR(INDEX('入力'!$E$30:$E$88,MATCH(Q2429,'入力'!$A$30:$A$88,0)),"")="貯める・増やす"),Q2429,""),IF(A2429&amp;""="0","",IF(Q2429&lt;&gt;"",Q2429,R2429))))))</f>
        <v/>
      </c>
      <c r="T2429" s="56">
        <f>IF(S2429="","",IF(IFERROR(INDEX('入力'!$E$30:$E$88,MATCH(S2429,'入力'!$A$30:$A$88,0)),"")="入るお金",D2429,-D2429))</f>
        <v/>
      </c>
      <c r="U2429" s="39">
        <f>IF(L2429="","",IF(L2429&lt;&gt;1,"見出しなど",IF(N2429=1,"重なり",IF(S2429="",IF(O2429&gt;0,"数えない（直した）",IF(I2429&amp;""="1","振替",IF(A2429&amp;""="0","計算対象外","数えない"))),IF(COUNTIFS('入力'!$A$30:$A$88,S2429)=0,"一覧にない費目",IF(O2429&gt;0,"直した",IF(S2429="未分類","未分類","OK")))))))</f>
        <v/>
      </c>
    </row>
    <row r="2430">
      <c r="A2430" s="40" t="n"/>
      <c r="B2430" s="34" t="n"/>
      <c r="C2430" s="35" t="n"/>
      <c r="D2430" s="36" t="n"/>
      <c r="E2430" s="35" t="n"/>
      <c r="F2430" s="35" t="n"/>
      <c r="G2430" s="35" t="n"/>
      <c r="H2430" s="35" t="n"/>
      <c r="I2430" s="40" t="n"/>
      <c r="J2430" s="35" t="n"/>
      <c r="L2430" s="39">
        <f>IF(B2430="","",IFERROR(YEAR(B2430)*0+D2430*0+1,0))</f>
        <v/>
      </c>
      <c r="M2430" s="55">
        <f>IF(L2430&lt;&gt;1,"",IF(O2430&gt;0,IF(INDEX('分け方の表'!$O$4:$O$53,O2430)&lt;&gt;"",DATE(YEAR(INDEX('分け方の表'!$O$4:$O$53,O2430)),MONTH(INDEX('分け方の表'!$O$4:$O$53,O2430)),1),DATE(YEAR(B2430),MONTH(B2430),1)),DATE(YEAR(B2430),MONTH(B2430),1)))</f>
        <v/>
      </c>
      <c r="N2430" s="39">
        <f>IF(L2430&lt;&gt;1,"",IF(J2430="",0,IF(COUNTIFS($J$4:J2430,J2430)&gt;1,1,0)))</f>
        <v/>
      </c>
      <c r="O2430" s="39">
        <f>IF(L2430&lt;&gt;1,"",IF(J2430="",0,IFERROR(MATCH(J2430,'分け方の表'!$M$4:$M$53,0),0)))</f>
        <v/>
      </c>
      <c r="P2430" s="39">
        <f>IF(L2430&lt;&gt;1,"",IF(SUMPRODUCT((COUNTIFS(C2430,"*"&amp;'分け方の表'!$F$4:$F$23&amp;"*")&gt;0)*('分け方の表'!$F$4:$F$23&lt;&gt;"")*'分け方の表'!$I$4:$I$23)=0,99,1+COUNTIFS('分け方の表'!$I$4:$I$23,"&gt;"&amp;SUMPRODUCT((COUNTIFS(C2430,"*"&amp;'分け方の表'!$F$4:$F$23&amp;"*")&gt;0)*('分け方の表'!$F$4:$F$23&lt;&gt;"")*'分け方の表'!$I$4:$I$23))))</f>
        <v/>
      </c>
      <c r="Q2430" s="39">
        <f>IF(L2430&lt;&gt;1,"",IF(P2430&gt;=99,"",INDEX('分け方の表'!$G$4:$G$23,P2430)&amp;""))</f>
        <v/>
      </c>
      <c r="R2430" s="39">
        <f>IF(L2430&lt;&gt;1,"",IF((F2430="収入")*(G2430="給与")*(E2430&lt;&gt;"")*(COUNTIFS('分け方の表'!$J$4:$J$13,E2430)&gt;0),INDEX('分け方の表'!$K$4:$K$13,MATCH(E2430,'分け方の表'!$J$4:$J$13,0))&amp;"",IFERROR(INDEX('分け方の表'!$C$4:$C$103,MATCH(F2430&amp;"|"&amp;G2430,'分け方の表'!$D$4:$D$103,0))&amp;"",IFERROR(INDEX('分け方の表'!$C$4:$C$103,MATCH(F2430&amp;"|（ほか全部）",'分け方の表'!$D$4:$D$103,0))&amp;"","未分類"))))</f>
        <v/>
      </c>
      <c r="S2430" s="39">
        <f>IF(L2430&lt;&gt;1,"",IF(N2430=1,"",IF(IF(O2430&gt;0,INDEX('分け方の表'!$N$4:$N$53,O2430)&amp;"","")&lt;&gt;"",IF(INDEX('分け方の表'!$N$4:$N$53,O2430)="（数えない）","",INDEX('分け方の表'!$N$4:$N$53,O2430)&amp;""),IF(I2430&amp;""="1",IF((Q2430&lt;&gt;"")*(D2430&lt;0)*(IFERROR(INDEX('入力'!$E$30:$E$88,MATCH(Q2430,'入力'!$A$30:$A$88,0)),"")="貯める・増やす"),Q2430,""),IF(A2430&amp;""="0","",IF(Q2430&lt;&gt;"",Q2430,R2430))))))</f>
        <v/>
      </c>
      <c r="T2430" s="56">
        <f>IF(S2430="","",IF(IFERROR(INDEX('入力'!$E$30:$E$88,MATCH(S2430,'入力'!$A$30:$A$88,0)),"")="入るお金",D2430,-D2430))</f>
        <v/>
      </c>
      <c r="U2430" s="39">
        <f>IF(L2430="","",IF(L2430&lt;&gt;1,"見出しなど",IF(N2430=1,"重なり",IF(S2430="",IF(O2430&gt;0,"数えない（直した）",IF(I2430&amp;""="1","振替",IF(A2430&amp;""="0","計算対象外","数えない"))),IF(COUNTIFS('入力'!$A$30:$A$88,S2430)=0,"一覧にない費目",IF(O2430&gt;0,"直した",IF(S2430="未分類","未分類","OK")))))))</f>
        <v/>
      </c>
    </row>
    <row r="2431">
      <c r="A2431" s="40" t="n"/>
      <c r="B2431" s="34" t="n"/>
      <c r="C2431" s="35" t="n"/>
      <c r="D2431" s="36" t="n"/>
      <c r="E2431" s="35" t="n"/>
      <c r="F2431" s="35" t="n"/>
      <c r="G2431" s="35" t="n"/>
      <c r="H2431" s="35" t="n"/>
      <c r="I2431" s="40" t="n"/>
      <c r="J2431" s="35" t="n"/>
      <c r="L2431" s="39">
        <f>IF(B2431="","",IFERROR(YEAR(B2431)*0+D2431*0+1,0))</f>
        <v/>
      </c>
      <c r="M2431" s="55">
        <f>IF(L2431&lt;&gt;1,"",IF(O2431&gt;0,IF(INDEX('分け方の表'!$O$4:$O$53,O2431)&lt;&gt;"",DATE(YEAR(INDEX('分け方の表'!$O$4:$O$53,O2431)),MONTH(INDEX('分け方の表'!$O$4:$O$53,O2431)),1),DATE(YEAR(B2431),MONTH(B2431),1)),DATE(YEAR(B2431),MONTH(B2431),1)))</f>
        <v/>
      </c>
      <c r="N2431" s="39">
        <f>IF(L2431&lt;&gt;1,"",IF(J2431="",0,IF(COUNTIFS($J$4:J2431,J2431)&gt;1,1,0)))</f>
        <v/>
      </c>
      <c r="O2431" s="39">
        <f>IF(L2431&lt;&gt;1,"",IF(J2431="",0,IFERROR(MATCH(J2431,'分け方の表'!$M$4:$M$53,0),0)))</f>
        <v/>
      </c>
      <c r="P2431" s="39">
        <f>IF(L2431&lt;&gt;1,"",IF(SUMPRODUCT((COUNTIFS(C2431,"*"&amp;'分け方の表'!$F$4:$F$23&amp;"*")&gt;0)*('分け方の表'!$F$4:$F$23&lt;&gt;"")*'分け方の表'!$I$4:$I$23)=0,99,1+COUNTIFS('分け方の表'!$I$4:$I$23,"&gt;"&amp;SUMPRODUCT((COUNTIFS(C2431,"*"&amp;'分け方の表'!$F$4:$F$23&amp;"*")&gt;0)*('分け方の表'!$F$4:$F$23&lt;&gt;"")*'分け方の表'!$I$4:$I$23))))</f>
        <v/>
      </c>
      <c r="Q2431" s="39">
        <f>IF(L2431&lt;&gt;1,"",IF(P2431&gt;=99,"",INDEX('分け方の表'!$G$4:$G$23,P2431)&amp;""))</f>
        <v/>
      </c>
      <c r="R2431" s="39">
        <f>IF(L2431&lt;&gt;1,"",IF((F2431="収入")*(G2431="給与")*(E2431&lt;&gt;"")*(COUNTIFS('分け方の表'!$J$4:$J$13,E2431)&gt;0),INDEX('分け方の表'!$K$4:$K$13,MATCH(E2431,'分け方の表'!$J$4:$J$13,0))&amp;"",IFERROR(INDEX('分け方の表'!$C$4:$C$103,MATCH(F2431&amp;"|"&amp;G2431,'分け方の表'!$D$4:$D$103,0))&amp;"",IFERROR(INDEX('分け方の表'!$C$4:$C$103,MATCH(F2431&amp;"|（ほか全部）",'分け方の表'!$D$4:$D$103,0))&amp;"","未分類"))))</f>
        <v/>
      </c>
      <c r="S2431" s="39">
        <f>IF(L2431&lt;&gt;1,"",IF(N2431=1,"",IF(IF(O2431&gt;0,INDEX('分け方の表'!$N$4:$N$53,O2431)&amp;"","")&lt;&gt;"",IF(INDEX('分け方の表'!$N$4:$N$53,O2431)="（数えない）","",INDEX('分け方の表'!$N$4:$N$53,O2431)&amp;""),IF(I2431&amp;""="1",IF((Q2431&lt;&gt;"")*(D2431&lt;0)*(IFERROR(INDEX('入力'!$E$30:$E$88,MATCH(Q2431,'入力'!$A$30:$A$88,0)),"")="貯める・増やす"),Q2431,""),IF(A2431&amp;""="0","",IF(Q2431&lt;&gt;"",Q2431,R2431))))))</f>
        <v/>
      </c>
      <c r="T2431" s="56">
        <f>IF(S2431="","",IF(IFERROR(INDEX('入力'!$E$30:$E$88,MATCH(S2431,'入力'!$A$30:$A$88,0)),"")="入るお金",D2431,-D2431))</f>
        <v/>
      </c>
      <c r="U2431" s="39">
        <f>IF(L2431="","",IF(L2431&lt;&gt;1,"見出しなど",IF(N2431=1,"重なり",IF(S2431="",IF(O2431&gt;0,"数えない（直した）",IF(I2431&amp;""="1","振替",IF(A2431&amp;""="0","計算対象外","数えない"))),IF(COUNTIFS('入力'!$A$30:$A$88,S2431)=0,"一覧にない費目",IF(O2431&gt;0,"直した",IF(S2431="未分類","未分類","OK")))))))</f>
        <v/>
      </c>
    </row>
    <row r="2432">
      <c r="A2432" s="40" t="n"/>
      <c r="B2432" s="34" t="n"/>
      <c r="C2432" s="35" t="n"/>
      <c r="D2432" s="36" t="n"/>
      <c r="E2432" s="35" t="n"/>
      <c r="F2432" s="35" t="n"/>
      <c r="G2432" s="35" t="n"/>
      <c r="H2432" s="35" t="n"/>
      <c r="I2432" s="40" t="n"/>
      <c r="J2432" s="35" t="n"/>
      <c r="L2432" s="39">
        <f>IF(B2432="","",IFERROR(YEAR(B2432)*0+D2432*0+1,0))</f>
        <v/>
      </c>
      <c r="M2432" s="55">
        <f>IF(L2432&lt;&gt;1,"",IF(O2432&gt;0,IF(INDEX('分け方の表'!$O$4:$O$53,O2432)&lt;&gt;"",DATE(YEAR(INDEX('分け方の表'!$O$4:$O$53,O2432)),MONTH(INDEX('分け方の表'!$O$4:$O$53,O2432)),1),DATE(YEAR(B2432),MONTH(B2432),1)),DATE(YEAR(B2432),MONTH(B2432),1)))</f>
        <v/>
      </c>
      <c r="N2432" s="39">
        <f>IF(L2432&lt;&gt;1,"",IF(J2432="",0,IF(COUNTIFS($J$4:J2432,J2432)&gt;1,1,0)))</f>
        <v/>
      </c>
      <c r="O2432" s="39">
        <f>IF(L2432&lt;&gt;1,"",IF(J2432="",0,IFERROR(MATCH(J2432,'分け方の表'!$M$4:$M$53,0),0)))</f>
        <v/>
      </c>
      <c r="P2432" s="39">
        <f>IF(L2432&lt;&gt;1,"",IF(SUMPRODUCT((COUNTIFS(C2432,"*"&amp;'分け方の表'!$F$4:$F$23&amp;"*")&gt;0)*('分け方の表'!$F$4:$F$23&lt;&gt;"")*'分け方の表'!$I$4:$I$23)=0,99,1+COUNTIFS('分け方の表'!$I$4:$I$23,"&gt;"&amp;SUMPRODUCT((COUNTIFS(C2432,"*"&amp;'分け方の表'!$F$4:$F$23&amp;"*")&gt;0)*('分け方の表'!$F$4:$F$23&lt;&gt;"")*'分け方の表'!$I$4:$I$23))))</f>
        <v/>
      </c>
      <c r="Q2432" s="39">
        <f>IF(L2432&lt;&gt;1,"",IF(P2432&gt;=99,"",INDEX('分け方の表'!$G$4:$G$23,P2432)&amp;""))</f>
        <v/>
      </c>
      <c r="R2432" s="39">
        <f>IF(L2432&lt;&gt;1,"",IF((F2432="収入")*(G2432="給与")*(E2432&lt;&gt;"")*(COUNTIFS('分け方の表'!$J$4:$J$13,E2432)&gt;0),INDEX('分け方の表'!$K$4:$K$13,MATCH(E2432,'分け方の表'!$J$4:$J$13,0))&amp;"",IFERROR(INDEX('分け方の表'!$C$4:$C$103,MATCH(F2432&amp;"|"&amp;G2432,'分け方の表'!$D$4:$D$103,0))&amp;"",IFERROR(INDEX('分け方の表'!$C$4:$C$103,MATCH(F2432&amp;"|（ほか全部）",'分け方の表'!$D$4:$D$103,0))&amp;"","未分類"))))</f>
        <v/>
      </c>
      <c r="S2432" s="39">
        <f>IF(L2432&lt;&gt;1,"",IF(N2432=1,"",IF(IF(O2432&gt;0,INDEX('分け方の表'!$N$4:$N$53,O2432)&amp;"","")&lt;&gt;"",IF(INDEX('分け方の表'!$N$4:$N$53,O2432)="（数えない）","",INDEX('分け方の表'!$N$4:$N$53,O2432)&amp;""),IF(I2432&amp;""="1",IF((Q2432&lt;&gt;"")*(D2432&lt;0)*(IFERROR(INDEX('入力'!$E$30:$E$88,MATCH(Q2432,'入力'!$A$30:$A$88,0)),"")="貯める・増やす"),Q2432,""),IF(A2432&amp;""="0","",IF(Q2432&lt;&gt;"",Q2432,R2432))))))</f>
        <v/>
      </c>
      <c r="T2432" s="56">
        <f>IF(S2432="","",IF(IFERROR(INDEX('入力'!$E$30:$E$88,MATCH(S2432,'入力'!$A$30:$A$88,0)),"")="入るお金",D2432,-D2432))</f>
        <v/>
      </c>
      <c r="U2432" s="39">
        <f>IF(L2432="","",IF(L2432&lt;&gt;1,"見出しなど",IF(N2432=1,"重なり",IF(S2432="",IF(O2432&gt;0,"数えない（直した）",IF(I2432&amp;""="1","振替",IF(A2432&amp;""="0","計算対象外","数えない"))),IF(COUNTIFS('入力'!$A$30:$A$88,S2432)=0,"一覧にない費目",IF(O2432&gt;0,"直した",IF(S2432="未分類","未分類","OK")))))))</f>
        <v/>
      </c>
    </row>
    <row r="2433">
      <c r="A2433" s="40" t="n"/>
      <c r="B2433" s="34" t="n"/>
      <c r="C2433" s="35" t="n"/>
      <c r="D2433" s="36" t="n"/>
      <c r="E2433" s="35" t="n"/>
      <c r="F2433" s="35" t="n"/>
      <c r="G2433" s="35" t="n"/>
      <c r="H2433" s="35" t="n"/>
      <c r="I2433" s="40" t="n"/>
      <c r="J2433" s="35" t="n"/>
      <c r="L2433" s="39">
        <f>IF(B2433="","",IFERROR(YEAR(B2433)*0+D2433*0+1,0))</f>
        <v/>
      </c>
      <c r="M2433" s="55">
        <f>IF(L2433&lt;&gt;1,"",IF(O2433&gt;0,IF(INDEX('分け方の表'!$O$4:$O$53,O2433)&lt;&gt;"",DATE(YEAR(INDEX('分け方の表'!$O$4:$O$53,O2433)),MONTH(INDEX('分け方の表'!$O$4:$O$53,O2433)),1),DATE(YEAR(B2433),MONTH(B2433),1)),DATE(YEAR(B2433),MONTH(B2433),1)))</f>
        <v/>
      </c>
      <c r="N2433" s="39">
        <f>IF(L2433&lt;&gt;1,"",IF(J2433="",0,IF(COUNTIFS($J$4:J2433,J2433)&gt;1,1,0)))</f>
        <v/>
      </c>
      <c r="O2433" s="39">
        <f>IF(L2433&lt;&gt;1,"",IF(J2433="",0,IFERROR(MATCH(J2433,'分け方の表'!$M$4:$M$53,0),0)))</f>
        <v/>
      </c>
      <c r="P2433" s="39">
        <f>IF(L2433&lt;&gt;1,"",IF(SUMPRODUCT((COUNTIFS(C2433,"*"&amp;'分け方の表'!$F$4:$F$23&amp;"*")&gt;0)*('分け方の表'!$F$4:$F$23&lt;&gt;"")*'分け方の表'!$I$4:$I$23)=0,99,1+COUNTIFS('分け方の表'!$I$4:$I$23,"&gt;"&amp;SUMPRODUCT((COUNTIFS(C2433,"*"&amp;'分け方の表'!$F$4:$F$23&amp;"*")&gt;0)*('分け方の表'!$F$4:$F$23&lt;&gt;"")*'分け方の表'!$I$4:$I$23))))</f>
        <v/>
      </c>
      <c r="Q2433" s="39">
        <f>IF(L2433&lt;&gt;1,"",IF(P2433&gt;=99,"",INDEX('分け方の表'!$G$4:$G$23,P2433)&amp;""))</f>
        <v/>
      </c>
      <c r="R2433" s="39">
        <f>IF(L2433&lt;&gt;1,"",IF((F2433="収入")*(G2433="給与")*(E2433&lt;&gt;"")*(COUNTIFS('分け方の表'!$J$4:$J$13,E2433)&gt;0),INDEX('分け方の表'!$K$4:$K$13,MATCH(E2433,'分け方の表'!$J$4:$J$13,0))&amp;"",IFERROR(INDEX('分け方の表'!$C$4:$C$103,MATCH(F2433&amp;"|"&amp;G2433,'分け方の表'!$D$4:$D$103,0))&amp;"",IFERROR(INDEX('分け方の表'!$C$4:$C$103,MATCH(F2433&amp;"|（ほか全部）",'分け方の表'!$D$4:$D$103,0))&amp;"","未分類"))))</f>
        <v/>
      </c>
      <c r="S2433" s="39">
        <f>IF(L2433&lt;&gt;1,"",IF(N2433=1,"",IF(IF(O2433&gt;0,INDEX('分け方の表'!$N$4:$N$53,O2433)&amp;"","")&lt;&gt;"",IF(INDEX('分け方の表'!$N$4:$N$53,O2433)="（数えない）","",INDEX('分け方の表'!$N$4:$N$53,O2433)&amp;""),IF(I2433&amp;""="1",IF((Q2433&lt;&gt;"")*(D2433&lt;0)*(IFERROR(INDEX('入力'!$E$30:$E$88,MATCH(Q2433,'入力'!$A$30:$A$88,0)),"")="貯める・増やす"),Q2433,""),IF(A2433&amp;""="0","",IF(Q2433&lt;&gt;"",Q2433,R2433))))))</f>
        <v/>
      </c>
      <c r="T2433" s="56">
        <f>IF(S2433="","",IF(IFERROR(INDEX('入力'!$E$30:$E$88,MATCH(S2433,'入力'!$A$30:$A$88,0)),"")="入るお金",D2433,-D2433))</f>
        <v/>
      </c>
      <c r="U2433" s="39">
        <f>IF(L2433="","",IF(L2433&lt;&gt;1,"見出しなど",IF(N2433=1,"重なり",IF(S2433="",IF(O2433&gt;0,"数えない（直した）",IF(I2433&amp;""="1","振替",IF(A2433&amp;""="0","計算対象外","数えない"))),IF(COUNTIFS('入力'!$A$30:$A$88,S2433)=0,"一覧にない費目",IF(O2433&gt;0,"直した",IF(S2433="未分類","未分類","OK")))))))</f>
        <v/>
      </c>
    </row>
    <row r="2434">
      <c r="A2434" s="40" t="n"/>
      <c r="B2434" s="34" t="n"/>
      <c r="C2434" s="35" t="n"/>
      <c r="D2434" s="36" t="n"/>
      <c r="E2434" s="35" t="n"/>
      <c r="F2434" s="35" t="n"/>
      <c r="G2434" s="35" t="n"/>
      <c r="H2434" s="35" t="n"/>
      <c r="I2434" s="40" t="n"/>
      <c r="J2434" s="35" t="n"/>
      <c r="L2434" s="39">
        <f>IF(B2434="","",IFERROR(YEAR(B2434)*0+D2434*0+1,0))</f>
        <v/>
      </c>
      <c r="M2434" s="55">
        <f>IF(L2434&lt;&gt;1,"",IF(O2434&gt;0,IF(INDEX('分け方の表'!$O$4:$O$53,O2434)&lt;&gt;"",DATE(YEAR(INDEX('分け方の表'!$O$4:$O$53,O2434)),MONTH(INDEX('分け方の表'!$O$4:$O$53,O2434)),1),DATE(YEAR(B2434),MONTH(B2434),1)),DATE(YEAR(B2434),MONTH(B2434),1)))</f>
        <v/>
      </c>
      <c r="N2434" s="39">
        <f>IF(L2434&lt;&gt;1,"",IF(J2434="",0,IF(COUNTIFS($J$4:J2434,J2434)&gt;1,1,0)))</f>
        <v/>
      </c>
      <c r="O2434" s="39">
        <f>IF(L2434&lt;&gt;1,"",IF(J2434="",0,IFERROR(MATCH(J2434,'分け方の表'!$M$4:$M$53,0),0)))</f>
        <v/>
      </c>
      <c r="P2434" s="39">
        <f>IF(L2434&lt;&gt;1,"",IF(SUMPRODUCT((COUNTIFS(C2434,"*"&amp;'分け方の表'!$F$4:$F$23&amp;"*")&gt;0)*('分け方の表'!$F$4:$F$23&lt;&gt;"")*'分け方の表'!$I$4:$I$23)=0,99,1+COUNTIFS('分け方の表'!$I$4:$I$23,"&gt;"&amp;SUMPRODUCT((COUNTIFS(C2434,"*"&amp;'分け方の表'!$F$4:$F$23&amp;"*")&gt;0)*('分け方の表'!$F$4:$F$23&lt;&gt;"")*'分け方の表'!$I$4:$I$23))))</f>
        <v/>
      </c>
      <c r="Q2434" s="39">
        <f>IF(L2434&lt;&gt;1,"",IF(P2434&gt;=99,"",INDEX('分け方の表'!$G$4:$G$23,P2434)&amp;""))</f>
        <v/>
      </c>
      <c r="R2434" s="39">
        <f>IF(L2434&lt;&gt;1,"",IF((F2434="収入")*(G2434="給与")*(E2434&lt;&gt;"")*(COUNTIFS('分け方の表'!$J$4:$J$13,E2434)&gt;0),INDEX('分け方の表'!$K$4:$K$13,MATCH(E2434,'分け方の表'!$J$4:$J$13,0))&amp;"",IFERROR(INDEX('分け方の表'!$C$4:$C$103,MATCH(F2434&amp;"|"&amp;G2434,'分け方の表'!$D$4:$D$103,0))&amp;"",IFERROR(INDEX('分け方の表'!$C$4:$C$103,MATCH(F2434&amp;"|（ほか全部）",'分け方の表'!$D$4:$D$103,0))&amp;"","未分類"))))</f>
        <v/>
      </c>
      <c r="S2434" s="39">
        <f>IF(L2434&lt;&gt;1,"",IF(N2434=1,"",IF(IF(O2434&gt;0,INDEX('分け方の表'!$N$4:$N$53,O2434)&amp;"","")&lt;&gt;"",IF(INDEX('分け方の表'!$N$4:$N$53,O2434)="（数えない）","",INDEX('分け方の表'!$N$4:$N$53,O2434)&amp;""),IF(I2434&amp;""="1",IF((Q2434&lt;&gt;"")*(D2434&lt;0)*(IFERROR(INDEX('入力'!$E$30:$E$88,MATCH(Q2434,'入力'!$A$30:$A$88,0)),"")="貯める・増やす"),Q2434,""),IF(A2434&amp;""="0","",IF(Q2434&lt;&gt;"",Q2434,R2434))))))</f>
        <v/>
      </c>
      <c r="T2434" s="56">
        <f>IF(S2434="","",IF(IFERROR(INDEX('入力'!$E$30:$E$88,MATCH(S2434,'入力'!$A$30:$A$88,0)),"")="入るお金",D2434,-D2434))</f>
        <v/>
      </c>
      <c r="U2434" s="39">
        <f>IF(L2434="","",IF(L2434&lt;&gt;1,"見出しなど",IF(N2434=1,"重なり",IF(S2434="",IF(O2434&gt;0,"数えない（直した）",IF(I2434&amp;""="1","振替",IF(A2434&amp;""="0","計算対象外","数えない"))),IF(COUNTIFS('入力'!$A$30:$A$88,S2434)=0,"一覧にない費目",IF(O2434&gt;0,"直した",IF(S2434="未分類","未分類","OK")))))))</f>
        <v/>
      </c>
    </row>
    <row r="2435">
      <c r="A2435" s="40" t="n"/>
      <c r="B2435" s="34" t="n"/>
      <c r="C2435" s="35" t="n"/>
      <c r="D2435" s="36" t="n"/>
      <c r="E2435" s="35" t="n"/>
      <c r="F2435" s="35" t="n"/>
      <c r="G2435" s="35" t="n"/>
      <c r="H2435" s="35" t="n"/>
      <c r="I2435" s="40" t="n"/>
      <c r="J2435" s="35" t="n"/>
      <c r="L2435" s="39">
        <f>IF(B2435="","",IFERROR(YEAR(B2435)*0+D2435*0+1,0))</f>
        <v/>
      </c>
      <c r="M2435" s="55">
        <f>IF(L2435&lt;&gt;1,"",IF(O2435&gt;0,IF(INDEX('分け方の表'!$O$4:$O$53,O2435)&lt;&gt;"",DATE(YEAR(INDEX('分け方の表'!$O$4:$O$53,O2435)),MONTH(INDEX('分け方の表'!$O$4:$O$53,O2435)),1),DATE(YEAR(B2435),MONTH(B2435),1)),DATE(YEAR(B2435),MONTH(B2435),1)))</f>
        <v/>
      </c>
      <c r="N2435" s="39">
        <f>IF(L2435&lt;&gt;1,"",IF(J2435="",0,IF(COUNTIFS($J$4:J2435,J2435)&gt;1,1,0)))</f>
        <v/>
      </c>
      <c r="O2435" s="39">
        <f>IF(L2435&lt;&gt;1,"",IF(J2435="",0,IFERROR(MATCH(J2435,'分け方の表'!$M$4:$M$53,0),0)))</f>
        <v/>
      </c>
      <c r="P2435" s="39">
        <f>IF(L2435&lt;&gt;1,"",IF(SUMPRODUCT((COUNTIFS(C2435,"*"&amp;'分け方の表'!$F$4:$F$23&amp;"*")&gt;0)*('分け方の表'!$F$4:$F$23&lt;&gt;"")*'分け方の表'!$I$4:$I$23)=0,99,1+COUNTIFS('分け方の表'!$I$4:$I$23,"&gt;"&amp;SUMPRODUCT((COUNTIFS(C2435,"*"&amp;'分け方の表'!$F$4:$F$23&amp;"*")&gt;0)*('分け方の表'!$F$4:$F$23&lt;&gt;"")*'分け方の表'!$I$4:$I$23))))</f>
        <v/>
      </c>
      <c r="Q2435" s="39">
        <f>IF(L2435&lt;&gt;1,"",IF(P2435&gt;=99,"",INDEX('分け方の表'!$G$4:$G$23,P2435)&amp;""))</f>
        <v/>
      </c>
      <c r="R2435" s="39">
        <f>IF(L2435&lt;&gt;1,"",IF((F2435="収入")*(G2435="給与")*(E2435&lt;&gt;"")*(COUNTIFS('分け方の表'!$J$4:$J$13,E2435)&gt;0),INDEX('分け方の表'!$K$4:$K$13,MATCH(E2435,'分け方の表'!$J$4:$J$13,0))&amp;"",IFERROR(INDEX('分け方の表'!$C$4:$C$103,MATCH(F2435&amp;"|"&amp;G2435,'分け方の表'!$D$4:$D$103,0))&amp;"",IFERROR(INDEX('分け方の表'!$C$4:$C$103,MATCH(F2435&amp;"|（ほか全部）",'分け方の表'!$D$4:$D$103,0))&amp;"","未分類"))))</f>
        <v/>
      </c>
      <c r="S2435" s="39">
        <f>IF(L2435&lt;&gt;1,"",IF(N2435=1,"",IF(IF(O2435&gt;0,INDEX('分け方の表'!$N$4:$N$53,O2435)&amp;"","")&lt;&gt;"",IF(INDEX('分け方の表'!$N$4:$N$53,O2435)="（数えない）","",INDEX('分け方の表'!$N$4:$N$53,O2435)&amp;""),IF(I2435&amp;""="1",IF((Q2435&lt;&gt;"")*(D2435&lt;0)*(IFERROR(INDEX('入力'!$E$30:$E$88,MATCH(Q2435,'入力'!$A$30:$A$88,0)),"")="貯める・増やす"),Q2435,""),IF(A2435&amp;""="0","",IF(Q2435&lt;&gt;"",Q2435,R2435))))))</f>
        <v/>
      </c>
      <c r="T2435" s="56">
        <f>IF(S2435="","",IF(IFERROR(INDEX('入力'!$E$30:$E$88,MATCH(S2435,'入力'!$A$30:$A$88,0)),"")="入るお金",D2435,-D2435))</f>
        <v/>
      </c>
      <c r="U2435" s="39">
        <f>IF(L2435="","",IF(L2435&lt;&gt;1,"見出しなど",IF(N2435=1,"重なり",IF(S2435="",IF(O2435&gt;0,"数えない（直した）",IF(I2435&amp;""="1","振替",IF(A2435&amp;""="0","計算対象外","数えない"))),IF(COUNTIFS('入力'!$A$30:$A$88,S2435)=0,"一覧にない費目",IF(O2435&gt;0,"直した",IF(S2435="未分類","未分類","OK")))))))</f>
        <v/>
      </c>
    </row>
    <row r="2436">
      <c r="A2436" s="40" t="n"/>
      <c r="B2436" s="34" t="n"/>
      <c r="C2436" s="35" t="n"/>
      <c r="D2436" s="36" t="n"/>
      <c r="E2436" s="35" t="n"/>
      <c r="F2436" s="35" t="n"/>
      <c r="G2436" s="35" t="n"/>
      <c r="H2436" s="35" t="n"/>
      <c r="I2436" s="40" t="n"/>
      <c r="J2436" s="35" t="n"/>
      <c r="L2436" s="39">
        <f>IF(B2436="","",IFERROR(YEAR(B2436)*0+D2436*0+1,0))</f>
        <v/>
      </c>
      <c r="M2436" s="55">
        <f>IF(L2436&lt;&gt;1,"",IF(O2436&gt;0,IF(INDEX('分け方の表'!$O$4:$O$53,O2436)&lt;&gt;"",DATE(YEAR(INDEX('分け方の表'!$O$4:$O$53,O2436)),MONTH(INDEX('分け方の表'!$O$4:$O$53,O2436)),1),DATE(YEAR(B2436),MONTH(B2436),1)),DATE(YEAR(B2436),MONTH(B2436),1)))</f>
        <v/>
      </c>
      <c r="N2436" s="39">
        <f>IF(L2436&lt;&gt;1,"",IF(J2436="",0,IF(COUNTIFS($J$4:J2436,J2436)&gt;1,1,0)))</f>
        <v/>
      </c>
      <c r="O2436" s="39">
        <f>IF(L2436&lt;&gt;1,"",IF(J2436="",0,IFERROR(MATCH(J2436,'分け方の表'!$M$4:$M$53,0),0)))</f>
        <v/>
      </c>
      <c r="P2436" s="39">
        <f>IF(L2436&lt;&gt;1,"",IF(SUMPRODUCT((COUNTIFS(C2436,"*"&amp;'分け方の表'!$F$4:$F$23&amp;"*")&gt;0)*('分け方の表'!$F$4:$F$23&lt;&gt;"")*'分け方の表'!$I$4:$I$23)=0,99,1+COUNTIFS('分け方の表'!$I$4:$I$23,"&gt;"&amp;SUMPRODUCT((COUNTIFS(C2436,"*"&amp;'分け方の表'!$F$4:$F$23&amp;"*")&gt;0)*('分け方の表'!$F$4:$F$23&lt;&gt;"")*'分け方の表'!$I$4:$I$23))))</f>
        <v/>
      </c>
      <c r="Q2436" s="39">
        <f>IF(L2436&lt;&gt;1,"",IF(P2436&gt;=99,"",INDEX('分け方の表'!$G$4:$G$23,P2436)&amp;""))</f>
        <v/>
      </c>
      <c r="R2436" s="39">
        <f>IF(L2436&lt;&gt;1,"",IF((F2436="収入")*(G2436="給与")*(E2436&lt;&gt;"")*(COUNTIFS('分け方の表'!$J$4:$J$13,E2436)&gt;0),INDEX('分け方の表'!$K$4:$K$13,MATCH(E2436,'分け方の表'!$J$4:$J$13,0))&amp;"",IFERROR(INDEX('分け方の表'!$C$4:$C$103,MATCH(F2436&amp;"|"&amp;G2436,'分け方の表'!$D$4:$D$103,0))&amp;"",IFERROR(INDEX('分け方の表'!$C$4:$C$103,MATCH(F2436&amp;"|（ほか全部）",'分け方の表'!$D$4:$D$103,0))&amp;"","未分類"))))</f>
        <v/>
      </c>
      <c r="S2436" s="39">
        <f>IF(L2436&lt;&gt;1,"",IF(N2436=1,"",IF(IF(O2436&gt;0,INDEX('分け方の表'!$N$4:$N$53,O2436)&amp;"","")&lt;&gt;"",IF(INDEX('分け方の表'!$N$4:$N$53,O2436)="（数えない）","",INDEX('分け方の表'!$N$4:$N$53,O2436)&amp;""),IF(I2436&amp;""="1",IF((Q2436&lt;&gt;"")*(D2436&lt;0)*(IFERROR(INDEX('入力'!$E$30:$E$88,MATCH(Q2436,'入力'!$A$30:$A$88,0)),"")="貯める・増やす"),Q2436,""),IF(A2436&amp;""="0","",IF(Q2436&lt;&gt;"",Q2436,R2436))))))</f>
        <v/>
      </c>
      <c r="T2436" s="56">
        <f>IF(S2436="","",IF(IFERROR(INDEX('入力'!$E$30:$E$88,MATCH(S2436,'入力'!$A$30:$A$88,0)),"")="入るお金",D2436,-D2436))</f>
        <v/>
      </c>
      <c r="U2436" s="39">
        <f>IF(L2436="","",IF(L2436&lt;&gt;1,"見出しなど",IF(N2436=1,"重なり",IF(S2436="",IF(O2436&gt;0,"数えない（直した）",IF(I2436&amp;""="1","振替",IF(A2436&amp;""="0","計算対象外","数えない"))),IF(COUNTIFS('入力'!$A$30:$A$88,S2436)=0,"一覧にない費目",IF(O2436&gt;0,"直した",IF(S2436="未分類","未分類","OK")))))))</f>
        <v/>
      </c>
    </row>
    <row r="2437">
      <c r="A2437" s="40" t="n"/>
      <c r="B2437" s="34" t="n"/>
      <c r="C2437" s="35" t="n"/>
      <c r="D2437" s="36" t="n"/>
      <c r="E2437" s="35" t="n"/>
      <c r="F2437" s="35" t="n"/>
      <c r="G2437" s="35" t="n"/>
      <c r="H2437" s="35" t="n"/>
      <c r="I2437" s="40" t="n"/>
      <c r="J2437" s="35" t="n"/>
      <c r="L2437" s="39">
        <f>IF(B2437="","",IFERROR(YEAR(B2437)*0+D2437*0+1,0))</f>
        <v/>
      </c>
      <c r="M2437" s="55">
        <f>IF(L2437&lt;&gt;1,"",IF(O2437&gt;0,IF(INDEX('分け方の表'!$O$4:$O$53,O2437)&lt;&gt;"",DATE(YEAR(INDEX('分け方の表'!$O$4:$O$53,O2437)),MONTH(INDEX('分け方の表'!$O$4:$O$53,O2437)),1),DATE(YEAR(B2437),MONTH(B2437),1)),DATE(YEAR(B2437),MONTH(B2437),1)))</f>
        <v/>
      </c>
      <c r="N2437" s="39">
        <f>IF(L2437&lt;&gt;1,"",IF(J2437="",0,IF(COUNTIFS($J$4:J2437,J2437)&gt;1,1,0)))</f>
        <v/>
      </c>
      <c r="O2437" s="39">
        <f>IF(L2437&lt;&gt;1,"",IF(J2437="",0,IFERROR(MATCH(J2437,'分け方の表'!$M$4:$M$53,0),0)))</f>
        <v/>
      </c>
      <c r="P2437" s="39">
        <f>IF(L2437&lt;&gt;1,"",IF(SUMPRODUCT((COUNTIFS(C2437,"*"&amp;'分け方の表'!$F$4:$F$23&amp;"*")&gt;0)*('分け方の表'!$F$4:$F$23&lt;&gt;"")*'分け方の表'!$I$4:$I$23)=0,99,1+COUNTIFS('分け方の表'!$I$4:$I$23,"&gt;"&amp;SUMPRODUCT((COUNTIFS(C2437,"*"&amp;'分け方の表'!$F$4:$F$23&amp;"*")&gt;0)*('分け方の表'!$F$4:$F$23&lt;&gt;"")*'分け方の表'!$I$4:$I$23))))</f>
        <v/>
      </c>
      <c r="Q2437" s="39">
        <f>IF(L2437&lt;&gt;1,"",IF(P2437&gt;=99,"",INDEX('分け方の表'!$G$4:$G$23,P2437)&amp;""))</f>
        <v/>
      </c>
      <c r="R2437" s="39">
        <f>IF(L2437&lt;&gt;1,"",IF((F2437="収入")*(G2437="給与")*(E2437&lt;&gt;"")*(COUNTIFS('分け方の表'!$J$4:$J$13,E2437)&gt;0),INDEX('分け方の表'!$K$4:$K$13,MATCH(E2437,'分け方の表'!$J$4:$J$13,0))&amp;"",IFERROR(INDEX('分け方の表'!$C$4:$C$103,MATCH(F2437&amp;"|"&amp;G2437,'分け方の表'!$D$4:$D$103,0))&amp;"",IFERROR(INDEX('分け方の表'!$C$4:$C$103,MATCH(F2437&amp;"|（ほか全部）",'分け方の表'!$D$4:$D$103,0))&amp;"","未分類"))))</f>
        <v/>
      </c>
      <c r="S2437" s="39">
        <f>IF(L2437&lt;&gt;1,"",IF(N2437=1,"",IF(IF(O2437&gt;0,INDEX('分け方の表'!$N$4:$N$53,O2437)&amp;"","")&lt;&gt;"",IF(INDEX('分け方の表'!$N$4:$N$53,O2437)="（数えない）","",INDEX('分け方の表'!$N$4:$N$53,O2437)&amp;""),IF(I2437&amp;""="1",IF((Q2437&lt;&gt;"")*(D2437&lt;0)*(IFERROR(INDEX('入力'!$E$30:$E$88,MATCH(Q2437,'入力'!$A$30:$A$88,0)),"")="貯める・増やす"),Q2437,""),IF(A2437&amp;""="0","",IF(Q2437&lt;&gt;"",Q2437,R2437))))))</f>
        <v/>
      </c>
      <c r="T2437" s="56">
        <f>IF(S2437="","",IF(IFERROR(INDEX('入力'!$E$30:$E$88,MATCH(S2437,'入力'!$A$30:$A$88,0)),"")="入るお金",D2437,-D2437))</f>
        <v/>
      </c>
      <c r="U2437" s="39">
        <f>IF(L2437="","",IF(L2437&lt;&gt;1,"見出しなど",IF(N2437=1,"重なり",IF(S2437="",IF(O2437&gt;0,"数えない（直した）",IF(I2437&amp;""="1","振替",IF(A2437&amp;""="0","計算対象外","数えない"))),IF(COUNTIFS('入力'!$A$30:$A$88,S2437)=0,"一覧にない費目",IF(O2437&gt;0,"直した",IF(S2437="未分類","未分類","OK")))))))</f>
        <v/>
      </c>
    </row>
    <row r="2438">
      <c r="A2438" s="40" t="n"/>
      <c r="B2438" s="34" t="n"/>
      <c r="C2438" s="35" t="n"/>
      <c r="D2438" s="36" t="n"/>
      <c r="E2438" s="35" t="n"/>
      <c r="F2438" s="35" t="n"/>
      <c r="G2438" s="35" t="n"/>
      <c r="H2438" s="35" t="n"/>
      <c r="I2438" s="40" t="n"/>
      <c r="J2438" s="35" t="n"/>
      <c r="L2438" s="39">
        <f>IF(B2438="","",IFERROR(YEAR(B2438)*0+D2438*0+1,0))</f>
        <v/>
      </c>
      <c r="M2438" s="55">
        <f>IF(L2438&lt;&gt;1,"",IF(O2438&gt;0,IF(INDEX('分け方の表'!$O$4:$O$53,O2438)&lt;&gt;"",DATE(YEAR(INDEX('分け方の表'!$O$4:$O$53,O2438)),MONTH(INDEX('分け方の表'!$O$4:$O$53,O2438)),1),DATE(YEAR(B2438),MONTH(B2438),1)),DATE(YEAR(B2438),MONTH(B2438),1)))</f>
        <v/>
      </c>
      <c r="N2438" s="39">
        <f>IF(L2438&lt;&gt;1,"",IF(J2438="",0,IF(COUNTIFS($J$4:J2438,J2438)&gt;1,1,0)))</f>
        <v/>
      </c>
      <c r="O2438" s="39">
        <f>IF(L2438&lt;&gt;1,"",IF(J2438="",0,IFERROR(MATCH(J2438,'分け方の表'!$M$4:$M$53,0),0)))</f>
        <v/>
      </c>
      <c r="P2438" s="39">
        <f>IF(L2438&lt;&gt;1,"",IF(SUMPRODUCT((COUNTIFS(C2438,"*"&amp;'分け方の表'!$F$4:$F$23&amp;"*")&gt;0)*('分け方の表'!$F$4:$F$23&lt;&gt;"")*'分け方の表'!$I$4:$I$23)=0,99,1+COUNTIFS('分け方の表'!$I$4:$I$23,"&gt;"&amp;SUMPRODUCT((COUNTIFS(C2438,"*"&amp;'分け方の表'!$F$4:$F$23&amp;"*")&gt;0)*('分け方の表'!$F$4:$F$23&lt;&gt;"")*'分け方の表'!$I$4:$I$23))))</f>
        <v/>
      </c>
      <c r="Q2438" s="39">
        <f>IF(L2438&lt;&gt;1,"",IF(P2438&gt;=99,"",INDEX('分け方の表'!$G$4:$G$23,P2438)&amp;""))</f>
        <v/>
      </c>
      <c r="R2438" s="39">
        <f>IF(L2438&lt;&gt;1,"",IF((F2438="収入")*(G2438="給与")*(E2438&lt;&gt;"")*(COUNTIFS('分け方の表'!$J$4:$J$13,E2438)&gt;0),INDEX('分け方の表'!$K$4:$K$13,MATCH(E2438,'分け方の表'!$J$4:$J$13,0))&amp;"",IFERROR(INDEX('分け方の表'!$C$4:$C$103,MATCH(F2438&amp;"|"&amp;G2438,'分け方の表'!$D$4:$D$103,0))&amp;"",IFERROR(INDEX('分け方の表'!$C$4:$C$103,MATCH(F2438&amp;"|（ほか全部）",'分け方の表'!$D$4:$D$103,0))&amp;"","未分類"))))</f>
        <v/>
      </c>
      <c r="S2438" s="39">
        <f>IF(L2438&lt;&gt;1,"",IF(N2438=1,"",IF(IF(O2438&gt;0,INDEX('分け方の表'!$N$4:$N$53,O2438)&amp;"","")&lt;&gt;"",IF(INDEX('分け方の表'!$N$4:$N$53,O2438)="（数えない）","",INDEX('分け方の表'!$N$4:$N$53,O2438)&amp;""),IF(I2438&amp;""="1",IF((Q2438&lt;&gt;"")*(D2438&lt;0)*(IFERROR(INDEX('入力'!$E$30:$E$88,MATCH(Q2438,'入力'!$A$30:$A$88,0)),"")="貯める・増やす"),Q2438,""),IF(A2438&amp;""="0","",IF(Q2438&lt;&gt;"",Q2438,R2438))))))</f>
        <v/>
      </c>
      <c r="T2438" s="56">
        <f>IF(S2438="","",IF(IFERROR(INDEX('入力'!$E$30:$E$88,MATCH(S2438,'入力'!$A$30:$A$88,0)),"")="入るお金",D2438,-D2438))</f>
        <v/>
      </c>
      <c r="U2438" s="39">
        <f>IF(L2438="","",IF(L2438&lt;&gt;1,"見出しなど",IF(N2438=1,"重なり",IF(S2438="",IF(O2438&gt;0,"数えない（直した）",IF(I2438&amp;""="1","振替",IF(A2438&amp;""="0","計算対象外","数えない"))),IF(COUNTIFS('入力'!$A$30:$A$88,S2438)=0,"一覧にない費目",IF(O2438&gt;0,"直した",IF(S2438="未分類","未分類","OK")))))))</f>
        <v/>
      </c>
    </row>
    <row r="2439">
      <c r="A2439" s="40" t="n"/>
      <c r="B2439" s="34" t="n"/>
      <c r="C2439" s="35" t="n"/>
      <c r="D2439" s="36" t="n"/>
      <c r="E2439" s="35" t="n"/>
      <c r="F2439" s="35" t="n"/>
      <c r="G2439" s="35" t="n"/>
      <c r="H2439" s="35" t="n"/>
      <c r="I2439" s="40" t="n"/>
      <c r="J2439" s="35" t="n"/>
      <c r="L2439" s="39">
        <f>IF(B2439="","",IFERROR(YEAR(B2439)*0+D2439*0+1,0))</f>
        <v/>
      </c>
      <c r="M2439" s="55">
        <f>IF(L2439&lt;&gt;1,"",IF(O2439&gt;0,IF(INDEX('分け方の表'!$O$4:$O$53,O2439)&lt;&gt;"",DATE(YEAR(INDEX('分け方の表'!$O$4:$O$53,O2439)),MONTH(INDEX('分け方の表'!$O$4:$O$53,O2439)),1),DATE(YEAR(B2439),MONTH(B2439),1)),DATE(YEAR(B2439),MONTH(B2439),1)))</f>
        <v/>
      </c>
      <c r="N2439" s="39">
        <f>IF(L2439&lt;&gt;1,"",IF(J2439="",0,IF(COUNTIFS($J$4:J2439,J2439)&gt;1,1,0)))</f>
        <v/>
      </c>
      <c r="O2439" s="39">
        <f>IF(L2439&lt;&gt;1,"",IF(J2439="",0,IFERROR(MATCH(J2439,'分け方の表'!$M$4:$M$53,0),0)))</f>
        <v/>
      </c>
      <c r="P2439" s="39">
        <f>IF(L2439&lt;&gt;1,"",IF(SUMPRODUCT((COUNTIFS(C2439,"*"&amp;'分け方の表'!$F$4:$F$23&amp;"*")&gt;0)*('分け方の表'!$F$4:$F$23&lt;&gt;"")*'分け方の表'!$I$4:$I$23)=0,99,1+COUNTIFS('分け方の表'!$I$4:$I$23,"&gt;"&amp;SUMPRODUCT((COUNTIFS(C2439,"*"&amp;'分け方の表'!$F$4:$F$23&amp;"*")&gt;0)*('分け方の表'!$F$4:$F$23&lt;&gt;"")*'分け方の表'!$I$4:$I$23))))</f>
        <v/>
      </c>
      <c r="Q2439" s="39">
        <f>IF(L2439&lt;&gt;1,"",IF(P2439&gt;=99,"",INDEX('分け方の表'!$G$4:$G$23,P2439)&amp;""))</f>
        <v/>
      </c>
      <c r="R2439" s="39">
        <f>IF(L2439&lt;&gt;1,"",IF((F2439="収入")*(G2439="給与")*(E2439&lt;&gt;"")*(COUNTIFS('分け方の表'!$J$4:$J$13,E2439)&gt;0),INDEX('分け方の表'!$K$4:$K$13,MATCH(E2439,'分け方の表'!$J$4:$J$13,0))&amp;"",IFERROR(INDEX('分け方の表'!$C$4:$C$103,MATCH(F2439&amp;"|"&amp;G2439,'分け方の表'!$D$4:$D$103,0))&amp;"",IFERROR(INDEX('分け方の表'!$C$4:$C$103,MATCH(F2439&amp;"|（ほか全部）",'分け方の表'!$D$4:$D$103,0))&amp;"","未分類"))))</f>
        <v/>
      </c>
      <c r="S2439" s="39">
        <f>IF(L2439&lt;&gt;1,"",IF(N2439=1,"",IF(IF(O2439&gt;0,INDEX('分け方の表'!$N$4:$N$53,O2439)&amp;"","")&lt;&gt;"",IF(INDEX('分け方の表'!$N$4:$N$53,O2439)="（数えない）","",INDEX('分け方の表'!$N$4:$N$53,O2439)&amp;""),IF(I2439&amp;""="1",IF((Q2439&lt;&gt;"")*(D2439&lt;0)*(IFERROR(INDEX('入力'!$E$30:$E$88,MATCH(Q2439,'入力'!$A$30:$A$88,0)),"")="貯める・増やす"),Q2439,""),IF(A2439&amp;""="0","",IF(Q2439&lt;&gt;"",Q2439,R2439))))))</f>
        <v/>
      </c>
      <c r="T2439" s="56">
        <f>IF(S2439="","",IF(IFERROR(INDEX('入力'!$E$30:$E$88,MATCH(S2439,'入力'!$A$30:$A$88,0)),"")="入るお金",D2439,-D2439))</f>
        <v/>
      </c>
      <c r="U2439" s="39">
        <f>IF(L2439="","",IF(L2439&lt;&gt;1,"見出しなど",IF(N2439=1,"重なり",IF(S2439="",IF(O2439&gt;0,"数えない（直した）",IF(I2439&amp;""="1","振替",IF(A2439&amp;""="0","計算対象外","数えない"))),IF(COUNTIFS('入力'!$A$30:$A$88,S2439)=0,"一覧にない費目",IF(O2439&gt;0,"直した",IF(S2439="未分類","未分類","OK")))))))</f>
        <v/>
      </c>
    </row>
    <row r="2440">
      <c r="A2440" s="40" t="n"/>
      <c r="B2440" s="34" t="n"/>
      <c r="C2440" s="35" t="n"/>
      <c r="D2440" s="36" t="n"/>
      <c r="E2440" s="35" t="n"/>
      <c r="F2440" s="35" t="n"/>
      <c r="G2440" s="35" t="n"/>
      <c r="H2440" s="35" t="n"/>
      <c r="I2440" s="40" t="n"/>
      <c r="J2440" s="35" t="n"/>
      <c r="L2440" s="39">
        <f>IF(B2440="","",IFERROR(YEAR(B2440)*0+D2440*0+1,0))</f>
        <v/>
      </c>
      <c r="M2440" s="55">
        <f>IF(L2440&lt;&gt;1,"",IF(O2440&gt;0,IF(INDEX('分け方の表'!$O$4:$O$53,O2440)&lt;&gt;"",DATE(YEAR(INDEX('分け方の表'!$O$4:$O$53,O2440)),MONTH(INDEX('分け方の表'!$O$4:$O$53,O2440)),1),DATE(YEAR(B2440),MONTH(B2440),1)),DATE(YEAR(B2440),MONTH(B2440),1)))</f>
        <v/>
      </c>
      <c r="N2440" s="39">
        <f>IF(L2440&lt;&gt;1,"",IF(J2440="",0,IF(COUNTIFS($J$4:J2440,J2440)&gt;1,1,0)))</f>
        <v/>
      </c>
      <c r="O2440" s="39">
        <f>IF(L2440&lt;&gt;1,"",IF(J2440="",0,IFERROR(MATCH(J2440,'分け方の表'!$M$4:$M$53,0),0)))</f>
        <v/>
      </c>
      <c r="P2440" s="39">
        <f>IF(L2440&lt;&gt;1,"",IF(SUMPRODUCT((COUNTIFS(C2440,"*"&amp;'分け方の表'!$F$4:$F$23&amp;"*")&gt;0)*('分け方の表'!$F$4:$F$23&lt;&gt;"")*'分け方の表'!$I$4:$I$23)=0,99,1+COUNTIFS('分け方の表'!$I$4:$I$23,"&gt;"&amp;SUMPRODUCT((COUNTIFS(C2440,"*"&amp;'分け方の表'!$F$4:$F$23&amp;"*")&gt;0)*('分け方の表'!$F$4:$F$23&lt;&gt;"")*'分け方の表'!$I$4:$I$23))))</f>
        <v/>
      </c>
      <c r="Q2440" s="39">
        <f>IF(L2440&lt;&gt;1,"",IF(P2440&gt;=99,"",INDEX('分け方の表'!$G$4:$G$23,P2440)&amp;""))</f>
        <v/>
      </c>
      <c r="R2440" s="39">
        <f>IF(L2440&lt;&gt;1,"",IF((F2440="収入")*(G2440="給与")*(E2440&lt;&gt;"")*(COUNTIFS('分け方の表'!$J$4:$J$13,E2440)&gt;0),INDEX('分け方の表'!$K$4:$K$13,MATCH(E2440,'分け方の表'!$J$4:$J$13,0))&amp;"",IFERROR(INDEX('分け方の表'!$C$4:$C$103,MATCH(F2440&amp;"|"&amp;G2440,'分け方の表'!$D$4:$D$103,0))&amp;"",IFERROR(INDEX('分け方の表'!$C$4:$C$103,MATCH(F2440&amp;"|（ほか全部）",'分け方の表'!$D$4:$D$103,0))&amp;"","未分類"))))</f>
        <v/>
      </c>
      <c r="S2440" s="39">
        <f>IF(L2440&lt;&gt;1,"",IF(N2440=1,"",IF(IF(O2440&gt;0,INDEX('分け方の表'!$N$4:$N$53,O2440)&amp;"","")&lt;&gt;"",IF(INDEX('分け方の表'!$N$4:$N$53,O2440)="（数えない）","",INDEX('分け方の表'!$N$4:$N$53,O2440)&amp;""),IF(I2440&amp;""="1",IF((Q2440&lt;&gt;"")*(D2440&lt;0)*(IFERROR(INDEX('入力'!$E$30:$E$88,MATCH(Q2440,'入力'!$A$30:$A$88,0)),"")="貯める・増やす"),Q2440,""),IF(A2440&amp;""="0","",IF(Q2440&lt;&gt;"",Q2440,R2440))))))</f>
        <v/>
      </c>
      <c r="T2440" s="56">
        <f>IF(S2440="","",IF(IFERROR(INDEX('入力'!$E$30:$E$88,MATCH(S2440,'入力'!$A$30:$A$88,0)),"")="入るお金",D2440,-D2440))</f>
        <v/>
      </c>
      <c r="U2440" s="39">
        <f>IF(L2440="","",IF(L2440&lt;&gt;1,"見出しなど",IF(N2440=1,"重なり",IF(S2440="",IF(O2440&gt;0,"数えない（直した）",IF(I2440&amp;""="1","振替",IF(A2440&amp;""="0","計算対象外","数えない"))),IF(COUNTIFS('入力'!$A$30:$A$88,S2440)=0,"一覧にない費目",IF(O2440&gt;0,"直した",IF(S2440="未分類","未分類","OK")))))))</f>
        <v/>
      </c>
    </row>
    <row r="2441">
      <c r="A2441" s="40" t="n"/>
      <c r="B2441" s="34" t="n"/>
      <c r="C2441" s="35" t="n"/>
      <c r="D2441" s="36" t="n"/>
      <c r="E2441" s="35" t="n"/>
      <c r="F2441" s="35" t="n"/>
      <c r="G2441" s="35" t="n"/>
      <c r="H2441" s="35" t="n"/>
      <c r="I2441" s="40" t="n"/>
      <c r="J2441" s="35" t="n"/>
      <c r="L2441" s="39">
        <f>IF(B2441="","",IFERROR(YEAR(B2441)*0+D2441*0+1,0))</f>
        <v/>
      </c>
      <c r="M2441" s="55">
        <f>IF(L2441&lt;&gt;1,"",IF(O2441&gt;0,IF(INDEX('分け方の表'!$O$4:$O$53,O2441)&lt;&gt;"",DATE(YEAR(INDEX('分け方の表'!$O$4:$O$53,O2441)),MONTH(INDEX('分け方の表'!$O$4:$O$53,O2441)),1),DATE(YEAR(B2441),MONTH(B2441),1)),DATE(YEAR(B2441),MONTH(B2441),1)))</f>
        <v/>
      </c>
      <c r="N2441" s="39">
        <f>IF(L2441&lt;&gt;1,"",IF(J2441="",0,IF(COUNTIFS($J$4:J2441,J2441)&gt;1,1,0)))</f>
        <v/>
      </c>
      <c r="O2441" s="39">
        <f>IF(L2441&lt;&gt;1,"",IF(J2441="",0,IFERROR(MATCH(J2441,'分け方の表'!$M$4:$M$53,0),0)))</f>
        <v/>
      </c>
      <c r="P2441" s="39">
        <f>IF(L2441&lt;&gt;1,"",IF(SUMPRODUCT((COUNTIFS(C2441,"*"&amp;'分け方の表'!$F$4:$F$23&amp;"*")&gt;0)*('分け方の表'!$F$4:$F$23&lt;&gt;"")*'分け方の表'!$I$4:$I$23)=0,99,1+COUNTIFS('分け方の表'!$I$4:$I$23,"&gt;"&amp;SUMPRODUCT((COUNTIFS(C2441,"*"&amp;'分け方の表'!$F$4:$F$23&amp;"*")&gt;0)*('分け方の表'!$F$4:$F$23&lt;&gt;"")*'分け方の表'!$I$4:$I$23))))</f>
        <v/>
      </c>
      <c r="Q2441" s="39">
        <f>IF(L2441&lt;&gt;1,"",IF(P2441&gt;=99,"",INDEX('分け方の表'!$G$4:$G$23,P2441)&amp;""))</f>
        <v/>
      </c>
      <c r="R2441" s="39">
        <f>IF(L2441&lt;&gt;1,"",IF((F2441="収入")*(G2441="給与")*(E2441&lt;&gt;"")*(COUNTIFS('分け方の表'!$J$4:$J$13,E2441)&gt;0),INDEX('分け方の表'!$K$4:$K$13,MATCH(E2441,'分け方の表'!$J$4:$J$13,0))&amp;"",IFERROR(INDEX('分け方の表'!$C$4:$C$103,MATCH(F2441&amp;"|"&amp;G2441,'分け方の表'!$D$4:$D$103,0))&amp;"",IFERROR(INDEX('分け方の表'!$C$4:$C$103,MATCH(F2441&amp;"|（ほか全部）",'分け方の表'!$D$4:$D$103,0))&amp;"","未分類"))))</f>
        <v/>
      </c>
      <c r="S2441" s="39">
        <f>IF(L2441&lt;&gt;1,"",IF(N2441=1,"",IF(IF(O2441&gt;0,INDEX('分け方の表'!$N$4:$N$53,O2441)&amp;"","")&lt;&gt;"",IF(INDEX('分け方の表'!$N$4:$N$53,O2441)="（数えない）","",INDEX('分け方の表'!$N$4:$N$53,O2441)&amp;""),IF(I2441&amp;""="1",IF((Q2441&lt;&gt;"")*(D2441&lt;0)*(IFERROR(INDEX('入力'!$E$30:$E$88,MATCH(Q2441,'入力'!$A$30:$A$88,0)),"")="貯める・増やす"),Q2441,""),IF(A2441&amp;""="0","",IF(Q2441&lt;&gt;"",Q2441,R2441))))))</f>
        <v/>
      </c>
      <c r="T2441" s="56">
        <f>IF(S2441="","",IF(IFERROR(INDEX('入力'!$E$30:$E$88,MATCH(S2441,'入力'!$A$30:$A$88,0)),"")="入るお金",D2441,-D2441))</f>
        <v/>
      </c>
      <c r="U2441" s="39">
        <f>IF(L2441="","",IF(L2441&lt;&gt;1,"見出しなど",IF(N2441=1,"重なり",IF(S2441="",IF(O2441&gt;0,"数えない（直した）",IF(I2441&amp;""="1","振替",IF(A2441&amp;""="0","計算対象外","数えない"))),IF(COUNTIFS('入力'!$A$30:$A$88,S2441)=0,"一覧にない費目",IF(O2441&gt;0,"直した",IF(S2441="未分類","未分類","OK")))))))</f>
        <v/>
      </c>
    </row>
    <row r="2442">
      <c r="A2442" s="40" t="n"/>
      <c r="B2442" s="34" t="n"/>
      <c r="C2442" s="35" t="n"/>
      <c r="D2442" s="36" t="n"/>
      <c r="E2442" s="35" t="n"/>
      <c r="F2442" s="35" t="n"/>
      <c r="G2442" s="35" t="n"/>
      <c r="H2442" s="35" t="n"/>
      <c r="I2442" s="40" t="n"/>
      <c r="J2442" s="35" t="n"/>
      <c r="L2442" s="39">
        <f>IF(B2442="","",IFERROR(YEAR(B2442)*0+D2442*0+1,0))</f>
        <v/>
      </c>
      <c r="M2442" s="55">
        <f>IF(L2442&lt;&gt;1,"",IF(O2442&gt;0,IF(INDEX('分け方の表'!$O$4:$O$53,O2442)&lt;&gt;"",DATE(YEAR(INDEX('分け方の表'!$O$4:$O$53,O2442)),MONTH(INDEX('分け方の表'!$O$4:$O$53,O2442)),1),DATE(YEAR(B2442),MONTH(B2442),1)),DATE(YEAR(B2442),MONTH(B2442),1)))</f>
        <v/>
      </c>
      <c r="N2442" s="39">
        <f>IF(L2442&lt;&gt;1,"",IF(J2442="",0,IF(COUNTIFS($J$4:J2442,J2442)&gt;1,1,0)))</f>
        <v/>
      </c>
      <c r="O2442" s="39">
        <f>IF(L2442&lt;&gt;1,"",IF(J2442="",0,IFERROR(MATCH(J2442,'分け方の表'!$M$4:$M$53,0),0)))</f>
        <v/>
      </c>
      <c r="P2442" s="39">
        <f>IF(L2442&lt;&gt;1,"",IF(SUMPRODUCT((COUNTIFS(C2442,"*"&amp;'分け方の表'!$F$4:$F$23&amp;"*")&gt;0)*('分け方の表'!$F$4:$F$23&lt;&gt;"")*'分け方の表'!$I$4:$I$23)=0,99,1+COUNTIFS('分け方の表'!$I$4:$I$23,"&gt;"&amp;SUMPRODUCT((COUNTIFS(C2442,"*"&amp;'分け方の表'!$F$4:$F$23&amp;"*")&gt;0)*('分け方の表'!$F$4:$F$23&lt;&gt;"")*'分け方の表'!$I$4:$I$23))))</f>
        <v/>
      </c>
      <c r="Q2442" s="39">
        <f>IF(L2442&lt;&gt;1,"",IF(P2442&gt;=99,"",INDEX('分け方の表'!$G$4:$G$23,P2442)&amp;""))</f>
        <v/>
      </c>
      <c r="R2442" s="39">
        <f>IF(L2442&lt;&gt;1,"",IF((F2442="収入")*(G2442="給与")*(E2442&lt;&gt;"")*(COUNTIFS('分け方の表'!$J$4:$J$13,E2442)&gt;0),INDEX('分け方の表'!$K$4:$K$13,MATCH(E2442,'分け方の表'!$J$4:$J$13,0))&amp;"",IFERROR(INDEX('分け方の表'!$C$4:$C$103,MATCH(F2442&amp;"|"&amp;G2442,'分け方の表'!$D$4:$D$103,0))&amp;"",IFERROR(INDEX('分け方の表'!$C$4:$C$103,MATCH(F2442&amp;"|（ほか全部）",'分け方の表'!$D$4:$D$103,0))&amp;"","未分類"))))</f>
        <v/>
      </c>
      <c r="S2442" s="39">
        <f>IF(L2442&lt;&gt;1,"",IF(N2442=1,"",IF(IF(O2442&gt;0,INDEX('分け方の表'!$N$4:$N$53,O2442)&amp;"","")&lt;&gt;"",IF(INDEX('分け方の表'!$N$4:$N$53,O2442)="（数えない）","",INDEX('分け方の表'!$N$4:$N$53,O2442)&amp;""),IF(I2442&amp;""="1",IF((Q2442&lt;&gt;"")*(D2442&lt;0)*(IFERROR(INDEX('入力'!$E$30:$E$88,MATCH(Q2442,'入力'!$A$30:$A$88,0)),"")="貯める・増やす"),Q2442,""),IF(A2442&amp;""="0","",IF(Q2442&lt;&gt;"",Q2442,R2442))))))</f>
        <v/>
      </c>
      <c r="T2442" s="56">
        <f>IF(S2442="","",IF(IFERROR(INDEX('入力'!$E$30:$E$88,MATCH(S2442,'入力'!$A$30:$A$88,0)),"")="入るお金",D2442,-D2442))</f>
        <v/>
      </c>
      <c r="U2442" s="39">
        <f>IF(L2442="","",IF(L2442&lt;&gt;1,"見出しなど",IF(N2442=1,"重なり",IF(S2442="",IF(O2442&gt;0,"数えない（直した）",IF(I2442&amp;""="1","振替",IF(A2442&amp;""="0","計算対象外","数えない"))),IF(COUNTIFS('入力'!$A$30:$A$88,S2442)=0,"一覧にない費目",IF(O2442&gt;0,"直した",IF(S2442="未分類","未分類","OK")))))))</f>
        <v/>
      </c>
    </row>
    <row r="2443">
      <c r="A2443" s="40" t="n"/>
      <c r="B2443" s="34" t="n"/>
      <c r="C2443" s="35" t="n"/>
      <c r="D2443" s="36" t="n"/>
      <c r="E2443" s="35" t="n"/>
      <c r="F2443" s="35" t="n"/>
      <c r="G2443" s="35" t="n"/>
      <c r="H2443" s="35" t="n"/>
      <c r="I2443" s="40" t="n"/>
      <c r="J2443" s="35" t="n"/>
      <c r="L2443" s="39">
        <f>IF(B2443="","",IFERROR(YEAR(B2443)*0+D2443*0+1,0))</f>
        <v/>
      </c>
      <c r="M2443" s="55">
        <f>IF(L2443&lt;&gt;1,"",IF(O2443&gt;0,IF(INDEX('分け方の表'!$O$4:$O$53,O2443)&lt;&gt;"",DATE(YEAR(INDEX('分け方の表'!$O$4:$O$53,O2443)),MONTH(INDEX('分け方の表'!$O$4:$O$53,O2443)),1),DATE(YEAR(B2443),MONTH(B2443),1)),DATE(YEAR(B2443),MONTH(B2443),1)))</f>
        <v/>
      </c>
      <c r="N2443" s="39">
        <f>IF(L2443&lt;&gt;1,"",IF(J2443="",0,IF(COUNTIFS($J$4:J2443,J2443)&gt;1,1,0)))</f>
        <v/>
      </c>
      <c r="O2443" s="39">
        <f>IF(L2443&lt;&gt;1,"",IF(J2443="",0,IFERROR(MATCH(J2443,'分け方の表'!$M$4:$M$53,0),0)))</f>
        <v/>
      </c>
      <c r="P2443" s="39">
        <f>IF(L2443&lt;&gt;1,"",IF(SUMPRODUCT((COUNTIFS(C2443,"*"&amp;'分け方の表'!$F$4:$F$23&amp;"*")&gt;0)*('分け方の表'!$F$4:$F$23&lt;&gt;"")*'分け方の表'!$I$4:$I$23)=0,99,1+COUNTIFS('分け方の表'!$I$4:$I$23,"&gt;"&amp;SUMPRODUCT((COUNTIFS(C2443,"*"&amp;'分け方の表'!$F$4:$F$23&amp;"*")&gt;0)*('分け方の表'!$F$4:$F$23&lt;&gt;"")*'分け方の表'!$I$4:$I$23))))</f>
        <v/>
      </c>
      <c r="Q2443" s="39">
        <f>IF(L2443&lt;&gt;1,"",IF(P2443&gt;=99,"",INDEX('分け方の表'!$G$4:$G$23,P2443)&amp;""))</f>
        <v/>
      </c>
      <c r="R2443" s="39">
        <f>IF(L2443&lt;&gt;1,"",IF((F2443="収入")*(G2443="給与")*(E2443&lt;&gt;"")*(COUNTIFS('分け方の表'!$J$4:$J$13,E2443)&gt;0),INDEX('分け方の表'!$K$4:$K$13,MATCH(E2443,'分け方の表'!$J$4:$J$13,0))&amp;"",IFERROR(INDEX('分け方の表'!$C$4:$C$103,MATCH(F2443&amp;"|"&amp;G2443,'分け方の表'!$D$4:$D$103,0))&amp;"",IFERROR(INDEX('分け方の表'!$C$4:$C$103,MATCH(F2443&amp;"|（ほか全部）",'分け方の表'!$D$4:$D$103,0))&amp;"","未分類"))))</f>
        <v/>
      </c>
      <c r="S2443" s="39">
        <f>IF(L2443&lt;&gt;1,"",IF(N2443=1,"",IF(IF(O2443&gt;0,INDEX('分け方の表'!$N$4:$N$53,O2443)&amp;"","")&lt;&gt;"",IF(INDEX('分け方の表'!$N$4:$N$53,O2443)="（数えない）","",INDEX('分け方の表'!$N$4:$N$53,O2443)&amp;""),IF(I2443&amp;""="1",IF((Q2443&lt;&gt;"")*(D2443&lt;0)*(IFERROR(INDEX('入力'!$E$30:$E$88,MATCH(Q2443,'入力'!$A$30:$A$88,0)),"")="貯める・増やす"),Q2443,""),IF(A2443&amp;""="0","",IF(Q2443&lt;&gt;"",Q2443,R2443))))))</f>
        <v/>
      </c>
      <c r="T2443" s="56">
        <f>IF(S2443="","",IF(IFERROR(INDEX('入力'!$E$30:$E$88,MATCH(S2443,'入力'!$A$30:$A$88,0)),"")="入るお金",D2443,-D2443))</f>
        <v/>
      </c>
      <c r="U2443" s="39">
        <f>IF(L2443="","",IF(L2443&lt;&gt;1,"見出しなど",IF(N2443=1,"重なり",IF(S2443="",IF(O2443&gt;0,"数えない（直した）",IF(I2443&amp;""="1","振替",IF(A2443&amp;""="0","計算対象外","数えない"))),IF(COUNTIFS('入力'!$A$30:$A$88,S2443)=0,"一覧にない費目",IF(O2443&gt;0,"直した",IF(S2443="未分類","未分類","OK")))))))</f>
        <v/>
      </c>
    </row>
    <row r="2444">
      <c r="A2444" s="40" t="n"/>
      <c r="B2444" s="34" t="n"/>
      <c r="C2444" s="35" t="n"/>
      <c r="D2444" s="36" t="n"/>
      <c r="E2444" s="35" t="n"/>
      <c r="F2444" s="35" t="n"/>
      <c r="G2444" s="35" t="n"/>
      <c r="H2444" s="35" t="n"/>
      <c r="I2444" s="40" t="n"/>
      <c r="J2444" s="35" t="n"/>
      <c r="L2444" s="39">
        <f>IF(B2444="","",IFERROR(YEAR(B2444)*0+D2444*0+1,0))</f>
        <v/>
      </c>
      <c r="M2444" s="55">
        <f>IF(L2444&lt;&gt;1,"",IF(O2444&gt;0,IF(INDEX('分け方の表'!$O$4:$O$53,O2444)&lt;&gt;"",DATE(YEAR(INDEX('分け方の表'!$O$4:$O$53,O2444)),MONTH(INDEX('分け方の表'!$O$4:$O$53,O2444)),1),DATE(YEAR(B2444),MONTH(B2444),1)),DATE(YEAR(B2444),MONTH(B2444),1)))</f>
        <v/>
      </c>
      <c r="N2444" s="39">
        <f>IF(L2444&lt;&gt;1,"",IF(J2444="",0,IF(COUNTIFS($J$4:J2444,J2444)&gt;1,1,0)))</f>
        <v/>
      </c>
      <c r="O2444" s="39">
        <f>IF(L2444&lt;&gt;1,"",IF(J2444="",0,IFERROR(MATCH(J2444,'分け方の表'!$M$4:$M$53,0),0)))</f>
        <v/>
      </c>
      <c r="P2444" s="39">
        <f>IF(L2444&lt;&gt;1,"",IF(SUMPRODUCT((COUNTIFS(C2444,"*"&amp;'分け方の表'!$F$4:$F$23&amp;"*")&gt;0)*('分け方の表'!$F$4:$F$23&lt;&gt;"")*'分け方の表'!$I$4:$I$23)=0,99,1+COUNTIFS('分け方の表'!$I$4:$I$23,"&gt;"&amp;SUMPRODUCT((COUNTIFS(C2444,"*"&amp;'分け方の表'!$F$4:$F$23&amp;"*")&gt;0)*('分け方の表'!$F$4:$F$23&lt;&gt;"")*'分け方の表'!$I$4:$I$23))))</f>
        <v/>
      </c>
      <c r="Q2444" s="39">
        <f>IF(L2444&lt;&gt;1,"",IF(P2444&gt;=99,"",INDEX('分け方の表'!$G$4:$G$23,P2444)&amp;""))</f>
        <v/>
      </c>
      <c r="R2444" s="39">
        <f>IF(L2444&lt;&gt;1,"",IF((F2444="収入")*(G2444="給与")*(E2444&lt;&gt;"")*(COUNTIFS('分け方の表'!$J$4:$J$13,E2444)&gt;0),INDEX('分け方の表'!$K$4:$K$13,MATCH(E2444,'分け方の表'!$J$4:$J$13,0))&amp;"",IFERROR(INDEX('分け方の表'!$C$4:$C$103,MATCH(F2444&amp;"|"&amp;G2444,'分け方の表'!$D$4:$D$103,0))&amp;"",IFERROR(INDEX('分け方の表'!$C$4:$C$103,MATCH(F2444&amp;"|（ほか全部）",'分け方の表'!$D$4:$D$103,0))&amp;"","未分類"))))</f>
        <v/>
      </c>
      <c r="S2444" s="39">
        <f>IF(L2444&lt;&gt;1,"",IF(N2444=1,"",IF(IF(O2444&gt;0,INDEX('分け方の表'!$N$4:$N$53,O2444)&amp;"","")&lt;&gt;"",IF(INDEX('分け方の表'!$N$4:$N$53,O2444)="（数えない）","",INDEX('分け方の表'!$N$4:$N$53,O2444)&amp;""),IF(I2444&amp;""="1",IF((Q2444&lt;&gt;"")*(D2444&lt;0)*(IFERROR(INDEX('入力'!$E$30:$E$88,MATCH(Q2444,'入力'!$A$30:$A$88,0)),"")="貯める・増やす"),Q2444,""),IF(A2444&amp;""="0","",IF(Q2444&lt;&gt;"",Q2444,R2444))))))</f>
        <v/>
      </c>
      <c r="T2444" s="56">
        <f>IF(S2444="","",IF(IFERROR(INDEX('入力'!$E$30:$E$88,MATCH(S2444,'入力'!$A$30:$A$88,0)),"")="入るお金",D2444,-D2444))</f>
        <v/>
      </c>
      <c r="U2444" s="39">
        <f>IF(L2444="","",IF(L2444&lt;&gt;1,"見出しなど",IF(N2444=1,"重なり",IF(S2444="",IF(O2444&gt;0,"数えない（直した）",IF(I2444&amp;""="1","振替",IF(A2444&amp;""="0","計算対象外","数えない"))),IF(COUNTIFS('入力'!$A$30:$A$88,S2444)=0,"一覧にない費目",IF(O2444&gt;0,"直した",IF(S2444="未分類","未分類","OK")))))))</f>
        <v/>
      </c>
    </row>
    <row r="2445">
      <c r="A2445" s="40" t="n"/>
      <c r="B2445" s="34" t="n"/>
      <c r="C2445" s="35" t="n"/>
      <c r="D2445" s="36" t="n"/>
      <c r="E2445" s="35" t="n"/>
      <c r="F2445" s="35" t="n"/>
      <c r="G2445" s="35" t="n"/>
      <c r="H2445" s="35" t="n"/>
      <c r="I2445" s="40" t="n"/>
      <c r="J2445" s="35" t="n"/>
      <c r="L2445" s="39">
        <f>IF(B2445="","",IFERROR(YEAR(B2445)*0+D2445*0+1,0))</f>
        <v/>
      </c>
      <c r="M2445" s="55">
        <f>IF(L2445&lt;&gt;1,"",IF(O2445&gt;0,IF(INDEX('分け方の表'!$O$4:$O$53,O2445)&lt;&gt;"",DATE(YEAR(INDEX('分け方の表'!$O$4:$O$53,O2445)),MONTH(INDEX('分け方の表'!$O$4:$O$53,O2445)),1),DATE(YEAR(B2445),MONTH(B2445),1)),DATE(YEAR(B2445),MONTH(B2445),1)))</f>
        <v/>
      </c>
      <c r="N2445" s="39">
        <f>IF(L2445&lt;&gt;1,"",IF(J2445="",0,IF(COUNTIFS($J$4:J2445,J2445)&gt;1,1,0)))</f>
        <v/>
      </c>
      <c r="O2445" s="39">
        <f>IF(L2445&lt;&gt;1,"",IF(J2445="",0,IFERROR(MATCH(J2445,'分け方の表'!$M$4:$M$53,0),0)))</f>
        <v/>
      </c>
      <c r="P2445" s="39">
        <f>IF(L2445&lt;&gt;1,"",IF(SUMPRODUCT((COUNTIFS(C2445,"*"&amp;'分け方の表'!$F$4:$F$23&amp;"*")&gt;0)*('分け方の表'!$F$4:$F$23&lt;&gt;"")*'分け方の表'!$I$4:$I$23)=0,99,1+COUNTIFS('分け方の表'!$I$4:$I$23,"&gt;"&amp;SUMPRODUCT((COUNTIFS(C2445,"*"&amp;'分け方の表'!$F$4:$F$23&amp;"*")&gt;0)*('分け方の表'!$F$4:$F$23&lt;&gt;"")*'分け方の表'!$I$4:$I$23))))</f>
        <v/>
      </c>
      <c r="Q2445" s="39">
        <f>IF(L2445&lt;&gt;1,"",IF(P2445&gt;=99,"",INDEX('分け方の表'!$G$4:$G$23,P2445)&amp;""))</f>
        <v/>
      </c>
      <c r="R2445" s="39">
        <f>IF(L2445&lt;&gt;1,"",IF((F2445="収入")*(G2445="給与")*(E2445&lt;&gt;"")*(COUNTIFS('分け方の表'!$J$4:$J$13,E2445)&gt;0),INDEX('分け方の表'!$K$4:$K$13,MATCH(E2445,'分け方の表'!$J$4:$J$13,0))&amp;"",IFERROR(INDEX('分け方の表'!$C$4:$C$103,MATCH(F2445&amp;"|"&amp;G2445,'分け方の表'!$D$4:$D$103,0))&amp;"",IFERROR(INDEX('分け方の表'!$C$4:$C$103,MATCH(F2445&amp;"|（ほか全部）",'分け方の表'!$D$4:$D$103,0))&amp;"","未分類"))))</f>
        <v/>
      </c>
      <c r="S2445" s="39">
        <f>IF(L2445&lt;&gt;1,"",IF(N2445=1,"",IF(IF(O2445&gt;0,INDEX('分け方の表'!$N$4:$N$53,O2445)&amp;"","")&lt;&gt;"",IF(INDEX('分け方の表'!$N$4:$N$53,O2445)="（数えない）","",INDEX('分け方の表'!$N$4:$N$53,O2445)&amp;""),IF(I2445&amp;""="1",IF((Q2445&lt;&gt;"")*(D2445&lt;0)*(IFERROR(INDEX('入力'!$E$30:$E$88,MATCH(Q2445,'入力'!$A$30:$A$88,0)),"")="貯める・増やす"),Q2445,""),IF(A2445&amp;""="0","",IF(Q2445&lt;&gt;"",Q2445,R2445))))))</f>
        <v/>
      </c>
      <c r="T2445" s="56">
        <f>IF(S2445="","",IF(IFERROR(INDEX('入力'!$E$30:$E$88,MATCH(S2445,'入力'!$A$30:$A$88,0)),"")="入るお金",D2445,-D2445))</f>
        <v/>
      </c>
      <c r="U2445" s="39">
        <f>IF(L2445="","",IF(L2445&lt;&gt;1,"見出しなど",IF(N2445=1,"重なり",IF(S2445="",IF(O2445&gt;0,"数えない（直した）",IF(I2445&amp;""="1","振替",IF(A2445&amp;""="0","計算対象外","数えない"))),IF(COUNTIFS('入力'!$A$30:$A$88,S2445)=0,"一覧にない費目",IF(O2445&gt;0,"直した",IF(S2445="未分類","未分類","OK")))))))</f>
        <v/>
      </c>
    </row>
    <row r="2446">
      <c r="A2446" s="40" t="n"/>
      <c r="B2446" s="34" t="n"/>
      <c r="C2446" s="35" t="n"/>
      <c r="D2446" s="36" t="n"/>
      <c r="E2446" s="35" t="n"/>
      <c r="F2446" s="35" t="n"/>
      <c r="G2446" s="35" t="n"/>
      <c r="H2446" s="35" t="n"/>
      <c r="I2446" s="40" t="n"/>
      <c r="J2446" s="35" t="n"/>
      <c r="L2446" s="39">
        <f>IF(B2446="","",IFERROR(YEAR(B2446)*0+D2446*0+1,0))</f>
        <v/>
      </c>
      <c r="M2446" s="55">
        <f>IF(L2446&lt;&gt;1,"",IF(O2446&gt;0,IF(INDEX('分け方の表'!$O$4:$O$53,O2446)&lt;&gt;"",DATE(YEAR(INDEX('分け方の表'!$O$4:$O$53,O2446)),MONTH(INDEX('分け方の表'!$O$4:$O$53,O2446)),1),DATE(YEAR(B2446),MONTH(B2446),1)),DATE(YEAR(B2446),MONTH(B2446),1)))</f>
        <v/>
      </c>
      <c r="N2446" s="39">
        <f>IF(L2446&lt;&gt;1,"",IF(J2446="",0,IF(COUNTIFS($J$4:J2446,J2446)&gt;1,1,0)))</f>
        <v/>
      </c>
      <c r="O2446" s="39">
        <f>IF(L2446&lt;&gt;1,"",IF(J2446="",0,IFERROR(MATCH(J2446,'分け方の表'!$M$4:$M$53,0),0)))</f>
        <v/>
      </c>
      <c r="P2446" s="39">
        <f>IF(L2446&lt;&gt;1,"",IF(SUMPRODUCT((COUNTIFS(C2446,"*"&amp;'分け方の表'!$F$4:$F$23&amp;"*")&gt;0)*('分け方の表'!$F$4:$F$23&lt;&gt;"")*'分け方の表'!$I$4:$I$23)=0,99,1+COUNTIFS('分け方の表'!$I$4:$I$23,"&gt;"&amp;SUMPRODUCT((COUNTIFS(C2446,"*"&amp;'分け方の表'!$F$4:$F$23&amp;"*")&gt;0)*('分け方の表'!$F$4:$F$23&lt;&gt;"")*'分け方の表'!$I$4:$I$23))))</f>
        <v/>
      </c>
      <c r="Q2446" s="39">
        <f>IF(L2446&lt;&gt;1,"",IF(P2446&gt;=99,"",INDEX('分け方の表'!$G$4:$G$23,P2446)&amp;""))</f>
        <v/>
      </c>
      <c r="R2446" s="39">
        <f>IF(L2446&lt;&gt;1,"",IF((F2446="収入")*(G2446="給与")*(E2446&lt;&gt;"")*(COUNTIFS('分け方の表'!$J$4:$J$13,E2446)&gt;0),INDEX('分け方の表'!$K$4:$K$13,MATCH(E2446,'分け方の表'!$J$4:$J$13,0))&amp;"",IFERROR(INDEX('分け方の表'!$C$4:$C$103,MATCH(F2446&amp;"|"&amp;G2446,'分け方の表'!$D$4:$D$103,0))&amp;"",IFERROR(INDEX('分け方の表'!$C$4:$C$103,MATCH(F2446&amp;"|（ほか全部）",'分け方の表'!$D$4:$D$103,0))&amp;"","未分類"))))</f>
        <v/>
      </c>
      <c r="S2446" s="39">
        <f>IF(L2446&lt;&gt;1,"",IF(N2446=1,"",IF(IF(O2446&gt;0,INDEX('分け方の表'!$N$4:$N$53,O2446)&amp;"","")&lt;&gt;"",IF(INDEX('分け方の表'!$N$4:$N$53,O2446)="（数えない）","",INDEX('分け方の表'!$N$4:$N$53,O2446)&amp;""),IF(I2446&amp;""="1",IF((Q2446&lt;&gt;"")*(D2446&lt;0)*(IFERROR(INDEX('入力'!$E$30:$E$88,MATCH(Q2446,'入力'!$A$30:$A$88,0)),"")="貯める・増やす"),Q2446,""),IF(A2446&amp;""="0","",IF(Q2446&lt;&gt;"",Q2446,R2446))))))</f>
        <v/>
      </c>
      <c r="T2446" s="56">
        <f>IF(S2446="","",IF(IFERROR(INDEX('入力'!$E$30:$E$88,MATCH(S2446,'入力'!$A$30:$A$88,0)),"")="入るお金",D2446,-D2446))</f>
        <v/>
      </c>
      <c r="U2446" s="39">
        <f>IF(L2446="","",IF(L2446&lt;&gt;1,"見出しなど",IF(N2446=1,"重なり",IF(S2446="",IF(O2446&gt;0,"数えない（直した）",IF(I2446&amp;""="1","振替",IF(A2446&amp;""="0","計算対象外","数えない"))),IF(COUNTIFS('入力'!$A$30:$A$88,S2446)=0,"一覧にない費目",IF(O2446&gt;0,"直した",IF(S2446="未分類","未分類","OK")))))))</f>
        <v/>
      </c>
    </row>
    <row r="2447">
      <c r="A2447" s="40" t="n"/>
      <c r="B2447" s="34" t="n"/>
      <c r="C2447" s="35" t="n"/>
      <c r="D2447" s="36" t="n"/>
      <c r="E2447" s="35" t="n"/>
      <c r="F2447" s="35" t="n"/>
      <c r="G2447" s="35" t="n"/>
      <c r="H2447" s="35" t="n"/>
      <c r="I2447" s="40" t="n"/>
      <c r="J2447" s="35" t="n"/>
      <c r="L2447" s="39">
        <f>IF(B2447="","",IFERROR(YEAR(B2447)*0+D2447*0+1,0))</f>
        <v/>
      </c>
      <c r="M2447" s="55">
        <f>IF(L2447&lt;&gt;1,"",IF(O2447&gt;0,IF(INDEX('分け方の表'!$O$4:$O$53,O2447)&lt;&gt;"",DATE(YEAR(INDEX('分け方の表'!$O$4:$O$53,O2447)),MONTH(INDEX('分け方の表'!$O$4:$O$53,O2447)),1),DATE(YEAR(B2447),MONTH(B2447),1)),DATE(YEAR(B2447),MONTH(B2447),1)))</f>
        <v/>
      </c>
      <c r="N2447" s="39">
        <f>IF(L2447&lt;&gt;1,"",IF(J2447="",0,IF(COUNTIFS($J$4:J2447,J2447)&gt;1,1,0)))</f>
        <v/>
      </c>
      <c r="O2447" s="39">
        <f>IF(L2447&lt;&gt;1,"",IF(J2447="",0,IFERROR(MATCH(J2447,'分け方の表'!$M$4:$M$53,0),0)))</f>
        <v/>
      </c>
      <c r="P2447" s="39">
        <f>IF(L2447&lt;&gt;1,"",IF(SUMPRODUCT((COUNTIFS(C2447,"*"&amp;'分け方の表'!$F$4:$F$23&amp;"*")&gt;0)*('分け方の表'!$F$4:$F$23&lt;&gt;"")*'分け方の表'!$I$4:$I$23)=0,99,1+COUNTIFS('分け方の表'!$I$4:$I$23,"&gt;"&amp;SUMPRODUCT((COUNTIFS(C2447,"*"&amp;'分け方の表'!$F$4:$F$23&amp;"*")&gt;0)*('分け方の表'!$F$4:$F$23&lt;&gt;"")*'分け方の表'!$I$4:$I$23))))</f>
        <v/>
      </c>
      <c r="Q2447" s="39">
        <f>IF(L2447&lt;&gt;1,"",IF(P2447&gt;=99,"",INDEX('分け方の表'!$G$4:$G$23,P2447)&amp;""))</f>
        <v/>
      </c>
      <c r="R2447" s="39">
        <f>IF(L2447&lt;&gt;1,"",IF((F2447="収入")*(G2447="給与")*(E2447&lt;&gt;"")*(COUNTIFS('分け方の表'!$J$4:$J$13,E2447)&gt;0),INDEX('分け方の表'!$K$4:$K$13,MATCH(E2447,'分け方の表'!$J$4:$J$13,0))&amp;"",IFERROR(INDEX('分け方の表'!$C$4:$C$103,MATCH(F2447&amp;"|"&amp;G2447,'分け方の表'!$D$4:$D$103,0))&amp;"",IFERROR(INDEX('分け方の表'!$C$4:$C$103,MATCH(F2447&amp;"|（ほか全部）",'分け方の表'!$D$4:$D$103,0))&amp;"","未分類"))))</f>
        <v/>
      </c>
      <c r="S2447" s="39">
        <f>IF(L2447&lt;&gt;1,"",IF(N2447=1,"",IF(IF(O2447&gt;0,INDEX('分け方の表'!$N$4:$N$53,O2447)&amp;"","")&lt;&gt;"",IF(INDEX('分け方の表'!$N$4:$N$53,O2447)="（数えない）","",INDEX('分け方の表'!$N$4:$N$53,O2447)&amp;""),IF(I2447&amp;""="1",IF((Q2447&lt;&gt;"")*(D2447&lt;0)*(IFERROR(INDEX('入力'!$E$30:$E$88,MATCH(Q2447,'入力'!$A$30:$A$88,0)),"")="貯める・増やす"),Q2447,""),IF(A2447&amp;""="0","",IF(Q2447&lt;&gt;"",Q2447,R2447))))))</f>
        <v/>
      </c>
      <c r="T2447" s="56">
        <f>IF(S2447="","",IF(IFERROR(INDEX('入力'!$E$30:$E$88,MATCH(S2447,'入力'!$A$30:$A$88,0)),"")="入るお金",D2447,-D2447))</f>
        <v/>
      </c>
      <c r="U2447" s="39">
        <f>IF(L2447="","",IF(L2447&lt;&gt;1,"見出しなど",IF(N2447=1,"重なり",IF(S2447="",IF(O2447&gt;0,"数えない（直した）",IF(I2447&amp;""="1","振替",IF(A2447&amp;""="0","計算対象外","数えない"))),IF(COUNTIFS('入力'!$A$30:$A$88,S2447)=0,"一覧にない費目",IF(O2447&gt;0,"直した",IF(S2447="未分類","未分類","OK")))))))</f>
        <v/>
      </c>
    </row>
    <row r="2448">
      <c r="A2448" s="40" t="n"/>
      <c r="B2448" s="34" t="n"/>
      <c r="C2448" s="35" t="n"/>
      <c r="D2448" s="36" t="n"/>
      <c r="E2448" s="35" t="n"/>
      <c r="F2448" s="35" t="n"/>
      <c r="G2448" s="35" t="n"/>
      <c r="H2448" s="35" t="n"/>
      <c r="I2448" s="40" t="n"/>
      <c r="J2448" s="35" t="n"/>
      <c r="L2448" s="39">
        <f>IF(B2448="","",IFERROR(YEAR(B2448)*0+D2448*0+1,0))</f>
        <v/>
      </c>
      <c r="M2448" s="55">
        <f>IF(L2448&lt;&gt;1,"",IF(O2448&gt;0,IF(INDEX('分け方の表'!$O$4:$O$53,O2448)&lt;&gt;"",DATE(YEAR(INDEX('分け方の表'!$O$4:$O$53,O2448)),MONTH(INDEX('分け方の表'!$O$4:$O$53,O2448)),1),DATE(YEAR(B2448),MONTH(B2448),1)),DATE(YEAR(B2448),MONTH(B2448),1)))</f>
        <v/>
      </c>
      <c r="N2448" s="39">
        <f>IF(L2448&lt;&gt;1,"",IF(J2448="",0,IF(COUNTIFS($J$4:J2448,J2448)&gt;1,1,0)))</f>
        <v/>
      </c>
      <c r="O2448" s="39">
        <f>IF(L2448&lt;&gt;1,"",IF(J2448="",0,IFERROR(MATCH(J2448,'分け方の表'!$M$4:$M$53,0),0)))</f>
        <v/>
      </c>
      <c r="P2448" s="39">
        <f>IF(L2448&lt;&gt;1,"",IF(SUMPRODUCT((COUNTIFS(C2448,"*"&amp;'分け方の表'!$F$4:$F$23&amp;"*")&gt;0)*('分け方の表'!$F$4:$F$23&lt;&gt;"")*'分け方の表'!$I$4:$I$23)=0,99,1+COUNTIFS('分け方の表'!$I$4:$I$23,"&gt;"&amp;SUMPRODUCT((COUNTIFS(C2448,"*"&amp;'分け方の表'!$F$4:$F$23&amp;"*")&gt;0)*('分け方の表'!$F$4:$F$23&lt;&gt;"")*'分け方の表'!$I$4:$I$23))))</f>
        <v/>
      </c>
      <c r="Q2448" s="39">
        <f>IF(L2448&lt;&gt;1,"",IF(P2448&gt;=99,"",INDEX('分け方の表'!$G$4:$G$23,P2448)&amp;""))</f>
        <v/>
      </c>
      <c r="R2448" s="39">
        <f>IF(L2448&lt;&gt;1,"",IF((F2448="収入")*(G2448="給与")*(E2448&lt;&gt;"")*(COUNTIFS('分け方の表'!$J$4:$J$13,E2448)&gt;0),INDEX('分け方の表'!$K$4:$K$13,MATCH(E2448,'分け方の表'!$J$4:$J$13,0))&amp;"",IFERROR(INDEX('分け方の表'!$C$4:$C$103,MATCH(F2448&amp;"|"&amp;G2448,'分け方の表'!$D$4:$D$103,0))&amp;"",IFERROR(INDEX('分け方の表'!$C$4:$C$103,MATCH(F2448&amp;"|（ほか全部）",'分け方の表'!$D$4:$D$103,0))&amp;"","未分類"))))</f>
        <v/>
      </c>
      <c r="S2448" s="39">
        <f>IF(L2448&lt;&gt;1,"",IF(N2448=1,"",IF(IF(O2448&gt;0,INDEX('分け方の表'!$N$4:$N$53,O2448)&amp;"","")&lt;&gt;"",IF(INDEX('分け方の表'!$N$4:$N$53,O2448)="（数えない）","",INDEX('分け方の表'!$N$4:$N$53,O2448)&amp;""),IF(I2448&amp;""="1",IF((Q2448&lt;&gt;"")*(D2448&lt;0)*(IFERROR(INDEX('入力'!$E$30:$E$88,MATCH(Q2448,'入力'!$A$30:$A$88,0)),"")="貯める・増やす"),Q2448,""),IF(A2448&amp;""="0","",IF(Q2448&lt;&gt;"",Q2448,R2448))))))</f>
        <v/>
      </c>
      <c r="T2448" s="56">
        <f>IF(S2448="","",IF(IFERROR(INDEX('入力'!$E$30:$E$88,MATCH(S2448,'入力'!$A$30:$A$88,0)),"")="入るお金",D2448,-D2448))</f>
        <v/>
      </c>
      <c r="U2448" s="39">
        <f>IF(L2448="","",IF(L2448&lt;&gt;1,"見出しなど",IF(N2448=1,"重なり",IF(S2448="",IF(O2448&gt;0,"数えない（直した）",IF(I2448&amp;""="1","振替",IF(A2448&amp;""="0","計算対象外","数えない"))),IF(COUNTIFS('入力'!$A$30:$A$88,S2448)=0,"一覧にない費目",IF(O2448&gt;0,"直した",IF(S2448="未分類","未分類","OK")))))))</f>
        <v/>
      </c>
    </row>
    <row r="2449">
      <c r="A2449" s="40" t="n"/>
      <c r="B2449" s="34" t="n"/>
      <c r="C2449" s="35" t="n"/>
      <c r="D2449" s="36" t="n"/>
      <c r="E2449" s="35" t="n"/>
      <c r="F2449" s="35" t="n"/>
      <c r="G2449" s="35" t="n"/>
      <c r="H2449" s="35" t="n"/>
      <c r="I2449" s="40" t="n"/>
      <c r="J2449" s="35" t="n"/>
      <c r="L2449" s="39">
        <f>IF(B2449="","",IFERROR(YEAR(B2449)*0+D2449*0+1,0))</f>
        <v/>
      </c>
      <c r="M2449" s="55">
        <f>IF(L2449&lt;&gt;1,"",IF(O2449&gt;0,IF(INDEX('分け方の表'!$O$4:$O$53,O2449)&lt;&gt;"",DATE(YEAR(INDEX('分け方の表'!$O$4:$O$53,O2449)),MONTH(INDEX('分け方の表'!$O$4:$O$53,O2449)),1),DATE(YEAR(B2449),MONTH(B2449),1)),DATE(YEAR(B2449),MONTH(B2449),1)))</f>
        <v/>
      </c>
      <c r="N2449" s="39">
        <f>IF(L2449&lt;&gt;1,"",IF(J2449="",0,IF(COUNTIFS($J$4:J2449,J2449)&gt;1,1,0)))</f>
        <v/>
      </c>
      <c r="O2449" s="39">
        <f>IF(L2449&lt;&gt;1,"",IF(J2449="",0,IFERROR(MATCH(J2449,'分け方の表'!$M$4:$M$53,0),0)))</f>
        <v/>
      </c>
      <c r="P2449" s="39">
        <f>IF(L2449&lt;&gt;1,"",IF(SUMPRODUCT((COUNTIFS(C2449,"*"&amp;'分け方の表'!$F$4:$F$23&amp;"*")&gt;0)*('分け方の表'!$F$4:$F$23&lt;&gt;"")*'分け方の表'!$I$4:$I$23)=0,99,1+COUNTIFS('分け方の表'!$I$4:$I$23,"&gt;"&amp;SUMPRODUCT((COUNTIFS(C2449,"*"&amp;'分け方の表'!$F$4:$F$23&amp;"*")&gt;0)*('分け方の表'!$F$4:$F$23&lt;&gt;"")*'分け方の表'!$I$4:$I$23))))</f>
        <v/>
      </c>
      <c r="Q2449" s="39">
        <f>IF(L2449&lt;&gt;1,"",IF(P2449&gt;=99,"",INDEX('分け方の表'!$G$4:$G$23,P2449)&amp;""))</f>
        <v/>
      </c>
      <c r="R2449" s="39">
        <f>IF(L2449&lt;&gt;1,"",IF((F2449="収入")*(G2449="給与")*(E2449&lt;&gt;"")*(COUNTIFS('分け方の表'!$J$4:$J$13,E2449)&gt;0),INDEX('分け方の表'!$K$4:$K$13,MATCH(E2449,'分け方の表'!$J$4:$J$13,0))&amp;"",IFERROR(INDEX('分け方の表'!$C$4:$C$103,MATCH(F2449&amp;"|"&amp;G2449,'分け方の表'!$D$4:$D$103,0))&amp;"",IFERROR(INDEX('分け方の表'!$C$4:$C$103,MATCH(F2449&amp;"|（ほか全部）",'分け方の表'!$D$4:$D$103,0))&amp;"","未分類"))))</f>
        <v/>
      </c>
      <c r="S2449" s="39">
        <f>IF(L2449&lt;&gt;1,"",IF(N2449=1,"",IF(IF(O2449&gt;0,INDEX('分け方の表'!$N$4:$N$53,O2449)&amp;"","")&lt;&gt;"",IF(INDEX('分け方の表'!$N$4:$N$53,O2449)="（数えない）","",INDEX('分け方の表'!$N$4:$N$53,O2449)&amp;""),IF(I2449&amp;""="1",IF((Q2449&lt;&gt;"")*(D2449&lt;0)*(IFERROR(INDEX('入力'!$E$30:$E$88,MATCH(Q2449,'入力'!$A$30:$A$88,0)),"")="貯める・増やす"),Q2449,""),IF(A2449&amp;""="0","",IF(Q2449&lt;&gt;"",Q2449,R2449))))))</f>
        <v/>
      </c>
      <c r="T2449" s="56">
        <f>IF(S2449="","",IF(IFERROR(INDEX('入力'!$E$30:$E$88,MATCH(S2449,'入力'!$A$30:$A$88,0)),"")="入るお金",D2449,-D2449))</f>
        <v/>
      </c>
      <c r="U2449" s="39">
        <f>IF(L2449="","",IF(L2449&lt;&gt;1,"見出しなど",IF(N2449=1,"重なり",IF(S2449="",IF(O2449&gt;0,"数えない（直した）",IF(I2449&amp;""="1","振替",IF(A2449&amp;""="0","計算対象外","数えない"))),IF(COUNTIFS('入力'!$A$30:$A$88,S2449)=0,"一覧にない費目",IF(O2449&gt;0,"直した",IF(S2449="未分類","未分類","OK")))))))</f>
        <v/>
      </c>
    </row>
    <row r="2450">
      <c r="A2450" s="40" t="n"/>
      <c r="B2450" s="34" t="n"/>
      <c r="C2450" s="35" t="n"/>
      <c r="D2450" s="36" t="n"/>
      <c r="E2450" s="35" t="n"/>
      <c r="F2450" s="35" t="n"/>
      <c r="G2450" s="35" t="n"/>
      <c r="H2450" s="35" t="n"/>
      <c r="I2450" s="40" t="n"/>
      <c r="J2450" s="35" t="n"/>
      <c r="L2450" s="39">
        <f>IF(B2450="","",IFERROR(YEAR(B2450)*0+D2450*0+1,0))</f>
        <v/>
      </c>
      <c r="M2450" s="55">
        <f>IF(L2450&lt;&gt;1,"",IF(O2450&gt;0,IF(INDEX('分け方の表'!$O$4:$O$53,O2450)&lt;&gt;"",DATE(YEAR(INDEX('分け方の表'!$O$4:$O$53,O2450)),MONTH(INDEX('分け方の表'!$O$4:$O$53,O2450)),1),DATE(YEAR(B2450),MONTH(B2450),1)),DATE(YEAR(B2450),MONTH(B2450),1)))</f>
        <v/>
      </c>
      <c r="N2450" s="39">
        <f>IF(L2450&lt;&gt;1,"",IF(J2450="",0,IF(COUNTIFS($J$4:J2450,J2450)&gt;1,1,0)))</f>
        <v/>
      </c>
      <c r="O2450" s="39">
        <f>IF(L2450&lt;&gt;1,"",IF(J2450="",0,IFERROR(MATCH(J2450,'分け方の表'!$M$4:$M$53,0),0)))</f>
        <v/>
      </c>
      <c r="P2450" s="39">
        <f>IF(L2450&lt;&gt;1,"",IF(SUMPRODUCT((COUNTIFS(C2450,"*"&amp;'分け方の表'!$F$4:$F$23&amp;"*")&gt;0)*('分け方の表'!$F$4:$F$23&lt;&gt;"")*'分け方の表'!$I$4:$I$23)=0,99,1+COUNTIFS('分け方の表'!$I$4:$I$23,"&gt;"&amp;SUMPRODUCT((COUNTIFS(C2450,"*"&amp;'分け方の表'!$F$4:$F$23&amp;"*")&gt;0)*('分け方の表'!$F$4:$F$23&lt;&gt;"")*'分け方の表'!$I$4:$I$23))))</f>
        <v/>
      </c>
      <c r="Q2450" s="39">
        <f>IF(L2450&lt;&gt;1,"",IF(P2450&gt;=99,"",INDEX('分け方の表'!$G$4:$G$23,P2450)&amp;""))</f>
        <v/>
      </c>
      <c r="R2450" s="39">
        <f>IF(L2450&lt;&gt;1,"",IF((F2450="収入")*(G2450="給与")*(E2450&lt;&gt;"")*(COUNTIFS('分け方の表'!$J$4:$J$13,E2450)&gt;0),INDEX('分け方の表'!$K$4:$K$13,MATCH(E2450,'分け方の表'!$J$4:$J$13,0))&amp;"",IFERROR(INDEX('分け方の表'!$C$4:$C$103,MATCH(F2450&amp;"|"&amp;G2450,'分け方の表'!$D$4:$D$103,0))&amp;"",IFERROR(INDEX('分け方の表'!$C$4:$C$103,MATCH(F2450&amp;"|（ほか全部）",'分け方の表'!$D$4:$D$103,0))&amp;"","未分類"))))</f>
        <v/>
      </c>
      <c r="S2450" s="39">
        <f>IF(L2450&lt;&gt;1,"",IF(N2450=1,"",IF(IF(O2450&gt;0,INDEX('分け方の表'!$N$4:$N$53,O2450)&amp;"","")&lt;&gt;"",IF(INDEX('分け方の表'!$N$4:$N$53,O2450)="（数えない）","",INDEX('分け方の表'!$N$4:$N$53,O2450)&amp;""),IF(I2450&amp;""="1",IF((Q2450&lt;&gt;"")*(D2450&lt;0)*(IFERROR(INDEX('入力'!$E$30:$E$88,MATCH(Q2450,'入力'!$A$30:$A$88,0)),"")="貯める・増やす"),Q2450,""),IF(A2450&amp;""="0","",IF(Q2450&lt;&gt;"",Q2450,R2450))))))</f>
        <v/>
      </c>
      <c r="T2450" s="56">
        <f>IF(S2450="","",IF(IFERROR(INDEX('入力'!$E$30:$E$88,MATCH(S2450,'入力'!$A$30:$A$88,0)),"")="入るお金",D2450,-D2450))</f>
        <v/>
      </c>
      <c r="U2450" s="39">
        <f>IF(L2450="","",IF(L2450&lt;&gt;1,"見出しなど",IF(N2450=1,"重なり",IF(S2450="",IF(O2450&gt;0,"数えない（直した）",IF(I2450&amp;""="1","振替",IF(A2450&amp;""="0","計算対象外","数えない"))),IF(COUNTIFS('入力'!$A$30:$A$88,S2450)=0,"一覧にない費目",IF(O2450&gt;0,"直した",IF(S2450="未分類","未分類","OK")))))))</f>
        <v/>
      </c>
    </row>
    <row r="2451">
      <c r="A2451" s="40" t="n"/>
      <c r="B2451" s="34" t="n"/>
      <c r="C2451" s="35" t="n"/>
      <c r="D2451" s="36" t="n"/>
      <c r="E2451" s="35" t="n"/>
      <c r="F2451" s="35" t="n"/>
      <c r="G2451" s="35" t="n"/>
      <c r="H2451" s="35" t="n"/>
      <c r="I2451" s="40" t="n"/>
      <c r="J2451" s="35" t="n"/>
      <c r="L2451" s="39">
        <f>IF(B2451="","",IFERROR(YEAR(B2451)*0+D2451*0+1,0))</f>
        <v/>
      </c>
      <c r="M2451" s="55">
        <f>IF(L2451&lt;&gt;1,"",IF(O2451&gt;0,IF(INDEX('分け方の表'!$O$4:$O$53,O2451)&lt;&gt;"",DATE(YEAR(INDEX('分け方の表'!$O$4:$O$53,O2451)),MONTH(INDEX('分け方の表'!$O$4:$O$53,O2451)),1),DATE(YEAR(B2451),MONTH(B2451),1)),DATE(YEAR(B2451),MONTH(B2451),1)))</f>
        <v/>
      </c>
      <c r="N2451" s="39">
        <f>IF(L2451&lt;&gt;1,"",IF(J2451="",0,IF(COUNTIFS($J$4:J2451,J2451)&gt;1,1,0)))</f>
        <v/>
      </c>
      <c r="O2451" s="39">
        <f>IF(L2451&lt;&gt;1,"",IF(J2451="",0,IFERROR(MATCH(J2451,'分け方の表'!$M$4:$M$53,0),0)))</f>
        <v/>
      </c>
      <c r="P2451" s="39">
        <f>IF(L2451&lt;&gt;1,"",IF(SUMPRODUCT((COUNTIFS(C2451,"*"&amp;'分け方の表'!$F$4:$F$23&amp;"*")&gt;0)*('分け方の表'!$F$4:$F$23&lt;&gt;"")*'分け方の表'!$I$4:$I$23)=0,99,1+COUNTIFS('分け方の表'!$I$4:$I$23,"&gt;"&amp;SUMPRODUCT((COUNTIFS(C2451,"*"&amp;'分け方の表'!$F$4:$F$23&amp;"*")&gt;0)*('分け方の表'!$F$4:$F$23&lt;&gt;"")*'分け方の表'!$I$4:$I$23))))</f>
        <v/>
      </c>
      <c r="Q2451" s="39">
        <f>IF(L2451&lt;&gt;1,"",IF(P2451&gt;=99,"",INDEX('分け方の表'!$G$4:$G$23,P2451)&amp;""))</f>
        <v/>
      </c>
      <c r="R2451" s="39">
        <f>IF(L2451&lt;&gt;1,"",IF((F2451="収入")*(G2451="給与")*(E2451&lt;&gt;"")*(COUNTIFS('分け方の表'!$J$4:$J$13,E2451)&gt;0),INDEX('分け方の表'!$K$4:$K$13,MATCH(E2451,'分け方の表'!$J$4:$J$13,0))&amp;"",IFERROR(INDEX('分け方の表'!$C$4:$C$103,MATCH(F2451&amp;"|"&amp;G2451,'分け方の表'!$D$4:$D$103,0))&amp;"",IFERROR(INDEX('分け方の表'!$C$4:$C$103,MATCH(F2451&amp;"|（ほか全部）",'分け方の表'!$D$4:$D$103,0))&amp;"","未分類"))))</f>
        <v/>
      </c>
      <c r="S2451" s="39">
        <f>IF(L2451&lt;&gt;1,"",IF(N2451=1,"",IF(IF(O2451&gt;0,INDEX('分け方の表'!$N$4:$N$53,O2451)&amp;"","")&lt;&gt;"",IF(INDEX('分け方の表'!$N$4:$N$53,O2451)="（数えない）","",INDEX('分け方の表'!$N$4:$N$53,O2451)&amp;""),IF(I2451&amp;""="1",IF((Q2451&lt;&gt;"")*(D2451&lt;0)*(IFERROR(INDEX('入力'!$E$30:$E$88,MATCH(Q2451,'入力'!$A$30:$A$88,0)),"")="貯める・増やす"),Q2451,""),IF(A2451&amp;""="0","",IF(Q2451&lt;&gt;"",Q2451,R2451))))))</f>
        <v/>
      </c>
      <c r="T2451" s="56">
        <f>IF(S2451="","",IF(IFERROR(INDEX('入力'!$E$30:$E$88,MATCH(S2451,'入力'!$A$30:$A$88,0)),"")="入るお金",D2451,-D2451))</f>
        <v/>
      </c>
      <c r="U2451" s="39">
        <f>IF(L2451="","",IF(L2451&lt;&gt;1,"見出しなど",IF(N2451=1,"重なり",IF(S2451="",IF(O2451&gt;0,"数えない（直した）",IF(I2451&amp;""="1","振替",IF(A2451&amp;""="0","計算対象外","数えない"))),IF(COUNTIFS('入力'!$A$30:$A$88,S2451)=0,"一覧にない費目",IF(O2451&gt;0,"直した",IF(S2451="未分類","未分類","OK")))))))</f>
        <v/>
      </c>
    </row>
    <row r="2452">
      <c r="A2452" s="40" t="n"/>
      <c r="B2452" s="34" t="n"/>
      <c r="C2452" s="35" t="n"/>
      <c r="D2452" s="36" t="n"/>
      <c r="E2452" s="35" t="n"/>
      <c r="F2452" s="35" t="n"/>
      <c r="G2452" s="35" t="n"/>
      <c r="H2452" s="35" t="n"/>
      <c r="I2452" s="40" t="n"/>
      <c r="J2452" s="35" t="n"/>
      <c r="L2452" s="39">
        <f>IF(B2452="","",IFERROR(YEAR(B2452)*0+D2452*0+1,0))</f>
        <v/>
      </c>
      <c r="M2452" s="55">
        <f>IF(L2452&lt;&gt;1,"",IF(O2452&gt;0,IF(INDEX('分け方の表'!$O$4:$O$53,O2452)&lt;&gt;"",DATE(YEAR(INDEX('分け方の表'!$O$4:$O$53,O2452)),MONTH(INDEX('分け方の表'!$O$4:$O$53,O2452)),1),DATE(YEAR(B2452),MONTH(B2452),1)),DATE(YEAR(B2452),MONTH(B2452),1)))</f>
        <v/>
      </c>
      <c r="N2452" s="39">
        <f>IF(L2452&lt;&gt;1,"",IF(J2452="",0,IF(COUNTIFS($J$4:J2452,J2452)&gt;1,1,0)))</f>
        <v/>
      </c>
      <c r="O2452" s="39">
        <f>IF(L2452&lt;&gt;1,"",IF(J2452="",0,IFERROR(MATCH(J2452,'分け方の表'!$M$4:$M$53,0),0)))</f>
        <v/>
      </c>
      <c r="P2452" s="39">
        <f>IF(L2452&lt;&gt;1,"",IF(SUMPRODUCT((COUNTIFS(C2452,"*"&amp;'分け方の表'!$F$4:$F$23&amp;"*")&gt;0)*('分け方の表'!$F$4:$F$23&lt;&gt;"")*'分け方の表'!$I$4:$I$23)=0,99,1+COUNTIFS('分け方の表'!$I$4:$I$23,"&gt;"&amp;SUMPRODUCT((COUNTIFS(C2452,"*"&amp;'分け方の表'!$F$4:$F$23&amp;"*")&gt;0)*('分け方の表'!$F$4:$F$23&lt;&gt;"")*'分け方の表'!$I$4:$I$23))))</f>
        <v/>
      </c>
      <c r="Q2452" s="39">
        <f>IF(L2452&lt;&gt;1,"",IF(P2452&gt;=99,"",INDEX('分け方の表'!$G$4:$G$23,P2452)&amp;""))</f>
        <v/>
      </c>
      <c r="R2452" s="39">
        <f>IF(L2452&lt;&gt;1,"",IF((F2452="収入")*(G2452="給与")*(E2452&lt;&gt;"")*(COUNTIFS('分け方の表'!$J$4:$J$13,E2452)&gt;0),INDEX('分け方の表'!$K$4:$K$13,MATCH(E2452,'分け方の表'!$J$4:$J$13,0))&amp;"",IFERROR(INDEX('分け方の表'!$C$4:$C$103,MATCH(F2452&amp;"|"&amp;G2452,'分け方の表'!$D$4:$D$103,0))&amp;"",IFERROR(INDEX('分け方の表'!$C$4:$C$103,MATCH(F2452&amp;"|（ほか全部）",'分け方の表'!$D$4:$D$103,0))&amp;"","未分類"))))</f>
        <v/>
      </c>
      <c r="S2452" s="39">
        <f>IF(L2452&lt;&gt;1,"",IF(N2452=1,"",IF(IF(O2452&gt;0,INDEX('分け方の表'!$N$4:$N$53,O2452)&amp;"","")&lt;&gt;"",IF(INDEX('分け方の表'!$N$4:$N$53,O2452)="（数えない）","",INDEX('分け方の表'!$N$4:$N$53,O2452)&amp;""),IF(I2452&amp;""="1",IF((Q2452&lt;&gt;"")*(D2452&lt;0)*(IFERROR(INDEX('入力'!$E$30:$E$88,MATCH(Q2452,'入力'!$A$30:$A$88,0)),"")="貯める・増やす"),Q2452,""),IF(A2452&amp;""="0","",IF(Q2452&lt;&gt;"",Q2452,R2452))))))</f>
        <v/>
      </c>
      <c r="T2452" s="56">
        <f>IF(S2452="","",IF(IFERROR(INDEX('入力'!$E$30:$E$88,MATCH(S2452,'入力'!$A$30:$A$88,0)),"")="入るお金",D2452,-D2452))</f>
        <v/>
      </c>
      <c r="U2452" s="39">
        <f>IF(L2452="","",IF(L2452&lt;&gt;1,"見出しなど",IF(N2452=1,"重なり",IF(S2452="",IF(O2452&gt;0,"数えない（直した）",IF(I2452&amp;""="1","振替",IF(A2452&amp;""="0","計算対象外","数えない"))),IF(COUNTIFS('入力'!$A$30:$A$88,S2452)=0,"一覧にない費目",IF(O2452&gt;0,"直した",IF(S2452="未分類","未分類","OK")))))))</f>
        <v/>
      </c>
    </row>
    <row r="2453">
      <c r="A2453" s="40" t="n"/>
      <c r="B2453" s="34" t="n"/>
      <c r="C2453" s="35" t="n"/>
      <c r="D2453" s="36" t="n"/>
      <c r="E2453" s="35" t="n"/>
      <c r="F2453" s="35" t="n"/>
      <c r="G2453" s="35" t="n"/>
      <c r="H2453" s="35" t="n"/>
      <c r="I2453" s="40" t="n"/>
      <c r="J2453" s="35" t="n"/>
      <c r="L2453" s="39">
        <f>IF(B2453="","",IFERROR(YEAR(B2453)*0+D2453*0+1,0))</f>
        <v/>
      </c>
      <c r="M2453" s="55">
        <f>IF(L2453&lt;&gt;1,"",IF(O2453&gt;0,IF(INDEX('分け方の表'!$O$4:$O$53,O2453)&lt;&gt;"",DATE(YEAR(INDEX('分け方の表'!$O$4:$O$53,O2453)),MONTH(INDEX('分け方の表'!$O$4:$O$53,O2453)),1),DATE(YEAR(B2453),MONTH(B2453),1)),DATE(YEAR(B2453),MONTH(B2453),1)))</f>
        <v/>
      </c>
      <c r="N2453" s="39">
        <f>IF(L2453&lt;&gt;1,"",IF(J2453="",0,IF(COUNTIFS($J$4:J2453,J2453)&gt;1,1,0)))</f>
        <v/>
      </c>
      <c r="O2453" s="39">
        <f>IF(L2453&lt;&gt;1,"",IF(J2453="",0,IFERROR(MATCH(J2453,'分け方の表'!$M$4:$M$53,0),0)))</f>
        <v/>
      </c>
      <c r="P2453" s="39">
        <f>IF(L2453&lt;&gt;1,"",IF(SUMPRODUCT((COUNTIFS(C2453,"*"&amp;'分け方の表'!$F$4:$F$23&amp;"*")&gt;0)*('分け方の表'!$F$4:$F$23&lt;&gt;"")*'分け方の表'!$I$4:$I$23)=0,99,1+COUNTIFS('分け方の表'!$I$4:$I$23,"&gt;"&amp;SUMPRODUCT((COUNTIFS(C2453,"*"&amp;'分け方の表'!$F$4:$F$23&amp;"*")&gt;0)*('分け方の表'!$F$4:$F$23&lt;&gt;"")*'分け方の表'!$I$4:$I$23))))</f>
        <v/>
      </c>
      <c r="Q2453" s="39">
        <f>IF(L2453&lt;&gt;1,"",IF(P2453&gt;=99,"",INDEX('分け方の表'!$G$4:$G$23,P2453)&amp;""))</f>
        <v/>
      </c>
      <c r="R2453" s="39">
        <f>IF(L2453&lt;&gt;1,"",IF((F2453="収入")*(G2453="給与")*(E2453&lt;&gt;"")*(COUNTIFS('分け方の表'!$J$4:$J$13,E2453)&gt;0),INDEX('分け方の表'!$K$4:$K$13,MATCH(E2453,'分け方の表'!$J$4:$J$13,0))&amp;"",IFERROR(INDEX('分け方の表'!$C$4:$C$103,MATCH(F2453&amp;"|"&amp;G2453,'分け方の表'!$D$4:$D$103,0))&amp;"",IFERROR(INDEX('分け方の表'!$C$4:$C$103,MATCH(F2453&amp;"|（ほか全部）",'分け方の表'!$D$4:$D$103,0))&amp;"","未分類"))))</f>
        <v/>
      </c>
      <c r="S2453" s="39">
        <f>IF(L2453&lt;&gt;1,"",IF(N2453=1,"",IF(IF(O2453&gt;0,INDEX('分け方の表'!$N$4:$N$53,O2453)&amp;"","")&lt;&gt;"",IF(INDEX('分け方の表'!$N$4:$N$53,O2453)="（数えない）","",INDEX('分け方の表'!$N$4:$N$53,O2453)&amp;""),IF(I2453&amp;""="1",IF((Q2453&lt;&gt;"")*(D2453&lt;0)*(IFERROR(INDEX('入力'!$E$30:$E$88,MATCH(Q2453,'入力'!$A$30:$A$88,0)),"")="貯める・増やす"),Q2453,""),IF(A2453&amp;""="0","",IF(Q2453&lt;&gt;"",Q2453,R2453))))))</f>
        <v/>
      </c>
      <c r="T2453" s="56">
        <f>IF(S2453="","",IF(IFERROR(INDEX('入力'!$E$30:$E$88,MATCH(S2453,'入力'!$A$30:$A$88,0)),"")="入るお金",D2453,-D2453))</f>
        <v/>
      </c>
      <c r="U2453" s="39">
        <f>IF(L2453="","",IF(L2453&lt;&gt;1,"見出しなど",IF(N2453=1,"重なり",IF(S2453="",IF(O2453&gt;0,"数えない（直した）",IF(I2453&amp;""="1","振替",IF(A2453&amp;""="0","計算対象外","数えない"))),IF(COUNTIFS('入力'!$A$30:$A$88,S2453)=0,"一覧にない費目",IF(O2453&gt;0,"直した",IF(S2453="未分類","未分類","OK")))))))</f>
        <v/>
      </c>
    </row>
    <row r="2454">
      <c r="A2454" s="40" t="n"/>
      <c r="B2454" s="34" t="n"/>
      <c r="C2454" s="35" t="n"/>
      <c r="D2454" s="36" t="n"/>
      <c r="E2454" s="35" t="n"/>
      <c r="F2454" s="35" t="n"/>
      <c r="G2454" s="35" t="n"/>
      <c r="H2454" s="35" t="n"/>
      <c r="I2454" s="40" t="n"/>
      <c r="J2454" s="35" t="n"/>
      <c r="L2454" s="39">
        <f>IF(B2454="","",IFERROR(YEAR(B2454)*0+D2454*0+1,0))</f>
        <v/>
      </c>
      <c r="M2454" s="55">
        <f>IF(L2454&lt;&gt;1,"",IF(O2454&gt;0,IF(INDEX('分け方の表'!$O$4:$O$53,O2454)&lt;&gt;"",DATE(YEAR(INDEX('分け方の表'!$O$4:$O$53,O2454)),MONTH(INDEX('分け方の表'!$O$4:$O$53,O2454)),1),DATE(YEAR(B2454),MONTH(B2454),1)),DATE(YEAR(B2454),MONTH(B2454),1)))</f>
        <v/>
      </c>
      <c r="N2454" s="39">
        <f>IF(L2454&lt;&gt;1,"",IF(J2454="",0,IF(COUNTIFS($J$4:J2454,J2454)&gt;1,1,0)))</f>
        <v/>
      </c>
      <c r="O2454" s="39">
        <f>IF(L2454&lt;&gt;1,"",IF(J2454="",0,IFERROR(MATCH(J2454,'分け方の表'!$M$4:$M$53,0),0)))</f>
        <v/>
      </c>
      <c r="P2454" s="39">
        <f>IF(L2454&lt;&gt;1,"",IF(SUMPRODUCT((COUNTIFS(C2454,"*"&amp;'分け方の表'!$F$4:$F$23&amp;"*")&gt;0)*('分け方の表'!$F$4:$F$23&lt;&gt;"")*'分け方の表'!$I$4:$I$23)=0,99,1+COUNTIFS('分け方の表'!$I$4:$I$23,"&gt;"&amp;SUMPRODUCT((COUNTIFS(C2454,"*"&amp;'分け方の表'!$F$4:$F$23&amp;"*")&gt;0)*('分け方の表'!$F$4:$F$23&lt;&gt;"")*'分け方の表'!$I$4:$I$23))))</f>
        <v/>
      </c>
      <c r="Q2454" s="39">
        <f>IF(L2454&lt;&gt;1,"",IF(P2454&gt;=99,"",INDEX('分け方の表'!$G$4:$G$23,P2454)&amp;""))</f>
        <v/>
      </c>
      <c r="R2454" s="39">
        <f>IF(L2454&lt;&gt;1,"",IF((F2454="収入")*(G2454="給与")*(E2454&lt;&gt;"")*(COUNTIFS('分け方の表'!$J$4:$J$13,E2454)&gt;0),INDEX('分け方の表'!$K$4:$K$13,MATCH(E2454,'分け方の表'!$J$4:$J$13,0))&amp;"",IFERROR(INDEX('分け方の表'!$C$4:$C$103,MATCH(F2454&amp;"|"&amp;G2454,'分け方の表'!$D$4:$D$103,0))&amp;"",IFERROR(INDEX('分け方の表'!$C$4:$C$103,MATCH(F2454&amp;"|（ほか全部）",'分け方の表'!$D$4:$D$103,0))&amp;"","未分類"))))</f>
        <v/>
      </c>
      <c r="S2454" s="39">
        <f>IF(L2454&lt;&gt;1,"",IF(N2454=1,"",IF(IF(O2454&gt;0,INDEX('分け方の表'!$N$4:$N$53,O2454)&amp;"","")&lt;&gt;"",IF(INDEX('分け方の表'!$N$4:$N$53,O2454)="（数えない）","",INDEX('分け方の表'!$N$4:$N$53,O2454)&amp;""),IF(I2454&amp;""="1",IF((Q2454&lt;&gt;"")*(D2454&lt;0)*(IFERROR(INDEX('入力'!$E$30:$E$88,MATCH(Q2454,'入力'!$A$30:$A$88,0)),"")="貯める・増やす"),Q2454,""),IF(A2454&amp;""="0","",IF(Q2454&lt;&gt;"",Q2454,R2454))))))</f>
        <v/>
      </c>
      <c r="T2454" s="56">
        <f>IF(S2454="","",IF(IFERROR(INDEX('入力'!$E$30:$E$88,MATCH(S2454,'入力'!$A$30:$A$88,0)),"")="入るお金",D2454,-D2454))</f>
        <v/>
      </c>
      <c r="U2454" s="39">
        <f>IF(L2454="","",IF(L2454&lt;&gt;1,"見出しなど",IF(N2454=1,"重なり",IF(S2454="",IF(O2454&gt;0,"数えない（直した）",IF(I2454&amp;""="1","振替",IF(A2454&amp;""="0","計算対象外","数えない"))),IF(COUNTIFS('入力'!$A$30:$A$88,S2454)=0,"一覧にない費目",IF(O2454&gt;0,"直した",IF(S2454="未分類","未分類","OK")))))))</f>
        <v/>
      </c>
    </row>
    <row r="2455">
      <c r="A2455" s="40" t="n"/>
      <c r="B2455" s="34" t="n"/>
      <c r="C2455" s="35" t="n"/>
      <c r="D2455" s="36" t="n"/>
      <c r="E2455" s="35" t="n"/>
      <c r="F2455" s="35" t="n"/>
      <c r="G2455" s="35" t="n"/>
      <c r="H2455" s="35" t="n"/>
      <c r="I2455" s="40" t="n"/>
      <c r="J2455" s="35" t="n"/>
      <c r="L2455" s="39">
        <f>IF(B2455="","",IFERROR(YEAR(B2455)*0+D2455*0+1,0))</f>
        <v/>
      </c>
      <c r="M2455" s="55">
        <f>IF(L2455&lt;&gt;1,"",IF(O2455&gt;0,IF(INDEX('分け方の表'!$O$4:$O$53,O2455)&lt;&gt;"",DATE(YEAR(INDEX('分け方の表'!$O$4:$O$53,O2455)),MONTH(INDEX('分け方の表'!$O$4:$O$53,O2455)),1),DATE(YEAR(B2455),MONTH(B2455),1)),DATE(YEAR(B2455),MONTH(B2455),1)))</f>
        <v/>
      </c>
      <c r="N2455" s="39">
        <f>IF(L2455&lt;&gt;1,"",IF(J2455="",0,IF(COUNTIFS($J$4:J2455,J2455)&gt;1,1,0)))</f>
        <v/>
      </c>
      <c r="O2455" s="39">
        <f>IF(L2455&lt;&gt;1,"",IF(J2455="",0,IFERROR(MATCH(J2455,'分け方の表'!$M$4:$M$53,0),0)))</f>
        <v/>
      </c>
      <c r="P2455" s="39">
        <f>IF(L2455&lt;&gt;1,"",IF(SUMPRODUCT((COUNTIFS(C2455,"*"&amp;'分け方の表'!$F$4:$F$23&amp;"*")&gt;0)*('分け方の表'!$F$4:$F$23&lt;&gt;"")*'分け方の表'!$I$4:$I$23)=0,99,1+COUNTIFS('分け方の表'!$I$4:$I$23,"&gt;"&amp;SUMPRODUCT((COUNTIFS(C2455,"*"&amp;'分け方の表'!$F$4:$F$23&amp;"*")&gt;0)*('分け方の表'!$F$4:$F$23&lt;&gt;"")*'分け方の表'!$I$4:$I$23))))</f>
        <v/>
      </c>
      <c r="Q2455" s="39">
        <f>IF(L2455&lt;&gt;1,"",IF(P2455&gt;=99,"",INDEX('分け方の表'!$G$4:$G$23,P2455)&amp;""))</f>
        <v/>
      </c>
      <c r="R2455" s="39">
        <f>IF(L2455&lt;&gt;1,"",IF((F2455="収入")*(G2455="給与")*(E2455&lt;&gt;"")*(COUNTIFS('分け方の表'!$J$4:$J$13,E2455)&gt;0),INDEX('分け方の表'!$K$4:$K$13,MATCH(E2455,'分け方の表'!$J$4:$J$13,0))&amp;"",IFERROR(INDEX('分け方の表'!$C$4:$C$103,MATCH(F2455&amp;"|"&amp;G2455,'分け方の表'!$D$4:$D$103,0))&amp;"",IFERROR(INDEX('分け方の表'!$C$4:$C$103,MATCH(F2455&amp;"|（ほか全部）",'分け方の表'!$D$4:$D$103,0))&amp;"","未分類"))))</f>
        <v/>
      </c>
      <c r="S2455" s="39">
        <f>IF(L2455&lt;&gt;1,"",IF(N2455=1,"",IF(IF(O2455&gt;0,INDEX('分け方の表'!$N$4:$N$53,O2455)&amp;"","")&lt;&gt;"",IF(INDEX('分け方の表'!$N$4:$N$53,O2455)="（数えない）","",INDEX('分け方の表'!$N$4:$N$53,O2455)&amp;""),IF(I2455&amp;""="1",IF((Q2455&lt;&gt;"")*(D2455&lt;0)*(IFERROR(INDEX('入力'!$E$30:$E$88,MATCH(Q2455,'入力'!$A$30:$A$88,0)),"")="貯める・増やす"),Q2455,""),IF(A2455&amp;""="0","",IF(Q2455&lt;&gt;"",Q2455,R2455))))))</f>
        <v/>
      </c>
      <c r="T2455" s="56">
        <f>IF(S2455="","",IF(IFERROR(INDEX('入力'!$E$30:$E$88,MATCH(S2455,'入力'!$A$30:$A$88,0)),"")="入るお金",D2455,-D2455))</f>
        <v/>
      </c>
      <c r="U2455" s="39">
        <f>IF(L2455="","",IF(L2455&lt;&gt;1,"見出しなど",IF(N2455=1,"重なり",IF(S2455="",IF(O2455&gt;0,"数えない（直した）",IF(I2455&amp;""="1","振替",IF(A2455&amp;""="0","計算対象外","数えない"))),IF(COUNTIFS('入力'!$A$30:$A$88,S2455)=0,"一覧にない費目",IF(O2455&gt;0,"直した",IF(S2455="未分類","未分類","OK")))))))</f>
        <v/>
      </c>
    </row>
    <row r="2456">
      <c r="A2456" s="40" t="n"/>
      <c r="B2456" s="34" t="n"/>
      <c r="C2456" s="35" t="n"/>
      <c r="D2456" s="36" t="n"/>
      <c r="E2456" s="35" t="n"/>
      <c r="F2456" s="35" t="n"/>
      <c r="G2456" s="35" t="n"/>
      <c r="H2456" s="35" t="n"/>
      <c r="I2456" s="40" t="n"/>
      <c r="J2456" s="35" t="n"/>
      <c r="L2456" s="39">
        <f>IF(B2456="","",IFERROR(YEAR(B2456)*0+D2456*0+1,0))</f>
        <v/>
      </c>
      <c r="M2456" s="55">
        <f>IF(L2456&lt;&gt;1,"",IF(O2456&gt;0,IF(INDEX('分け方の表'!$O$4:$O$53,O2456)&lt;&gt;"",DATE(YEAR(INDEX('分け方の表'!$O$4:$O$53,O2456)),MONTH(INDEX('分け方の表'!$O$4:$O$53,O2456)),1),DATE(YEAR(B2456),MONTH(B2456),1)),DATE(YEAR(B2456),MONTH(B2456),1)))</f>
        <v/>
      </c>
      <c r="N2456" s="39">
        <f>IF(L2456&lt;&gt;1,"",IF(J2456="",0,IF(COUNTIFS($J$4:J2456,J2456)&gt;1,1,0)))</f>
        <v/>
      </c>
      <c r="O2456" s="39">
        <f>IF(L2456&lt;&gt;1,"",IF(J2456="",0,IFERROR(MATCH(J2456,'分け方の表'!$M$4:$M$53,0),0)))</f>
        <v/>
      </c>
      <c r="P2456" s="39">
        <f>IF(L2456&lt;&gt;1,"",IF(SUMPRODUCT((COUNTIFS(C2456,"*"&amp;'分け方の表'!$F$4:$F$23&amp;"*")&gt;0)*('分け方の表'!$F$4:$F$23&lt;&gt;"")*'分け方の表'!$I$4:$I$23)=0,99,1+COUNTIFS('分け方の表'!$I$4:$I$23,"&gt;"&amp;SUMPRODUCT((COUNTIFS(C2456,"*"&amp;'分け方の表'!$F$4:$F$23&amp;"*")&gt;0)*('分け方の表'!$F$4:$F$23&lt;&gt;"")*'分け方の表'!$I$4:$I$23))))</f>
        <v/>
      </c>
      <c r="Q2456" s="39">
        <f>IF(L2456&lt;&gt;1,"",IF(P2456&gt;=99,"",INDEX('分け方の表'!$G$4:$G$23,P2456)&amp;""))</f>
        <v/>
      </c>
      <c r="R2456" s="39">
        <f>IF(L2456&lt;&gt;1,"",IF((F2456="収入")*(G2456="給与")*(E2456&lt;&gt;"")*(COUNTIFS('分け方の表'!$J$4:$J$13,E2456)&gt;0),INDEX('分け方の表'!$K$4:$K$13,MATCH(E2456,'分け方の表'!$J$4:$J$13,0))&amp;"",IFERROR(INDEX('分け方の表'!$C$4:$C$103,MATCH(F2456&amp;"|"&amp;G2456,'分け方の表'!$D$4:$D$103,0))&amp;"",IFERROR(INDEX('分け方の表'!$C$4:$C$103,MATCH(F2456&amp;"|（ほか全部）",'分け方の表'!$D$4:$D$103,0))&amp;"","未分類"))))</f>
        <v/>
      </c>
      <c r="S2456" s="39">
        <f>IF(L2456&lt;&gt;1,"",IF(N2456=1,"",IF(IF(O2456&gt;0,INDEX('分け方の表'!$N$4:$N$53,O2456)&amp;"","")&lt;&gt;"",IF(INDEX('分け方の表'!$N$4:$N$53,O2456)="（数えない）","",INDEX('分け方の表'!$N$4:$N$53,O2456)&amp;""),IF(I2456&amp;""="1",IF((Q2456&lt;&gt;"")*(D2456&lt;0)*(IFERROR(INDEX('入力'!$E$30:$E$88,MATCH(Q2456,'入力'!$A$30:$A$88,0)),"")="貯める・増やす"),Q2456,""),IF(A2456&amp;""="0","",IF(Q2456&lt;&gt;"",Q2456,R2456))))))</f>
        <v/>
      </c>
      <c r="T2456" s="56">
        <f>IF(S2456="","",IF(IFERROR(INDEX('入力'!$E$30:$E$88,MATCH(S2456,'入力'!$A$30:$A$88,0)),"")="入るお金",D2456,-D2456))</f>
        <v/>
      </c>
      <c r="U2456" s="39">
        <f>IF(L2456="","",IF(L2456&lt;&gt;1,"見出しなど",IF(N2456=1,"重なり",IF(S2456="",IF(O2456&gt;0,"数えない（直した）",IF(I2456&amp;""="1","振替",IF(A2456&amp;""="0","計算対象外","数えない"))),IF(COUNTIFS('入力'!$A$30:$A$88,S2456)=0,"一覧にない費目",IF(O2456&gt;0,"直した",IF(S2456="未分類","未分類","OK")))))))</f>
        <v/>
      </c>
    </row>
    <row r="2457">
      <c r="A2457" s="40" t="n"/>
      <c r="B2457" s="34" t="n"/>
      <c r="C2457" s="35" t="n"/>
      <c r="D2457" s="36" t="n"/>
      <c r="E2457" s="35" t="n"/>
      <c r="F2457" s="35" t="n"/>
      <c r="G2457" s="35" t="n"/>
      <c r="H2457" s="35" t="n"/>
      <c r="I2457" s="40" t="n"/>
      <c r="J2457" s="35" t="n"/>
      <c r="L2457" s="39">
        <f>IF(B2457="","",IFERROR(YEAR(B2457)*0+D2457*0+1,0))</f>
        <v/>
      </c>
      <c r="M2457" s="55">
        <f>IF(L2457&lt;&gt;1,"",IF(O2457&gt;0,IF(INDEX('分け方の表'!$O$4:$O$53,O2457)&lt;&gt;"",DATE(YEAR(INDEX('分け方の表'!$O$4:$O$53,O2457)),MONTH(INDEX('分け方の表'!$O$4:$O$53,O2457)),1),DATE(YEAR(B2457),MONTH(B2457),1)),DATE(YEAR(B2457),MONTH(B2457),1)))</f>
        <v/>
      </c>
      <c r="N2457" s="39">
        <f>IF(L2457&lt;&gt;1,"",IF(J2457="",0,IF(COUNTIFS($J$4:J2457,J2457)&gt;1,1,0)))</f>
        <v/>
      </c>
      <c r="O2457" s="39">
        <f>IF(L2457&lt;&gt;1,"",IF(J2457="",0,IFERROR(MATCH(J2457,'分け方の表'!$M$4:$M$53,0),0)))</f>
        <v/>
      </c>
      <c r="P2457" s="39">
        <f>IF(L2457&lt;&gt;1,"",IF(SUMPRODUCT((COUNTIFS(C2457,"*"&amp;'分け方の表'!$F$4:$F$23&amp;"*")&gt;0)*('分け方の表'!$F$4:$F$23&lt;&gt;"")*'分け方の表'!$I$4:$I$23)=0,99,1+COUNTIFS('分け方の表'!$I$4:$I$23,"&gt;"&amp;SUMPRODUCT((COUNTIFS(C2457,"*"&amp;'分け方の表'!$F$4:$F$23&amp;"*")&gt;0)*('分け方の表'!$F$4:$F$23&lt;&gt;"")*'分け方の表'!$I$4:$I$23))))</f>
        <v/>
      </c>
      <c r="Q2457" s="39">
        <f>IF(L2457&lt;&gt;1,"",IF(P2457&gt;=99,"",INDEX('分け方の表'!$G$4:$G$23,P2457)&amp;""))</f>
        <v/>
      </c>
      <c r="R2457" s="39">
        <f>IF(L2457&lt;&gt;1,"",IF((F2457="収入")*(G2457="給与")*(E2457&lt;&gt;"")*(COUNTIFS('分け方の表'!$J$4:$J$13,E2457)&gt;0),INDEX('分け方の表'!$K$4:$K$13,MATCH(E2457,'分け方の表'!$J$4:$J$13,0))&amp;"",IFERROR(INDEX('分け方の表'!$C$4:$C$103,MATCH(F2457&amp;"|"&amp;G2457,'分け方の表'!$D$4:$D$103,0))&amp;"",IFERROR(INDEX('分け方の表'!$C$4:$C$103,MATCH(F2457&amp;"|（ほか全部）",'分け方の表'!$D$4:$D$103,0))&amp;"","未分類"))))</f>
        <v/>
      </c>
      <c r="S2457" s="39">
        <f>IF(L2457&lt;&gt;1,"",IF(N2457=1,"",IF(IF(O2457&gt;0,INDEX('分け方の表'!$N$4:$N$53,O2457)&amp;"","")&lt;&gt;"",IF(INDEX('分け方の表'!$N$4:$N$53,O2457)="（数えない）","",INDEX('分け方の表'!$N$4:$N$53,O2457)&amp;""),IF(I2457&amp;""="1",IF((Q2457&lt;&gt;"")*(D2457&lt;0)*(IFERROR(INDEX('入力'!$E$30:$E$88,MATCH(Q2457,'入力'!$A$30:$A$88,0)),"")="貯める・増やす"),Q2457,""),IF(A2457&amp;""="0","",IF(Q2457&lt;&gt;"",Q2457,R2457))))))</f>
        <v/>
      </c>
      <c r="T2457" s="56">
        <f>IF(S2457="","",IF(IFERROR(INDEX('入力'!$E$30:$E$88,MATCH(S2457,'入力'!$A$30:$A$88,0)),"")="入るお金",D2457,-D2457))</f>
        <v/>
      </c>
      <c r="U2457" s="39">
        <f>IF(L2457="","",IF(L2457&lt;&gt;1,"見出しなど",IF(N2457=1,"重なり",IF(S2457="",IF(O2457&gt;0,"数えない（直した）",IF(I2457&amp;""="1","振替",IF(A2457&amp;""="0","計算対象外","数えない"))),IF(COUNTIFS('入力'!$A$30:$A$88,S2457)=0,"一覧にない費目",IF(O2457&gt;0,"直した",IF(S2457="未分類","未分類","OK")))))))</f>
        <v/>
      </c>
    </row>
    <row r="2458">
      <c r="A2458" s="40" t="n"/>
      <c r="B2458" s="34" t="n"/>
      <c r="C2458" s="35" t="n"/>
      <c r="D2458" s="36" t="n"/>
      <c r="E2458" s="35" t="n"/>
      <c r="F2458" s="35" t="n"/>
      <c r="G2458" s="35" t="n"/>
      <c r="H2458" s="35" t="n"/>
      <c r="I2458" s="40" t="n"/>
      <c r="J2458" s="35" t="n"/>
      <c r="L2458" s="39">
        <f>IF(B2458="","",IFERROR(YEAR(B2458)*0+D2458*0+1,0))</f>
        <v/>
      </c>
      <c r="M2458" s="55">
        <f>IF(L2458&lt;&gt;1,"",IF(O2458&gt;0,IF(INDEX('分け方の表'!$O$4:$O$53,O2458)&lt;&gt;"",DATE(YEAR(INDEX('分け方の表'!$O$4:$O$53,O2458)),MONTH(INDEX('分け方の表'!$O$4:$O$53,O2458)),1),DATE(YEAR(B2458),MONTH(B2458),1)),DATE(YEAR(B2458),MONTH(B2458),1)))</f>
        <v/>
      </c>
      <c r="N2458" s="39">
        <f>IF(L2458&lt;&gt;1,"",IF(J2458="",0,IF(COUNTIFS($J$4:J2458,J2458)&gt;1,1,0)))</f>
        <v/>
      </c>
      <c r="O2458" s="39">
        <f>IF(L2458&lt;&gt;1,"",IF(J2458="",0,IFERROR(MATCH(J2458,'分け方の表'!$M$4:$M$53,0),0)))</f>
        <v/>
      </c>
      <c r="P2458" s="39">
        <f>IF(L2458&lt;&gt;1,"",IF(SUMPRODUCT((COUNTIFS(C2458,"*"&amp;'分け方の表'!$F$4:$F$23&amp;"*")&gt;0)*('分け方の表'!$F$4:$F$23&lt;&gt;"")*'分け方の表'!$I$4:$I$23)=0,99,1+COUNTIFS('分け方の表'!$I$4:$I$23,"&gt;"&amp;SUMPRODUCT((COUNTIFS(C2458,"*"&amp;'分け方の表'!$F$4:$F$23&amp;"*")&gt;0)*('分け方の表'!$F$4:$F$23&lt;&gt;"")*'分け方の表'!$I$4:$I$23))))</f>
        <v/>
      </c>
      <c r="Q2458" s="39">
        <f>IF(L2458&lt;&gt;1,"",IF(P2458&gt;=99,"",INDEX('分け方の表'!$G$4:$G$23,P2458)&amp;""))</f>
        <v/>
      </c>
      <c r="R2458" s="39">
        <f>IF(L2458&lt;&gt;1,"",IF((F2458="収入")*(G2458="給与")*(E2458&lt;&gt;"")*(COUNTIFS('分け方の表'!$J$4:$J$13,E2458)&gt;0),INDEX('分け方の表'!$K$4:$K$13,MATCH(E2458,'分け方の表'!$J$4:$J$13,0))&amp;"",IFERROR(INDEX('分け方の表'!$C$4:$C$103,MATCH(F2458&amp;"|"&amp;G2458,'分け方の表'!$D$4:$D$103,0))&amp;"",IFERROR(INDEX('分け方の表'!$C$4:$C$103,MATCH(F2458&amp;"|（ほか全部）",'分け方の表'!$D$4:$D$103,0))&amp;"","未分類"))))</f>
        <v/>
      </c>
      <c r="S2458" s="39">
        <f>IF(L2458&lt;&gt;1,"",IF(N2458=1,"",IF(IF(O2458&gt;0,INDEX('分け方の表'!$N$4:$N$53,O2458)&amp;"","")&lt;&gt;"",IF(INDEX('分け方の表'!$N$4:$N$53,O2458)="（数えない）","",INDEX('分け方の表'!$N$4:$N$53,O2458)&amp;""),IF(I2458&amp;""="1",IF((Q2458&lt;&gt;"")*(D2458&lt;0)*(IFERROR(INDEX('入力'!$E$30:$E$88,MATCH(Q2458,'入力'!$A$30:$A$88,0)),"")="貯める・増やす"),Q2458,""),IF(A2458&amp;""="0","",IF(Q2458&lt;&gt;"",Q2458,R2458))))))</f>
        <v/>
      </c>
      <c r="T2458" s="56">
        <f>IF(S2458="","",IF(IFERROR(INDEX('入力'!$E$30:$E$88,MATCH(S2458,'入力'!$A$30:$A$88,0)),"")="入るお金",D2458,-D2458))</f>
        <v/>
      </c>
      <c r="U2458" s="39">
        <f>IF(L2458="","",IF(L2458&lt;&gt;1,"見出しなど",IF(N2458=1,"重なり",IF(S2458="",IF(O2458&gt;0,"数えない（直した）",IF(I2458&amp;""="1","振替",IF(A2458&amp;""="0","計算対象外","数えない"))),IF(COUNTIFS('入力'!$A$30:$A$88,S2458)=0,"一覧にない費目",IF(O2458&gt;0,"直した",IF(S2458="未分類","未分類","OK")))))))</f>
        <v/>
      </c>
    </row>
    <row r="2459">
      <c r="A2459" s="40" t="n"/>
      <c r="B2459" s="34" t="n"/>
      <c r="C2459" s="35" t="n"/>
      <c r="D2459" s="36" t="n"/>
      <c r="E2459" s="35" t="n"/>
      <c r="F2459" s="35" t="n"/>
      <c r="G2459" s="35" t="n"/>
      <c r="H2459" s="35" t="n"/>
      <c r="I2459" s="40" t="n"/>
      <c r="J2459" s="35" t="n"/>
      <c r="L2459" s="39">
        <f>IF(B2459="","",IFERROR(YEAR(B2459)*0+D2459*0+1,0))</f>
        <v/>
      </c>
      <c r="M2459" s="55">
        <f>IF(L2459&lt;&gt;1,"",IF(O2459&gt;0,IF(INDEX('分け方の表'!$O$4:$O$53,O2459)&lt;&gt;"",DATE(YEAR(INDEX('分け方の表'!$O$4:$O$53,O2459)),MONTH(INDEX('分け方の表'!$O$4:$O$53,O2459)),1),DATE(YEAR(B2459),MONTH(B2459),1)),DATE(YEAR(B2459),MONTH(B2459),1)))</f>
        <v/>
      </c>
      <c r="N2459" s="39">
        <f>IF(L2459&lt;&gt;1,"",IF(J2459="",0,IF(COUNTIFS($J$4:J2459,J2459)&gt;1,1,0)))</f>
        <v/>
      </c>
      <c r="O2459" s="39">
        <f>IF(L2459&lt;&gt;1,"",IF(J2459="",0,IFERROR(MATCH(J2459,'分け方の表'!$M$4:$M$53,0),0)))</f>
        <v/>
      </c>
      <c r="P2459" s="39">
        <f>IF(L2459&lt;&gt;1,"",IF(SUMPRODUCT((COUNTIFS(C2459,"*"&amp;'分け方の表'!$F$4:$F$23&amp;"*")&gt;0)*('分け方の表'!$F$4:$F$23&lt;&gt;"")*'分け方の表'!$I$4:$I$23)=0,99,1+COUNTIFS('分け方の表'!$I$4:$I$23,"&gt;"&amp;SUMPRODUCT((COUNTIFS(C2459,"*"&amp;'分け方の表'!$F$4:$F$23&amp;"*")&gt;0)*('分け方の表'!$F$4:$F$23&lt;&gt;"")*'分け方の表'!$I$4:$I$23))))</f>
        <v/>
      </c>
      <c r="Q2459" s="39">
        <f>IF(L2459&lt;&gt;1,"",IF(P2459&gt;=99,"",INDEX('分け方の表'!$G$4:$G$23,P2459)&amp;""))</f>
        <v/>
      </c>
      <c r="R2459" s="39">
        <f>IF(L2459&lt;&gt;1,"",IF((F2459="収入")*(G2459="給与")*(E2459&lt;&gt;"")*(COUNTIFS('分け方の表'!$J$4:$J$13,E2459)&gt;0),INDEX('分け方の表'!$K$4:$K$13,MATCH(E2459,'分け方の表'!$J$4:$J$13,0))&amp;"",IFERROR(INDEX('分け方の表'!$C$4:$C$103,MATCH(F2459&amp;"|"&amp;G2459,'分け方の表'!$D$4:$D$103,0))&amp;"",IFERROR(INDEX('分け方の表'!$C$4:$C$103,MATCH(F2459&amp;"|（ほか全部）",'分け方の表'!$D$4:$D$103,0))&amp;"","未分類"))))</f>
        <v/>
      </c>
      <c r="S2459" s="39">
        <f>IF(L2459&lt;&gt;1,"",IF(N2459=1,"",IF(IF(O2459&gt;0,INDEX('分け方の表'!$N$4:$N$53,O2459)&amp;"","")&lt;&gt;"",IF(INDEX('分け方の表'!$N$4:$N$53,O2459)="（数えない）","",INDEX('分け方の表'!$N$4:$N$53,O2459)&amp;""),IF(I2459&amp;""="1",IF((Q2459&lt;&gt;"")*(D2459&lt;0)*(IFERROR(INDEX('入力'!$E$30:$E$88,MATCH(Q2459,'入力'!$A$30:$A$88,0)),"")="貯める・増やす"),Q2459,""),IF(A2459&amp;""="0","",IF(Q2459&lt;&gt;"",Q2459,R2459))))))</f>
        <v/>
      </c>
      <c r="T2459" s="56">
        <f>IF(S2459="","",IF(IFERROR(INDEX('入力'!$E$30:$E$88,MATCH(S2459,'入力'!$A$30:$A$88,0)),"")="入るお金",D2459,-D2459))</f>
        <v/>
      </c>
      <c r="U2459" s="39">
        <f>IF(L2459="","",IF(L2459&lt;&gt;1,"見出しなど",IF(N2459=1,"重なり",IF(S2459="",IF(O2459&gt;0,"数えない（直した）",IF(I2459&amp;""="1","振替",IF(A2459&amp;""="0","計算対象外","数えない"))),IF(COUNTIFS('入力'!$A$30:$A$88,S2459)=0,"一覧にない費目",IF(O2459&gt;0,"直した",IF(S2459="未分類","未分類","OK")))))))</f>
        <v/>
      </c>
    </row>
    <row r="2460">
      <c r="A2460" s="40" t="n"/>
      <c r="B2460" s="34" t="n"/>
      <c r="C2460" s="35" t="n"/>
      <c r="D2460" s="36" t="n"/>
      <c r="E2460" s="35" t="n"/>
      <c r="F2460" s="35" t="n"/>
      <c r="G2460" s="35" t="n"/>
      <c r="H2460" s="35" t="n"/>
      <c r="I2460" s="40" t="n"/>
      <c r="J2460" s="35" t="n"/>
      <c r="L2460" s="39">
        <f>IF(B2460="","",IFERROR(YEAR(B2460)*0+D2460*0+1,0))</f>
        <v/>
      </c>
      <c r="M2460" s="55">
        <f>IF(L2460&lt;&gt;1,"",IF(O2460&gt;0,IF(INDEX('分け方の表'!$O$4:$O$53,O2460)&lt;&gt;"",DATE(YEAR(INDEX('分け方の表'!$O$4:$O$53,O2460)),MONTH(INDEX('分け方の表'!$O$4:$O$53,O2460)),1),DATE(YEAR(B2460),MONTH(B2460),1)),DATE(YEAR(B2460),MONTH(B2460),1)))</f>
        <v/>
      </c>
      <c r="N2460" s="39">
        <f>IF(L2460&lt;&gt;1,"",IF(J2460="",0,IF(COUNTIFS($J$4:J2460,J2460)&gt;1,1,0)))</f>
        <v/>
      </c>
      <c r="O2460" s="39">
        <f>IF(L2460&lt;&gt;1,"",IF(J2460="",0,IFERROR(MATCH(J2460,'分け方の表'!$M$4:$M$53,0),0)))</f>
        <v/>
      </c>
      <c r="P2460" s="39">
        <f>IF(L2460&lt;&gt;1,"",IF(SUMPRODUCT((COUNTIFS(C2460,"*"&amp;'分け方の表'!$F$4:$F$23&amp;"*")&gt;0)*('分け方の表'!$F$4:$F$23&lt;&gt;"")*'分け方の表'!$I$4:$I$23)=0,99,1+COUNTIFS('分け方の表'!$I$4:$I$23,"&gt;"&amp;SUMPRODUCT((COUNTIFS(C2460,"*"&amp;'分け方の表'!$F$4:$F$23&amp;"*")&gt;0)*('分け方の表'!$F$4:$F$23&lt;&gt;"")*'分け方の表'!$I$4:$I$23))))</f>
        <v/>
      </c>
      <c r="Q2460" s="39">
        <f>IF(L2460&lt;&gt;1,"",IF(P2460&gt;=99,"",INDEX('分け方の表'!$G$4:$G$23,P2460)&amp;""))</f>
        <v/>
      </c>
      <c r="R2460" s="39">
        <f>IF(L2460&lt;&gt;1,"",IF((F2460="収入")*(G2460="給与")*(E2460&lt;&gt;"")*(COUNTIFS('分け方の表'!$J$4:$J$13,E2460)&gt;0),INDEX('分け方の表'!$K$4:$K$13,MATCH(E2460,'分け方の表'!$J$4:$J$13,0))&amp;"",IFERROR(INDEX('分け方の表'!$C$4:$C$103,MATCH(F2460&amp;"|"&amp;G2460,'分け方の表'!$D$4:$D$103,0))&amp;"",IFERROR(INDEX('分け方の表'!$C$4:$C$103,MATCH(F2460&amp;"|（ほか全部）",'分け方の表'!$D$4:$D$103,0))&amp;"","未分類"))))</f>
        <v/>
      </c>
      <c r="S2460" s="39">
        <f>IF(L2460&lt;&gt;1,"",IF(N2460=1,"",IF(IF(O2460&gt;0,INDEX('分け方の表'!$N$4:$N$53,O2460)&amp;"","")&lt;&gt;"",IF(INDEX('分け方の表'!$N$4:$N$53,O2460)="（数えない）","",INDEX('分け方の表'!$N$4:$N$53,O2460)&amp;""),IF(I2460&amp;""="1",IF((Q2460&lt;&gt;"")*(D2460&lt;0)*(IFERROR(INDEX('入力'!$E$30:$E$88,MATCH(Q2460,'入力'!$A$30:$A$88,0)),"")="貯める・増やす"),Q2460,""),IF(A2460&amp;""="0","",IF(Q2460&lt;&gt;"",Q2460,R2460))))))</f>
        <v/>
      </c>
      <c r="T2460" s="56">
        <f>IF(S2460="","",IF(IFERROR(INDEX('入力'!$E$30:$E$88,MATCH(S2460,'入力'!$A$30:$A$88,0)),"")="入るお金",D2460,-D2460))</f>
        <v/>
      </c>
      <c r="U2460" s="39">
        <f>IF(L2460="","",IF(L2460&lt;&gt;1,"見出しなど",IF(N2460=1,"重なり",IF(S2460="",IF(O2460&gt;0,"数えない（直した）",IF(I2460&amp;""="1","振替",IF(A2460&amp;""="0","計算対象外","数えない"))),IF(COUNTIFS('入力'!$A$30:$A$88,S2460)=0,"一覧にない費目",IF(O2460&gt;0,"直した",IF(S2460="未分類","未分類","OK")))))))</f>
        <v/>
      </c>
    </row>
    <row r="2461">
      <c r="A2461" s="40" t="n"/>
      <c r="B2461" s="34" t="n"/>
      <c r="C2461" s="35" t="n"/>
      <c r="D2461" s="36" t="n"/>
      <c r="E2461" s="35" t="n"/>
      <c r="F2461" s="35" t="n"/>
      <c r="G2461" s="35" t="n"/>
      <c r="H2461" s="35" t="n"/>
      <c r="I2461" s="40" t="n"/>
      <c r="J2461" s="35" t="n"/>
      <c r="L2461" s="39">
        <f>IF(B2461="","",IFERROR(YEAR(B2461)*0+D2461*0+1,0))</f>
        <v/>
      </c>
      <c r="M2461" s="55">
        <f>IF(L2461&lt;&gt;1,"",IF(O2461&gt;0,IF(INDEX('分け方の表'!$O$4:$O$53,O2461)&lt;&gt;"",DATE(YEAR(INDEX('分け方の表'!$O$4:$O$53,O2461)),MONTH(INDEX('分け方の表'!$O$4:$O$53,O2461)),1),DATE(YEAR(B2461),MONTH(B2461),1)),DATE(YEAR(B2461),MONTH(B2461),1)))</f>
        <v/>
      </c>
      <c r="N2461" s="39">
        <f>IF(L2461&lt;&gt;1,"",IF(J2461="",0,IF(COUNTIFS($J$4:J2461,J2461)&gt;1,1,0)))</f>
        <v/>
      </c>
      <c r="O2461" s="39">
        <f>IF(L2461&lt;&gt;1,"",IF(J2461="",0,IFERROR(MATCH(J2461,'分け方の表'!$M$4:$M$53,0),0)))</f>
        <v/>
      </c>
      <c r="P2461" s="39">
        <f>IF(L2461&lt;&gt;1,"",IF(SUMPRODUCT((COUNTIFS(C2461,"*"&amp;'分け方の表'!$F$4:$F$23&amp;"*")&gt;0)*('分け方の表'!$F$4:$F$23&lt;&gt;"")*'分け方の表'!$I$4:$I$23)=0,99,1+COUNTIFS('分け方の表'!$I$4:$I$23,"&gt;"&amp;SUMPRODUCT((COUNTIFS(C2461,"*"&amp;'分け方の表'!$F$4:$F$23&amp;"*")&gt;0)*('分け方の表'!$F$4:$F$23&lt;&gt;"")*'分け方の表'!$I$4:$I$23))))</f>
        <v/>
      </c>
      <c r="Q2461" s="39">
        <f>IF(L2461&lt;&gt;1,"",IF(P2461&gt;=99,"",INDEX('分け方の表'!$G$4:$G$23,P2461)&amp;""))</f>
        <v/>
      </c>
      <c r="R2461" s="39">
        <f>IF(L2461&lt;&gt;1,"",IF((F2461="収入")*(G2461="給与")*(E2461&lt;&gt;"")*(COUNTIFS('分け方の表'!$J$4:$J$13,E2461)&gt;0),INDEX('分け方の表'!$K$4:$K$13,MATCH(E2461,'分け方の表'!$J$4:$J$13,0))&amp;"",IFERROR(INDEX('分け方の表'!$C$4:$C$103,MATCH(F2461&amp;"|"&amp;G2461,'分け方の表'!$D$4:$D$103,0))&amp;"",IFERROR(INDEX('分け方の表'!$C$4:$C$103,MATCH(F2461&amp;"|（ほか全部）",'分け方の表'!$D$4:$D$103,0))&amp;"","未分類"))))</f>
        <v/>
      </c>
      <c r="S2461" s="39">
        <f>IF(L2461&lt;&gt;1,"",IF(N2461=1,"",IF(IF(O2461&gt;0,INDEX('分け方の表'!$N$4:$N$53,O2461)&amp;"","")&lt;&gt;"",IF(INDEX('分け方の表'!$N$4:$N$53,O2461)="（数えない）","",INDEX('分け方の表'!$N$4:$N$53,O2461)&amp;""),IF(I2461&amp;""="1",IF((Q2461&lt;&gt;"")*(D2461&lt;0)*(IFERROR(INDEX('入力'!$E$30:$E$88,MATCH(Q2461,'入力'!$A$30:$A$88,0)),"")="貯める・増やす"),Q2461,""),IF(A2461&amp;""="0","",IF(Q2461&lt;&gt;"",Q2461,R2461))))))</f>
        <v/>
      </c>
      <c r="T2461" s="56">
        <f>IF(S2461="","",IF(IFERROR(INDEX('入力'!$E$30:$E$88,MATCH(S2461,'入力'!$A$30:$A$88,0)),"")="入るお金",D2461,-D2461))</f>
        <v/>
      </c>
      <c r="U2461" s="39">
        <f>IF(L2461="","",IF(L2461&lt;&gt;1,"見出しなど",IF(N2461=1,"重なり",IF(S2461="",IF(O2461&gt;0,"数えない（直した）",IF(I2461&amp;""="1","振替",IF(A2461&amp;""="0","計算対象外","数えない"))),IF(COUNTIFS('入力'!$A$30:$A$88,S2461)=0,"一覧にない費目",IF(O2461&gt;0,"直した",IF(S2461="未分類","未分類","OK")))))))</f>
        <v/>
      </c>
    </row>
    <row r="2462">
      <c r="A2462" s="40" t="n"/>
      <c r="B2462" s="34" t="n"/>
      <c r="C2462" s="35" t="n"/>
      <c r="D2462" s="36" t="n"/>
      <c r="E2462" s="35" t="n"/>
      <c r="F2462" s="35" t="n"/>
      <c r="G2462" s="35" t="n"/>
      <c r="H2462" s="35" t="n"/>
      <c r="I2462" s="40" t="n"/>
      <c r="J2462" s="35" t="n"/>
      <c r="L2462" s="39">
        <f>IF(B2462="","",IFERROR(YEAR(B2462)*0+D2462*0+1,0))</f>
        <v/>
      </c>
      <c r="M2462" s="55">
        <f>IF(L2462&lt;&gt;1,"",IF(O2462&gt;0,IF(INDEX('分け方の表'!$O$4:$O$53,O2462)&lt;&gt;"",DATE(YEAR(INDEX('分け方の表'!$O$4:$O$53,O2462)),MONTH(INDEX('分け方の表'!$O$4:$O$53,O2462)),1),DATE(YEAR(B2462),MONTH(B2462),1)),DATE(YEAR(B2462),MONTH(B2462),1)))</f>
        <v/>
      </c>
      <c r="N2462" s="39">
        <f>IF(L2462&lt;&gt;1,"",IF(J2462="",0,IF(COUNTIFS($J$4:J2462,J2462)&gt;1,1,0)))</f>
        <v/>
      </c>
      <c r="O2462" s="39">
        <f>IF(L2462&lt;&gt;1,"",IF(J2462="",0,IFERROR(MATCH(J2462,'分け方の表'!$M$4:$M$53,0),0)))</f>
        <v/>
      </c>
      <c r="P2462" s="39">
        <f>IF(L2462&lt;&gt;1,"",IF(SUMPRODUCT((COUNTIFS(C2462,"*"&amp;'分け方の表'!$F$4:$F$23&amp;"*")&gt;0)*('分け方の表'!$F$4:$F$23&lt;&gt;"")*'分け方の表'!$I$4:$I$23)=0,99,1+COUNTIFS('分け方の表'!$I$4:$I$23,"&gt;"&amp;SUMPRODUCT((COUNTIFS(C2462,"*"&amp;'分け方の表'!$F$4:$F$23&amp;"*")&gt;0)*('分け方の表'!$F$4:$F$23&lt;&gt;"")*'分け方の表'!$I$4:$I$23))))</f>
        <v/>
      </c>
      <c r="Q2462" s="39">
        <f>IF(L2462&lt;&gt;1,"",IF(P2462&gt;=99,"",INDEX('分け方の表'!$G$4:$G$23,P2462)&amp;""))</f>
        <v/>
      </c>
      <c r="R2462" s="39">
        <f>IF(L2462&lt;&gt;1,"",IF((F2462="収入")*(G2462="給与")*(E2462&lt;&gt;"")*(COUNTIFS('分け方の表'!$J$4:$J$13,E2462)&gt;0),INDEX('分け方の表'!$K$4:$K$13,MATCH(E2462,'分け方の表'!$J$4:$J$13,0))&amp;"",IFERROR(INDEX('分け方の表'!$C$4:$C$103,MATCH(F2462&amp;"|"&amp;G2462,'分け方の表'!$D$4:$D$103,0))&amp;"",IFERROR(INDEX('分け方の表'!$C$4:$C$103,MATCH(F2462&amp;"|（ほか全部）",'分け方の表'!$D$4:$D$103,0))&amp;"","未分類"))))</f>
        <v/>
      </c>
      <c r="S2462" s="39">
        <f>IF(L2462&lt;&gt;1,"",IF(N2462=1,"",IF(IF(O2462&gt;0,INDEX('分け方の表'!$N$4:$N$53,O2462)&amp;"","")&lt;&gt;"",IF(INDEX('分け方の表'!$N$4:$N$53,O2462)="（数えない）","",INDEX('分け方の表'!$N$4:$N$53,O2462)&amp;""),IF(I2462&amp;""="1",IF((Q2462&lt;&gt;"")*(D2462&lt;0)*(IFERROR(INDEX('入力'!$E$30:$E$88,MATCH(Q2462,'入力'!$A$30:$A$88,0)),"")="貯める・増やす"),Q2462,""),IF(A2462&amp;""="0","",IF(Q2462&lt;&gt;"",Q2462,R2462))))))</f>
        <v/>
      </c>
      <c r="T2462" s="56">
        <f>IF(S2462="","",IF(IFERROR(INDEX('入力'!$E$30:$E$88,MATCH(S2462,'入力'!$A$30:$A$88,0)),"")="入るお金",D2462,-D2462))</f>
        <v/>
      </c>
      <c r="U2462" s="39">
        <f>IF(L2462="","",IF(L2462&lt;&gt;1,"見出しなど",IF(N2462=1,"重なり",IF(S2462="",IF(O2462&gt;0,"数えない（直した）",IF(I2462&amp;""="1","振替",IF(A2462&amp;""="0","計算対象外","数えない"))),IF(COUNTIFS('入力'!$A$30:$A$88,S2462)=0,"一覧にない費目",IF(O2462&gt;0,"直した",IF(S2462="未分類","未分類","OK")))))))</f>
        <v/>
      </c>
    </row>
    <row r="2463">
      <c r="A2463" s="40" t="n"/>
      <c r="B2463" s="34" t="n"/>
      <c r="C2463" s="35" t="n"/>
      <c r="D2463" s="36" t="n"/>
      <c r="E2463" s="35" t="n"/>
      <c r="F2463" s="35" t="n"/>
      <c r="G2463" s="35" t="n"/>
      <c r="H2463" s="35" t="n"/>
      <c r="I2463" s="40" t="n"/>
      <c r="J2463" s="35" t="n"/>
      <c r="L2463" s="39">
        <f>IF(B2463="","",IFERROR(YEAR(B2463)*0+D2463*0+1,0))</f>
        <v/>
      </c>
      <c r="M2463" s="55">
        <f>IF(L2463&lt;&gt;1,"",IF(O2463&gt;0,IF(INDEX('分け方の表'!$O$4:$O$53,O2463)&lt;&gt;"",DATE(YEAR(INDEX('分け方の表'!$O$4:$O$53,O2463)),MONTH(INDEX('分け方の表'!$O$4:$O$53,O2463)),1),DATE(YEAR(B2463),MONTH(B2463),1)),DATE(YEAR(B2463),MONTH(B2463),1)))</f>
        <v/>
      </c>
      <c r="N2463" s="39">
        <f>IF(L2463&lt;&gt;1,"",IF(J2463="",0,IF(COUNTIFS($J$4:J2463,J2463)&gt;1,1,0)))</f>
        <v/>
      </c>
      <c r="O2463" s="39">
        <f>IF(L2463&lt;&gt;1,"",IF(J2463="",0,IFERROR(MATCH(J2463,'分け方の表'!$M$4:$M$53,0),0)))</f>
        <v/>
      </c>
      <c r="P2463" s="39">
        <f>IF(L2463&lt;&gt;1,"",IF(SUMPRODUCT((COUNTIFS(C2463,"*"&amp;'分け方の表'!$F$4:$F$23&amp;"*")&gt;0)*('分け方の表'!$F$4:$F$23&lt;&gt;"")*'分け方の表'!$I$4:$I$23)=0,99,1+COUNTIFS('分け方の表'!$I$4:$I$23,"&gt;"&amp;SUMPRODUCT((COUNTIFS(C2463,"*"&amp;'分け方の表'!$F$4:$F$23&amp;"*")&gt;0)*('分け方の表'!$F$4:$F$23&lt;&gt;"")*'分け方の表'!$I$4:$I$23))))</f>
        <v/>
      </c>
      <c r="Q2463" s="39">
        <f>IF(L2463&lt;&gt;1,"",IF(P2463&gt;=99,"",INDEX('分け方の表'!$G$4:$G$23,P2463)&amp;""))</f>
        <v/>
      </c>
      <c r="R2463" s="39">
        <f>IF(L2463&lt;&gt;1,"",IF((F2463="収入")*(G2463="給与")*(E2463&lt;&gt;"")*(COUNTIFS('分け方の表'!$J$4:$J$13,E2463)&gt;0),INDEX('分け方の表'!$K$4:$K$13,MATCH(E2463,'分け方の表'!$J$4:$J$13,0))&amp;"",IFERROR(INDEX('分け方の表'!$C$4:$C$103,MATCH(F2463&amp;"|"&amp;G2463,'分け方の表'!$D$4:$D$103,0))&amp;"",IFERROR(INDEX('分け方の表'!$C$4:$C$103,MATCH(F2463&amp;"|（ほか全部）",'分け方の表'!$D$4:$D$103,0))&amp;"","未分類"))))</f>
        <v/>
      </c>
      <c r="S2463" s="39">
        <f>IF(L2463&lt;&gt;1,"",IF(N2463=1,"",IF(IF(O2463&gt;0,INDEX('分け方の表'!$N$4:$N$53,O2463)&amp;"","")&lt;&gt;"",IF(INDEX('分け方の表'!$N$4:$N$53,O2463)="（数えない）","",INDEX('分け方の表'!$N$4:$N$53,O2463)&amp;""),IF(I2463&amp;""="1",IF((Q2463&lt;&gt;"")*(D2463&lt;0)*(IFERROR(INDEX('入力'!$E$30:$E$88,MATCH(Q2463,'入力'!$A$30:$A$88,0)),"")="貯める・増やす"),Q2463,""),IF(A2463&amp;""="0","",IF(Q2463&lt;&gt;"",Q2463,R2463))))))</f>
        <v/>
      </c>
      <c r="T2463" s="56">
        <f>IF(S2463="","",IF(IFERROR(INDEX('入力'!$E$30:$E$88,MATCH(S2463,'入力'!$A$30:$A$88,0)),"")="入るお金",D2463,-D2463))</f>
        <v/>
      </c>
      <c r="U2463" s="39">
        <f>IF(L2463="","",IF(L2463&lt;&gt;1,"見出しなど",IF(N2463=1,"重なり",IF(S2463="",IF(O2463&gt;0,"数えない（直した）",IF(I2463&amp;""="1","振替",IF(A2463&amp;""="0","計算対象外","数えない"))),IF(COUNTIFS('入力'!$A$30:$A$88,S2463)=0,"一覧にない費目",IF(O2463&gt;0,"直した",IF(S2463="未分類","未分類","OK")))))))</f>
        <v/>
      </c>
    </row>
    <row r="2464">
      <c r="A2464" s="40" t="n"/>
      <c r="B2464" s="34" t="n"/>
      <c r="C2464" s="35" t="n"/>
      <c r="D2464" s="36" t="n"/>
      <c r="E2464" s="35" t="n"/>
      <c r="F2464" s="35" t="n"/>
      <c r="G2464" s="35" t="n"/>
      <c r="H2464" s="35" t="n"/>
      <c r="I2464" s="40" t="n"/>
      <c r="J2464" s="35" t="n"/>
      <c r="L2464" s="39">
        <f>IF(B2464="","",IFERROR(YEAR(B2464)*0+D2464*0+1,0))</f>
        <v/>
      </c>
      <c r="M2464" s="55">
        <f>IF(L2464&lt;&gt;1,"",IF(O2464&gt;0,IF(INDEX('分け方の表'!$O$4:$O$53,O2464)&lt;&gt;"",DATE(YEAR(INDEX('分け方の表'!$O$4:$O$53,O2464)),MONTH(INDEX('分け方の表'!$O$4:$O$53,O2464)),1),DATE(YEAR(B2464),MONTH(B2464),1)),DATE(YEAR(B2464),MONTH(B2464),1)))</f>
        <v/>
      </c>
      <c r="N2464" s="39">
        <f>IF(L2464&lt;&gt;1,"",IF(J2464="",0,IF(COUNTIFS($J$4:J2464,J2464)&gt;1,1,0)))</f>
        <v/>
      </c>
      <c r="O2464" s="39">
        <f>IF(L2464&lt;&gt;1,"",IF(J2464="",0,IFERROR(MATCH(J2464,'分け方の表'!$M$4:$M$53,0),0)))</f>
        <v/>
      </c>
      <c r="P2464" s="39">
        <f>IF(L2464&lt;&gt;1,"",IF(SUMPRODUCT((COUNTIFS(C2464,"*"&amp;'分け方の表'!$F$4:$F$23&amp;"*")&gt;0)*('分け方の表'!$F$4:$F$23&lt;&gt;"")*'分け方の表'!$I$4:$I$23)=0,99,1+COUNTIFS('分け方の表'!$I$4:$I$23,"&gt;"&amp;SUMPRODUCT((COUNTIFS(C2464,"*"&amp;'分け方の表'!$F$4:$F$23&amp;"*")&gt;0)*('分け方の表'!$F$4:$F$23&lt;&gt;"")*'分け方の表'!$I$4:$I$23))))</f>
        <v/>
      </c>
      <c r="Q2464" s="39">
        <f>IF(L2464&lt;&gt;1,"",IF(P2464&gt;=99,"",INDEX('分け方の表'!$G$4:$G$23,P2464)&amp;""))</f>
        <v/>
      </c>
      <c r="R2464" s="39">
        <f>IF(L2464&lt;&gt;1,"",IF((F2464="収入")*(G2464="給与")*(E2464&lt;&gt;"")*(COUNTIFS('分け方の表'!$J$4:$J$13,E2464)&gt;0),INDEX('分け方の表'!$K$4:$K$13,MATCH(E2464,'分け方の表'!$J$4:$J$13,0))&amp;"",IFERROR(INDEX('分け方の表'!$C$4:$C$103,MATCH(F2464&amp;"|"&amp;G2464,'分け方の表'!$D$4:$D$103,0))&amp;"",IFERROR(INDEX('分け方の表'!$C$4:$C$103,MATCH(F2464&amp;"|（ほか全部）",'分け方の表'!$D$4:$D$103,0))&amp;"","未分類"))))</f>
        <v/>
      </c>
      <c r="S2464" s="39">
        <f>IF(L2464&lt;&gt;1,"",IF(N2464=1,"",IF(IF(O2464&gt;0,INDEX('分け方の表'!$N$4:$N$53,O2464)&amp;"","")&lt;&gt;"",IF(INDEX('分け方の表'!$N$4:$N$53,O2464)="（数えない）","",INDEX('分け方の表'!$N$4:$N$53,O2464)&amp;""),IF(I2464&amp;""="1",IF((Q2464&lt;&gt;"")*(D2464&lt;0)*(IFERROR(INDEX('入力'!$E$30:$E$88,MATCH(Q2464,'入力'!$A$30:$A$88,0)),"")="貯める・増やす"),Q2464,""),IF(A2464&amp;""="0","",IF(Q2464&lt;&gt;"",Q2464,R2464))))))</f>
        <v/>
      </c>
      <c r="T2464" s="56">
        <f>IF(S2464="","",IF(IFERROR(INDEX('入力'!$E$30:$E$88,MATCH(S2464,'入力'!$A$30:$A$88,0)),"")="入るお金",D2464,-D2464))</f>
        <v/>
      </c>
      <c r="U2464" s="39">
        <f>IF(L2464="","",IF(L2464&lt;&gt;1,"見出しなど",IF(N2464=1,"重なり",IF(S2464="",IF(O2464&gt;0,"数えない（直した）",IF(I2464&amp;""="1","振替",IF(A2464&amp;""="0","計算対象外","数えない"))),IF(COUNTIFS('入力'!$A$30:$A$88,S2464)=0,"一覧にない費目",IF(O2464&gt;0,"直した",IF(S2464="未分類","未分類","OK")))))))</f>
        <v/>
      </c>
    </row>
    <row r="2465">
      <c r="A2465" s="40" t="n"/>
      <c r="B2465" s="34" t="n"/>
      <c r="C2465" s="35" t="n"/>
      <c r="D2465" s="36" t="n"/>
      <c r="E2465" s="35" t="n"/>
      <c r="F2465" s="35" t="n"/>
      <c r="G2465" s="35" t="n"/>
      <c r="H2465" s="35" t="n"/>
      <c r="I2465" s="40" t="n"/>
      <c r="J2465" s="35" t="n"/>
      <c r="L2465" s="39">
        <f>IF(B2465="","",IFERROR(YEAR(B2465)*0+D2465*0+1,0))</f>
        <v/>
      </c>
      <c r="M2465" s="55">
        <f>IF(L2465&lt;&gt;1,"",IF(O2465&gt;0,IF(INDEX('分け方の表'!$O$4:$O$53,O2465)&lt;&gt;"",DATE(YEAR(INDEX('分け方の表'!$O$4:$O$53,O2465)),MONTH(INDEX('分け方の表'!$O$4:$O$53,O2465)),1),DATE(YEAR(B2465),MONTH(B2465),1)),DATE(YEAR(B2465),MONTH(B2465),1)))</f>
        <v/>
      </c>
      <c r="N2465" s="39">
        <f>IF(L2465&lt;&gt;1,"",IF(J2465="",0,IF(COUNTIFS($J$4:J2465,J2465)&gt;1,1,0)))</f>
        <v/>
      </c>
      <c r="O2465" s="39">
        <f>IF(L2465&lt;&gt;1,"",IF(J2465="",0,IFERROR(MATCH(J2465,'分け方の表'!$M$4:$M$53,0),0)))</f>
        <v/>
      </c>
      <c r="P2465" s="39">
        <f>IF(L2465&lt;&gt;1,"",IF(SUMPRODUCT((COUNTIFS(C2465,"*"&amp;'分け方の表'!$F$4:$F$23&amp;"*")&gt;0)*('分け方の表'!$F$4:$F$23&lt;&gt;"")*'分け方の表'!$I$4:$I$23)=0,99,1+COUNTIFS('分け方の表'!$I$4:$I$23,"&gt;"&amp;SUMPRODUCT((COUNTIFS(C2465,"*"&amp;'分け方の表'!$F$4:$F$23&amp;"*")&gt;0)*('分け方の表'!$F$4:$F$23&lt;&gt;"")*'分け方の表'!$I$4:$I$23))))</f>
        <v/>
      </c>
      <c r="Q2465" s="39">
        <f>IF(L2465&lt;&gt;1,"",IF(P2465&gt;=99,"",INDEX('分け方の表'!$G$4:$G$23,P2465)&amp;""))</f>
        <v/>
      </c>
      <c r="R2465" s="39">
        <f>IF(L2465&lt;&gt;1,"",IF((F2465="収入")*(G2465="給与")*(E2465&lt;&gt;"")*(COUNTIFS('分け方の表'!$J$4:$J$13,E2465)&gt;0),INDEX('分け方の表'!$K$4:$K$13,MATCH(E2465,'分け方の表'!$J$4:$J$13,0))&amp;"",IFERROR(INDEX('分け方の表'!$C$4:$C$103,MATCH(F2465&amp;"|"&amp;G2465,'分け方の表'!$D$4:$D$103,0))&amp;"",IFERROR(INDEX('分け方の表'!$C$4:$C$103,MATCH(F2465&amp;"|（ほか全部）",'分け方の表'!$D$4:$D$103,0))&amp;"","未分類"))))</f>
        <v/>
      </c>
      <c r="S2465" s="39">
        <f>IF(L2465&lt;&gt;1,"",IF(N2465=1,"",IF(IF(O2465&gt;0,INDEX('分け方の表'!$N$4:$N$53,O2465)&amp;"","")&lt;&gt;"",IF(INDEX('分け方の表'!$N$4:$N$53,O2465)="（数えない）","",INDEX('分け方の表'!$N$4:$N$53,O2465)&amp;""),IF(I2465&amp;""="1",IF((Q2465&lt;&gt;"")*(D2465&lt;0)*(IFERROR(INDEX('入力'!$E$30:$E$88,MATCH(Q2465,'入力'!$A$30:$A$88,0)),"")="貯める・増やす"),Q2465,""),IF(A2465&amp;""="0","",IF(Q2465&lt;&gt;"",Q2465,R2465))))))</f>
        <v/>
      </c>
      <c r="T2465" s="56">
        <f>IF(S2465="","",IF(IFERROR(INDEX('入力'!$E$30:$E$88,MATCH(S2465,'入力'!$A$30:$A$88,0)),"")="入るお金",D2465,-D2465))</f>
        <v/>
      </c>
      <c r="U2465" s="39">
        <f>IF(L2465="","",IF(L2465&lt;&gt;1,"見出しなど",IF(N2465=1,"重なり",IF(S2465="",IF(O2465&gt;0,"数えない（直した）",IF(I2465&amp;""="1","振替",IF(A2465&amp;""="0","計算対象外","数えない"))),IF(COUNTIFS('入力'!$A$30:$A$88,S2465)=0,"一覧にない費目",IF(O2465&gt;0,"直した",IF(S2465="未分類","未分類","OK")))))))</f>
        <v/>
      </c>
    </row>
    <row r="2466">
      <c r="A2466" s="40" t="n"/>
      <c r="B2466" s="34" t="n"/>
      <c r="C2466" s="35" t="n"/>
      <c r="D2466" s="36" t="n"/>
      <c r="E2466" s="35" t="n"/>
      <c r="F2466" s="35" t="n"/>
      <c r="G2466" s="35" t="n"/>
      <c r="H2466" s="35" t="n"/>
      <c r="I2466" s="40" t="n"/>
      <c r="J2466" s="35" t="n"/>
      <c r="L2466" s="39">
        <f>IF(B2466="","",IFERROR(YEAR(B2466)*0+D2466*0+1,0))</f>
        <v/>
      </c>
      <c r="M2466" s="55">
        <f>IF(L2466&lt;&gt;1,"",IF(O2466&gt;0,IF(INDEX('分け方の表'!$O$4:$O$53,O2466)&lt;&gt;"",DATE(YEAR(INDEX('分け方の表'!$O$4:$O$53,O2466)),MONTH(INDEX('分け方の表'!$O$4:$O$53,O2466)),1),DATE(YEAR(B2466),MONTH(B2466),1)),DATE(YEAR(B2466),MONTH(B2466),1)))</f>
        <v/>
      </c>
      <c r="N2466" s="39">
        <f>IF(L2466&lt;&gt;1,"",IF(J2466="",0,IF(COUNTIFS($J$4:J2466,J2466)&gt;1,1,0)))</f>
        <v/>
      </c>
      <c r="O2466" s="39">
        <f>IF(L2466&lt;&gt;1,"",IF(J2466="",0,IFERROR(MATCH(J2466,'分け方の表'!$M$4:$M$53,0),0)))</f>
        <v/>
      </c>
      <c r="P2466" s="39">
        <f>IF(L2466&lt;&gt;1,"",IF(SUMPRODUCT((COUNTIFS(C2466,"*"&amp;'分け方の表'!$F$4:$F$23&amp;"*")&gt;0)*('分け方の表'!$F$4:$F$23&lt;&gt;"")*'分け方の表'!$I$4:$I$23)=0,99,1+COUNTIFS('分け方の表'!$I$4:$I$23,"&gt;"&amp;SUMPRODUCT((COUNTIFS(C2466,"*"&amp;'分け方の表'!$F$4:$F$23&amp;"*")&gt;0)*('分け方の表'!$F$4:$F$23&lt;&gt;"")*'分け方の表'!$I$4:$I$23))))</f>
        <v/>
      </c>
      <c r="Q2466" s="39">
        <f>IF(L2466&lt;&gt;1,"",IF(P2466&gt;=99,"",INDEX('分け方の表'!$G$4:$G$23,P2466)&amp;""))</f>
        <v/>
      </c>
      <c r="R2466" s="39">
        <f>IF(L2466&lt;&gt;1,"",IF((F2466="収入")*(G2466="給与")*(E2466&lt;&gt;"")*(COUNTIFS('分け方の表'!$J$4:$J$13,E2466)&gt;0),INDEX('分け方の表'!$K$4:$K$13,MATCH(E2466,'分け方の表'!$J$4:$J$13,0))&amp;"",IFERROR(INDEX('分け方の表'!$C$4:$C$103,MATCH(F2466&amp;"|"&amp;G2466,'分け方の表'!$D$4:$D$103,0))&amp;"",IFERROR(INDEX('分け方の表'!$C$4:$C$103,MATCH(F2466&amp;"|（ほか全部）",'分け方の表'!$D$4:$D$103,0))&amp;"","未分類"))))</f>
        <v/>
      </c>
      <c r="S2466" s="39">
        <f>IF(L2466&lt;&gt;1,"",IF(N2466=1,"",IF(IF(O2466&gt;0,INDEX('分け方の表'!$N$4:$N$53,O2466)&amp;"","")&lt;&gt;"",IF(INDEX('分け方の表'!$N$4:$N$53,O2466)="（数えない）","",INDEX('分け方の表'!$N$4:$N$53,O2466)&amp;""),IF(I2466&amp;""="1",IF((Q2466&lt;&gt;"")*(D2466&lt;0)*(IFERROR(INDEX('入力'!$E$30:$E$88,MATCH(Q2466,'入力'!$A$30:$A$88,0)),"")="貯める・増やす"),Q2466,""),IF(A2466&amp;""="0","",IF(Q2466&lt;&gt;"",Q2466,R2466))))))</f>
        <v/>
      </c>
      <c r="T2466" s="56">
        <f>IF(S2466="","",IF(IFERROR(INDEX('入力'!$E$30:$E$88,MATCH(S2466,'入力'!$A$30:$A$88,0)),"")="入るお金",D2466,-D2466))</f>
        <v/>
      </c>
      <c r="U2466" s="39">
        <f>IF(L2466="","",IF(L2466&lt;&gt;1,"見出しなど",IF(N2466=1,"重なり",IF(S2466="",IF(O2466&gt;0,"数えない（直した）",IF(I2466&amp;""="1","振替",IF(A2466&amp;""="0","計算対象外","数えない"))),IF(COUNTIFS('入力'!$A$30:$A$88,S2466)=0,"一覧にない費目",IF(O2466&gt;0,"直した",IF(S2466="未分類","未分類","OK")))))))</f>
        <v/>
      </c>
    </row>
    <row r="2467">
      <c r="A2467" s="40" t="n"/>
      <c r="B2467" s="34" t="n"/>
      <c r="C2467" s="35" t="n"/>
      <c r="D2467" s="36" t="n"/>
      <c r="E2467" s="35" t="n"/>
      <c r="F2467" s="35" t="n"/>
      <c r="G2467" s="35" t="n"/>
      <c r="H2467" s="35" t="n"/>
      <c r="I2467" s="40" t="n"/>
      <c r="J2467" s="35" t="n"/>
      <c r="L2467" s="39">
        <f>IF(B2467="","",IFERROR(YEAR(B2467)*0+D2467*0+1,0))</f>
        <v/>
      </c>
      <c r="M2467" s="55">
        <f>IF(L2467&lt;&gt;1,"",IF(O2467&gt;0,IF(INDEX('分け方の表'!$O$4:$O$53,O2467)&lt;&gt;"",DATE(YEAR(INDEX('分け方の表'!$O$4:$O$53,O2467)),MONTH(INDEX('分け方の表'!$O$4:$O$53,O2467)),1),DATE(YEAR(B2467),MONTH(B2467),1)),DATE(YEAR(B2467),MONTH(B2467),1)))</f>
        <v/>
      </c>
      <c r="N2467" s="39">
        <f>IF(L2467&lt;&gt;1,"",IF(J2467="",0,IF(COUNTIFS($J$4:J2467,J2467)&gt;1,1,0)))</f>
        <v/>
      </c>
      <c r="O2467" s="39">
        <f>IF(L2467&lt;&gt;1,"",IF(J2467="",0,IFERROR(MATCH(J2467,'分け方の表'!$M$4:$M$53,0),0)))</f>
        <v/>
      </c>
      <c r="P2467" s="39">
        <f>IF(L2467&lt;&gt;1,"",IF(SUMPRODUCT((COUNTIFS(C2467,"*"&amp;'分け方の表'!$F$4:$F$23&amp;"*")&gt;0)*('分け方の表'!$F$4:$F$23&lt;&gt;"")*'分け方の表'!$I$4:$I$23)=0,99,1+COUNTIFS('分け方の表'!$I$4:$I$23,"&gt;"&amp;SUMPRODUCT((COUNTIFS(C2467,"*"&amp;'分け方の表'!$F$4:$F$23&amp;"*")&gt;0)*('分け方の表'!$F$4:$F$23&lt;&gt;"")*'分け方の表'!$I$4:$I$23))))</f>
        <v/>
      </c>
      <c r="Q2467" s="39">
        <f>IF(L2467&lt;&gt;1,"",IF(P2467&gt;=99,"",INDEX('分け方の表'!$G$4:$G$23,P2467)&amp;""))</f>
        <v/>
      </c>
      <c r="R2467" s="39">
        <f>IF(L2467&lt;&gt;1,"",IF((F2467="収入")*(G2467="給与")*(E2467&lt;&gt;"")*(COUNTIFS('分け方の表'!$J$4:$J$13,E2467)&gt;0),INDEX('分け方の表'!$K$4:$K$13,MATCH(E2467,'分け方の表'!$J$4:$J$13,0))&amp;"",IFERROR(INDEX('分け方の表'!$C$4:$C$103,MATCH(F2467&amp;"|"&amp;G2467,'分け方の表'!$D$4:$D$103,0))&amp;"",IFERROR(INDEX('分け方の表'!$C$4:$C$103,MATCH(F2467&amp;"|（ほか全部）",'分け方の表'!$D$4:$D$103,0))&amp;"","未分類"))))</f>
        <v/>
      </c>
      <c r="S2467" s="39">
        <f>IF(L2467&lt;&gt;1,"",IF(N2467=1,"",IF(IF(O2467&gt;0,INDEX('分け方の表'!$N$4:$N$53,O2467)&amp;"","")&lt;&gt;"",IF(INDEX('分け方の表'!$N$4:$N$53,O2467)="（数えない）","",INDEX('分け方の表'!$N$4:$N$53,O2467)&amp;""),IF(I2467&amp;""="1",IF((Q2467&lt;&gt;"")*(D2467&lt;0)*(IFERROR(INDEX('入力'!$E$30:$E$88,MATCH(Q2467,'入力'!$A$30:$A$88,0)),"")="貯める・増やす"),Q2467,""),IF(A2467&amp;""="0","",IF(Q2467&lt;&gt;"",Q2467,R2467))))))</f>
        <v/>
      </c>
      <c r="T2467" s="56">
        <f>IF(S2467="","",IF(IFERROR(INDEX('入力'!$E$30:$E$88,MATCH(S2467,'入力'!$A$30:$A$88,0)),"")="入るお金",D2467,-D2467))</f>
        <v/>
      </c>
      <c r="U2467" s="39">
        <f>IF(L2467="","",IF(L2467&lt;&gt;1,"見出しなど",IF(N2467=1,"重なり",IF(S2467="",IF(O2467&gt;0,"数えない（直した）",IF(I2467&amp;""="1","振替",IF(A2467&amp;""="0","計算対象外","数えない"))),IF(COUNTIFS('入力'!$A$30:$A$88,S2467)=0,"一覧にない費目",IF(O2467&gt;0,"直した",IF(S2467="未分類","未分類","OK")))))))</f>
        <v/>
      </c>
    </row>
    <row r="2468">
      <c r="A2468" s="40" t="n"/>
      <c r="B2468" s="34" t="n"/>
      <c r="C2468" s="35" t="n"/>
      <c r="D2468" s="36" t="n"/>
      <c r="E2468" s="35" t="n"/>
      <c r="F2468" s="35" t="n"/>
      <c r="G2468" s="35" t="n"/>
      <c r="H2468" s="35" t="n"/>
      <c r="I2468" s="40" t="n"/>
      <c r="J2468" s="35" t="n"/>
      <c r="L2468" s="39">
        <f>IF(B2468="","",IFERROR(YEAR(B2468)*0+D2468*0+1,0))</f>
        <v/>
      </c>
      <c r="M2468" s="55">
        <f>IF(L2468&lt;&gt;1,"",IF(O2468&gt;0,IF(INDEX('分け方の表'!$O$4:$O$53,O2468)&lt;&gt;"",DATE(YEAR(INDEX('分け方の表'!$O$4:$O$53,O2468)),MONTH(INDEX('分け方の表'!$O$4:$O$53,O2468)),1),DATE(YEAR(B2468),MONTH(B2468),1)),DATE(YEAR(B2468),MONTH(B2468),1)))</f>
        <v/>
      </c>
      <c r="N2468" s="39">
        <f>IF(L2468&lt;&gt;1,"",IF(J2468="",0,IF(COUNTIFS($J$4:J2468,J2468)&gt;1,1,0)))</f>
        <v/>
      </c>
      <c r="O2468" s="39">
        <f>IF(L2468&lt;&gt;1,"",IF(J2468="",0,IFERROR(MATCH(J2468,'分け方の表'!$M$4:$M$53,0),0)))</f>
        <v/>
      </c>
      <c r="P2468" s="39">
        <f>IF(L2468&lt;&gt;1,"",IF(SUMPRODUCT((COUNTIFS(C2468,"*"&amp;'分け方の表'!$F$4:$F$23&amp;"*")&gt;0)*('分け方の表'!$F$4:$F$23&lt;&gt;"")*'分け方の表'!$I$4:$I$23)=0,99,1+COUNTIFS('分け方の表'!$I$4:$I$23,"&gt;"&amp;SUMPRODUCT((COUNTIFS(C2468,"*"&amp;'分け方の表'!$F$4:$F$23&amp;"*")&gt;0)*('分け方の表'!$F$4:$F$23&lt;&gt;"")*'分け方の表'!$I$4:$I$23))))</f>
        <v/>
      </c>
      <c r="Q2468" s="39">
        <f>IF(L2468&lt;&gt;1,"",IF(P2468&gt;=99,"",INDEX('分け方の表'!$G$4:$G$23,P2468)&amp;""))</f>
        <v/>
      </c>
      <c r="R2468" s="39">
        <f>IF(L2468&lt;&gt;1,"",IF((F2468="収入")*(G2468="給与")*(E2468&lt;&gt;"")*(COUNTIFS('分け方の表'!$J$4:$J$13,E2468)&gt;0),INDEX('分け方の表'!$K$4:$K$13,MATCH(E2468,'分け方の表'!$J$4:$J$13,0))&amp;"",IFERROR(INDEX('分け方の表'!$C$4:$C$103,MATCH(F2468&amp;"|"&amp;G2468,'分け方の表'!$D$4:$D$103,0))&amp;"",IFERROR(INDEX('分け方の表'!$C$4:$C$103,MATCH(F2468&amp;"|（ほか全部）",'分け方の表'!$D$4:$D$103,0))&amp;"","未分類"))))</f>
        <v/>
      </c>
      <c r="S2468" s="39">
        <f>IF(L2468&lt;&gt;1,"",IF(N2468=1,"",IF(IF(O2468&gt;0,INDEX('分け方の表'!$N$4:$N$53,O2468)&amp;"","")&lt;&gt;"",IF(INDEX('分け方の表'!$N$4:$N$53,O2468)="（数えない）","",INDEX('分け方の表'!$N$4:$N$53,O2468)&amp;""),IF(I2468&amp;""="1",IF((Q2468&lt;&gt;"")*(D2468&lt;0)*(IFERROR(INDEX('入力'!$E$30:$E$88,MATCH(Q2468,'入力'!$A$30:$A$88,0)),"")="貯める・増やす"),Q2468,""),IF(A2468&amp;""="0","",IF(Q2468&lt;&gt;"",Q2468,R2468))))))</f>
        <v/>
      </c>
      <c r="T2468" s="56">
        <f>IF(S2468="","",IF(IFERROR(INDEX('入力'!$E$30:$E$88,MATCH(S2468,'入力'!$A$30:$A$88,0)),"")="入るお金",D2468,-D2468))</f>
        <v/>
      </c>
      <c r="U2468" s="39">
        <f>IF(L2468="","",IF(L2468&lt;&gt;1,"見出しなど",IF(N2468=1,"重なり",IF(S2468="",IF(O2468&gt;0,"数えない（直した）",IF(I2468&amp;""="1","振替",IF(A2468&amp;""="0","計算対象外","数えない"))),IF(COUNTIFS('入力'!$A$30:$A$88,S2468)=0,"一覧にない費目",IF(O2468&gt;0,"直した",IF(S2468="未分類","未分類","OK")))))))</f>
        <v/>
      </c>
    </row>
    <row r="2469">
      <c r="A2469" s="40" t="n"/>
      <c r="B2469" s="34" t="n"/>
      <c r="C2469" s="35" t="n"/>
      <c r="D2469" s="36" t="n"/>
      <c r="E2469" s="35" t="n"/>
      <c r="F2469" s="35" t="n"/>
      <c r="G2469" s="35" t="n"/>
      <c r="H2469" s="35" t="n"/>
      <c r="I2469" s="40" t="n"/>
      <c r="J2469" s="35" t="n"/>
      <c r="L2469" s="39">
        <f>IF(B2469="","",IFERROR(YEAR(B2469)*0+D2469*0+1,0))</f>
        <v/>
      </c>
      <c r="M2469" s="55">
        <f>IF(L2469&lt;&gt;1,"",IF(O2469&gt;0,IF(INDEX('分け方の表'!$O$4:$O$53,O2469)&lt;&gt;"",DATE(YEAR(INDEX('分け方の表'!$O$4:$O$53,O2469)),MONTH(INDEX('分け方の表'!$O$4:$O$53,O2469)),1),DATE(YEAR(B2469),MONTH(B2469),1)),DATE(YEAR(B2469),MONTH(B2469),1)))</f>
        <v/>
      </c>
      <c r="N2469" s="39">
        <f>IF(L2469&lt;&gt;1,"",IF(J2469="",0,IF(COUNTIFS($J$4:J2469,J2469)&gt;1,1,0)))</f>
        <v/>
      </c>
      <c r="O2469" s="39">
        <f>IF(L2469&lt;&gt;1,"",IF(J2469="",0,IFERROR(MATCH(J2469,'分け方の表'!$M$4:$M$53,0),0)))</f>
        <v/>
      </c>
      <c r="P2469" s="39">
        <f>IF(L2469&lt;&gt;1,"",IF(SUMPRODUCT((COUNTIFS(C2469,"*"&amp;'分け方の表'!$F$4:$F$23&amp;"*")&gt;0)*('分け方の表'!$F$4:$F$23&lt;&gt;"")*'分け方の表'!$I$4:$I$23)=0,99,1+COUNTIFS('分け方の表'!$I$4:$I$23,"&gt;"&amp;SUMPRODUCT((COUNTIFS(C2469,"*"&amp;'分け方の表'!$F$4:$F$23&amp;"*")&gt;0)*('分け方の表'!$F$4:$F$23&lt;&gt;"")*'分け方の表'!$I$4:$I$23))))</f>
        <v/>
      </c>
      <c r="Q2469" s="39">
        <f>IF(L2469&lt;&gt;1,"",IF(P2469&gt;=99,"",INDEX('分け方の表'!$G$4:$G$23,P2469)&amp;""))</f>
        <v/>
      </c>
      <c r="R2469" s="39">
        <f>IF(L2469&lt;&gt;1,"",IF((F2469="収入")*(G2469="給与")*(E2469&lt;&gt;"")*(COUNTIFS('分け方の表'!$J$4:$J$13,E2469)&gt;0),INDEX('分け方の表'!$K$4:$K$13,MATCH(E2469,'分け方の表'!$J$4:$J$13,0))&amp;"",IFERROR(INDEX('分け方の表'!$C$4:$C$103,MATCH(F2469&amp;"|"&amp;G2469,'分け方の表'!$D$4:$D$103,0))&amp;"",IFERROR(INDEX('分け方の表'!$C$4:$C$103,MATCH(F2469&amp;"|（ほか全部）",'分け方の表'!$D$4:$D$103,0))&amp;"","未分類"))))</f>
        <v/>
      </c>
      <c r="S2469" s="39">
        <f>IF(L2469&lt;&gt;1,"",IF(N2469=1,"",IF(IF(O2469&gt;0,INDEX('分け方の表'!$N$4:$N$53,O2469)&amp;"","")&lt;&gt;"",IF(INDEX('分け方の表'!$N$4:$N$53,O2469)="（数えない）","",INDEX('分け方の表'!$N$4:$N$53,O2469)&amp;""),IF(I2469&amp;""="1",IF((Q2469&lt;&gt;"")*(D2469&lt;0)*(IFERROR(INDEX('入力'!$E$30:$E$88,MATCH(Q2469,'入力'!$A$30:$A$88,0)),"")="貯める・増やす"),Q2469,""),IF(A2469&amp;""="0","",IF(Q2469&lt;&gt;"",Q2469,R2469))))))</f>
        <v/>
      </c>
      <c r="T2469" s="56">
        <f>IF(S2469="","",IF(IFERROR(INDEX('入力'!$E$30:$E$88,MATCH(S2469,'入力'!$A$30:$A$88,0)),"")="入るお金",D2469,-D2469))</f>
        <v/>
      </c>
      <c r="U2469" s="39">
        <f>IF(L2469="","",IF(L2469&lt;&gt;1,"見出しなど",IF(N2469=1,"重なり",IF(S2469="",IF(O2469&gt;0,"数えない（直した）",IF(I2469&amp;""="1","振替",IF(A2469&amp;""="0","計算対象外","数えない"))),IF(COUNTIFS('入力'!$A$30:$A$88,S2469)=0,"一覧にない費目",IF(O2469&gt;0,"直した",IF(S2469="未分類","未分類","OK")))))))</f>
        <v/>
      </c>
    </row>
    <row r="2470">
      <c r="A2470" s="40" t="n"/>
      <c r="B2470" s="34" t="n"/>
      <c r="C2470" s="35" t="n"/>
      <c r="D2470" s="36" t="n"/>
      <c r="E2470" s="35" t="n"/>
      <c r="F2470" s="35" t="n"/>
      <c r="G2470" s="35" t="n"/>
      <c r="H2470" s="35" t="n"/>
      <c r="I2470" s="40" t="n"/>
      <c r="J2470" s="35" t="n"/>
      <c r="L2470" s="39">
        <f>IF(B2470="","",IFERROR(YEAR(B2470)*0+D2470*0+1,0))</f>
        <v/>
      </c>
      <c r="M2470" s="55">
        <f>IF(L2470&lt;&gt;1,"",IF(O2470&gt;0,IF(INDEX('分け方の表'!$O$4:$O$53,O2470)&lt;&gt;"",DATE(YEAR(INDEX('分け方の表'!$O$4:$O$53,O2470)),MONTH(INDEX('分け方の表'!$O$4:$O$53,O2470)),1),DATE(YEAR(B2470),MONTH(B2470),1)),DATE(YEAR(B2470),MONTH(B2470),1)))</f>
        <v/>
      </c>
      <c r="N2470" s="39">
        <f>IF(L2470&lt;&gt;1,"",IF(J2470="",0,IF(COUNTIFS($J$4:J2470,J2470)&gt;1,1,0)))</f>
        <v/>
      </c>
      <c r="O2470" s="39">
        <f>IF(L2470&lt;&gt;1,"",IF(J2470="",0,IFERROR(MATCH(J2470,'分け方の表'!$M$4:$M$53,0),0)))</f>
        <v/>
      </c>
      <c r="P2470" s="39">
        <f>IF(L2470&lt;&gt;1,"",IF(SUMPRODUCT((COUNTIFS(C2470,"*"&amp;'分け方の表'!$F$4:$F$23&amp;"*")&gt;0)*('分け方の表'!$F$4:$F$23&lt;&gt;"")*'分け方の表'!$I$4:$I$23)=0,99,1+COUNTIFS('分け方の表'!$I$4:$I$23,"&gt;"&amp;SUMPRODUCT((COUNTIFS(C2470,"*"&amp;'分け方の表'!$F$4:$F$23&amp;"*")&gt;0)*('分け方の表'!$F$4:$F$23&lt;&gt;"")*'分け方の表'!$I$4:$I$23))))</f>
        <v/>
      </c>
      <c r="Q2470" s="39">
        <f>IF(L2470&lt;&gt;1,"",IF(P2470&gt;=99,"",INDEX('分け方の表'!$G$4:$G$23,P2470)&amp;""))</f>
        <v/>
      </c>
      <c r="R2470" s="39">
        <f>IF(L2470&lt;&gt;1,"",IF((F2470="収入")*(G2470="給与")*(E2470&lt;&gt;"")*(COUNTIFS('分け方の表'!$J$4:$J$13,E2470)&gt;0),INDEX('分け方の表'!$K$4:$K$13,MATCH(E2470,'分け方の表'!$J$4:$J$13,0))&amp;"",IFERROR(INDEX('分け方の表'!$C$4:$C$103,MATCH(F2470&amp;"|"&amp;G2470,'分け方の表'!$D$4:$D$103,0))&amp;"",IFERROR(INDEX('分け方の表'!$C$4:$C$103,MATCH(F2470&amp;"|（ほか全部）",'分け方の表'!$D$4:$D$103,0))&amp;"","未分類"))))</f>
        <v/>
      </c>
      <c r="S2470" s="39">
        <f>IF(L2470&lt;&gt;1,"",IF(N2470=1,"",IF(IF(O2470&gt;0,INDEX('分け方の表'!$N$4:$N$53,O2470)&amp;"","")&lt;&gt;"",IF(INDEX('分け方の表'!$N$4:$N$53,O2470)="（数えない）","",INDEX('分け方の表'!$N$4:$N$53,O2470)&amp;""),IF(I2470&amp;""="1",IF((Q2470&lt;&gt;"")*(D2470&lt;0)*(IFERROR(INDEX('入力'!$E$30:$E$88,MATCH(Q2470,'入力'!$A$30:$A$88,0)),"")="貯める・増やす"),Q2470,""),IF(A2470&amp;""="0","",IF(Q2470&lt;&gt;"",Q2470,R2470))))))</f>
        <v/>
      </c>
      <c r="T2470" s="56">
        <f>IF(S2470="","",IF(IFERROR(INDEX('入力'!$E$30:$E$88,MATCH(S2470,'入力'!$A$30:$A$88,0)),"")="入るお金",D2470,-D2470))</f>
        <v/>
      </c>
      <c r="U2470" s="39">
        <f>IF(L2470="","",IF(L2470&lt;&gt;1,"見出しなど",IF(N2470=1,"重なり",IF(S2470="",IF(O2470&gt;0,"数えない（直した）",IF(I2470&amp;""="1","振替",IF(A2470&amp;""="0","計算対象外","数えない"))),IF(COUNTIFS('入力'!$A$30:$A$88,S2470)=0,"一覧にない費目",IF(O2470&gt;0,"直した",IF(S2470="未分類","未分類","OK")))))))</f>
        <v/>
      </c>
    </row>
    <row r="2471">
      <c r="A2471" s="40" t="n"/>
      <c r="B2471" s="34" t="n"/>
      <c r="C2471" s="35" t="n"/>
      <c r="D2471" s="36" t="n"/>
      <c r="E2471" s="35" t="n"/>
      <c r="F2471" s="35" t="n"/>
      <c r="G2471" s="35" t="n"/>
      <c r="H2471" s="35" t="n"/>
      <c r="I2471" s="40" t="n"/>
      <c r="J2471" s="35" t="n"/>
      <c r="L2471" s="39">
        <f>IF(B2471="","",IFERROR(YEAR(B2471)*0+D2471*0+1,0))</f>
        <v/>
      </c>
      <c r="M2471" s="55">
        <f>IF(L2471&lt;&gt;1,"",IF(O2471&gt;0,IF(INDEX('分け方の表'!$O$4:$O$53,O2471)&lt;&gt;"",DATE(YEAR(INDEX('分け方の表'!$O$4:$O$53,O2471)),MONTH(INDEX('分け方の表'!$O$4:$O$53,O2471)),1),DATE(YEAR(B2471),MONTH(B2471),1)),DATE(YEAR(B2471),MONTH(B2471),1)))</f>
        <v/>
      </c>
      <c r="N2471" s="39">
        <f>IF(L2471&lt;&gt;1,"",IF(J2471="",0,IF(COUNTIFS($J$4:J2471,J2471)&gt;1,1,0)))</f>
        <v/>
      </c>
      <c r="O2471" s="39">
        <f>IF(L2471&lt;&gt;1,"",IF(J2471="",0,IFERROR(MATCH(J2471,'分け方の表'!$M$4:$M$53,0),0)))</f>
        <v/>
      </c>
      <c r="P2471" s="39">
        <f>IF(L2471&lt;&gt;1,"",IF(SUMPRODUCT((COUNTIFS(C2471,"*"&amp;'分け方の表'!$F$4:$F$23&amp;"*")&gt;0)*('分け方の表'!$F$4:$F$23&lt;&gt;"")*'分け方の表'!$I$4:$I$23)=0,99,1+COUNTIFS('分け方の表'!$I$4:$I$23,"&gt;"&amp;SUMPRODUCT((COUNTIFS(C2471,"*"&amp;'分け方の表'!$F$4:$F$23&amp;"*")&gt;0)*('分け方の表'!$F$4:$F$23&lt;&gt;"")*'分け方の表'!$I$4:$I$23))))</f>
        <v/>
      </c>
      <c r="Q2471" s="39">
        <f>IF(L2471&lt;&gt;1,"",IF(P2471&gt;=99,"",INDEX('分け方の表'!$G$4:$G$23,P2471)&amp;""))</f>
        <v/>
      </c>
      <c r="R2471" s="39">
        <f>IF(L2471&lt;&gt;1,"",IF((F2471="収入")*(G2471="給与")*(E2471&lt;&gt;"")*(COUNTIFS('分け方の表'!$J$4:$J$13,E2471)&gt;0),INDEX('分け方の表'!$K$4:$K$13,MATCH(E2471,'分け方の表'!$J$4:$J$13,0))&amp;"",IFERROR(INDEX('分け方の表'!$C$4:$C$103,MATCH(F2471&amp;"|"&amp;G2471,'分け方の表'!$D$4:$D$103,0))&amp;"",IFERROR(INDEX('分け方の表'!$C$4:$C$103,MATCH(F2471&amp;"|（ほか全部）",'分け方の表'!$D$4:$D$103,0))&amp;"","未分類"))))</f>
        <v/>
      </c>
      <c r="S2471" s="39">
        <f>IF(L2471&lt;&gt;1,"",IF(N2471=1,"",IF(IF(O2471&gt;0,INDEX('分け方の表'!$N$4:$N$53,O2471)&amp;"","")&lt;&gt;"",IF(INDEX('分け方の表'!$N$4:$N$53,O2471)="（数えない）","",INDEX('分け方の表'!$N$4:$N$53,O2471)&amp;""),IF(I2471&amp;""="1",IF((Q2471&lt;&gt;"")*(D2471&lt;0)*(IFERROR(INDEX('入力'!$E$30:$E$88,MATCH(Q2471,'入力'!$A$30:$A$88,0)),"")="貯める・増やす"),Q2471,""),IF(A2471&amp;""="0","",IF(Q2471&lt;&gt;"",Q2471,R2471))))))</f>
        <v/>
      </c>
      <c r="T2471" s="56">
        <f>IF(S2471="","",IF(IFERROR(INDEX('入力'!$E$30:$E$88,MATCH(S2471,'入力'!$A$30:$A$88,0)),"")="入るお金",D2471,-D2471))</f>
        <v/>
      </c>
      <c r="U2471" s="39">
        <f>IF(L2471="","",IF(L2471&lt;&gt;1,"見出しなど",IF(N2471=1,"重なり",IF(S2471="",IF(O2471&gt;0,"数えない（直した）",IF(I2471&amp;""="1","振替",IF(A2471&amp;""="0","計算対象外","数えない"))),IF(COUNTIFS('入力'!$A$30:$A$88,S2471)=0,"一覧にない費目",IF(O2471&gt;0,"直した",IF(S2471="未分類","未分類","OK")))))))</f>
        <v/>
      </c>
    </row>
    <row r="2472">
      <c r="A2472" s="40" t="n"/>
      <c r="B2472" s="34" t="n"/>
      <c r="C2472" s="35" t="n"/>
      <c r="D2472" s="36" t="n"/>
      <c r="E2472" s="35" t="n"/>
      <c r="F2472" s="35" t="n"/>
      <c r="G2472" s="35" t="n"/>
      <c r="H2472" s="35" t="n"/>
      <c r="I2472" s="40" t="n"/>
      <c r="J2472" s="35" t="n"/>
      <c r="L2472" s="39">
        <f>IF(B2472="","",IFERROR(YEAR(B2472)*0+D2472*0+1,0))</f>
        <v/>
      </c>
      <c r="M2472" s="55">
        <f>IF(L2472&lt;&gt;1,"",IF(O2472&gt;0,IF(INDEX('分け方の表'!$O$4:$O$53,O2472)&lt;&gt;"",DATE(YEAR(INDEX('分け方の表'!$O$4:$O$53,O2472)),MONTH(INDEX('分け方の表'!$O$4:$O$53,O2472)),1),DATE(YEAR(B2472),MONTH(B2472),1)),DATE(YEAR(B2472),MONTH(B2472),1)))</f>
        <v/>
      </c>
      <c r="N2472" s="39">
        <f>IF(L2472&lt;&gt;1,"",IF(J2472="",0,IF(COUNTIFS($J$4:J2472,J2472)&gt;1,1,0)))</f>
        <v/>
      </c>
      <c r="O2472" s="39">
        <f>IF(L2472&lt;&gt;1,"",IF(J2472="",0,IFERROR(MATCH(J2472,'分け方の表'!$M$4:$M$53,0),0)))</f>
        <v/>
      </c>
      <c r="P2472" s="39">
        <f>IF(L2472&lt;&gt;1,"",IF(SUMPRODUCT((COUNTIFS(C2472,"*"&amp;'分け方の表'!$F$4:$F$23&amp;"*")&gt;0)*('分け方の表'!$F$4:$F$23&lt;&gt;"")*'分け方の表'!$I$4:$I$23)=0,99,1+COUNTIFS('分け方の表'!$I$4:$I$23,"&gt;"&amp;SUMPRODUCT((COUNTIFS(C2472,"*"&amp;'分け方の表'!$F$4:$F$23&amp;"*")&gt;0)*('分け方の表'!$F$4:$F$23&lt;&gt;"")*'分け方の表'!$I$4:$I$23))))</f>
        <v/>
      </c>
      <c r="Q2472" s="39">
        <f>IF(L2472&lt;&gt;1,"",IF(P2472&gt;=99,"",INDEX('分け方の表'!$G$4:$G$23,P2472)&amp;""))</f>
        <v/>
      </c>
      <c r="R2472" s="39">
        <f>IF(L2472&lt;&gt;1,"",IF((F2472="収入")*(G2472="給与")*(E2472&lt;&gt;"")*(COUNTIFS('分け方の表'!$J$4:$J$13,E2472)&gt;0),INDEX('分け方の表'!$K$4:$K$13,MATCH(E2472,'分け方の表'!$J$4:$J$13,0))&amp;"",IFERROR(INDEX('分け方の表'!$C$4:$C$103,MATCH(F2472&amp;"|"&amp;G2472,'分け方の表'!$D$4:$D$103,0))&amp;"",IFERROR(INDEX('分け方の表'!$C$4:$C$103,MATCH(F2472&amp;"|（ほか全部）",'分け方の表'!$D$4:$D$103,0))&amp;"","未分類"))))</f>
        <v/>
      </c>
      <c r="S2472" s="39">
        <f>IF(L2472&lt;&gt;1,"",IF(N2472=1,"",IF(IF(O2472&gt;0,INDEX('分け方の表'!$N$4:$N$53,O2472)&amp;"","")&lt;&gt;"",IF(INDEX('分け方の表'!$N$4:$N$53,O2472)="（数えない）","",INDEX('分け方の表'!$N$4:$N$53,O2472)&amp;""),IF(I2472&amp;""="1",IF((Q2472&lt;&gt;"")*(D2472&lt;0)*(IFERROR(INDEX('入力'!$E$30:$E$88,MATCH(Q2472,'入力'!$A$30:$A$88,0)),"")="貯める・増やす"),Q2472,""),IF(A2472&amp;""="0","",IF(Q2472&lt;&gt;"",Q2472,R2472))))))</f>
        <v/>
      </c>
      <c r="T2472" s="56">
        <f>IF(S2472="","",IF(IFERROR(INDEX('入力'!$E$30:$E$88,MATCH(S2472,'入力'!$A$30:$A$88,0)),"")="入るお金",D2472,-D2472))</f>
        <v/>
      </c>
      <c r="U2472" s="39">
        <f>IF(L2472="","",IF(L2472&lt;&gt;1,"見出しなど",IF(N2472=1,"重なり",IF(S2472="",IF(O2472&gt;0,"数えない（直した）",IF(I2472&amp;""="1","振替",IF(A2472&amp;""="0","計算対象外","数えない"))),IF(COUNTIFS('入力'!$A$30:$A$88,S2472)=0,"一覧にない費目",IF(O2472&gt;0,"直した",IF(S2472="未分類","未分類","OK")))))))</f>
        <v/>
      </c>
    </row>
    <row r="2473">
      <c r="A2473" s="40" t="n"/>
      <c r="B2473" s="34" t="n"/>
      <c r="C2473" s="35" t="n"/>
      <c r="D2473" s="36" t="n"/>
      <c r="E2473" s="35" t="n"/>
      <c r="F2473" s="35" t="n"/>
      <c r="G2473" s="35" t="n"/>
      <c r="H2473" s="35" t="n"/>
      <c r="I2473" s="40" t="n"/>
      <c r="J2473" s="35" t="n"/>
      <c r="L2473" s="39">
        <f>IF(B2473="","",IFERROR(YEAR(B2473)*0+D2473*0+1,0))</f>
        <v/>
      </c>
      <c r="M2473" s="55">
        <f>IF(L2473&lt;&gt;1,"",IF(O2473&gt;0,IF(INDEX('分け方の表'!$O$4:$O$53,O2473)&lt;&gt;"",DATE(YEAR(INDEX('分け方の表'!$O$4:$O$53,O2473)),MONTH(INDEX('分け方の表'!$O$4:$O$53,O2473)),1),DATE(YEAR(B2473),MONTH(B2473),1)),DATE(YEAR(B2473),MONTH(B2473),1)))</f>
        <v/>
      </c>
      <c r="N2473" s="39">
        <f>IF(L2473&lt;&gt;1,"",IF(J2473="",0,IF(COUNTIFS($J$4:J2473,J2473)&gt;1,1,0)))</f>
        <v/>
      </c>
      <c r="O2473" s="39">
        <f>IF(L2473&lt;&gt;1,"",IF(J2473="",0,IFERROR(MATCH(J2473,'分け方の表'!$M$4:$M$53,0),0)))</f>
        <v/>
      </c>
      <c r="P2473" s="39">
        <f>IF(L2473&lt;&gt;1,"",IF(SUMPRODUCT((COUNTIFS(C2473,"*"&amp;'分け方の表'!$F$4:$F$23&amp;"*")&gt;0)*('分け方の表'!$F$4:$F$23&lt;&gt;"")*'分け方の表'!$I$4:$I$23)=0,99,1+COUNTIFS('分け方の表'!$I$4:$I$23,"&gt;"&amp;SUMPRODUCT((COUNTIFS(C2473,"*"&amp;'分け方の表'!$F$4:$F$23&amp;"*")&gt;0)*('分け方の表'!$F$4:$F$23&lt;&gt;"")*'分け方の表'!$I$4:$I$23))))</f>
        <v/>
      </c>
      <c r="Q2473" s="39">
        <f>IF(L2473&lt;&gt;1,"",IF(P2473&gt;=99,"",INDEX('分け方の表'!$G$4:$G$23,P2473)&amp;""))</f>
        <v/>
      </c>
      <c r="R2473" s="39">
        <f>IF(L2473&lt;&gt;1,"",IF((F2473="収入")*(G2473="給与")*(E2473&lt;&gt;"")*(COUNTIFS('分け方の表'!$J$4:$J$13,E2473)&gt;0),INDEX('分け方の表'!$K$4:$K$13,MATCH(E2473,'分け方の表'!$J$4:$J$13,0))&amp;"",IFERROR(INDEX('分け方の表'!$C$4:$C$103,MATCH(F2473&amp;"|"&amp;G2473,'分け方の表'!$D$4:$D$103,0))&amp;"",IFERROR(INDEX('分け方の表'!$C$4:$C$103,MATCH(F2473&amp;"|（ほか全部）",'分け方の表'!$D$4:$D$103,0))&amp;"","未分類"))))</f>
        <v/>
      </c>
      <c r="S2473" s="39">
        <f>IF(L2473&lt;&gt;1,"",IF(N2473=1,"",IF(IF(O2473&gt;0,INDEX('分け方の表'!$N$4:$N$53,O2473)&amp;"","")&lt;&gt;"",IF(INDEX('分け方の表'!$N$4:$N$53,O2473)="（数えない）","",INDEX('分け方の表'!$N$4:$N$53,O2473)&amp;""),IF(I2473&amp;""="1",IF((Q2473&lt;&gt;"")*(D2473&lt;0)*(IFERROR(INDEX('入力'!$E$30:$E$88,MATCH(Q2473,'入力'!$A$30:$A$88,0)),"")="貯める・増やす"),Q2473,""),IF(A2473&amp;""="0","",IF(Q2473&lt;&gt;"",Q2473,R2473))))))</f>
        <v/>
      </c>
      <c r="T2473" s="56">
        <f>IF(S2473="","",IF(IFERROR(INDEX('入力'!$E$30:$E$88,MATCH(S2473,'入力'!$A$30:$A$88,0)),"")="入るお金",D2473,-D2473))</f>
        <v/>
      </c>
      <c r="U2473" s="39">
        <f>IF(L2473="","",IF(L2473&lt;&gt;1,"見出しなど",IF(N2473=1,"重なり",IF(S2473="",IF(O2473&gt;0,"数えない（直した）",IF(I2473&amp;""="1","振替",IF(A2473&amp;""="0","計算対象外","数えない"))),IF(COUNTIFS('入力'!$A$30:$A$88,S2473)=0,"一覧にない費目",IF(O2473&gt;0,"直した",IF(S2473="未分類","未分類","OK")))))))</f>
        <v/>
      </c>
    </row>
    <row r="2474">
      <c r="A2474" s="40" t="n"/>
      <c r="B2474" s="34" t="n"/>
      <c r="C2474" s="35" t="n"/>
      <c r="D2474" s="36" t="n"/>
      <c r="E2474" s="35" t="n"/>
      <c r="F2474" s="35" t="n"/>
      <c r="G2474" s="35" t="n"/>
      <c r="H2474" s="35" t="n"/>
      <c r="I2474" s="40" t="n"/>
      <c r="J2474" s="35" t="n"/>
      <c r="L2474" s="39">
        <f>IF(B2474="","",IFERROR(YEAR(B2474)*0+D2474*0+1,0))</f>
        <v/>
      </c>
      <c r="M2474" s="55">
        <f>IF(L2474&lt;&gt;1,"",IF(O2474&gt;0,IF(INDEX('分け方の表'!$O$4:$O$53,O2474)&lt;&gt;"",DATE(YEAR(INDEX('分け方の表'!$O$4:$O$53,O2474)),MONTH(INDEX('分け方の表'!$O$4:$O$53,O2474)),1),DATE(YEAR(B2474),MONTH(B2474),1)),DATE(YEAR(B2474),MONTH(B2474),1)))</f>
        <v/>
      </c>
      <c r="N2474" s="39">
        <f>IF(L2474&lt;&gt;1,"",IF(J2474="",0,IF(COUNTIFS($J$4:J2474,J2474)&gt;1,1,0)))</f>
        <v/>
      </c>
      <c r="O2474" s="39">
        <f>IF(L2474&lt;&gt;1,"",IF(J2474="",0,IFERROR(MATCH(J2474,'分け方の表'!$M$4:$M$53,0),0)))</f>
        <v/>
      </c>
      <c r="P2474" s="39">
        <f>IF(L2474&lt;&gt;1,"",IF(SUMPRODUCT((COUNTIFS(C2474,"*"&amp;'分け方の表'!$F$4:$F$23&amp;"*")&gt;0)*('分け方の表'!$F$4:$F$23&lt;&gt;"")*'分け方の表'!$I$4:$I$23)=0,99,1+COUNTIFS('分け方の表'!$I$4:$I$23,"&gt;"&amp;SUMPRODUCT((COUNTIFS(C2474,"*"&amp;'分け方の表'!$F$4:$F$23&amp;"*")&gt;0)*('分け方の表'!$F$4:$F$23&lt;&gt;"")*'分け方の表'!$I$4:$I$23))))</f>
        <v/>
      </c>
      <c r="Q2474" s="39">
        <f>IF(L2474&lt;&gt;1,"",IF(P2474&gt;=99,"",INDEX('分け方の表'!$G$4:$G$23,P2474)&amp;""))</f>
        <v/>
      </c>
      <c r="R2474" s="39">
        <f>IF(L2474&lt;&gt;1,"",IF((F2474="収入")*(G2474="給与")*(E2474&lt;&gt;"")*(COUNTIFS('分け方の表'!$J$4:$J$13,E2474)&gt;0),INDEX('分け方の表'!$K$4:$K$13,MATCH(E2474,'分け方の表'!$J$4:$J$13,0))&amp;"",IFERROR(INDEX('分け方の表'!$C$4:$C$103,MATCH(F2474&amp;"|"&amp;G2474,'分け方の表'!$D$4:$D$103,0))&amp;"",IFERROR(INDEX('分け方の表'!$C$4:$C$103,MATCH(F2474&amp;"|（ほか全部）",'分け方の表'!$D$4:$D$103,0))&amp;"","未分類"))))</f>
        <v/>
      </c>
      <c r="S2474" s="39">
        <f>IF(L2474&lt;&gt;1,"",IF(N2474=1,"",IF(IF(O2474&gt;0,INDEX('分け方の表'!$N$4:$N$53,O2474)&amp;"","")&lt;&gt;"",IF(INDEX('分け方の表'!$N$4:$N$53,O2474)="（数えない）","",INDEX('分け方の表'!$N$4:$N$53,O2474)&amp;""),IF(I2474&amp;""="1",IF((Q2474&lt;&gt;"")*(D2474&lt;0)*(IFERROR(INDEX('入力'!$E$30:$E$88,MATCH(Q2474,'入力'!$A$30:$A$88,0)),"")="貯める・増やす"),Q2474,""),IF(A2474&amp;""="0","",IF(Q2474&lt;&gt;"",Q2474,R2474))))))</f>
        <v/>
      </c>
      <c r="T2474" s="56">
        <f>IF(S2474="","",IF(IFERROR(INDEX('入力'!$E$30:$E$88,MATCH(S2474,'入力'!$A$30:$A$88,0)),"")="入るお金",D2474,-D2474))</f>
        <v/>
      </c>
      <c r="U2474" s="39">
        <f>IF(L2474="","",IF(L2474&lt;&gt;1,"見出しなど",IF(N2474=1,"重なり",IF(S2474="",IF(O2474&gt;0,"数えない（直した）",IF(I2474&amp;""="1","振替",IF(A2474&amp;""="0","計算対象外","数えない"))),IF(COUNTIFS('入力'!$A$30:$A$88,S2474)=0,"一覧にない費目",IF(O2474&gt;0,"直した",IF(S2474="未分類","未分類","OK")))))))</f>
        <v/>
      </c>
    </row>
    <row r="2475">
      <c r="A2475" s="40" t="n"/>
      <c r="B2475" s="34" t="n"/>
      <c r="C2475" s="35" t="n"/>
      <c r="D2475" s="36" t="n"/>
      <c r="E2475" s="35" t="n"/>
      <c r="F2475" s="35" t="n"/>
      <c r="G2475" s="35" t="n"/>
      <c r="H2475" s="35" t="n"/>
      <c r="I2475" s="40" t="n"/>
      <c r="J2475" s="35" t="n"/>
      <c r="L2475" s="39">
        <f>IF(B2475="","",IFERROR(YEAR(B2475)*0+D2475*0+1,0))</f>
        <v/>
      </c>
      <c r="M2475" s="55">
        <f>IF(L2475&lt;&gt;1,"",IF(O2475&gt;0,IF(INDEX('分け方の表'!$O$4:$O$53,O2475)&lt;&gt;"",DATE(YEAR(INDEX('分け方の表'!$O$4:$O$53,O2475)),MONTH(INDEX('分け方の表'!$O$4:$O$53,O2475)),1),DATE(YEAR(B2475),MONTH(B2475),1)),DATE(YEAR(B2475),MONTH(B2475),1)))</f>
        <v/>
      </c>
      <c r="N2475" s="39">
        <f>IF(L2475&lt;&gt;1,"",IF(J2475="",0,IF(COUNTIFS($J$4:J2475,J2475)&gt;1,1,0)))</f>
        <v/>
      </c>
      <c r="O2475" s="39">
        <f>IF(L2475&lt;&gt;1,"",IF(J2475="",0,IFERROR(MATCH(J2475,'分け方の表'!$M$4:$M$53,0),0)))</f>
        <v/>
      </c>
      <c r="P2475" s="39">
        <f>IF(L2475&lt;&gt;1,"",IF(SUMPRODUCT((COUNTIFS(C2475,"*"&amp;'分け方の表'!$F$4:$F$23&amp;"*")&gt;0)*('分け方の表'!$F$4:$F$23&lt;&gt;"")*'分け方の表'!$I$4:$I$23)=0,99,1+COUNTIFS('分け方の表'!$I$4:$I$23,"&gt;"&amp;SUMPRODUCT((COUNTIFS(C2475,"*"&amp;'分け方の表'!$F$4:$F$23&amp;"*")&gt;0)*('分け方の表'!$F$4:$F$23&lt;&gt;"")*'分け方の表'!$I$4:$I$23))))</f>
        <v/>
      </c>
      <c r="Q2475" s="39">
        <f>IF(L2475&lt;&gt;1,"",IF(P2475&gt;=99,"",INDEX('分け方の表'!$G$4:$G$23,P2475)&amp;""))</f>
        <v/>
      </c>
      <c r="R2475" s="39">
        <f>IF(L2475&lt;&gt;1,"",IF((F2475="収入")*(G2475="給与")*(E2475&lt;&gt;"")*(COUNTIFS('分け方の表'!$J$4:$J$13,E2475)&gt;0),INDEX('分け方の表'!$K$4:$K$13,MATCH(E2475,'分け方の表'!$J$4:$J$13,0))&amp;"",IFERROR(INDEX('分け方の表'!$C$4:$C$103,MATCH(F2475&amp;"|"&amp;G2475,'分け方の表'!$D$4:$D$103,0))&amp;"",IFERROR(INDEX('分け方の表'!$C$4:$C$103,MATCH(F2475&amp;"|（ほか全部）",'分け方の表'!$D$4:$D$103,0))&amp;"","未分類"))))</f>
        <v/>
      </c>
      <c r="S2475" s="39">
        <f>IF(L2475&lt;&gt;1,"",IF(N2475=1,"",IF(IF(O2475&gt;0,INDEX('分け方の表'!$N$4:$N$53,O2475)&amp;"","")&lt;&gt;"",IF(INDEX('分け方の表'!$N$4:$N$53,O2475)="（数えない）","",INDEX('分け方の表'!$N$4:$N$53,O2475)&amp;""),IF(I2475&amp;""="1",IF((Q2475&lt;&gt;"")*(D2475&lt;0)*(IFERROR(INDEX('入力'!$E$30:$E$88,MATCH(Q2475,'入力'!$A$30:$A$88,0)),"")="貯める・増やす"),Q2475,""),IF(A2475&amp;""="0","",IF(Q2475&lt;&gt;"",Q2475,R2475))))))</f>
        <v/>
      </c>
      <c r="T2475" s="56">
        <f>IF(S2475="","",IF(IFERROR(INDEX('入力'!$E$30:$E$88,MATCH(S2475,'入力'!$A$30:$A$88,0)),"")="入るお金",D2475,-D2475))</f>
        <v/>
      </c>
      <c r="U2475" s="39">
        <f>IF(L2475="","",IF(L2475&lt;&gt;1,"見出しなど",IF(N2475=1,"重なり",IF(S2475="",IF(O2475&gt;0,"数えない（直した）",IF(I2475&amp;""="1","振替",IF(A2475&amp;""="0","計算対象外","数えない"))),IF(COUNTIFS('入力'!$A$30:$A$88,S2475)=0,"一覧にない費目",IF(O2475&gt;0,"直した",IF(S2475="未分類","未分類","OK")))))))</f>
        <v/>
      </c>
    </row>
    <row r="2476">
      <c r="A2476" s="40" t="n"/>
      <c r="B2476" s="34" t="n"/>
      <c r="C2476" s="35" t="n"/>
      <c r="D2476" s="36" t="n"/>
      <c r="E2476" s="35" t="n"/>
      <c r="F2476" s="35" t="n"/>
      <c r="G2476" s="35" t="n"/>
      <c r="H2476" s="35" t="n"/>
      <c r="I2476" s="40" t="n"/>
      <c r="J2476" s="35" t="n"/>
      <c r="L2476" s="39">
        <f>IF(B2476="","",IFERROR(YEAR(B2476)*0+D2476*0+1,0))</f>
        <v/>
      </c>
      <c r="M2476" s="55">
        <f>IF(L2476&lt;&gt;1,"",IF(O2476&gt;0,IF(INDEX('分け方の表'!$O$4:$O$53,O2476)&lt;&gt;"",DATE(YEAR(INDEX('分け方の表'!$O$4:$O$53,O2476)),MONTH(INDEX('分け方の表'!$O$4:$O$53,O2476)),1),DATE(YEAR(B2476),MONTH(B2476),1)),DATE(YEAR(B2476),MONTH(B2476),1)))</f>
        <v/>
      </c>
      <c r="N2476" s="39">
        <f>IF(L2476&lt;&gt;1,"",IF(J2476="",0,IF(COUNTIFS($J$4:J2476,J2476)&gt;1,1,0)))</f>
        <v/>
      </c>
      <c r="O2476" s="39">
        <f>IF(L2476&lt;&gt;1,"",IF(J2476="",0,IFERROR(MATCH(J2476,'分け方の表'!$M$4:$M$53,0),0)))</f>
        <v/>
      </c>
      <c r="P2476" s="39">
        <f>IF(L2476&lt;&gt;1,"",IF(SUMPRODUCT((COUNTIFS(C2476,"*"&amp;'分け方の表'!$F$4:$F$23&amp;"*")&gt;0)*('分け方の表'!$F$4:$F$23&lt;&gt;"")*'分け方の表'!$I$4:$I$23)=0,99,1+COUNTIFS('分け方の表'!$I$4:$I$23,"&gt;"&amp;SUMPRODUCT((COUNTIFS(C2476,"*"&amp;'分け方の表'!$F$4:$F$23&amp;"*")&gt;0)*('分け方の表'!$F$4:$F$23&lt;&gt;"")*'分け方の表'!$I$4:$I$23))))</f>
        <v/>
      </c>
      <c r="Q2476" s="39">
        <f>IF(L2476&lt;&gt;1,"",IF(P2476&gt;=99,"",INDEX('分け方の表'!$G$4:$G$23,P2476)&amp;""))</f>
        <v/>
      </c>
      <c r="R2476" s="39">
        <f>IF(L2476&lt;&gt;1,"",IF((F2476="収入")*(G2476="給与")*(E2476&lt;&gt;"")*(COUNTIFS('分け方の表'!$J$4:$J$13,E2476)&gt;0),INDEX('分け方の表'!$K$4:$K$13,MATCH(E2476,'分け方の表'!$J$4:$J$13,0))&amp;"",IFERROR(INDEX('分け方の表'!$C$4:$C$103,MATCH(F2476&amp;"|"&amp;G2476,'分け方の表'!$D$4:$D$103,0))&amp;"",IFERROR(INDEX('分け方の表'!$C$4:$C$103,MATCH(F2476&amp;"|（ほか全部）",'分け方の表'!$D$4:$D$103,0))&amp;"","未分類"))))</f>
        <v/>
      </c>
      <c r="S2476" s="39">
        <f>IF(L2476&lt;&gt;1,"",IF(N2476=1,"",IF(IF(O2476&gt;0,INDEX('分け方の表'!$N$4:$N$53,O2476)&amp;"","")&lt;&gt;"",IF(INDEX('分け方の表'!$N$4:$N$53,O2476)="（数えない）","",INDEX('分け方の表'!$N$4:$N$53,O2476)&amp;""),IF(I2476&amp;""="1",IF((Q2476&lt;&gt;"")*(D2476&lt;0)*(IFERROR(INDEX('入力'!$E$30:$E$88,MATCH(Q2476,'入力'!$A$30:$A$88,0)),"")="貯める・増やす"),Q2476,""),IF(A2476&amp;""="0","",IF(Q2476&lt;&gt;"",Q2476,R2476))))))</f>
        <v/>
      </c>
      <c r="T2476" s="56">
        <f>IF(S2476="","",IF(IFERROR(INDEX('入力'!$E$30:$E$88,MATCH(S2476,'入力'!$A$30:$A$88,0)),"")="入るお金",D2476,-D2476))</f>
        <v/>
      </c>
      <c r="U2476" s="39">
        <f>IF(L2476="","",IF(L2476&lt;&gt;1,"見出しなど",IF(N2476=1,"重なり",IF(S2476="",IF(O2476&gt;0,"数えない（直した）",IF(I2476&amp;""="1","振替",IF(A2476&amp;""="0","計算対象外","数えない"))),IF(COUNTIFS('入力'!$A$30:$A$88,S2476)=0,"一覧にない費目",IF(O2476&gt;0,"直した",IF(S2476="未分類","未分類","OK")))))))</f>
        <v/>
      </c>
    </row>
    <row r="2477">
      <c r="A2477" s="40" t="n"/>
      <c r="B2477" s="34" t="n"/>
      <c r="C2477" s="35" t="n"/>
      <c r="D2477" s="36" t="n"/>
      <c r="E2477" s="35" t="n"/>
      <c r="F2477" s="35" t="n"/>
      <c r="G2477" s="35" t="n"/>
      <c r="H2477" s="35" t="n"/>
      <c r="I2477" s="40" t="n"/>
      <c r="J2477" s="35" t="n"/>
      <c r="L2477" s="39">
        <f>IF(B2477="","",IFERROR(YEAR(B2477)*0+D2477*0+1,0))</f>
        <v/>
      </c>
      <c r="M2477" s="55">
        <f>IF(L2477&lt;&gt;1,"",IF(O2477&gt;0,IF(INDEX('分け方の表'!$O$4:$O$53,O2477)&lt;&gt;"",DATE(YEAR(INDEX('分け方の表'!$O$4:$O$53,O2477)),MONTH(INDEX('分け方の表'!$O$4:$O$53,O2477)),1),DATE(YEAR(B2477),MONTH(B2477),1)),DATE(YEAR(B2477),MONTH(B2477),1)))</f>
        <v/>
      </c>
      <c r="N2477" s="39">
        <f>IF(L2477&lt;&gt;1,"",IF(J2477="",0,IF(COUNTIFS($J$4:J2477,J2477)&gt;1,1,0)))</f>
        <v/>
      </c>
      <c r="O2477" s="39">
        <f>IF(L2477&lt;&gt;1,"",IF(J2477="",0,IFERROR(MATCH(J2477,'分け方の表'!$M$4:$M$53,0),0)))</f>
        <v/>
      </c>
      <c r="P2477" s="39">
        <f>IF(L2477&lt;&gt;1,"",IF(SUMPRODUCT((COUNTIFS(C2477,"*"&amp;'分け方の表'!$F$4:$F$23&amp;"*")&gt;0)*('分け方の表'!$F$4:$F$23&lt;&gt;"")*'分け方の表'!$I$4:$I$23)=0,99,1+COUNTIFS('分け方の表'!$I$4:$I$23,"&gt;"&amp;SUMPRODUCT((COUNTIFS(C2477,"*"&amp;'分け方の表'!$F$4:$F$23&amp;"*")&gt;0)*('分け方の表'!$F$4:$F$23&lt;&gt;"")*'分け方の表'!$I$4:$I$23))))</f>
        <v/>
      </c>
      <c r="Q2477" s="39">
        <f>IF(L2477&lt;&gt;1,"",IF(P2477&gt;=99,"",INDEX('分け方の表'!$G$4:$G$23,P2477)&amp;""))</f>
        <v/>
      </c>
      <c r="R2477" s="39">
        <f>IF(L2477&lt;&gt;1,"",IF((F2477="収入")*(G2477="給与")*(E2477&lt;&gt;"")*(COUNTIFS('分け方の表'!$J$4:$J$13,E2477)&gt;0),INDEX('分け方の表'!$K$4:$K$13,MATCH(E2477,'分け方の表'!$J$4:$J$13,0))&amp;"",IFERROR(INDEX('分け方の表'!$C$4:$C$103,MATCH(F2477&amp;"|"&amp;G2477,'分け方の表'!$D$4:$D$103,0))&amp;"",IFERROR(INDEX('分け方の表'!$C$4:$C$103,MATCH(F2477&amp;"|（ほか全部）",'分け方の表'!$D$4:$D$103,0))&amp;"","未分類"))))</f>
        <v/>
      </c>
      <c r="S2477" s="39">
        <f>IF(L2477&lt;&gt;1,"",IF(N2477=1,"",IF(IF(O2477&gt;0,INDEX('分け方の表'!$N$4:$N$53,O2477)&amp;"","")&lt;&gt;"",IF(INDEX('分け方の表'!$N$4:$N$53,O2477)="（数えない）","",INDEX('分け方の表'!$N$4:$N$53,O2477)&amp;""),IF(I2477&amp;""="1",IF((Q2477&lt;&gt;"")*(D2477&lt;0)*(IFERROR(INDEX('入力'!$E$30:$E$88,MATCH(Q2477,'入力'!$A$30:$A$88,0)),"")="貯める・増やす"),Q2477,""),IF(A2477&amp;""="0","",IF(Q2477&lt;&gt;"",Q2477,R2477))))))</f>
        <v/>
      </c>
      <c r="T2477" s="56">
        <f>IF(S2477="","",IF(IFERROR(INDEX('入力'!$E$30:$E$88,MATCH(S2477,'入力'!$A$30:$A$88,0)),"")="入るお金",D2477,-D2477))</f>
        <v/>
      </c>
      <c r="U2477" s="39">
        <f>IF(L2477="","",IF(L2477&lt;&gt;1,"見出しなど",IF(N2477=1,"重なり",IF(S2477="",IF(O2477&gt;0,"数えない（直した）",IF(I2477&amp;""="1","振替",IF(A2477&amp;""="0","計算対象外","数えない"))),IF(COUNTIFS('入力'!$A$30:$A$88,S2477)=0,"一覧にない費目",IF(O2477&gt;0,"直した",IF(S2477="未分類","未分類","OK")))))))</f>
        <v/>
      </c>
    </row>
    <row r="2478">
      <c r="A2478" s="40" t="n"/>
      <c r="B2478" s="34" t="n"/>
      <c r="C2478" s="35" t="n"/>
      <c r="D2478" s="36" t="n"/>
      <c r="E2478" s="35" t="n"/>
      <c r="F2478" s="35" t="n"/>
      <c r="G2478" s="35" t="n"/>
      <c r="H2478" s="35" t="n"/>
      <c r="I2478" s="40" t="n"/>
      <c r="J2478" s="35" t="n"/>
      <c r="L2478" s="39">
        <f>IF(B2478="","",IFERROR(YEAR(B2478)*0+D2478*0+1,0))</f>
        <v/>
      </c>
      <c r="M2478" s="55">
        <f>IF(L2478&lt;&gt;1,"",IF(O2478&gt;0,IF(INDEX('分け方の表'!$O$4:$O$53,O2478)&lt;&gt;"",DATE(YEAR(INDEX('分け方の表'!$O$4:$O$53,O2478)),MONTH(INDEX('分け方の表'!$O$4:$O$53,O2478)),1),DATE(YEAR(B2478),MONTH(B2478),1)),DATE(YEAR(B2478),MONTH(B2478),1)))</f>
        <v/>
      </c>
      <c r="N2478" s="39">
        <f>IF(L2478&lt;&gt;1,"",IF(J2478="",0,IF(COUNTIFS($J$4:J2478,J2478)&gt;1,1,0)))</f>
        <v/>
      </c>
      <c r="O2478" s="39">
        <f>IF(L2478&lt;&gt;1,"",IF(J2478="",0,IFERROR(MATCH(J2478,'分け方の表'!$M$4:$M$53,0),0)))</f>
        <v/>
      </c>
      <c r="P2478" s="39">
        <f>IF(L2478&lt;&gt;1,"",IF(SUMPRODUCT((COUNTIFS(C2478,"*"&amp;'分け方の表'!$F$4:$F$23&amp;"*")&gt;0)*('分け方の表'!$F$4:$F$23&lt;&gt;"")*'分け方の表'!$I$4:$I$23)=0,99,1+COUNTIFS('分け方の表'!$I$4:$I$23,"&gt;"&amp;SUMPRODUCT((COUNTIFS(C2478,"*"&amp;'分け方の表'!$F$4:$F$23&amp;"*")&gt;0)*('分け方の表'!$F$4:$F$23&lt;&gt;"")*'分け方の表'!$I$4:$I$23))))</f>
        <v/>
      </c>
      <c r="Q2478" s="39">
        <f>IF(L2478&lt;&gt;1,"",IF(P2478&gt;=99,"",INDEX('分け方の表'!$G$4:$G$23,P2478)&amp;""))</f>
        <v/>
      </c>
      <c r="R2478" s="39">
        <f>IF(L2478&lt;&gt;1,"",IF((F2478="収入")*(G2478="給与")*(E2478&lt;&gt;"")*(COUNTIFS('分け方の表'!$J$4:$J$13,E2478)&gt;0),INDEX('分け方の表'!$K$4:$K$13,MATCH(E2478,'分け方の表'!$J$4:$J$13,0))&amp;"",IFERROR(INDEX('分け方の表'!$C$4:$C$103,MATCH(F2478&amp;"|"&amp;G2478,'分け方の表'!$D$4:$D$103,0))&amp;"",IFERROR(INDEX('分け方の表'!$C$4:$C$103,MATCH(F2478&amp;"|（ほか全部）",'分け方の表'!$D$4:$D$103,0))&amp;"","未分類"))))</f>
        <v/>
      </c>
      <c r="S2478" s="39">
        <f>IF(L2478&lt;&gt;1,"",IF(N2478=1,"",IF(IF(O2478&gt;0,INDEX('分け方の表'!$N$4:$N$53,O2478)&amp;"","")&lt;&gt;"",IF(INDEX('分け方の表'!$N$4:$N$53,O2478)="（数えない）","",INDEX('分け方の表'!$N$4:$N$53,O2478)&amp;""),IF(I2478&amp;""="1",IF((Q2478&lt;&gt;"")*(D2478&lt;0)*(IFERROR(INDEX('入力'!$E$30:$E$88,MATCH(Q2478,'入力'!$A$30:$A$88,0)),"")="貯める・増やす"),Q2478,""),IF(A2478&amp;""="0","",IF(Q2478&lt;&gt;"",Q2478,R2478))))))</f>
        <v/>
      </c>
      <c r="T2478" s="56">
        <f>IF(S2478="","",IF(IFERROR(INDEX('入力'!$E$30:$E$88,MATCH(S2478,'入力'!$A$30:$A$88,0)),"")="入るお金",D2478,-D2478))</f>
        <v/>
      </c>
      <c r="U2478" s="39">
        <f>IF(L2478="","",IF(L2478&lt;&gt;1,"見出しなど",IF(N2478=1,"重なり",IF(S2478="",IF(O2478&gt;0,"数えない（直した）",IF(I2478&amp;""="1","振替",IF(A2478&amp;""="0","計算対象外","数えない"))),IF(COUNTIFS('入力'!$A$30:$A$88,S2478)=0,"一覧にない費目",IF(O2478&gt;0,"直した",IF(S2478="未分類","未分類","OK")))))))</f>
        <v/>
      </c>
    </row>
    <row r="2479">
      <c r="A2479" s="40" t="n"/>
      <c r="B2479" s="34" t="n"/>
      <c r="C2479" s="35" t="n"/>
      <c r="D2479" s="36" t="n"/>
      <c r="E2479" s="35" t="n"/>
      <c r="F2479" s="35" t="n"/>
      <c r="G2479" s="35" t="n"/>
      <c r="H2479" s="35" t="n"/>
      <c r="I2479" s="40" t="n"/>
      <c r="J2479" s="35" t="n"/>
      <c r="L2479" s="39">
        <f>IF(B2479="","",IFERROR(YEAR(B2479)*0+D2479*0+1,0))</f>
        <v/>
      </c>
      <c r="M2479" s="55">
        <f>IF(L2479&lt;&gt;1,"",IF(O2479&gt;0,IF(INDEX('分け方の表'!$O$4:$O$53,O2479)&lt;&gt;"",DATE(YEAR(INDEX('分け方の表'!$O$4:$O$53,O2479)),MONTH(INDEX('分け方の表'!$O$4:$O$53,O2479)),1),DATE(YEAR(B2479),MONTH(B2479),1)),DATE(YEAR(B2479),MONTH(B2479),1)))</f>
        <v/>
      </c>
      <c r="N2479" s="39">
        <f>IF(L2479&lt;&gt;1,"",IF(J2479="",0,IF(COUNTIFS($J$4:J2479,J2479)&gt;1,1,0)))</f>
        <v/>
      </c>
      <c r="O2479" s="39">
        <f>IF(L2479&lt;&gt;1,"",IF(J2479="",0,IFERROR(MATCH(J2479,'分け方の表'!$M$4:$M$53,0),0)))</f>
        <v/>
      </c>
      <c r="P2479" s="39">
        <f>IF(L2479&lt;&gt;1,"",IF(SUMPRODUCT((COUNTIFS(C2479,"*"&amp;'分け方の表'!$F$4:$F$23&amp;"*")&gt;0)*('分け方の表'!$F$4:$F$23&lt;&gt;"")*'分け方の表'!$I$4:$I$23)=0,99,1+COUNTIFS('分け方の表'!$I$4:$I$23,"&gt;"&amp;SUMPRODUCT((COUNTIFS(C2479,"*"&amp;'分け方の表'!$F$4:$F$23&amp;"*")&gt;0)*('分け方の表'!$F$4:$F$23&lt;&gt;"")*'分け方の表'!$I$4:$I$23))))</f>
        <v/>
      </c>
      <c r="Q2479" s="39">
        <f>IF(L2479&lt;&gt;1,"",IF(P2479&gt;=99,"",INDEX('分け方の表'!$G$4:$G$23,P2479)&amp;""))</f>
        <v/>
      </c>
      <c r="R2479" s="39">
        <f>IF(L2479&lt;&gt;1,"",IF((F2479="収入")*(G2479="給与")*(E2479&lt;&gt;"")*(COUNTIFS('分け方の表'!$J$4:$J$13,E2479)&gt;0),INDEX('分け方の表'!$K$4:$K$13,MATCH(E2479,'分け方の表'!$J$4:$J$13,0))&amp;"",IFERROR(INDEX('分け方の表'!$C$4:$C$103,MATCH(F2479&amp;"|"&amp;G2479,'分け方の表'!$D$4:$D$103,0))&amp;"",IFERROR(INDEX('分け方の表'!$C$4:$C$103,MATCH(F2479&amp;"|（ほか全部）",'分け方の表'!$D$4:$D$103,0))&amp;"","未分類"))))</f>
        <v/>
      </c>
      <c r="S2479" s="39">
        <f>IF(L2479&lt;&gt;1,"",IF(N2479=1,"",IF(IF(O2479&gt;0,INDEX('分け方の表'!$N$4:$N$53,O2479)&amp;"","")&lt;&gt;"",IF(INDEX('分け方の表'!$N$4:$N$53,O2479)="（数えない）","",INDEX('分け方の表'!$N$4:$N$53,O2479)&amp;""),IF(I2479&amp;""="1",IF((Q2479&lt;&gt;"")*(D2479&lt;0)*(IFERROR(INDEX('入力'!$E$30:$E$88,MATCH(Q2479,'入力'!$A$30:$A$88,0)),"")="貯める・増やす"),Q2479,""),IF(A2479&amp;""="0","",IF(Q2479&lt;&gt;"",Q2479,R2479))))))</f>
        <v/>
      </c>
      <c r="T2479" s="56">
        <f>IF(S2479="","",IF(IFERROR(INDEX('入力'!$E$30:$E$88,MATCH(S2479,'入力'!$A$30:$A$88,0)),"")="入るお金",D2479,-D2479))</f>
        <v/>
      </c>
      <c r="U2479" s="39">
        <f>IF(L2479="","",IF(L2479&lt;&gt;1,"見出しなど",IF(N2479=1,"重なり",IF(S2479="",IF(O2479&gt;0,"数えない（直した）",IF(I2479&amp;""="1","振替",IF(A2479&amp;""="0","計算対象外","数えない"))),IF(COUNTIFS('入力'!$A$30:$A$88,S2479)=0,"一覧にない費目",IF(O2479&gt;0,"直した",IF(S2479="未分類","未分類","OK")))))))</f>
        <v/>
      </c>
    </row>
    <row r="2480">
      <c r="A2480" s="40" t="n"/>
      <c r="B2480" s="34" t="n"/>
      <c r="C2480" s="35" t="n"/>
      <c r="D2480" s="36" t="n"/>
      <c r="E2480" s="35" t="n"/>
      <c r="F2480" s="35" t="n"/>
      <c r="G2480" s="35" t="n"/>
      <c r="H2480" s="35" t="n"/>
      <c r="I2480" s="40" t="n"/>
      <c r="J2480" s="35" t="n"/>
      <c r="L2480" s="39">
        <f>IF(B2480="","",IFERROR(YEAR(B2480)*0+D2480*0+1,0))</f>
        <v/>
      </c>
      <c r="M2480" s="55">
        <f>IF(L2480&lt;&gt;1,"",IF(O2480&gt;0,IF(INDEX('分け方の表'!$O$4:$O$53,O2480)&lt;&gt;"",DATE(YEAR(INDEX('分け方の表'!$O$4:$O$53,O2480)),MONTH(INDEX('分け方の表'!$O$4:$O$53,O2480)),1),DATE(YEAR(B2480),MONTH(B2480),1)),DATE(YEAR(B2480),MONTH(B2480),1)))</f>
        <v/>
      </c>
      <c r="N2480" s="39">
        <f>IF(L2480&lt;&gt;1,"",IF(J2480="",0,IF(COUNTIFS($J$4:J2480,J2480)&gt;1,1,0)))</f>
        <v/>
      </c>
      <c r="O2480" s="39">
        <f>IF(L2480&lt;&gt;1,"",IF(J2480="",0,IFERROR(MATCH(J2480,'分け方の表'!$M$4:$M$53,0),0)))</f>
        <v/>
      </c>
      <c r="P2480" s="39">
        <f>IF(L2480&lt;&gt;1,"",IF(SUMPRODUCT((COUNTIFS(C2480,"*"&amp;'分け方の表'!$F$4:$F$23&amp;"*")&gt;0)*('分け方の表'!$F$4:$F$23&lt;&gt;"")*'分け方の表'!$I$4:$I$23)=0,99,1+COUNTIFS('分け方の表'!$I$4:$I$23,"&gt;"&amp;SUMPRODUCT((COUNTIFS(C2480,"*"&amp;'分け方の表'!$F$4:$F$23&amp;"*")&gt;0)*('分け方の表'!$F$4:$F$23&lt;&gt;"")*'分け方の表'!$I$4:$I$23))))</f>
        <v/>
      </c>
      <c r="Q2480" s="39">
        <f>IF(L2480&lt;&gt;1,"",IF(P2480&gt;=99,"",INDEX('分け方の表'!$G$4:$G$23,P2480)&amp;""))</f>
        <v/>
      </c>
      <c r="R2480" s="39">
        <f>IF(L2480&lt;&gt;1,"",IF((F2480="収入")*(G2480="給与")*(E2480&lt;&gt;"")*(COUNTIFS('分け方の表'!$J$4:$J$13,E2480)&gt;0),INDEX('分け方の表'!$K$4:$K$13,MATCH(E2480,'分け方の表'!$J$4:$J$13,0))&amp;"",IFERROR(INDEX('分け方の表'!$C$4:$C$103,MATCH(F2480&amp;"|"&amp;G2480,'分け方の表'!$D$4:$D$103,0))&amp;"",IFERROR(INDEX('分け方の表'!$C$4:$C$103,MATCH(F2480&amp;"|（ほか全部）",'分け方の表'!$D$4:$D$103,0))&amp;"","未分類"))))</f>
        <v/>
      </c>
      <c r="S2480" s="39">
        <f>IF(L2480&lt;&gt;1,"",IF(N2480=1,"",IF(IF(O2480&gt;0,INDEX('分け方の表'!$N$4:$N$53,O2480)&amp;"","")&lt;&gt;"",IF(INDEX('分け方の表'!$N$4:$N$53,O2480)="（数えない）","",INDEX('分け方の表'!$N$4:$N$53,O2480)&amp;""),IF(I2480&amp;""="1",IF((Q2480&lt;&gt;"")*(D2480&lt;0)*(IFERROR(INDEX('入力'!$E$30:$E$88,MATCH(Q2480,'入力'!$A$30:$A$88,0)),"")="貯める・増やす"),Q2480,""),IF(A2480&amp;""="0","",IF(Q2480&lt;&gt;"",Q2480,R2480))))))</f>
        <v/>
      </c>
      <c r="T2480" s="56">
        <f>IF(S2480="","",IF(IFERROR(INDEX('入力'!$E$30:$E$88,MATCH(S2480,'入力'!$A$30:$A$88,0)),"")="入るお金",D2480,-D2480))</f>
        <v/>
      </c>
      <c r="U2480" s="39">
        <f>IF(L2480="","",IF(L2480&lt;&gt;1,"見出しなど",IF(N2480=1,"重なり",IF(S2480="",IF(O2480&gt;0,"数えない（直した）",IF(I2480&amp;""="1","振替",IF(A2480&amp;""="0","計算対象外","数えない"))),IF(COUNTIFS('入力'!$A$30:$A$88,S2480)=0,"一覧にない費目",IF(O2480&gt;0,"直した",IF(S2480="未分類","未分類","OK")))))))</f>
        <v/>
      </c>
    </row>
    <row r="2481">
      <c r="A2481" s="40" t="n"/>
      <c r="B2481" s="34" t="n"/>
      <c r="C2481" s="35" t="n"/>
      <c r="D2481" s="36" t="n"/>
      <c r="E2481" s="35" t="n"/>
      <c r="F2481" s="35" t="n"/>
      <c r="G2481" s="35" t="n"/>
      <c r="H2481" s="35" t="n"/>
      <c r="I2481" s="40" t="n"/>
      <c r="J2481" s="35" t="n"/>
      <c r="L2481" s="39">
        <f>IF(B2481="","",IFERROR(YEAR(B2481)*0+D2481*0+1,0))</f>
        <v/>
      </c>
      <c r="M2481" s="55">
        <f>IF(L2481&lt;&gt;1,"",IF(O2481&gt;0,IF(INDEX('分け方の表'!$O$4:$O$53,O2481)&lt;&gt;"",DATE(YEAR(INDEX('分け方の表'!$O$4:$O$53,O2481)),MONTH(INDEX('分け方の表'!$O$4:$O$53,O2481)),1),DATE(YEAR(B2481),MONTH(B2481),1)),DATE(YEAR(B2481),MONTH(B2481),1)))</f>
        <v/>
      </c>
      <c r="N2481" s="39">
        <f>IF(L2481&lt;&gt;1,"",IF(J2481="",0,IF(COUNTIFS($J$4:J2481,J2481)&gt;1,1,0)))</f>
        <v/>
      </c>
      <c r="O2481" s="39">
        <f>IF(L2481&lt;&gt;1,"",IF(J2481="",0,IFERROR(MATCH(J2481,'分け方の表'!$M$4:$M$53,0),0)))</f>
        <v/>
      </c>
      <c r="P2481" s="39">
        <f>IF(L2481&lt;&gt;1,"",IF(SUMPRODUCT((COUNTIFS(C2481,"*"&amp;'分け方の表'!$F$4:$F$23&amp;"*")&gt;0)*('分け方の表'!$F$4:$F$23&lt;&gt;"")*'分け方の表'!$I$4:$I$23)=0,99,1+COUNTIFS('分け方の表'!$I$4:$I$23,"&gt;"&amp;SUMPRODUCT((COUNTIFS(C2481,"*"&amp;'分け方の表'!$F$4:$F$23&amp;"*")&gt;0)*('分け方の表'!$F$4:$F$23&lt;&gt;"")*'分け方の表'!$I$4:$I$23))))</f>
        <v/>
      </c>
      <c r="Q2481" s="39">
        <f>IF(L2481&lt;&gt;1,"",IF(P2481&gt;=99,"",INDEX('分け方の表'!$G$4:$G$23,P2481)&amp;""))</f>
        <v/>
      </c>
      <c r="R2481" s="39">
        <f>IF(L2481&lt;&gt;1,"",IF((F2481="収入")*(G2481="給与")*(E2481&lt;&gt;"")*(COUNTIFS('分け方の表'!$J$4:$J$13,E2481)&gt;0),INDEX('分け方の表'!$K$4:$K$13,MATCH(E2481,'分け方の表'!$J$4:$J$13,0))&amp;"",IFERROR(INDEX('分け方の表'!$C$4:$C$103,MATCH(F2481&amp;"|"&amp;G2481,'分け方の表'!$D$4:$D$103,0))&amp;"",IFERROR(INDEX('分け方の表'!$C$4:$C$103,MATCH(F2481&amp;"|（ほか全部）",'分け方の表'!$D$4:$D$103,0))&amp;"","未分類"))))</f>
        <v/>
      </c>
      <c r="S2481" s="39">
        <f>IF(L2481&lt;&gt;1,"",IF(N2481=1,"",IF(IF(O2481&gt;0,INDEX('分け方の表'!$N$4:$N$53,O2481)&amp;"","")&lt;&gt;"",IF(INDEX('分け方の表'!$N$4:$N$53,O2481)="（数えない）","",INDEX('分け方の表'!$N$4:$N$53,O2481)&amp;""),IF(I2481&amp;""="1",IF((Q2481&lt;&gt;"")*(D2481&lt;0)*(IFERROR(INDEX('入力'!$E$30:$E$88,MATCH(Q2481,'入力'!$A$30:$A$88,0)),"")="貯める・増やす"),Q2481,""),IF(A2481&amp;""="0","",IF(Q2481&lt;&gt;"",Q2481,R2481))))))</f>
        <v/>
      </c>
      <c r="T2481" s="56">
        <f>IF(S2481="","",IF(IFERROR(INDEX('入力'!$E$30:$E$88,MATCH(S2481,'入力'!$A$30:$A$88,0)),"")="入るお金",D2481,-D2481))</f>
        <v/>
      </c>
      <c r="U2481" s="39">
        <f>IF(L2481="","",IF(L2481&lt;&gt;1,"見出しなど",IF(N2481=1,"重なり",IF(S2481="",IF(O2481&gt;0,"数えない（直した）",IF(I2481&amp;""="1","振替",IF(A2481&amp;""="0","計算対象外","数えない"))),IF(COUNTIFS('入力'!$A$30:$A$88,S2481)=0,"一覧にない費目",IF(O2481&gt;0,"直した",IF(S2481="未分類","未分類","OK")))))))</f>
        <v/>
      </c>
    </row>
    <row r="2482">
      <c r="A2482" s="40" t="n"/>
      <c r="B2482" s="34" t="n"/>
      <c r="C2482" s="35" t="n"/>
      <c r="D2482" s="36" t="n"/>
      <c r="E2482" s="35" t="n"/>
      <c r="F2482" s="35" t="n"/>
      <c r="G2482" s="35" t="n"/>
      <c r="H2482" s="35" t="n"/>
      <c r="I2482" s="40" t="n"/>
      <c r="J2482" s="35" t="n"/>
      <c r="L2482" s="39">
        <f>IF(B2482="","",IFERROR(YEAR(B2482)*0+D2482*0+1,0))</f>
        <v/>
      </c>
      <c r="M2482" s="55">
        <f>IF(L2482&lt;&gt;1,"",IF(O2482&gt;0,IF(INDEX('分け方の表'!$O$4:$O$53,O2482)&lt;&gt;"",DATE(YEAR(INDEX('分け方の表'!$O$4:$O$53,O2482)),MONTH(INDEX('分け方の表'!$O$4:$O$53,O2482)),1),DATE(YEAR(B2482),MONTH(B2482),1)),DATE(YEAR(B2482),MONTH(B2482),1)))</f>
        <v/>
      </c>
      <c r="N2482" s="39">
        <f>IF(L2482&lt;&gt;1,"",IF(J2482="",0,IF(COUNTIFS($J$4:J2482,J2482)&gt;1,1,0)))</f>
        <v/>
      </c>
      <c r="O2482" s="39">
        <f>IF(L2482&lt;&gt;1,"",IF(J2482="",0,IFERROR(MATCH(J2482,'分け方の表'!$M$4:$M$53,0),0)))</f>
        <v/>
      </c>
      <c r="P2482" s="39">
        <f>IF(L2482&lt;&gt;1,"",IF(SUMPRODUCT((COUNTIFS(C2482,"*"&amp;'分け方の表'!$F$4:$F$23&amp;"*")&gt;0)*('分け方の表'!$F$4:$F$23&lt;&gt;"")*'分け方の表'!$I$4:$I$23)=0,99,1+COUNTIFS('分け方の表'!$I$4:$I$23,"&gt;"&amp;SUMPRODUCT((COUNTIFS(C2482,"*"&amp;'分け方の表'!$F$4:$F$23&amp;"*")&gt;0)*('分け方の表'!$F$4:$F$23&lt;&gt;"")*'分け方の表'!$I$4:$I$23))))</f>
        <v/>
      </c>
      <c r="Q2482" s="39">
        <f>IF(L2482&lt;&gt;1,"",IF(P2482&gt;=99,"",INDEX('分け方の表'!$G$4:$G$23,P2482)&amp;""))</f>
        <v/>
      </c>
      <c r="R2482" s="39">
        <f>IF(L2482&lt;&gt;1,"",IF((F2482="収入")*(G2482="給与")*(E2482&lt;&gt;"")*(COUNTIFS('分け方の表'!$J$4:$J$13,E2482)&gt;0),INDEX('分け方の表'!$K$4:$K$13,MATCH(E2482,'分け方の表'!$J$4:$J$13,0))&amp;"",IFERROR(INDEX('分け方の表'!$C$4:$C$103,MATCH(F2482&amp;"|"&amp;G2482,'分け方の表'!$D$4:$D$103,0))&amp;"",IFERROR(INDEX('分け方の表'!$C$4:$C$103,MATCH(F2482&amp;"|（ほか全部）",'分け方の表'!$D$4:$D$103,0))&amp;"","未分類"))))</f>
        <v/>
      </c>
      <c r="S2482" s="39">
        <f>IF(L2482&lt;&gt;1,"",IF(N2482=1,"",IF(IF(O2482&gt;0,INDEX('分け方の表'!$N$4:$N$53,O2482)&amp;"","")&lt;&gt;"",IF(INDEX('分け方の表'!$N$4:$N$53,O2482)="（数えない）","",INDEX('分け方の表'!$N$4:$N$53,O2482)&amp;""),IF(I2482&amp;""="1",IF((Q2482&lt;&gt;"")*(D2482&lt;0)*(IFERROR(INDEX('入力'!$E$30:$E$88,MATCH(Q2482,'入力'!$A$30:$A$88,0)),"")="貯める・増やす"),Q2482,""),IF(A2482&amp;""="0","",IF(Q2482&lt;&gt;"",Q2482,R2482))))))</f>
        <v/>
      </c>
      <c r="T2482" s="56">
        <f>IF(S2482="","",IF(IFERROR(INDEX('入力'!$E$30:$E$88,MATCH(S2482,'入力'!$A$30:$A$88,0)),"")="入るお金",D2482,-D2482))</f>
        <v/>
      </c>
      <c r="U2482" s="39">
        <f>IF(L2482="","",IF(L2482&lt;&gt;1,"見出しなど",IF(N2482=1,"重なり",IF(S2482="",IF(O2482&gt;0,"数えない（直した）",IF(I2482&amp;""="1","振替",IF(A2482&amp;""="0","計算対象外","数えない"))),IF(COUNTIFS('入力'!$A$30:$A$88,S2482)=0,"一覧にない費目",IF(O2482&gt;0,"直した",IF(S2482="未分類","未分類","OK")))))))</f>
        <v/>
      </c>
    </row>
    <row r="2483">
      <c r="A2483" s="40" t="n"/>
      <c r="B2483" s="34" t="n"/>
      <c r="C2483" s="35" t="n"/>
      <c r="D2483" s="36" t="n"/>
      <c r="E2483" s="35" t="n"/>
      <c r="F2483" s="35" t="n"/>
      <c r="G2483" s="35" t="n"/>
      <c r="H2483" s="35" t="n"/>
      <c r="I2483" s="40" t="n"/>
      <c r="J2483" s="35" t="n"/>
      <c r="L2483" s="39">
        <f>IF(B2483="","",IFERROR(YEAR(B2483)*0+D2483*0+1,0))</f>
        <v/>
      </c>
      <c r="M2483" s="55">
        <f>IF(L2483&lt;&gt;1,"",IF(O2483&gt;0,IF(INDEX('分け方の表'!$O$4:$O$53,O2483)&lt;&gt;"",DATE(YEAR(INDEX('分け方の表'!$O$4:$O$53,O2483)),MONTH(INDEX('分け方の表'!$O$4:$O$53,O2483)),1),DATE(YEAR(B2483),MONTH(B2483),1)),DATE(YEAR(B2483),MONTH(B2483),1)))</f>
        <v/>
      </c>
      <c r="N2483" s="39">
        <f>IF(L2483&lt;&gt;1,"",IF(J2483="",0,IF(COUNTIFS($J$4:J2483,J2483)&gt;1,1,0)))</f>
        <v/>
      </c>
      <c r="O2483" s="39">
        <f>IF(L2483&lt;&gt;1,"",IF(J2483="",0,IFERROR(MATCH(J2483,'分け方の表'!$M$4:$M$53,0),0)))</f>
        <v/>
      </c>
      <c r="P2483" s="39">
        <f>IF(L2483&lt;&gt;1,"",IF(SUMPRODUCT((COUNTIFS(C2483,"*"&amp;'分け方の表'!$F$4:$F$23&amp;"*")&gt;0)*('分け方の表'!$F$4:$F$23&lt;&gt;"")*'分け方の表'!$I$4:$I$23)=0,99,1+COUNTIFS('分け方の表'!$I$4:$I$23,"&gt;"&amp;SUMPRODUCT((COUNTIFS(C2483,"*"&amp;'分け方の表'!$F$4:$F$23&amp;"*")&gt;0)*('分け方の表'!$F$4:$F$23&lt;&gt;"")*'分け方の表'!$I$4:$I$23))))</f>
        <v/>
      </c>
      <c r="Q2483" s="39">
        <f>IF(L2483&lt;&gt;1,"",IF(P2483&gt;=99,"",INDEX('分け方の表'!$G$4:$G$23,P2483)&amp;""))</f>
        <v/>
      </c>
      <c r="R2483" s="39">
        <f>IF(L2483&lt;&gt;1,"",IF((F2483="収入")*(G2483="給与")*(E2483&lt;&gt;"")*(COUNTIFS('分け方の表'!$J$4:$J$13,E2483)&gt;0),INDEX('分け方の表'!$K$4:$K$13,MATCH(E2483,'分け方の表'!$J$4:$J$13,0))&amp;"",IFERROR(INDEX('分け方の表'!$C$4:$C$103,MATCH(F2483&amp;"|"&amp;G2483,'分け方の表'!$D$4:$D$103,0))&amp;"",IFERROR(INDEX('分け方の表'!$C$4:$C$103,MATCH(F2483&amp;"|（ほか全部）",'分け方の表'!$D$4:$D$103,0))&amp;"","未分類"))))</f>
        <v/>
      </c>
      <c r="S2483" s="39">
        <f>IF(L2483&lt;&gt;1,"",IF(N2483=1,"",IF(IF(O2483&gt;0,INDEX('分け方の表'!$N$4:$N$53,O2483)&amp;"","")&lt;&gt;"",IF(INDEX('分け方の表'!$N$4:$N$53,O2483)="（数えない）","",INDEX('分け方の表'!$N$4:$N$53,O2483)&amp;""),IF(I2483&amp;""="1",IF((Q2483&lt;&gt;"")*(D2483&lt;0)*(IFERROR(INDEX('入力'!$E$30:$E$88,MATCH(Q2483,'入力'!$A$30:$A$88,0)),"")="貯める・増やす"),Q2483,""),IF(A2483&amp;""="0","",IF(Q2483&lt;&gt;"",Q2483,R2483))))))</f>
        <v/>
      </c>
      <c r="T2483" s="56">
        <f>IF(S2483="","",IF(IFERROR(INDEX('入力'!$E$30:$E$88,MATCH(S2483,'入力'!$A$30:$A$88,0)),"")="入るお金",D2483,-D2483))</f>
        <v/>
      </c>
      <c r="U2483" s="39">
        <f>IF(L2483="","",IF(L2483&lt;&gt;1,"見出しなど",IF(N2483=1,"重なり",IF(S2483="",IF(O2483&gt;0,"数えない（直した）",IF(I2483&amp;""="1","振替",IF(A2483&amp;""="0","計算対象外","数えない"))),IF(COUNTIFS('入力'!$A$30:$A$88,S2483)=0,"一覧にない費目",IF(O2483&gt;0,"直した",IF(S2483="未分類","未分類","OK")))))))</f>
        <v/>
      </c>
    </row>
    <row r="2484">
      <c r="A2484" s="40" t="n"/>
      <c r="B2484" s="34" t="n"/>
      <c r="C2484" s="35" t="n"/>
      <c r="D2484" s="36" t="n"/>
      <c r="E2484" s="35" t="n"/>
      <c r="F2484" s="35" t="n"/>
      <c r="G2484" s="35" t="n"/>
      <c r="H2484" s="35" t="n"/>
      <c r="I2484" s="40" t="n"/>
      <c r="J2484" s="35" t="n"/>
      <c r="L2484" s="39">
        <f>IF(B2484="","",IFERROR(YEAR(B2484)*0+D2484*0+1,0))</f>
        <v/>
      </c>
      <c r="M2484" s="55">
        <f>IF(L2484&lt;&gt;1,"",IF(O2484&gt;0,IF(INDEX('分け方の表'!$O$4:$O$53,O2484)&lt;&gt;"",DATE(YEAR(INDEX('分け方の表'!$O$4:$O$53,O2484)),MONTH(INDEX('分け方の表'!$O$4:$O$53,O2484)),1),DATE(YEAR(B2484),MONTH(B2484),1)),DATE(YEAR(B2484),MONTH(B2484),1)))</f>
        <v/>
      </c>
      <c r="N2484" s="39">
        <f>IF(L2484&lt;&gt;1,"",IF(J2484="",0,IF(COUNTIFS($J$4:J2484,J2484)&gt;1,1,0)))</f>
        <v/>
      </c>
      <c r="O2484" s="39">
        <f>IF(L2484&lt;&gt;1,"",IF(J2484="",0,IFERROR(MATCH(J2484,'分け方の表'!$M$4:$M$53,0),0)))</f>
        <v/>
      </c>
      <c r="P2484" s="39">
        <f>IF(L2484&lt;&gt;1,"",IF(SUMPRODUCT((COUNTIFS(C2484,"*"&amp;'分け方の表'!$F$4:$F$23&amp;"*")&gt;0)*('分け方の表'!$F$4:$F$23&lt;&gt;"")*'分け方の表'!$I$4:$I$23)=0,99,1+COUNTIFS('分け方の表'!$I$4:$I$23,"&gt;"&amp;SUMPRODUCT((COUNTIFS(C2484,"*"&amp;'分け方の表'!$F$4:$F$23&amp;"*")&gt;0)*('分け方の表'!$F$4:$F$23&lt;&gt;"")*'分け方の表'!$I$4:$I$23))))</f>
        <v/>
      </c>
      <c r="Q2484" s="39">
        <f>IF(L2484&lt;&gt;1,"",IF(P2484&gt;=99,"",INDEX('分け方の表'!$G$4:$G$23,P2484)&amp;""))</f>
        <v/>
      </c>
      <c r="R2484" s="39">
        <f>IF(L2484&lt;&gt;1,"",IF((F2484="収入")*(G2484="給与")*(E2484&lt;&gt;"")*(COUNTIFS('分け方の表'!$J$4:$J$13,E2484)&gt;0),INDEX('分け方の表'!$K$4:$K$13,MATCH(E2484,'分け方の表'!$J$4:$J$13,0))&amp;"",IFERROR(INDEX('分け方の表'!$C$4:$C$103,MATCH(F2484&amp;"|"&amp;G2484,'分け方の表'!$D$4:$D$103,0))&amp;"",IFERROR(INDEX('分け方の表'!$C$4:$C$103,MATCH(F2484&amp;"|（ほか全部）",'分け方の表'!$D$4:$D$103,0))&amp;"","未分類"))))</f>
        <v/>
      </c>
      <c r="S2484" s="39">
        <f>IF(L2484&lt;&gt;1,"",IF(N2484=1,"",IF(IF(O2484&gt;0,INDEX('分け方の表'!$N$4:$N$53,O2484)&amp;"","")&lt;&gt;"",IF(INDEX('分け方の表'!$N$4:$N$53,O2484)="（数えない）","",INDEX('分け方の表'!$N$4:$N$53,O2484)&amp;""),IF(I2484&amp;""="1",IF((Q2484&lt;&gt;"")*(D2484&lt;0)*(IFERROR(INDEX('入力'!$E$30:$E$88,MATCH(Q2484,'入力'!$A$30:$A$88,0)),"")="貯める・増やす"),Q2484,""),IF(A2484&amp;""="0","",IF(Q2484&lt;&gt;"",Q2484,R2484))))))</f>
        <v/>
      </c>
      <c r="T2484" s="56">
        <f>IF(S2484="","",IF(IFERROR(INDEX('入力'!$E$30:$E$88,MATCH(S2484,'入力'!$A$30:$A$88,0)),"")="入るお金",D2484,-D2484))</f>
        <v/>
      </c>
      <c r="U2484" s="39">
        <f>IF(L2484="","",IF(L2484&lt;&gt;1,"見出しなど",IF(N2484=1,"重なり",IF(S2484="",IF(O2484&gt;0,"数えない（直した）",IF(I2484&amp;""="1","振替",IF(A2484&amp;""="0","計算対象外","数えない"))),IF(COUNTIFS('入力'!$A$30:$A$88,S2484)=0,"一覧にない費目",IF(O2484&gt;0,"直した",IF(S2484="未分類","未分類","OK")))))))</f>
        <v/>
      </c>
    </row>
    <row r="2485">
      <c r="A2485" s="40" t="n"/>
      <c r="B2485" s="34" t="n"/>
      <c r="C2485" s="35" t="n"/>
      <c r="D2485" s="36" t="n"/>
      <c r="E2485" s="35" t="n"/>
      <c r="F2485" s="35" t="n"/>
      <c r="G2485" s="35" t="n"/>
      <c r="H2485" s="35" t="n"/>
      <c r="I2485" s="40" t="n"/>
      <c r="J2485" s="35" t="n"/>
      <c r="L2485" s="39">
        <f>IF(B2485="","",IFERROR(YEAR(B2485)*0+D2485*0+1,0))</f>
        <v/>
      </c>
      <c r="M2485" s="55">
        <f>IF(L2485&lt;&gt;1,"",IF(O2485&gt;0,IF(INDEX('分け方の表'!$O$4:$O$53,O2485)&lt;&gt;"",DATE(YEAR(INDEX('分け方の表'!$O$4:$O$53,O2485)),MONTH(INDEX('分け方の表'!$O$4:$O$53,O2485)),1),DATE(YEAR(B2485),MONTH(B2485),1)),DATE(YEAR(B2485),MONTH(B2485),1)))</f>
        <v/>
      </c>
      <c r="N2485" s="39">
        <f>IF(L2485&lt;&gt;1,"",IF(J2485="",0,IF(COUNTIFS($J$4:J2485,J2485)&gt;1,1,0)))</f>
        <v/>
      </c>
      <c r="O2485" s="39">
        <f>IF(L2485&lt;&gt;1,"",IF(J2485="",0,IFERROR(MATCH(J2485,'分け方の表'!$M$4:$M$53,0),0)))</f>
        <v/>
      </c>
      <c r="P2485" s="39">
        <f>IF(L2485&lt;&gt;1,"",IF(SUMPRODUCT((COUNTIFS(C2485,"*"&amp;'分け方の表'!$F$4:$F$23&amp;"*")&gt;0)*('分け方の表'!$F$4:$F$23&lt;&gt;"")*'分け方の表'!$I$4:$I$23)=0,99,1+COUNTIFS('分け方の表'!$I$4:$I$23,"&gt;"&amp;SUMPRODUCT((COUNTIFS(C2485,"*"&amp;'分け方の表'!$F$4:$F$23&amp;"*")&gt;0)*('分け方の表'!$F$4:$F$23&lt;&gt;"")*'分け方の表'!$I$4:$I$23))))</f>
        <v/>
      </c>
      <c r="Q2485" s="39">
        <f>IF(L2485&lt;&gt;1,"",IF(P2485&gt;=99,"",INDEX('分け方の表'!$G$4:$G$23,P2485)&amp;""))</f>
        <v/>
      </c>
      <c r="R2485" s="39">
        <f>IF(L2485&lt;&gt;1,"",IF((F2485="収入")*(G2485="給与")*(E2485&lt;&gt;"")*(COUNTIFS('分け方の表'!$J$4:$J$13,E2485)&gt;0),INDEX('分け方の表'!$K$4:$K$13,MATCH(E2485,'分け方の表'!$J$4:$J$13,0))&amp;"",IFERROR(INDEX('分け方の表'!$C$4:$C$103,MATCH(F2485&amp;"|"&amp;G2485,'分け方の表'!$D$4:$D$103,0))&amp;"",IFERROR(INDEX('分け方の表'!$C$4:$C$103,MATCH(F2485&amp;"|（ほか全部）",'分け方の表'!$D$4:$D$103,0))&amp;"","未分類"))))</f>
        <v/>
      </c>
      <c r="S2485" s="39">
        <f>IF(L2485&lt;&gt;1,"",IF(N2485=1,"",IF(IF(O2485&gt;0,INDEX('分け方の表'!$N$4:$N$53,O2485)&amp;"","")&lt;&gt;"",IF(INDEX('分け方の表'!$N$4:$N$53,O2485)="（数えない）","",INDEX('分け方の表'!$N$4:$N$53,O2485)&amp;""),IF(I2485&amp;""="1",IF((Q2485&lt;&gt;"")*(D2485&lt;0)*(IFERROR(INDEX('入力'!$E$30:$E$88,MATCH(Q2485,'入力'!$A$30:$A$88,0)),"")="貯める・増やす"),Q2485,""),IF(A2485&amp;""="0","",IF(Q2485&lt;&gt;"",Q2485,R2485))))))</f>
        <v/>
      </c>
      <c r="T2485" s="56">
        <f>IF(S2485="","",IF(IFERROR(INDEX('入力'!$E$30:$E$88,MATCH(S2485,'入力'!$A$30:$A$88,0)),"")="入るお金",D2485,-D2485))</f>
        <v/>
      </c>
      <c r="U2485" s="39">
        <f>IF(L2485="","",IF(L2485&lt;&gt;1,"見出しなど",IF(N2485=1,"重なり",IF(S2485="",IF(O2485&gt;0,"数えない（直した）",IF(I2485&amp;""="1","振替",IF(A2485&amp;""="0","計算対象外","数えない"))),IF(COUNTIFS('入力'!$A$30:$A$88,S2485)=0,"一覧にない費目",IF(O2485&gt;0,"直した",IF(S2485="未分類","未分類","OK")))))))</f>
        <v/>
      </c>
    </row>
    <row r="2486">
      <c r="A2486" s="40" t="n"/>
      <c r="B2486" s="34" t="n"/>
      <c r="C2486" s="35" t="n"/>
      <c r="D2486" s="36" t="n"/>
      <c r="E2486" s="35" t="n"/>
      <c r="F2486" s="35" t="n"/>
      <c r="G2486" s="35" t="n"/>
      <c r="H2486" s="35" t="n"/>
      <c r="I2486" s="40" t="n"/>
      <c r="J2486" s="35" t="n"/>
      <c r="L2486" s="39">
        <f>IF(B2486="","",IFERROR(YEAR(B2486)*0+D2486*0+1,0))</f>
        <v/>
      </c>
      <c r="M2486" s="55">
        <f>IF(L2486&lt;&gt;1,"",IF(O2486&gt;0,IF(INDEX('分け方の表'!$O$4:$O$53,O2486)&lt;&gt;"",DATE(YEAR(INDEX('分け方の表'!$O$4:$O$53,O2486)),MONTH(INDEX('分け方の表'!$O$4:$O$53,O2486)),1),DATE(YEAR(B2486),MONTH(B2486),1)),DATE(YEAR(B2486),MONTH(B2486),1)))</f>
        <v/>
      </c>
      <c r="N2486" s="39">
        <f>IF(L2486&lt;&gt;1,"",IF(J2486="",0,IF(COUNTIFS($J$4:J2486,J2486)&gt;1,1,0)))</f>
        <v/>
      </c>
      <c r="O2486" s="39">
        <f>IF(L2486&lt;&gt;1,"",IF(J2486="",0,IFERROR(MATCH(J2486,'分け方の表'!$M$4:$M$53,0),0)))</f>
        <v/>
      </c>
      <c r="P2486" s="39">
        <f>IF(L2486&lt;&gt;1,"",IF(SUMPRODUCT((COUNTIFS(C2486,"*"&amp;'分け方の表'!$F$4:$F$23&amp;"*")&gt;0)*('分け方の表'!$F$4:$F$23&lt;&gt;"")*'分け方の表'!$I$4:$I$23)=0,99,1+COUNTIFS('分け方の表'!$I$4:$I$23,"&gt;"&amp;SUMPRODUCT((COUNTIFS(C2486,"*"&amp;'分け方の表'!$F$4:$F$23&amp;"*")&gt;0)*('分け方の表'!$F$4:$F$23&lt;&gt;"")*'分け方の表'!$I$4:$I$23))))</f>
        <v/>
      </c>
      <c r="Q2486" s="39">
        <f>IF(L2486&lt;&gt;1,"",IF(P2486&gt;=99,"",INDEX('分け方の表'!$G$4:$G$23,P2486)&amp;""))</f>
        <v/>
      </c>
      <c r="R2486" s="39">
        <f>IF(L2486&lt;&gt;1,"",IF((F2486="収入")*(G2486="給与")*(E2486&lt;&gt;"")*(COUNTIFS('分け方の表'!$J$4:$J$13,E2486)&gt;0),INDEX('分け方の表'!$K$4:$K$13,MATCH(E2486,'分け方の表'!$J$4:$J$13,0))&amp;"",IFERROR(INDEX('分け方の表'!$C$4:$C$103,MATCH(F2486&amp;"|"&amp;G2486,'分け方の表'!$D$4:$D$103,0))&amp;"",IFERROR(INDEX('分け方の表'!$C$4:$C$103,MATCH(F2486&amp;"|（ほか全部）",'分け方の表'!$D$4:$D$103,0))&amp;"","未分類"))))</f>
        <v/>
      </c>
      <c r="S2486" s="39">
        <f>IF(L2486&lt;&gt;1,"",IF(N2486=1,"",IF(IF(O2486&gt;0,INDEX('分け方の表'!$N$4:$N$53,O2486)&amp;"","")&lt;&gt;"",IF(INDEX('分け方の表'!$N$4:$N$53,O2486)="（数えない）","",INDEX('分け方の表'!$N$4:$N$53,O2486)&amp;""),IF(I2486&amp;""="1",IF((Q2486&lt;&gt;"")*(D2486&lt;0)*(IFERROR(INDEX('入力'!$E$30:$E$88,MATCH(Q2486,'入力'!$A$30:$A$88,0)),"")="貯める・増やす"),Q2486,""),IF(A2486&amp;""="0","",IF(Q2486&lt;&gt;"",Q2486,R2486))))))</f>
        <v/>
      </c>
      <c r="T2486" s="56">
        <f>IF(S2486="","",IF(IFERROR(INDEX('入力'!$E$30:$E$88,MATCH(S2486,'入力'!$A$30:$A$88,0)),"")="入るお金",D2486,-D2486))</f>
        <v/>
      </c>
      <c r="U2486" s="39">
        <f>IF(L2486="","",IF(L2486&lt;&gt;1,"見出しなど",IF(N2486=1,"重なり",IF(S2486="",IF(O2486&gt;0,"数えない（直した）",IF(I2486&amp;""="1","振替",IF(A2486&amp;""="0","計算対象外","数えない"))),IF(COUNTIFS('入力'!$A$30:$A$88,S2486)=0,"一覧にない費目",IF(O2486&gt;0,"直した",IF(S2486="未分類","未分類","OK")))))))</f>
        <v/>
      </c>
    </row>
    <row r="2487">
      <c r="A2487" s="40" t="n"/>
      <c r="B2487" s="34" t="n"/>
      <c r="C2487" s="35" t="n"/>
      <c r="D2487" s="36" t="n"/>
      <c r="E2487" s="35" t="n"/>
      <c r="F2487" s="35" t="n"/>
      <c r="G2487" s="35" t="n"/>
      <c r="H2487" s="35" t="n"/>
      <c r="I2487" s="40" t="n"/>
      <c r="J2487" s="35" t="n"/>
      <c r="L2487" s="39">
        <f>IF(B2487="","",IFERROR(YEAR(B2487)*0+D2487*0+1,0))</f>
        <v/>
      </c>
      <c r="M2487" s="55">
        <f>IF(L2487&lt;&gt;1,"",IF(O2487&gt;0,IF(INDEX('分け方の表'!$O$4:$O$53,O2487)&lt;&gt;"",DATE(YEAR(INDEX('分け方の表'!$O$4:$O$53,O2487)),MONTH(INDEX('分け方の表'!$O$4:$O$53,O2487)),1),DATE(YEAR(B2487),MONTH(B2487),1)),DATE(YEAR(B2487),MONTH(B2487),1)))</f>
        <v/>
      </c>
      <c r="N2487" s="39">
        <f>IF(L2487&lt;&gt;1,"",IF(J2487="",0,IF(COUNTIFS($J$4:J2487,J2487)&gt;1,1,0)))</f>
        <v/>
      </c>
      <c r="O2487" s="39">
        <f>IF(L2487&lt;&gt;1,"",IF(J2487="",0,IFERROR(MATCH(J2487,'分け方の表'!$M$4:$M$53,0),0)))</f>
        <v/>
      </c>
      <c r="P2487" s="39">
        <f>IF(L2487&lt;&gt;1,"",IF(SUMPRODUCT((COUNTIFS(C2487,"*"&amp;'分け方の表'!$F$4:$F$23&amp;"*")&gt;0)*('分け方の表'!$F$4:$F$23&lt;&gt;"")*'分け方の表'!$I$4:$I$23)=0,99,1+COUNTIFS('分け方の表'!$I$4:$I$23,"&gt;"&amp;SUMPRODUCT((COUNTIFS(C2487,"*"&amp;'分け方の表'!$F$4:$F$23&amp;"*")&gt;0)*('分け方の表'!$F$4:$F$23&lt;&gt;"")*'分け方の表'!$I$4:$I$23))))</f>
        <v/>
      </c>
      <c r="Q2487" s="39">
        <f>IF(L2487&lt;&gt;1,"",IF(P2487&gt;=99,"",INDEX('分け方の表'!$G$4:$G$23,P2487)&amp;""))</f>
        <v/>
      </c>
      <c r="R2487" s="39">
        <f>IF(L2487&lt;&gt;1,"",IF((F2487="収入")*(G2487="給与")*(E2487&lt;&gt;"")*(COUNTIFS('分け方の表'!$J$4:$J$13,E2487)&gt;0),INDEX('分け方の表'!$K$4:$K$13,MATCH(E2487,'分け方の表'!$J$4:$J$13,0))&amp;"",IFERROR(INDEX('分け方の表'!$C$4:$C$103,MATCH(F2487&amp;"|"&amp;G2487,'分け方の表'!$D$4:$D$103,0))&amp;"",IFERROR(INDEX('分け方の表'!$C$4:$C$103,MATCH(F2487&amp;"|（ほか全部）",'分け方の表'!$D$4:$D$103,0))&amp;"","未分類"))))</f>
        <v/>
      </c>
      <c r="S2487" s="39">
        <f>IF(L2487&lt;&gt;1,"",IF(N2487=1,"",IF(IF(O2487&gt;0,INDEX('分け方の表'!$N$4:$N$53,O2487)&amp;"","")&lt;&gt;"",IF(INDEX('分け方の表'!$N$4:$N$53,O2487)="（数えない）","",INDEX('分け方の表'!$N$4:$N$53,O2487)&amp;""),IF(I2487&amp;""="1",IF((Q2487&lt;&gt;"")*(D2487&lt;0)*(IFERROR(INDEX('入力'!$E$30:$E$88,MATCH(Q2487,'入力'!$A$30:$A$88,0)),"")="貯める・増やす"),Q2487,""),IF(A2487&amp;""="0","",IF(Q2487&lt;&gt;"",Q2487,R2487))))))</f>
        <v/>
      </c>
      <c r="T2487" s="56">
        <f>IF(S2487="","",IF(IFERROR(INDEX('入力'!$E$30:$E$88,MATCH(S2487,'入力'!$A$30:$A$88,0)),"")="入るお金",D2487,-D2487))</f>
        <v/>
      </c>
      <c r="U2487" s="39">
        <f>IF(L2487="","",IF(L2487&lt;&gt;1,"見出しなど",IF(N2487=1,"重なり",IF(S2487="",IF(O2487&gt;0,"数えない（直した）",IF(I2487&amp;""="1","振替",IF(A2487&amp;""="0","計算対象外","数えない"))),IF(COUNTIFS('入力'!$A$30:$A$88,S2487)=0,"一覧にない費目",IF(O2487&gt;0,"直した",IF(S2487="未分類","未分類","OK")))))))</f>
        <v/>
      </c>
    </row>
    <row r="2488">
      <c r="A2488" s="40" t="n"/>
      <c r="B2488" s="34" t="n"/>
      <c r="C2488" s="35" t="n"/>
      <c r="D2488" s="36" t="n"/>
      <c r="E2488" s="35" t="n"/>
      <c r="F2488" s="35" t="n"/>
      <c r="G2488" s="35" t="n"/>
      <c r="H2488" s="35" t="n"/>
      <c r="I2488" s="40" t="n"/>
      <c r="J2488" s="35" t="n"/>
      <c r="L2488" s="39">
        <f>IF(B2488="","",IFERROR(YEAR(B2488)*0+D2488*0+1,0))</f>
        <v/>
      </c>
      <c r="M2488" s="55">
        <f>IF(L2488&lt;&gt;1,"",IF(O2488&gt;0,IF(INDEX('分け方の表'!$O$4:$O$53,O2488)&lt;&gt;"",DATE(YEAR(INDEX('分け方の表'!$O$4:$O$53,O2488)),MONTH(INDEX('分け方の表'!$O$4:$O$53,O2488)),1),DATE(YEAR(B2488),MONTH(B2488),1)),DATE(YEAR(B2488),MONTH(B2488),1)))</f>
        <v/>
      </c>
      <c r="N2488" s="39">
        <f>IF(L2488&lt;&gt;1,"",IF(J2488="",0,IF(COUNTIFS($J$4:J2488,J2488)&gt;1,1,0)))</f>
        <v/>
      </c>
      <c r="O2488" s="39">
        <f>IF(L2488&lt;&gt;1,"",IF(J2488="",0,IFERROR(MATCH(J2488,'分け方の表'!$M$4:$M$53,0),0)))</f>
        <v/>
      </c>
      <c r="P2488" s="39">
        <f>IF(L2488&lt;&gt;1,"",IF(SUMPRODUCT((COUNTIFS(C2488,"*"&amp;'分け方の表'!$F$4:$F$23&amp;"*")&gt;0)*('分け方の表'!$F$4:$F$23&lt;&gt;"")*'分け方の表'!$I$4:$I$23)=0,99,1+COUNTIFS('分け方の表'!$I$4:$I$23,"&gt;"&amp;SUMPRODUCT((COUNTIFS(C2488,"*"&amp;'分け方の表'!$F$4:$F$23&amp;"*")&gt;0)*('分け方の表'!$F$4:$F$23&lt;&gt;"")*'分け方の表'!$I$4:$I$23))))</f>
        <v/>
      </c>
      <c r="Q2488" s="39">
        <f>IF(L2488&lt;&gt;1,"",IF(P2488&gt;=99,"",INDEX('分け方の表'!$G$4:$G$23,P2488)&amp;""))</f>
        <v/>
      </c>
      <c r="R2488" s="39">
        <f>IF(L2488&lt;&gt;1,"",IF((F2488="収入")*(G2488="給与")*(E2488&lt;&gt;"")*(COUNTIFS('分け方の表'!$J$4:$J$13,E2488)&gt;0),INDEX('分け方の表'!$K$4:$K$13,MATCH(E2488,'分け方の表'!$J$4:$J$13,0))&amp;"",IFERROR(INDEX('分け方の表'!$C$4:$C$103,MATCH(F2488&amp;"|"&amp;G2488,'分け方の表'!$D$4:$D$103,0))&amp;"",IFERROR(INDEX('分け方の表'!$C$4:$C$103,MATCH(F2488&amp;"|（ほか全部）",'分け方の表'!$D$4:$D$103,0))&amp;"","未分類"))))</f>
        <v/>
      </c>
      <c r="S2488" s="39">
        <f>IF(L2488&lt;&gt;1,"",IF(N2488=1,"",IF(IF(O2488&gt;0,INDEX('分け方の表'!$N$4:$N$53,O2488)&amp;"","")&lt;&gt;"",IF(INDEX('分け方の表'!$N$4:$N$53,O2488)="（数えない）","",INDEX('分け方の表'!$N$4:$N$53,O2488)&amp;""),IF(I2488&amp;""="1",IF((Q2488&lt;&gt;"")*(D2488&lt;0)*(IFERROR(INDEX('入力'!$E$30:$E$88,MATCH(Q2488,'入力'!$A$30:$A$88,0)),"")="貯める・増やす"),Q2488,""),IF(A2488&amp;""="0","",IF(Q2488&lt;&gt;"",Q2488,R2488))))))</f>
        <v/>
      </c>
      <c r="T2488" s="56">
        <f>IF(S2488="","",IF(IFERROR(INDEX('入力'!$E$30:$E$88,MATCH(S2488,'入力'!$A$30:$A$88,0)),"")="入るお金",D2488,-D2488))</f>
        <v/>
      </c>
      <c r="U2488" s="39">
        <f>IF(L2488="","",IF(L2488&lt;&gt;1,"見出しなど",IF(N2488=1,"重なり",IF(S2488="",IF(O2488&gt;0,"数えない（直した）",IF(I2488&amp;""="1","振替",IF(A2488&amp;""="0","計算対象外","数えない"))),IF(COUNTIFS('入力'!$A$30:$A$88,S2488)=0,"一覧にない費目",IF(O2488&gt;0,"直した",IF(S2488="未分類","未分類","OK")))))))</f>
        <v/>
      </c>
    </row>
    <row r="2489">
      <c r="A2489" s="40" t="n"/>
      <c r="B2489" s="34" t="n"/>
      <c r="C2489" s="35" t="n"/>
      <c r="D2489" s="36" t="n"/>
      <c r="E2489" s="35" t="n"/>
      <c r="F2489" s="35" t="n"/>
      <c r="G2489" s="35" t="n"/>
      <c r="H2489" s="35" t="n"/>
      <c r="I2489" s="40" t="n"/>
      <c r="J2489" s="35" t="n"/>
      <c r="L2489" s="39">
        <f>IF(B2489="","",IFERROR(YEAR(B2489)*0+D2489*0+1,0))</f>
        <v/>
      </c>
      <c r="M2489" s="55">
        <f>IF(L2489&lt;&gt;1,"",IF(O2489&gt;0,IF(INDEX('分け方の表'!$O$4:$O$53,O2489)&lt;&gt;"",DATE(YEAR(INDEX('分け方の表'!$O$4:$O$53,O2489)),MONTH(INDEX('分け方の表'!$O$4:$O$53,O2489)),1),DATE(YEAR(B2489),MONTH(B2489),1)),DATE(YEAR(B2489),MONTH(B2489),1)))</f>
        <v/>
      </c>
      <c r="N2489" s="39">
        <f>IF(L2489&lt;&gt;1,"",IF(J2489="",0,IF(COUNTIFS($J$4:J2489,J2489)&gt;1,1,0)))</f>
        <v/>
      </c>
      <c r="O2489" s="39">
        <f>IF(L2489&lt;&gt;1,"",IF(J2489="",0,IFERROR(MATCH(J2489,'分け方の表'!$M$4:$M$53,0),0)))</f>
        <v/>
      </c>
      <c r="P2489" s="39">
        <f>IF(L2489&lt;&gt;1,"",IF(SUMPRODUCT((COUNTIFS(C2489,"*"&amp;'分け方の表'!$F$4:$F$23&amp;"*")&gt;0)*('分け方の表'!$F$4:$F$23&lt;&gt;"")*'分け方の表'!$I$4:$I$23)=0,99,1+COUNTIFS('分け方の表'!$I$4:$I$23,"&gt;"&amp;SUMPRODUCT((COUNTIFS(C2489,"*"&amp;'分け方の表'!$F$4:$F$23&amp;"*")&gt;0)*('分け方の表'!$F$4:$F$23&lt;&gt;"")*'分け方の表'!$I$4:$I$23))))</f>
        <v/>
      </c>
      <c r="Q2489" s="39">
        <f>IF(L2489&lt;&gt;1,"",IF(P2489&gt;=99,"",INDEX('分け方の表'!$G$4:$G$23,P2489)&amp;""))</f>
        <v/>
      </c>
      <c r="R2489" s="39">
        <f>IF(L2489&lt;&gt;1,"",IF((F2489="収入")*(G2489="給与")*(E2489&lt;&gt;"")*(COUNTIFS('分け方の表'!$J$4:$J$13,E2489)&gt;0),INDEX('分け方の表'!$K$4:$K$13,MATCH(E2489,'分け方の表'!$J$4:$J$13,0))&amp;"",IFERROR(INDEX('分け方の表'!$C$4:$C$103,MATCH(F2489&amp;"|"&amp;G2489,'分け方の表'!$D$4:$D$103,0))&amp;"",IFERROR(INDEX('分け方の表'!$C$4:$C$103,MATCH(F2489&amp;"|（ほか全部）",'分け方の表'!$D$4:$D$103,0))&amp;"","未分類"))))</f>
        <v/>
      </c>
      <c r="S2489" s="39">
        <f>IF(L2489&lt;&gt;1,"",IF(N2489=1,"",IF(IF(O2489&gt;0,INDEX('分け方の表'!$N$4:$N$53,O2489)&amp;"","")&lt;&gt;"",IF(INDEX('分け方の表'!$N$4:$N$53,O2489)="（数えない）","",INDEX('分け方の表'!$N$4:$N$53,O2489)&amp;""),IF(I2489&amp;""="1",IF((Q2489&lt;&gt;"")*(D2489&lt;0)*(IFERROR(INDEX('入力'!$E$30:$E$88,MATCH(Q2489,'入力'!$A$30:$A$88,0)),"")="貯める・増やす"),Q2489,""),IF(A2489&amp;""="0","",IF(Q2489&lt;&gt;"",Q2489,R2489))))))</f>
        <v/>
      </c>
      <c r="T2489" s="56">
        <f>IF(S2489="","",IF(IFERROR(INDEX('入力'!$E$30:$E$88,MATCH(S2489,'入力'!$A$30:$A$88,0)),"")="入るお金",D2489,-D2489))</f>
        <v/>
      </c>
      <c r="U2489" s="39">
        <f>IF(L2489="","",IF(L2489&lt;&gt;1,"見出しなど",IF(N2489=1,"重なり",IF(S2489="",IF(O2489&gt;0,"数えない（直した）",IF(I2489&amp;""="1","振替",IF(A2489&amp;""="0","計算対象外","数えない"))),IF(COUNTIFS('入力'!$A$30:$A$88,S2489)=0,"一覧にない費目",IF(O2489&gt;0,"直した",IF(S2489="未分類","未分類","OK")))))))</f>
        <v/>
      </c>
    </row>
    <row r="2490">
      <c r="A2490" s="40" t="n"/>
      <c r="B2490" s="34" t="n"/>
      <c r="C2490" s="35" t="n"/>
      <c r="D2490" s="36" t="n"/>
      <c r="E2490" s="35" t="n"/>
      <c r="F2490" s="35" t="n"/>
      <c r="G2490" s="35" t="n"/>
      <c r="H2490" s="35" t="n"/>
      <c r="I2490" s="40" t="n"/>
      <c r="J2490" s="35" t="n"/>
      <c r="L2490" s="39">
        <f>IF(B2490="","",IFERROR(YEAR(B2490)*0+D2490*0+1,0))</f>
        <v/>
      </c>
      <c r="M2490" s="55">
        <f>IF(L2490&lt;&gt;1,"",IF(O2490&gt;0,IF(INDEX('分け方の表'!$O$4:$O$53,O2490)&lt;&gt;"",DATE(YEAR(INDEX('分け方の表'!$O$4:$O$53,O2490)),MONTH(INDEX('分け方の表'!$O$4:$O$53,O2490)),1),DATE(YEAR(B2490),MONTH(B2490),1)),DATE(YEAR(B2490),MONTH(B2490),1)))</f>
        <v/>
      </c>
      <c r="N2490" s="39">
        <f>IF(L2490&lt;&gt;1,"",IF(J2490="",0,IF(COUNTIFS($J$4:J2490,J2490)&gt;1,1,0)))</f>
        <v/>
      </c>
      <c r="O2490" s="39">
        <f>IF(L2490&lt;&gt;1,"",IF(J2490="",0,IFERROR(MATCH(J2490,'分け方の表'!$M$4:$M$53,0),0)))</f>
        <v/>
      </c>
      <c r="P2490" s="39">
        <f>IF(L2490&lt;&gt;1,"",IF(SUMPRODUCT((COUNTIFS(C2490,"*"&amp;'分け方の表'!$F$4:$F$23&amp;"*")&gt;0)*('分け方の表'!$F$4:$F$23&lt;&gt;"")*'分け方の表'!$I$4:$I$23)=0,99,1+COUNTIFS('分け方の表'!$I$4:$I$23,"&gt;"&amp;SUMPRODUCT((COUNTIFS(C2490,"*"&amp;'分け方の表'!$F$4:$F$23&amp;"*")&gt;0)*('分け方の表'!$F$4:$F$23&lt;&gt;"")*'分け方の表'!$I$4:$I$23))))</f>
        <v/>
      </c>
      <c r="Q2490" s="39">
        <f>IF(L2490&lt;&gt;1,"",IF(P2490&gt;=99,"",INDEX('分け方の表'!$G$4:$G$23,P2490)&amp;""))</f>
        <v/>
      </c>
      <c r="R2490" s="39">
        <f>IF(L2490&lt;&gt;1,"",IF((F2490="収入")*(G2490="給与")*(E2490&lt;&gt;"")*(COUNTIFS('分け方の表'!$J$4:$J$13,E2490)&gt;0),INDEX('分け方の表'!$K$4:$K$13,MATCH(E2490,'分け方の表'!$J$4:$J$13,0))&amp;"",IFERROR(INDEX('分け方の表'!$C$4:$C$103,MATCH(F2490&amp;"|"&amp;G2490,'分け方の表'!$D$4:$D$103,0))&amp;"",IFERROR(INDEX('分け方の表'!$C$4:$C$103,MATCH(F2490&amp;"|（ほか全部）",'分け方の表'!$D$4:$D$103,0))&amp;"","未分類"))))</f>
        <v/>
      </c>
      <c r="S2490" s="39">
        <f>IF(L2490&lt;&gt;1,"",IF(N2490=1,"",IF(IF(O2490&gt;0,INDEX('分け方の表'!$N$4:$N$53,O2490)&amp;"","")&lt;&gt;"",IF(INDEX('分け方の表'!$N$4:$N$53,O2490)="（数えない）","",INDEX('分け方の表'!$N$4:$N$53,O2490)&amp;""),IF(I2490&amp;""="1",IF((Q2490&lt;&gt;"")*(D2490&lt;0)*(IFERROR(INDEX('入力'!$E$30:$E$88,MATCH(Q2490,'入力'!$A$30:$A$88,0)),"")="貯める・増やす"),Q2490,""),IF(A2490&amp;""="0","",IF(Q2490&lt;&gt;"",Q2490,R2490))))))</f>
        <v/>
      </c>
      <c r="T2490" s="56">
        <f>IF(S2490="","",IF(IFERROR(INDEX('入力'!$E$30:$E$88,MATCH(S2490,'入力'!$A$30:$A$88,0)),"")="入るお金",D2490,-D2490))</f>
        <v/>
      </c>
      <c r="U2490" s="39">
        <f>IF(L2490="","",IF(L2490&lt;&gt;1,"見出しなど",IF(N2490=1,"重なり",IF(S2490="",IF(O2490&gt;0,"数えない（直した）",IF(I2490&amp;""="1","振替",IF(A2490&amp;""="0","計算対象外","数えない"))),IF(COUNTIFS('入力'!$A$30:$A$88,S2490)=0,"一覧にない費目",IF(O2490&gt;0,"直した",IF(S2490="未分類","未分類","OK")))))))</f>
        <v/>
      </c>
    </row>
    <row r="2491">
      <c r="A2491" s="40" t="n"/>
      <c r="B2491" s="34" t="n"/>
      <c r="C2491" s="35" t="n"/>
      <c r="D2491" s="36" t="n"/>
      <c r="E2491" s="35" t="n"/>
      <c r="F2491" s="35" t="n"/>
      <c r="G2491" s="35" t="n"/>
      <c r="H2491" s="35" t="n"/>
      <c r="I2491" s="40" t="n"/>
      <c r="J2491" s="35" t="n"/>
      <c r="L2491" s="39">
        <f>IF(B2491="","",IFERROR(YEAR(B2491)*0+D2491*0+1,0))</f>
        <v/>
      </c>
      <c r="M2491" s="55">
        <f>IF(L2491&lt;&gt;1,"",IF(O2491&gt;0,IF(INDEX('分け方の表'!$O$4:$O$53,O2491)&lt;&gt;"",DATE(YEAR(INDEX('分け方の表'!$O$4:$O$53,O2491)),MONTH(INDEX('分け方の表'!$O$4:$O$53,O2491)),1),DATE(YEAR(B2491),MONTH(B2491),1)),DATE(YEAR(B2491),MONTH(B2491),1)))</f>
        <v/>
      </c>
      <c r="N2491" s="39">
        <f>IF(L2491&lt;&gt;1,"",IF(J2491="",0,IF(COUNTIFS($J$4:J2491,J2491)&gt;1,1,0)))</f>
        <v/>
      </c>
      <c r="O2491" s="39">
        <f>IF(L2491&lt;&gt;1,"",IF(J2491="",0,IFERROR(MATCH(J2491,'分け方の表'!$M$4:$M$53,0),0)))</f>
        <v/>
      </c>
      <c r="P2491" s="39">
        <f>IF(L2491&lt;&gt;1,"",IF(SUMPRODUCT((COUNTIFS(C2491,"*"&amp;'分け方の表'!$F$4:$F$23&amp;"*")&gt;0)*('分け方の表'!$F$4:$F$23&lt;&gt;"")*'分け方の表'!$I$4:$I$23)=0,99,1+COUNTIFS('分け方の表'!$I$4:$I$23,"&gt;"&amp;SUMPRODUCT((COUNTIFS(C2491,"*"&amp;'分け方の表'!$F$4:$F$23&amp;"*")&gt;0)*('分け方の表'!$F$4:$F$23&lt;&gt;"")*'分け方の表'!$I$4:$I$23))))</f>
        <v/>
      </c>
      <c r="Q2491" s="39">
        <f>IF(L2491&lt;&gt;1,"",IF(P2491&gt;=99,"",INDEX('分け方の表'!$G$4:$G$23,P2491)&amp;""))</f>
        <v/>
      </c>
      <c r="R2491" s="39">
        <f>IF(L2491&lt;&gt;1,"",IF((F2491="収入")*(G2491="給与")*(E2491&lt;&gt;"")*(COUNTIFS('分け方の表'!$J$4:$J$13,E2491)&gt;0),INDEX('分け方の表'!$K$4:$K$13,MATCH(E2491,'分け方の表'!$J$4:$J$13,0))&amp;"",IFERROR(INDEX('分け方の表'!$C$4:$C$103,MATCH(F2491&amp;"|"&amp;G2491,'分け方の表'!$D$4:$D$103,0))&amp;"",IFERROR(INDEX('分け方の表'!$C$4:$C$103,MATCH(F2491&amp;"|（ほか全部）",'分け方の表'!$D$4:$D$103,0))&amp;"","未分類"))))</f>
        <v/>
      </c>
      <c r="S2491" s="39">
        <f>IF(L2491&lt;&gt;1,"",IF(N2491=1,"",IF(IF(O2491&gt;0,INDEX('分け方の表'!$N$4:$N$53,O2491)&amp;"","")&lt;&gt;"",IF(INDEX('分け方の表'!$N$4:$N$53,O2491)="（数えない）","",INDEX('分け方の表'!$N$4:$N$53,O2491)&amp;""),IF(I2491&amp;""="1",IF((Q2491&lt;&gt;"")*(D2491&lt;0)*(IFERROR(INDEX('入力'!$E$30:$E$88,MATCH(Q2491,'入力'!$A$30:$A$88,0)),"")="貯める・増やす"),Q2491,""),IF(A2491&amp;""="0","",IF(Q2491&lt;&gt;"",Q2491,R2491))))))</f>
        <v/>
      </c>
      <c r="T2491" s="56">
        <f>IF(S2491="","",IF(IFERROR(INDEX('入力'!$E$30:$E$88,MATCH(S2491,'入力'!$A$30:$A$88,0)),"")="入るお金",D2491,-D2491))</f>
        <v/>
      </c>
      <c r="U2491" s="39">
        <f>IF(L2491="","",IF(L2491&lt;&gt;1,"見出しなど",IF(N2491=1,"重なり",IF(S2491="",IF(O2491&gt;0,"数えない（直した）",IF(I2491&amp;""="1","振替",IF(A2491&amp;""="0","計算対象外","数えない"))),IF(COUNTIFS('入力'!$A$30:$A$88,S2491)=0,"一覧にない費目",IF(O2491&gt;0,"直した",IF(S2491="未分類","未分類","OK")))))))</f>
        <v/>
      </c>
    </row>
    <row r="2492">
      <c r="A2492" s="40" t="n"/>
      <c r="B2492" s="34" t="n"/>
      <c r="C2492" s="35" t="n"/>
      <c r="D2492" s="36" t="n"/>
      <c r="E2492" s="35" t="n"/>
      <c r="F2492" s="35" t="n"/>
      <c r="G2492" s="35" t="n"/>
      <c r="H2492" s="35" t="n"/>
      <c r="I2492" s="40" t="n"/>
      <c r="J2492" s="35" t="n"/>
      <c r="L2492" s="39">
        <f>IF(B2492="","",IFERROR(YEAR(B2492)*0+D2492*0+1,0))</f>
        <v/>
      </c>
      <c r="M2492" s="55">
        <f>IF(L2492&lt;&gt;1,"",IF(O2492&gt;0,IF(INDEX('分け方の表'!$O$4:$O$53,O2492)&lt;&gt;"",DATE(YEAR(INDEX('分け方の表'!$O$4:$O$53,O2492)),MONTH(INDEX('分け方の表'!$O$4:$O$53,O2492)),1),DATE(YEAR(B2492),MONTH(B2492),1)),DATE(YEAR(B2492),MONTH(B2492),1)))</f>
        <v/>
      </c>
      <c r="N2492" s="39">
        <f>IF(L2492&lt;&gt;1,"",IF(J2492="",0,IF(COUNTIFS($J$4:J2492,J2492)&gt;1,1,0)))</f>
        <v/>
      </c>
      <c r="O2492" s="39">
        <f>IF(L2492&lt;&gt;1,"",IF(J2492="",0,IFERROR(MATCH(J2492,'分け方の表'!$M$4:$M$53,0),0)))</f>
        <v/>
      </c>
      <c r="P2492" s="39">
        <f>IF(L2492&lt;&gt;1,"",IF(SUMPRODUCT((COUNTIFS(C2492,"*"&amp;'分け方の表'!$F$4:$F$23&amp;"*")&gt;0)*('分け方の表'!$F$4:$F$23&lt;&gt;"")*'分け方の表'!$I$4:$I$23)=0,99,1+COUNTIFS('分け方の表'!$I$4:$I$23,"&gt;"&amp;SUMPRODUCT((COUNTIFS(C2492,"*"&amp;'分け方の表'!$F$4:$F$23&amp;"*")&gt;0)*('分け方の表'!$F$4:$F$23&lt;&gt;"")*'分け方の表'!$I$4:$I$23))))</f>
        <v/>
      </c>
      <c r="Q2492" s="39">
        <f>IF(L2492&lt;&gt;1,"",IF(P2492&gt;=99,"",INDEX('分け方の表'!$G$4:$G$23,P2492)&amp;""))</f>
        <v/>
      </c>
      <c r="R2492" s="39">
        <f>IF(L2492&lt;&gt;1,"",IF((F2492="収入")*(G2492="給与")*(E2492&lt;&gt;"")*(COUNTIFS('分け方の表'!$J$4:$J$13,E2492)&gt;0),INDEX('分け方の表'!$K$4:$K$13,MATCH(E2492,'分け方の表'!$J$4:$J$13,0))&amp;"",IFERROR(INDEX('分け方の表'!$C$4:$C$103,MATCH(F2492&amp;"|"&amp;G2492,'分け方の表'!$D$4:$D$103,0))&amp;"",IFERROR(INDEX('分け方の表'!$C$4:$C$103,MATCH(F2492&amp;"|（ほか全部）",'分け方の表'!$D$4:$D$103,0))&amp;"","未分類"))))</f>
        <v/>
      </c>
      <c r="S2492" s="39">
        <f>IF(L2492&lt;&gt;1,"",IF(N2492=1,"",IF(IF(O2492&gt;0,INDEX('分け方の表'!$N$4:$N$53,O2492)&amp;"","")&lt;&gt;"",IF(INDEX('分け方の表'!$N$4:$N$53,O2492)="（数えない）","",INDEX('分け方の表'!$N$4:$N$53,O2492)&amp;""),IF(I2492&amp;""="1",IF((Q2492&lt;&gt;"")*(D2492&lt;0)*(IFERROR(INDEX('入力'!$E$30:$E$88,MATCH(Q2492,'入力'!$A$30:$A$88,0)),"")="貯める・増やす"),Q2492,""),IF(A2492&amp;""="0","",IF(Q2492&lt;&gt;"",Q2492,R2492))))))</f>
        <v/>
      </c>
      <c r="T2492" s="56">
        <f>IF(S2492="","",IF(IFERROR(INDEX('入力'!$E$30:$E$88,MATCH(S2492,'入力'!$A$30:$A$88,0)),"")="入るお金",D2492,-D2492))</f>
        <v/>
      </c>
      <c r="U2492" s="39">
        <f>IF(L2492="","",IF(L2492&lt;&gt;1,"見出しなど",IF(N2492=1,"重なり",IF(S2492="",IF(O2492&gt;0,"数えない（直した）",IF(I2492&amp;""="1","振替",IF(A2492&amp;""="0","計算対象外","数えない"))),IF(COUNTIFS('入力'!$A$30:$A$88,S2492)=0,"一覧にない費目",IF(O2492&gt;0,"直した",IF(S2492="未分類","未分類","OK")))))))</f>
        <v/>
      </c>
    </row>
    <row r="2493">
      <c r="A2493" s="40" t="n"/>
      <c r="B2493" s="34" t="n"/>
      <c r="C2493" s="35" t="n"/>
      <c r="D2493" s="36" t="n"/>
      <c r="E2493" s="35" t="n"/>
      <c r="F2493" s="35" t="n"/>
      <c r="G2493" s="35" t="n"/>
      <c r="H2493" s="35" t="n"/>
      <c r="I2493" s="40" t="n"/>
      <c r="J2493" s="35" t="n"/>
      <c r="L2493" s="39">
        <f>IF(B2493="","",IFERROR(YEAR(B2493)*0+D2493*0+1,0))</f>
        <v/>
      </c>
      <c r="M2493" s="55">
        <f>IF(L2493&lt;&gt;1,"",IF(O2493&gt;0,IF(INDEX('分け方の表'!$O$4:$O$53,O2493)&lt;&gt;"",DATE(YEAR(INDEX('分け方の表'!$O$4:$O$53,O2493)),MONTH(INDEX('分け方の表'!$O$4:$O$53,O2493)),1),DATE(YEAR(B2493),MONTH(B2493),1)),DATE(YEAR(B2493),MONTH(B2493),1)))</f>
        <v/>
      </c>
      <c r="N2493" s="39">
        <f>IF(L2493&lt;&gt;1,"",IF(J2493="",0,IF(COUNTIFS($J$4:J2493,J2493)&gt;1,1,0)))</f>
        <v/>
      </c>
      <c r="O2493" s="39">
        <f>IF(L2493&lt;&gt;1,"",IF(J2493="",0,IFERROR(MATCH(J2493,'分け方の表'!$M$4:$M$53,0),0)))</f>
        <v/>
      </c>
      <c r="P2493" s="39">
        <f>IF(L2493&lt;&gt;1,"",IF(SUMPRODUCT((COUNTIFS(C2493,"*"&amp;'分け方の表'!$F$4:$F$23&amp;"*")&gt;0)*('分け方の表'!$F$4:$F$23&lt;&gt;"")*'分け方の表'!$I$4:$I$23)=0,99,1+COUNTIFS('分け方の表'!$I$4:$I$23,"&gt;"&amp;SUMPRODUCT((COUNTIFS(C2493,"*"&amp;'分け方の表'!$F$4:$F$23&amp;"*")&gt;0)*('分け方の表'!$F$4:$F$23&lt;&gt;"")*'分け方の表'!$I$4:$I$23))))</f>
        <v/>
      </c>
      <c r="Q2493" s="39">
        <f>IF(L2493&lt;&gt;1,"",IF(P2493&gt;=99,"",INDEX('分け方の表'!$G$4:$G$23,P2493)&amp;""))</f>
        <v/>
      </c>
      <c r="R2493" s="39">
        <f>IF(L2493&lt;&gt;1,"",IF((F2493="収入")*(G2493="給与")*(E2493&lt;&gt;"")*(COUNTIFS('分け方の表'!$J$4:$J$13,E2493)&gt;0),INDEX('分け方の表'!$K$4:$K$13,MATCH(E2493,'分け方の表'!$J$4:$J$13,0))&amp;"",IFERROR(INDEX('分け方の表'!$C$4:$C$103,MATCH(F2493&amp;"|"&amp;G2493,'分け方の表'!$D$4:$D$103,0))&amp;"",IFERROR(INDEX('分け方の表'!$C$4:$C$103,MATCH(F2493&amp;"|（ほか全部）",'分け方の表'!$D$4:$D$103,0))&amp;"","未分類"))))</f>
        <v/>
      </c>
      <c r="S2493" s="39">
        <f>IF(L2493&lt;&gt;1,"",IF(N2493=1,"",IF(IF(O2493&gt;0,INDEX('分け方の表'!$N$4:$N$53,O2493)&amp;"","")&lt;&gt;"",IF(INDEX('分け方の表'!$N$4:$N$53,O2493)="（数えない）","",INDEX('分け方の表'!$N$4:$N$53,O2493)&amp;""),IF(I2493&amp;""="1",IF((Q2493&lt;&gt;"")*(D2493&lt;0)*(IFERROR(INDEX('入力'!$E$30:$E$88,MATCH(Q2493,'入力'!$A$30:$A$88,0)),"")="貯める・増やす"),Q2493,""),IF(A2493&amp;""="0","",IF(Q2493&lt;&gt;"",Q2493,R2493))))))</f>
        <v/>
      </c>
      <c r="T2493" s="56">
        <f>IF(S2493="","",IF(IFERROR(INDEX('入力'!$E$30:$E$88,MATCH(S2493,'入力'!$A$30:$A$88,0)),"")="入るお金",D2493,-D2493))</f>
        <v/>
      </c>
      <c r="U2493" s="39">
        <f>IF(L2493="","",IF(L2493&lt;&gt;1,"見出しなど",IF(N2493=1,"重なり",IF(S2493="",IF(O2493&gt;0,"数えない（直した）",IF(I2493&amp;""="1","振替",IF(A2493&amp;""="0","計算対象外","数えない"))),IF(COUNTIFS('入力'!$A$30:$A$88,S2493)=0,"一覧にない費目",IF(O2493&gt;0,"直した",IF(S2493="未分類","未分類","OK")))))))</f>
        <v/>
      </c>
    </row>
    <row r="2494">
      <c r="A2494" s="40" t="n"/>
      <c r="B2494" s="34" t="n"/>
      <c r="C2494" s="35" t="n"/>
      <c r="D2494" s="36" t="n"/>
      <c r="E2494" s="35" t="n"/>
      <c r="F2494" s="35" t="n"/>
      <c r="G2494" s="35" t="n"/>
      <c r="H2494" s="35" t="n"/>
      <c r="I2494" s="40" t="n"/>
      <c r="J2494" s="35" t="n"/>
      <c r="L2494" s="39">
        <f>IF(B2494="","",IFERROR(YEAR(B2494)*0+D2494*0+1,0))</f>
        <v/>
      </c>
      <c r="M2494" s="55">
        <f>IF(L2494&lt;&gt;1,"",IF(O2494&gt;0,IF(INDEX('分け方の表'!$O$4:$O$53,O2494)&lt;&gt;"",DATE(YEAR(INDEX('分け方の表'!$O$4:$O$53,O2494)),MONTH(INDEX('分け方の表'!$O$4:$O$53,O2494)),1),DATE(YEAR(B2494),MONTH(B2494),1)),DATE(YEAR(B2494),MONTH(B2494),1)))</f>
        <v/>
      </c>
      <c r="N2494" s="39">
        <f>IF(L2494&lt;&gt;1,"",IF(J2494="",0,IF(COUNTIFS($J$4:J2494,J2494)&gt;1,1,0)))</f>
        <v/>
      </c>
      <c r="O2494" s="39">
        <f>IF(L2494&lt;&gt;1,"",IF(J2494="",0,IFERROR(MATCH(J2494,'分け方の表'!$M$4:$M$53,0),0)))</f>
        <v/>
      </c>
      <c r="P2494" s="39">
        <f>IF(L2494&lt;&gt;1,"",IF(SUMPRODUCT((COUNTIFS(C2494,"*"&amp;'分け方の表'!$F$4:$F$23&amp;"*")&gt;0)*('分け方の表'!$F$4:$F$23&lt;&gt;"")*'分け方の表'!$I$4:$I$23)=0,99,1+COUNTIFS('分け方の表'!$I$4:$I$23,"&gt;"&amp;SUMPRODUCT((COUNTIFS(C2494,"*"&amp;'分け方の表'!$F$4:$F$23&amp;"*")&gt;0)*('分け方の表'!$F$4:$F$23&lt;&gt;"")*'分け方の表'!$I$4:$I$23))))</f>
        <v/>
      </c>
      <c r="Q2494" s="39">
        <f>IF(L2494&lt;&gt;1,"",IF(P2494&gt;=99,"",INDEX('分け方の表'!$G$4:$G$23,P2494)&amp;""))</f>
        <v/>
      </c>
      <c r="R2494" s="39">
        <f>IF(L2494&lt;&gt;1,"",IF((F2494="収入")*(G2494="給与")*(E2494&lt;&gt;"")*(COUNTIFS('分け方の表'!$J$4:$J$13,E2494)&gt;0),INDEX('分け方の表'!$K$4:$K$13,MATCH(E2494,'分け方の表'!$J$4:$J$13,0))&amp;"",IFERROR(INDEX('分け方の表'!$C$4:$C$103,MATCH(F2494&amp;"|"&amp;G2494,'分け方の表'!$D$4:$D$103,0))&amp;"",IFERROR(INDEX('分け方の表'!$C$4:$C$103,MATCH(F2494&amp;"|（ほか全部）",'分け方の表'!$D$4:$D$103,0))&amp;"","未分類"))))</f>
        <v/>
      </c>
      <c r="S2494" s="39">
        <f>IF(L2494&lt;&gt;1,"",IF(N2494=1,"",IF(IF(O2494&gt;0,INDEX('分け方の表'!$N$4:$N$53,O2494)&amp;"","")&lt;&gt;"",IF(INDEX('分け方の表'!$N$4:$N$53,O2494)="（数えない）","",INDEX('分け方の表'!$N$4:$N$53,O2494)&amp;""),IF(I2494&amp;""="1",IF((Q2494&lt;&gt;"")*(D2494&lt;0)*(IFERROR(INDEX('入力'!$E$30:$E$88,MATCH(Q2494,'入力'!$A$30:$A$88,0)),"")="貯める・増やす"),Q2494,""),IF(A2494&amp;""="0","",IF(Q2494&lt;&gt;"",Q2494,R2494))))))</f>
        <v/>
      </c>
      <c r="T2494" s="56">
        <f>IF(S2494="","",IF(IFERROR(INDEX('入力'!$E$30:$E$88,MATCH(S2494,'入力'!$A$30:$A$88,0)),"")="入るお金",D2494,-D2494))</f>
        <v/>
      </c>
      <c r="U2494" s="39">
        <f>IF(L2494="","",IF(L2494&lt;&gt;1,"見出しなど",IF(N2494=1,"重なり",IF(S2494="",IF(O2494&gt;0,"数えない（直した）",IF(I2494&amp;""="1","振替",IF(A2494&amp;""="0","計算対象外","数えない"))),IF(COUNTIFS('入力'!$A$30:$A$88,S2494)=0,"一覧にない費目",IF(O2494&gt;0,"直した",IF(S2494="未分類","未分類","OK")))))))</f>
        <v/>
      </c>
    </row>
    <row r="2495">
      <c r="A2495" s="40" t="n"/>
      <c r="B2495" s="34" t="n"/>
      <c r="C2495" s="35" t="n"/>
      <c r="D2495" s="36" t="n"/>
      <c r="E2495" s="35" t="n"/>
      <c r="F2495" s="35" t="n"/>
      <c r="G2495" s="35" t="n"/>
      <c r="H2495" s="35" t="n"/>
      <c r="I2495" s="40" t="n"/>
      <c r="J2495" s="35" t="n"/>
      <c r="L2495" s="39">
        <f>IF(B2495="","",IFERROR(YEAR(B2495)*0+D2495*0+1,0))</f>
        <v/>
      </c>
      <c r="M2495" s="55">
        <f>IF(L2495&lt;&gt;1,"",IF(O2495&gt;0,IF(INDEX('分け方の表'!$O$4:$O$53,O2495)&lt;&gt;"",DATE(YEAR(INDEX('分け方の表'!$O$4:$O$53,O2495)),MONTH(INDEX('分け方の表'!$O$4:$O$53,O2495)),1),DATE(YEAR(B2495),MONTH(B2495),1)),DATE(YEAR(B2495),MONTH(B2495),1)))</f>
        <v/>
      </c>
      <c r="N2495" s="39">
        <f>IF(L2495&lt;&gt;1,"",IF(J2495="",0,IF(COUNTIFS($J$4:J2495,J2495)&gt;1,1,0)))</f>
        <v/>
      </c>
      <c r="O2495" s="39">
        <f>IF(L2495&lt;&gt;1,"",IF(J2495="",0,IFERROR(MATCH(J2495,'分け方の表'!$M$4:$M$53,0),0)))</f>
        <v/>
      </c>
      <c r="P2495" s="39">
        <f>IF(L2495&lt;&gt;1,"",IF(SUMPRODUCT((COUNTIFS(C2495,"*"&amp;'分け方の表'!$F$4:$F$23&amp;"*")&gt;0)*('分け方の表'!$F$4:$F$23&lt;&gt;"")*'分け方の表'!$I$4:$I$23)=0,99,1+COUNTIFS('分け方の表'!$I$4:$I$23,"&gt;"&amp;SUMPRODUCT((COUNTIFS(C2495,"*"&amp;'分け方の表'!$F$4:$F$23&amp;"*")&gt;0)*('分け方の表'!$F$4:$F$23&lt;&gt;"")*'分け方の表'!$I$4:$I$23))))</f>
        <v/>
      </c>
      <c r="Q2495" s="39">
        <f>IF(L2495&lt;&gt;1,"",IF(P2495&gt;=99,"",INDEX('分け方の表'!$G$4:$G$23,P2495)&amp;""))</f>
        <v/>
      </c>
      <c r="R2495" s="39">
        <f>IF(L2495&lt;&gt;1,"",IF((F2495="収入")*(G2495="給与")*(E2495&lt;&gt;"")*(COUNTIFS('分け方の表'!$J$4:$J$13,E2495)&gt;0),INDEX('分け方の表'!$K$4:$K$13,MATCH(E2495,'分け方の表'!$J$4:$J$13,0))&amp;"",IFERROR(INDEX('分け方の表'!$C$4:$C$103,MATCH(F2495&amp;"|"&amp;G2495,'分け方の表'!$D$4:$D$103,0))&amp;"",IFERROR(INDEX('分け方の表'!$C$4:$C$103,MATCH(F2495&amp;"|（ほか全部）",'分け方の表'!$D$4:$D$103,0))&amp;"","未分類"))))</f>
        <v/>
      </c>
      <c r="S2495" s="39">
        <f>IF(L2495&lt;&gt;1,"",IF(N2495=1,"",IF(IF(O2495&gt;0,INDEX('分け方の表'!$N$4:$N$53,O2495)&amp;"","")&lt;&gt;"",IF(INDEX('分け方の表'!$N$4:$N$53,O2495)="（数えない）","",INDEX('分け方の表'!$N$4:$N$53,O2495)&amp;""),IF(I2495&amp;""="1",IF((Q2495&lt;&gt;"")*(D2495&lt;0)*(IFERROR(INDEX('入力'!$E$30:$E$88,MATCH(Q2495,'入力'!$A$30:$A$88,0)),"")="貯める・増やす"),Q2495,""),IF(A2495&amp;""="0","",IF(Q2495&lt;&gt;"",Q2495,R2495))))))</f>
        <v/>
      </c>
      <c r="T2495" s="56">
        <f>IF(S2495="","",IF(IFERROR(INDEX('入力'!$E$30:$E$88,MATCH(S2495,'入力'!$A$30:$A$88,0)),"")="入るお金",D2495,-D2495))</f>
        <v/>
      </c>
      <c r="U2495" s="39">
        <f>IF(L2495="","",IF(L2495&lt;&gt;1,"見出しなど",IF(N2495=1,"重なり",IF(S2495="",IF(O2495&gt;0,"数えない（直した）",IF(I2495&amp;""="1","振替",IF(A2495&amp;""="0","計算対象外","数えない"))),IF(COUNTIFS('入力'!$A$30:$A$88,S2495)=0,"一覧にない費目",IF(O2495&gt;0,"直した",IF(S2495="未分類","未分類","OK")))))))</f>
        <v/>
      </c>
    </row>
    <row r="2496">
      <c r="A2496" s="40" t="n"/>
      <c r="B2496" s="34" t="n"/>
      <c r="C2496" s="35" t="n"/>
      <c r="D2496" s="36" t="n"/>
      <c r="E2496" s="35" t="n"/>
      <c r="F2496" s="35" t="n"/>
      <c r="G2496" s="35" t="n"/>
      <c r="H2496" s="35" t="n"/>
      <c r="I2496" s="40" t="n"/>
      <c r="J2496" s="35" t="n"/>
      <c r="L2496" s="39">
        <f>IF(B2496="","",IFERROR(YEAR(B2496)*0+D2496*0+1,0))</f>
        <v/>
      </c>
      <c r="M2496" s="55">
        <f>IF(L2496&lt;&gt;1,"",IF(O2496&gt;0,IF(INDEX('分け方の表'!$O$4:$O$53,O2496)&lt;&gt;"",DATE(YEAR(INDEX('分け方の表'!$O$4:$O$53,O2496)),MONTH(INDEX('分け方の表'!$O$4:$O$53,O2496)),1),DATE(YEAR(B2496),MONTH(B2496),1)),DATE(YEAR(B2496),MONTH(B2496),1)))</f>
        <v/>
      </c>
      <c r="N2496" s="39">
        <f>IF(L2496&lt;&gt;1,"",IF(J2496="",0,IF(COUNTIFS($J$4:J2496,J2496)&gt;1,1,0)))</f>
        <v/>
      </c>
      <c r="O2496" s="39">
        <f>IF(L2496&lt;&gt;1,"",IF(J2496="",0,IFERROR(MATCH(J2496,'分け方の表'!$M$4:$M$53,0),0)))</f>
        <v/>
      </c>
      <c r="P2496" s="39">
        <f>IF(L2496&lt;&gt;1,"",IF(SUMPRODUCT((COUNTIFS(C2496,"*"&amp;'分け方の表'!$F$4:$F$23&amp;"*")&gt;0)*('分け方の表'!$F$4:$F$23&lt;&gt;"")*'分け方の表'!$I$4:$I$23)=0,99,1+COUNTIFS('分け方の表'!$I$4:$I$23,"&gt;"&amp;SUMPRODUCT((COUNTIFS(C2496,"*"&amp;'分け方の表'!$F$4:$F$23&amp;"*")&gt;0)*('分け方の表'!$F$4:$F$23&lt;&gt;"")*'分け方の表'!$I$4:$I$23))))</f>
        <v/>
      </c>
      <c r="Q2496" s="39">
        <f>IF(L2496&lt;&gt;1,"",IF(P2496&gt;=99,"",INDEX('分け方の表'!$G$4:$G$23,P2496)&amp;""))</f>
        <v/>
      </c>
      <c r="R2496" s="39">
        <f>IF(L2496&lt;&gt;1,"",IF((F2496="収入")*(G2496="給与")*(E2496&lt;&gt;"")*(COUNTIFS('分け方の表'!$J$4:$J$13,E2496)&gt;0),INDEX('分け方の表'!$K$4:$K$13,MATCH(E2496,'分け方の表'!$J$4:$J$13,0))&amp;"",IFERROR(INDEX('分け方の表'!$C$4:$C$103,MATCH(F2496&amp;"|"&amp;G2496,'分け方の表'!$D$4:$D$103,0))&amp;"",IFERROR(INDEX('分け方の表'!$C$4:$C$103,MATCH(F2496&amp;"|（ほか全部）",'分け方の表'!$D$4:$D$103,0))&amp;"","未分類"))))</f>
        <v/>
      </c>
      <c r="S2496" s="39">
        <f>IF(L2496&lt;&gt;1,"",IF(N2496=1,"",IF(IF(O2496&gt;0,INDEX('分け方の表'!$N$4:$N$53,O2496)&amp;"","")&lt;&gt;"",IF(INDEX('分け方の表'!$N$4:$N$53,O2496)="（数えない）","",INDEX('分け方の表'!$N$4:$N$53,O2496)&amp;""),IF(I2496&amp;""="1",IF((Q2496&lt;&gt;"")*(D2496&lt;0)*(IFERROR(INDEX('入力'!$E$30:$E$88,MATCH(Q2496,'入力'!$A$30:$A$88,0)),"")="貯める・増やす"),Q2496,""),IF(A2496&amp;""="0","",IF(Q2496&lt;&gt;"",Q2496,R2496))))))</f>
        <v/>
      </c>
      <c r="T2496" s="56">
        <f>IF(S2496="","",IF(IFERROR(INDEX('入力'!$E$30:$E$88,MATCH(S2496,'入力'!$A$30:$A$88,0)),"")="入るお金",D2496,-D2496))</f>
        <v/>
      </c>
      <c r="U2496" s="39">
        <f>IF(L2496="","",IF(L2496&lt;&gt;1,"見出しなど",IF(N2496=1,"重なり",IF(S2496="",IF(O2496&gt;0,"数えない（直した）",IF(I2496&amp;""="1","振替",IF(A2496&amp;""="0","計算対象外","数えない"))),IF(COUNTIFS('入力'!$A$30:$A$88,S2496)=0,"一覧にない費目",IF(O2496&gt;0,"直した",IF(S2496="未分類","未分類","OK")))))))</f>
        <v/>
      </c>
    </row>
    <row r="2497">
      <c r="A2497" s="40" t="n"/>
      <c r="B2497" s="34" t="n"/>
      <c r="C2497" s="35" t="n"/>
      <c r="D2497" s="36" t="n"/>
      <c r="E2497" s="35" t="n"/>
      <c r="F2497" s="35" t="n"/>
      <c r="G2497" s="35" t="n"/>
      <c r="H2497" s="35" t="n"/>
      <c r="I2497" s="40" t="n"/>
      <c r="J2497" s="35" t="n"/>
      <c r="L2497" s="39">
        <f>IF(B2497="","",IFERROR(YEAR(B2497)*0+D2497*0+1,0))</f>
        <v/>
      </c>
      <c r="M2497" s="55">
        <f>IF(L2497&lt;&gt;1,"",IF(O2497&gt;0,IF(INDEX('分け方の表'!$O$4:$O$53,O2497)&lt;&gt;"",DATE(YEAR(INDEX('分け方の表'!$O$4:$O$53,O2497)),MONTH(INDEX('分け方の表'!$O$4:$O$53,O2497)),1),DATE(YEAR(B2497),MONTH(B2497),1)),DATE(YEAR(B2497),MONTH(B2497),1)))</f>
        <v/>
      </c>
      <c r="N2497" s="39">
        <f>IF(L2497&lt;&gt;1,"",IF(J2497="",0,IF(COUNTIFS($J$4:J2497,J2497)&gt;1,1,0)))</f>
        <v/>
      </c>
      <c r="O2497" s="39">
        <f>IF(L2497&lt;&gt;1,"",IF(J2497="",0,IFERROR(MATCH(J2497,'分け方の表'!$M$4:$M$53,0),0)))</f>
        <v/>
      </c>
      <c r="P2497" s="39">
        <f>IF(L2497&lt;&gt;1,"",IF(SUMPRODUCT((COUNTIFS(C2497,"*"&amp;'分け方の表'!$F$4:$F$23&amp;"*")&gt;0)*('分け方の表'!$F$4:$F$23&lt;&gt;"")*'分け方の表'!$I$4:$I$23)=0,99,1+COUNTIFS('分け方の表'!$I$4:$I$23,"&gt;"&amp;SUMPRODUCT((COUNTIFS(C2497,"*"&amp;'分け方の表'!$F$4:$F$23&amp;"*")&gt;0)*('分け方の表'!$F$4:$F$23&lt;&gt;"")*'分け方の表'!$I$4:$I$23))))</f>
        <v/>
      </c>
      <c r="Q2497" s="39">
        <f>IF(L2497&lt;&gt;1,"",IF(P2497&gt;=99,"",INDEX('分け方の表'!$G$4:$G$23,P2497)&amp;""))</f>
        <v/>
      </c>
      <c r="R2497" s="39">
        <f>IF(L2497&lt;&gt;1,"",IF((F2497="収入")*(G2497="給与")*(E2497&lt;&gt;"")*(COUNTIFS('分け方の表'!$J$4:$J$13,E2497)&gt;0),INDEX('分け方の表'!$K$4:$K$13,MATCH(E2497,'分け方の表'!$J$4:$J$13,0))&amp;"",IFERROR(INDEX('分け方の表'!$C$4:$C$103,MATCH(F2497&amp;"|"&amp;G2497,'分け方の表'!$D$4:$D$103,0))&amp;"",IFERROR(INDEX('分け方の表'!$C$4:$C$103,MATCH(F2497&amp;"|（ほか全部）",'分け方の表'!$D$4:$D$103,0))&amp;"","未分類"))))</f>
        <v/>
      </c>
      <c r="S2497" s="39">
        <f>IF(L2497&lt;&gt;1,"",IF(N2497=1,"",IF(IF(O2497&gt;0,INDEX('分け方の表'!$N$4:$N$53,O2497)&amp;"","")&lt;&gt;"",IF(INDEX('分け方の表'!$N$4:$N$53,O2497)="（数えない）","",INDEX('分け方の表'!$N$4:$N$53,O2497)&amp;""),IF(I2497&amp;""="1",IF((Q2497&lt;&gt;"")*(D2497&lt;0)*(IFERROR(INDEX('入力'!$E$30:$E$88,MATCH(Q2497,'入力'!$A$30:$A$88,0)),"")="貯める・増やす"),Q2497,""),IF(A2497&amp;""="0","",IF(Q2497&lt;&gt;"",Q2497,R2497))))))</f>
        <v/>
      </c>
      <c r="T2497" s="56">
        <f>IF(S2497="","",IF(IFERROR(INDEX('入力'!$E$30:$E$88,MATCH(S2497,'入力'!$A$30:$A$88,0)),"")="入るお金",D2497,-D2497))</f>
        <v/>
      </c>
      <c r="U2497" s="39">
        <f>IF(L2497="","",IF(L2497&lt;&gt;1,"見出しなど",IF(N2497=1,"重なり",IF(S2497="",IF(O2497&gt;0,"数えない（直した）",IF(I2497&amp;""="1","振替",IF(A2497&amp;""="0","計算対象外","数えない"))),IF(COUNTIFS('入力'!$A$30:$A$88,S2497)=0,"一覧にない費目",IF(O2497&gt;0,"直した",IF(S2497="未分類","未分類","OK")))))))</f>
        <v/>
      </c>
    </row>
    <row r="2498">
      <c r="A2498" s="40" t="n"/>
      <c r="B2498" s="34" t="n"/>
      <c r="C2498" s="35" t="n"/>
      <c r="D2498" s="36" t="n"/>
      <c r="E2498" s="35" t="n"/>
      <c r="F2498" s="35" t="n"/>
      <c r="G2498" s="35" t="n"/>
      <c r="H2498" s="35" t="n"/>
      <c r="I2498" s="40" t="n"/>
      <c r="J2498" s="35" t="n"/>
      <c r="L2498" s="39">
        <f>IF(B2498="","",IFERROR(YEAR(B2498)*0+D2498*0+1,0))</f>
        <v/>
      </c>
      <c r="M2498" s="55">
        <f>IF(L2498&lt;&gt;1,"",IF(O2498&gt;0,IF(INDEX('分け方の表'!$O$4:$O$53,O2498)&lt;&gt;"",DATE(YEAR(INDEX('分け方の表'!$O$4:$O$53,O2498)),MONTH(INDEX('分け方の表'!$O$4:$O$53,O2498)),1),DATE(YEAR(B2498),MONTH(B2498),1)),DATE(YEAR(B2498),MONTH(B2498),1)))</f>
        <v/>
      </c>
      <c r="N2498" s="39">
        <f>IF(L2498&lt;&gt;1,"",IF(J2498="",0,IF(COUNTIFS($J$4:J2498,J2498)&gt;1,1,0)))</f>
        <v/>
      </c>
      <c r="O2498" s="39">
        <f>IF(L2498&lt;&gt;1,"",IF(J2498="",0,IFERROR(MATCH(J2498,'分け方の表'!$M$4:$M$53,0),0)))</f>
        <v/>
      </c>
      <c r="P2498" s="39">
        <f>IF(L2498&lt;&gt;1,"",IF(SUMPRODUCT((COUNTIFS(C2498,"*"&amp;'分け方の表'!$F$4:$F$23&amp;"*")&gt;0)*('分け方の表'!$F$4:$F$23&lt;&gt;"")*'分け方の表'!$I$4:$I$23)=0,99,1+COUNTIFS('分け方の表'!$I$4:$I$23,"&gt;"&amp;SUMPRODUCT((COUNTIFS(C2498,"*"&amp;'分け方の表'!$F$4:$F$23&amp;"*")&gt;0)*('分け方の表'!$F$4:$F$23&lt;&gt;"")*'分け方の表'!$I$4:$I$23))))</f>
        <v/>
      </c>
      <c r="Q2498" s="39">
        <f>IF(L2498&lt;&gt;1,"",IF(P2498&gt;=99,"",INDEX('分け方の表'!$G$4:$G$23,P2498)&amp;""))</f>
        <v/>
      </c>
      <c r="R2498" s="39">
        <f>IF(L2498&lt;&gt;1,"",IF((F2498="収入")*(G2498="給与")*(E2498&lt;&gt;"")*(COUNTIFS('分け方の表'!$J$4:$J$13,E2498)&gt;0),INDEX('分け方の表'!$K$4:$K$13,MATCH(E2498,'分け方の表'!$J$4:$J$13,0))&amp;"",IFERROR(INDEX('分け方の表'!$C$4:$C$103,MATCH(F2498&amp;"|"&amp;G2498,'分け方の表'!$D$4:$D$103,0))&amp;"",IFERROR(INDEX('分け方の表'!$C$4:$C$103,MATCH(F2498&amp;"|（ほか全部）",'分け方の表'!$D$4:$D$103,0))&amp;"","未分類"))))</f>
        <v/>
      </c>
      <c r="S2498" s="39">
        <f>IF(L2498&lt;&gt;1,"",IF(N2498=1,"",IF(IF(O2498&gt;0,INDEX('分け方の表'!$N$4:$N$53,O2498)&amp;"","")&lt;&gt;"",IF(INDEX('分け方の表'!$N$4:$N$53,O2498)="（数えない）","",INDEX('分け方の表'!$N$4:$N$53,O2498)&amp;""),IF(I2498&amp;""="1",IF((Q2498&lt;&gt;"")*(D2498&lt;0)*(IFERROR(INDEX('入力'!$E$30:$E$88,MATCH(Q2498,'入力'!$A$30:$A$88,0)),"")="貯める・増やす"),Q2498,""),IF(A2498&amp;""="0","",IF(Q2498&lt;&gt;"",Q2498,R2498))))))</f>
        <v/>
      </c>
      <c r="T2498" s="56">
        <f>IF(S2498="","",IF(IFERROR(INDEX('入力'!$E$30:$E$88,MATCH(S2498,'入力'!$A$30:$A$88,0)),"")="入るお金",D2498,-D2498))</f>
        <v/>
      </c>
      <c r="U2498" s="39">
        <f>IF(L2498="","",IF(L2498&lt;&gt;1,"見出しなど",IF(N2498=1,"重なり",IF(S2498="",IF(O2498&gt;0,"数えない（直した）",IF(I2498&amp;""="1","振替",IF(A2498&amp;""="0","計算対象外","数えない"))),IF(COUNTIFS('入力'!$A$30:$A$88,S2498)=0,"一覧にない費目",IF(O2498&gt;0,"直した",IF(S2498="未分類","未分類","OK")))))))</f>
        <v/>
      </c>
    </row>
    <row r="2499">
      <c r="A2499" s="40" t="n"/>
      <c r="B2499" s="34" t="n"/>
      <c r="C2499" s="35" t="n"/>
      <c r="D2499" s="36" t="n"/>
      <c r="E2499" s="35" t="n"/>
      <c r="F2499" s="35" t="n"/>
      <c r="G2499" s="35" t="n"/>
      <c r="H2499" s="35" t="n"/>
      <c r="I2499" s="40" t="n"/>
      <c r="J2499" s="35" t="n"/>
      <c r="L2499" s="39">
        <f>IF(B2499="","",IFERROR(YEAR(B2499)*0+D2499*0+1,0))</f>
        <v/>
      </c>
      <c r="M2499" s="55">
        <f>IF(L2499&lt;&gt;1,"",IF(O2499&gt;0,IF(INDEX('分け方の表'!$O$4:$O$53,O2499)&lt;&gt;"",DATE(YEAR(INDEX('分け方の表'!$O$4:$O$53,O2499)),MONTH(INDEX('分け方の表'!$O$4:$O$53,O2499)),1),DATE(YEAR(B2499),MONTH(B2499),1)),DATE(YEAR(B2499),MONTH(B2499),1)))</f>
        <v/>
      </c>
      <c r="N2499" s="39">
        <f>IF(L2499&lt;&gt;1,"",IF(J2499="",0,IF(COUNTIFS($J$4:J2499,J2499)&gt;1,1,0)))</f>
        <v/>
      </c>
      <c r="O2499" s="39">
        <f>IF(L2499&lt;&gt;1,"",IF(J2499="",0,IFERROR(MATCH(J2499,'分け方の表'!$M$4:$M$53,0),0)))</f>
        <v/>
      </c>
      <c r="P2499" s="39">
        <f>IF(L2499&lt;&gt;1,"",IF(SUMPRODUCT((COUNTIFS(C2499,"*"&amp;'分け方の表'!$F$4:$F$23&amp;"*")&gt;0)*('分け方の表'!$F$4:$F$23&lt;&gt;"")*'分け方の表'!$I$4:$I$23)=0,99,1+COUNTIFS('分け方の表'!$I$4:$I$23,"&gt;"&amp;SUMPRODUCT((COUNTIFS(C2499,"*"&amp;'分け方の表'!$F$4:$F$23&amp;"*")&gt;0)*('分け方の表'!$F$4:$F$23&lt;&gt;"")*'分け方の表'!$I$4:$I$23))))</f>
        <v/>
      </c>
      <c r="Q2499" s="39">
        <f>IF(L2499&lt;&gt;1,"",IF(P2499&gt;=99,"",INDEX('分け方の表'!$G$4:$G$23,P2499)&amp;""))</f>
        <v/>
      </c>
      <c r="R2499" s="39">
        <f>IF(L2499&lt;&gt;1,"",IF((F2499="収入")*(G2499="給与")*(E2499&lt;&gt;"")*(COUNTIFS('分け方の表'!$J$4:$J$13,E2499)&gt;0),INDEX('分け方の表'!$K$4:$K$13,MATCH(E2499,'分け方の表'!$J$4:$J$13,0))&amp;"",IFERROR(INDEX('分け方の表'!$C$4:$C$103,MATCH(F2499&amp;"|"&amp;G2499,'分け方の表'!$D$4:$D$103,0))&amp;"",IFERROR(INDEX('分け方の表'!$C$4:$C$103,MATCH(F2499&amp;"|（ほか全部）",'分け方の表'!$D$4:$D$103,0))&amp;"","未分類"))))</f>
        <v/>
      </c>
      <c r="S2499" s="39">
        <f>IF(L2499&lt;&gt;1,"",IF(N2499=1,"",IF(IF(O2499&gt;0,INDEX('分け方の表'!$N$4:$N$53,O2499)&amp;"","")&lt;&gt;"",IF(INDEX('分け方の表'!$N$4:$N$53,O2499)="（数えない）","",INDEX('分け方の表'!$N$4:$N$53,O2499)&amp;""),IF(I2499&amp;""="1",IF((Q2499&lt;&gt;"")*(D2499&lt;0)*(IFERROR(INDEX('入力'!$E$30:$E$88,MATCH(Q2499,'入力'!$A$30:$A$88,0)),"")="貯める・増やす"),Q2499,""),IF(A2499&amp;""="0","",IF(Q2499&lt;&gt;"",Q2499,R2499))))))</f>
        <v/>
      </c>
      <c r="T2499" s="56">
        <f>IF(S2499="","",IF(IFERROR(INDEX('入力'!$E$30:$E$88,MATCH(S2499,'入力'!$A$30:$A$88,0)),"")="入るお金",D2499,-D2499))</f>
        <v/>
      </c>
      <c r="U2499" s="39">
        <f>IF(L2499="","",IF(L2499&lt;&gt;1,"見出しなど",IF(N2499=1,"重なり",IF(S2499="",IF(O2499&gt;0,"数えない（直した）",IF(I2499&amp;""="1","振替",IF(A2499&amp;""="0","計算対象外","数えない"))),IF(COUNTIFS('入力'!$A$30:$A$88,S2499)=0,"一覧にない費目",IF(O2499&gt;0,"直した",IF(S2499="未分類","未分類","OK")))))))</f>
        <v/>
      </c>
    </row>
    <row r="2500">
      <c r="A2500" s="40" t="n"/>
      <c r="B2500" s="34" t="n"/>
      <c r="C2500" s="35" t="n"/>
      <c r="D2500" s="36" t="n"/>
      <c r="E2500" s="35" t="n"/>
      <c r="F2500" s="35" t="n"/>
      <c r="G2500" s="35" t="n"/>
      <c r="H2500" s="35" t="n"/>
      <c r="I2500" s="40" t="n"/>
      <c r="J2500" s="35" t="n"/>
      <c r="L2500" s="39">
        <f>IF(B2500="","",IFERROR(YEAR(B2500)*0+D2500*0+1,0))</f>
        <v/>
      </c>
      <c r="M2500" s="55">
        <f>IF(L2500&lt;&gt;1,"",IF(O2500&gt;0,IF(INDEX('分け方の表'!$O$4:$O$53,O2500)&lt;&gt;"",DATE(YEAR(INDEX('分け方の表'!$O$4:$O$53,O2500)),MONTH(INDEX('分け方の表'!$O$4:$O$53,O2500)),1),DATE(YEAR(B2500),MONTH(B2500),1)),DATE(YEAR(B2500),MONTH(B2500),1)))</f>
        <v/>
      </c>
      <c r="N2500" s="39">
        <f>IF(L2500&lt;&gt;1,"",IF(J2500="",0,IF(COUNTIFS($J$4:J2500,J2500)&gt;1,1,0)))</f>
        <v/>
      </c>
      <c r="O2500" s="39">
        <f>IF(L2500&lt;&gt;1,"",IF(J2500="",0,IFERROR(MATCH(J2500,'分け方の表'!$M$4:$M$53,0),0)))</f>
        <v/>
      </c>
      <c r="P2500" s="39">
        <f>IF(L2500&lt;&gt;1,"",IF(SUMPRODUCT((COUNTIFS(C2500,"*"&amp;'分け方の表'!$F$4:$F$23&amp;"*")&gt;0)*('分け方の表'!$F$4:$F$23&lt;&gt;"")*'分け方の表'!$I$4:$I$23)=0,99,1+COUNTIFS('分け方の表'!$I$4:$I$23,"&gt;"&amp;SUMPRODUCT((COUNTIFS(C2500,"*"&amp;'分け方の表'!$F$4:$F$23&amp;"*")&gt;0)*('分け方の表'!$F$4:$F$23&lt;&gt;"")*'分け方の表'!$I$4:$I$23))))</f>
        <v/>
      </c>
      <c r="Q2500" s="39">
        <f>IF(L2500&lt;&gt;1,"",IF(P2500&gt;=99,"",INDEX('分け方の表'!$G$4:$G$23,P2500)&amp;""))</f>
        <v/>
      </c>
      <c r="R2500" s="39">
        <f>IF(L2500&lt;&gt;1,"",IF((F2500="収入")*(G2500="給与")*(E2500&lt;&gt;"")*(COUNTIFS('分け方の表'!$J$4:$J$13,E2500)&gt;0),INDEX('分け方の表'!$K$4:$K$13,MATCH(E2500,'分け方の表'!$J$4:$J$13,0))&amp;"",IFERROR(INDEX('分け方の表'!$C$4:$C$103,MATCH(F2500&amp;"|"&amp;G2500,'分け方の表'!$D$4:$D$103,0))&amp;"",IFERROR(INDEX('分け方の表'!$C$4:$C$103,MATCH(F2500&amp;"|（ほか全部）",'分け方の表'!$D$4:$D$103,0))&amp;"","未分類"))))</f>
        <v/>
      </c>
      <c r="S2500" s="39">
        <f>IF(L2500&lt;&gt;1,"",IF(N2500=1,"",IF(IF(O2500&gt;0,INDEX('分け方の表'!$N$4:$N$53,O2500)&amp;"","")&lt;&gt;"",IF(INDEX('分け方の表'!$N$4:$N$53,O2500)="（数えない）","",INDEX('分け方の表'!$N$4:$N$53,O2500)&amp;""),IF(I2500&amp;""="1",IF((Q2500&lt;&gt;"")*(D2500&lt;0)*(IFERROR(INDEX('入力'!$E$30:$E$88,MATCH(Q2500,'入力'!$A$30:$A$88,0)),"")="貯める・増やす"),Q2500,""),IF(A2500&amp;""="0","",IF(Q2500&lt;&gt;"",Q2500,R2500))))))</f>
        <v/>
      </c>
      <c r="T2500" s="56">
        <f>IF(S2500="","",IF(IFERROR(INDEX('入力'!$E$30:$E$88,MATCH(S2500,'入力'!$A$30:$A$88,0)),"")="入るお金",D2500,-D2500))</f>
        <v/>
      </c>
      <c r="U2500" s="39">
        <f>IF(L2500="","",IF(L2500&lt;&gt;1,"見出しなど",IF(N2500=1,"重なり",IF(S2500="",IF(O2500&gt;0,"数えない（直した）",IF(I2500&amp;""="1","振替",IF(A2500&amp;""="0","計算対象外","数えない"))),IF(COUNTIFS('入力'!$A$30:$A$88,S2500)=0,"一覧にない費目",IF(O2500&gt;0,"直した",IF(S2500="未分類","未分類","OK")))))))</f>
        <v/>
      </c>
    </row>
    <row r="2501">
      <c r="A2501" s="40" t="n"/>
      <c r="B2501" s="34" t="n"/>
      <c r="C2501" s="35" t="n"/>
      <c r="D2501" s="36" t="n"/>
      <c r="E2501" s="35" t="n"/>
      <c r="F2501" s="35" t="n"/>
      <c r="G2501" s="35" t="n"/>
      <c r="H2501" s="35" t="n"/>
      <c r="I2501" s="40" t="n"/>
      <c r="J2501" s="35" t="n"/>
      <c r="L2501" s="39">
        <f>IF(B2501="","",IFERROR(YEAR(B2501)*0+D2501*0+1,0))</f>
        <v/>
      </c>
      <c r="M2501" s="55">
        <f>IF(L2501&lt;&gt;1,"",IF(O2501&gt;0,IF(INDEX('分け方の表'!$O$4:$O$53,O2501)&lt;&gt;"",DATE(YEAR(INDEX('分け方の表'!$O$4:$O$53,O2501)),MONTH(INDEX('分け方の表'!$O$4:$O$53,O2501)),1),DATE(YEAR(B2501),MONTH(B2501),1)),DATE(YEAR(B2501),MONTH(B2501),1)))</f>
        <v/>
      </c>
      <c r="N2501" s="39">
        <f>IF(L2501&lt;&gt;1,"",IF(J2501="",0,IF(COUNTIFS($J$4:J2501,J2501)&gt;1,1,0)))</f>
        <v/>
      </c>
      <c r="O2501" s="39">
        <f>IF(L2501&lt;&gt;1,"",IF(J2501="",0,IFERROR(MATCH(J2501,'分け方の表'!$M$4:$M$53,0),0)))</f>
        <v/>
      </c>
      <c r="P2501" s="39">
        <f>IF(L2501&lt;&gt;1,"",IF(SUMPRODUCT((COUNTIFS(C2501,"*"&amp;'分け方の表'!$F$4:$F$23&amp;"*")&gt;0)*('分け方の表'!$F$4:$F$23&lt;&gt;"")*'分け方の表'!$I$4:$I$23)=0,99,1+COUNTIFS('分け方の表'!$I$4:$I$23,"&gt;"&amp;SUMPRODUCT((COUNTIFS(C2501,"*"&amp;'分け方の表'!$F$4:$F$23&amp;"*")&gt;0)*('分け方の表'!$F$4:$F$23&lt;&gt;"")*'分け方の表'!$I$4:$I$23))))</f>
        <v/>
      </c>
      <c r="Q2501" s="39">
        <f>IF(L2501&lt;&gt;1,"",IF(P2501&gt;=99,"",INDEX('分け方の表'!$G$4:$G$23,P2501)&amp;""))</f>
        <v/>
      </c>
      <c r="R2501" s="39">
        <f>IF(L2501&lt;&gt;1,"",IF((F2501="収入")*(G2501="給与")*(E2501&lt;&gt;"")*(COUNTIFS('分け方の表'!$J$4:$J$13,E2501)&gt;0),INDEX('分け方の表'!$K$4:$K$13,MATCH(E2501,'分け方の表'!$J$4:$J$13,0))&amp;"",IFERROR(INDEX('分け方の表'!$C$4:$C$103,MATCH(F2501&amp;"|"&amp;G2501,'分け方の表'!$D$4:$D$103,0))&amp;"",IFERROR(INDEX('分け方の表'!$C$4:$C$103,MATCH(F2501&amp;"|（ほか全部）",'分け方の表'!$D$4:$D$103,0))&amp;"","未分類"))))</f>
        <v/>
      </c>
      <c r="S2501" s="39">
        <f>IF(L2501&lt;&gt;1,"",IF(N2501=1,"",IF(IF(O2501&gt;0,INDEX('分け方の表'!$N$4:$N$53,O2501)&amp;"","")&lt;&gt;"",IF(INDEX('分け方の表'!$N$4:$N$53,O2501)="（数えない）","",INDEX('分け方の表'!$N$4:$N$53,O2501)&amp;""),IF(I2501&amp;""="1",IF((Q2501&lt;&gt;"")*(D2501&lt;0)*(IFERROR(INDEX('入力'!$E$30:$E$88,MATCH(Q2501,'入力'!$A$30:$A$88,0)),"")="貯める・増やす"),Q2501,""),IF(A2501&amp;""="0","",IF(Q2501&lt;&gt;"",Q2501,R2501))))))</f>
        <v/>
      </c>
      <c r="T2501" s="56">
        <f>IF(S2501="","",IF(IFERROR(INDEX('入力'!$E$30:$E$88,MATCH(S2501,'入力'!$A$30:$A$88,0)),"")="入るお金",D2501,-D2501))</f>
        <v/>
      </c>
      <c r="U2501" s="39">
        <f>IF(L2501="","",IF(L2501&lt;&gt;1,"見出しなど",IF(N2501=1,"重なり",IF(S2501="",IF(O2501&gt;0,"数えない（直した）",IF(I2501&amp;""="1","振替",IF(A2501&amp;""="0","計算対象外","数えない"))),IF(COUNTIFS('入力'!$A$30:$A$88,S2501)=0,"一覧にない費目",IF(O2501&gt;0,"直した",IF(S2501="未分類","未分類","OK")))))))</f>
        <v/>
      </c>
    </row>
    <row r="2502">
      <c r="A2502" s="40" t="n"/>
      <c r="B2502" s="34" t="n"/>
      <c r="C2502" s="35" t="n"/>
      <c r="D2502" s="36" t="n"/>
      <c r="E2502" s="35" t="n"/>
      <c r="F2502" s="35" t="n"/>
      <c r="G2502" s="35" t="n"/>
      <c r="H2502" s="35" t="n"/>
      <c r="I2502" s="40" t="n"/>
      <c r="J2502" s="35" t="n"/>
      <c r="L2502" s="39">
        <f>IF(B2502="","",IFERROR(YEAR(B2502)*0+D2502*0+1,0))</f>
        <v/>
      </c>
      <c r="M2502" s="55">
        <f>IF(L2502&lt;&gt;1,"",IF(O2502&gt;0,IF(INDEX('分け方の表'!$O$4:$O$53,O2502)&lt;&gt;"",DATE(YEAR(INDEX('分け方の表'!$O$4:$O$53,O2502)),MONTH(INDEX('分け方の表'!$O$4:$O$53,O2502)),1),DATE(YEAR(B2502),MONTH(B2502),1)),DATE(YEAR(B2502),MONTH(B2502),1)))</f>
        <v/>
      </c>
      <c r="N2502" s="39">
        <f>IF(L2502&lt;&gt;1,"",IF(J2502="",0,IF(COUNTIFS($J$4:J2502,J2502)&gt;1,1,0)))</f>
        <v/>
      </c>
      <c r="O2502" s="39">
        <f>IF(L2502&lt;&gt;1,"",IF(J2502="",0,IFERROR(MATCH(J2502,'分け方の表'!$M$4:$M$53,0),0)))</f>
        <v/>
      </c>
      <c r="P2502" s="39">
        <f>IF(L2502&lt;&gt;1,"",IF(SUMPRODUCT((COUNTIFS(C2502,"*"&amp;'分け方の表'!$F$4:$F$23&amp;"*")&gt;0)*('分け方の表'!$F$4:$F$23&lt;&gt;"")*'分け方の表'!$I$4:$I$23)=0,99,1+COUNTIFS('分け方の表'!$I$4:$I$23,"&gt;"&amp;SUMPRODUCT((COUNTIFS(C2502,"*"&amp;'分け方の表'!$F$4:$F$23&amp;"*")&gt;0)*('分け方の表'!$F$4:$F$23&lt;&gt;"")*'分け方の表'!$I$4:$I$23))))</f>
        <v/>
      </c>
      <c r="Q2502" s="39">
        <f>IF(L2502&lt;&gt;1,"",IF(P2502&gt;=99,"",INDEX('分け方の表'!$G$4:$G$23,P2502)&amp;""))</f>
        <v/>
      </c>
      <c r="R2502" s="39">
        <f>IF(L2502&lt;&gt;1,"",IF((F2502="収入")*(G2502="給与")*(E2502&lt;&gt;"")*(COUNTIFS('分け方の表'!$J$4:$J$13,E2502)&gt;0),INDEX('分け方の表'!$K$4:$K$13,MATCH(E2502,'分け方の表'!$J$4:$J$13,0))&amp;"",IFERROR(INDEX('分け方の表'!$C$4:$C$103,MATCH(F2502&amp;"|"&amp;G2502,'分け方の表'!$D$4:$D$103,0))&amp;"",IFERROR(INDEX('分け方の表'!$C$4:$C$103,MATCH(F2502&amp;"|（ほか全部）",'分け方の表'!$D$4:$D$103,0))&amp;"","未分類"))))</f>
        <v/>
      </c>
      <c r="S2502" s="39">
        <f>IF(L2502&lt;&gt;1,"",IF(N2502=1,"",IF(IF(O2502&gt;0,INDEX('分け方の表'!$N$4:$N$53,O2502)&amp;"","")&lt;&gt;"",IF(INDEX('分け方の表'!$N$4:$N$53,O2502)="（数えない）","",INDEX('分け方の表'!$N$4:$N$53,O2502)&amp;""),IF(I2502&amp;""="1",IF((Q2502&lt;&gt;"")*(D2502&lt;0)*(IFERROR(INDEX('入力'!$E$30:$E$88,MATCH(Q2502,'入力'!$A$30:$A$88,0)),"")="貯める・増やす"),Q2502,""),IF(A2502&amp;""="0","",IF(Q2502&lt;&gt;"",Q2502,R2502))))))</f>
        <v/>
      </c>
      <c r="T2502" s="56">
        <f>IF(S2502="","",IF(IFERROR(INDEX('入力'!$E$30:$E$88,MATCH(S2502,'入力'!$A$30:$A$88,0)),"")="入るお金",D2502,-D2502))</f>
        <v/>
      </c>
      <c r="U2502" s="39">
        <f>IF(L2502="","",IF(L2502&lt;&gt;1,"見出しなど",IF(N2502=1,"重なり",IF(S2502="",IF(O2502&gt;0,"数えない（直した）",IF(I2502&amp;""="1","振替",IF(A2502&amp;""="0","計算対象外","数えない"))),IF(COUNTIFS('入力'!$A$30:$A$88,S2502)=0,"一覧にない費目",IF(O2502&gt;0,"直した",IF(S2502="未分類","未分類","OK")))))))</f>
        <v/>
      </c>
    </row>
    <row r="2503">
      <c r="A2503" s="40" t="n"/>
      <c r="B2503" s="34" t="n"/>
      <c r="C2503" s="35" t="n"/>
      <c r="D2503" s="36" t="n"/>
      <c r="E2503" s="35" t="n"/>
      <c r="F2503" s="35" t="n"/>
      <c r="G2503" s="35" t="n"/>
      <c r="H2503" s="35" t="n"/>
      <c r="I2503" s="40" t="n"/>
      <c r="J2503" s="35" t="n"/>
      <c r="L2503" s="39">
        <f>IF(B2503="","",IFERROR(YEAR(B2503)*0+D2503*0+1,0))</f>
        <v/>
      </c>
      <c r="M2503" s="55">
        <f>IF(L2503&lt;&gt;1,"",IF(O2503&gt;0,IF(INDEX('分け方の表'!$O$4:$O$53,O2503)&lt;&gt;"",DATE(YEAR(INDEX('分け方の表'!$O$4:$O$53,O2503)),MONTH(INDEX('分け方の表'!$O$4:$O$53,O2503)),1),DATE(YEAR(B2503),MONTH(B2503),1)),DATE(YEAR(B2503),MONTH(B2503),1)))</f>
        <v/>
      </c>
      <c r="N2503" s="39">
        <f>IF(L2503&lt;&gt;1,"",IF(J2503="",0,IF(COUNTIFS($J$4:J2503,J2503)&gt;1,1,0)))</f>
        <v/>
      </c>
      <c r="O2503" s="39">
        <f>IF(L2503&lt;&gt;1,"",IF(J2503="",0,IFERROR(MATCH(J2503,'分け方の表'!$M$4:$M$53,0),0)))</f>
        <v/>
      </c>
      <c r="P2503" s="39">
        <f>IF(L2503&lt;&gt;1,"",IF(SUMPRODUCT((COUNTIFS(C2503,"*"&amp;'分け方の表'!$F$4:$F$23&amp;"*")&gt;0)*('分け方の表'!$F$4:$F$23&lt;&gt;"")*'分け方の表'!$I$4:$I$23)=0,99,1+COUNTIFS('分け方の表'!$I$4:$I$23,"&gt;"&amp;SUMPRODUCT((COUNTIFS(C2503,"*"&amp;'分け方の表'!$F$4:$F$23&amp;"*")&gt;0)*('分け方の表'!$F$4:$F$23&lt;&gt;"")*'分け方の表'!$I$4:$I$23))))</f>
        <v/>
      </c>
      <c r="Q2503" s="39">
        <f>IF(L2503&lt;&gt;1,"",IF(P2503&gt;=99,"",INDEX('分け方の表'!$G$4:$G$23,P2503)&amp;""))</f>
        <v/>
      </c>
      <c r="R2503" s="39">
        <f>IF(L2503&lt;&gt;1,"",IF((F2503="収入")*(G2503="給与")*(E2503&lt;&gt;"")*(COUNTIFS('分け方の表'!$J$4:$J$13,E2503)&gt;0),INDEX('分け方の表'!$K$4:$K$13,MATCH(E2503,'分け方の表'!$J$4:$J$13,0))&amp;"",IFERROR(INDEX('分け方の表'!$C$4:$C$103,MATCH(F2503&amp;"|"&amp;G2503,'分け方の表'!$D$4:$D$103,0))&amp;"",IFERROR(INDEX('分け方の表'!$C$4:$C$103,MATCH(F2503&amp;"|（ほか全部）",'分け方の表'!$D$4:$D$103,0))&amp;"","未分類"))))</f>
        <v/>
      </c>
      <c r="S2503" s="39">
        <f>IF(L2503&lt;&gt;1,"",IF(N2503=1,"",IF(IF(O2503&gt;0,INDEX('分け方の表'!$N$4:$N$53,O2503)&amp;"","")&lt;&gt;"",IF(INDEX('分け方の表'!$N$4:$N$53,O2503)="（数えない）","",INDEX('分け方の表'!$N$4:$N$53,O2503)&amp;""),IF(I2503&amp;""="1",IF((Q2503&lt;&gt;"")*(D2503&lt;0)*(IFERROR(INDEX('入力'!$E$30:$E$88,MATCH(Q2503,'入力'!$A$30:$A$88,0)),"")="貯める・増やす"),Q2503,""),IF(A2503&amp;""="0","",IF(Q2503&lt;&gt;"",Q2503,R2503))))))</f>
        <v/>
      </c>
      <c r="T2503" s="56">
        <f>IF(S2503="","",IF(IFERROR(INDEX('入力'!$E$30:$E$88,MATCH(S2503,'入力'!$A$30:$A$88,0)),"")="入るお金",D2503,-D2503))</f>
        <v/>
      </c>
      <c r="U2503" s="39">
        <f>IF(L2503="","",IF(L2503&lt;&gt;1,"見出しなど",IF(N2503=1,"重なり",IF(S2503="",IF(O2503&gt;0,"数えない（直した）",IF(I2503&amp;""="1","振替",IF(A2503&amp;""="0","計算対象外","数えない"))),IF(COUNTIFS('入力'!$A$30:$A$88,S2503)=0,"一覧にない費目",IF(O2503&gt;0,"直した",IF(S2503="未分類","未分類","OK")))))))</f>
        <v/>
      </c>
    </row>
    <row r="2504">
      <c r="A2504" s="40" t="n"/>
      <c r="B2504" s="34" t="n"/>
      <c r="C2504" s="35" t="n"/>
      <c r="D2504" s="36" t="n"/>
      <c r="E2504" s="35" t="n"/>
      <c r="F2504" s="35" t="n"/>
      <c r="G2504" s="35" t="n"/>
      <c r="H2504" s="35" t="n"/>
      <c r="I2504" s="40" t="n"/>
      <c r="J2504" s="35" t="n"/>
      <c r="L2504" s="39">
        <f>IF(B2504="","",IFERROR(YEAR(B2504)*0+D2504*0+1,0))</f>
        <v/>
      </c>
      <c r="M2504" s="55">
        <f>IF(L2504&lt;&gt;1,"",IF(O2504&gt;0,IF(INDEX('分け方の表'!$O$4:$O$53,O2504)&lt;&gt;"",DATE(YEAR(INDEX('分け方の表'!$O$4:$O$53,O2504)),MONTH(INDEX('分け方の表'!$O$4:$O$53,O2504)),1),DATE(YEAR(B2504),MONTH(B2504),1)),DATE(YEAR(B2504),MONTH(B2504),1)))</f>
        <v/>
      </c>
      <c r="N2504" s="39">
        <f>IF(L2504&lt;&gt;1,"",IF(J2504="",0,IF(COUNTIFS($J$4:J2504,J2504)&gt;1,1,0)))</f>
        <v/>
      </c>
      <c r="O2504" s="39">
        <f>IF(L2504&lt;&gt;1,"",IF(J2504="",0,IFERROR(MATCH(J2504,'分け方の表'!$M$4:$M$53,0),0)))</f>
        <v/>
      </c>
      <c r="P2504" s="39">
        <f>IF(L2504&lt;&gt;1,"",IF(SUMPRODUCT((COUNTIFS(C2504,"*"&amp;'分け方の表'!$F$4:$F$23&amp;"*")&gt;0)*('分け方の表'!$F$4:$F$23&lt;&gt;"")*'分け方の表'!$I$4:$I$23)=0,99,1+COUNTIFS('分け方の表'!$I$4:$I$23,"&gt;"&amp;SUMPRODUCT((COUNTIFS(C2504,"*"&amp;'分け方の表'!$F$4:$F$23&amp;"*")&gt;0)*('分け方の表'!$F$4:$F$23&lt;&gt;"")*'分け方の表'!$I$4:$I$23))))</f>
        <v/>
      </c>
      <c r="Q2504" s="39">
        <f>IF(L2504&lt;&gt;1,"",IF(P2504&gt;=99,"",INDEX('分け方の表'!$G$4:$G$23,P2504)&amp;""))</f>
        <v/>
      </c>
      <c r="R2504" s="39">
        <f>IF(L2504&lt;&gt;1,"",IF((F2504="収入")*(G2504="給与")*(E2504&lt;&gt;"")*(COUNTIFS('分け方の表'!$J$4:$J$13,E2504)&gt;0),INDEX('分け方の表'!$K$4:$K$13,MATCH(E2504,'分け方の表'!$J$4:$J$13,0))&amp;"",IFERROR(INDEX('分け方の表'!$C$4:$C$103,MATCH(F2504&amp;"|"&amp;G2504,'分け方の表'!$D$4:$D$103,0))&amp;"",IFERROR(INDEX('分け方の表'!$C$4:$C$103,MATCH(F2504&amp;"|（ほか全部）",'分け方の表'!$D$4:$D$103,0))&amp;"","未分類"))))</f>
        <v/>
      </c>
      <c r="S2504" s="39">
        <f>IF(L2504&lt;&gt;1,"",IF(N2504=1,"",IF(IF(O2504&gt;0,INDEX('分け方の表'!$N$4:$N$53,O2504)&amp;"","")&lt;&gt;"",IF(INDEX('分け方の表'!$N$4:$N$53,O2504)="（数えない）","",INDEX('分け方の表'!$N$4:$N$53,O2504)&amp;""),IF(I2504&amp;""="1",IF((Q2504&lt;&gt;"")*(D2504&lt;0)*(IFERROR(INDEX('入力'!$E$30:$E$88,MATCH(Q2504,'入力'!$A$30:$A$88,0)),"")="貯める・増やす"),Q2504,""),IF(A2504&amp;""="0","",IF(Q2504&lt;&gt;"",Q2504,R2504))))))</f>
        <v/>
      </c>
      <c r="T2504" s="56">
        <f>IF(S2504="","",IF(IFERROR(INDEX('入力'!$E$30:$E$88,MATCH(S2504,'入力'!$A$30:$A$88,0)),"")="入るお金",D2504,-D2504))</f>
        <v/>
      </c>
      <c r="U2504" s="39">
        <f>IF(L2504="","",IF(L2504&lt;&gt;1,"見出しなど",IF(N2504=1,"重なり",IF(S2504="",IF(O2504&gt;0,"数えない（直した）",IF(I2504&amp;""="1","振替",IF(A2504&amp;""="0","計算対象外","数えない"))),IF(COUNTIFS('入力'!$A$30:$A$88,S2504)=0,"一覧にない費目",IF(O2504&gt;0,"直した",IF(S2504="未分類","未分類","OK")))))))</f>
        <v/>
      </c>
    </row>
    <row r="2505">
      <c r="A2505" s="40" t="n"/>
      <c r="B2505" s="34" t="n"/>
      <c r="C2505" s="35" t="n"/>
      <c r="D2505" s="36" t="n"/>
      <c r="E2505" s="35" t="n"/>
      <c r="F2505" s="35" t="n"/>
      <c r="G2505" s="35" t="n"/>
      <c r="H2505" s="35" t="n"/>
      <c r="I2505" s="40" t="n"/>
      <c r="J2505" s="35" t="n"/>
      <c r="L2505" s="39">
        <f>IF(B2505="","",IFERROR(YEAR(B2505)*0+D2505*0+1,0))</f>
        <v/>
      </c>
      <c r="M2505" s="55">
        <f>IF(L2505&lt;&gt;1,"",IF(O2505&gt;0,IF(INDEX('分け方の表'!$O$4:$O$53,O2505)&lt;&gt;"",DATE(YEAR(INDEX('分け方の表'!$O$4:$O$53,O2505)),MONTH(INDEX('分け方の表'!$O$4:$O$53,O2505)),1),DATE(YEAR(B2505),MONTH(B2505),1)),DATE(YEAR(B2505),MONTH(B2505),1)))</f>
        <v/>
      </c>
      <c r="N2505" s="39">
        <f>IF(L2505&lt;&gt;1,"",IF(J2505="",0,IF(COUNTIFS($J$4:J2505,J2505)&gt;1,1,0)))</f>
        <v/>
      </c>
      <c r="O2505" s="39">
        <f>IF(L2505&lt;&gt;1,"",IF(J2505="",0,IFERROR(MATCH(J2505,'分け方の表'!$M$4:$M$53,0),0)))</f>
        <v/>
      </c>
      <c r="P2505" s="39">
        <f>IF(L2505&lt;&gt;1,"",IF(SUMPRODUCT((COUNTIFS(C2505,"*"&amp;'分け方の表'!$F$4:$F$23&amp;"*")&gt;0)*('分け方の表'!$F$4:$F$23&lt;&gt;"")*'分け方の表'!$I$4:$I$23)=0,99,1+COUNTIFS('分け方の表'!$I$4:$I$23,"&gt;"&amp;SUMPRODUCT((COUNTIFS(C2505,"*"&amp;'分け方の表'!$F$4:$F$23&amp;"*")&gt;0)*('分け方の表'!$F$4:$F$23&lt;&gt;"")*'分け方の表'!$I$4:$I$23))))</f>
        <v/>
      </c>
      <c r="Q2505" s="39">
        <f>IF(L2505&lt;&gt;1,"",IF(P2505&gt;=99,"",INDEX('分け方の表'!$G$4:$G$23,P2505)&amp;""))</f>
        <v/>
      </c>
      <c r="R2505" s="39">
        <f>IF(L2505&lt;&gt;1,"",IF((F2505="収入")*(G2505="給与")*(E2505&lt;&gt;"")*(COUNTIFS('分け方の表'!$J$4:$J$13,E2505)&gt;0),INDEX('分け方の表'!$K$4:$K$13,MATCH(E2505,'分け方の表'!$J$4:$J$13,0))&amp;"",IFERROR(INDEX('分け方の表'!$C$4:$C$103,MATCH(F2505&amp;"|"&amp;G2505,'分け方の表'!$D$4:$D$103,0))&amp;"",IFERROR(INDEX('分け方の表'!$C$4:$C$103,MATCH(F2505&amp;"|（ほか全部）",'分け方の表'!$D$4:$D$103,0))&amp;"","未分類"))))</f>
        <v/>
      </c>
      <c r="S2505" s="39">
        <f>IF(L2505&lt;&gt;1,"",IF(N2505=1,"",IF(IF(O2505&gt;0,INDEX('分け方の表'!$N$4:$N$53,O2505)&amp;"","")&lt;&gt;"",IF(INDEX('分け方の表'!$N$4:$N$53,O2505)="（数えない）","",INDEX('分け方の表'!$N$4:$N$53,O2505)&amp;""),IF(I2505&amp;""="1",IF((Q2505&lt;&gt;"")*(D2505&lt;0)*(IFERROR(INDEX('入力'!$E$30:$E$88,MATCH(Q2505,'入力'!$A$30:$A$88,0)),"")="貯める・増やす"),Q2505,""),IF(A2505&amp;""="0","",IF(Q2505&lt;&gt;"",Q2505,R2505))))))</f>
        <v/>
      </c>
      <c r="T2505" s="56">
        <f>IF(S2505="","",IF(IFERROR(INDEX('入力'!$E$30:$E$88,MATCH(S2505,'入力'!$A$30:$A$88,0)),"")="入るお金",D2505,-D2505))</f>
        <v/>
      </c>
      <c r="U2505" s="39">
        <f>IF(L2505="","",IF(L2505&lt;&gt;1,"見出しなど",IF(N2505=1,"重なり",IF(S2505="",IF(O2505&gt;0,"数えない（直した）",IF(I2505&amp;""="1","振替",IF(A2505&amp;""="0","計算対象外","数えない"))),IF(COUNTIFS('入力'!$A$30:$A$88,S2505)=0,"一覧にない費目",IF(O2505&gt;0,"直した",IF(S2505="未分類","未分類","OK")))))))</f>
        <v/>
      </c>
    </row>
    <row r="2506">
      <c r="A2506" s="40" t="n"/>
      <c r="B2506" s="34" t="n"/>
      <c r="C2506" s="35" t="n"/>
      <c r="D2506" s="36" t="n"/>
      <c r="E2506" s="35" t="n"/>
      <c r="F2506" s="35" t="n"/>
      <c r="G2506" s="35" t="n"/>
      <c r="H2506" s="35" t="n"/>
      <c r="I2506" s="40" t="n"/>
      <c r="J2506" s="35" t="n"/>
      <c r="L2506" s="39">
        <f>IF(B2506="","",IFERROR(YEAR(B2506)*0+D2506*0+1,0))</f>
        <v/>
      </c>
      <c r="M2506" s="55">
        <f>IF(L2506&lt;&gt;1,"",IF(O2506&gt;0,IF(INDEX('分け方の表'!$O$4:$O$53,O2506)&lt;&gt;"",DATE(YEAR(INDEX('分け方の表'!$O$4:$O$53,O2506)),MONTH(INDEX('分け方の表'!$O$4:$O$53,O2506)),1),DATE(YEAR(B2506),MONTH(B2506),1)),DATE(YEAR(B2506),MONTH(B2506),1)))</f>
        <v/>
      </c>
      <c r="N2506" s="39">
        <f>IF(L2506&lt;&gt;1,"",IF(J2506="",0,IF(COUNTIFS($J$4:J2506,J2506)&gt;1,1,0)))</f>
        <v/>
      </c>
      <c r="O2506" s="39">
        <f>IF(L2506&lt;&gt;1,"",IF(J2506="",0,IFERROR(MATCH(J2506,'分け方の表'!$M$4:$M$53,0),0)))</f>
        <v/>
      </c>
      <c r="P2506" s="39">
        <f>IF(L2506&lt;&gt;1,"",IF(SUMPRODUCT((COUNTIFS(C2506,"*"&amp;'分け方の表'!$F$4:$F$23&amp;"*")&gt;0)*('分け方の表'!$F$4:$F$23&lt;&gt;"")*'分け方の表'!$I$4:$I$23)=0,99,1+COUNTIFS('分け方の表'!$I$4:$I$23,"&gt;"&amp;SUMPRODUCT((COUNTIFS(C2506,"*"&amp;'分け方の表'!$F$4:$F$23&amp;"*")&gt;0)*('分け方の表'!$F$4:$F$23&lt;&gt;"")*'分け方の表'!$I$4:$I$23))))</f>
        <v/>
      </c>
      <c r="Q2506" s="39">
        <f>IF(L2506&lt;&gt;1,"",IF(P2506&gt;=99,"",INDEX('分け方の表'!$G$4:$G$23,P2506)&amp;""))</f>
        <v/>
      </c>
      <c r="R2506" s="39">
        <f>IF(L2506&lt;&gt;1,"",IF((F2506="収入")*(G2506="給与")*(E2506&lt;&gt;"")*(COUNTIFS('分け方の表'!$J$4:$J$13,E2506)&gt;0),INDEX('分け方の表'!$K$4:$K$13,MATCH(E2506,'分け方の表'!$J$4:$J$13,0))&amp;"",IFERROR(INDEX('分け方の表'!$C$4:$C$103,MATCH(F2506&amp;"|"&amp;G2506,'分け方の表'!$D$4:$D$103,0))&amp;"",IFERROR(INDEX('分け方の表'!$C$4:$C$103,MATCH(F2506&amp;"|（ほか全部）",'分け方の表'!$D$4:$D$103,0))&amp;"","未分類"))))</f>
        <v/>
      </c>
      <c r="S2506" s="39">
        <f>IF(L2506&lt;&gt;1,"",IF(N2506=1,"",IF(IF(O2506&gt;0,INDEX('分け方の表'!$N$4:$N$53,O2506)&amp;"","")&lt;&gt;"",IF(INDEX('分け方の表'!$N$4:$N$53,O2506)="（数えない）","",INDEX('分け方の表'!$N$4:$N$53,O2506)&amp;""),IF(I2506&amp;""="1",IF((Q2506&lt;&gt;"")*(D2506&lt;0)*(IFERROR(INDEX('入力'!$E$30:$E$88,MATCH(Q2506,'入力'!$A$30:$A$88,0)),"")="貯める・増やす"),Q2506,""),IF(A2506&amp;""="0","",IF(Q2506&lt;&gt;"",Q2506,R2506))))))</f>
        <v/>
      </c>
      <c r="T2506" s="56">
        <f>IF(S2506="","",IF(IFERROR(INDEX('入力'!$E$30:$E$88,MATCH(S2506,'入力'!$A$30:$A$88,0)),"")="入るお金",D2506,-D2506))</f>
        <v/>
      </c>
      <c r="U2506" s="39">
        <f>IF(L2506="","",IF(L2506&lt;&gt;1,"見出しなど",IF(N2506=1,"重なり",IF(S2506="",IF(O2506&gt;0,"数えない（直した）",IF(I2506&amp;""="1","振替",IF(A2506&amp;""="0","計算対象外","数えない"))),IF(COUNTIFS('入力'!$A$30:$A$88,S2506)=0,"一覧にない費目",IF(O2506&gt;0,"直した",IF(S2506="未分類","未分類","OK")))))))</f>
        <v/>
      </c>
    </row>
    <row r="2507">
      <c r="A2507" s="40" t="n"/>
      <c r="B2507" s="34" t="n"/>
      <c r="C2507" s="35" t="n"/>
      <c r="D2507" s="36" t="n"/>
      <c r="E2507" s="35" t="n"/>
      <c r="F2507" s="35" t="n"/>
      <c r="G2507" s="35" t="n"/>
      <c r="H2507" s="35" t="n"/>
      <c r="I2507" s="40" t="n"/>
      <c r="J2507" s="35" t="n"/>
      <c r="L2507" s="39">
        <f>IF(B2507="","",IFERROR(YEAR(B2507)*0+D2507*0+1,0))</f>
        <v/>
      </c>
      <c r="M2507" s="55">
        <f>IF(L2507&lt;&gt;1,"",IF(O2507&gt;0,IF(INDEX('分け方の表'!$O$4:$O$53,O2507)&lt;&gt;"",DATE(YEAR(INDEX('分け方の表'!$O$4:$O$53,O2507)),MONTH(INDEX('分け方の表'!$O$4:$O$53,O2507)),1),DATE(YEAR(B2507),MONTH(B2507),1)),DATE(YEAR(B2507),MONTH(B2507),1)))</f>
        <v/>
      </c>
      <c r="N2507" s="39">
        <f>IF(L2507&lt;&gt;1,"",IF(J2507="",0,IF(COUNTIFS($J$4:J2507,J2507)&gt;1,1,0)))</f>
        <v/>
      </c>
      <c r="O2507" s="39">
        <f>IF(L2507&lt;&gt;1,"",IF(J2507="",0,IFERROR(MATCH(J2507,'分け方の表'!$M$4:$M$53,0),0)))</f>
        <v/>
      </c>
      <c r="P2507" s="39">
        <f>IF(L2507&lt;&gt;1,"",IF(SUMPRODUCT((COUNTIFS(C2507,"*"&amp;'分け方の表'!$F$4:$F$23&amp;"*")&gt;0)*('分け方の表'!$F$4:$F$23&lt;&gt;"")*'分け方の表'!$I$4:$I$23)=0,99,1+COUNTIFS('分け方の表'!$I$4:$I$23,"&gt;"&amp;SUMPRODUCT((COUNTIFS(C2507,"*"&amp;'分け方の表'!$F$4:$F$23&amp;"*")&gt;0)*('分け方の表'!$F$4:$F$23&lt;&gt;"")*'分け方の表'!$I$4:$I$23))))</f>
        <v/>
      </c>
      <c r="Q2507" s="39">
        <f>IF(L2507&lt;&gt;1,"",IF(P2507&gt;=99,"",INDEX('分け方の表'!$G$4:$G$23,P2507)&amp;""))</f>
        <v/>
      </c>
      <c r="R2507" s="39">
        <f>IF(L2507&lt;&gt;1,"",IF((F2507="収入")*(G2507="給与")*(E2507&lt;&gt;"")*(COUNTIFS('分け方の表'!$J$4:$J$13,E2507)&gt;0),INDEX('分け方の表'!$K$4:$K$13,MATCH(E2507,'分け方の表'!$J$4:$J$13,0))&amp;"",IFERROR(INDEX('分け方の表'!$C$4:$C$103,MATCH(F2507&amp;"|"&amp;G2507,'分け方の表'!$D$4:$D$103,0))&amp;"",IFERROR(INDEX('分け方の表'!$C$4:$C$103,MATCH(F2507&amp;"|（ほか全部）",'分け方の表'!$D$4:$D$103,0))&amp;"","未分類"))))</f>
        <v/>
      </c>
      <c r="S2507" s="39">
        <f>IF(L2507&lt;&gt;1,"",IF(N2507=1,"",IF(IF(O2507&gt;0,INDEX('分け方の表'!$N$4:$N$53,O2507)&amp;"","")&lt;&gt;"",IF(INDEX('分け方の表'!$N$4:$N$53,O2507)="（数えない）","",INDEX('分け方の表'!$N$4:$N$53,O2507)&amp;""),IF(I2507&amp;""="1",IF((Q2507&lt;&gt;"")*(D2507&lt;0)*(IFERROR(INDEX('入力'!$E$30:$E$88,MATCH(Q2507,'入力'!$A$30:$A$88,0)),"")="貯める・増やす"),Q2507,""),IF(A2507&amp;""="0","",IF(Q2507&lt;&gt;"",Q2507,R2507))))))</f>
        <v/>
      </c>
      <c r="T2507" s="56">
        <f>IF(S2507="","",IF(IFERROR(INDEX('入力'!$E$30:$E$88,MATCH(S2507,'入力'!$A$30:$A$88,0)),"")="入るお金",D2507,-D2507))</f>
        <v/>
      </c>
      <c r="U2507" s="39">
        <f>IF(L2507="","",IF(L2507&lt;&gt;1,"見出しなど",IF(N2507=1,"重なり",IF(S2507="",IF(O2507&gt;0,"数えない（直した）",IF(I2507&amp;""="1","振替",IF(A2507&amp;""="0","計算対象外","数えない"))),IF(COUNTIFS('入力'!$A$30:$A$88,S2507)=0,"一覧にない費目",IF(O2507&gt;0,"直した",IF(S2507="未分類","未分類","OK")))))))</f>
        <v/>
      </c>
    </row>
    <row r="2508">
      <c r="A2508" s="40" t="n"/>
      <c r="B2508" s="34" t="n"/>
      <c r="C2508" s="35" t="n"/>
      <c r="D2508" s="36" t="n"/>
      <c r="E2508" s="35" t="n"/>
      <c r="F2508" s="35" t="n"/>
      <c r="G2508" s="35" t="n"/>
      <c r="H2508" s="35" t="n"/>
      <c r="I2508" s="40" t="n"/>
      <c r="J2508" s="35" t="n"/>
      <c r="L2508" s="39">
        <f>IF(B2508="","",IFERROR(YEAR(B2508)*0+D2508*0+1,0))</f>
        <v/>
      </c>
      <c r="M2508" s="55">
        <f>IF(L2508&lt;&gt;1,"",IF(O2508&gt;0,IF(INDEX('分け方の表'!$O$4:$O$53,O2508)&lt;&gt;"",DATE(YEAR(INDEX('分け方の表'!$O$4:$O$53,O2508)),MONTH(INDEX('分け方の表'!$O$4:$O$53,O2508)),1),DATE(YEAR(B2508),MONTH(B2508),1)),DATE(YEAR(B2508),MONTH(B2508),1)))</f>
        <v/>
      </c>
      <c r="N2508" s="39">
        <f>IF(L2508&lt;&gt;1,"",IF(J2508="",0,IF(COUNTIFS($J$4:J2508,J2508)&gt;1,1,0)))</f>
        <v/>
      </c>
      <c r="O2508" s="39">
        <f>IF(L2508&lt;&gt;1,"",IF(J2508="",0,IFERROR(MATCH(J2508,'分け方の表'!$M$4:$M$53,0),0)))</f>
        <v/>
      </c>
      <c r="P2508" s="39">
        <f>IF(L2508&lt;&gt;1,"",IF(SUMPRODUCT((COUNTIFS(C2508,"*"&amp;'分け方の表'!$F$4:$F$23&amp;"*")&gt;0)*('分け方の表'!$F$4:$F$23&lt;&gt;"")*'分け方の表'!$I$4:$I$23)=0,99,1+COUNTIFS('分け方の表'!$I$4:$I$23,"&gt;"&amp;SUMPRODUCT((COUNTIFS(C2508,"*"&amp;'分け方の表'!$F$4:$F$23&amp;"*")&gt;0)*('分け方の表'!$F$4:$F$23&lt;&gt;"")*'分け方の表'!$I$4:$I$23))))</f>
        <v/>
      </c>
      <c r="Q2508" s="39">
        <f>IF(L2508&lt;&gt;1,"",IF(P2508&gt;=99,"",INDEX('分け方の表'!$G$4:$G$23,P2508)&amp;""))</f>
        <v/>
      </c>
      <c r="R2508" s="39">
        <f>IF(L2508&lt;&gt;1,"",IF((F2508="収入")*(G2508="給与")*(E2508&lt;&gt;"")*(COUNTIFS('分け方の表'!$J$4:$J$13,E2508)&gt;0),INDEX('分け方の表'!$K$4:$K$13,MATCH(E2508,'分け方の表'!$J$4:$J$13,0))&amp;"",IFERROR(INDEX('分け方の表'!$C$4:$C$103,MATCH(F2508&amp;"|"&amp;G2508,'分け方の表'!$D$4:$D$103,0))&amp;"",IFERROR(INDEX('分け方の表'!$C$4:$C$103,MATCH(F2508&amp;"|（ほか全部）",'分け方の表'!$D$4:$D$103,0))&amp;"","未分類"))))</f>
        <v/>
      </c>
      <c r="S2508" s="39">
        <f>IF(L2508&lt;&gt;1,"",IF(N2508=1,"",IF(IF(O2508&gt;0,INDEX('分け方の表'!$N$4:$N$53,O2508)&amp;"","")&lt;&gt;"",IF(INDEX('分け方の表'!$N$4:$N$53,O2508)="（数えない）","",INDEX('分け方の表'!$N$4:$N$53,O2508)&amp;""),IF(I2508&amp;""="1",IF((Q2508&lt;&gt;"")*(D2508&lt;0)*(IFERROR(INDEX('入力'!$E$30:$E$88,MATCH(Q2508,'入力'!$A$30:$A$88,0)),"")="貯める・増やす"),Q2508,""),IF(A2508&amp;""="0","",IF(Q2508&lt;&gt;"",Q2508,R2508))))))</f>
        <v/>
      </c>
      <c r="T2508" s="56">
        <f>IF(S2508="","",IF(IFERROR(INDEX('入力'!$E$30:$E$88,MATCH(S2508,'入力'!$A$30:$A$88,0)),"")="入るお金",D2508,-D2508))</f>
        <v/>
      </c>
      <c r="U2508" s="39">
        <f>IF(L2508="","",IF(L2508&lt;&gt;1,"見出しなど",IF(N2508=1,"重なり",IF(S2508="",IF(O2508&gt;0,"数えない（直した）",IF(I2508&amp;""="1","振替",IF(A2508&amp;""="0","計算対象外","数えない"))),IF(COUNTIFS('入力'!$A$30:$A$88,S2508)=0,"一覧にない費目",IF(O2508&gt;0,"直した",IF(S2508="未分類","未分類","OK")))))))</f>
        <v/>
      </c>
    </row>
    <row r="2509">
      <c r="A2509" s="40" t="n"/>
      <c r="B2509" s="34" t="n"/>
      <c r="C2509" s="35" t="n"/>
      <c r="D2509" s="36" t="n"/>
      <c r="E2509" s="35" t="n"/>
      <c r="F2509" s="35" t="n"/>
      <c r="G2509" s="35" t="n"/>
      <c r="H2509" s="35" t="n"/>
      <c r="I2509" s="40" t="n"/>
      <c r="J2509" s="35" t="n"/>
      <c r="L2509" s="39">
        <f>IF(B2509="","",IFERROR(YEAR(B2509)*0+D2509*0+1,0))</f>
        <v/>
      </c>
      <c r="M2509" s="55">
        <f>IF(L2509&lt;&gt;1,"",IF(O2509&gt;0,IF(INDEX('分け方の表'!$O$4:$O$53,O2509)&lt;&gt;"",DATE(YEAR(INDEX('分け方の表'!$O$4:$O$53,O2509)),MONTH(INDEX('分け方の表'!$O$4:$O$53,O2509)),1),DATE(YEAR(B2509),MONTH(B2509),1)),DATE(YEAR(B2509),MONTH(B2509),1)))</f>
        <v/>
      </c>
      <c r="N2509" s="39">
        <f>IF(L2509&lt;&gt;1,"",IF(J2509="",0,IF(COUNTIFS($J$4:J2509,J2509)&gt;1,1,0)))</f>
        <v/>
      </c>
      <c r="O2509" s="39">
        <f>IF(L2509&lt;&gt;1,"",IF(J2509="",0,IFERROR(MATCH(J2509,'分け方の表'!$M$4:$M$53,0),0)))</f>
        <v/>
      </c>
      <c r="P2509" s="39">
        <f>IF(L2509&lt;&gt;1,"",IF(SUMPRODUCT((COUNTIFS(C2509,"*"&amp;'分け方の表'!$F$4:$F$23&amp;"*")&gt;0)*('分け方の表'!$F$4:$F$23&lt;&gt;"")*'分け方の表'!$I$4:$I$23)=0,99,1+COUNTIFS('分け方の表'!$I$4:$I$23,"&gt;"&amp;SUMPRODUCT((COUNTIFS(C2509,"*"&amp;'分け方の表'!$F$4:$F$23&amp;"*")&gt;0)*('分け方の表'!$F$4:$F$23&lt;&gt;"")*'分け方の表'!$I$4:$I$23))))</f>
        <v/>
      </c>
      <c r="Q2509" s="39">
        <f>IF(L2509&lt;&gt;1,"",IF(P2509&gt;=99,"",INDEX('分け方の表'!$G$4:$G$23,P2509)&amp;""))</f>
        <v/>
      </c>
      <c r="R2509" s="39">
        <f>IF(L2509&lt;&gt;1,"",IF((F2509="収入")*(G2509="給与")*(E2509&lt;&gt;"")*(COUNTIFS('分け方の表'!$J$4:$J$13,E2509)&gt;0),INDEX('分け方の表'!$K$4:$K$13,MATCH(E2509,'分け方の表'!$J$4:$J$13,0))&amp;"",IFERROR(INDEX('分け方の表'!$C$4:$C$103,MATCH(F2509&amp;"|"&amp;G2509,'分け方の表'!$D$4:$D$103,0))&amp;"",IFERROR(INDEX('分け方の表'!$C$4:$C$103,MATCH(F2509&amp;"|（ほか全部）",'分け方の表'!$D$4:$D$103,0))&amp;"","未分類"))))</f>
        <v/>
      </c>
      <c r="S2509" s="39">
        <f>IF(L2509&lt;&gt;1,"",IF(N2509=1,"",IF(IF(O2509&gt;0,INDEX('分け方の表'!$N$4:$N$53,O2509)&amp;"","")&lt;&gt;"",IF(INDEX('分け方の表'!$N$4:$N$53,O2509)="（数えない）","",INDEX('分け方の表'!$N$4:$N$53,O2509)&amp;""),IF(I2509&amp;""="1",IF((Q2509&lt;&gt;"")*(D2509&lt;0)*(IFERROR(INDEX('入力'!$E$30:$E$88,MATCH(Q2509,'入力'!$A$30:$A$88,0)),"")="貯める・増やす"),Q2509,""),IF(A2509&amp;""="0","",IF(Q2509&lt;&gt;"",Q2509,R2509))))))</f>
        <v/>
      </c>
      <c r="T2509" s="56">
        <f>IF(S2509="","",IF(IFERROR(INDEX('入力'!$E$30:$E$88,MATCH(S2509,'入力'!$A$30:$A$88,0)),"")="入るお金",D2509,-D2509))</f>
        <v/>
      </c>
      <c r="U2509" s="39">
        <f>IF(L2509="","",IF(L2509&lt;&gt;1,"見出しなど",IF(N2509=1,"重なり",IF(S2509="",IF(O2509&gt;0,"数えない（直した）",IF(I2509&amp;""="1","振替",IF(A2509&amp;""="0","計算対象外","数えない"))),IF(COUNTIFS('入力'!$A$30:$A$88,S2509)=0,"一覧にない費目",IF(O2509&gt;0,"直した",IF(S2509="未分類","未分類","OK")))))))</f>
        <v/>
      </c>
    </row>
    <row r="2510">
      <c r="A2510" s="40" t="n"/>
      <c r="B2510" s="34" t="n"/>
      <c r="C2510" s="35" t="n"/>
      <c r="D2510" s="36" t="n"/>
      <c r="E2510" s="35" t="n"/>
      <c r="F2510" s="35" t="n"/>
      <c r="G2510" s="35" t="n"/>
      <c r="H2510" s="35" t="n"/>
      <c r="I2510" s="40" t="n"/>
      <c r="J2510" s="35" t="n"/>
      <c r="L2510" s="39">
        <f>IF(B2510="","",IFERROR(YEAR(B2510)*0+D2510*0+1,0))</f>
        <v/>
      </c>
      <c r="M2510" s="55">
        <f>IF(L2510&lt;&gt;1,"",IF(O2510&gt;0,IF(INDEX('分け方の表'!$O$4:$O$53,O2510)&lt;&gt;"",DATE(YEAR(INDEX('分け方の表'!$O$4:$O$53,O2510)),MONTH(INDEX('分け方の表'!$O$4:$O$53,O2510)),1),DATE(YEAR(B2510),MONTH(B2510),1)),DATE(YEAR(B2510),MONTH(B2510),1)))</f>
        <v/>
      </c>
      <c r="N2510" s="39">
        <f>IF(L2510&lt;&gt;1,"",IF(J2510="",0,IF(COUNTIFS($J$4:J2510,J2510)&gt;1,1,0)))</f>
        <v/>
      </c>
      <c r="O2510" s="39">
        <f>IF(L2510&lt;&gt;1,"",IF(J2510="",0,IFERROR(MATCH(J2510,'分け方の表'!$M$4:$M$53,0),0)))</f>
        <v/>
      </c>
      <c r="P2510" s="39">
        <f>IF(L2510&lt;&gt;1,"",IF(SUMPRODUCT((COUNTIFS(C2510,"*"&amp;'分け方の表'!$F$4:$F$23&amp;"*")&gt;0)*('分け方の表'!$F$4:$F$23&lt;&gt;"")*'分け方の表'!$I$4:$I$23)=0,99,1+COUNTIFS('分け方の表'!$I$4:$I$23,"&gt;"&amp;SUMPRODUCT((COUNTIFS(C2510,"*"&amp;'分け方の表'!$F$4:$F$23&amp;"*")&gt;0)*('分け方の表'!$F$4:$F$23&lt;&gt;"")*'分け方の表'!$I$4:$I$23))))</f>
        <v/>
      </c>
      <c r="Q2510" s="39">
        <f>IF(L2510&lt;&gt;1,"",IF(P2510&gt;=99,"",INDEX('分け方の表'!$G$4:$G$23,P2510)&amp;""))</f>
        <v/>
      </c>
      <c r="R2510" s="39">
        <f>IF(L2510&lt;&gt;1,"",IF((F2510="収入")*(G2510="給与")*(E2510&lt;&gt;"")*(COUNTIFS('分け方の表'!$J$4:$J$13,E2510)&gt;0),INDEX('分け方の表'!$K$4:$K$13,MATCH(E2510,'分け方の表'!$J$4:$J$13,0))&amp;"",IFERROR(INDEX('分け方の表'!$C$4:$C$103,MATCH(F2510&amp;"|"&amp;G2510,'分け方の表'!$D$4:$D$103,0))&amp;"",IFERROR(INDEX('分け方の表'!$C$4:$C$103,MATCH(F2510&amp;"|（ほか全部）",'分け方の表'!$D$4:$D$103,0))&amp;"","未分類"))))</f>
        <v/>
      </c>
      <c r="S2510" s="39">
        <f>IF(L2510&lt;&gt;1,"",IF(N2510=1,"",IF(IF(O2510&gt;0,INDEX('分け方の表'!$N$4:$N$53,O2510)&amp;"","")&lt;&gt;"",IF(INDEX('分け方の表'!$N$4:$N$53,O2510)="（数えない）","",INDEX('分け方の表'!$N$4:$N$53,O2510)&amp;""),IF(I2510&amp;""="1",IF((Q2510&lt;&gt;"")*(D2510&lt;0)*(IFERROR(INDEX('入力'!$E$30:$E$88,MATCH(Q2510,'入力'!$A$30:$A$88,0)),"")="貯める・増やす"),Q2510,""),IF(A2510&amp;""="0","",IF(Q2510&lt;&gt;"",Q2510,R2510))))))</f>
        <v/>
      </c>
      <c r="T2510" s="56">
        <f>IF(S2510="","",IF(IFERROR(INDEX('入力'!$E$30:$E$88,MATCH(S2510,'入力'!$A$30:$A$88,0)),"")="入るお金",D2510,-D2510))</f>
        <v/>
      </c>
      <c r="U2510" s="39">
        <f>IF(L2510="","",IF(L2510&lt;&gt;1,"見出しなど",IF(N2510=1,"重なり",IF(S2510="",IF(O2510&gt;0,"数えない（直した）",IF(I2510&amp;""="1","振替",IF(A2510&amp;""="0","計算対象外","数えない"))),IF(COUNTIFS('入力'!$A$30:$A$88,S2510)=0,"一覧にない費目",IF(O2510&gt;0,"直した",IF(S2510="未分類","未分類","OK")))))))</f>
        <v/>
      </c>
    </row>
    <row r="2511">
      <c r="A2511" s="40" t="n"/>
      <c r="B2511" s="34" t="n"/>
      <c r="C2511" s="35" t="n"/>
      <c r="D2511" s="36" t="n"/>
      <c r="E2511" s="35" t="n"/>
      <c r="F2511" s="35" t="n"/>
      <c r="G2511" s="35" t="n"/>
      <c r="H2511" s="35" t="n"/>
      <c r="I2511" s="40" t="n"/>
      <c r="J2511" s="35" t="n"/>
      <c r="L2511" s="39">
        <f>IF(B2511="","",IFERROR(YEAR(B2511)*0+D2511*0+1,0))</f>
        <v/>
      </c>
      <c r="M2511" s="55">
        <f>IF(L2511&lt;&gt;1,"",IF(O2511&gt;0,IF(INDEX('分け方の表'!$O$4:$O$53,O2511)&lt;&gt;"",DATE(YEAR(INDEX('分け方の表'!$O$4:$O$53,O2511)),MONTH(INDEX('分け方の表'!$O$4:$O$53,O2511)),1),DATE(YEAR(B2511),MONTH(B2511),1)),DATE(YEAR(B2511),MONTH(B2511),1)))</f>
        <v/>
      </c>
      <c r="N2511" s="39">
        <f>IF(L2511&lt;&gt;1,"",IF(J2511="",0,IF(COUNTIFS($J$4:J2511,J2511)&gt;1,1,0)))</f>
        <v/>
      </c>
      <c r="O2511" s="39">
        <f>IF(L2511&lt;&gt;1,"",IF(J2511="",0,IFERROR(MATCH(J2511,'分け方の表'!$M$4:$M$53,0),0)))</f>
        <v/>
      </c>
      <c r="P2511" s="39">
        <f>IF(L2511&lt;&gt;1,"",IF(SUMPRODUCT((COUNTIFS(C2511,"*"&amp;'分け方の表'!$F$4:$F$23&amp;"*")&gt;0)*('分け方の表'!$F$4:$F$23&lt;&gt;"")*'分け方の表'!$I$4:$I$23)=0,99,1+COUNTIFS('分け方の表'!$I$4:$I$23,"&gt;"&amp;SUMPRODUCT((COUNTIFS(C2511,"*"&amp;'分け方の表'!$F$4:$F$23&amp;"*")&gt;0)*('分け方の表'!$F$4:$F$23&lt;&gt;"")*'分け方の表'!$I$4:$I$23))))</f>
        <v/>
      </c>
      <c r="Q2511" s="39">
        <f>IF(L2511&lt;&gt;1,"",IF(P2511&gt;=99,"",INDEX('分け方の表'!$G$4:$G$23,P2511)&amp;""))</f>
        <v/>
      </c>
      <c r="R2511" s="39">
        <f>IF(L2511&lt;&gt;1,"",IF((F2511="収入")*(G2511="給与")*(E2511&lt;&gt;"")*(COUNTIFS('分け方の表'!$J$4:$J$13,E2511)&gt;0),INDEX('分け方の表'!$K$4:$K$13,MATCH(E2511,'分け方の表'!$J$4:$J$13,0))&amp;"",IFERROR(INDEX('分け方の表'!$C$4:$C$103,MATCH(F2511&amp;"|"&amp;G2511,'分け方の表'!$D$4:$D$103,0))&amp;"",IFERROR(INDEX('分け方の表'!$C$4:$C$103,MATCH(F2511&amp;"|（ほか全部）",'分け方の表'!$D$4:$D$103,0))&amp;"","未分類"))))</f>
        <v/>
      </c>
      <c r="S2511" s="39">
        <f>IF(L2511&lt;&gt;1,"",IF(N2511=1,"",IF(IF(O2511&gt;0,INDEX('分け方の表'!$N$4:$N$53,O2511)&amp;"","")&lt;&gt;"",IF(INDEX('分け方の表'!$N$4:$N$53,O2511)="（数えない）","",INDEX('分け方の表'!$N$4:$N$53,O2511)&amp;""),IF(I2511&amp;""="1",IF((Q2511&lt;&gt;"")*(D2511&lt;0)*(IFERROR(INDEX('入力'!$E$30:$E$88,MATCH(Q2511,'入力'!$A$30:$A$88,0)),"")="貯める・増やす"),Q2511,""),IF(A2511&amp;""="0","",IF(Q2511&lt;&gt;"",Q2511,R2511))))))</f>
        <v/>
      </c>
      <c r="T2511" s="56">
        <f>IF(S2511="","",IF(IFERROR(INDEX('入力'!$E$30:$E$88,MATCH(S2511,'入力'!$A$30:$A$88,0)),"")="入るお金",D2511,-D2511))</f>
        <v/>
      </c>
      <c r="U2511" s="39">
        <f>IF(L2511="","",IF(L2511&lt;&gt;1,"見出しなど",IF(N2511=1,"重なり",IF(S2511="",IF(O2511&gt;0,"数えない（直した）",IF(I2511&amp;""="1","振替",IF(A2511&amp;""="0","計算対象外","数えない"))),IF(COUNTIFS('入力'!$A$30:$A$88,S2511)=0,"一覧にない費目",IF(O2511&gt;0,"直した",IF(S2511="未分類","未分類","OK")))))))</f>
        <v/>
      </c>
    </row>
    <row r="2512">
      <c r="A2512" s="40" t="n"/>
      <c r="B2512" s="34" t="n"/>
      <c r="C2512" s="35" t="n"/>
      <c r="D2512" s="36" t="n"/>
      <c r="E2512" s="35" t="n"/>
      <c r="F2512" s="35" t="n"/>
      <c r="G2512" s="35" t="n"/>
      <c r="H2512" s="35" t="n"/>
      <c r="I2512" s="40" t="n"/>
      <c r="J2512" s="35" t="n"/>
      <c r="L2512" s="39">
        <f>IF(B2512="","",IFERROR(YEAR(B2512)*0+D2512*0+1,0))</f>
        <v/>
      </c>
      <c r="M2512" s="55">
        <f>IF(L2512&lt;&gt;1,"",IF(O2512&gt;0,IF(INDEX('分け方の表'!$O$4:$O$53,O2512)&lt;&gt;"",DATE(YEAR(INDEX('分け方の表'!$O$4:$O$53,O2512)),MONTH(INDEX('分け方の表'!$O$4:$O$53,O2512)),1),DATE(YEAR(B2512),MONTH(B2512),1)),DATE(YEAR(B2512),MONTH(B2512),1)))</f>
        <v/>
      </c>
      <c r="N2512" s="39">
        <f>IF(L2512&lt;&gt;1,"",IF(J2512="",0,IF(COUNTIFS($J$4:J2512,J2512)&gt;1,1,0)))</f>
        <v/>
      </c>
      <c r="O2512" s="39">
        <f>IF(L2512&lt;&gt;1,"",IF(J2512="",0,IFERROR(MATCH(J2512,'分け方の表'!$M$4:$M$53,0),0)))</f>
        <v/>
      </c>
      <c r="P2512" s="39">
        <f>IF(L2512&lt;&gt;1,"",IF(SUMPRODUCT((COUNTIFS(C2512,"*"&amp;'分け方の表'!$F$4:$F$23&amp;"*")&gt;0)*('分け方の表'!$F$4:$F$23&lt;&gt;"")*'分け方の表'!$I$4:$I$23)=0,99,1+COUNTIFS('分け方の表'!$I$4:$I$23,"&gt;"&amp;SUMPRODUCT((COUNTIFS(C2512,"*"&amp;'分け方の表'!$F$4:$F$23&amp;"*")&gt;0)*('分け方の表'!$F$4:$F$23&lt;&gt;"")*'分け方の表'!$I$4:$I$23))))</f>
        <v/>
      </c>
      <c r="Q2512" s="39">
        <f>IF(L2512&lt;&gt;1,"",IF(P2512&gt;=99,"",INDEX('分け方の表'!$G$4:$G$23,P2512)&amp;""))</f>
        <v/>
      </c>
      <c r="R2512" s="39">
        <f>IF(L2512&lt;&gt;1,"",IF((F2512="収入")*(G2512="給与")*(E2512&lt;&gt;"")*(COUNTIFS('分け方の表'!$J$4:$J$13,E2512)&gt;0),INDEX('分け方の表'!$K$4:$K$13,MATCH(E2512,'分け方の表'!$J$4:$J$13,0))&amp;"",IFERROR(INDEX('分け方の表'!$C$4:$C$103,MATCH(F2512&amp;"|"&amp;G2512,'分け方の表'!$D$4:$D$103,0))&amp;"",IFERROR(INDEX('分け方の表'!$C$4:$C$103,MATCH(F2512&amp;"|（ほか全部）",'分け方の表'!$D$4:$D$103,0))&amp;"","未分類"))))</f>
        <v/>
      </c>
      <c r="S2512" s="39">
        <f>IF(L2512&lt;&gt;1,"",IF(N2512=1,"",IF(IF(O2512&gt;0,INDEX('分け方の表'!$N$4:$N$53,O2512)&amp;"","")&lt;&gt;"",IF(INDEX('分け方の表'!$N$4:$N$53,O2512)="（数えない）","",INDEX('分け方の表'!$N$4:$N$53,O2512)&amp;""),IF(I2512&amp;""="1",IF((Q2512&lt;&gt;"")*(D2512&lt;0)*(IFERROR(INDEX('入力'!$E$30:$E$88,MATCH(Q2512,'入力'!$A$30:$A$88,0)),"")="貯める・増やす"),Q2512,""),IF(A2512&amp;""="0","",IF(Q2512&lt;&gt;"",Q2512,R2512))))))</f>
        <v/>
      </c>
      <c r="T2512" s="56">
        <f>IF(S2512="","",IF(IFERROR(INDEX('入力'!$E$30:$E$88,MATCH(S2512,'入力'!$A$30:$A$88,0)),"")="入るお金",D2512,-D2512))</f>
        <v/>
      </c>
      <c r="U2512" s="39">
        <f>IF(L2512="","",IF(L2512&lt;&gt;1,"見出しなど",IF(N2512=1,"重なり",IF(S2512="",IF(O2512&gt;0,"数えない（直した）",IF(I2512&amp;""="1","振替",IF(A2512&amp;""="0","計算対象外","数えない"))),IF(COUNTIFS('入力'!$A$30:$A$88,S2512)=0,"一覧にない費目",IF(O2512&gt;0,"直した",IF(S2512="未分類","未分類","OK")))))))</f>
        <v/>
      </c>
    </row>
    <row r="2513">
      <c r="A2513" s="40" t="n"/>
      <c r="B2513" s="34" t="n"/>
      <c r="C2513" s="35" t="n"/>
      <c r="D2513" s="36" t="n"/>
      <c r="E2513" s="35" t="n"/>
      <c r="F2513" s="35" t="n"/>
      <c r="G2513" s="35" t="n"/>
      <c r="H2513" s="35" t="n"/>
      <c r="I2513" s="40" t="n"/>
      <c r="J2513" s="35" t="n"/>
      <c r="L2513" s="39">
        <f>IF(B2513="","",IFERROR(YEAR(B2513)*0+D2513*0+1,0))</f>
        <v/>
      </c>
      <c r="M2513" s="55">
        <f>IF(L2513&lt;&gt;1,"",IF(O2513&gt;0,IF(INDEX('分け方の表'!$O$4:$O$53,O2513)&lt;&gt;"",DATE(YEAR(INDEX('分け方の表'!$O$4:$O$53,O2513)),MONTH(INDEX('分け方の表'!$O$4:$O$53,O2513)),1),DATE(YEAR(B2513),MONTH(B2513),1)),DATE(YEAR(B2513),MONTH(B2513),1)))</f>
        <v/>
      </c>
      <c r="N2513" s="39">
        <f>IF(L2513&lt;&gt;1,"",IF(J2513="",0,IF(COUNTIFS($J$4:J2513,J2513)&gt;1,1,0)))</f>
        <v/>
      </c>
      <c r="O2513" s="39">
        <f>IF(L2513&lt;&gt;1,"",IF(J2513="",0,IFERROR(MATCH(J2513,'分け方の表'!$M$4:$M$53,0),0)))</f>
        <v/>
      </c>
      <c r="P2513" s="39">
        <f>IF(L2513&lt;&gt;1,"",IF(SUMPRODUCT((COUNTIFS(C2513,"*"&amp;'分け方の表'!$F$4:$F$23&amp;"*")&gt;0)*('分け方の表'!$F$4:$F$23&lt;&gt;"")*'分け方の表'!$I$4:$I$23)=0,99,1+COUNTIFS('分け方の表'!$I$4:$I$23,"&gt;"&amp;SUMPRODUCT((COUNTIFS(C2513,"*"&amp;'分け方の表'!$F$4:$F$23&amp;"*")&gt;0)*('分け方の表'!$F$4:$F$23&lt;&gt;"")*'分け方の表'!$I$4:$I$23))))</f>
        <v/>
      </c>
      <c r="Q2513" s="39">
        <f>IF(L2513&lt;&gt;1,"",IF(P2513&gt;=99,"",INDEX('分け方の表'!$G$4:$G$23,P2513)&amp;""))</f>
        <v/>
      </c>
      <c r="R2513" s="39">
        <f>IF(L2513&lt;&gt;1,"",IF((F2513="収入")*(G2513="給与")*(E2513&lt;&gt;"")*(COUNTIFS('分け方の表'!$J$4:$J$13,E2513)&gt;0),INDEX('分け方の表'!$K$4:$K$13,MATCH(E2513,'分け方の表'!$J$4:$J$13,0))&amp;"",IFERROR(INDEX('分け方の表'!$C$4:$C$103,MATCH(F2513&amp;"|"&amp;G2513,'分け方の表'!$D$4:$D$103,0))&amp;"",IFERROR(INDEX('分け方の表'!$C$4:$C$103,MATCH(F2513&amp;"|（ほか全部）",'分け方の表'!$D$4:$D$103,0))&amp;"","未分類"))))</f>
        <v/>
      </c>
      <c r="S2513" s="39">
        <f>IF(L2513&lt;&gt;1,"",IF(N2513=1,"",IF(IF(O2513&gt;0,INDEX('分け方の表'!$N$4:$N$53,O2513)&amp;"","")&lt;&gt;"",IF(INDEX('分け方の表'!$N$4:$N$53,O2513)="（数えない）","",INDEX('分け方の表'!$N$4:$N$53,O2513)&amp;""),IF(I2513&amp;""="1",IF((Q2513&lt;&gt;"")*(D2513&lt;0)*(IFERROR(INDEX('入力'!$E$30:$E$88,MATCH(Q2513,'入力'!$A$30:$A$88,0)),"")="貯める・増やす"),Q2513,""),IF(A2513&amp;""="0","",IF(Q2513&lt;&gt;"",Q2513,R2513))))))</f>
        <v/>
      </c>
      <c r="T2513" s="56">
        <f>IF(S2513="","",IF(IFERROR(INDEX('入力'!$E$30:$E$88,MATCH(S2513,'入力'!$A$30:$A$88,0)),"")="入るお金",D2513,-D2513))</f>
        <v/>
      </c>
      <c r="U2513" s="39">
        <f>IF(L2513="","",IF(L2513&lt;&gt;1,"見出しなど",IF(N2513=1,"重なり",IF(S2513="",IF(O2513&gt;0,"数えない（直した）",IF(I2513&amp;""="1","振替",IF(A2513&amp;""="0","計算対象外","数えない"))),IF(COUNTIFS('入力'!$A$30:$A$88,S2513)=0,"一覧にない費目",IF(O2513&gt;0,"直した",IF(S2513="未分類","未分類","OK")))))))</f>
        <v/>
      </c>
    </row>
    <row r="2514">
      <c r="A2514" s="40" t="n"/>
      <c r="B2514" s="34" t="n"/>
      <c r="C2514" s="35" t="n"/>
      <c r="D2514" s="36" t="n"/>
      <c r="E2514" s="35" t="n"/>
      <c r="F2514" s="35" t="n"/>
      <c r="G2514" s="35" t="n"/>
      <c r="H2514" s="35" t="n"/>
      <c r="I2514" s="40" t="n"/>
      <c r="J2514" s="35" t="n"/>
      <c r="L2514" s="39">
        <f>IF(B2514="","",IFERROR(YEAR(B2514)*0+D2514*0+1,0))</f>
        <v/>
      </c>
      <c r="M2514" s="55">
        <f>IF(L2514&lt;&gt;1,"",IF(O2514&gt;0,IF(INDEX('分け方の表'!$O$4:$O$53,O2514)&lt;&gt;"",DATE(YEAR(INDEX('分け方の表'!$O$4:$O$53,O2514)),MONTH(INDEX('分け方の表'!$O$4:$O$53,O2514)),1),DATE(YEAR(B2514),MONTH(B2514),1)),DATE(YEAR(B2514),MONTH(B2514),1)))</f>
        <v/>
      </c>
      <c r="N2514" s="39">
        <f>IF(L2514&lt;&gt;1,"",IF(J2514="",0,IF(COUNTIFS($J$4:J2514,J2514)&gt;1,1,0)))</f>
        <v/>
      </c>
      <c r="O2514" s="39">
        <f>IF(L2514&lt;&gt;1,"",IF(J2514="",0,IFERROR(MATCH(J2514,'分け方の表'!$M$4:$M$53,0),0)))</f>
        <v/>
      </c>
      <c r="P2514" s="39">
        <f>IF(L2514&lt;&gt;1,"",IF(SUMPRODUCT((COUNTIFS(C2514,"*"&amp;'分け方の表'!$F$4:$F$23&amp;"*")&gt;0)*('分け方の表'!$F$4:$F$23&lt;&gt;"")*'分け方の表'!$I$4:$I$23)=0,99,1+COUNTIFS('分け方の表'!$I$4:$I$23,"&gt;"&amp;SUMPRODUCT((COUNTIFS(C2514,"*"&amp;'分け方の表'!$F$4:$F$23&amp;"*")&gt;0)*('分け方の表'!$F$4:$F$23&lt;&gt;"")*'分け方の表'!$I$4:$I$23))))</f>
        <v/>
      </c>
      <c r="Q2514" s="39">
        <f>IF(L2514&lt;&gt;1,"",IF(P2514&gt;=99,"",INDEX('分け方の表'!$G$4:$G$23,P2514)&amp;""))</f>
        <v/>
      </c>
      <c r="R2514" s="39">
        <f>IF(L2514&lt;&gt;1,"",IF((F2514="収入")*(G2514="給与")*(E2514&lt;&gt;"")*(COUNTIFS('分け方の表'!$J$4:$J$13,E2514)&gt;0),INDEX('分け方の表'!$K$4:$K$13,MATCH(E2514,'分け方の表'!$J$4:$J$13,0))&amp;"",IFERROR(INDEX('分け方の表'!$C$4:$C$103,MATCH(F2514&amp;"|"&amp;G2514,'分け方の表'!$D$4:$D$103,0))&amp;"",IFERROR(INDEX('分け方の表'!$C$4:$C$103,MATCH(F2514&amp;"|（ほか全部）",'分け方の表'!$D$4:$D$103,0))&amp;"","未分類"))))</f>
        <v/>
      </c>
      <c r="S2514" s="39">
        <f>IF(L2514&lt;&gt;1,"",IF(N2514=1,"",IF(IF(O2514&gt;0,INDEX('分け方の表'!$N$4:$N$53,O2514)&amp;"","")&lt;&gt;"",IF(INDEX('分け方の表'!$N$4:$N$53,O2514)="（数えない）","",INDEX('分け方の表'!$N$4:$N$53,O2514)&amp;""),IF(I2514&amp;""="1",IF((Q2514&lt;&gt;"")*(D2514&lt;0)*(IFERROR(INDEX('入力'!$E$30:$E$88,MATCH(Q2514,'入力'!$A$30:$A$88,0)),"")="貯める・増やす"),Q2514,""),IF(A2514&amp;""="0","",IF(Q2514&lt;&gt;"",Q2514,R2514))))))</f>
        <v/>
      </c>
      <c r="T2514" s="56">
        <f>IF(S2514="","",IF(IFERROR(INDEX('入力'!$E$30:$E$88,MATCH(S2514,'入力'!$A$30:$A$88,0)),"")="入るお金",D2514,-D2514))</f>
        <v/>
      </c>
      <c r="U2514" s="39">
        <f>IF(L2514="","",IF(L2514&lt;&gt;1,"見出しなど",IF(N2514=1,"重なり",IF(S2514="",IF(O2514&gt;0,"数えない（直した）",IF(I2514&amp;""="1","振替",IF(A2514&amp;""="0","計算対象外","数えない"))),IF(COUNTIFS('入力'!$A$30:$A$88,S2514)=0,"一覧にない費目",IF(O2514&gt;0,"直した",IF(S2514="未分類","未分類","OK")))))))</f>
        <v/>
      </c>
    </row>
    <row r="2515">
      <c r="A2515" s="40" t="n"/>
      <c r="B2515" s="34" t="n"/>
      <c r="C2515" s="35" t="n"/>
      <c r="D2515" s="36" t="n"/>
      <c r="E2515" s="35" t="n"/>
      <c r="F2515" s="35" t="n"/>
      <c r="G2515" s="35" t="n"/>
      <c r="H2515" s="35" t="n"/>
      <c r="I2515" s="40" t="n"/>
      <c r="J2515" s="35" t="n"/>
      <c r="L2515" s="39">
        <f>IF(B2515="","",IFERROR(YEAR(B2515)*0+D2515*0+1,0))</f>
        <v/>
      </c>
      <c r="M2515" s="55">
        <f>IF(L2515&lt;&gt;1,"",IF(O2515&gt;0,IF(INDEX('分け方の表'!$O$4:$O$53,O2515)&lt;&gt;"",DATE(YEAR(INDEX('分け方の表'!$O$4:$O$53,O2515)),MONTH(INDEX('分け方の表'!$O$4:$O$53,O2515)),1),DATE(YEAR(B2515),MONTH(B2515),1)),DATE(YEAR(B2515),MONTH(B2515),1)))</f>
        <v/>
      </c>
      <c r="N2515" s="39">
        <f>IF(L2515&lt;&gt;1,"",IF(J2515="",0,IF(COUNTIFS($J$4:J2515,J2515)&gt;1,1,0)))</f>
        <v/>
      </c>
      <c r="O2515" s="39">
        <f>IF(L2515&lt;&gt;1,"",IF(J2515="",0,IFERROR(MATCH(J2515,'分け方の表'!$M$4:$M$53,0),0)))</f>
        <v/>
      </c>
      <c r="P2515" s="39">
        <f>IF(L2515&lt;&gt;1,"",IF(SUMPRODUCT((COUNTIFS(C2515,"*"&amp;'分け方の表'!$F$4:$F$23&amp;"*")&gt;0)*('分け方の表'!$F$4:$F$23&lt;&gt;"")*'分け方の表'!$I$4:$I$23)=0,99,1+COUNTIFS('分け方の表'!$I$4:$I$23,"&gt;"&amp;SUMPRODUCT((COUNTIFS(C2515,"*"&amp;'分け方の表'!$F$4:$F$23&amp;"*")&gt;0)*('分け方の表'!$F$4:$F$23&lt;&gt;"")*'分け方の表'!$I$4:$I$23))))</f>
        <v/>
      </c>
      <c r="Q2515" s="39">
        <f>IF(L2515&lt;&gt;1,"",IF(P2515&gt;=99,"",INDEX('分け方の表'!$G$4:$G$23,P2515)&amp;""))</f>
        <v/>
      </c>
      <c r="R2515" s="39">
        <f>IF(L2515&lt;&gt;1,"",IF((F2515="収入")*(G2515="給与")*(E2515&lt;&gt;"")*(COUNTIFS('分け方の表'!$J$4:$J$13,E2515)&gt;0),INDEX('分け方の表'!$K$4:$K$13,MATCH(E2515,'分け方の表'!$J$4:$J$13,0))&amp;"",IFERROR(INDEX('分け方の表'!$C$4:$C$103,MATCH(F2515&amp;"|"&amp;G2515,'分け方の表'!$D$4:$D$103,0))&amp;"",IFERROR(INDEX('分け方の表'!$C$4:$C$103,MATCH(F2515&amp;"|（ほか全部）",'分け方の表'!$D$4:$D$103,0))&amp;"","未分類"))))</f>
        <v/>
      </c>
      <c r="S2515" s="39">
        <f>IF(L2515&lt;&gt;1,"",IF(N2515=1,"",IF(IF(O2515&gt;0,INDEX('分け方の表'!$N$4:$N$53,O2515)&amp;"","")&lt;&gt;"",IF(INDEX('分け方の表'!$N$4:$N$53,O2515)="（数えない）","",INDEX('分け方の表'!$N$4:$N$53,O2515)&amp;""),IF(I2515&amp;""="1",IF((Q2515&lt;&gt;"")*(D2515&lt;0)*(IFERROR(INDEX('入力'!$E$30:$E$88,MATCH(Q2515,'入力'!$A$30:$A$88,0)),"")="貯める・増やす"),Q2515,""),IF(A2515&amp;""="0","",IF(Q2515&lt;&gt;"",Q2515,R2515))))))</f>
        <v/>
      </c>
      <c r="T2515" s="56">
        <f>IF(S2515="","",IF(IFERROR(INDEX('入力'!$E$30:$E$88,MATCH(S2515,'入力'!$A$30:$A$88,0)),"")="入るお金",D2515,-D2515))</f>
        <v/>
      </c>
      <c r="U2515" s="39">
        <f>IF(L2515="","",IF(L2515&lt;&gt;1,"見出しなど",IF(N2515=1,"重なり",IF(S2515="",IF(O2515&gt;0,"数えない（直した）",IF(I2515&amp;""="1","振替",IF(A2515&amp;""="0","計算対象外","数えない"))),IF(COUNTIFS('入力'!$A$30:$A$88,S2515)=0,"一覧にない費目",IF(O2515&gt;0,"直した",IF(S2515="未分類","未分類","OK")))))))</f>
        <v/>
      </c>
    </row>
    <row r="2516">
      <c r="A2516" s="40" t="n"/>
      <c r="B2516" s="34" t="n"/>
      <c r="C2516" s="35" t="n"/>
      <c r="D2516" s="36" t="n"/>
      <c r="E2516" s="35" t="n"/>
      <c r="F2516" s="35" t="n"/>
      <c r="G2516" s="35" t="n"/>
      <c r="H2516" s="35" t="n"/>
      <c r="I2516" s="40" t="n"/>
      <c r="J2516" s="35" t="n"/>
      <c r="L2516" s="39">
        <f>IF(B2516="","",IFERROR(YEAR(B2516)*0+D2516*0+1,0))</f>
        <v/>
      </c>
      <c r="M2516" s="55">
        <f>IF(L2516&lt;&gt;1,"",IF(O2516&gt;0,IF(INDEX('分け方の表'!$O$4:$O$53,O2516)&lt;&gt;"",DATE(YEAR(INDEX('分け方の表'!$O$4:$O$53,O2516)),MONTH(INDEX('分け方の表'!$O$4:$O$53,O2516)),1),DATE(YEAR(B2516),MONTH(B2516),1)),DATE(YEAR(B2516),MONTH(B2516),1)))</f>
        <v/>
      </c>
      <c r="N2516" s="39">
        <f>IF(L2516&lt;&gt;1,"",IF(J2516="",0,IF(COUNTIFS($J$4:J2516,J2516)&gt;1,1,0)))</f>
        <v/>
      </c>
      <c r="O2516" s="39">
        <f>IF(L2516&lt;&gt;1,"",IF(J2516="",0,IFERROR(MATCH(J2516,'分け方の表'!$M$4:$M$53,0),0)))</f>
        <v/>
      </c>
      <c r="P2516" s="39">
        <f>IF(L2516&lt;&gt;1,"",IF(SUMPRODUCT((COUNTIFS(C2516,"*"&amp;'分け方の表'!$F$4:$F$23&amp;"*")&gt;0)*('分け方の表'!$F$4:$F$23&lt;&gt;"")*'分け方の表'!$I$4:$I$23)=0,99,1+COUNTIFS('分け方の表'!$I$4:$I$23,"&gt;"&amp;SUMPRODUCT((COUNTIFS(C2516,"*"&amp;'分け方の表'!$F$4:$F$23&amp;"*")&gt;0)*('分け方の表'!$F$4:$F$23&lt;&gt;"")*'分け方の表'!$I$4:$I$23))))</f>
        <v/>
      </c>
      <c r="Q2516" s="39">
        <f>IF(L2516&lt;&gt;1,"",IF(P2516&gt;=99,"",INDEX('分け方の表'!$G$4:$G$23,P2516)&amp;""))</f>
        <v/>
      </c>
      <c r="R2516" s="39">
        <f>IF(L2516&lt;&gt;1,"",IF((F2516="収入")*(G2516="給与")*(E2516&lt;&gt;"")*(COUNTIFS('分け方の表'!$J$4:$J$13,E2516)&gt;0),INDEX('分け方の表'!$K$4:$K$13,MATCH(E2516,'分け方の表'!$J$4:$J$13,0))&amp;"",IFERROR(INDEX('分け方の表'!$C$4:$C$103,MATCH(F2516&amp;"|"&amp;G2516,'分け方の表'!$D$4:$D$103,0))&amp;"",IFERROR(INDEX('分け方の表'!$C$4:$C$103,MATCH(F2516&amp;"|（ほか全部）",'分け方の表'!$D$4:$D$103,0))&amp;"","未分類"))))</f>
        <v/>
      </c>
      <c r="S2516" s="39">
        <f>IF(L2516&lt;&gt;1,"",IF(N2516=1,"",IF(IF(O2516&gt;0,INDEX('分け方の表'!$N$4:$N$53,O2516)&amp;"","")&lt;&gt;"",IF(INDEX('分け方の表'!$N$4:$N$53,O2516)="（数えない）","",INDEX('分け方の表'!$N$4:$N$53,O2516)&amp;""),IF(I2516&amp;""="1",IF((Q2516&lt;&gt;"")*(D2516&lt;0)*(IFERROR(INDEX('入力'!$E$30:$E$88,MATCH(Q2516,'入力'!$A$30:$A$88,0)),"")="貯める・増やす"),Q2516,""),IF(A2516&amp;""="0","",IF(Q2516&lt;&gt;"",Q2516,R2516))))))</f>
        <v/>
      </c>
      <c r="T2516" s="56">
        <f>IF(S2516="","",IF(IFERROR(INDEX('入力'!$E$30:$E$88,MATCH(S2516,'入力'!$A$30:$A$88,0)),"")="入るお金",D2516,-D2516))</f>
        <v/>
      </c>
      <c r="U2516" s="39">
        <f>IF(L2516="","",IF(L2516&lt;&gt;1,"見出しなど",IF(N2516=1,"重なり",IF(S2516="",IF(O2516&gt;0,"数えない（直した）",IF(I2516&amp;""="1","振替",IF(A2516&amp;""="0","計算対象外","数えない"))),IF(COUNTIFS('入力'!$A$30:$A$88,S2516)=0,"一覧にない費目",IF(O2516&gt;0,"直した",IF(S2516="未分類","未分類","OK")))))))</f>
        <v/>
      </c>
    </row>
    <row r="2517">
      <c r="A2517" s="40" t="n"/>
      <c r="B2517" s="34" t="n"/>
      <c r="C2517" s="35" t="n"/>
      <c r="D2517" s="36" t="n"/>
      <c r="E2517" s="35" t="n"/>
      <c r="F2517" s="35" t="n"/>
      <c r="G2517" s="35" t="n"/>
      <c r="H2517" s="35" t="n"/>
      <c r="I2517" s="40" t="n"/>
      <c r="J2517" s="35" t="n"/>
      <c r="L2517" s="39">
        <f>IF(B2517="","",IFERROR(YEAR(B2517)*0+D2517*0+1,0))</f>
        <v/>
      </c>
      <c r="M2517" s="55">
        <f>IF(L2517&lt;&gt;1,"",IF(O2517&gt;0,IF(INDEX('分け方の表'!$O$4:$O$53,O2517)&lt;&gt;"",DATE(YEAR(INDEX('分け方の表'!$O$4:$O$53,O2517)),MONTH(INDEX('分け方の表'!$O$4:$O$53,O2517)),1),DATE(YEAR(B2517),MONTH(B2517),1)),DATE(YEAR(B2517),MONTH(B2517),1)))</f>
        <v/>
      </c>
      <c r="N2517" s="39">
        <f>IF(L2517&lt;&gt;1,"",IF(J2517="",0,IF(COUNTIFS($J$4:J2517,J2517)&gt;1,1,0)))</f>
        <v/>
      </c>
      <c r="O2517" s="39">
        <f>IF(L2517&lt;&gt;1,"",IF(J2517="",0,IFERROR(MATCH(J2517,'分け方の表'!$M$4:$M$53,0),0)))</f>
        <v/>
      </c>
      <c r="P2517" s="39">
        <f>IF(L2517&lt;&gt;1,"",IF(SUMPRODUCT((COUNTIFS(C2517,"*"&amp;'分け方の表'!$F$4:$F$23&amp;"*")&gt;0)*('分け方の表'!$F$4:$F$23&lt;&gt;"")*'分け方の表'!$I$4:$I$23)=0,99,1+COUNTIFS('分け方の表'!$I$4:$I$23,"&gt;"&amp;SUMPRODUCT((COUNTIFS(C2517,"*"&amp;'分け方の表'!$F$4:$F$23&amp;"*")&gt;0)*('分け方の表'!$F$4:$F$23&lt;&gt;"")*'分け方の表'!$I$4:$I$23))))</f>
        <v/>
      </c>
      <c r="Q2517" s="39">
        <f>IF(L2517&lt;&gt;1,"",IF(P2517&gt;=99,"",INDEX('分け方の表'!$G$4:$G$23,P2517)&amp;""))</f>
        <v/>
      </c>
      <c r="R2517" s="39">
        <f>IF(L2517&lt;&gt;1,"",IF((F2517="収入")*(G2517="給与")*(E2517&lt;&gt;"")*(COUNTIFS('分け方の表'!$J$4:$J$13,E2517)&gt;0),INDEX('分け方の表'!$K$4:$K$13,MATCH(E2517,'分け方の表'!$J$4:$J$13,0))&amp;"",IFERROR(INDEX('分け方の表'!$C$4:$C$103,MATCH(F2517&amp;"|"&amp;G2517,'分け方の表'!$D$4:$D$103,0))&amp;"",IFERROR(INDEX('分け方の表'!$C$4:$C$103,MATCH(F2517&amp;"|（ほか全部）",'分け方の表'!$D$4:$D$103,0))&amp;"","未分類"))))</f>
        <v/>
      </c>
      <c r="S2517" s="39">
        <f>IF(L2517&lt;&gt;1,"",IF(N2517=1,"",IF(IF(O2517&gt;0,INDEX('分け方の表'!$N$4:$N$53,O2517)&amp;"","")&lt;&gt;"",IF(INDEX('分け方の表'!$N$4:$N$53,O2517)="（数えない）","",INDEX('分け方の表'!$N$4:$N$53,O2517)&amp;""),IF(I2517&amp;""="1",IF((Q2517&lt;&gt;"")*(D2517&lt;0)*(IFERROR(INDEX('入力'!$E$30:$E$88,MATCH(Q2517,'入力'!$A$30:$A$88,0)),"")="貯める・増やす"),Q2517,""),IF(A2517&amp;""="0","",IF(Q2517&lt;&gt;"",Q2517,R2517))))))</f>
        <v/>
      </c>
      <c r="T2517" s="56">
        <f>IF(S2517="","",IF(IFERROR(INDEX('入力'!$E$30:$E$88,MATCH(S2517,'入力'!$A$30:$A$88,0)),"")="入るお金",D2517,-D2517))</f>
        <v/>
      </c>
      <c r="U2517" s="39">
        <f>IF(L2517="","",IF(L2517&lt;&gt;1,"見出しなど",IF(N2517=1,"重なり",IF(S2517="",IF(O2517&gt;0,"数えない（直した）",IF(I2517&amp;""="1","振替",IF(A2517&amp;""="0","計算対象外","数えない"))),IF(COUNTIFS('入力'!$A$30:$A$88,S2517)=0,"一覧にない費目",IF(O2517&gt;0,"直した",IF(S2517="未分類","未分類","OK")))))))</f>
        <v/>
      </c>
    </row>
    <row r="2518">
      <c r="A2518" s="40" t="n"/>
      <c r="B2518" s="34" t="n"/>
      <c r="C2518" s="35" t="n"/>
      <c r="D2518" s="36" t="n"/>
      <c r="E2518" s="35" t="n"/>
      <c r="F2518" s="35" t="n"/>
      <c r="G2518" s="35" t="n"/>
      <c r="H2518" s="35" t="n"/>
      <c r="I2518" s="40" t="n"/>
      <c r="J2518" s="35" t="n"/>
      <c r="L2518" s="39">
        <f>IF(B2518="","",IFERROR(YEAR(B2518)*0+D2518*0+1,0))</f>
        <v/>
      </c>
      <c r="M2518" s="55">
        <f>IF(L2518&lt;&gt;1,"",IF(O2518&gt;0,IF(INDEX('分け方の表'!$O$4:$O$53,O2518)&lt;&gt;"",DATE(YEAR(INDEX('分け方の表'!$O$4:$O$53,O2518)),MONTH(INDEX('分け方の表'!$O$4:$O$53,O2518)),1),DATE(YEAR(B2518),MONTH(B2518),1)),DATE(YEAR(B2518),MONTH(B2518),1)))</f>
        <v/>
      </c>
      <c r="N2518" s="39">
        <f>IF(L2518&lt;&gt;1,"",IF(J2518="",0,IF(COUNTIFS($J$4:J2518,J2518)&gt;1,1,0)))</f>
        <v/>
      </c>
      <c r="O2518" s="39">
        <f>IF(L2518&lt;&gt;1,"",IF(J2518="",0,IFERROR(MATCH(J2518,'分け方の表'!$M$4:$M$53,0),0)))</f>
        <v/>
      </c>
      <c r="P2518" s="39">
        <f>IF(L2518&lt;&gt;1,"",IF(SUMPRODUCT((COUNTIFS(C2518,"*"&amp;'分け方の表'!$F$4:$F$23&amp;"*")&gt;0)*('分け方の表'!$F$4:$F$23&lt;&gt;"")*'分け方の表'!$I$4:$I$23)=0,99,1+COUNTIFS('分け方の表'!$I$4:$I$23,"&gt;"&amp;SUMPRODUCT((COUNTIFS(C2518,"*"&amp;'分け方の表'!$F$4:$F$23&amp;"*")&gt;0)*('分け方の表'!$F$4:$F$23&lt;&gt;"")*'分け方の表'!$I$4:$I$23))))</f>
        <v/>
      </c>
      <c r="Q2518" s="39">
        <f>IF(L2518&lt;&gt;1,"",IF(P2518&gt;=99,"",INDEX('分け方の表'!$G$4:$G$23,P2518)&amp;""))</f>
        <v/>
      </c>
      <c r="R2518" s="39">
        <f>IF(L2518&lt;&gt;1,"",IF((F2518="収入")*(G2518="給与")*(E2518&lt;&gt;"")*(COUNTIFS('分け方の表'!$J$4:$J$13,E2518)&gt;0),INDEX('分け方の表'!$K$4:$K$13,MATCH(E2518,'分け方の表'!$J$4:$J$13,0))&amp;"",IFERROR(INDEX('分け方の表'!$C$4:$C$103,MATCH(F2518&amp;"|"&amp;G2518,'分け方の表'!$D$4:$D$103,0))&amp;"",IFERROR(INDEX('分け方の表'!$C$4:$C$103,MATCH(F2518&amp;"|（ほか全部）",'分け方の表'!$D$4:$D$103,0))&amp;"","未分類"))))</f>
        <v/>
      </c>
      <c r="S2518" s="39">
        <f>IF(L2518&lt;&gt;1,"",IF(N2518=1,"",IF(IF(O2518&gt;0,INDEX('分け方の表'!$N$4:$N$53,O2518)&amp;"","")&lt;&gt;"",IF(INDEX('分け方の表'!$N$4:$N$53,O2518)="（数えない）","",INDEX('分け方の表'!$N$4:$N$53,O2518)&amp;""),IF(I2518&amp;""="1",IF((Q2518&lt;&gt;"")*(D2518&lt;0)*(IFERROR(INDEX('入力'!$E$30:$E$88,MATCH(Q2518,'入力'!$A$30:$A$88,0)),"")="貯める・増やす"),Q2518,""),IF(A2518&amp;""="0","",IF(Q2518&lt;&gt;"",Q2518,R2518))))))</f>
        <v/>
      </c>
      <c r="T2518" s="56">
        <f>IF(S2518="","",IF(IFERROR(INDEX('入力'!$E$30:$E$88,MATCH(S2518,'入力'!$A$30:$A$88,0)),"")="入るお金",D2518,-D2518))</f>
        <v/>
      </c>
      <c r="U2518" s="39">
        <f>IF(L2518="","",IF(L2518&lt;&gt;1,"見出しなど",IF(N2518=1,"重なり",IF(S2518="",IF(O2518&gt;0,"数えない（直した）",IF(I2518&amp;""="1","振替",IF(A2518&amp;""="0","計算対象外","数えない"))),IF(COUNTIFS('入力'!$A$30:$A$88,S2518)=0,"一覧にない費目",IF(O2518&gt;0,"直した",IF(S2518="未分類","未分類","OK")))))))</f>
        <v/>
      </c>
    </row>
    <row r="2519">
      <c r="A2519" s="40" t="n"/>
      <c r="B2519" s="34" t="n"/>
      <c r="C2519" s="35" t="n"/>
      <c r="D2519" s="36" t="n"/>
      <c r="E2519" s="35" t="n"/>
      <c r="F2519" s="35" t="n"/>
      <c r="G2519" s="35" t="n"/>
      <c r="H2519" s="35" t="n"/>
      <c r="I2519" s="40" t="n"/>
      <c r="J2519" s="35" t="n"/>
      <c r="L2519" s="39">
        <f>IF(B2519="","",IFERROR(YEAR(B2519)*0+D2519*0+1,0))</f>
        <v/>
      </c>
      <c r="M2519" s="55">
        <f>IF(L2519&lt;&gt;1,"",IF(O2519&gt;0,IF(INDEX('分け方の表'!$O$4:$O$53,O2519)&lt;&gt;"",DATE(YEAR(INDEX('分け方の表'!$O$4:$O$53,O2519)),MONTH(INDEX('分け方の表'!$O$4:$O$53,O2519)),1),DATE(YEAR(B2519),MONTH(B2519),1)),DATE(YEAR(B2519),MONTH(B2519),1)))</f>
        <v/>
      </c>
      <c r="N2519" s="39">
        <f>IF(L2519&lt;&gt;1,"",IF(J2519="",0,IF(COUNTIFS($J$4:J2519,J2519)&gt;1,1,0)))</f>
        <v/>
      </c>
      <c r="O2519" s="39">
        <f>IF(L2519&lt;&gt;1,"",IF(J2519="",0,IFERROR(MATCH(J2519,'分け方の表'!$M$4:$M$53,0),0)))</f>
        <v/>
      </c>
      <c r="P2519" s="39">
        <f>IF(L2519&lt;&gt;1,"",IF(SUMPRODUCT((COUNTIFS(C2519,"*"&amp;'分け方の表'!$F$4:$F$23&amp;"*")&gt;0)*('分け方の表'!$F$4:$F$23&lt;&gt;"")*'分け方の表'!$I$4:$I$23)=0,99,1+COUNTIFS('分け方の表'!$I$4:$I$23,"&gt;"&amp;SUMPRODUCT((COUNTIFS(C2519,"*"&amp;'分け方の表'!$F$4:$F$23&amp;"*")&gt;0)*('分け方の表'!$F$4:$F$23&lt;&gt;"")*'分け方の表'!$I$4:$I$23))))</f>
        <v/>
      </c>
      <c r="Q2519" s="39">
        <f>IF(L2519&lt;&gt;1,"",IF(P2519&gt;=99,"",INDEX('分け方の表'!$G$4:$G$23,P2519)&amp;""))</f>
        <v/>
      </c>
      <c r="R2519" s="39">
        <f>IF(L2519&lt;&gt;1,"",IF((F2519="収入")*(G2519="給与")*(E2519&lt;&gt;"")*(COUNTIFS('分け方の表'!$J$4:$J$13,E2519)&gt;0),INDEX('分け方の表'!$K$4:$K$13,MATCH(E2519,'分け方の表'!$J$4:$J$13,0))&amp;"",IFERROR(INDEX('分け方の表'!$C$4:$C$103,MATCH(F2519&amp;"|"&amp;G2519,'分け方の表'!$D$4:$D$103,0))&amp;"",IFERROR(INDEX('分け方の表'!$C$4:$C$103,MATCH(F2519&amp;"|（ほか全部）",'分け方の表'!$D$4:$D$103,0))&amp;"","未分類"))))</f>
        <v/>
      </c>
      <c r="S2519" s="39">
        <f>IF(L2519&lt;&gt;1,"",IF(N2519=1,"",IF(IF(O2519&gt;0,INDEX('分け方の表'!$N$4:$N$53,O2519)&amp;"","")&lt;&gt;"",IF(INDEX('分け方の表'!$N$4:$N$53,O2519)="（数えない）","",INDEX('分け方の表'!$N$4:$N$53,O2519)&amp;""),IF(I2519&amp;""="1",IF((Q2519&lt;&gt;"")*(D2519&lt;0)*(IFERROR(INDEX('入力'!$E$30:$E$88,MATCH(Q2519,'入力'!$A$30:$A$88,0)),"")="貯める・増やす"),Q2519,""),IF(A2519&amp;""="0","",IF(Q2519&lt;&gt;"",Q2519,R2519))))))</f>
        <v/>
      </c>
      <c r="T2519" s="56">
        <f>IF(S2519="","",IF(IFERROR(INDEX('入力'!$E$30:$E$88,MATCH(S2519,'入力'!$A$30:$A$88,0)),"")="入るお金",D2519,-D2519))</f>
        <v/>
      </c>
      <c r="U2519" s="39">
        <f>IF(L2519="","",IF(L2519&lt;&gt;1,"見出しなど",IF(N2519=1,"重なり",IF(S2519="",IF(O2519&gt;0,"数えない（直した）",IF(I2519&amp;""="1","振替",IF(A2519&amp;""="0","計算対象外","数えない"))),IF(COUNTIFS('入力'!$A$30:$A$88,S2519)=0,"一覧にない費目",IF(O2519&gt;0,"直した",IF(S2519="未分類","未分類","OK")))))))</f>
        <v/>
      </c>
    </row>
    <row r="2520">
      <c r="A2520" s="40" t="n"/>
      <c r="B2520" s="34" t="n"/>
      <c r="C2520" s="35" t="n"/>
      <c r="D2520" s="36" t="n"/>
      <c r="E2520" s="35" t="n"/>
      <c r="F2520" s="35" t="n"/>
      <c r="G2520" s="35" t="n"/>
      <c r="H2520" s="35" t="n"/>
      <c r="I2520" s="40" t="n"/>
      <c r="J2520" s="35" t="n"/>
      <c r="L2520" s="39">
        <f>IF(B2520="","",IFERROR(YEAR(B2520)*0+D2520*0+1,0))</f>
        <v/>
      </c>
      <c r="M2520" s="55">
        <f>IF(L2520&lt;&gt;1,"",IF(O2520&gt;0,IF(INDEX('分け方の表'!$O$4:$O$53,O2520)&lt;&gt;"",DATE(YEAR(INDEX('分け方の表'!$O$4:$O$53,O2520)),MONTH(INDEX('分け方の表'!$O$4:$O$53,O2520)),1),DATE(YEAR(B2520),MONTH(B2520),1)),DATE(YEAR(B2520),MONTH(B2520),1)))</f>
        <v/>
      </c>
      <c r="N2520" s="39">
        <f>IF(L2520&lt;&gt;1,"",IF(J2520="",0,IF(COUNTIFS($J$4:J2520,J2520)&gt;1,1,0)))</f>
        <v/>
      </c>
      <c r="O2520" s="39">
        <f>IF(L2520&lt;&gt;1,"",IF(J2520="",0,IFERROR(MATCH(J2520,'分け方の表'!$M$4:$M$53,0),0)))</f>
        <v/>
      </c>
      <c r="P2520" s="39">
        <f>IF(L2520&lt;&gt;1,"",IF(SUMPRODUCT((COUNTIFS(C2520,"*"&amp;'分け方の表'!$F$4:$F$23&amp;"*")&gt;0)*('分け方の表'!$F$4:$F$23&lt;&gt;"")*'分け方の表'!$I$4:$I$23)=0,99,1+COUNTIFS('分け方の表'!$I$4:$I$23,"&gt;"&amp;SUMPRODUCT((COUNTIFS(C2520,"*"&amp;'分け方の表'!$F$4:$F$23&amp;"*")&gt;0)*('分け方の表'!$F$4:$F$23&lt;&gt;"")*'分け方の表'!$I$4:$I$23))))</f>
        <v/>
      </c>
      <c r="Q2520" s="39">
        <f>IF(L2520&lt;&gt;1,"",IF(P2520&gt;=99,"",INDEX('分け方の表'!$G$4:$G$23,P2520)&amp;""))</f>
        <v/>
      </c>
      <c r="R2520" s="39">
        <f>IF(L2520&lt;&gt;1,"",IF((F2520="収入")*(G2520="給与")*(E2520&lt;&gt;"")*(COUNTIFS('分け方の表'!$J$4:$J$13,E2520)&gt;0),INDEX('分け方の表'!$K$4:$K$13,MATCH(E2520,'分け方の表'!$J$4:$J$13,0))&amp;"",IFERROR(INDEX('分け方の表'!$C$4:$C$103,MATCH(F2520&amp;"|"&amp;G2520,'分け方の表'!$D$4:$D$103,0))&amp;"",IFERROR(INDEX('分け方の表'!$C$4:$C$103,MATCH(F2520&amp;"|（ほか全部）",'分け方の表'!$D$4:$D$103,0))&amp;"","未分類"))))</f>
        <v/>
      </c>
      <c r="S2520" s="39">
        <f>IF(L2520&lt;&gt;1,"",IF(N2520=1,"",IF(IF(O2520&gt;0,INDEX('分け方の表'!$N$4:$N$53,O2520)&amp;"","")&lt;&gt;"",IF(INDEX('分け方の表'!$N$4:$N$53,O2520)="（数えない）","",INDEX('分け方の表'!$N$4:$N$53,O2520)&amp;""),IF(I2520&amp;""="1",IF((Q2520&lt;&gt;"")*(D2520&lt;0)*(IFERROR(INDEX('入力'!$E$30:$E$88,MATCH(Q2520,'入力'!$A$30:$A$88,0)),"")="貯める・増やす"),Q2520,""),IF(A2520&amp;""="0","",IF(Q2520&lt;&gt;"",Q2520,R2520))))))</f>
        <v/>
      </c>
      <c r="T2520" s="56">
        <f>IF(S2520="","",IF(IFERROR(INDEX('入力'!$E$30:$E$88,MATCH(S2520,'入力'!$A$30:$A$88,0)),"")="入るお金",D2520,-D2520))</f>
        <v/>
      </c>
      <c r="U2520" s="39">
        <f>IF(L2520="","",IF(L2520&lt;&gt;1,"見出しなど",IF(N2520=1,"重なり",IF(S2520="",IF(O2520&gt;0,"数えない（直した）",IF(I2520&amp;""="1","振替",IF(A2520&amp;""="0","計算対象外","数えない"))),IF(COUNTIFS('入力'!$A$30:$A$88,S2520)=0,"一覧にない費目",IF(O2520&gt;0,"直した",IF(S2520="未分類","未分類","OK")))))))</f>
        <v/>
      </c>
    </row>
    <row r="2521">
      <c r="A2521" s="40" t="n"/>
      <c r="B2521" s="34" t="n"/>
      <c r="C2521" s="35" t="n"/>
      <c r="D2521" s="36" t="n"/>
      <c r="E2521" s="35" t="n"/>
      <c r="F2521" s="35" t="n"/>
      <c r="G2521" s="35" t="n"/>
      <c r="H2521" s="35" t="n"/>
      <c r="I2521" s="40" t="n"/>
      <c r="J2521" s="35" t="n"/>
      <c r="L2521" s="39">
        <f>IF(B2521="","",IFERROR(YEAR(B2521)*0+D2521*0+1,0))</f>
        <v/>
      </c>
      <c r="M2521" s="55">
        <f>IF(L2521&lt;&gt;1,"",IF(O2521&gt;0,IF(INDEX('分け方の表'!$O$4:$O$53,O2521)&lt;&gt;"",DATE(YEAR(INDEX('分け方の表'!$O$4:$O$53,O2521)),MONTH(INDEX('分け方の表'!$O$4:$O$53,O2521)),1),DATE(YEAR(B2521),MONTH(B2521),1)),DATE(YEAR(B2521),MONTH(B2521),1)))</f>
        <v/>
      </c>
      <c r="N2521" s="39">
        <f>IF(L2521&lt;&gt;1,"",IF(J2521="",0,IF(COUNTIFS($J$4:J2521,J2521)&gt;1,1,0)))</f>
        <v/>
      </c>
      <c r="O2521" s="39">
        <f>IF(L2521&lt;&gt;1,"",IF(J2521="",0,IFERROR(MATCH(J2521,'分け方の表'!$M$4:$M$53,0),0)))</f>
        <v/>
      </c>
      <c r="P2521" s="39">
        <f>IF(L2521&lt;&gt;1,"",IF(SUMPRODUCT((COUNTIFS(C2521,"*"&amp;'分け方の表'!$F$4:$F$23&amp;"*")&gt;0)*('分け方の表'!$F$4:$F$23&lt;&gt;"")*'分け方の表'!$I$4:$I$23)=0,99,1+COUNTIFS('分け方の表'!$I$4:$I$23,"&gt;"&amp;SUMPRODUCT((COUNTIFS(C2521,"*"&amp;'分け方の表'!$F$4:$F$23&amp;"*")&gt;0)*('分け方の表'!$F$4:$F$23&lt;&gt;"")*'分け方の表'!$I$4:$I$23))))</f>
        <v/>
      </c>
      <c r="Q2521" s="39">
        <f>IF(L2521&lt;&gt;1,"",IF(P2521&gt;=99,"",INDEX('分け方の表'!$G$4:$G$23,P2521)&amp;""))</f>
        <v/>
      </c>
      <c r="R2521" s="39">
        <f>IF(L2521&lt;&gt;1,"",IF((F2521="収入")*(G2521="給与")*(E2521&lt;&gt;"")*(COUNTIFS('分け方の表'!$J$4:$J$13,E2521)&gt;0),INDEX('分け方の表'!$K$4:$K$13,MATCH(E2521,'分け方の表'!$J$4:$J$13,0))&amp;"",IFERROR(INDEX('分け方の表'!$C$4:$C$103,MATCH(F2521&amp;"|"&amp;G2521,'分け方の表'!$D$4:$D$103,0))&amp;"",IFERROR(INDEX('分け方の表'!$C$4:$C$103,MATCH(F2521&amp;"|（ほか全部）",'分け方の表'!$D$4:$D$103,0))&amp;"","未分類"))))</f>
        <v/>
      </c>
      <c r="S2521" s="39">
        <f>IF(L2521&lt;&gt;1,"",IF(N2521=1,"",IF(IF(O2521&gt;0,INDEX('分け方の表'!$N$4:$N$53,O2521)&amp;"","")&lt;&gt;"",IF(INDEX('分け方の表'!$N$4:$N$53,O2521)="（数えない）","",INDEX('分け方の表'!$N$4:$N$53,O2521)&amp;""),IF(I2521&amp;""="1",IF((Q2521&lt;&gt;"")*(D2521&lt;0)*(IFERROR(INDEX('入力'!$E$30:$E$88,MATCH(Q2521,'入力'!$A$30:$A$88,0)),"")="貯める・増やす"),Q2521,""),IF(A2521&amp;""="0","",IF(Q2521&lt;&gt;"",Q2521,R2521))))))</f>
        <v/>
      </c>
      <c r="T2521" s="56">
        <f>IF(S2521="","",IF(IFERROR(INDEX('入力'!$E$30:$E$88,MATCH(S2521,'入力'!$A$30:$A$88,0)),"")="入るお金",D2521,-D2521))</f>
        <v/>
      </c>
      <c r="U2521" s="39">
        <f>IF(L2521="","",IF(L2521&lt;&gt;1,"見出しなど",IF(N2521=1,"重なり",IF(S2521="",IF(O2521&gt;0,"数えない（直した）",IF(I2521&amp;""="1","振替",IF(A2521&amp;""="0","計算対象外","数えない"))),IF(COUNTIFS('入力'!$A$30:$A$88,S2521)=0,"一覧にない費目",IF(O2521&gt;0,"直した",IF(S2521="未分類","未分類","OK")))))))</f>
        <v/>
      </c>
    </row>
    <row r="2522">
      <c r="A2522" s="40" t="n"/>
      <c r="B2522" s="34" t="n"/>
      <c r="C2522" s="35" t="n"/>
      <c r="D2522" s="36" t="n"/>
      <c r="E2522" s="35" t="n"/>
      <c r="F2522" s="35" t="n"/>
      <c r="G2522" s="35" t="n"/>
      <c r="H2522" s="35" t="n"/>
      <c r="I2522" s="40" t="n"/>
      <c r="J2522" s="35" t="n"/>
      <c r="L2522" s="39">
        <f>IF(B2522="","",IFERROR(YEAR(B2522)*0+D2522*0+1,0))</f>
        <v/>
      </c>
      <c r="M2522" s="55">
        <f>IF(L2522&lt;&gt;1,"",IF(O2522&gt;0,IF(INDEX('分け方の表'!$O$4:$O$53,O2522)&lt;&gt;"",DATE(YEAR(INDEX('分け方の表'!$O$4:$O$53,O2522)),MONTH(INDEX('分け方の表'!$O$4:$O$53,O2522)),1),DATE(YEAR(B2522),MONTH(B2522),1)),DATE(YEAR(B2522),MONTH(B2522),1)))</f>
        <v/>
      </c>
      <c r="N2522" s="39">
        <f>IF(L2522&lt;&gt;1,"",IF(J2522="",0,IF(COUNTIFS($J$4:J2522,J2522)&gt;1,1,0)))</f>
        <v/>
      </c>
      <c r="O2522" s="39">
        <f>IF(L2522&lt;&gt;1,"",IF(J2522="",0,IFERROR(MATCH(J2522,'分け方の表'!$M$4:$M$53,0),0)))</f>
        <v/>
      </c>
      <c r="P2522" s="39">
        <f>IF(L2522&lt;&gt;1,"",IF(SUMPRODUCT((COUNTIFS(C2522,"*"&amp;'分け方の表'!$F$4:$F$23&amp;"*")&gt;0)*('分け方の表'!$F$4:$F$23&lt;&gt;"")*'分け方の表'!$I$4:$I$23)=0,99,1+COUNTIFS('分け方の表'!$I$4:$I$23,"&gt;"&amp;SUMPRODUCT((COUNTIFS(C2522,"*"&amp;'分け方の表'!$F$4:$F$23&amp;"*")&gt;0)*('分け方の表'!$F$4:$F$23&lt;&gt;"")*'分け方の表'!$I$4:$I$23))))</f>
        <v/>
      </c>
      <c r="Q2522" s="39">
        <f>IF(L2522&lt;&gt;1,"",IF(P2522&gt;=99,"",INDEX('分け方の表'!$G$4:$G$23,P2522)&amp;""))</f>
        <v/>
      </c>
      <c r="R2522" s="39">
        <f>IF(L2522&lt;&gt;1,"",IF((F2522="収入")*(G2522="給与")*(E2522&lt;&gt;"")*(COUNTIFS('分け方の表'!$J$4:$J$13,E2522)&gt;0),INDEX('分け方の表'!$K$4:$K$13,MATCH(E2522,'分け方の表'!$J$4:$J$13,0))&amp;"",IFERROR(INDEX('分け方の表'!$C$4:$C$103,MATCH(F2522&amp;"|"&amp;G2522,'分け方の表'!$D$4:$D$103,0))&amp;"",IFERROR(INDEX('分け方の表'!$C$4:$C$103,MATCH(F2522&amp;"|（ほか全部）",'分け方の表'!$D$4:$D$103,0))&amp;"","未分類"))))</f>
        <v/>
      </c>
      <c r="S2522" s="39">
        <f>IF(L2522&lt;&gt;1,"",IF(N2522=1,"",IF(IF(O2522&gt;0,INDEX('分け方の表'!$N$4:$N$53,O2522)&amp;"","")&lt;&gt;"",IF(INDEX('分け方の表'!$N$4:$N$53,O2522)="（数えない）","",INDEX('分け方の表'!$N$4:$N$53,O2522)&amp;""),IF(I2522&amp;""="1",IF((Q2522&lt;&gt;"")*(D2522&lt;0)*(IFERROR(INDEX('入力'!$E$30:$E$88,MATCH(Q2522,'入力'!$A$30:$A$88,0)),"")="貯める・増やす"),Q2522,""),IF(A2522&amp;""="0","",IF(Q2522&lt;&gt;"",Q2522,R2522))))))</f>
        <v/>
      </c>
      <c r="T2522" s="56">
        <f>IF(S2522="","",IF(IFERROR(INDEX('入力'!$E$30:$E$88,MATCH(S2522,'入力'!$A$30:$A$88,0)),"")="入るお金",D2522,-D2522))</f>
        <v/>
      </c>
      <c r="U2522" s="39">
        <f>IF(L2522="","",IF(L2522&lt;&gt;1,"見出しなど",IF(N2522=1,"重なり",IF(S2522="",IF(O2522&gt;0,"数えない（直した）",IF(I2522&amp;""="1","振替",IF(A2522&amp;""="0","計算対象外","数えない"))),IF(COUNTIFS('入力'!$A$30:$A$88,S2522)=0,"一覧にない費目",IF(O2522&gt;0,"直した",IF(S2522="未分類","未分類","OK")))))))</f>
        <v/>
      </c>
    </row>
    <row r="2523">
      <c r="A2523" s="40" t="n"/>
      <c r="B2523" s="34" t="n"/>
      <c r="C2523" s="35" t="n"/>
      <c r="D2523" s="36" t="n"/>
      <c r="E2523" s="35" t="n"/>
      <c r="F2523" s="35" t="n"/>
      <c r="G2523" s="35" t="n"/>
      <c r="H2523" s="35" t="n"/>
      <c r="I2523" s="40" t="n"/>
      <c r="J2523" s="35" t="n"/>
      <c r="L2523" s="39">
        <f>IF(B2523="","",IFERROR(YEAR(B2523)*0+D2523*0+1,0))</f>
        <v/>
      </c>
      <c r="M2523" s="55">
        <f>IF(L2523&lt;&gt;1,"",IF(O2523&gt;0,IF(INDEX('分け方の表'!$O$4:$O$53,O2523)&lt;&gt;"",DATE(YEAR(INDEX('分け方の表'!$O$4:$O$53,O2523)),MONTH(INDEX('分け方の表'!$O$4:$O$53,O2523)),1),DATE(YEAR(B2523),MONTH(B2523),1)),DATE(YEAR(B2523),MONTH(B2523),1)))</f>
        <v/>
      </c>
      <c r="N2523" s="39">
        <f>IF(L2523&lt;&gt;1,"",IF(J2523="",0,IF(COUNTIFS($J$4:J2523,J2523)&gt;1,1,0)))</f>
        <v/>
      </c>
      <c r="O2523" s="39">
        <f>IF(L2523&lt;&gt;1,"",IF(J2523="",0,IFERROR(MATCH(J2523,'分け方の表'!$M$4:$M$53,0),0)))</f>
        <v/>
      </c>
      <c r="P2523" s="39">
        <f>IF(L2523&lt;&gt;1,"",IF(SUMPRODUCT((COUNTIFS(C2523,"*"&amp;'分け方の表'!$F$4:$F$23&amp;"*")&gt;0)*('分け方の表'!$F$4:$F$23&lt;&gt;"")*'分け方の表'!$I$4:$I$23)=0,99,1+COUNTIFS('分け方の表'!$I$4:$I$23,"&gt;"&amp;SUMPRODUCT((COUNTIFS(C2523,"*"&amp;'分け方の表'!$F$4:$F$23&amp;"*")&gt;0)*('分け方の表'!$F$4:$F$23&lt;&gt;"")*'分け方の表'!$I$4:$I$23))))</f>
        <v/>
      </c>
      <c r="Q2523" s="39">
        <f>IF(L2523&lt;&gt;1,"",IF(P2523&gt;=99,"",INDEX('分け方の表'!$G$4:$G$23,P2523)&amp;""))</f>
        <v/>
      </c>
      <c r="R2523" s="39">
        <f>IF(L2523&lt;&gt;1,"",IF((F2523="収入")*(G2523="給与")*(E2523&lt;&gt;"")*(COUNTIFS('分け方の表'!$J$4:$J$13,E2523)&gt;0),INDEX('分け方の表'!$K$4:$K$13,MATCH(E2523,'分け方の表'!$J$4:$J$13,0))&amp;"",IFERROR(INDEX('分け方の表'!$C$4:$C$103,MATCH(F2523&amp;"|"&amp;G2523,'分け方の表'!$D$4:$D$103,0))&amp;"",IFERROR(INDEX('分け方の表'!$C$4:$C$103,MATCH(F2523&amp;"|（ほか全部）",'分け方の表'!$D$4:$D$103,0))&amp;"","未分類"))))</f>
        <v/>
      </c>
      <c r="S2523" s="39">
        <f>IF(L2523&lt;&gt;1,"",IF(N2523=1,"",IF(IF(O2523&gt;0,INDEX('分け方の表'!$N$4:$N$53,O2523)&amp;"","")&lt;&gt;"",IF(INDEX('分け方の表'!$N$4:$N$53,O2523)="（数えない）","",INDEX('分け方の表'!$N$4:$N$53,O2523)&amp;""),IF(I2523&amp;""="1",IF((Q2523&lt;&gt;"")*(D2523&lt;0)*(IFERROR(INDEX('入力'!$E$30:$E$88,MATCH(Q2523,'入力'!$A$30:$A$88,0)),"")="貯める・増やす"),Q2523,""),IF(A2523&amp;""="0","",IF(Q2523&lt;&gt;"",Q2523,R2523))))))</f>
        <v/>
      </c>
      <c r="T2523" s="56">
        <f>IF(S2523="","",IF(IFERROR(INDEX('入力'!$E$30:$E$88,MATCH(S2523,'入力'!$A$30:$A$88,0)),"")="入るお金",D2523,-D2523))</f>
        <v/>
      </c>
      <c r="U2523" s="39">
        <f>IF(L2523="","",IF(L2523&lt;&gt;1,"見出しなど",IF(N2523=1,"重なり",IF(S2523="",IF(O2523&gt;0,"数えない（直した）",IF(I2523&amp;""="1","振替",IF(A2523&amp;""="0","計算対象外","数えない"))),IF(COUNTIFS('入力'!$A$30:$A$88,S2523)=0,"一覧にない費目",IF(O2523&gt;0,"直した",IF(S2523="未分類","未分類","OK")))))))</f>
        <v/>
      </c>
    </row>
    <row r="2524">
      <c r="A2524" s="40" t="n"/>
      <c r="B2524" s="34" t="n"/>
      <c r="C2524" s="35" t="n"/>
      <c r="D2524" s="36" t="n"/>
      <c r="E2524" s="35" t="n"/>
      <c r="F2524" s="35" t="n"/>
      <c r="G2524" s="35" t="n"/>
      <c r="H2524" s="35" t="n"/>
      <c r="I2524" s="40" t="n"/>
      <c r="J2524" s="35" t="n"/>
      <c r="L2524" s="39">
        <f>IF(B2524="","",IFERROR(YEAR(B2524)*0+D2524*0+1,0))</f>
        <v/>
      </c>
      <c r="M2524" s="55">
        <f>IF(L2524&lt;&gt;1,"",IF(O2524&gt;0,IF(INDEX('分け方の表'!$O$4:$O$53,O2524)&lt;&gt;"",DATE(YEAR(INDEX('分け方の表'!$O$4:$O$53,O2524)),MONTH(INDEX('分け方の表'!$O$4:$O$53,O2524)),1),DATE(YEAR(B2524),MONTH(B2524),1)),DATE(YEAR(B2524),MONTH(B2524),1)))</f>
        <v/>
      </c>
      <c r="N2524" s="39">
        <f>IF(L2524&lt;&gt;1,"",IF(J2524="",0,IF(COUNTIFS($J$4:J2524,J2524)&gt;1,1,0)))</f>
        <v/>
      </c>
      <c r="O2524" s="39">
        <f>IF(L2524&lt;&gt;1,"",IF(J2524="",0,IFERROR(MATCH(J2524,'分け方の表'!$M$4:$M$53,0),0)))</f>
        <v/>
      </c>
      <c r="P2524" s="39">
        <f>IF(L2524&lt;&gt;1,"",IF(SUMPRODUCT((COUNTIFS(C2524,"*"&amp;'分け方の表'!$F$4:$F$23&amp;"*")&gt;0)*('分け方の表'!$F$4:$F$23&lt;&gt;"")*'分け方の表'!$I$4:$I$23)=0,99,1+COUNTIFS('分け方の表'!$I$4:$I$23,"&gt;"&amp;SUMPRODUCT((COUNTIFS(C2524,"*"&amp;'分け方の表'!$F$4:$F$23&amp;"*")&gt;0)*('分け方の表'!$F$4:$F$23&lt;&gt;"")*'分け方の表'!$I$4:$I$23))))</f>
        <v/>
      </c>
      <c r="Q2524" s="39">
        <f>IF(L2524&lt;&gt;1,"",IF(P2524&gt;=99,"",INDEX('分け方の表'!$G$4:$G$23,P2524)&amp;""))</f>
        <v/>
      </c>
      <c r="R2524" s="39">
        <f>IF(L2524&lt;&gt;1,"",IF((F2524="収入")*(G2524="給与")*(E2524&lt;&gt;"")*(COUNTIFS('分け方の表'!$J$4:$J$13,E2524)&gt;0),INDEX('分け方の表'!$K$4:$K$13,MATCH(E2524,'分け方の表'!$J$4:$J$13,0))&amp;"",IFERROR(INDEX('分け方の表'!$C$4:$C$103,MATCH(F2524&amp;"|"&amp;G2524,'分け方の表'!$D$4:$D$103,0))&amp;"",IFERROR(INDEX('分け方の表'!$C$4:$C$103,MATCH(F2524&amp;"|（ほか全部）",'分け方の表'!$D$4:$D$103,0))&amp;"","未分類"))))</f>
        <v/>
      </c>
      <c r="S2524" s="39">
        <f>IF(L2524&lt;&gt;1,"",IF(N2524=1,"",IF(IF(O2524&gt;0,INDEX('分け方の表'!$N$4:$N$53,O2524)&amp;"","")&lt;&gt;"",IF(INDEX('分け方の表'!$N$4:$N$53,O2524)="（数えない）","",INDEX('分け方の表'!$N$4:$N$53,O2524)&amp;""),IF(I2524&amp;""="1",IF((Q2524&lt;&gt;"")*(D2524&lt;0)*(IFERROR(INDEX('入力'!$E$30:$E$88,MATCH(Q2524,'入力'!$A$30:$A$88,0)),"")="貯める・増やす"),Q2524,""),IF(A2524&amp;""="0","",IF(Q2524&lt;&gt;"",Q2524,R2524))))))</f>
        <v/>
      </c>
      <c r="T2524" s="56">
        <f>IF(S2524="","",IF(IFERROR(INDEX('入力'!$E$30:$E$88,MATCH(S2524,'入力'!$A$30:$A$88,0)),"")="入るお金",D2524,-D2524))</f>
        <v/>
      </c>
      <c r="U2524" s="39">
        <f>IF(L2524="","",IF(L2524&lt;&gt;1,"見出しなど",IF(N2524=1,"重なり",IF(S2524="",IF(O2524&gt;0,"数えない（直した）",IF(I2524&amp;""="1","振替",IF(A2524&amp;""="0","計算対象外","数えない"))),IF(COUNTIFS('入力'!$A$30:$A$88,S2524)=0,"一覧にない費目",IF(O2524&gt;0,"直した",IF(S2524="未分類","未分類","OK")))))))</f>
        <v/>
      </c>
    </row>
    <row r="2525">
      <c r="A2525" s="40" t="n"/>
      <c r="B2525" s="34" t="n"/>
      <c r="C2525" s="35" t="n"/>
      <c r="D2525" s="36" t="n"/>
      <c r="E2525" s="35" t="n"/>
      <c r="F2525" s="35" t="n"/>
      <c r="G2525" s="35" t="n"/>
      <c r="H2525" s="35" t="n"/>
      <c r="I2525" s="40" t="n"/>
      <c r="J2525" s="35" t="n"/>
      <c r="L2525" s="39">
        <f>IF(B2525="","",IFERROR(YEAR(B2525)*0+D2525*0+1,0))</f>
        <v/>
      </c>
      <c r="M2525" s="55">
        <f>IF(L2525&lt;&gt;1,"",IF(O2525&gt;0,IF(INDEX('分け方の表'!$O$4:$O$53,O2525)&lt;&gt;"",DATE(YEAR(INDEX('分け方の表'!$O$4:$O$53,O2525)),MONTH(INDEX('分け方の表'!$O$4:$O$53,O2525)),1),DATE(YEAR(B2525),MONTH(B2525),1)),DATE(YEAR(B2525),MONTH(B2525),1)))</f>
        <v/>
      </c>
      <c r="N2525" s="39">
        <f>IF(L2525&lt;&gt;1,"",IF(J2525="",0,IF(COUNTIFS($J$4:J2525,J2525)&gt;1,1,0)))</f>
        <v/>
      </c>
      <c r="O2525" s="39">
        <f>IF(L2525&lt;&gt;1,"",IF(J2525="",0,IFERROR(MATCH(J2525,'分け方の表'!$M$4:$M$53,0),0)))</f>
        <v/>
      </c>
      <c r="P2525" s="39">
        <f>IF(L2525&lt;&gt;1,"",IF(SUMPRODUCT((COUNTIFS(C2525,"*"&amp;'分け方の表'!$F$4:$F$23&amp;"*")&gt;0)*('分け方の表'!$F$4:$F$23&lt;&gt;"")*'分け方の表'!$I$4:$I$23)=0,99,1+COUNTIFS('分け方の表'!$I$4:$I$23,"&gt;"&amp;SUMPRODUCT((COUNTIFS(C2525,"*"&amp;'分け方の表'!$F$4:$F$23&amp;"*")&gt;0)*('分け方の表'!$F$4:$F$23&lt;&gt;"")*'分け方の表'!$I$4:$I$23))))</f>
        <v/>
      </c>
      <c r="Q2525" s="39">
        <f>IF(L2525&lt;&gt;1,"",IF(P2525&gt;=99,"",INDEX('分け方の表'!$G$4:$G$23,P2525)&amp;""))</f>
        <v/>
      </c>
      <c r="R2525" s="39">
        <f>IF(L2525&lt;&gt;1,"",IF((F2525="収入")*(G2525="給与")*(E2525&lt;&gt;"")*(COUNTIFS('分け方の表'!$J$4:$J$13,E2525)&gt;0),INDEX('分け方の表'!$K$4:$K$13,MATCH(E2525,'分け方の表'!$J$4:$J$13,0))&amp;"",IFERROR(INDEX('分け方の表'!$C$4:$C$103,MATCH(F2525&amp;"|"&amp;G2525,'分け方の表'!$D$4:$D$103,0))&amp;"",IFERROR(INDEX('分け方の表'!$C$4:$C$103,MATCH(F2525&amp;"|（ほか全部）",'分け方の表'!$D$4:$D$103,0))&amp;"","未分類"))))</f>
        <v/>
      </c>
      <c r="S2525" s="39">
        <f>IF(L2525&lt;&gt;1,"",IF(N2525=1,"",IF(IF(O2525&gt;0,INDEX('分け方の表'!$N$4:$N$53,O2525)&amp;"","")&lt;&gt;"",IF(INDEX('分け方の表'!$N$4:$N$53,O2525)="（数えない）","",INDEX('分け方の表'!$N$4:$N$53,O2525)&amp;""),IF(I2525&amp;""="1",IF((Q2525&lt;&gt;"")*(D2525&lt;0)*(IFERROR(INDEX('入力'!$E$30:$E$88,MATCH(Q2525,'入力'!$A$30:$A$88,0)),"")="貯める・増やす"),Q2525,""),IF(A2525&amp;""="0","",IF(Q2525&lt;&gt;"",Q2525,R2525))))))</f>
        <v/>
      </c>
      <c r="T2525" s="56">
        <f>IF(S2525="","",IF(IFERROR(INDEX('入力'!$E$30:$E$88,MATCH(S2525,'入力'!$A$30:$A$88,0)),"")="入るお金",D2525,-D2525))</f>
        <v/>
      </c>
      <c r="U2525" s="39">
        <f>IF(L2525="","",IF(L2525&lt;&gt;1,"見出しなど",IF(N2525=1,"重なり",IF(S2525="",IF(O2525&gt;0,"数えない（直した）",IF(I2525&amp;""="1","振替",IF(A2525&amp;""="0","計算対象外","数えない"))),IF(COUNTIFS('入力'!$A$30:$A$88,S2525)=0,"一覧にない費目",IF(O2525&gt;0,"直した",IF(S2525="未分類","未分類","OK")))))))</f>
        <v/>
      </c>
    </row>
    <row r="2526">
      <c r="A2526" s="40" t="n"/>
      <c r="B2526" s="34" t="n"/>
      <c r="C2526" s="35" t="n"/>
      <c r="D2526" s="36" t="n"/>
      <c r="E2526" s="35" t="n"/>
      <c r="F2526" s="35" t="n"/>
      <c r="G2526" s="35" t="n"/>
      <c r="H2526" s="35" t="n"/>
      <c r="I2526" s="40" t="n"/>
      <c r="J2526" s="35" t="n"/>
      <c r="L2526" s="39">
        <f>IF(B2526="","",IFERROR(YEAR(B2526)*0+D2526*0+1,0))</f>
        <v/>
      </c>
      <c r="M2526" s="55">
        <f>IF(L2526&lt;&gt;1,"",IF(O2526&gt;0,IF(INDEX('分け方の表'!$O$4:$O$53,O2526)&lt;&gt;"",DATE(YEAR(INDEX('分け方の表'!$O$4:$O$53,O2526)),MONTH(INDEX('分け方の表'!$O$4:$O$53,O2526)),1),DATE(YEAR(B2526),MONTH(B2526),1)),DATE(YEAR(B2526),MONTH(B2526),1)))</f>
        <v/>
      </c>
      <c r="N2526" s="39">
        <f>IF(L2526&lt;&gt;1,"",IF(J2526="",0,IF(COUNTIFS($J$4:J2526,J2526)&gt;1,1,0)))</f>
        <v/>
      </c>
      <c r="O2526" s="39">
        <f>IF(L2526&lt;&gt;1,"",IF(J2526="",0,IFERROR(MATCH(J2526,'分け方の表'!$M$4:$M$53,0),0)))</f>
        <v/>
      </c>
      <c r="P2526" s="39">
        <f>IF(L2526&lt;&gt;1,"",IF(SUMPRODUCT((COUNTIFS(C2526,"*"&amp;'分け方の表'!$F$4:$F$23&amp;"*")&gt;0)*('分け方の表'!$F$4:$F$23&lt;&gt;"")*'分け方の表'!$I$4:$I$23)=0,99,1+COUNTIFS('分け方の表'!$I$4:$I$23,"&gt;"&amp;SUMPRODUCT((COUNTIFS(C2526,"*"&amp;'分け方の表'!$F$4:$F$23&amp;"*")&gt;0)*('分け方の表'!$F$4:$F$23&lt;&gt;"")*'分け方の表'!$I$4:$I$23))))</f>
        <v/>
      </c>
      <c r="Q2526" s="39">
        <f>IF(L2526&lt;&gt;1,"",IF(P2526&gt;=99,"",INDEX('分け方の表'!$G$4:$G$23,P2526)&amp;""))</f>
        <v/>
      </c>
      <c r="R2526" s="39">
        <f>IF(L2526&lt;&gt;1,"",IF((F2526="収入")*(G2526="給与")*(E2526&lt;&gt;"")*(COUNTIFS('分け方の表'!$J$4:$J$13,E2526)&gt;0),INDEX('分け方の表'!$K$4:$K$13,MATCH(E2526,'分け方の表'!$J$4:$J$13,0))&amp;"",IFERROR(INDEX('分け方の表'!$C$4:$C$103,MATCH(F2526&amp;"|"&amp;G2526,'分け方の表'!$D$4:$D$103,0))&amp;"",IFERROR(INDEX('分け方の表'!$C$4:$C$103,MATCH(F2526&amp;"|（ほか全部）",'分け方の表'!$D$4:$D$103,0))&amp;"","未分類"))))</f>
        <v/>
      </c>
      <c r="S2526" s="39">
        <f>IF(L2526&lt;&gt;1,"",IF(N2526=1,"",IF(IF(O2526&gt;0,INDEX('分け方の表'!$N$4:$N$53,O2526)&amp;"","")&lt;&gt;"",IF(INDEX('分け方の表'!$N$4:$N$53,O2526)="（数えない）","",INDEX('分け方の表'!$N$4:$N$53,O2526)&amp;""),IF(I2526&amp;""="1",IF((Q2526&lt;&gt;"")*(D2526&lt;0)*(IFERROR(INDEX('入力'!$E$30:$E$88,MATCH(Q2526,'入力'!$A$30:$A$88,0)),"")="貯める・増やす"),Q2526,""),IF(A2526&amp;""="0","",IF(Q2526&lt;&gt;"",Q2526,R2526))))))</f>
        <v/>
      </c>
      <c r="T2526" s="56">
        <f>IF(S2526="","",IF(IFERROR(INDEX('入力'!$E$30:$E$88,MATCH(S2526,'入力'!$A$30:$A$88,0)),"")="入るお金",D2526,-D2526))</f>
        <v/>
      </c>
      <c r="U2526" s="39">
        <f>IF(L2526="","",IF(L2526&lt;&gt;1,"見出しなど",IF(N2526=1,"重なり",IF(S2526="",IF(O2526&gt;0,"数えない（直した）",IF(I2526&amp;""="1","振替",IF(A2526&amp;""="0","計算対象外","数えない"))),IF(COUNTIFS('入力'!$A$30:$A$88,S2526)=0,"一覧にない費目",IF(O2526&gt;0,"直した",IF(S2526="未分類","未分類","OK")))))))</f>
        <v/>
      </c>
    </row>
    <row r="2527">
      <c r="A2527" s="40" t="n"/>
      <c r="B2527" s="34" t="n"/>
      <c r="C2527" s="35" t="n"/>
      <c r="D2527" s="36" t="n"/>
      <c r="E2527" s="35" t="n"/>
      <c r="F2527" s="35" t="n"/>
      <c r="G2527" s="35" t="n"/>
      <c r="H2527" s="35" t="n"/>
      <c r="I2527" s="40" t="n"/>
      <c r="J2527" s="35" t="n"/>
      <c r="L2527" s="39">
        <f>IF(B2527="","",IFERROR(YEAR(B2527)*0+D2527*0+1,0))</f>
        <v/>
      </c>
      <c r="M2527" s="55">
        <f>IF(L2527&lt;&gt;1,"",IF(O2527&gt;0,IF(INDEX('分け方の表'!$O$4:$O$53,O2527)&lt;&gt;"",DATE(YEAR(INDEX('分け方の表'!$O$4:$O$53,O2527)),MONTH(INDEX('分け方の表'!$O$4:$O$53,O2527)),1),DATE(YEAR(B2527),MONTH(B2527),1)),DATE(YEAR(B2527),MONTH(B2527),1)))</f>
        <v/>
      </c>
      <c r="N2527" s="39">
        <f>IF(L2527&lt;&gt;1,"",IF(J2527="",0,IF(COUNTIFS($J$4:J2527,J2527)&gt;1,1,0)))</f>
        <v/>
      </c>
      <c r="O2527" s="39">
        <f>IF(L2527&lt;&gt;1,"",IF(J2527="",0,IFERROR(MATCH(J2527,'分け方の表'!$M$4:$M$53,0),0)))</f>
        <v/>
      </c>
      <c r="P2527" s="39">
        <f>IF(L2527&lt;&gt;1,"",IF(SUMPRODUCT((COUNTIFS(C2527,"*"&amp;'分け方の表'!$F$4:$F$23&amp;"*")&gt;0)*('分け方の表'!$F$4:$F$23&lt;&gt;"")*'分け方の表'!$I$4:$I$23)=0,99,1+COUNTIFS('分け方の表'!$I$4:$I$23,"&gt;"&amp;SUMPRODUCT((COUNTIFS(C2527,"*"&amp;'分け方の表'!$F$4:$F$23&amp;"*")&gt;0)*('分け方の表'!$F$4:$F$23&lt;&gt;"")*'分け方の表'!$I$4:$I$23))))</f>
        <v/>
      </c>
      <c r="Q2527" s="39">
        <f>IF(L2527&lt;&gt;1,"",IF(P2527&gt;=99,"",INDEX('分け方の表'!$G$4:$G$23,P2527)&amp;""))</f>
        <v/>
      </c>
      <c r="R2527" s="39">
        <f>IF(L2527&lt;&gt;1,"",IF((F2527="収入")*(G2527="給与")*(E2527&lt;&gt;"")*(COUNTIFS('分け方の表'!$J$4:$J$13,E2527)&gt;0),INDEX('分け方の表'!$K$4:$K$13,MATCH(E2527,'分け方の表'!$J$4:$J$13,0))&amp;"",IFERROR(INDEX('分け方の表'!$C$4:$C$103,MATCH(F2527&amp;"|"&amp;G2527,'分け方の表'!$D$4:$D$103,0))&amp;"",IFERROR(INDEX('分け方の表'!$C$4:$C$103,MATCH(F2527&amp;"|（ほか全部）",'分け方の表'!$D$4:$D$103,0))&amp;"","未分類"))))</f>
        <v/>
      </c>
      <c r="S2527" s="39">
        <f>IF(L2527&lt;&gt;1,"",IF(N2527=1,"",IF(IF(O2527&gt;0,INDEX('分け方の表'!$N$4:$N$53,O2527)&amp;"","")&lt;&gt;"",IF(INDEX('分け方の表'!$N$4:$N$53,O2527)="（数えない）","",INDEX('分け方の表'!$N$4:$N$53,O2527)&amp;""),IF(I2527&amp;""="1",IF((Q2527&lt;&gt;"")*(D2527&lt;0)*(IFERROR(INDEX('入力'!$E$30:$E$88,MATCH(Q2527,'入力'!$A$30:$A$88,0)),"")="貯める・増やす"),Q2527,""),IF(A2527&amp;""="0","",IF(Q2527&lt;&gt;"",Q2527,R2527))))))</f>
        <v/>
      </c>
      <c r="T2527" s="56">
        <f>IF(S2527="","",IF(IFERROR(INDEX('入力'!$E$30:$E$88,MATCH(S2527,'入力'!$A$30:$A$88,0)),"")="入るお金",D2527,-D2527))</f>
        <v/>
      </c>
      <c r="U2527" s="39">
        <f>IF(L2527="","",IF(L2527&lt;&gt;1,"見出しなど",IF(N2527=1,"重なり",IF(S2527="",IF(O2527&gt;0,"数えない（直した）",IF(I2527&amp;""="1","振替",IF(A2527&amp;""="0","計算対象外","数えない"))),IF(COUNTIFS('入力'!$A$30:$A$88,S2527)=0,"一覧にない費目",IF(O2527&gt;0,"直した",IF(S2527="未分類","未分類","OK")))))))</f>
        <v/>
      </c>
    </row>
    <row r="2528">
      <c r="A2528" s="40" t="n"/>
      <c r="B2528" s="34" t="n"/>
      <c r="C2528" s="35" t="n"/>
      <c r="D2528" s="36" t="n"/>
      <c r="E2528" s="35" t="n"/>
      <c r="F2528" s="35" t="n"/>
      <c r="G2528" s="35" t="n"/>
      <c r="H2528" s="35" t="n"/>
      <c r="I2528" s="40" t="n"/>
      <c r="J2528" s="35" t="n"/>
      <c r="L2528" s="39">
        <f>IF(B2528="","",IFERROR(YEAR(B2528)*0+D2528*0+1,0))</f>
        <v/>
      </c>
      <c r="M2528" s="55">
        <f>IF(L2528&lt;&gt;1,"",IF(O2528&gt;0,IF(INDEX('分け方の表'!$O$4:$O$53,O2528)&lt;&gt;"",DATE(YEAR(INDEX('分け方の表'!$O$4:$O$53,O2528)),MONTH(INDEX('分け方の表'!$O$4:$O$53,O2528)),1),DATE(YEAR(B2528),MONTH(B2528),1)),DATE(YEAR(B2528),MONTH(B2528),1)))</f>
        <v/>
      </c>
      <c r="N2528" s="39">
        <f>IF(L2528&lt;&gt;1,"",IF(J2528="",0,IF(COUNTIFS($J$4:J2528,J2528)&gt;1,1,0)))</f>
        <v/>
      </c>
      <c r="O2528" s="39">
        <f>IF(L2528&lt;&gt;1,"",IF(J2528="",0,IFERROR(MATCH(J2528,'分け方の表'!$M$4:$M$53,0),0)))</f>
        <v/>
      </c>
      <c r="P2528" s="39">
        <f>IF(L2528&lt;&gt;1,"",IF(SUMPRODUCT((COUNTIFS(C2528,"*"&amp;'分け方の表'!$F$4:$F$23&amp;"*")&gt;0)*('分け方の表'!$F$4:$F$23&lt;&gt;"")*'分け方の表'!$I$4:$I$23)=0,99,1+COUNTIFS('分け方の表'!$I$4:$I$23,"&gt;"&amp;SUMPRODUCT((COUNTIFS(C2528,"*"&amp;'分け方の表'!$F$4:$F$23&amp;"*")&gt;0)*('分け方の表'!$F$4:$F$23&lt;&gt;"")*'分け方の表'!$I$4:$I$23))))</f>
        <v/>
      </c>
      <c r="Q2528" s="39">
        <f>IF(L2528&lt;&gt;1,"",IF(P2528&gt;=99,"",INDEX('分け方の表'!$G$4:$G$23,P2528)&amp;""))</f>
        <v/>
      </c>
      <c r="R2528" s="39">
        <f>IF(L2528&lt;&gt;1,"",IF((F2528="収入")*(G2528="給与")*(E2528&lt;&gt;"")*(COUNTIFS('分け方の表'!$J$4:$J$13,E2528)&gt;0),INDEX('分け方の表'!$K$4:$K$13,MATCH(E2528,'分け方の表'!$J$4:$J$13,0))&amp;"",IFERROR(INDEX('分け方の表'!$C$4:$C$103,MATCH(F2528&amp;"|"&amp;G2528,'分け方の表'!$D$4:$D$103,0))&amp;"",IFERROR(INDEX('分け方の表'!$C$4:$C$103,MATCH(F2528&amp;"|（ほか全部）",'分け方の表'!$D$4:$D$103,0))&amp;"","未分類"))))</f>
        <v/>
      </c>
      <c r="S2528" s="39">
        <f>IF(L2528&lt;&gt;1,"",IF(N2528=1,"",IF(IF(O2528&gt;0,INDEX('分け方の表'!$N$4:$N$53,O2528)&amp;"","")&lt;&gt;"",IF(INDEX('分け方の表'!$N$4:$N$53,O2528)="（数えない）","",INDEX('分け方の表'!$N$4:$N$53,O2528)&amp;""),IF(I2528&amp;""="1",IF((Q2528&lt;&gt;"")*(D2528&lt;0)*(IFERROR(INDEX('入力'!$E$30:$E$88,MATCH(Q2528,'入力'!$A$30:$A$88,0)),"")="貯める・増やす"),Q2528,""),IF(A2528&amp;""="0","",IF(Q2528&lt;&gt;"",Q2528,R2528))))))</f>
        <v/>
      </c>
      <c r="T2528" s="56">
        <f>IF(S2528="","",IF(IFERROR(INDEX('入力'!$E$30:$E$88,MATCH(S2528,'入力'!$A$30:$A$88,0)),"")="入るお金",D2528,-D2528))</f>
        <v/>
      </c>
      <c r="U2528" s="39">
        <f>IF(L2528="","",IF(L2528&lt;&gt;1,"見出しなど",IF(N2528=1,"重なり",IF(S2528="",IF(O2528&gt;0,"数えない（直した）",IF(I2528&amp;""="1","振替",IF(A2528&amp;""="0","計算対象外","数えない"))),IF(COUNTIFS('入力'!$A$30:$A$88,S2528)=0,"一覧にない費目",IF(O2528&gt;0,"直した",IF(S2528="未分類","未分類","OK")))))))</f>
        <v/>
      </c>
    </row>
    <row r="2529">
      <c r="A2529" s="40" t="n"/>
      <c r="B2529" s="34" t="n"/>
      <c r="C2529" s="35" t="n"/>
      <c r="D2529" s="36" t="n"/>
      <c r="E2529" s="35" t="n"/>
      <c r="F2529" s="35" t="n"/>
      <c r="G2529" s="35" t="n"/>
      <c r="H2529" s="35" t="n"/>
      <c r="I2529" s="40" t="n"/>
      <c r="J2529" s="35" t="n"/>
      <c r="L2529" s="39">
        <f>IF(B2529="","",IFERROR(YEAR(B2529)*0+D2529*0+1,0))</f>
        <v/>
      </c>
      <c r="M2529" s="55">
        <f>IF(L2529&lt;&gt;1,"",IF(O2529&gt;0,IF(INDEX('分け方の表'!$O$4:$O$53,O2529)&lt;&gt;"",DATE(YEAR(INDEX('分け方の表'!$O$4:$O$53,O2529)),MONTH(INDEX('分け方の表'!$O$4:$O$53,O2529)),1),DATE(YEAR(B2529),MONTH(B2529),1)),DATE(YEAR(B2529),MONTH(B2529),1)))</f>
        <v/>
      </c>
      <c r="N2529" s="39">
        <f>IF(L2529&lt;&gt;1,"",IF(J2529="",0,IF(COUNTIFS($J$4:J2529,J2529)&gt;1,1,0)))</f>
        <v/>
      </c>
      <c r="O2529" s="39">
        <f>IF(L2529&lt;&gt;1,"",IF(J2529="",0,IFERROR(MATCH(J2529,'分け方の表'!$M$4:$M$53,0),0)))</f>
        <v/>
      </c>
      <c r="P2529" s="39">
        <f>IF(L2529&lt;&gt;1,"",IF(SUMPRODUCT((COUNTIFS(C2529,"*"&amp;'分け方の表'!$F$4:$F$23&amp;"*")&gt;0)*('分け方の表'!$F$4:$F$23&lt;&gt;"")*'分け方の表'!$I$4:$I$23)=0,99,1+COUNTIFS('分け方の表'!$I$4:$I$23,"&gt;"&amp;SUMPRODUCT((COUNTIFS(C2529,"*"&amp;'分け方の表'!$F$4:$F$23&amp;"*")&gt;0)*('分け方の表'!$F$4:$F$23&lt;&gt;"")*'分け方の表'!$I$4:$I$23))))</f>
        <v/>
      </c>
      <c r="Q2529" s="39">
        <f>IF(L2529&lt;&gt;1,"",IF(P2529&gt;=99,"",INDEX('分け方の表'!$G$4:$G$23,P2529)&amp;""))</f>
        <v/>
      </c>
      <c r="R2529" s="39">
        <f>IF(L2529&lt;&gt;1,"",IF((F2529="収入")*(G2529="給与")*(E2529&lt;&gt;"")*(COUNTIFS('分け方の表'!$J$4:$J$13,E2529)&gt;0),INDEX('分け方の表'!$K$4:$K$13,MATCH(E2529,'分け方の表'!$J$4:$J$13,0))&amp;"",IFERROR(INDEX('分け方の表'!$C$4:$C$103,MATCH(F2529&amp;"|"&amp;G2529,'分け方の表'!$D$4:$D$103,0))&amp;"",IFERROR(INDEX('分け方の表'!$C$4:$C$103,MATCH(F2529&amp;"|（ほか全部）",'分け方の表'!$D$4:$D$103,0))&amp;"","未分類"))))</f>
        <v/>
      </c>
      <c r="S2529" s="39">
        <f>IF(L2529&lt;&gt;1,"",IF(N2529=1,"",IF(IF(O2529&gt;0,INDEX('分け方の表'!$N$4:$N$53,O2529)&amp;"","")&lt;&gt;"",IF(INDEX('分け方の表'!$N$4:$N$53,O2529)="（数えない）","",INDEX('分け方の表'!$N$4:$N$53,O2529)&amp;""),IF(I2529&amp;""="1",IF((Q2529&lt;&gt;"")*(D2529&lt;0)*(IFERROR(INDEX('入力'!$E$30:$E$88,MATCH(Q2529,'入力'!$A$30:$A$88,0)),"")="貯める・増やす"),Q2529,""),IF(A2529&amp;""="0","",IF(Q2529&lt;&gt;"",Q2529,R2529))))))</f>
        <v/>
      </c>
      <c r="T2529" s="56">
        <f>IF(S2529="","",IF(IFERROR(INDEX('入力'!$E$30:$E$88,MATCH(S2529,'入力'!$A$30:$A$88,0)),"")="入るお金",D2529,-D2529))</f>
        <v/>
      </c>
      <c r="U2529" s="39">
        <f>IF(L2529="","",IF(L2529&lt;&gt;1,"見出しなど",IF(N2529=1,"重なり",IF(S2529="",IF(O2529&gt;0,"数えない（直した）",IF(I2529&amp;""="1","振替",IF(A2529&amp;""="0","計算対象外","数えない"))),IF(COUNTIFS('入力'!$A$30:$A$88,S2529)=0,"一覧にない費目",IF(O2529&gt;0,"直した",IF(S2529="未分類","未分類","OK")))))))</f>
        <v/>
      </c>
    </row>
    <row r="2530">
      <c r="A2530" s="40" t="n"/>
      <c r="B2530" s="34" t="n"/>
      <c r="C2530" s="35" t="n"/>
      <c r="D2530" s="36" t="n"/>
      <c r="E2530" s="35" t="n"/>
      <c r="F2530" s="35" t="n"/>
      <c r="G2530" s="35" t="n"/>
      <c r="H2530" s="35" t="n"/>
      <c r="I2530" s="40" t="n"/>
      <c r="J2530" s="35" t="n"/>
      <c r="L2530" s="39">
        <f>IF(B2530="","",IFERROR(YEAR(B2530)*0+D2530*0+1,0))</f>
        <v/>
      </c>
      <c r="M2530" s="55">
        <f>IF(L2530&lt;&gt;1,"",IF(O2530&gt;0,IF(INDEX('分け方の表'!$O$4:$O$53,O2530)&lt;&gt;"",DATE(YEAR(INDEX('分け方の表'!$O$4:$O$53,O2530)),MONTH(INDEX('分け方の表'!$O$4:$O$53,O2530)),1),DATE(YEAR(B2530),MONTH(B2530),1)),DATE(YEAR(B2530),MONTH(B2530),1)))</f>
        <v/>
      </c>
      <c r="N2530" s="39">
        <f>IF(L2530&lt;&gt;1,"",IF(J2530="",0,IF(COUNTIFS($J$4:J2530,J2530)&gt;1,1,0)))</f>
        <v/>
      </c>
      <c r="O2530" s="39">
        <f>IF(L2530&lt;&gt;1,"",IF(J2530="",0,IFERROR(MATCH(J2530,'分け方の表'!$M$4:$M$53,0),0)))</f>
        <v/>
      </c>
      <c r="P2530" s="39">
        <f>IF(L2530&lt;&gt;1,"",IF(SUMPRODUCT((COUNTIFS(C2530,"*"&amp;'分け方の表'!$F$4:$F$23&amp;"*")&gt;0)*('分け方の表'!$F$4:$F$23&lt;&gt;"")*'分け方の表'!$I$4:$I$23)=0,99,1+COUNTIFS('分け方の表'!$I$4:$I$23,"&gt;"&amp;SUMPRODUCT((COUNTIFS(C2530,"*"&amp;'分け方の表'!$F$4:$F$23&amp;"*")&gt;0)*('分け方の表'!$F$4:$F$23&lt;&gt;"")*'分け方の表'!$I$4:$I$23))))</f>
        <v/>
      </c>
      <c r="Q2530" s="39">
        <f>IF(L2530&lt;&gt;1,"",IF(P2530&gt;=99,"",INDEX('分け方の表'!$G$4:$G$23,P2530)&amp;""))</f>
        <v/>
      </c>
      <c r="R2530" s="39">
        <f>IF(L2530&lt;&gt;1,"",IF((F2530="収入")*(G2530="給与")*(E2530&lt;&gt;"")*(COUNTIFS('分け方の表'!$J$4:$J$13,E2530)&gt;0),INDEX('分け方の表'!$K$4:$K$13,MATCH(E2530,'分け方の表'!$J$4:$J$13,0))&amp;"",IFERROR(INDEX('分け方の表'!$C$4:$C$103,MATCH(F2530&amp;"|"&amp;G2530,'分け方の表'!$D$4:$D$103,0))&amp;"",IFERROR(INDEX('分け方の表'!$C$4:$C$103,MATCH(F2530&amp;"|（ほか全部）",'分け方の表'!$D$4:$D$103,0))&amp;"","未分類"))))</f>
        <v/>
      </c>
      <c r="S2530" s="39">
        <f>IF(L2530&lt;&gt;1,"",IF(N2530=1,"",IF(IF(O2530&gt;0,INDEX('分け方の表'!$N$4:$N$53,O2530)&amp;"","")&lt;&gt;"",IF(INDEX('分け方の表'!$N$4:$N$53,O2530)="（数えない）","",INDEX('分け方の表'!$N$4:$N$53,O2530)&amp;""),IF(I2530&amp;""="1",IF((Q2530&lt;&gt;"")*(D2530&lt;0)*(IFERROR(INDEX('入力'!$E$30:$E$88,MATCH(Q2530,'入力'!$A$30:$A$88,0)),"")="貯める・増やす"),Q2530,""),IF(A2530&amp;""="0","",IF(Q2530&lt;&gt;"",Q2530,R2530))))))</f>
        <v/>
      </c>
      <c r="T2530" s="56">
        <f>IF(S2530="","",IF(IFERROR(INDEX('入力'!$E$30:$E$88,MATCH(S2530,'入力'!$A$30:$A$88,0)),"")="入るお金",D2530,-D2530))</f>
        <v/>
      </c>
      <c r="U2530" s="39">
        <f>IF(L2530="","",IF(L2530&lt;&gt;1,"見出しなど",IF(N2530=1,"重なり",IF(S2530="",IF(O2530&gt;0,"数えない（直した）",IF(I2530&amp;""="1","振替",IF(A2530&amp;""="0","計算対象外","数えない"))),IF(COUNTIFS('入力'!$A$30:$A$88,S2530)=0,"一覧にない費目",IF(O2530&gt;0,"直した",IF(S2530="未分類","未分類","OK")))))))</f>
        <v/>
      </c>
    </row>
    <row r="2531">
      <c r="A2531" s="40" t="n"/>
      <c r="B2531" s="34" t="n"/>
      <c r="C2531" s="35" t="n"/>
      <c r="D2531" s="36" t="n"/>
      <c r="E2531" s="35" t="n"/>
      <c r="F2531" s="35" t="n"/>
      <c r="G2531" s="35" t="n"/>
      <c r="H2531" s="35" t="n"/>
      <c r="I2531" s="40" t="n"/>
      <c r="J2531" s="35" t="n"/>
      <c r="L2531" s="39">
        <f>IF(B2531="","",IFERROR(YEAR(B2531)*0+D2531*0+1,0))</f>
        <v/>
      </c>
      <c r="M2531" s="55">
        <f>IF(L2531&lt;&gt;1,"",IF(O2531&gt;0,IF(INDEX('分け方の表'!$O$4:$O$53,O2531)&lt;&gt;"",DATE(YEAR(INDEX('分け方の表'!$O$4:$O$53,O2531)),MONTH(INDEX('分け方の表'!$O$4:$O$53,O2531)),1),DATE(YEAR(B2531),MONTH(B2531),1)),DATE(YEAR(B2531),MONTH(B2531),1)))</f>
        <v/>
      </c>
      <c r="N2531" s="39">
        <f>IF(L2531&lt;&gt;1,"",IF(J2531="",0,IF(COUNTIFS($J$4:J2531,J2531)&gt;1,1,0)))</f>
        <v/>
      </c>
      <c r="O2531" s="39">
        <f>IF(L2531&lt;&gt;1,"",IF(J2531="",0,IFERROR(MATCH(J2531,'分け方の表'!$M$4:$M$53,0),0)))</f>
        <v/>
      </c>
      <c r="P2531" s="39">
        <f>IF(L2531&lt;&gt;1,"",IF(SUMPRODUCT((COUNTIFS(C2531,"*"&amp;'分け方の表'!$F$4:$F$23&amp;"*")&gt;0)*('分け方の表'!$F$4:$F$23&lt;&gt;"")*'分け方の表'!$I$4:$I$23)=0,99,1+COUNTIFS('分け方の表'!$I$4:$I$23,"&gt;"&amp;SUMPRODUCT((COUNTIFS(C2531,"*"&amp;'分け方の表'!$F$4:$F$23&amp;"*")&gt;0)*('分け方の表'!$F$4:$F$23&lt;&gt;"")*'分け方の表'!$I$4:$I$23))))</f>
        <v/>
      </c>
      <c r="Q2531" s="39">
        <f>IF(L2531&lt;&gt;1,"",IF(P2531&gt;=99,"",INDEX('分け方の表'!$G$4:$G$23,P2531)&amp;""))</f>
        <v/>
      </c>
      <c r="R2531" s="39">
        <f>IF(L2531&lt;&gt;1,"",IF((F2531="収入")*(G2531="給与")*(E2531&lt;&gt;"")*(COUNTIFS('分け方の表'!$J$4:$J$13,E2531)&gt;0),INDEX('分け方の表'!$K$4:$K$13,MATCH(E2531,'分け方の表'!$J$4:$J$13,0))&amp;"",IFERROR(INDEX('分け方の表'!$C$4:$C$103,MATCH(F2531&amp;"|"&amp;G2531,'分け方の表'!$D$4:$D$103,0))&amp;"",IFERROR(INDEX('分け方の表'!$C$4:$C$103,MATCH(F2531&amp;"|（ほか全部）",'分け方の表'!$D$4:$D$103,0))&amp;"","未分類"))))</f>
        <v/>
      </c>
      <c r="S2531" s="39">
        <f>IF(L2531&lt;&gt;1,"",IF(N2531=1,"",IF(IF(O2531&gt;0,INDEX('分け方の表'!$N$4:$N$53,O2531)&amp;"","")&lt;&gt;"",IF(INDEX('分け方の表'!$N$4:$N$53,O2531)="（数えない）","",INDEX('分け方の表'!$N$4:$N$53,O2531)&amp;""),IF(I2531&amp;""="1",IF((Q2531&lt;&gt;"")*(D2531&lt;0)*(IFERROR(INDEX('入力'!$E$30:$E$88,MATCH(Q2531,'入力'!$A$30:$A$88,0)),"")="貯める・増やす"),Q2531,""),IF(A2531&amp;""="0","",IF(Q2531&lt;&gt;"",Q2531,R2531))))))</f>
        <v/>
      </c>
      <c r="T2531" s="56">
        <f>IF(S2531="","",IF(IFERROR(INDEX('入力'!$E$30:$E$88,MATCH(S2531,'入力'!$A$30:$A$88,0)),"")="入るお金",D2531,-D2531))</f>
        <v/>
      </c>
      <c r="U2531" s="39">
        <f>IF(L2531="","",IF(L2531&lt;&gt;1,"見出しなど",IF(N2531=1,"重なり",IF(S2531="",IF(O2531&gt;0,"数えない（直した）",IF(I2531&amp;""="1","振替",IF(A2531&amp;""="0","計算対象外","数えない"))),IF(COUNTIFS('入力'!$A$30:$A$88,S2531)=0,"一覧にない費目",IF(O2531&gt;0,"直した",IF(S2531="未分類","未分類","OK")))))))</f>
        <v/>
      </c>
    </row>
    <row r="2532">
      <c r="A2532" s="40" t="n"/>
      <c r="B2532" s="34" t="n"/>
      <c r="C2532" s="35" t="n"/>
      <c r="D2532" s="36" t="n"/>
      <c r="E2532" s="35" t="n"/>
      <c r="F2532" s="35" t="n"/>
      <c r="G2532" s="35" t="n"/>
      <c r="H2532" s="35" t="n"/>
      <c r="I2532" s="40" t="n"/>
      <c r="J2532" s="35" t="n"/>
      <c r="L2532" s="39">
        <f>IF(B2532="","",IFERROR(YEAR(B2532)*0+D2532*0+1,0))</f>
        <v/>
      </c>
      <c r="M2532" s="55">
        <f>IF(L2532&lt;&gt;1,"",IF(O2532&gt;0,IF(INDEX('分け方の表'!$O$4:$O$53,O2532)&lt;&gt;"",DATE(YEAR(INDEX('分け方の表'!$O$4:$O$53,O2532)),MONTH(INDEX('分け方の表'!$O$4:$O$53,O2532)),1),DATE(YEAR(B2532),MONTH(B2532),1)),DATE(YEAR(B2532),MONTH(B2532),1)))</f>
        <v/>
      </c>
      <c r="N2532" s="39">
        <f>IF(L2532&lt;&gt;1,"",IF(J2532="",0,IF(COUNTIFS($J$4:J2532,J2532)&gt;1,1,0)))</f>
        <v/>
      </c>
      <c r="O2532" s="39">
        <f>IF(L2532&lt;&gt;1,"",IF(J2532="",0,IFERROR(MATCH(J2532,'分け方の表'!$M$4:$M$53,0),0)))</f>
        <v/>
      </c>
      <c r="P2532" s="39">
        <f>IF(L2532&lt;&gt;1,"",IF(SUMPRODUCT((COUNTIFS(C2532,"*"&amp;'分け方の表'!$F$4:$F$23&amp;"*")&gt;0)*('分け方の表'!$F$4:$F$23&lt;&gt;"")*'分け方の表'!$I$4:$I$23)=0,99,1+COUNTIFS('分け方の表'!$I$4:$I$23,"&gt;"&amp;SUMPRODUCT((COUNTIFS(C2532,"*"&amp;'分け方の表'!$F$4:$F$23&amp;"*")&gt;0)*('分け方の表'!$F$4:$F$23&lt;&gt;"")*'分け方の表'!$I$4:$I$23))))</f>
        <v/>
      </c>
      <c r="Q2532" s="39">
        <f>IF(L2532&lt;&gt;1,"",IF(P2532&gt;=99,"",INDEX('分け方の表'!$G$4:$G$23,P2532)&amp;""))</f>
        <v/>
      </c>
      <c r="R2532" s="39">
        <f>IF(L2532&lt;&gt;1,"",IF((F2532="収入")*(G2532="給与")*(E2532&lt;&gt;"")*(COUNTIFS('分け方の表'!$J$4:$J$13,E2532)&gt;0),INDEX('分け方の表'!$K$4:$K$13,MATCH(E2532,'分け方の表'!$J$4:$J$13,0))&amp;"",IFERROR(INDEX('分け方の表'!$C$4:$C$103,MATCH(F2532&amp;"|"&amp;G2532,'分け方の表'!$D$4:$D$103,0))&amp;"",IFERROR(INDEX('分け方の表'!$C$4:$C$103,MATCH(F2532&amp;"|（ほか全部）",'分け方の表'!$D$4:$D$103,0))&amp;"","未分類"))))</f>
        <v/>
      </c>
      <c r="S2532" s="39">
        <f>IF(L2532&lt;&gt;1,"",IF(N2532=1,"",IF(IF(O2532&gt;0,INDEX('分け方の表'!$N$4:$N$53,O2532)&amp;"","")&lt;&gt;"",IF(INDEX('分け方の表'!$N$4:$N$53,O2532)="（数えない）","",INDEX('分け方の表'!$N$4:$N$53,O2532)&amp;""),IF(I2532&amp;""="1",IF((Q2532&lt;&gt;"")*(D2532&lt;0)*(IFERROR(INDEX('入力'!$E$30:$E$88,MATCH(Q2532,'入力'!$A$30:$A$88,0)),"")="貯める・増やす"),Q2532,""),IF(A2532&amp;""="0","",IF(Q2532&lt;&gt;"",Q2532,R2532))))))</f>
        <v/>
      </c>
      <c r="T2532" s="56">
        <f>IF(S2532="","",IF(IFERROR(INDEX('入力'!$E$30:$E$88,MATCH(S2532,'入力'!$A$30:$A$88,0)),"")="入るお金",D2532,-D2532))</f>
        <v/>
      </c>
      <c r="U2532" s="39">
        <f>IF(L2532="","",IF(L2532&lt;&gt;1,"見出しなど",IF(N2532=1,"重なり",IF(S2532="",IF(O2532&gt;0,"数えない（直した）",IF(I2532&amp;""="1","振替",IF(A2532&amp;""="0","計算対象外","数えない"))),IF(COUNTIFS('入力'!$A$30:$A$88,S2532)=0,"一覧にない費目",IF(O2532&gt;0,"直した",IF(S2532="未分類","未分類","OK")))))))</f>
        <v/>
      </c>
    </row>
    <row r="2533">
      <c r="A2533" s="40" t="n"/>
      <c r="B2533" s="34" t="n"/>
      <c r="C2533" s="35" t="n"/>
      <c r="D2533" s="36" t="n"/>
      <c r="E2533" s="35" t="n"/>
      <c r="F2533" s="35" t="n"/>
      <c r="G2533" s="35" t="n"/>
      <c r="H2533" s="35" t="n"/>
      <c r="I2533" s="40" t="n"/>
      <c r="J2533" s="35" t="n"/>
      <c r="L2533" s="39">
        <f>IF(B2533="","",IFERROR(YEAR(B2533)*0+D2533*0+1,0))</f>
        <v/>
      </c>
      <c r="M2533" s="55">
        <f>IF(L2533&lt;&gt;1,"",IF(O2533&gt;0,IF(INDEX('分け方の表'!$O$4:$O$53,O2533)&lt;&gt;"",DATE(YEAR(INDEX('分け方の表'!$O$4:$O$53,O2533)),MONTH(INDEX('分け方の表'!$O$4:$O$53,O2533)),1),DATE(YEAR(B2533),MONTH(B2533),1)),DATE(YEAR(B2533),MONTH(B2533),1)))</f>
        <v/>
      </c>
      <c r="N2533" s="39">
        <f>IF(L2533&lt;&gt;1,"",IF(J2533="",0,IF(COUNTIFS($J$4:J2533,J2533)&gt;1,1,0)))</f>
        <v/>
      </c>
      <c r="O2533" s="39">
        <f>IF(L2533&lt;&gt;1,"",IF(J2533="",0,IFERROR(MATCH(J2533,'分け方の表'!$M$4:$M$53,0),0)))</f>
        <v/>
      </c>
      <c r="P2533" s="39">
        <f>IF(L2533&lt;&gt;1,"",IF(SUMPRODUCT((COUNTIFS(C2533,"*"&amp;'分け方の表'!$F$4:$F$23&amp;"*")&gt;0)*('分け方の表'!$F$4:$F$23&lt;&gt;"")*'分け方の表'!$I$4:$I$23)=0,99,1+COUNTIFS('分け方の表'!$I$4:$I$23,"&gt;"&amp;SUMPRODUCT((COUNTIFS(C2533,"*"&amp;'分け方の表'!$F$4:$F$23&amp;"*")&gt;0)*('分け方の表'!$F$4:$F$23&lt;&gt;"")*'分け方の表'!$I$4:$I$23))))</f>
        <v/>
      </c>
      <c r="Q2533" s="39">
        <f>IF(L2533&lt;&gt;1,"",IF(P2533&gt;=99,"",INDEX('分け方の表'!$G$4:$G$23,P2533)&amp;""))</f>
        <v/>
      </c>
      <c r="R2533" s="39">
        <f>IF(L2533&lt;&gt;1,"",IF((F2533="収入")*(G2533="給与")*(E2533&lt;&gt;"")*(COUNTIFS('分け方の表'!$J$4:$J$13,E2533)&gt;0),INDEX('分け方の表'!$K$4:$K$13,MATCH(E2533,'分け方の表'!$J$4:$J$13,0))&amp;"",IFERROR(INDEX('分け方の表'!$C$4:$C$103,MATCH(F2533&amp;"|"&amp;G2533,'分け方の表'!$D$4:$D$103,0))&amp;"",IFERROR(INDEX('分け方の表'!$C$4:$C$103,MATCH(F2533&amp;"|（ほか全部）",'分け方の表'!$D$4:$D$103,0))&amp;"","未分類"))))</f>
        <v/>
      </c>
      <c r="S2533" s="39">
        <f>IF(L2533&lt;&gt;1,"",IF(N2533=1,"",IF(IF(O2533&gt;0,INDEX('分け方の表'!$N$4:$N$53,O2533)&amp;"","")&lt;&gt;"",IF(INDEX('分け方の表'!$N$4:$N$53,O2533)="（数えない）","",INDEX('分け方の表'!$N$4:$N$53,O2533)&amp;""),IF(I2533&amp;""="1",IF((Q2533&lt;&gt;"")*(D2533&lt;0)*(IFERROR(INDEX('入力'!$E$30:$E$88,MATCH(Q2533,'入力'!$A$30:$A$88,0)),"")="貯める・増やす"),Q2533,""),IF(A2533&amp;""="0","",IF(Q2533&lt;&gt;"",Q2533,R2533))))))</f>
        <v/>
      </c>
      <c r="T2533" s="56">
        <f>IF(S2533="","",IF(IFERROR(INDEX('入力'!$E$30:$E$88,MATCH(S2533,'入力'!$A$30:$A$88,0)),"")="入るお金",D2533,-D2533))</f>
        <v/>
      </c>
      <c r="U2533" s="39">
        <f>IF(L2533="","",IF(L2533&lt;&gt;1,"見出しなど",IF(N2533=1,"重なり",IF(S2533="",IF(O2533&gt;0,"数えない（直した）",IF(I2533&amp;""="1","振替",IF(A2533&amp;""="0","計算対象外","数えない"))),IF(COUNTIFS('入力'!$A$30:$A$88,S2533)=0,"一覧にない費目",IF(O2533&gt;0,"直した",IF(S2533="未分類","未分類","OK")))))))</f>
        <v/>
      </c>
    </row>
    <row r="2534">
      <c r="A2534" s="40" t="n"/>
      <c r="B2534" s="34" t="n"/>
      <c r="C2534" s="35" t="n"/>
      <c r="D2534" s="36" t="n"/>
      <c r="E2534" s="35" t="n"/>
      <c r="F2534" s="35" t="n"/>
      <c r="G2534" s="35" t="n"/>
      <c r="H2534" s="35" t="n"/>
      <c r="I2534" s="40" t="n"/>
      <c r="J2534" s="35" t="n"/>
      <c r="L2534" s="39">
        <f>IF(B2534="","",IFERROR(YEAR(B2534)*0+D2534*0+1,0))</f>
        <v/>
      </c>
      <c r="M2534" s="55">
        <f>IF(L2534&lt;&gt;1,"",IF(O2534&gt;0,IF(INDEX('分け方の表'!$O$4:$O$53,O2534)&lt;&gt;"",DATE(YEAR(INDEX('分け方の表'!$O$4:$O$53,O2534)),MONTH(INDEX('分け方の表'!$O$4:$O$53,O2534)),1),DATE(YEAR(B2534),MONTH(B2534),1)),DATE(YEAR(B2534),MONTH(B2534),1)))</f>
        <v/>
      </c>
      <c r="N2534" s="39">
        <f>IF(L2534&lt;&gt;1,"",IF(J2534="",0,IF(COUNTIFS($J$4:J2534,J2534)&gt;1,1,0)))</f>
        <v/>
      </c>
      <c r="O2534" s="39">
        <f>IF(L2534&lt;&gt;1,"",IF(J2534="",0,IFERROR(MATCH(J2534,'分け方の表'!$M$4:$M$53,0),0)))</f>
        <v/>
      </c>
      <c r="P2534" s="39">
        <f>IF(L2534&lt;&gt;1,"",IF(SUMPRODUCT((COUNTIFS(C2534,"*"&amp;'分け方の表'!$F$4:$F$23&amp;"*")&gt;0)*('分け方の表'!$F$4:$F$23&lt;&gt;"")*'分け方の表'!$I$4:$I$23)=0,99,1+COUNTIFS('分け方の表'!$I$4:$I$23,"&gt;"&amp;SUMPRODUCT((COUNTIFS(C2534,"*"&amp;'分け方の表'!$F$4:$F$23&amp;"*")&gt;0)*('分け方の表'!$F$4:$F$23&lt;&gt;"")*'分け方の表'!$I$4:$I$23))))</f>
        <v/>
      </c>
      <c r="Q2534" s="39">
        <f>IF(L2534&lt;&gt;1,"",IF(P2534&gt;=99,"",INDEX('分け方の表'!$G$4:$G$23,P2534)&amp;""))</f>
        <v/>
      </c>
      <c r="R2534" s="39">
        <f>IF(L2534&lt;&gt;1,"",IF((F2534="収入")*(G2534="給与")*(E2534&lt;&gt;"")*(COUNTIFS('分け方の表'!$J$4:$J$13,E2534)&gt;0),INDEX('分け方の表'!$K$4:$K$13,MATCH(E2534,'分け方の表'!$J$4:$J$13,0))&amp;"",IFERROR(INDEX('分け方の表'!$C$4:$C$103,MATCH(F2534&amp;"|"&amp;G2534,'分け方の表'!$D$4:$D$103,0))&amp;"",IFERROR(INDEX('分け方の表'!$C$4:$C$103,MATCH(F2534&amp;"|（ほか全部）",'分け方の表'!$D$4:$D$103,0))&amp;"","未分類"))))</f>
        <v/>
      </c>
      <c r="S2534" s="39">
        <f>IF(L2534&lt;&gt;1,"",IF(N2534=1,"",IF(IF(O2534&gt;0,INDEX('分け方の表'!$N$4:$N$53,O2534)&amp;"","")&lt;&gt;"",IF(INDEX('分け方の表'!$N$4:$N$53,O2534)="（数えない）","",INDEX('分け方の表'!$N$4:$N$53,O2534)&amp;""),IF(I2534&amp;""="1",IF((Q2534&lt;&gt;"")*(D2534&lt;0)*(IFERROR(INDEX('入力'!$E$30:$E$88,MATCH(Q2534,'入力'!$A$30:$A$88,0)),"")="貯める・増やす"),Q2534,""),IF(A2534&amp;""="0","",IF(Q2534&lt;&gt;"",Q2534,R2534))))))</f>
        <v/>
      </c>
      <c r="T2534" s="56">
        <f>IF(S2534="","",IF(IFERROR(INDEX('入力'!$E$30:$E$88,MATCH(S2534,'入力'!$A$30:$A$88,0)),"")="入るお金",D2534,-D2534))</f>
        <v/>
      </c>
      <c r="U2534" s="39">
        <f>IF(L2534="","",IF(L2534&lt;&gt;1,"見出しなど",IF(N2534=1,"重なり",IF(S2534="",IF(O2534&gt;0,"数えない（直した）",IF(I2534&amp;""="1","振替",IF(A2534&amp;""="0","計算対象外","数えない"))),IF(COUNTIFS('入力'!$A$30:$A$88,S2534)=0,"一覧にない費目",IF(O2534&gt;0,"直した",IF(S2534="未分類","未分類","OK")))))))</f>
        <v/>
      </c>
    </row>
    <row r="2535">
      <c r="A2535" s="40" t="n"/>
      <c r="B2535" s="34" t="n"/>
      <c r="C2535" s="35" t="n"/>
      <c r="D2535" s="36" t="n"/>
      <c r="E2535" s="35" t="n"/>
      <c r="F2535" s="35" t="n"/>
      <c r="G2535" s="35" t="n"/>
      <c r="H2535" s="35" t="n"/>
      <c r="I2535" s="40" t="n"/>
      <c r="J2535" s="35" t="n"/>
      <c r="L2535" s="39">
        <f>IF(B2535="","",IFERROR(YEAR(B2535)*0+D2535*0+1,0))</f>
        <v/>
      </c>
      <c r="M2535" s="55">
        <f>IF(L2535&lt;&gt;1,"",IF(O2535&gt;0,IF(INDEX('分け方の表'!$O$4:$O$53,O2535)&lt;&gt;"",DATE(YEAR(INDEX('分け方の表'!$O$4:$O$53,O2535)),MONTH(INDEX('分け方の表'!$O$4:$O$53,O2535)),1),DATE(YEAR(B2535),MONTH(B2535),1)),DATE(YEAR(B2535),MONTH(B2535),1)))</f>
        <v/>
      </c>
      <c r="N2535" s="39">
        <f>IF(L2535&lt;&gt;1,"",IF(J2535="",0,IF(COUNTIFS($J$4:J2535,J2535)&gt;1,1,0)))</f>
        <v/>
      </c>
      <c r="O2535" s="39">
        <f>IF(L2535&lt;&gt;1,"",IF(J2535="",0,IFERROR(MATCH(J2535,'分け方の表'!$M$4:$M$53,0),0)))</f>
        <v/>
      </c>
      <c r="P2535" s="39">
        <f>IF(L2535&lt;&gt;1,"",IF(SUMPRODUCT((COUNTIFS(C2535,"*"&amp;'分け方の表'!$F$4:$F$23&amp;"*")&gt;0)*('分け方の表'!$F$4:$F$23&lt;&gt;"")*'分け方の表'!$I$4:$I$23)=0,99,1+COUNTIFS('分け方の表'!$I$4:$I$23,"&gt;"&amp;SUMPRODUCT((COUNTIFS(C2535,"*"&amp;'分け方の表'!$F$4:$F$23&amp;"*")&gt;0)*('分け方の表'!$F$4:$F$23&lt;&gt;"")*'分け方の表'!$I$4:$I$23))))</f>
        <v/>
      </c>
      <c r="Q2535" s="39">
        <f>IF(L2535&lt;&gt;1,"",IF(P2535&gt;=99,"",INDEX('分け方の表'!$G$4:$G$23,P2535)&amp;""))</f>
        <v/>
      </c>
      <c r="R2535" s="39">
        <f>IF(L2535&lt;&gt;1,"",IF((F2535="収入")*(G2535="給与")*(E2535&lt;&gt;"")*(COUNTIFS('分け方の表'!$J$4:$J$13,E2535)&gt;0),INDEX('分け方の表'!$K$4:$K$13,MATCH(E2535,'分け方の表'!$J$4:$J$13,0))&amp;"",IFERROR(INDEX('分け方の表'!$C$4:$C$103,MATCH(F2535&amp;"|"&amp;G2535,'分け方の表'!$D$4:$D$103,0))&amp;"",IFERROR(INDEX('分け方の表'!$C$4:$C$103,MATCH(F2535&amp;"|（ほか全部）",'分け方の表'!$D$4:$D$103,0))&amp;"","未分類"))))</f>
        <v/>
      </c>
      <c r="S2535" s="39">
        <f>IF(L2535&lt;&gt;1,"",IF(N2535=1,"",IF(IF(O2535&gt;0,INDEX('分け方の表'!$N$4:$N$53,O2535)&amp;"","")&lt;&gt;"",IF(INDEX('分け方の表'!$N$4:$N$53,O2535)="（数えない）","",INDEX('分け方の表'!$N$4:$N$53,O2535)&amp;""),IF(I2535&amp;""="1",IF((Q2535&lt;&gt;"")*(D2535&lt;0)*(IFERROR(INDEX('入力'!$E$30:$E$88,MATCH(Q2535,'入力'!$A$30:$A$88,0)),"")="貯める・増やす"),Q2535,""),IF(A2535&amp;""="0","",IF(Q2535&lt;&gt;"",Q2535,R2535))))))</f>
        <v/>
      </c>
      <c r="T2535" s="56">
        <f>IF(S2535="","",IF(IFERROR(INDEX('入力'!$E$30:$E$88,MATCH(S2535,'入力'!$A$30:$A$88,0)),"")="入るお金",D2535,-D2535))</f>
        <v/>
      </c>
      <c r="U2535" s="39">
        <f>IF(L2535="","",IF(L2535&lt;&gt;1,"見出しなど",IF(N2535=1,"重なり",IF(S2535="",IF(O2535&gt;0,"数えない（直した）",IF(I2535&amp;""="1","振替",IF(A2535&amp;""="0","計算対象外","数えない"))),IF(COUNTIFS('入力'!$A$30:$A$88,S2535)=0,"一覧にない費目",IF(O2535&gt;0,"直した",IF(S2535="未分類","未分類","OK")))))))</f>
        <v/>
      </c>
    </row>
    <row r="2536">
      <c r="A2536" s="40" t="n"/>
      <c r="B2536" s="34" t="n"/>
      <c r="C2536" s="35" t="n"/>
      <c r="D2536" s="36" t="n"/>
      <c r="E2536" s="35" t="n"/>
      <c r="F2536" s="35" t="n"/>
      <c r="G2536" s="35" t="n"/>
      <c r="H2536" s="35" t="n"/>
      <c r="I2536" s="40" t="n"/>
      <c r="J2536" s="35" t="n"/>
      <c r="L2536" s="39">
        <f>IF(B2536="","",IFERROR(YEAR(B2536)*0+D2536*0+1,0))</f>
        <v/>
      </c>
      <c r="M2536" s="55">
        <f>IF(L2536&lt;&gt;1,"",IF(O2536&gt;0,IF(INDEX('分け方の表'!$O$4:$O$53,O2536)&lt;&gt;"",DATE(YEAR(INDEX('分け方の表'!$O$4:$O$53,O2536)),MONTH(INDEX('分け方の表'!$O$4:$O$53,O2536)),1),DATE(YEAR(B2536),MONTH(B2536),1)),DATE(YEAR(B2536),MONTH(B2536),1)))</f>
        <v/>
      </c>
      <c r="N2536" s="39">
        <f>IF(L2536&lt;&gt;1,"",IF(J2536="",0,IF(COUNTIFS($J$4:J2536,J2536)&gt;1,1,0)))</f>
        <v/>
      </c>
      <c r="O2536" s="39">
        <f>IF(L2536&lt;&gt;1,"",IF(J2536="",0,IFERROR(MATCH(J2536,'分け方の表'!$M$4:$M$53,0),0)))</f>
        <v/>
      </c>
      <c r="P2536" s="39">
        <f>IF(L2536&lt;&gt;1,"",IF(SUMPRODUCT((COUNTIFS(C2536,"*"&amp;'分け方の表'!$F$4:$F$23&amp;"*")&gt;0)*('分け方の表'!$F$4:$F$23&lt;&gt;"")*'分け方の表'!$I$4:$I$23)=0,99,1+COUNTIFS('分け方の表'!$I$4:$I$23,"&gt;"&amp;SUMPRODUCT((COUNTIFS(C2536,"*"&amp;'分け方の表'!$F$4:$F$23&amp;"*")&gt;0)*('分け方の表'!$F$4:$F$23&lt;&gt;"")*'分け方の表'!$I$4:$I$23))))</f>
        <v/>
      </c>
      <c r="Q2536" s="39">
        <f>IF(L2536&lt;&gt;1,"",IF(P2536&gt;=99,"",INDEX('分け方の表'!$G$4:$G$23,P2536)&amp;""))</f>
        <v/>
      </c>
      <c r="R2536" s="39">
        <f>IF(L2536&lt;&gt;1,"",IF((F2536="収入")*(G2536="給与")*(E2536&lt;&gt;"")*(COUNTIFS('分け方の表'!$J$4:$J$13,E2536)&gt;0),INDEX('分け方の表'!$K$4:$K$13,MATCH(E2536,'分け方の表'!$J$4:$J$13,0))&amp;"",IFERROR(INDEX('分け方の表'!$C$4:$C$103,MATCH(F2536&amp;"|"&amp;G2536,'分け方の表'!$D$4:$D$103,0))&amp;"",IFERROR(INDEX('分け方の表'!$C$4:$C$103,MATCH(F2536&amp;"|（ほか全部）",'分け方の表'!$D$4:$D$103,0))&amp;"","未分類"))))</f>
        <v/>
      </c>
      <c r="S2536" s="39">
        <f>IF(L2536&lt;&gt;1,"",IF(N2536=1,"",IF(IF(O2536&gt;0,INDEX('分け方の表'!$N$4:$N$53,O2536)&amp;"","")&lt;&gt;"",IF(INDEX('分け方の表'!$N$4:$N$53,O2536)="（数えない）","",INDEX('分け方の表'!$N$4:$N$53,O2536)&amp;""),IF(I2536&amp;""="1",IF((Q2536&lt;&gt;"")*(D2536&lt;0)*(IFERROR(INDEX('入力'!$E$30:$E$88,MATCH(Q2536,'入力'!$A$30:$A$88,0)),"")="貯める・増やす"),Q2536,""),IF(A2536&amp;""="0","",IF(Q2536&lt;&gt;"",Q2536,R2536))))))</f>
        <v/>
      </c>
      <c r="T2536" s="56">
        <f>IF(S2536="","",IF(IFERROR(INDEX('入力'!$E$30:$E$88,MATCH(S2536,'入力'!$A$30:$A$88,0)),"")="入るお金",D2536,-D2536))</f>
        <v/>
      </c>
      <c r="U2536" s="39">
        <f>IF(L2536="","",IF(L2536&lt;&gt;1,"見出しなど",IF(N2536=1,"重なり",IF(S2536="",IF(O2536&gt;0,"数えない（直した）",IF(I2536&amp;""="1","振替",IF(A2536&amp;""="0","計算対象外","数えない"))),IF(COUNTIFS('入力'!$A$30:$A$88,S2536)=0,"一覧にない費目",IF(O2536&gt;0,"直した",IF(S2536="未分類","未分類","OK")))))))</f>
        <v/>
      </c>
    </row>
    <row r="2537">
      <c r="A2537" s="40" t="n"/>
      <c r="B2537" s="34" t="n"/>
      <c r="C2537" s="35" t="n"/>
      <c r="D2537" s="36" t="n"/>
      <c r="E2537" s="35" t="n"/>
      <c r="F2537" s="35" t="n"/>
      <c r="G2537" s="35" t="n"/>
      <c r="H2537" s="35" t="n"/>
      <c r="I2537" s="40" t="n"/>
      <c r="J2537" s="35" t="n"/>
      <c r="L2537" s="39">
        <f>IF(B2537="","",IFERROR(YEAR(B2537)*0+D2537*0+1,0))</f>
        <v/>
      </c>
      <c r="M2537" s="55">
        <f>IF(L2537&lt;&gt;1,"",IF(O2537&gt;0,IF(INDEX('分け方の表'!$O$4:$O$53,O2537)&lt;&gt;"",DATE(YEAR(INDEX('分け方の表'!$O$4:$O$53,O2537)),MONTH(INDEX('分け方の表'!$O$4:$O$53,O2537)),1),DATE(YEAR(B2537),MONTH(B2537),1)),DATE(YEAR(B2537),MONTH(B2537),1)))</f>
        <v/>
      </c>
      <c r="N2537" s="39">
        <f>IF(L2537&lt;&gt;1,"",IF(J2537="",0,IF(COUNTIFS($J$4:J2537,J2537)&gt;1,1,0)))</f>
        <v/>
      </c>
      <c r="O2537" s="39">
        <f>IF(L2537&lt;&gt;1,"",IF(J2537="",0,IFERROR(MATCH(J2537,'分け方の表'!$M$4:$M$53,0),0)))</f>
        <v/>
      </c>
      <c r="P2537" s="39">
        <f>IF(L2537&lt;&gt;1,"",IF(SUMPRODUCT((COUNTIFS(C2537,"*"&amp;'分け方の表'!$F$4:$F$23&amp;"*")&gt;0)*('分け方の表'!$F$4:$F$23&lt;&gt;"")*'分け方の表'!$I$4:$I$23)=0,99,1+COUNTIFS('分け方の表'!$I$4:$I$23,"&gt;"&amp;SUMPRODUCT((COUNTIFS(C2537,"*"&amp;'分け方の表'!$F$4:$F$23&amp;"*")&gt;0)*('分け方の表'!$F$4:$F$23&lt;&gt;"")*'分け方の表'!$I$4:$I$23))))</f>
        <v/>
      </c>
      <c r="Q2537" s="39">
        <f>IF(L2537&lt;&gt;1,"",IF(P2537&gt;=99,"",INDEX('分け方の表'!$G$4:$G$23,P2537)&amp;""))</f>
        <v/>
      </c>
      <c r="R2537" s="39">
        <f>IF(L2537&lt;&gt;1,"",IF((F2537="収入")*(G2537="給与")*(E2537&lt;&gt;"")*(COUNTIFS('分け方の表'!$J$4:$J$13,E2537)&gt;0),INDEX('分け方の表'!$K$4:$K$13,MATCH(E2537,'分け方の表'!$J$4:$J$13,0))&amp;"",IFERROR(INDEX('分け方の表'!$C$4:$C$103,MATCH(F2537&amp;"|"&amp;G2537,'分け方の表'!$D$4:$D$103,0))&amp;"",IFERROR(INDEX('分け方の表'!$C$4:$C$103,MATCH(F2537&amp;"|（ほか全部）",'分け方の表'!$D$4:$D$103,0))&amp;"","未分類"))))</f>
        <v/>
      </c>
      <c r="S2537" s="39">
        <f>IF(L2537&lt;&gt;1,"",IF(N2537=1,"",IF(IF(O2537&gt;0,INDEX('分け方の表'!$N$4:$N$53,O2537)&amp;"","")&lt;&gt;"",IF(INDEX('分け方の表'!$N$4:$N$53,O2537)="（数えない）","",INDEX('分け方の表'!$N$4:$N$53,O2537)&amp;""),IF(I2537&amp;""="1",IF((Q2537&lt;&gt;"")*(D2537&lt;0)*(IFERROR(INDEX('入力'!$E$30:$E$88,MATCH(Q2537,'入力'!$A$30:$A$88,0)),"")="貯める・増やす"),Q2537,""),IF(A2537&amp;""="0","",IF(Q2537&lt;&gt;"",Q2537,R2537))))))</f>
        <v/>
      </c>
      <c r="T2537" s="56">
        <f>IF(S2537="","",IF(IFERROR(INDEX('入力'!$E$30:$E$88,MATCH(S2537,'入力'!$A$30:$A$88,0)),"")="入るお金",D2537,-D2537))</f>
        <v/>
      </c>
      <c r="U2537" s="39">
        <f>IF(L2537="","",IF(L2537&lt;&gt;1,"見出しなど",IF(N2537=1,"重なり",IF(S2537="",IF(O2537&gt;0,"数えない（直した）",IF(I2537&amp;""="1","振替",IF(A2537&amp;""="0","計算対象外","数えない"))),IF(COUNTIFS('入力'!$A$30:$A$88,S2537)=0,"一覧にない費目",IF(O2537&gt;0,"直した",IF(S2537="未分類","未分類","OK")))))))</f>
        <v/>
      </c>
    </row>
    <row r="2538">
      <c r="A2538" s="40" t="n"/>
      <c r="B2538" s="34" t="n"/>
      <c r="C2538" s="35" t="n"/>
      <c r="D2538" s="36" t="n"/>
      <c r="E2538" s="35" t="n"/>
      <c r="F2538" s="35" t="n"/>
      <c r="G2538" s="35" t="n"/>
      <c r="H2538" s="35" t="n"/>
      <c r="I2538" s="40" t="n"/>
      <c r="J2538" s="35" t="n"/>
      <c r="L2538" s="39">
        <f>IF(B2538="","",IFERROR(YEAR(B2538)*0+D2538*0+1,0))</f>
        <v/>
      </c>
      <c r="M2538" s="55">
        <f>IF(L2538&lt;&gt;1,"",IF(O2538&gt;0,IF(INDEX('分け方の表'!$O$4:$O$53,O2538)&lt;&gt;"",DATE(YEAR(INDEX('分け方の表'!$O$4:$O$53,O2538)),MONTH(INDEX('分け方の表'!$O$4:$O$53,O2538)),1),DATE(YEAR(B2538),MONTH(B2538),1)),DATE(YEAR(B2538),MONTH(B2538),1)))</f>
        <v/>
      </c>
      <c r="N2538" s="39">
        <f>IF(L2538&lt;&gt;1,"",IF(J2538="",0,IF(COUNTIFS($J$4:J2538,J2538)&gt;1,1,0)))</f>
        <v/>
      </c>
      <c r="O2538" s="39">
        <f>IF(L2538&lt;&gt;1,"",IF(J2538="",0,IFERROR(MATCH(J2538,'分け方の表'!$M$4:$M$53,0),0)))</f>
        <v/>
      </c>
      <c r="P2538" s="39">
        <f>IF(L2538&lt;&gt;1,"",IF(SUMPRODUCT((COUNTIFS(C2538,"*"&amp;'分け方の表'!$F$4:$F$23&amp;"*")&gt;0)*('分け方の表'!$F$4:$F$23&lt;&gt;"")*'分け方の表'!$I$4:$I$23)=0,99,1+COUNTIFS('分け方の表'!$I$4:$I$23,"&gt;"&amp;SUMPRODUCT((COUNTIFS(C2538,"*"&amp;'分け方の表'!$F$4:$F$23&amp;"*")&gt;0)*('分け方の表'!$F$4:$F$23&lt;&gt;"")*'分け方の表'!$I$4:$I$23))))</f>
        <v/>
      </c>
      <c r="Q2538" s="39">
        <f>IF(L2538&lt;&gt;1,"",IF(P2538&gt;=99,"",INDEX('分け方の表'!$G$4:$G$23,P2538)&amp;""))</f>
        <v/>
      </c>
      <c r="R2538" s="39">
        <f>IF(L2538&lt;&gt;1,"",IF((F2538="収入")*(G2538="給与")*(E2538&lt;&gt;"")*(COUNTIFS('分け方の表'!$J$4:$J$13,E2538)&gt;0),INDEX('分け方の表'!$K$4:$K$13,MATCH(E2538,'分け方の表'!$J$4:$J$13,0))&amp;"",IFERROR(INDEX('分け方の表'!$C$4:$C$103,MATCH(F2538&amp;"|"&amp;G2538,'分け方の表'!$D$4:$D$103,0))&amp;"",IFERROR(INDEX('分け方の表'!$C$4:$C$103,MATCH(F2538&amp;"|（ほか全部）",'分け方の表'!$D$4:$D$103,0))&amp;"","未分類"))))</f>
        <v/>
      </c>
      <c r="S2538" s="39">
        <f>IF(L2538&lt;&gt;1,"",IF(N2538=1,"",IF(IF(O2538&gt;0,INDEX('分け方の表'!$N$4:$N$53,O2538)&amp;"","")&lt;&gt;"",IF(INDEX('分け方の表'!$N$4:$N$53,O2538)="（数えない）","",INDEX('分け方の表'!$N$4:$N$53,O2538)&amp;""),IF(I2538&amp;""="1",IF((Q2538&lt;&gt;"")*(D2538&lt;0)*(IFERROR(INDEX('入力'!$E$30:$E$88,MATCH(Q2538,'入力'!$A$30:$A$88,0)),"")="貯める・増やす"),Q2538,""),IF(A2538&amp;""="0","",IF(Q2538&lt;&gt;"",Q2538,R2538))))))</f>
        <v/>
      </c>
      <c r="T2538" s="56">
        <f>IF(S2538="","",IF(IFERROR(INDEX('入力'!$E$30:$E$88,MATCH(S2538,'入力'!$A$30:$A$88,0)),"")="入るお金",D2538,-D2538))</f>
        <v/>
      </c>
      <c r="U2538" s="39">
        <f>IF(L2538="","",IF(L2538&lt;&gt;1,"見出しなど",IF(N2538=1,"重なり",IF(S2538="",IF(O2538&gt;0,"数えない（直した）",IF(I2538&amp;""="1","振替",IF(A2538&amp;""="0","計算対象外","数えない"))),IF(COUNTIFS('入力'!$A$30:$A$88,S2538)=0,"一覧にない費目",IF(O2538&gt;0,"直した",IF(S2538="未分類","未分類","OK")))))))</f>
        <v/>
      </c>
    </row>
    <row r="2539">
      <c r="A2539" s="40" t="n"/>
      <c r="B2539" s="34" t="n"/>
      <c r="C2539" s="35" t="n"/>
      <c r="D2539" s="36" t="n"/>
      <c r="E2539" s="35" t="n"/>
      <c r="F2539" s="35" t="n"/>
      <c r="G2539" s="35" t="n"/>
      <c r="H2539" s="35" t="n"/>
      <c r="I2539" s="40" t="n"/>
      <c r="J2539" s="35" t="n"/>
      <c r="L2539" s="39">
        <f>IF(B2539="","",IFERROR(YEAR(B2539)*0+D2539*0+1,0))</f>
        <v/>
      </c>
      <c r="M2539" s="55">
        <f>IF(L2539&lt;&gt;1,"",IF(O2539&gt;0,IF(INDEX('分け方の表'!$O$4:$O$53,O2539)&lt;&gt;"",DATE(YEAR(INDEX('分け方の表'!$O$4:$O$53,O2539)),MONTH(INDEX('分け方の表'!$O$4:$O$53,O2539)),1),DATE(YEAR(B2539),MONTH(B2539),1)),DATE(YEAR(B2539),MONTH(B2539),1)))</f>
        <v/>
      </c>
      <c r="N2539" s="39">
        <f>IF(L2539&lt;&gt;1,"",IF(J2539="",0,IF(COUNTIFS($J$4:J2539,J2539)&gt;1,1,0)))</f>
        <v/>
      </c>
      <c r="O2539" s="39">
        <f>IF(L2539&lt;&gt;1,"",IF(J2539="",0,IFERROR(MATCH(J2539,'分け方の表'!$M$4:$M$53,0),0)))</f>
        <v/>
      </c>
      <c r="P2539" s="39">
        <f>IF(L2539&lt;&gt;1,"",IF(SUMPRODUCT((COUNTIFS(C2539,"*"&amp;'分け方の表'!$F$4:$F$23&amp;"*")&gt;0)*('分け方の表'!$F$4:$F$23&lt;&gt;"")*'分け方の表'!$I$4:$I$23)=0,99,1+COUNTIFS('分け方の表'!$I$4:$I$23,"&gt;"&amp;SUMPRODUCT((COUNTIFS(C2539,"*"&amp;'分け方の表'!$F$4:$F$23&amp;"*")&gt;0)*('分け方の表'!$F$4:$F$23&lt;&gt;"")*'分け方の表'!$I$4:$I$23))))</f>
        <v/>
      </c>
      <c r="Q2539" s="39">
        <f>IF(L2539&lt;&gt;1,"",IF(P2539&gt;=99,"",INDEX('分け方の表'!$G$4:$G$23,P2539)&amp;""))</f>
        <v/>
      </c>
      <c r="R2539" s="39">
        <f>IF(L2539&lt;&gt;1,"",IF((F2539="収入")*(G2539="給与")*(E2539&lt;&gt;"")*(COUNTIFS('分け方の表'!$J$4:$J$13,E2539)&gt;0),INDEX('分け方の表'!$K$4:$K$13,MATCH(E2539,'分け方の表'!$J$4:$J$13,0))&amp;"",IFERROR(INDEX('分け方の表'!$C$4:$C$103,MATCH(F2539&amp;"|"&amp;G2539,'分け方の表'!$D$4:$D$103,0))&amp;"",IFERROR(INDEX('分け方の表'!$C$4:$C$103,MATCH(F2539&amp;"|（ほか全部）",'分け方の表'!$D$4:$D$103,0))&amp;"","未分類"))))</f>
        <v/>
      </c>
      <c r="S2539" s="39">
        <f>IF(L2539&lt;&gt;1,"",IF(N2539=1,"",IF(IF(O2539&gt;0,INDEX('分け方の表'!$N$4:$N$53,O2539)&amp;"","")&lt;&gt;"",IF(INDEX('分け方の表'!$N$4:$N$53,O2539)="（数えない）","",INDEX('分け方の表'!$N$4:$N$53,O2539)&amp;""),IF(I2539&amp;""="1",IF((Q2539&lt;&gt;"")*(D2539&lt;0)*(IFERROR(INDEX('入力'!$E$30:$E$88,MATCH(Q2539,'入力'!$A$30:$A$88,0)),"")="貯める・増やす"),Q2539,""),IF(A2539&amp;""="0","",IF(Q2539&lt;&gt;"",Q2539,R2539))))))</f>
        <v/>
      </c>
      <c r="T2539" s="56">
        <f>IF(S2539="","",IF(IFERROR(INDEX('入力'!$E$30:$E$88,MATCH(S2539,'入力'!$A$30:$A$88,0)),"")="入るお金",D2539,-D2539))</f>
        <v/>
      </c>
      <c r="U2539" s="39">
        <f>IF(L2539="","",IF(L2539&lt;&gt;1,"見出しなど",IF(N2539=1,"重なり",IF(S2539="",IF(O2539&gt;0,"数えない（直した）",IF(I2539&amp;""="1","振替",IF(A2539&amp;""="0","計算対象外","数えない"))),IF(COUNTIFS('入力'!$A$30:$A$88,S2539)=0,"一覧にない費目",IF(O2539&gt;0,"直した",IF(S2539="未分類","未分類","OK")))))))</f>
        <v/>
      </c>
    </row>
    <row r="2540">
      <c r="A2540" s="40" t="n"/>
      <c r="B2540" s="34" t="n"/>
      <c r="C2540" s="35" t="n"/>
      <c r="D2540" s="36" t="n"/>
      <c r="E2540" s="35" t="n"/>
      <c r="F2540" s="35" t="n"/>
      <c r="G2540" s="35" t="n"/>
      <c r="H2540" s="35" t="n"/>
      <c r="I2540" s="40" t="n"/>
      <c r="J2540" s="35" t="n"/>
      <c r="L2540" s="39">
        <f>IF(B2540="","",IFERROR(YEAR(B2540)*0+D2540*0+1,0))</f>
        <v/>
      </c>
      <c r="M2540" s="55">
        <f>IF(L2540&lt;&gt;1,"",IF(O2540&gt;0,IF(INDEX('分け方の表'!$O$4:$O$53,O2540)&lt;&gt;"",DATE(YEAR(INDEX('分け方の表'!$O$4:$O$53,O2540)),MONTH(INDEX('分け方の表'!$O$4:$O$53,O2540)),1),DATE(YEAR(B2540),MONTH(B2540),1)),DATE(YEAR(B2540),MONTH(B2540),1)))</f>
        <v/>
      </c>
      <c r="N2540" s="39">
        <f>IF(L2540&lt;&gt;1,"",IF(J2540="",0,IF(COUNTIFS($J$4:J2540,J2540)&gt;1,1,0)))</f>
        <v/>
      </c>
      <c r="O2540" s="39">
        <f>IF(L2540&lt;&gt;1,"",IF(J2540="",0,IFERROR(MATCH(J2540,'分け方の表'!$M$4:$M$53,0),0)))</f>
        <v/>
      </c>
      <c r="P2540" s="39">
        <f>IF(L2540&lt;&gt;1,"",IF(SUMPRODUCT((COUNTIFS(C2540,"*"&amp;'分け方の表'!$F$4:$F$23&amp;"*")&gt;0)*('分け方の表'!$F$4:$F$23&lt;&gt;"")*'分け方の表'!$I$4:$I$23)=0,99,1+COUNTIFS('分け方の表'!$I$4:$I$23,"&gt;"&amp;SUMPRODUCT((COUNTIFS(C2540,"*"&amp;'分け方の表'!$F$4:$F$23&amp;"*")&gt;0)*('分け方の表'!$F$4:$F$23&lt;&gt;"")*'分け方の表'!$I$4:$I$23))))</f>
        <v/>
      </c>
      <c r="Q2540" s="39">
        <f>IF(L2540&lt;&gt;1,"",IF(P2540&gt;=99,"",INDEX('分け方の表'!$G$4:$G$23,P2540)&amp;""))</f>
        <v/>
      </c>
      <c r="R2540" s="39">
        <f>IF(L2540&lt;&gt;1,"",IF((F2540="収入")*(G2540="給与")*(E2540&lt;&gt;"")*(COUNTIFS('分け方の表'!$J$4:$J$13,E2540)&gt;0),INDEX('分け方の表'!$K$4:$K$13,MATCH(E2540,'分け方の表'!$J$4:$J$13,0))&amp;"",IFERROR(INDEX('分け方の表'!$C$4:$C$103,MATCH(F2540&amp;"|"&amp;G2540,'分け方の表'!$D$4:$D$103,0))&amp;"",IFERROR(INDEX('分け方の表'!$C$4:$C$103,MATCH(F2540&amp;"|（ほか全部）",'分け方の表'!$D$4:$D$103,0))&amp;"","未分類"))))</f>
        <v/>
      </c>
      <c r="S2540" s="39">
        <f>IF(L2540&lt;&gt;1,"",IF(N2540=1,"",IF(IF(O2540&gt;0,INDEX('分け方の表'!$N$4:$N$53,O2540)&amp;"","")&lt;&gt;"",IF(INDEX('分け方の表'!$N$4:$N$53,O2540)="（数えない）","",INDEX('分け方の表'!$N$4:$N$53,O2540)&amp;""),IF(I2540&amp;""="1",IF((Q2540&lt;&gt;"")*(D2540&lt;0)*(IFERROR(INDEX('入力'!$E$30:$E$88,MATCH(Q2540,'入力'!$A$30:$A$88,0)),"")="貯める・増やす"),Q2540,""),IF(A2540&amp;""="0","",IF(Q2540&lt;&gt;"",Q2540,R2540))))))</f>
        <v/>
      </c>
      <c r="T2540" s="56">
        <f>IF(S2540="","",IF(IFERROR(INDEX('入力'!$E$30:$E$88,MATCH(S2540,'入力'!$A$30:$A$88,0)),"")="入るお金",D2540,-D2540))</f>
        <v/>
      </c>
      <c r="U2540" s="39">
        <f>IF(L2540="","",IF(L2540&lt;&gt;1,"見出しなど",IF(N2540=1,"重なり",IF(S2540="",IF(O2540&gt;0,"数えない（直した）",IF(I2540&amp;""="1","振替",IF(A2540&amp;""="0","計算対象外","数えない"))),IF(COUNTIFS('入力'!$A$30:$A$88,S2540)=0,"一覧にない費目",IF(O2540&gt;0,"直した",IF(S2540="未分類","未分類","OK")))))))</f>
        <v/>
      </c>
    </row>
    <row r="2541">
      <c r="A2541" s="40" t="n"/>
      <c r="B2541" s="34" t="n"/>
      <c r="C2541" s="35" t="n"/>
      <c r="D2541" s="36" t="n"/>
      <c r="E2541" s="35" t="n"/>
      <c r="F2541" s="35" t="n"/>
      <c r="G2541" s="35" t="n"/>
      <c r="H2541" s="35" t="n"/>
      <c r="I2541" s="40" t="n"/>
      <c r="J2541" s="35" t="n"/>
      <c r="L2541" s="39">
        <f>IF(B2541="","",IFERROR(YEAR(B2541)*0+D2541*0+1,0))</f>
        <v/>
      </c>
      <c r="M2541" s="55">
        <f>IF(L2541&lt;&gt;1,"",IF(O2541&gt;0,IF(INDEX('分け方の表'!$O$4:$O$53,O2541)&lt;&gt;"",DATE(YEAR(INDEX('分け方の表'!$O$4:$O$53,O2541)),MONTH(INDEX('分け方の表'!$O$4:$O$53,O2541)),1),DATE(YEAR(B2541),MONTH(B2541),1)),DATE(YEAR(B2541),MONTH(B2541),1)))</f>
        <v/>
      </c>
      <c r="N2541" s="39">
        <f>IF(L2541&lt;&gt;1,"",IF(J2541="",0,IF(COUNTIFS($J$4:J2541,J2541)&gt;1,1,0)))</f>
        <v/>
      </c>
      <c r="O2541" s="39">
        <f>IF(L2541&lt;&gt;1,"",IF(J2541="",0,IFERROR(MATCH(J2541,'分け方の表'!$M$4:$M$53,0),0)))</f>
        <v/>
      </c>
      <c r="P2541" s="39">
        <f>IF(L2541&lt;&gt;1,"",IF(SUMPRODUCT((COUNTIFS(C2541,"*"&amp;'分け方の表'!$F$4:$F$23&amp;"*")&gt;0)*('分け方の表'!$F$4:$F$23&lt;&gt;"")*'分け方の表'!$I$4:$I$23)=0,99,1+COUNTIFS('分け方の表'!$I$4:$I$23,"&gt;"&amp;SUMPRODUCT((COUNTIFS(C2541,"*"&amp;'分け方の表'!$F$4:$F$23&amp;"*")&gt;0)*('分け方の表'!$F$4:$F$23&lt;&gt;"")*'分け方の表'!$I$4:$I$23))))</f>
        <v/>
      </c>
      <c r="Q2541" s="39">
        <f>IF(L2541&lt;&gt;1,"",IF(P2541&gt;=99,"",INDEX('分け方の表'!$G$4:$G$23,P2541)&amp;""))</f>
        <v/>
      </c>
      <c r="R2541" s="39">
        <f>IF(L2541&lt;&gt;1,"",IF((F2541="収入")*(G2541="給与")*(E2541&lt;&gt;"")*(COUNTIFS('分け方の表'!$J$4:$J$13,E2541)&gt;0),INDEX('分け方の表'!$K$4:$K$13,MATCH(E2541,'分け方の表'!$J$4:$J$13,0))&amp;"",IFERROR(INDEX('分け方の表'!$C$4:$C$103,MATCH(F2541&amp;"|"&amp;G2541,'分け方の表'!$D$4:$D$103,0))&amp;"",IFERROR(INDEX('分け方の表'!$C$4:$C$103,MATCH(F2541&amp;"|（ほか全部）",'分け方の表'!$D$4:$D$103,0))&amp;"","未分類"))))</f>
        <v/>
      </c>
      <c r="S2541" s="39">
        <f>IF(L2541&lt;&gt;1,"",IF(N2541=1,"",IF(IF(O2541&gt;0,INDEX('分け方の表'!$N$4:$N$53,O2541)&amp;"","")&lt;&gt;"",IF(INDEX('分け方の表'!$N$4:$N$53,O2541)="（数えない）","",INDEX('分け方の表'!$N$4:$N$53,O2541)&amp;""),IF(I2541&amp;""="1",IF((Q2541&lt;&gt;"")*(D2541&lt;0)*(IFERROR(INDEX('入力'!$E$30:$E$88,MATCH(Q2541,'入力'!$A$30:$A$88,0)),"")="貯める・増やす"),Q2541,""),IF(A2541&amp;""="0","",IF(Q2541&lt;&gt;"",Q2541,R2541))))))</f>
        <v/>
      </c>
      <c r="T2541" s="56">
        <f>IF(S2541="","",IF(IFERROR(INDEX('入力'!$E$30:$E$88,MATCH(S2541,'入力'!$A$30:$A$88,0)),"")="入るお金",D2541,-D2541))</f>
        <v/>
      </c>
      <c r="U2541" s="39">
        <f>IF(L2541="","",IF(L2541&lt;&gt;1,"見出しなど",IF(N2541=1,"重なり",IF(S2541="",IF(O2541&gt;0,"数えない（直した）",IF(I2541&amp;""="1","振替",IF(A2541&amp;""="0","計算対象外","数えない"))),IF(COUNTIFS('入力'!$A$30:$A$88,S2541)=0,"一覧にない費目",IF(O2541&gt;0,"直した",IF(S2541="未分類","未分類","OK")))))))</f>
        <v/>
      </c>
    </row>
    <row r="2542">
      <c r="A2542" s="40" t="n"/>
      <c r="B2542" s="34" t="n"/>
      <c r="C2542" s="35" t="n"/>
      <c r="D2542" s="36" t="n"/>
      <c r="E2542" s="35" t="n"/>
      <c r="F2542" s="35" t="n"/>
      <c r="G2542" s="35" t="n"/>
      <c r="H2542" s="35" t="n"/>
      <c r="I2542" s="40" t="n"/>
      <c r="J2542" s="35" t="n"/>
      <c r="L2542" s="39">
        <f>IF(B2542="","",IFERROR(YEAR(B2542)*0+D2542*0+1,0))</f>
        <v/>
      </c>
      <c r="M2542" s="55">
        <f>IF(L2542&lt;&gt;1,"",IF(O2542&gt;0,IF(INDEX('分け方の表'!$O$4:$O$53,O2542)&lt;&gt;"",DATE(YEAR(INDEX('分け方の表'!$O$4:$O$53,O2542)),MONTH(INDEX('分け方の表'!$O$4:$O$53,O2542)),1),DATE(YEAR(B2542),MONTH(B2542),1)),DATE(YEAR(B2542),MONTH(B2542),1)))</f>
        <v/>
      </c>
      <c r="N2542" s="39">
        <f>IF(L2542&lt;&gt;1,"",IF(J2542="",0,IF(COUNTIFS($J$4:J2542,J2542)&gt;1,1,0)))</f>
        <v/>
      </c>
      <c r="O2542" s="39">
        <f>IF(L2542&lt;&gt;1,"",IF(J2542="",0,IFERROR(MATCH(J2542,'分け方の表'!$M$4:$M$53,0),0)))</f>
        <v/>
      </c>
      <c r="P2542" s="39">
        <f>IF(L2542&lt;&gt;1,"",IF(SUMPRODUCT((COUNTIFS(C2542,"*"&amp;'分け方の表'!$F$4:$F$23&amp;"*")&gt;0)*('分け方の表'!$F$4:$F$23&lt;&gt;"")*'分け方の表'!$I$4:$I$23)=0,99,1+COUNTIFS('分け方の表'!$I$4:$I$23,"&gt;"&amp;SUMPRODUCT((COUNTIFS(C2542,"*"&amp;'分け方の表'!$F$4:$F$23&amp;"*")&gt;0)*('分け方の表'!$F$4:$F$23&lt;&gt;"")*'分け方の表'!$I$4:$I$23))))</f>
        <v/>
      </c>
      <c r="Q2542" s="39">
        <f>IF(L2542&lt;&gt;1,"",IF(P2542&gt;=99,"",INDEX('分け方の表'!$G$4:$G$23,P2542)&amp;""))</f>
        <v/>
      </c>
      <c r="R2542" s="39">
        <f>IF(L2542&lt;&gt;1,"",IF((F2542="収入")*(G2542="給与")*(E2542&lt;&gt;"")*(COUNTIFS('分け方の表'!$J$4:$J$13,E2542)&gt;0),INDEX('分け方の表'!$K$4:$K$13,MATCH(E2542,'分け方の表'!$J$4:$J$13,0))&amp;"",IFERROR(INDEX('分け方の表'!$C$4:$C$103,MATCH(F2542&amp;"|"&amp;G2542,'分け方の表'!$D$4:$D$103,0))&amp;"",IFERROR(INDEX('分け方の表'!$C$4:$C$103,MATCH(F2542&amp;"|（ほか全部）",'分け方の表'!$D$4:$D$103,0))&amp;"","未分類"))))</f>
        <v/>
      </c>
      <c r="S2542" s="39">
        <f>IF(L2542&lt;&gt;1,"",IF(N2542=1,"",IF(IF(O2542&gt;0,INDEX('分け方の表'!$N$4:$N$53,O2542)&amp;"","")&lt;&gt;"",IF(INDEX('分け方の表'!$N$4:$N$53,O2542)="（数えない）","",INDEX('分け方の表'!$N$4:$N$53,O2542)&amp;""),IF(I2542&amp;""="1",IF((Q2542&lt;&gt;"")*(D2542&lt;0)*(IFERROR(INDEX('入力'!$E$30:$E$88,MATCH(Q2542,'入力'!$A$30:$A$88,0)),"")="貯める・増やす"),Q2542,""),IF(A2542&amp;""="0","",IF(Q2542&lt;&gt;"",Q2542,R2542))))))</f>
        <v/>
      </c>
      <c r="T2542" s="56">
        <f>IF(S2542="","",IF(IFERROR(INDEX('入力'!$E$30:$E$88,MATCH(S2542,'入力'!$A$30:$A$88,0)),"")="入るお金",D2542,-D2542))</f>
        <v/>
      </c>
      <c r="U2542" s="39">
        <f>IF(L2542="","",IF(L2542&lt;&gt;1,"見出しなど",IF(N2542=1,"重なり",IF(S2542="",IF(O2542&gt;0,"数えない（直した）",IF(I2542&amp;""="1","振替",IF(A2542&amp;""="0","計算対象外","数えない"))),IF(COUNTIFS('入力'!$A$30:$A$88,S2542)=0,"一覧にない費目",IF(O2542&gt;0,"直した",IF(S2542="未分類","未分類","OK")))))))</f>
        <v/>
      </c>
    </row>
    <row r="2543">
      <c r="A2543" s="40" t="n"/>
      <c r="B2543" s="34" t="n"/>
      <c r="C2543" s="35" t="n"/>
      <c r="D2543" s="36" t="n"/>
      <c r="E2543" s="35" t="n"/>
      <c r="F2543" s="35" t="n"/>
      <c r="G2543" s="35" t="n"/>
      <c r="H2543" s="35" t="n"/>
      <c r="I2543" s="40" t="n"/>
      <c r="J2543" s="35" t="n"/>
      <c r="L2543" s="39">
        <f>IF(B2543="","",IFERROR(YEAR(B2543)*0+D2543*0+1,0))</f>
        <v/>
      </c>
      <c r="M2543" s="55">
        <f>IF(L2543&lt;&gt;1,"",IF(O2543&gt;0,IF(INDEX('分け方の表'!$O$4:$O$53,O2543)&lt;&gt;"",DATE(YEAR(INDEX('分け方の表'!$O$4:$O$53,O2543)),MONTH(INDEX('分け方の表'!$O$4:$O$53,O2543)),1),DATE(YEAR(B2543),MONTH(B2543),1)),DATE(YEAR(B2543),MONTH(B2543),1)))</f>
        <v/>
      </c>
      <c r="N2543" s="39">
        <f>IF(L2543&lt;&gt;1,"",IF(J2543="",0,IF(COUNTIFS($J$4:J2543,J2543)&gt;1,1,0)))</f>
        <v/>
      </c>
      <c r="O2543" s="39">
        <f>IF(L2543&lt;&gt;1,"",IF(J2543="",0,IFERROR(MATCH(J2543,'分け方の表'!$M$4:$M$53,0),0)))</f>
        <v/>
      </c>
      <c r="P2543" s="39">
        <f>IF(L2543&lt;&gt;1,"",IF(SUMPRODUCT((COUNTIFS(C2543,"*"&amp;'分け方の表'!$F$4:$F$23&amp;"*")&gt;0)*('分け方の表'!$F$4:$F$23&lt;&gt;"")*'分け方の表'!$I$4:$I$23)=0,99,1+COUNTIFS('分け方の表'!$I$4:$I$23,"&gt;"&amp;SUMPRODUCT((COUNTIFS(C2543,"*"&amp;'分け方の表'!$F$4:$F$23&amp;"*")&gt;0)*('分け方の表'!$F$4:$F$23&lt;&gt;"")*'分け方の表'!$I$4:$I$23))))</f>
        <v/>
      </c>
      <c r="Q2543" s="39">
        <f>IF(L2543&lt;&gt;1,"",IF(P2543&gt;=99,"",INDEX('分け方の表'!$G$4:$G$23,P2543)&amp;""))</f>
        <v/>
      </c>
      <c r="R2543" s="39">
        <f>IF(L2543&lt;&gt;1,"",IF((F2543="収入")*(G2543="給与")*(E2543&lt;&gt;"")*(COUNTIFS('分け方の表'!$J$4:$J$13,E2543)&gt;0),INDEX('分け方の表'!$K$4:$K$13,MATCH(E2543,'分け方の表'!$J$4:$J$13,0))&amp;"",IFERROR(INDEX('分け方の表'!$C$4:$C$103,MATCH(F2543&amp;"|"&amp;G2543,'分け方の表'!$D$4:$D$103,0))&amp;"",IFERROR(INDEX('分け方の表'!$C$4:$C$103,MATCH(F2543&amp;"|（ほか全部）",'分け方の表'!$D$4:$D$103,0))&amp;"","未分類"))))</f>
        <v/>
      </c>
      <c r="S2543" s="39">
        <f>IF(L2543&lt;&gt;1,"",IF(N2543=1,"",IF(IF(O2543&gt;0,INDEX('分け方の表'!$N$4:$N$53,O2543)&amp;"","")&lt;&gt;"",IF(INDEX('分け方の表'!$N$4:$N$53,O2543)="（数えない）","",INDEX('分け方の表'!$N$4:$N$53,O2543)&amp;""),IF(I2543&amp;""="1",IF((Q2543&lt;&gt;"")*(D2543&lt;0)*(IFERROR(INDEX('入力'!$E$30:$E$88,MATCH(Q2543,'入力'!$A$30:$A$88,0)),"")="貯める・増やす"),Q2543,""),IF(A2543&amp;""="0","",IF(Q2543&lt;&gt;"",Q2543,R2543))))))</f>
        <v/>
      </c>
      <c r="T2543" s="56">
        <f>IF(S2543="","",IF(IFERROR(INDEX('入力'!$E$30:$E$88,MATCH(S2543,'入力'!$A$30:$A$88,0)),"")="入るお金",D2543,-D2543))</f>
        <v/>
      </c>
      <c r="U2543" s="39">
        <f>IF(L2543="","",IF(L2543&lt;&gt;1,"見出しなど",IF(N2543=1,"重なり",IF(S2543="",IF(O2543&gt;0,"数えない（直した）",IF(I2543&amp;""="1","振替",IF(A2543&amp;""="0","計算対象外","数えない"))),IF(COUNTIFS('入力'!$A$30:$A$88,S2543)=0,"一覧にない費目",IF(O2543&gt;0,"直した",IF(S2543="未分類","未分類","OK")))))))</f>
        <v/>
      </c>
    </row>
    <row r="2544">
      <c r="A2544" s="40" t="n"/>
      <c r="B2544" s="34" t="n"/>
      <c r="C2544" s="35" t="n"/>
      <c r="D2544" s="36" t="n"/>
      <c r="E2544" s="35" t="n"/>
      <c r="F2544" s="35" t="n"/>
      <c r="G2544" s="35" t="n"/>
      <c r="H2544" s="35" t="n"/>
      <c r="I2544" s="40" t="n"/>
      <c r="J2544" s="35" t="n"/>
      <c r="L2544" s="39">
        <f>IF(B2544="","",IFERROR(YEAR(B2544)*0+D2544*0+1,0))</f>
        <v/>
      </c>
      <c r="M2544" s="55">
        <f>IF(L2544&lt;&gt;1,"",IF(O2544&gt;0,IF(INDEX('分け方の表'!$O$4:$O$53,O2544)&lt;&gt;"",DATE(YEAR(INDEX('分け方の表'!$O$4:$O$53,O2544)),MONTH(INDEX('分け方の表'!$O$4:$O$53,O2544)),1),DATE(YEAR(B2544),MONTH(B2544),1)),DATE(YEAR(B2544),MONTH(B2544),1)))</f>
        <v/>
      </c>
      <c r="N2544" s="39">
        <f>IF(L2544&lt;&gt;1,"",IF(J2544="",0,IF(COUNTIFS($J$4:J2544,J2544)&gt;1,1,0)))</f>
        <v/>
      </c>
      <c r="O2544" s="39">
        <f>IF(L2544&lt;&gt;1,"",IF(J2544="",0,IFERROR(MATCH(J2544,'分け方の表'!$M$4:$M$53,0),0)))</f>
        <v/>
      </c>
      <c r="P2544" s="39">
        <f>IF(L2544&lt;&gt;1,"",IF(SUMPRODUCT((COUNTIFS(C2544,"*"&amp;'分け方の表'!$F$4:$F$23&amp;"*")&gt;0)*('分け方の表'!$F$4:$F$23&lt;&gt;"")*'分け方の表'!$I$4:$I$23)=0,99,1+COUNTIFS('分け方の表'!$I$4:$I$23,"&gt;"&amp;SUMPRODUCT((COUNTIFS(C2544,"*"&amp;'分け方の表'!$F$4:$F$23&amp;"*")&gt;0)*('分け方の表'!$F$4:$F$23&lt;&gt;"")*'分け方の表'!$I$4:$I$23))))</f>
        <v/>
      </c>
      <c r="Q2544" s="39">
        <f>IF(L2544&lt;&gt;1,"",IF(P2544&gt;=99,"",INDEX('分け方の表'!$G$4:$G$23,P2544)&amp;""))</f>
        <v/>
      </c>
      <c r="R2544" s="39">
        <f>IF(L2544&lt;&gt;1,"",IF((F2544="収入")*(G2544="給与")*(E2544&lt;&gt;"")*(COUNTIFS('分け方の表'!$J$4:$J$13,E2544)&gt;0),INDEX('分け方の表'!$K$4:$K$13,MATCH(E2544,'分け方の表'!$J$4:$J$13,0))&amp;"",IFERROR(INDEX('分け方の表'!$C$4:$C$103,MATCH(F2544&amp;"|"&amp;G2544,'分け方の表'!$D$4:$D$103,0))&amp;"",IFERROR(INDEX('分け方の表'!$C$4:$C$103,MATCH(F2544&amp;"|（ほか全部）",'分け方の表'!$D$4:$D$103,0))&amp;"","未分類"))))</f>
        <v/>
      </c>
      <c r="S2544" s="39">
        <f>IF(L2544&lt;&gt;1,"",IF(N2544=1,"",IF(IF(O2544&gt;0,INDEX('分け方の表'!$N$4:$N$53,O2544)&amp;"","")&lt;&gt;"",IF(INDEX('分け方の表'!$N$4:$N$53,O2544)="（数えない）","",INDEX('分け方の表'!$N$4:$N$53,O2544)&amp;""),IF(I2544&amp;""="1",IF((Q2544&lt;&gt;"")*(D2544&lt;0)*(IFERROR(INDEX('入力'!$E$30:$E$88,MATCH(Q2544,'入力'!$A$30:$A$88,0)),"")="貯める・増やす"),Q2544,""),IF(A2544&amp;""="0","",IF(Q2544&lt;&gt;"",Q2544,R2544))))))</f>
        <v/>
      </c>
      <c r="T2544" s="56">
        <f>IF(S2544="","",IF(IFERROR(INDEX('入力'!$E$30:$E$88,MATCH(S2544,'入力'!$A$30:$A$88,0)),"")="入るお金",D2544,-D2544))</f>
        <v/>
      </c>
      <c r="U2544" s="39">
        <f>IF(L2544="","",IF(L2544&lt;&gt;1,"見出しなど",IF(N2544=1,"重なり",IF(S2544="",IF(O2544&gt;0,"数えない（直した）",IF(I2544&amp;""="1","振替",IF(A2544&amp;""="0","計算対象外","数えない"))),IF(COUNTIFS('入力'!$A$30:$A$88,S2544)=0,"一覧にない費目",IF(O2544&gt;0,"直した",IF(S2544="未分類","未分類","OK")))))))</f>
        <v/>
      </c>
    </row>
    <row r="2545">
      <c r="A2545" s="40" t="n"/>
      <c r="B2545" s="34" t="n"/>
      <c r="C2545" s="35" t="n"/>
      <c r="D2545" s="36" t="n"/>
      <c r="E2545" s="35" t="n"/>
      <c r="F2545" s="35" t="n"/>
      <c r="G2545" s="35" t="n"/>
      <c r="H2545" s="35" t="n"/>
      <c r="I2545" s="40" t="n"/>
      <c r="J2545" s="35" t="n"/>
      <c r="L2545" s="39">
        <f>IF(B2545="","",IFERROR(YEAR(B2545)*0+D2545*0+1,0))</f>
        <v/>
      </c>
      <c r="M2545" s="55">
        <f>IF(L2545&lt;&gt;1,"",IF(O2545&gt;0,IF(INDEX('分け方の表'!$O$4:$O$53,O2545)&lt;&gt;"",DATE(YEAR(INDEX('分け方の表'!$O$4:$O$53,O2545)),MONTH(INDEX('分け方の表'!$O$4:$O$53,O2545)),1),DATE(YEAR(B2545),MONTH(B2545),1)),DATE(YEAR(B2545),MONTH(B2545),1)))</f>
        <v/>
      </c>
      <c r="N2545" s="39">
        <f>IF(L2545&lt;&gt;1,"",IF(J2545="",0,IF(COUNTIFS($J$4:J2545,J2545)&gt;1,1,0)))</f>
        <v/>
      </c>
      <c r="O2545" s="39">
        <f>IF(L2545&lt;&gt;1,"",IF(J2545="",0,IFERROR(MATCH(J2545,'分け方の表'!$M$4:$M$53,0),0)))</f>
        <v/>
      </c>
      <c r="P2545" s="39">
        <f>IF(L2545&lt;&gt;1,"",IF(SUMPRODUCT((COUNTIFS(C2545,"*"&amp;'分け方の表'!$F$4:$F$23&amp;"*")&gt;0)*('分け方の表'!$F$4:$F$23&lt;&gt;"")*'分け方の表'!$I$4:$I$23)=0,99,1+COUNTIFS('分け方の表'!$I$4:$I$23,"&gt;"&amp;SUMPRODUCT((COUNTIFS(C2545,"*"&amp;'分け方の表'!$F$4:$F$23&amp;"*")&gt;0)*('分け方の表'!$F$4:$F$23&lt;&gt;"")*'分け方の表'!$I$4:$I$23))))</f>
        <v/>
      </c>
      <c r="Q2545" s="39">
        <f>IF(L2545&lt;&gt;1,"",IF(P2545&gt;=99,"",INDEX('分け方の表'!$G$4:$G$23,P2545)&amp;""))</f>
        <v/>
      </c>
      <c r="R2545" s="39">
        <f>IF(L2545&lt;&gt;1,"",IF((F2545="収入")*(G2545="給与")*(E2545&lt;&gt;"")*(COUNTIFS('分け方の表'!$J$4:$J$13,E2545)&gt;0),INDEX('分け方の表'!$K$4:$K$13,MATCH(E2545,'分け方の表'!$J$4:$J$13,0))&amp;"",IFERROR(INDEX('分け方の表'!$C$4:$C$103,MATCH(F2545&amp;"|"&amp;G2545,'分け方の表'!$D$4:$D$103,0))&amp;"",IFERROR(INDEX('分け方の表'!$C$4:$C$103,MATCH(F2545&amp;"|（ほか全部）",'分け方の表'!$D$4:$D$103,0))&amp;"","未分類"))))</f>
        <v/>
      </c>
      <c r="S2545" s="39">
        <f>IF(L2545&lt;&gt;1,"",IF(N2545=1,"",IF(IF(O2545&gt;0,INDEX('分け方の表'!$N$4:$N$53,O2545)&amp;"","")&lt;&gt;"",IF(INDEX('分け方の表'!$N$4:$N$53,O2545)="（数えない）","",INDEX('分け方の表'!$N$4:$N$53,O2545)&amp;""),IF(I2545&amp;""="1",IF((Q2545&lt;&gt;"")*(D2545&lt;0)*(IFERROR(INDEX('入力'!$E$30:$E$88,MATCH(Q2545,'入力'!$A$30:$A$88,0)),"")="貯める・増やす"),Q2545,""),IF(A2545&amp;""="0","",IF(Q2545&lt;&gt;"",Q2545,R2545))))))</f>
        <v/>
      </c>
      <c r="T2545" s="56">
        <f>IF(S2545="","",IF(IFERROR(INDEX('入力'!$E$30:$E$88,MATCH(S2545,'入力'!$A$30:$A$88,0)),"")="入るお金",D2545,-D2545))</f>
        <v/>
      </c>
      <c r="U2545" s="39">
        <f>IF(L2545="","",IF(L2545&lt;&gt;1,"見出しなど",IF(N2545=1,"重なり",IF(S2545="",IF(O2545&gt;0,"数えない（直した）",IF(I2545&amp;""="1","振替",IF(A2545&amp;""="0","計算対象外","数えない"))),IF(COUNTIFS('入力'!$A$30:$A$88,S2545)=0,"一覧にない費目",IF(O2545&gt;0,"直した",IF(S2545="未分類","未分類","OK")))))))</f>
        <v/>
      </c>
    </row>
    <row r="2546">
      <c r="A2546" s="40" t="n"/>
      <c r="B2546" s="34" t="n"/>
      <c r="C2546" s="35" t="n"/>
      <c r="D2546" s="36" t="n"/>
      <c r="E2546" s="35" t="n"/>
      <c r="F2546" s="35" t="n"/>
      <c r="G2546" s="35" t="n"/>
      <c r="H2546" s="35" t="n"/>
      <c r="I2546" s="40" t="n"/>
      <c r="J2546" s="35" t="n"/>
      <c r="L2546" s="39">
        <f>IF(B2546="","",IFERROR(YEAR(B2546)*0+D2546*0+1,0))</f>
        <v/>
      </c>
      <c r="M2546" s="55">
        <f>IF(L2546&lt;&gt;1,"",IF(O2546&gt;0,IF(INDEX('分け方の表'!$O$4:$O$53,O2546)&lt;&gt;"",DATE(YEAR(INDEX('分け方の表'!$O$4:$O$53,O2546)),MONTH(INDEX('分け方の表'!$O$4:$O$53,O2546)),1),DATE(YEAR(B2546),MONTH(B2546),1)),DATE(YEAR(B2546),MONTH(B2546),1)))</f>
        <v/>
      </c>
      <c r="N2546" s="39">
        <f>IF(L2546&lt;&gt;1,"",IF(J2546="",0,IF(COUNTIFS($J$4:J2546,J2546)&gt;1,1,0)))</f>
        <v/>
      </c>
      <c r="O2546" s="39">
        <f>IF(L2546&lt;&gt;1,"",IF(J2546="",0,IFERROR(MATCH(J2546,'分け方の表'!$M$4:$M$53,0),0)))</f>
        <v/>
      </c>
      <c r="P2546" s="39">
        <f>IF(L2546&lt;&gt;1,"",IF(SUMPRODUCT((COUNTIFS(C2546,"*"&amp;'分け方の表'!$F$4:$F$23&amp;"*")&gt;0)*('分け方の表'!$F$4:$F$23&lt;&gt;"")*'分け方の表'!$I$4:$I$23)=0,99,1+COUNTIFS('分け方の表'!$I$4:$I$23,"&gt;"&amp;SUMPRODUCT((COUNTIFS(C2546,"*"&amp;'分け方の表'!$F$4:$F$23&amp;"*")&gt;0)*('分け方の表'!$F$4:$F$23&lt;&gt;"")*'分け方の表'!$I$4:$I$23))))</f>
        <v/>
      </c>
      <c r="Q2546" s="39">
        <f>IF(L2546&lt;&gt;1,"",IF(P2546&gt;=99,"",INDEX('分け方の表'!$G$4:$G$23,P2546)&amp;""))</f>
        <v/>
      </c>
      <c r="R2546" s="39">
        <f>IF(L2546&lt;&gt;1,"",IF((F2546="収入")*(G2546="給与")*(E2546&lt;&gt;"")*(COUNTIFS('分け方の表'!$J$4:$J$13,E2546)&gt;0),INDEX('分け方の表'!$K$4:$K$13,MATCH(E2546,'分け方の表'!$J$4:$J$13,0))&amp;"",IFERROR(INDEX('分け方の表'!$C$4:$C$103,MATCH(F2546&amp;"|"&amp;G2546,'分け方の表'!$D$4:$D$103,0))&amp;"",IFERROR(INDEX('分け方の表'!$C$4:$C$103,MATCH(F2546&amp;"|（ほか全部）",'分け方の表'!$D$4:$D$103,0))&amp;"","未分類"))))</f>
        <v/>
      </c>
      <c r="S2546" s="39">
        <f>IF(L2546&lt;&gt;1,"",IF(N2546=1,"",IF(IF(O2546&gt;0,INDEX('分け方の表'!$N$4:$N$53,O2546)&amp;"","")&lt;&gt;"",IF(INDEX('分け方の表'!$N$4:$N$53,O2546)="（数えない）","",INDEX('分け方の表'!$N$4:$N$53,O2546)&amp;""),IF(I2546&amp;""="1",IF((Q2546&lt;&gt;"")*(D2546&lt;0)*(IFERROR(INDEX('入力'!$E$30:$E$88,MATCH(Q2546,'入力'!$A$30:$A$88,0)),"")="貯める・増やす"),Q2546,""),IF(A2546&amp;""="0","",IF(Q2546&lt;&gt;"",Q2546,R2546))))))</f>
        <v/>
      </c>
      <c r="T2546" s="56">
        <f>IF(S2546="","",IF(IFERROR(INDEX('入力'!$E$30:$E$88,MATCH(S2546,'入力'!$A$30:$A$88,0)),"")="入るお金",D2546,-D2546))</f>
        <v/>
      </c>
      <c r="U2546" s="39">
        <f>IF(L2546="","",IF(L2546&lt;&gt;1,"見出しなど",IF(N2546=1,"重なり",IF(S2546="",IF(O2546&gt;0,"数えない（直した）",IF(I2546&amp;""="1","振替",IF(A2546&amp;""="0","計算対象外","数えない"))),IF(COUNTIFS('入力'!$A$30:$A$88,S2546)=0,"一覧にない費目",IF(O2546&gt;0,"直した",IF(S2546="未分類","未分類","OK")))))))</f>
        <v/>
      </c>
    </row>
    <row r="2547">
      <c r="A2547" s="40" t="n"/>
      <c r="B2547" s="34" t="n"/>
      <c r="C2547" s="35" t="n"/>
      <c r="D2547" s="36" t="n"/>
      <c r="E2547" s="35" t="n"/>
      <c r="F2547" s="35" t="n"/>
      <c r="G2547" s="35" t="n"/>
      <c r="H2547" s="35" t="n"/>
      <c r="I2547" s="40" t="n"/>
      <c r="J2547" s="35" t="n"/>
      <c r="L2547" s="39">
        <f>IF(B2547="","",IFERROR(YEAR(B2547)*0+D2547*0+1,0))</f>
        <v/>
      </c>
      <c r="M2547" s="55">
        <f>IF(L2547&lt;&gt;1,"",IF(O2547&gt;0,IF(INDEX('分け方の表'!$O$4:$O$53,O2547)&lt;&gt;"",DATE(YEAR(INDEX('分け方の表'!$O$4:$O$53,O2547)),MONTH(INDEX('分け方の表'!$O$4:$O$53,O2547)),1),DATE(YEAR(B2547),MONTH(B2547),1)),DATE(YEAR(B2547),MONTH(B2547),1)))</f>
        <v/>
      </c>
      <c r="N2547" s="39">
        <f>IF(L2547&lt;&gt;1,"",IF(J2547="",0,IF(COUNTIFS($J$4:J2547,J2547)&gt;1,1,0)))</f>
        <v/>
      </c>
      <c r="O2547" s="39">
        <f>IF(L2547&lt;&gt;1,"",IF(J2547="",0,IFERROR(MATCH(J2547,'分け方の表'!$M$4:$M$53,0),0)))</f>
        <v/>
      </c>
      <c r="P2547" s="39">
        <f>IF(L2547&lt;&gt;1,"",IF(SUMPRODUCT((COUNTIFS(C2547,"*"&amp;'分け方の表'!$F$4:$F$23&amp;"*")&gt;0)*('分け方の表'!$F$4:$F$23&lt;&gt;"")*'分け方の表'!$I$4:$I$23)=0,99,1+COUNTIFS('分け方の表'!$I$4:$I$23,"&gt;"&amp;SUMPRODUCT((COUNTIFS(C2547,"*"&amp;'分け方の表'!$F$4:$F$23&amp;"*")&gt;0)*('分け方の表'!$F$4:$F$23&lt;&gt;"")*'分け方の表'!$I$4:$I$23))))</f>
        <v/>
      </c>
      <c r="Q2547" s="39">
        <f>IF(L2547&lt;&gt;1,"",IF(P2547&gt;=99,"",INDEX('分け方の表'!$G$4:$G$23,P2547)&amp;""))</f>
        <v/>
      </c>
      <c r="R2547" s="39">
        <f>IF(L2547&lt;&gt;1,"",IF((F2547="収入")*(G2547="給与")*(E2547&lt;&gt;"")*(COUNTIFS('分け方の表'!$J$4:$J$13,E2547)&gt;0),INDEX('分け方の表'!$K$4:$K$13,MATCH(E2547,'分け方の表'!$J$4:$J$13,0))&amp;"",IFERROR(INDEX('分け方の表'!$C$4:$C$103,MATCH(F2547&amp;"|"&amp;G2547,'分け方の表'!$D$4:$D$103,0))&amp;"",IFERROR(INDEX('分け方の表'!$C$4:$C$103,MATCH(F2547&amp;"|（ほか全部）",'分け方の表'!$D$4:$D$103,0))&amp;"","未分類"))))</f>
        <v/>
      </c>
      <c r="S2547" s="39">
        <f>IF(L2547&lt;&gt;1,"",IF(N2547=1,"",IF(IF(O2547&gt;0,INDEX('分け方の表'!$N$4:$N$53,O2547)&amp;"","")&lt;&gt;"",IF(INDEX('分け方の表'!$N$4:$N$53,O2547)="（数えない）","",INDEX('分け方の表'!$N$4:$N$53,O2547)&amp;""),IF(I2547&amp;""="1",IF((Q2547&lt;&gt;"")*(D2547&lt;0)*(IFERROR(INDEX('入力'!$E$30:$E$88,MATCH(Q2547,'入力'!$A$30:$A$88,0)),"")="貯める・増やす"),Q2547,""),IF(A2547&amp;""="0","",IF(Q2547&lt;&gt;"",Q2547,R2547))))))</f>
        <v/>
      </c>
      <c r="T2547" s="56">
        <f>IF(S2547="","",IF(IFERROR(INDEX('入力'!$E$30:$E$88,MATCH(S2547,'入力'!$A$30:$A$88,0)),"")="入るお金",D2547,-D2547))</f>
        <v/>
      </c>
      <c r="U2547" s="39">
        <f>IF(L2547="","",IF(L2547&lt;&gt;1,"見出しなど",IF(N2547=1,"重なり",IF(S2547="",IF(O2547&gt;0,"数えない（直した）",IF(I2547&amp;""="1","振替",IF(A2547&amp;""="0","計算対象外","数えない"))),IF(COUNTIFS('入力'!$A$30:$A$88,S2547)=0,"一覧にない費目",IF(O2547&gt;0,"直した",IF(S2547="未分類","未分類","OK")))))))</f>
        <v/>
      </c>
    </row>
    <row r="2548">
      <c r="A2548" s="40" t="n"/>
      <c r="B2548" s="34" t="n"/>
      <c r="C2548" s="35" t="n"/>
      <c r="D2548" s="36" t="n"/>
      <c r="E2548" s="35" t="n"/>
      <c r="F2548" s="35" t="n"/>
      <c r="G2548" s="35" t="n"/>
      <c r="H2548" s="35" t="n"/>
      <c r="I2548" s="40" t="n"/>
      <c r="J2548" s="35" t="n"/>
      <c r="L2548" s="39">
        <f>IF(B2548="","",IFERROR(YEAR(B2548)*0+D2548*0+1,0))</f>
        <v/>
      </c>
      <c r="M2548" s="55">
        <f>IF(L2548&lt;&gt;1,"",IF(O2548&gt;0,IF(INDEX('分け方の表'!$O$4:$O$53,O2548)&lt;&gt;"",DATE(YEAR(INDEX('分け方の表'!$O$4:$O$53,O2548)),MONTH(INDEX('分け方の表'!$O$4:$O$53,O2548)),1),DATE(YEAR(B2548),MONTH(B2548),1)),DATE(YEAR(B2548),MONTH(B2548),1)))</f>
        <v/>
      </c>
      <c r="N2548" s="39">
        <f>IF(L2548&lt;&gt;1,"",IF(J2548="",0,IF(COUNTIFS($J$4:J2548,J2548)&gt;1,1,0)))</f>
        <v/>
      </c>
      <c r="O2548" s="39">
        <f>IF(L2548&lt;&gt;1,"",IF(J2548="",0,IFERROR(MATCH(J2548,'分け方の表'!$M$4:$M$53,0),0)))</f>
        <v/>
      </c>
      <c r="P2548" s="39">
        <f>IF(L2548&lt;&gt;1,"",IF(SUMPRODUCT((COUNTIFS(C2548,"*"&amp;'分け方の表'!$F$4:$F$23&amp;"*")&gt;0)*('分け方の表'!$F$4:$F$23&lt;&gt;"")*'分け方の表'!$I$4:$I$23)=0,99,1+COUNTIFS('分け方の表'!$I$4:$I$23,"&gt;"&amp;SUMPRODUCT((COUNTIFS(C2548,"*"&amp;'分け方の表'!$F$4:$F$23&amp;"*")&gt;0)*('分け方の表'!$F$4:$F$23&lt;&gt;"")*'分け方の表'!$I$4:$I$23))))</f>
        <v/>
      </c>
      <c r="Q2548" s="39">
        <f>IF(L2548&lt;&gt;1,"",IF(P2548&gt;=99,"",INDEX('分け方の表'!$G$4:$G$23,P2548)&amp;""))</f>
        <v/>
      </c>
      <c r="R2548" s="39">
        <f>IF(L2548&lt;&gt;1,"",IF((F2548="収入")*(G2548="給与")*(E2548&lt;&gt;"")*(COUNTIFS('分け方の表'!$J$4:$J$13,E2548)&gt;0),INDEX('分け方の表'!$K$4:$K$13,MATCH(E2548,'分け方の表'!$J$4:$J$13,0))&amp;"",IFERROR(INDEX('分け方の表'!$C$4:$C$103,MATCH(F2548&amp;"|"&amp;G2548,'分け方の表'!$D$4:$D$103,0))&amp;"",IFERROR(INDEX('分け方の表'!$C$4:$C$103,MATCH(F2548&amp;"|（ほか全部）",'分け方の表'!$D$4:$D$103,0))&amp;"","未分類"))))</f>
        <v/>
      </c>
      <c r="S2548" s="39">
        <f>IF(L2548&lt;&gt;1,"",IF(N2548=1,"",IF(IF(O2548&gt;0,INDEX('分け方の表'!$N$4:$N$53,O2548)&amp;"","")&lt;&gt;"",IF(INDEX('分け方の表'!$N$4:$N$53,O2548)="（数えない）","",INDEX('分け方の表'!$N$4:$N$53,O2548)&amp;""),IF(I2548&amp;""="1",IF((Q2548&lt;&gt;"")*(D2548&lt;0)*(IFERROR(INDEX('入力'!$E$30:$E$88,MATCH(Q2548,'入力'!$A$30:$A$88,0)),"")="貯める・増やす"),Q2548,""),IF(A2548&amp;""="0","",IF(Q2548&lt;&gt;"",Q2548,R2548))))))</f>
        <v/>
      </c>
      <c r="T2548" s="56">
        <f>IF(S2548="","",IF(IFERROR(INDEX('入力'!$E$30:$E$88,MATCH(S2548,'入力'!$A$30:$A$88,0)),"")="入るお金",D2548,-D2548))</f>
        <v/>
      </c>
      <c r="U2548" s="39">
        <f>IF(L2548="","",IF(L2548&lt;&gt;1,"見出しなど",IF(N2548=1,"重なり",IF(S2548="",IF(O2548&gt;0,"数えない（直した）",IF(I2548&amp;""="1","振替",IF(A2548&amp;""="0","計算対象外","数えない"))),IF(COUNTIFS('入力'!$A$30:$A$88,S2548)=0,"一覧にない費目",IF(O2548&gt;0,"直した",IF(S2548="未分類","未分類","OK")))))))</f>
        <v/>
      </c>
    </row>
    <row r="2549">
      <c r="A2549" s="40" t="n"/>
      <c r="B2549" s="34" t="n"/>
      <c r="C2549" s="35" t="n"/>
      <c r="D2549" s="36" t="n"/>
      <c r="E2549" s="35" t="n"/>
      <c r="F2549" s="35" t="n"/>
      <c r="G2549" s="35" t="n"/>
      <c r="H2549" s="35" t="n"/>
      <c r="I2549" s="40" t="n"/>
      <c r="J2549" s="35" t="n"/>
      <c r="L2549" s="39">
        <f>IF(B2549="","",IFERROR(YEAR(B2549)*0+D2549*0+1,0))</f>
        <v/>
      </c>
      <c r="M2549" s="55">
        <f>IF(L2549&lt;&gt;1,"",IF(O2549&gt;0,IF(INDEX('分け方の表'!$O$4:$O$53,O2549)&lt;&gt;"",DATE(YEAR(INDEX('分け方の表'!$O$4:$O$53,O2549)),MONTH(INDEX('分け方の表'!$O$4:$O$53,O2549)),1),DATE(YEAR(B2549),MONTH(B2549),1)),DATE(YEAR(B2549),MONTH(B2549),1)))</f>
        <v/>
      </c>
      <c r="N2549" s="39">
        <f>IF(L2549&lt;&gt;1,"",IF(J2549="",0,IF(COUNTIFS($J$4:J2549,J2549)&gt;1,1,0)))</f>
        <v/>
      </c>
      <c r="O2549" s="39">
        <f>IF(L2549&lt;&gt;1,"",IF(J2549="",0,IFERROR(MATCH(J2549,'分け方の表'!$M$4:$M$53,0),0)))</f>
        <v/>
      </c>
      <c r="P2549" s="39">
        <f>IF(L2549&lt;&gt;1,"",IF(SUMPRODUCT((COUNTIFS(C2549,"*"&amp;'分け方の表'!$F$4:$F$23&amp;"*")&gt;0)*('分け方の表'!$F$4:$F$23&lt;&gt;"")*'分け方の表'!$I$4:$I$23)=0,99,1+COUNTIFS('分け方の表'!$I$4:$I$23,"&gt;"&amp;SUMPRODUCT((COUNTIFS(C2549,"*"&amp;'分け方の表'!$F$4:$F$23&amp;"*")&gt;0)*('分け方の表'!$F$4:$F$23&lt;&gt;"")*'分け方の表'!$I$4:$I$23))))</f>
        <v/>
      </c>
      <c r="Q2549" s="39">
        <f>IF(L2549&lt;&gt;1,"",IF(P2549&gt;=99,"",INDEX('分け方の表'!$G$4:$G$23,P2549)&amp;""))</f>
        <v/>
      </c>
      <c r="R2549" s="39">
        <f>IF(L2549&lt;&gt;1,"",IF((F2549="収入")*(G2549="給与")*(E2549&lt;&gt;"")*(COUNTIFS('分け方の表'!$J$4:$J$13,E2549)&gt;0),INDEX('分け方の表'!$K$4:$K$13,MATCH(E2549,'分け方の表'!$J$4:$J$13,0))&amp;"",IFERROR(INDEX('分け方の表'!$C$4:$C$103,MATCH(F2549&amp;"|"&amp;G2549,'分け方の表'!$D$4:$D$103,0))&amp;"",IFERROR(INDEX('分け方の表'!$C$4:$C$103,MATCH(F2549&amp;"|（ほか全部）",'分け方の表'!$D$4:$D$103,0))&amp;"","未分類"))))</f>
        <v/>
      </c>
      <c r="S2549" s="39">
        <f>IF(L2549&lt;&gt;1,"",IF(N2549=1,"",IF(IF(O2549&gt;0,INDEX('分け方の表'!$N$4:$N$53,O2549)&amp;"","")&lt;&gt;"",IF(INDEX('分け方の表'!$N$4:$N$53,O2549)="（数えない）","",INDEX('分け方の表'!$N$4:$N$53,O2549)&amp;""),IF(I2549&amp;""="1",IF((Q2549&lt;&gt;"")*(D2549&lt;0)*(IFERROR(INDEX('入力'!$E$30:$E$88,MATCH(Q2549,'入力'!$A$30:$A$88,0)),"")="貯める・増やす"),Q2549,""),IF(A2549&amp;""="0","",IF(Q2549&lt;&gt;"",Q2549,R2549))))))</f>
        <v/>
      </c>
      <c r="T2549" s="56">
        <f>IF(S2549="","",IF(IFERROR(INDEX('入力'!$E$30:$E$88,MATCH(S2549,'入力'!$A$30:$A$88,0)),"")="入るお金",D2549,-D2549))</f>
        <v/>
      </c>
      <c r="U2549" s="39">
        <f>IF(L2549="","",IF(L2549&lt;&gt;1,"見出しなど",IF(N2549=1,"重なり",IF(S2549="",IF(O2549&gt;0,"数えない（直した）",IF(I2549&amp;""="1","振替",IF(A2549&amp;""="0","計算対象外","数えない"))),IF(COUNTIFS('入力'!$A$30:$A$88,S2549)=0,"一覧にない費目",IF(O2549&gt;0,"直した",IF(S2549="未分類","未分類","OK")))))))</f>
        <v/>
      </c>
    </row>
    <row r="2550">
      <c r="A2550" s="40" t="n"/>
      <c r="B2550" s="34" t="n"/>
      <c r="C2550" s="35" t="n"/>
      <c r="D2550" s="36" t="n"/>
      <c r="E2550" s="35" t="n"/>
      <c r="F2550" s="35" t="n"/>
      <c r="G2550" s="35" t="n"/>
      <c r="H2550" s="35" t="n"/>
      <c r="I2550" s="40" t="n"/>
      <c r="J2550" s="35" t="n"/>
      <c r="L2550" s="39">
        <f>IF(B2550="","",IFERROR(YEAR(B2550)*0+D2550*0+1,0))</f>
        <v/>
      </c>
      <c r="M2550" s="55">
        <f>IF(L2550&lt;&gt;1,"",IF(O2550&gt;0,IF(INDEX('分け方の表'!$O$4:$O$53,O2550)&lt;&gt;"",DATE(YEAR(INDEX('分け方の表'!$O$4:$O$53,O2550)),MONTH(INDEX('分け方の表'!$O$4:$O$53,O2550)),1),DATE(YEAR(B2550),MONTH(B2550),1)),DATE(YEAR(B2550),MONTH(B2550),1)))</f>
        <v/>
      </c>
      <c r="N2550" s="39">
        <f>IF(L2550&lt;&gt;1,"",IF(J2550="",0,IF(COUNTIFS($J$4:J2550,J2550)&gt;1,1,0)))</f>
        <v/>
      </c>
      <c r="O2550" s="39">
        <f>IF(L2550&lt;&gt;1,"",IF(J2550="",0,IFERROR(MATCH(J2550,'分け方の表'!$M$4:$M$53,0),0)))</f>
        <v/>
      </c>
      <c r="P2550" s="39">
        <f>IF(L2550&lt;&gt;1,"",IF(SUMPRODUCT((COUNTIFS(C2550,"*"&amp;'分け方の表'!$F$4:$F$23&amp;"*")&gt;0)*('分け方の表'!$F$4:$F$23&lt;&gt;"")*'分け方の表'!$I$4:$I$23)=0,99,1+COUNTIFS('分け方の表'!$I$4:$I$23,"&gt;"&amp;SUMPRODUCT((COUNTIFS(C2550,"*"&amp;'分け方の表'!$F$4:$F$23&amp;"*")&gt;0)*('分け方の表'!$F$4:$F$23&lt;&gt;"")*'分け方の表'!$I$4:$I$23))))</f>
        <v/>
      </c>
      <c r="Q2550" s="39">
        <f>IF(L2550&lt;&gt;1,"",IF(P2550&gt;=99,"",INDEX('分け方の表'!$G$4:$G$23,P2550)&amp;""))</f>
        <v/>
      </c>
      <c r="R2550" s="39">
        <f>IF(L2550&lt;&gt;1,"",IF((F2550="収入")*(G2550="給与")*(E2550&lt;&gt;"")*(COUNTIFS('分け方の表'!$J$4:$J$13,E2550)&gt;0),INDEX('分け方の表'!$K$4:$K$13,MATCH(E2550,'分け方の表'!$J$4:$J$13,0))&amp;"",IFERROR(INDEX('分け方の表'!$C$4:$C$103,MATCH(F2550&amp;"|"&amp;G2550,'分け方の表'!$D$4:$D$103,0))&amp;"",IFERROR(INDEX('分け方の表'!$C$4:$C$103,MATCH(F2550&amp;"|（ほか全部）",'分け方の表'!$D$4:$D$103,0))&amp;"","未分類"))))</f>
        <v/>
      </c>
      <c r="S2550" s="39">
        <f>IF(L2550&lt;&gt;1,"",IF(N2550=1,"",IF(IF(O2550&gt;0,INDEX('分け方の表'!$N$4:$N$53,O2550)&amp;"","")&lt;&gt;"",IF(INDEX('分け方の表'!$N$4:$N$53,O2550)="（数えない）","",INDEX('分け方の表'!$N$4:$N$53,O2550)&amp;""),IF(I2550&amp;""="1",IF((Q2550&lt;&gt;"")*(D2550&lt;0)*(IFERROR(INDEX('入力'!$E$30:$E$88,MATCH(Q2550,'入力'!$A$30:$A$88,0)),"")="貯める・増やす"),Q2550,""),IF(A2550&amp;""="0","",IF(Q2550&lt;&gt;"",Q2550,R2550))))))</f>
        <v/>
      </c>
      <c r="T2550" s="56">
        <f>IF(S2550="","",IF(IFERROR(INDEX('入力'!$E$30:$E$88,MATCH(S2550,'入力'!$A$30:$A$88,0)),"")="入るお金",D2550,-D2550))</f>
        <v/>
      </c>
      <c r="U2550" s="39">
        <f>IF(L2550="","",IF(L2550&lt;&gt;1,"見出しなど",IF(N2550=1,"重なり",IF(S2550="",IF(O2550&gt;0,"数えない（直した）",IF(I2550&amp;""="1","振替",IF(A2550&amp;""="0","計算対象外","数えない"))),IF(COUNTIFS('入力'!$A$30:$A$88,S2550)=0,"一覧にない費目",IF(O2550&gt;0,"直した",IF(S2550="未分類","未分類","OK")))))))</f>
        <v/>
      </c>
    </row>
    <row r="2551">
      <c r="A2551" s="40" t="n"/>
      <c r="B2551" s="34" t="n"/>
      <c r="C2551" s="35" t="n"/>
      <c r="D2551" s="36" t="n"/>
      <c r="E2551" s="35" t="n"/>
      <c r="F2551" s="35" t="n"/>
      <c r="G2551" s="35" t="n"/>
      <c r="H2551" s="35" t="n"/>
      <c r="I2551" s="40" t="n"/>
      <c r="J2551" s="35" t="n"/>
      <c r="L2551" s="39">
        <f>IF(B2551="","",IFERROR(YEAR(B2551)*0+D2551*0+1,0))</f>
        <v/>
      </c>
      <c r="M2551" s="55">
        <f>IF(L2551&lt;&gt;1,"",IF(O2551&gt;0,IF(INDEX('分け方の表'!$O$4:$O$53,O2551)&lt;&gt;"",DATE(YEAR(INDEX('分け方の表'!$O$4:$O$53,O2551)),MONTH(INDEX('分け方の表'!$O$4:$O$53,O2551)),1),DATE(YEAR(B2551),MONTH(B2551),1)),DATE(YEAR(B2551),MONTH(B2551),1)))</f>
        <v/>
      </c>
      <c r="N2551" s="39">
        <f>IF(L2551&lt;&gt;1,"",IF(J2551="",0,IF(COUNTIFS($J$4:J2551,J2551)&gt;1,1,0)))</f>
        <v/>
      </c>
      <c r="O2551" s="39">
        <f>IF(L2551&lt;&gt;1,"",IF(J2551="",0,IFERROR(MATCH(J2551,'分け方の表'!$M$4:$M$53,0),0)))</f>
        <v/>
      </c>
      <c r="P2551" s="39">
        <f>IF(L2551&lt;&gt;1,"",IF(SUMPRODUCT((COUNTIFS(C2551,"*"&amp;'分け方の表'!$F$4:$F$23&amp;"*")&gt;0)*('分け方の表'!$F$4:$F$23&lt;&gt;"")*'分け方の表'!$I$4:$I$23)=0,99,1+COUNTIFS('分け方の表'!$I$4:$I$23,"&gt;"&amp;SUMPRODUCT((COUNTIFS(C2551,"*"&amp;'分け方の表'!$F$4:$F$23&amp;"*")&gt;0)*('分け方の表'!$F$4:$F$23&lt;&gt;"")*'分け方の表'!$I$4:$I$23))))</f>
        <v/>
      </c>
      <c r="Q2551" s="39">
        <f>IF(L2551&lt;&gt;1,"",IF(P2551&gt;=99,"",INDEX('分け方の表'!$G$4:$G$23,P2551)&amp;""))</f>
        <v/>
      </c>
      <c r="R2551" s="39">
        <f>IF(L2551&lt;&gt;1,"",IF((F2551="収入")*(G2551="給与")*(E2551&lt;&gt;"")*(COUNTIFS('分け方の表'!$J$4:$J$13,E2551)&gt;0),INDEX('分け方の表'!$K$4:$K$13,MATCH(E2551,'分け方の表'!$J$4:$J$13,0))&amp;"",IFERROR(INDEX('分け方の表'!$C$4:$C$103,MATCH(F2551&amp;"|"&amp;G2551,'分け方の表'!$D$4:$D$103,0))&amp;"",IFERROR(INDEX('分け方の表'!$C$4:$C$103,MATCH(F2551&amp;"|（ほか全部）",'分け方の表'!$D$4:$D$103,0))&amp;"","未分類"))))</f>
        <v/>
      </c>
      <c r="S2551" s="39">
        <f>IF(L2551&lt;&gt;1,"",IF(N2551=1,"",IF(IF(O2551&gt;0,INDEX('分け方の表'!$N$4:$N$53,O2551)&amp;"","")&lt;&gt;"",IF(INDEX('分け方の表'!$N$4:$N$53,O2551)="（数えない）","",INDEX('分け方の表'!$N$4:$N$53,O2551)&amp;""),IF(I2551&amp;""="1",IF((Q2551&lt;&gt;"")*(D2551&lt;0)*(IFERROR(INDEX('入力'!$E$30:$E$88,MATCH(Q2551,'入力'!$A$30:$A$88,0)),"")="貯める・増やす"),Q2551,""),IF(A2551&amp;""="0","",IF(Q2551&lt;&gt;"",Q2551,R2551))))))</f>
        <v/>
      </c>
      <c r="T2551" s="56">
        <f>IF(S2551="","",IF(IFERROR(INDEX('入力'!$E$30:$E$88,MATCH(S2551,'入力'!$A$30:$A$88,0)),"")="入るお金",D2551,-D2551))</f>
        <v/>
      </c>
      <c r="U2551" s="39">
        <f>IF(L2551="","",IF(L2551&lt;&gt;1,"見出しなど",IF(N2551=1,"重なり",IF(S2551="",IF(O2551&gt;0,"数えない（直した）",IF(I2551&amp;""="1","振替",IF(A2551&amp;""="0","計算対象外","数えない"))),IF(COUNTIFS('入力'!$A$30:$A$88,S2551)=0,"一覧にない費目",IF(O2551&gt;0,"直した",IF(S2551="未分類","未分類","OK")))))))</f>
        <v/>
      </c>
    </row>
    <row r="2552">
      <c r="A2552" s="40" t="n"/>
      <c r="B2552" s="34" t="n"/>
      <c r="C2552" s="35" t="n"/>
      <c r="D2552" s="36" t="n"/>
      <c r="E2552" s="35" t="n"/>
      <c r="F2552" s="35" t="n"/>
      <c r="G2552" s="35" t="n"/>
      <c r="H2552" s="35" t="n"/>
      <c r="I2552" s="40" t="n"/>
      <c r="J2552" s="35" t="n"/>
      <c r="L2552" s="39">
        <f>IF(B2552="","",IFERROR(YEAR(B2552)*0+D2552*0+1,0))</f>
        <v/>
      </c>
      <c r="M2552" s="55">
        <f>IF(L2552&lt;&gt;1,"",IF(O2552&gt;0,IF(INDEX('分け方の表'!$O$4:$O$53,O2552)&lt;&gt;"",DATE(YEAR(INDEX('分け方の表'!$O$4:$O$53,O2552)),MONTH(INDEX('分け方の表'!$O$4:$O$53,O2552)),1),DATE(YEAR(B2552),MONTH(B2552),1)),DATE(YEAR(B2552),MONTH(B2552),1)))</f>
        <v/>
      </c>
      <c r="N2552" s="39">
        <f>IF(L2552&lt;&gt;1,"",IF(J2552="",0,IF(COUNTIFS($J$4:J2552,J2552)&gt;1,1,0)))</f>
        <v/>
      </c>
      <c r="O2552" s="39">
        <f>IF(L2552&lt;&gt;1,"",IF(J2552="",0,IFERROR(MATCH(J2552,'分け方の表'!$M$4:$M$53,0),0)))</f>
        <v/>
      </c>
      <c r="P2552" s="39">
        <f>IF(L2552&lt;&gt;1,"",IF(SUMPRODUCT((COUNTIFS(C2552,"*"&amp;'分け方の表'!$F$4:$F$23&amp;"*")&gt;0)*('分け方の表'!$F$4:$F$23&lt;&gt;"")*'分け方の表'!$I$4:$I$23)=0,99,1+COUNTIFS('分け方の表'!$I$4:$I$23,"&gt;"&amp;SUMPRODUCT((COUNTIFS(C2552,"*"&amp;'分け方の表'!$F$4:$F$23&amp;"*")&gt;0)*('分け方の表'!$F$4:$F$23&lt;&gt;"")*'分け方の表'!$I$4:$I$23))))</f>
        <v/>
      </c>
      <c r="Q2552" s="39">
        <f>IF(L2552&lt;&gt;1,"",IF(P2552&gt;=99,"",INDEX('分け方の表'!$G$4:$G$23,P2552)&amp;""))</f>
        <v/>
      </c>
      <c r="R2552" s="39">
        <f>IF(L2552&lt;&gt;1,"",IF((F2552="収入")*(G2552="給与")*(E2552&lt;&gt;"")*(COUNTIFS('分け方の表'!$J$4:$J$13,E2552)&gt;0),INDEX('分け方の表'!$K$4:$K$13,MATCH(E2552,'分け方の表'!$J$4:$J$13,0))&amp;"",IFERROR(INDEX('分け方の表'!$C$4:$C$103,MATCH(F2552&amp;"|"&amp;G2552,'分け方の表'!$D$4:$D$103,0))&amp;"",IFERROR(INDEX('分け方の表'!$C$4:$C$103,MATCH(F2552&amp;"|（ほか全部）",'分け方の表'!$D$4:$D$103,0))&amp;"","未分類"))))</f>
        <v/>
      </c>
      <c r="S2552" s="39">
        <f>IF(L2552&lt;&gt;1,"",IF(N2552=1,"",IF(IF(O2552&gt;0,INDEX('分け方の表'!$N$4:$N$53,O2552)&amp;"","")&lt;&gt;"",IF(INDEX('分け方の表'!$N$4:$N$53,O2552)="（数えない）","",INDEX('分け方の表'!$N$4:$N$53,O2552)&amp;""),IF(I2552&amp;""="1",IF((Q2552&lt;&gt;"")*(D2552&lt;0)*(IFERROR(INDEX('入力'!$E$30:$E$88,MATCH(Q2552,'入力'!$A$30:$A$88,0)),"")="貯める・増やす"),Q2552,""),IF(A2552&amp;""="0","",IF(Q2552&lt;&gt;"",Q2552,R2552))))))</f>
        <v/>
      </c>
      <c r="T2552" s="56">
        <f>IF(S2552="","",IF(IFERROR(INDEX('入力'!$E$30:$E$88,MATCH(S2552,'入力'!$A$30:$A$88,0)),"")="入るお金",D2552,-D2552))</f>
        <v/>
      </c>
      <c r="U2552" s="39">
        <f>IF(L2552="","",IF(L2552&lt;&gt;1,"見出しなど",IF(N2552=1,"重なり",IF(S2552="",IF(O2552&gt;0,"数えない（直した）",IF(I2552&amp;""="1","振替",IF(A2552&amp;""="0","計算対象外","数えない"))),IF(COUNTIFS('入力'!$A$30:$A$88,S2552)=0,"一覧にない費目",IF(O2552&gt;0,"直した",IF(S2552="未分類","未分類","OK")))))))</f>
        <v/>
      </c>
    </row>
    <row r="2553">
      <c r="A2553" s="40" t="n"/>
      <c r="B2553" s="34" t="n"/>
      <c r="C2553" s="35" t="n"/>
      <c r="D2553" s="36" t="n"/>
      <c r="E2553" s="35" t="n"/>
      <c r="F2553" s="35" t="n"/>
      <c r="G2553" s="35" t="n"/>
      <c r="H2553" s="35" t="n"/>
      <c r="I2553" s="40" t="n"/>
      <c r="J2553" s="35" t="n"/>
      <c r="L2553" s="39">
        <f>IF(B2553="","",IFERROR(YEAR(B2553)*0+D2553*0+1,0))</f>
        <v/>
      </c>
      <c r="M2553" s="55">
        <f>IF(L2553&lt;&gt;1,"",IF(O2553&gt;0,IF(INDEX('分け方の表'!$O$4:$O$53,O2553)&lt;&gt;"",DATE(YEAR(INDEX('分け方の表'!$O$4:$O$53,O2553)),MONTH(INDEX('分け方の表'!$O$4:$O$53,O2553)),1),DATE(YEAR(B2553),MONTH(B2553),1)),DATE(YEAR(B2553),MONTH(B2553),1)))</f>
        <v/>
      </c>
      <c r="N2553" s="39">
        <f>IF(L2553&lt;&gt;1,"",IF(J2553="",0,IF(COUNTIFS($J$4:J2553,J2553)&gt;1,1,0)))</f>
        <v/>
      </c>
      <c r="O2553" s="39">
        <f>IF(L2553&lt;&gt;1,"",IF(J2553="",0,IFERROR(MATCH(J2553,'分け方の表'!$M$4:$M$53,0),0)))</f>
        <v/>
      </c>
      <c r="P2553" s="39">
        <f>IF(L2553&lt;&gt;1,"",IF(SUMPRODUCT((COUNTIFS(C2553,"*"&amp;'分け方の表'!$F$4:$F$23&amp;"*")&gt;0)*('分け方の表'!$F$4:$F$23&lt;&gt;"")*'分け方の表'!$I$4:$I$23)=0,99,1+COUNTIFS('分け方の表'!$I$4:$I$23,"&gt;"&amp;SUMPRODUCT((COUNTIFS(C2553,"*"&amp;'分け方の表'!$F$4:$F$23&amp;"*")&gt;0)*('分け方の表'!$F$4:$F$23&lt;&gt;"")*'分け方の表'!$I$4:$I$23))))</f>
        <v/>
      </c>
      <c r="Q2553" s="39">
        <f>IF(L2553&lt;&gt;1,"",IF(P2553&gt;=99,"",INDEX('分け方の表'!$G$4:$G$23,P2553)&amp;""))</f>
        <v/>
      </c>
      <c r="R2553" s="39">
        <f>IF(L2553&lt;&gt;1,"",IF((F2553="収入")*(G2553="給与")*(E2553&lt;&gt;"")*(COUNTIFS('分け方の表'!$J$4:$J$13,E2553)&gt;0),INDEX('分け方の表'!$K$4:$K$13,MATCH(E2553,'分け方の表'!$J$4:$J$13,0))&amp;"",IFERROR(INDEX('分け方の表'!$C$4:$C$103,MATCH(F2553&amp;"|"&amp;G2553,'分け方の表'!$D$4:$D$103,0))&amp;"",IFERROR(INDEX('分け方の表'!$C$4:$C$103,MATCH(F2553&amp;"|（ほか全部）",'分け方の表'!$D$4:$D$103,0))&amp;"","未分類"))))</f>
        <v/>
      </c>
      <c r="S2553" s="39">
        <f>IF(L2553&lt;&gt;1,"",IF(N2553=1,"",IF(IF(O2553&gt;0,INDEX('分け方の表'!$N$4:$N$53,O2553)&amp;"","")&lt;&gt;"",IF(INDEX('分け方の表'!$N$4:$N$53,O2553)="（数えない）","",INDEX('分け方の表'!$N$4:$N$53,O2553)&amp;""),IF(I2553&amp;""="1",IF((Q2553&lt;&gt;"")*(D2553&lt;0)*(IFERROR(INDEX('入力'!$E$30:$E$88,MATCH(Q2553,'入力'!$A$30:$A$88,0)),"")="貯める・増やす"),Q2553,""),IF(A2553&amp;""="0","",IF(Q2553&lt;&gt;"",Q2553,R2553))))))</f>
        <v/>
      </c>
      <c r="T2553" s="56">
        <f>IF(S2553="","",IF(IFERROR(INDEX('入力'!$E$30:$E$88,MATCH(S2553,'入力'!$A$30:$A$88,0)),"")="入るお金",D2553,-D2553))</f>
        <v/>
      </c>
      <c r="U2553" s="39">
        <f>IF(L2553="","",IF(L2553&lt;&gt;1,"見出しなど",IF(N2553=1,"重なり",IF(S2553="",IF(O2553&gt;0,"数えない（直した）",IF(I2553&amp;""="1","振替",IF(A2553&amp;""="0","計算対象外","数えない"))),IF(COUNTIFS('入力'!$A$30:$A$88,S2553)=0,"一覧にない費目",IF(O2553&gt;0,"直した",IF(S2553="未分類","未分類","OK")))))))</f>
        <v/>
      </c>
    </row>
    <row r="2554">
      <c r="A2554" s="40" t="n"/>
      <c r="B2554" s="34" t="n"/>
      <c r="C2554" s="35" t="n"/>
      <c r="D2554" s="36" t="n"/>
      <c r="E2554" s="35" t="n"/>
      <c r="F2554" s="35" t="n"/>
      <c r="G2554" s="35" t="n"/>
      <c r="H2554" s="35" t="n"/>
      <c r="I2554" s="40" t="n"/>
      <c r="J2554" s="35" t="n"/>
      <c r="L2554" s="39">
        <f>IF(B2554="","",IFERROR(YEAR(B2554)*0+D2554*0+1,0))</f>
        <v/>
      </c>
      <c r="M2554" s="55">
        <f>IF(L2554&lt;&gt;1,"",IF(O2554&gt;0,IF(INDEX('分け方の表'!$O$4:$O$53,O2554)&lt;&gt;"",DATE(YEAR(INDEX('分け方の表'!$O$4:$O$53,O2554)),MONTH(INDEX('分け方の表'!$O$4:$O$53,O2554)),1),DATE(YEAR(B2554),MONTH(B2554),1)),DATE(YEAR(B2554),MONTH(B2554),1)))</f>
        <v/>
      </c>
      <c r="N2554" s="39">
        <f>IF(L2554&lt;&gt;1,"",IF(J2554="",0,IF(COUNTIFS($J$4:J2554,J2554)&gt;1,1,0)))</f>
        <v/>
      </c>
      <c r="O2554" s="39">
        <f>IF(L2554&lt;&gt;1,"",IF(J2554="",0,IFERROR(MATCH(J2554,'分け方の表'!$M$4:$M$53,0),0)))</f>
        <v/>
      </c>
      <c r="P2554" s="39">
        <f>IF(L2554&lt;&gt;1,"",IF(SUMPRODUCT((COUNTIFS(C2554,"*"&amp;'分け方の表'!$F$4:$F$23&amp;"*")&gt;0)*('分け方の表'!$F$4:$F$23&lt;&gt;"")*'分け方の表'!$I$4:$I$23)=0,99,1+COUNTIFS('分け方の表'!$I$4:$I$23,"&gt;"&amp;SUMPRODUCT((COUNTIFS(C2554,"*"&amp;'分け方の表'!$F$4:$F$23&amp;"*")&gt;0)*('分け方の表'!$F$4:$F$23&lt;&gt;"")*'分け方の表'!$I$4:$I$23))))</f>
        <v/>
      </c>
      <c r="Q2554" s="39">
        <f>IF(L2554&lt;&gt;1,"",IF(P2554&gt;=99,"",INDEX('分け方の表'!$G$4:$G$23,P2554)&amp;""))</f>
        <v/>
      </c>
      <c r="R2554" s="39">
        <f>IF(L2554&lt;&gt;1,"",IF((F2554="収入")*(G2554="給与")*(E2554&lt;&gt;"")*(COUNTIFS('分け方の表'!$J$4:$J$13,E2554)&gt;0),INDEX('分け方の表'!$K$4:$K$13,MATCH(E2554,'分け方の表'!$J$4:$J$13,0))&amp;"",IFERROR(INDEX('分け方の表'!$C$4:$C$103,MATCH(F2554&amp;"|"&amp;G2554,'分け方の表'!$D$4:$D$103,0))&amp;"",IFERROR(INDEX('分け方の表'!$C$4:$C$103,MATCH(F2554&amp;"|（ほか全部）",'分け方の表'!$D$4:$D$103,0))&amp;"","未分類"))))</f>
        <v/>
      </c>
      <c r="S2554" s="39">
        <f>IF(L2554&lt;&gt;1,"",IF(N2554=1,"",IF(IF(O2554&gt;0,INDEX('分け方の表'!$N$4:$N$53,O2554)&amp;"","")&lt;&gt;"",IF(INDEX('分け方の表'!$N$4:$N$53,O2554)="（数えない）","",INDEX('分け方の表'!$N$4:$N$53,O2554)&amp;""),IF(I2554&amp;""="1",IF((Q2554&lt;&gt;"")*(D2554&lt;0)*(IFERROR(INDEX('入力'!$E$30:$E$88,MATCH(Q2554,'入力'!$A$30:$A$88,0)),"")="貯める・増やす"),Q2554,""),IF(A2554&amp;""="0","",IF(Q2554&lt;&gt;"",Q2554,R2554))))))</f>
        <v/>
      </c>
      <c r="T2554" s="56">
        <f>IF(S2554="","",IF(IFERROR(INDEX('入力'!$E$30:$E$88,MATCH(S2554,'入力'!$A$30:$A$88,0)),"")="入るお金",D2554,-D2554))</f>
        <v/>
      </c>
      <c r="U2554" s="39">
        <f>IF(L2554="","",IF(L2554&lt;&gt;1,"見出しなど",IF(N2554=1,"重なり",IF(S2554="",IF(O2554&gt;0,"数えない（直した）",IF(I2554&amp;""="1","振替",IF(A2554&amp;""="0","計算対象外","数えない"))),IF(COUNTIFS('入力'!$A$30:$A$88,S2554)=0,"一覧にない費目",IF(O2554&gt;0,"直した",IF(S2554="未分類","未分類","OK")))))))</f>
        <v/>
      </c>
    </row>
    <row r="2555">
      <c r="A2555" s="40" t="n"/>
      <c r="B2555" s="34" t="n"/>
      <c r="C2555" s="35" t="n"/>
      <c r="D2555" s="36" t="n"/>
      <c r="E2555" s="35" t="n"/>
      <c r="F2555" s="35" t="n"/>
      <c r="G2555" s="35" t="n"/>
      <c r="H2555" s="35" t="n"/>
      <c r="I2555" s="40" t="n"/>
      <c r="J2555" s="35" t="n"/>
      <c r="L2555" s="39">
        <f>IF(B2555="","",IFERROR(YEAR(B2555)*0+D2555*0+1,0))</f>
        <v/>
      </c>
      <c r="M2555" s="55">
        <f>IF(L2555&lt;&gt;1,"",IF(O2555&gt;0,IF(INDEX('分け方の表'!$O$4:$O$53,O2555)&lt;&gt;"",DATE(YEAR(INDEX('分け方の表'!$O$4:$O$53,O2555)),MONTH(INDEX('分け方の表'!$O$4:$O$53,O2555)),1),DATE(YEAR(B2555),MONTH(B2555),1)),DATE(YEAR(B2555),MONTH(B2555),1)))</f>
        <v/>
      </c>
      <c r="N2555" s="39">
        <f>IF(L2555&lt;&gt;1,"",IF(J2555="",0,IF(COUNTIFS($J$4:J2555,J2555)&gt;1,1,0)))</f>
        <v/>
      </c>
      <c r="O2555" s="39">
        <f>IF(L2555&lt;&gt;1,"",IF(J2555="",0,IFERROR(MATCH(J2555,'分け方の表'!$M$4:$M$53,0),0)))</f>
        <v/>
      </c>
      <c r="P2555" s="39">
        <f>IF(L2555&lt;&gt;1,"",IF(SUMPRODUCT((COUNTIFS(C2555,"*"&amp;'分け方の表'!$F$4:$F$23&amp;"*")&gt;0)*('分け方の表'!$F$4:$F$23&lt;&gt;"")*'分け方の表'!$I$4:$I$23)=0,99,1+COUNTIFS('分け方の表'!$I$4:$I$23,"&gt;"&amp;SUMPRODUCT((COUNTIFS(C2555,"*"&amp;'分け方の表'!$F$4:$F$23&amp;"*")&gt;0)*('分け方の表'!$F$4:$F$23&lt;&gt;"")*'分け方の表'!$I$4:$I$23))))</f>
        <v/>
      </c>
      <c r="Q2555" s="39">
        <f>IF(L2555&lt;&gt;1,"",IF(P2555&gt;=99,"",INDEX('分け方の表'!$G$4:$G$23,P2555)&amp;""))</f>
        <v/>
      </c>
      <c r="R2555" s="39">
        <f>IF(L2555&lt;&gt;1,"",IF((F2555="収入")*(G2555="給与")*(E2555&lt;&gt;"")*(COUNTIFS('分け方の表'!$J$4:$J$13,E2555)&gt;0),INDEX('分け方の表'!$K$4:$K$13,MATCH(E2555,'分け方の表'!$J$4:$J$13,0))&amp;"",IFERROR(INDEX('分け方の表'!$C$4:$C$103,MATCH(F2555&amp;"|"&amp;G2555,'分け方の表'!$D$4:$D$103,0))&amp;"",IFERROR(INDEX('分け方の表'!$C$4:$C$103,MATCH(F2555&amp;"|（ほか全部）",'分け方の表'!$D$4:$D$103,0))&amp;"","未分類"))))</f>
        <v/>
      </c>
      <c r="S2555" s="39">
        <f>IF(L2555&lt;&gt;1,"",IF(N2555=1,"",IF(IF(O2555&gt;0,INDEX('分け方の表'!$N$4:$N$53,O2555)&amp;"","")&lt;&gt;"",IF(INDEX('分け方の表'!$N$4:$N$53,O2555)="（数えない）","",INDEX('分け方の表'!$N$4:$N$53,O2555)&amp;""),IF(I2555&amp;""="1",IF((Q2555&lt;&gt;"")*(D2555&lt;0)*(IFERROR(INDEX('入力'!$E$30:$E$88,MATCH(Q2555,'入力'!$A$30:$A$88,0)),"")="貯める・増やす"),Q2555,""),IF(A2555&amp;""="0","",IF(Q2555&lt;&gt;"",Q2555,R2555))))))</f>
        <v/>
      </c>
      <c r="T2555" s="56">
        <f>IF(S2555="","",IF(IFERROR(INDEX('入力'!$E$30:$E$88,MATCH(S2555,'入力'!$A$30:$A$88,0)),"")="入るお金",D2555,-D2555))</f>
        <v/>
      </c>
      <c r="U2555" s="39">
        <f>IF(L2555="","",IF(L2555&lt;&gt;1,"見出しなど",IF(N2555=1,"重なり",IF(S2555="",IF(O2555&gt;0,"数えない（直した）",IF(I2555&amp;""="1","振替",IF(A2555&amp;""="0","計算対象外","数えない"))),IF(COUNTIFS('入力'!$A$30:$A$88,S2555)=0,"一覧にない費目",IF(O2555&gt;0,"直した",IF(S2555="未分類","未分類","OK")))))))</f>
        <v/>
      </c>
    </row>
    <row r="2556">
      <c r="A2556" s="40" t="n"/>
      <c r="B2556" s="34" t="n"/>
      <c r="C2556" s="35" t="n"/>
      <c r="D2556" s="36" t="n"/>
      <c r="E2556" s="35" t="n"/>
      <c r="F2556" s="35" t="n"/>
      <c r="G2556" s="35" t="n"/>
      <c r="H2556" s="35" t="n"/>
      <c r="I2556" s="40" t="n"/>
      <c r="J2556" s="35" t="n"/>
      <c r="L2556" s="39">
        <f>IF(B2556="","",IFERROR(YEAR(B2556)*0+D2556*0+1,0))</f>
        <v/>
      </c>
      <c r="M2556" s="55">
        <f>IF(L2556&lt;&gt;1,"",IF(O2556&gt;0,IF(INDEX('分け方の表'!$O$4:$O$53,O2556)&lt;&gt;"",DATE(YEAR(INDEX('分け方の表'!$O$4:$O$53,O2556)),MONTH(INDEX('分け方の表'!$O$4:$O$53,O2556)),1),DATE(YEAR(B2556),MONTH(B2556),1)),DATE(YEAR(B2556),MONTH(B2556),1)))</f>
        <v/>
      </c>
      <c r="N2556" s="39">
        <f>IF(L2556&lt;&gt;1,"",IF(J2556="",0,IF(COUNTIFS($J$4:J2556,J2556)&gt;1,1,0)))</f>
        <v/>
      </c>
      <c r="O2556" s="39">
        <f>IF(L2556&lt;&gt;1,"",IF(J2556="",0,IFERROR(MATCH(J2556,'分け方の表'!$M$4:$M$53,0),0)))</f>
        <v/>
      </c>
      <c r="P2556" s="39">
        <f>IF(L2556&lt;&gt;1,"",IF(SUMPRODUCT((COUNTIFS(C2556,"*"&amp;'分け方の表'!$F$4:$F$23&amp;"*")&gt;0)*('分け方の表'!$F$4:$F$23&lt;&gt;"")*'分け方の表'!$I$4:$I$23)=0,99,1+COUNTIFS('分け方の表'!$I$4:$I$23,"&gt;"&amp;SUMPRODUCT((COUNTIFS(C2556,"*"&amp;'分け方の表'!$F$4:$F$23&amp;"*")&gt;0)*('分け方の表'!$F$4:$F$23&lt;&gt;"")*'分け方の表'!$I$4:$I$23))))</f>
        <v/>
      </c>
      <c r="Q2556" s="39">
        <f>IF(L2556&lt;&gt;1,"",IF(P2556&gt;=99,"",INDEX('分け方の表'!$G$4:$G$23,P2556)&amp;""))</f>
        <v/>
      </c>
      <c r="R2556" s="39">
        <f>IF(L2556&lt;&gt;1,"",IF((F2556="収入")*(G2556="給与")*(E2556&lt;&gt;"")*(COUNTIFS('分け方の表'!$J$4:$J$13,E2556)&gt;0),INDEX('分け方の表'!$K$4:$K$13,MATCH(E2556,'分け方の表'!$J$4:$J$13,0))&amp;"",IFERROR(INDEX('分け方の表'!$C$4:$C$103,MATCH(F2556&amp;"|"&amp;G2556,'分け方の表'!$D$4:$D$103,0))&amp;"",IFERROR(INDEX('分け方の表'!$C$4:$C$103,MATCH(F2556&amp;"|（ほか全部）",'分け方の表'!$D$4:$D$103,0))&amp;"","未分類"))))</f>
        <v/>
      </c>
      <c r="S2556" s="39">
        <f>IF(L2556&lt;&gt;1,"",IF(N2556=1,"",IF(IF(O2556&gt;0,INDEX('分け方の表'!$N$4:$N$53,O2556)&amp;"","")&lt;&gt;"",IF(INDEX('分け方の表'!$N$4:$N$53,O2556)="（数えない）","",INDEX('分け方の表'!$N$4:$N$53,O2556)&amp;""),IF(I2556&amp;""="1",IF((Q2556&lt;&gt;"")*(D2556&lt;0)*(IFERROR(INDEX('入力'!$E$30:$E$88,MATCH(Q2556,'入力'!$A$30:$A$88,0)),"")="貯める・増やす"),Q2556,""),IF(A2556&amp;""="0","",IF(Q2556&lt;&gt;"",Q2556,R2556))))))</f>
        <v/>
      </c>
      <c r="T2556" s="56">
        <f>IF(S2556="","",IF(IFERROR(INDEX('入力'!$E$30:$E$88,MATCH(S2556,'入力'!$A$30:$A$88,0)),"")="入るお金",D2556,-D2556))</f>
        <v/>
      </c>
      <c r="U2556" s="39">
        <f>IF(L2556="","",IF(L2556&lt;&gt;1,"見出しなど",IF(N2556=1,"重なり",IF(S2556="",IF(O2556&gt;0,"数えない（直した）",IF(I2556&amp;""="1","振替",IF(A2556&amp;""="0","計算対象外","数えない"))),IF(COUNTIFS('入力'!$A$30:$A$88,S2556)=0,"一覧にない費目",IF(O2556&gt;0,"直した",IF(S2556="未分類","未分類","OK")))))))</f>
        <v/>
      </c>
    </row>
    <row r="2557">
      <c r="A2557" s="40" t="n"/>
      <c r="B2557" s="34" t="n"/>
      <c r="C2557" s="35" t="n"/>
      <c r="D2557" s="36" t="n"/>
      <c r="E2557" s="35" t="n"/>
      <c r="F2557" s="35" t="n"/>
      <c r="G2557" s="35" t="n"/>
      <c r="H2557" s="35" t="n"/>
      <c r="I2557" s="40" t="n"/>
      <c r="J2557" s="35" t="n"/>
      <c r="L2557" s="39">
        <f>IF(B2557="","",IFERROR(YEAR(B2557)*0+D2557*0+1,0))</f>
        <v/>
      </c>
      <c r="M2557" s="55">
        <f>IF(L2557&lt;&gt;1,"",IF(O2557&gt;0,IF(INDEX('分け方の表'!$O$4:$O$53,O2557)&lt;&gt;"",DATE(YEAR(INDEX('分け方の表'!$O$4:$O$53,O2557)),MONTH(INDEX('分け方の表'!$O$4:$O$53,O2557)),1),DATE(YEAR(B2557),MONTH(B2557),1)),DATE(YEAR(B2557),MONTH(B2557),1)))</f>
        <v/>
      </c>
      <c r="N2557" s="39">
        <f>IF(L2557&lt;&gt;1,"",IF(J2557="",0,IF(COUNTIFS($J$4:J2557,J2557)&gt;1,1,0)))</f>
        <v/>
      </c>
      <c r="O2557" s="39">
        <f>IF(L2557&lt;&gt;1,"",IF(J2557="",0,IFERROR(MATCH(J2557,'分け方の表'!$M$4:$M$53,0),0)))</f>
        <v/>
      </c>
      <c r="P2557" s="39">
        <f>IF(L2557&lt;&gt;1,"",IF(SUMPRODUCT((COUNTIFS(C2557,"*"&amp;'分け方の表'!$F$4:$F$23&amp;"*")&gt;0)*('分け方の表'!$F$4:$F$23&lt;&gt;"")*'分け方の表'!$I$4:$I$23)=0,99,1+COUNTIFS('分け方の表'!$I$4:$I$23,"&gt;"&amp;SUMPRODUCT((COUNTIFS(C2557,"*"&amp;'分け方の表'!$F$4:$F$23&amp;"*")&gt;0)*('分け方の表'!$F$4:$F$23&lt;&gt;"")*'分け方の表'!$I$4:$I$23))))</f>
        <v/>
      </c>
      <c r="Q2557" s="39">
        <f>IF(L2557&lt;&gt;1,"",IF(P2557&gt;=99,"",INDEX('分け方の表'!$G$4:$G$23,P2557)&amp;""))</f>
        <v/>
      </c>
      <c r="R2557" s="39">
        <f>IF(L2557&lt;&gt;1,"",IF((F2557="収入")*(G2557="給与")*(E2557&lt;&gt;"")*(COUNTIFS('分け方の表'!$J$4:$J$13,E2557)&gt;0),INDEX('分け方の表'!$K$4:$K$13,MATCH(E2557,'分け方の表'!$J$4:$J$13,0))&amp;"",IFERROR(INDEX('分け方の表'!$C$4:$C$103,MATCH(F2557&amp;"|"&amp;G2557,'分け方の表'!$D$4:$D$103,0))&amp;"",IFERROR(INDEX('分け方の表'!$C$4:$C$103,MATCH(F2557&amp;"|（ほか全部）",'分け方の表'!$D$4:$D$103,0))&amp;"","未分類"))))</f>
        <v/>
      </c>
      <c r="S2557" s="39">
        <f>IF(L2557&lt;&gt;1,"",IF(N2557=1,"",IF(IF(O2557&gt;0,INDEX('分け方の表'!$N$4:$N$53,O2557)&amp;"","")&lt;&gt;"",IF(INDEX('分け方の表'!$N$4:$N$53,O2557)="（数えない）","",INDEX('分け方の表'!$N$4:$N$53,O2557)&amp;""),IF(I2557&amp;""="1",IF((Q2557&lt;&gt;"")*(D2557&lt;0)*(IFERROR(INDEX('入力'!$E$30:$E$88,MATCH(Q2557,'入力'!$A$30:$A$88,0)),"")="貯める・増やす"),Q2557,""),IF(A2557&amp;""="0","",IF(Q2557&lt;&gt;"",Q2557,R2557))))))</f>
        <v/>
      </c>
      <c r="T2557" s="56">
        <f>IF(S2557="","",IF(IFERROR(INDEX('入力'!$E$30:$E$88,MATCH(S2557,'入力'!$A$30:$A$88,0)),"")="入るお金",D2557,-D2557))</f>
        <v/>
      </c>
      <c r="U2557" s="39">
        <f>IF(L2557="","",IF(L2557&lt;&gt;1,"見出しなど",IF(N2557=1,"重なり",IF(S2557="",IF(O2557&gt;0,"数えない（直した）",IF(I2557&amp;""="1","振替",IF(A2557&amp;""="0","計算対象外","数えない"))),IF(COUNTIFS('入力'!$A$30:$A$88,S2557)=0,"一覧にない費目",IF(O2557&gt;0,"直した",IF(S2557="未分類","未分類","OK")))))))</f>
        <v/>
      </c>
    </row>
    <row r="2558">
      <c r="A2558" s="40" t="n"/>
      <c r="B2558" s="34" t="n"/>
      <c r="C2558" s="35" t="n"/>
      <c r="D2558" s="36" t="n"/>
      <c r="E2558" s="35" t="n"/>
      <c r="F2558" s="35" t="n"/>
      <c r="G2558" s="35" t="n"/>
      <c r="H2558" s="35" t="n"/>
      <c r="I2558" s="40" t="n"/>
      <c r="J2558" s="35" t="n"/>
      <c r="L2558" s="39">
        <f>IF(B2558="","",IFERROR(YEAR(B2558)*0+D2558*0+1,0))</f>
        <v/>
      </c>
      <c r="M2558" s="55">
        <f>IF(L2558&lt;&gt;1,"",IF(O2558&gt;0,IF(INDEX('分け方の表'!$O$4:$O$53,O2558)&lt;&gt;"",DATE(YEAR(INDEX('分け方の表'!$O$4:$O$53,O2558)),MONTH(INDEX('分け方の表'!$O$4:$O$53,O2558)),1),DATE(YEAR(B2558),MONTH(B2558),1)),DATE(YEAR(B2558),MONTH(B2558),1)))</f>
        <v/>
      </c>
      <c r="N2558" s="39">
        <f>IF(L2558&lt;&gt;1,"",IF(J2558="",0,IF(COUNTIFS($J$4:J2558,J2558)&gt;1,1,0)))</f>
        <v/>
      </c>
      <c r="O2558" s="39">
        <f>IF(L2558&lt;&gt;1,"",IF(J2558="",0,IFERROR(MATCH(J2558,'分け方の表'!$M$4:$M$53,0),0)))</f>
        <v/>
      </c>
      <c r="P2558" s="39">
        <f>IF(L2558&lt;&gt;1,"",IF(SUMPRODUCT((COUNTIFS(C2558,"*"&amp;'分け方の表'!$F$4:$F$23&amp;"*")&gt;0)*('分け方の表'!$F$4:$F$23&lt;&gt;"")*'分け方の表'!$I$4:$I$23)=0,99,1+COUNTIFS('分け方の表'!$I$4:$I$23,"&gt;"&amp;SUMPRODUCT((COUNTIFS(C2558,"*"&amp;'分け方の表'!$F$4:$F$23&amp;"*")&gt;0)*('分け方の表'!$F$4:$F$23&lt;&gt;"")*'分け方の表'!$I$4:$I$23))))</f>
        <v/>
      </c>
      <c r="Q2558" s="39">
        <f>IF(L2558&lt;&gt;1,"",IF(P2558&gt;=99,"",INDEX('分け方の表'!$G$4:$G$23,P2558)&amp;""))</f>
        <v/>
      </c>
      <c r="R2558" s="39">
        <f>IF(L2558&lt;&gt;1,"",IF((F2558="収入")*(G2558="給与")*(E2558&lt;&gt;"")*(COUNTIFS('分け方の表'!$J$4:$J$13,E2558)&gt;0),INDEX('分け方の表'!$K$4:$K$13,MATCH(E2558,'分け方の表'!$J$4:$J$13,0))&amp;"",IFERROR(INDEX('分け方の表'!$C$4:$C$103,MATCH(F2558&amp;"|"&amp;G2558,'分け方の表'!$D$4:$D$103,0))&amp;"",IFERROR(INDEX('分け方の表'!$C$4:$C$103,MATCH(F2558&amp;"|（ほか全部）",'分け方の表'!$D$4:$D$103,0))&amp;"","未分類"))))</f>
        <v/>
      </c>
      <c r="S2558" s="39">
        <f>IF(L2558&lt;&gt;1,"",IF(N2558=1,"",IF(IF(O2558&gt;0,INDEX('分け方の表'!$N$4:$N$53,O2558)&amp;"","")&lt;&gt;"",IF(INDEX('分け方の表'!$N$4:$N$53,O2558)="（数えない）","",INDEX('分け方の表'!$N$4:$N$53,O2558)&amp;""),IF(I2558&amp;""="1",IF((Q2558&lt;&gt;"")*(D2558&lt;0)*(IFERROR(INDEX('入力'!$E$30:$E$88,MATCH(Q2558,'入力'!$A$30:$A$88,0)),"")="貯める・増やす"),Q2558,""),IF(A2558&amp;""="0","",IF(Q2558&lt;&gt;"",Q2558,R2558))))))</f>
        <v/>
      </c>
      <c r="T2558" s="56">
        <f>IF(S2558="","",IF(IFERROR(INDEX('入力'!$E$30:$E$88,MATCH(S2558,'入力'!$A$30:$A$88,0)),"")="入るお金",D2558,-D2558))</f>
        <v/>
      </c>
      <c r="U2558" s="39">
        <f>IF(L2558="","",IF(L2558&lt;&gt;1,"見出しなど",IF(N2558=1,"重なり",IF(S2558="",IF(O2558&gt;0,"数えない（直した）",IF(I2558&amp;""="1","振替",IF(A2558&amp;""="0","計算対象外","数えない"))),IF(COUNTIFS('入力'!$A$30:$A$88,S2558)=0,"一覧にない費目",IF(O2558&gt;0,"直した",IF(S2558="未分類","未分類","OK")))))))</f>
        <v/>
      </c>
    </row>
    <row r="2559">
      <c r="A2559" s="40" t="n"/>
      <c r="B2559" s="34" t="n"/>
      <c r="C2559" s="35" t="n"/>
      <c r="D2559" s="36" t="n"/>
      <c r="E2559" s="35" t="n"/>
      <c r="F2559" s="35" t="n"/>
      <c r="G2559" s="35" t="n"/>
      <c r="H2559" s="35" t="n"/>
      <c r="I2559" s="40" t="n"/>
      <c r="J2559" s="35" t="n"/>
      <c r="L2559" s="39">
        <f>IF(B2559="","",IFERROR(YEAR(B2559)*0+D2559*0+1,0))</f>
        <v/>
      </c>
      <c r="M2559" s="55">
        <f>IF(L2559&lt;&gt;1,"",IF(O2559&gt;0,IF(INDEX('分け方の表'!$O$4:$O$53,O2559)&lt;&gt;"",DATE(YEAR(INDEX('分け方の表'!$O$4:$O$53,O2559)),MONTH(INDEX('分け方の表'!$O$4:$O$53,O2559)),1),DATE(YEAR(B2559),MONTH(B2559),1)),DATE(YEAR(B2559),MONTH(B2559),1)))</f>
        <v/>
      </c>
      <c r="N2559" s="39">
        <f>IF(L2559&lt;&gt;1,"",IF(J2559="",0,IF(COUNTIFS($J$4:J2559,J2559)&gt;1,1,0)))</f>
        <v/>
      </c>
      <c r="O2559" s="39">
        <f>IF(L2559&lt;&gt;1,"",IF(J2559="",0,IFERROR(MATCH(J2559,'分け方の表'!$M$4:$M$53,0),0)))</f>
        <v/>
      </c>
      <c r="P2559" s="39">
        <f>IF(L2559&lt;&gt;1,"",IF(SUMPRODUCT((COUNTIFS(C2559,"*"&amp;'分け方の表'!$F$4:$F$23&amp;"*")&gt;0)*('分け方の表'!$F$4:$F$23&lt;&gt;"")*'分け方の表'!$I$4:$I$23)=0,99,1+COUNTIFS('分け方の表'!$I$4:$I$23,"&gt;"&amp;SUMPRODUCT((COUNTIFS(C2559,"*"&amp;'分け方の表'!$F$4:$F$23&amp;"*")&gt;0)*('分け方の表'!$F$4:$F$23&lt;&gt;"")*'分け方の表'!$I$4:$I$23))))</f>
        <v/>
      </c>
      <c r="Q2559" s="39">
        <f>IF(L2559&lt;&gt;1,"",IF(P2559&gt;=99,"",INDEX('分け方の表'!$G$4:$G$23,P2559)&amp;""))</f>
        <v/>
      </c>
      <c r="R2559" s="39">
        <f>IF(L2559&lt;&gt;1,"",IF((F2559="収入")*(G2559="給与")*(E2559&lt;&gt;"")*(COUNTIFS('分け方の表'!$J$4:$J$13,E2559)&gt;0),INDEX('分け方の表'!$K$4:$K$13,MATCH(E2559,'分け方の表'!$J$4:$J$13,0))&amp;"",IFERROR(INDEX('分け方の表'!$C$4:$C$103,MATCH(F2559&amp;"|"&amp;G2559,'分け方の表'!$D$4:$D$103,0))&amp;"",IFERROR(INDEX('分け方の表'!$C$4:$C$103,MATCH(F2559&amp;"|（ほか全部）",'分け方の表'!$D$4:$D$103,0))&amp;"","未分類"))))</f>
        <v/>
      </c>
      <c r="S2559" s="39">
        <f>IF(L2559&lt;&gt;1,"",IF(N2559=1,"",IF(IF(O2559&gt;0,INDEX('分け方の表'!$N$4:$N$53,O2559)&amp;"","")&lt;&gt;"",IF(INDEX('分け方の表'!$N$4:$N$53,O2559)="（数えない）","",INDEX('分け方の表'!$N$4:$N$53,O2559)&amp;""),IF(I2559&amp;""="1",IF((Q2559&lt;&gt;"")*(D2559&lt;0)*(IFERROR(INDEX('入力'!$E$30:$E$88,MATCH(Q2559,'入力'!$A$30:$A$88,0)),"")="貯める・増やす"),Q2559,""),IF(A2559&amp;""="0","",IF(Q2559&lt;&gt;"",Q2559,R2559))))))</f>
        <v/>
      </c>
      <c r="T2559" s="56">
        <f>IF(S2559="","",IF(IFERROR(INDEX('入力'!$E$30:$E$88,MATCH(S2559,'入力'!$A$30:$A$88,0)),"")="入るお金",D2559,-D2559))</f>
        <v/>
      </c>
      <c r="U2559" s="39">
        <f>IF(L2559="","",IF(L2559&lt;&gt;1,"見出しなど",IF(N2559=1,"重なり",IF(S2559="",IF(O2559&gt;0,"数えない（直した）",IF(I2559&amp;""="1","振替",IF(A2559&amp;""="0","計算対象外","数えない"))),IF(COUNTIFS('入力'!$A$30:$A$88,S2559)=0,"一覧にない費目",IF(O2559&gt;0,"直した",IF(S2559="未分類","未分類","OK")))))))</f>
        <v/>
      </c>
    </row>
    <row r="2560">
      <c r="A2560" s="40" t="n"/>
      <c r="B2560" s="34" t="n"/>
      <c r="C2560" s="35" t="n"/>
      <c r="D2560" s="36" t="n"/>
      <c r="E2560" s="35" t="n"/>
      <c r="F2560" s="35" t="n"/>
      <c r="G2560" s="35" t="n"/>
      <c r="H2560" s="35" t="n"/>
      <c r="I2560" s="40" t="n"/>
      <c r="J2560" s="35" t="n"/>
      <c r="L2560" s="39">
        <f>IF(B2560="","",IFERROR(YEAR(B2560)*0+D2560*0+1,0))</f>
        <v/>
      </c>
      <c r="M2560" s="55">
        <f>IF(L2560&lt;&gt;1,"",IF(O2560&gt;0,IF(INDEX('分け方の表'!$O$4:$O$53,O2560)&lt;&gt;"",DATE(YEAR(INDEX('分け方の表'!$O$4:$O$53,O2560)),MONTH(INDEX('分け方の表'!$O$4:$O$53,O2560)),1),DATE(YEAR(B2560),MONTH(B2560),1)),DATE(YEAR(B2560),MONTH(B2560),1)))</f>
        <v/>
      </c>
      <c r="N2560" s="39">
        <f>IF(L2560&lt;&gt;1,"",IF(J2560="",0,IF(COUNTIFS($J$4:J2560,J2560)&gt;1,1,0)))</f>
        <v/>
      </c>
      <c r="O2560" s="39">
        <f>IF(L2560&lt;&gt;1,"",IF(J2560="",0,IFERROR(MATCH(J2560,'分け方の表'!$M$4:$M$53,0),0)))</f>
        <v/>
      </c>
      <c r="P2560" s="39">
        <f>IF(L2560&lt;&gt;1,"",IF(SUMPRODUCT((COUNTIFS(C2560,"*"&amp;'分け方の表'!$F$4:$F$23&amp;"*")&gt;0)*('分け方の表'!$F$4:$F$23&lt;&gt;"")*'分け方の表'!$I$4:$I$23)=0,99,1+COUNTIFS('分け方の表'!$I$4:$I$23,"&gt;"&amp;SUMPRODUCT((COUNTIFS(C2560,"*"&amp;'分け方の表'!$F$4:$F$23&amp;"*")&gt;0)*('分け方の表'!$F$4:$F$23&lt;&gt;"")*'分け方の表'!$I$4:$I$23))))</f>
        <v/>
      </c>
      <c r="Q2560" s="39">
        <f>IF(L2560&lt;&gt;1,"",IF(P2560&gt;=99,"",INDEX('分け方の表'!$G$4:$G$23,P2560)&amp;""))</f>
        <v/>
      </c>
      <c r="R2560" s="39">
        <f>IF(L2560&lt;&gt;1,"",IF((F2560="収入")*(G2560="給与")*(E2560&lt;&gt;"")*(COUNTIFS('分け方の表'!$J$4:$J$13,E2560)&gt;0),INDEX('分け方の表'!$K$4:$K$13,MATCH(E2560,'分け方の表'!$J$4:$J$13,0))&amp;"",IFERROR(INDEX('分け方の表'!$C$4:$C$103,MATCH(F2560&amp;"|"&amp;G2560,'分け方の表'!$D$4:$D$103,0))&amp;"",IFERROR(INDEX('分け方の表'!$C$4:$C$103,MATCH(F2560&amp;"|（ほか全部）",'分け方の表'!$D$4:$D$103,0))&amp;"","未分類"))))</f>
        <v/>
      </c>
      <c r="S2560" s="39">
        <f>IF(L2560&lt;&gt;1,"",IF(N2560=1,"",IF(IF(O2560&gt;0,INDEX('分け方の表'!$N$4:$N$53,O2560)&amp;"","")&lt;&gt;"",IF(INDEX('分け方の表'!$N$4:$N$53,O2560)="（数えない）","",INDEX('分け方の表'!$N$4:$N$53,O2560)&amp;""),IF(I2560&amp;""="1",IF((Q2560&lt;&gt;"")*(D2560&lt;0)*(IFERROR(INDEX('入力'!$E$30:$E$88,MATCH(Q2560,'入力'!$A$30:$A$88,0)),"")="貯める・増やす"),Q2560,""),IF(A2560&amp;""="0","",IF(Q2560&lt;&gt;"",Q2560,R2560))))))</f>
        <v/>
      </c>
      <c r="T2560" s="56">
        <f>IF(S2560="","",IF(IFERROR(INDEX('入力'!$E$30:$E$88,MATCH(S2560,'入力'!$A$30:$A$88,0)),"")="入るお金",D2560,-D2560))</f>
        <v/>
      </c>
      <c r="U2560" s="39">
        <f>IF(L2560="","",IF(L2560&lt;&gt;1,"見出しなど",IF(N2560=1,"重なり",IF(S2560="",IF(O2560&gt;0,"数えない（直した）",IF(I2560&amp;""="1","振替",IF(A2560&amp;""="0","計算対象外","数えない"))),IF(COUNTIFS('入力'!$A$30:$A$88,S2560)=0,"一覧にない費目",IF(O2560&gt;0,"直した",IF(S2560="未分類","未分類","OK")))))))</f>
        <v/>
      </c>
    </row>
    <row r="2561">
      <c r="A2561" s="40" t="n"/>
      <c r="B2561" s="34" t="n"/>
      <c r="C2561" s="35" t="n"/>
      <c r="D2561" s="36" t="n"/>
      <c r="E2561" s="35" t="n"/>
      <c r="F2561" s="35" t="n"/>
      <c r="G2561" s="35" t="n"/>
      <c r="H2561" s="35" t="n"/>
      <c r="I2561" s="40" t="n"/>
      <c r="J2561" s="35" t="n"/>
      <c r="L2561" s="39">
        <f>IF(B2561="","",IFERROR(YEAR(B2561)*0+D2561*0+1,0))</f>
        <v/>
      </c>
      <c r="M2561" s="55">
        <f>IF(L2561&lt;&gt;1,"",IF(O2561&gt;0,IF(INDEX('分け方の表'!$O$4:$O$53,O2561)&lt;&gt;"",DATE(YEAR(INDEX('分け方の表'!$O$4:$O$53,O2561)),MONTH(INDEX('分け方の表'!$O$4:$O$53,O2561)),1),DATE(YEAR(B2561),MONTH(B2561),1)),DATE(YEAR(B2561),MONTH(B2561),1)))</f>
        <v/>
      </c>
      <c r="N2561" s="39">
        <f>IF(L2561&lt;&gt;1,"",IF(J2561="",0,IF(COUNTIFS($J$4:J2561,J2561)&gt;1,1,0)))</f>
        <v/>
      </c>
      <c r="O2561" s="39">
        <f>IF(L2561&lt;&gt;1,"",IF(J2561="",0,IFERROR(MATCH(J2561,'分け方の表'!$M$4:$M$53,0),0)))</f>
        <v/>
      </c>
      <c r="P2561" s="39">
        <f>IF(L2561&lt;&gt;1,"",IF(SUMPRODUCT((COUNTIFS(C2561,"*"&amp;'分け方の表'!$F$4:$F$23&amp;"*")&gt;0)*('分け方の表'!$F$4:$F$23&lt;&gt;"")*'分け方の表'!$I$4:$I$23)=0,99,1+COUNTIFS('分け方の表'!$I$4:$I$23,"&gt;"&amp;SUMPRODUCT((COUNTIFS(C2561,"*"&amp;'分け方の表'!$F$4:$F$23&amp;"*")&gt;0)*('分け方の表'!$F$4:$F$23&lt;&gt;"")*'分け方の表'!$I$4:$I$23))))</f>
        <v/>
      </c>
      <c r="Q2561" s="39">
        <f>IF(L2561&lt;&gt;1,"",IF(P2561&gt;=99,"",INDEX('分け方の表'!$G$4:$G$23,P2561)&amp;""))</f>
        <v/>
      </c>
      <c r="R2561" s="39">
        <f>IF(L2561&lt;&gt;1,"",IF((F2561="収入")*(G2561="給与")*(E2561&lt;&gt;"")*(COUNTIFS('分け方の表'!$J$4:$J$13,E2561)&gt;0),INDEX('分け方の表'!$K$4:$K$13,MATCH(E2561,'分け方の表'!$J$4:$J$13,0))&amp;"",IFERROR(INDEX('分け方の表'!$C$4:$C$103,MATCH(F2561&amp;"|"&amp;G2561,'分け方の表'!$D$4:$D$103,0))&amp;"",IFERROR(INDEX('分け方の表'!$C$4:$C$103,MATCH(F2561&amp;"|（ほか全部）",'分け方の表'!$D$4:$D$103,0))&amp;"","未分類"))))</f>
        <v/>
      </c>
      <c r="S2561" s="39">
        <f>IF(L2561&lt;&gt;1,"",IF(N2561=1,"",IF(IF(O2561&gt;0,INDEX('分け方の表'!$N$4:$N$53,O2561)&amp;"","")&lt;&gt;"",IF(INDEX('分け方の表'!$N$4:$N$53,O2561)="（数えない）","",INDEX('分け方の表'!$N$4:$N$53,O2561)&amp;""),IF(I2561&amp;""="1",IF((Q2561&lt;&gt;"")*(D2561&lt;0)*(IFERROR(INDEX('入力'!$E$30:$E$88,MATCH(Q2561,'入力'!$A$30:$A$88,0)),"")="貯める・増やす"),Q2561,""),IF(A2561&amp;""="0","",IF(Q2561&lt;&gt;"",Q2561,R2561))))))</f>
        <v/>
      </c>
      <c r="T2561" s="56">
        <f>IF(S2561="","",IF(IFERROR(INDEX('入力'!$E$30:$E$88,MATCH(S2561,'入力'!$A$30:$A$88,0)),"")="入るお金",D2561,-D2561))</f>
        <v/>
      </c>
      <c r="U2561" s="39">
        <f>IF(L2561="","",IF(L2561&lt;&gt;1,"見出しなど",IF(N2561=1,"重なり",IF(S2561="",IF(O2561&gt;0,"数えない（直した）",IF(I2561&amp;""="1","振替",IF(A2561&amp;""="0","計算対象外","数えない"))),IF(COUNTIFS('入力'!$A$30:$A$88,S2561)=0,"一覧にない費目",IF(O2561&gt;0,"直した",IF(S2561="未分類","未分類","OK")))))))</f>
        <v/>
      </c>
    </row>
    <row r="2562">
      <c r="A2562" s="40" t="n"/>
      <c r="B2562" s="34" t="n"/>
      <c r="C2562" s="35" t="n"/>
      <c r="D2562" s="36" t="n"/>
      <c r="E2562" s="35" t="n"/>
      <c r="F2562" s="35" t="n"/>
      <c r="G2562" s="35" t="n"/>
      <c r="H2562" s="35" t="n"/>
      <c r="I2562" s="40" t="n"/>
      <c r="J2562" s="35" t="n"/>
      <c r="L2562" s="39">
        <f>IF(B2562="","",IFERROR(YEAR(B2562)*0+D2562*0+1,0))</f>
        <v/>
      </c>
      <c r="M2562" s="55">
        <f>IF(L2562&lt;&gt;1,"",IF(O2562&gt;0,IF(INDEX('分け方の表'!$O$4:$O$53,O2562)&lt;&gt;"",DATE(YEAR(INDEX('分け方の表'!$O$4:$O$53,O2562)),MONTH(INDEX('分け方の表'!$O$4:$O$53,O2562)),1),DATE(YEAR(B2562),MONTH(B2562),1)),DATE(YEAR(B2562),MONTH(B2562),1)))</f>
        <v/>
      </c>
      <c r="N2562" s="39">
        <f>IF(L2562&lt;&gt;1,"",IF(J2562="",0,IF(COUNTIFS($J$4:J2562,J2562)&gt;1,1,0)))</f>
        <v/>
      </c>
      <c r="O2562" s="39">
        <f>IF(L2562&lt;&gt;1,"",IF(J2562="",0,IFERROR(MATCH(J2562,'分け方の表'!$M$4:$M$53,0),0)))</f>
        <v/>
      </c>
      <c r="P2562" s="39">
        <f>IF(L2562&lt;&gt;1,"",IF(SUMPRODUCT((COUNTIFS(C2562,"*"&amp;'分け方の表'!$F$4:$F$23&amp;"*")&gt;0)*('分け方の表'!$F$4:$F$23&lt;&gt;"")*'分け方の表'!$I$4:$I$23)=0,99,1+COUNTIFS('分け方の表'!$I$4:$I$23,"&gt;"&amp;SUMPRODUCT((COUNTIFS(C2562,"*"&amp;'分け方の表'!$F$4:$F$23&amp;"*")&gt;0)*('分け方の表'!$F$4:$F$23&lt;&gt;"")*'分け方の表'!$I$4:$I$23))))</f>
        <v/>
      </c>
      <c r="Q2562" s="39">
        <f>IF(L2562&lt;&gt;1,"",IF(P2562&gt;=99,"",INDEX('分け方の表'!$G$4:$G$23,P2562)&amp;""))</f>
        <v/>
      </c>
      <c r="R2562" s="39">
        <f>IF(L2562&lt;&gt;1,"",IF((F2562="収入")*(G2562="給与")*(E2562&lt;&gt;"")*(COUNTIFS('分け方の表'!$J$4:$J$13,E2562)&gt;0),INDEX('分け方の表'!$K$4:$K$13,MATCH(E2562,'分け方の表'!$J$4:$J$13,0))&amp;"",IFERROR(INDEX('分け方の表'!$C$4:$C$103,MATCH(F2562&amp;"|"&amp;G2562,'分け方の表'!$D$4:$D$103,0))&amp;"",IFERROR(INDEX('分け方の表'!$C$4:$C$103,MATCH(F2562&amp;"|（ほか全部）",'分け方の表'!$D$4:$D$103,0))&amp;"","未分類"))))</f>
        <v/>
      </c>
      <c r="S2562" s="39">
        <f>IF(L2562&lt;&gt;1,"",IF(N2562=1,"",IF(IF(O2562&gt;0,INDEX('分け方の表'!$N$4:$N$53,O2562)&amp;"","")&lt;&gt;"",IF(INDEX('分け方の表'!$N$4:$N$53,O2562)="（数えない）","",INDEX('分け方の表'!$N$4:$N$53,O2562)&amp;""),IF(I2562&amp;""="1",IF((Q2562&lt;&gt;"")*(D2562&lt;0)*(IFERROR(INDEX('入力'!$E$30:$E$88,MATCH(Q2562,'入力'!$A$30:$A$88,0)),"")="貯める・増やす"),Q2562,""),IF(A2562&amp;""="0","",IF(Q2562&lt;&gt;"",Q2562,R2562))))))</f>
        <v/>
      </c>
      <c r="T2562" s="56">
        <f>IF(S2562="","",IF(IFERROR(INDEX('入力'!$E$30:$E$88,MATCH(S2562,'入力'!$A$30:$A$88,0)),"")="入るお金",D2562,-D2562))</f>
        <v/>
      </c>
      <c r="U2562" s="39">
        <f>IF(L2562="","",IF(L2562&lt;&gt;1,"見出しなど",IF(N2562=1,"重なり",IF(S2562="",IF(O2562&gt;0,"数えない（直した）",IF(I2562&amp;""="1","振替",IF(A2562&amp;""="0","計算対象外","数えない"))),IF(COUNTIFS('入力'!$A$30:$A$88,S2562)=0,"一覧にない費目",IF(O2562&gt;0,"直した",IF(S2562="未分類","未分類","OK")))))))</f>
        <v/>
      </c>
    </row>
    <row r="2563">
      <c r="A2563" s="40" t="n"/>
      <c r="B2563" s="34" t="n"/>
      <c r="C2563" s="35" t="n"/>
      <c r="D2563" s="36" t="n"/>
      <c r="E2563" s="35" t="n"/>
      <c r="F2563" s="35" t="n"/>
      <c r="G2563" s="35" t="n"/>
      <c r="H2563" s="35" t="n"/>
      <c r="I2563" s="40" t="n"/>
      <c r="J2563" s="35" t="n"/>
      <c r="L2563" s="39">
        <f>IF(B2563="","",IFERROR(YEAR(B2563)*0+D2563*0+1,0))</f>
        <v/>
      </c>
      <c r="M2563" s="55">
        <f>IF(L2563&lt;&gt;1,"",IF(O2563&gt;0,IF(INDEX('分け方の表'!$O$4:$O$53,O2563)&lt;&gt;"",DATE(YEAR(INDEX('分け方の表'!$O$4:$O$53,O2563)),MONTH(INDEX('分け方の表'!$O$4:$O$53,O2563)),1),DATE(YEAR(B2563),MONTH(B2563),1)),DATE(YEAR(B2563),MONTH(B2563),1)))</f>
        <v/>
      </c>
      <c r="N2563" s="39">
        <f>IF(L2563&lt;&gt;1,"",IF(J2563="",0,IF(COUNTIFS($J$4:J2563,J2563)&gt;1,1,0)))</f>
        <v/>
      </c>
      <c r="O2563" s="39">
        <f>IF(L2563&lt;&gt;1,"",IF(J2563="",0,IFERROR(MATCH(J2563,'分け方の表'!$M$4:$M$53,0),0)))</f>
        <v/>
      </c>
      <c r="P2563" s="39">
        <f>IF(L2563&lt;&gt;1,"",IF(SUMPRODUCT((COUNTIFS(C2563,"*"&amp;'分け方の表'!$F$4:$F$23&amp;"*")&gt;0)*('分け方の表'!$F$4:$F$23&lt;&gt;"")*'分け方の表'!$I$4:$I$23)=0,99,1+COUNTIFS('分け方の表'!$I$4:$I$23,"&gt;"&amp;SUMPRODUCT((COUNTIFS(C2563,"*"&amp;'分け方の表'!$F$4:$F$23&amp;"*")&gt;0)*('分け方の表'!$F$4:$F$23&lt;&gt;"")*'分け方の表'!$I$4:$I$23))))</f>
        <v/>
      </c>
      <c r="Q2563" s="39">
        <f>IF(L2563&lt;&gt;1,"",IF(P2563&gt;=99,"",INDEX('分け方の表'!$G$4:$G$23,P2563)&amp;""))</f>
        <v/>
      </c>
      <c r="R2563" s="39">
        <f>IF(L2563&lt;&gt;1,"",IF((F2563="収入")*(G2563="給与")*(E2563&lt;&gt;"")*(COUNTIFS('分け方の表'!$J$4:$J$13,E2563)&gt;0),INDEX('分け方の表'!$K$4:$K$13,MATCH(E2563,'分け方の表'!$J$4:$J$13,0))&amp;"",IFERROR(INDEX('分け方の表'!$C$4:$C$103,MATCH(F2563&amp;"|"&amp;G2563,'分け方の表'!$D$4:$D$103,0))&amp;"",IFERROR(INDEX('分け方の表'!$C$4:$C$103,MATCH(F2563&amp;"|（ほか全部）",'分け方の表'!$D$4:$D$103,0))&amp;"","未分類"))))</f>
        <v/>
      </c>
      <c r="S2563" s="39">
        <f>IF(L2563&lt;&gt;1,"",IF(N2563=1,"",IF(IF(O2563&gt;0,INDEX('分け方の表'!$N$4:$N$53,O2563)&amp;"","")&lt;&gt;"",IF(INDEX('分け方の表'!$N$4:$N$53,O2563)="（数えない）","",INDEX('分け方の表'!$N$4:$N$53,O2563)&amp;""),IF(I2563&amp;""="1",IF((Q2563&lt;&gt;"")*(D2563&lt;0)*(IFERROR(INDEX('入力'!$E$30:$E$88,MATCH(Q2563,'入力'!$A$30:$A$88,0)),"")="貯める・増やす"),Q2563,""),IF(A2563&amp;""="0","",IF(Q2563&lt;&gt;"",Q2563,R2563))))))</f>
        <v/>
      </c>
      <c r="T2563" s="56">
        <f>IF(S2563="","",IF(IFERROR(INDEX('入力'!$E$30:$E$88,MATCH(S2563,'入力'!$A$30:$A$88,0)),"")="入るお金",D2563,-D2563))</f>
        <v/>
      </c>
      <c r="U2563" s="39">
        <f>IF(L2563="","",IF(L2563&lt;&gt;1,"見出しなど",IF(N2563=1,"重なり",IF(S2563="",IF(O2563&gt;0,"数えない（直した）",IF(I2563&amp;""="1","振替",IF(A2563&amp;""="0","計算対象外","数えない"))),IF(COUNTIFS('入力'!$A$30:$A$88,S2563)=0,"一覧にない費目",IF(O2563&gt;0,"直した",IF(S2563="未分類","未分類","OK")))))))</f>
        <v/>
      </c>
    </row>
    <row r="2564">
      <c r="A2564" s="40" t="n"/>
      <c r="B2564" s="34" t="n"/>
      <c r="C2564" s="35" t="n"/>
      <c r="D2564" s="36" t="n"/>
      <c r="E2564" s="35" t="n"/>
      <c r="F2564" s="35" t="n"/>
      <c r="G2564" s="35" t="n"/>
      <c r="H2564" s="35" t="n"/>
      <c r="I2564" s="40" t="n"/>
      <c r="J2564" s="35" t="n"/>
      <c r="L2564" s="39">
        <f>IF(B2564="","",IFERROR(YEAR(B2564)*0+D2564*0+1,0))</f>
        <v/>
      </c>
      <c r="M2564" s="55">
        <f>IF(L2564&lt;&gt;1,"",IF(O2564&gt;0,IF(INDEX('分け方の表'!$O$4:$O$53,O2564)&lt;&gt;"",DATE(YEAR(INDEX('分け方の表'!$O$4:$O$53,O2564)),MONTH(INDEX('分け方の表'!$O$4:$O$53,O2564)),1),DATE(YEAR(B2564),MONTH(B2564),1)),DATE(YEAR(B2564),MONTH(B2564),1)))</f>
        <v/>
      </c>
      <c r="N2564" s="39">
        <f>IF(L2564&lt;&gt;1,"",IF(J2564="",0,IF(COUNTIFS($J$4:J2564,J2564)&gt;1,1,0)))</f>
        <v/>
      </c>
      <c r="O2564" s="39">
        <f>IF(L2564&lt;&gt;1,"",IF(J2564="",0,IFERROR(MATCH(J2564,'分け方の表'!$M$4:$M$53,0),0)))</f>
        <v/>
      </c>
      <c r="P2564" s="39">
        <f>IF(L2564&lt;&gt;1,"",IF(SUMPRODUCT((COUNTIFS(C2564,"*"&amp;'分け方の表'!$F$4:$F$23&amp;"*")&gt;0)*('分け方の表'!$F$4:$F$23&lt;&gt;"")*'分け方の表'!$I$4:$I$23)=0,99,1+COUNTIFS('分け方の表'!$I$4:$I$23,"&gt;"&amp;SUMPRODUCT((COUNTIFS(C2564,"*"&amp;'分け方の表'!$F$4:$F$23&amp;"*")&gt;0)*('分け方の表'!$F$4:$F$23&lt;&gt;"")*'分け方の表'!$I$4:$I$23))))</f>
        <v/>
      </c>
      <c r="Q2564" s="39">
        <f>IF(L2564&lt;&gt;1,"",IF(P2564&gt;=99,"",INDEX('分け方の表'!$G$4:$G$23,P2564)&amp;""))</f>
        <v/>
      </c>
      <c r="R2564" s="39">
        <f>IF(L2564&lt;&gt;1,"",IF((F2564="収入")*(G2564="給与")*(E2564&lt;&gt;"")*(COUNTIFS('分け方の表'!$J$4:$J$13,E2564)&gt;0),INDEX('分け方の表'!$K$4:$K$13,MATCH(E2564,'分け方の表'!$J$4:$J$13,0))&amp;"",IFERROR(INDEX('分け方の表'!$C$4:$C$103,MATCH(F2564&amp;"|"&amp;G2564,'分け方の表'!$D$4:$D$103,0))&amp;"",IFERROR(INDEX('分け方の表'!$C$4:$C$103,MATCH(F2564&amp;"|（ほか全部）",'分け方の表'!$D$4:$D$103,0))&amp;"","未分類"))))</f>
        <v/>
      </c>
      <c r="S2564" s="39">
        <f>IF(L2564&lt;&gt;1,"",IF(N2564=1,"",IF(IF(O2564&gt;0,INDEX('分け方の表'!$N$4:$N$53,O2564)&amp;"","")&lt;&gt;"",IF(INDEX('分け方の表'!$N$4:$N$53,O2564)="（数えない）","",INDEX('分け方の表'!$N$4:$N$53,O2564)&amp;""),IF(I2564&amp;""="1",IF((Q2564&lt;&gt;"")*(D2564&lt;0)*(IFERROR(INDEX('入力'!$E$30:$E$88,MATCH(Q2564,'入力'!$A$30:$A$88,0)),"")="貯める・増やす"),Q2564,""),IF(A2564&amp;""="0","",IF(Q2564&lt;&gt;"",Q2564,R2564))))))</f>
        <v/>
      </c>
      <c r="T2564" s="56">
        <f>IF(S2564="","",IF(IFERROR(INDEX('入力'!$E$30:$E$88,MATCH(S2564,'入力'!$A$30:$A$88,0)),"")="入るお金",D2564,-D2564))</f>
        <v/>
      </c>
      <c r="U2564" s="39">
        <f>IF(L2564="","",IF(L2564&lt;&gt;1,"見出しなど",IF(N2564=1,"重なり",IF(S2564="",IF(O2564&gt;0,"数えない（直した）",IF(I2564&amp;""="1","振替",IF(A2564&amp;""="0","計算対象外","数えない"))),IF(COUNTIFS('入力'!$A$30:$A$88,S2564)=0,"一覧にない費目",IF(O2564&gt;0,"直した",IF(S2564="未分類","未分類","OK")))))))</f>
        <v/>
      </c>
    </row>
    <row r="2565">
      <c r="A2565" s="40" t="n"/>
      <c r="B2565" s="34" t="n"/>
      <c r="C2565" s="35" t="n"/>
      <c r="D2565" s="36" t="n"/>
      <c r="E2565" s="35" t="n"/>
      <c r="F2565" s="35" t="n"/>
      <c r="G2565" s="35" t="n"/>
      <c r="H2565" s="35" t="n"/>
      <c r="I2565" s="40" t="n"/>
      <c r="J2565" s="35" t="n"/>
      <c r="L2565" s="39">
        <f>IF(B2565="","",IFERROR(YEAR(B2565)*0+D2565*0+1,0))</f>
        <v/>
      </c>
      <c r="M2565" s="55">
        <f>IF(L2565&lt;&gt;1,"",IF(O2565&gt;0,IF(INDEX('分け方の表'!$O$4:$O$53,O2565)&lt;&gt;"",DATE(YEAR(INDEX('分け方の表'!$O$4:$O$53,O2565)),MONTH(INDEX('分け方の表'!$O$4:$O$53,O2565)),1),DATE(YEAR(B2565),MONTH(B2565),1)),DATE(YEAR(B2565),MONTH(B2565),1)))</f>
        <v/>
      </c>
      <c r="N2565" s="39">
        <f>IF(L2565&lt;&gt;1,"",IF(J2565="",0,IF(COUNTIFS($J$4:J2565,J2565)&gt;1,1,0)))</f>
        <v/>
      </c>
      <c r="O2565" s="39">
        <f>IF(L2565&lt;&gt;1,"",IF(J2565="",0,IFERROR(MATCH(J2565,'分け方の表'!$M$4:$M$53,0),0)))</f>
        <v/>
      </c>
      <c r="P2565" s="39">
        <f>IF(L2565&lt;&gt;1,"",IF(SUMPRODUCT((COUNTIFS(C2565,"*"&amp;'分け方の表'!$F$4:$F$23&amp;"*")&gt;0)*('分け方の表'!$F$4:$F$23&lt;&gt;"")*'分け方の表'!$I$4:$I$23)=0,99,1+COUNTIFS('分け方の表'!$I$4:$I$23,"&gt;"&amp;SUMPRODUCT((COUNTIFS(C2565,"*"&amp;'分け方の表'!$F$4:$F$23&amp;"*")&gt;0)*('分け方の表'!$F$4:$F$23&lt;&gt;"")*'分け方の表'!$I$4:$I$23))))</f>
        <v/>
      </c>
      <c r="Q2565" s="39">
        <f>IF(L2565&lt;&gt;1,"",IF(P2565&gt;=99,"",INDEX('分け方の表'!$G$4:$G$23,P2565)&amp;""))</f>
        <v/>
      </c>
      <c r="R2565" s="39">
        <f>IF(L2565&lt;&gt;1,"",IF((F2565="収入")*(G2565="給与")*(E2565&lt;&gt;"")*(COUNTIFS('分け方の表'!$J$4:$J$13,E2565)&gt;0),INDEX('分け方の表'!$K$4:$K$13,MATCH(E2565,'分け方の表'!$J$4:$J$13,0))&amp;"",IFERROR(INDEX('分け方の表'!$C$4:$C$103,MATCH(F2565&amp;"|"&amp;G2565,'分け方の表'!$D$4:$D$103,0))&amp;"",IFERROR(INDEX('分け方の表'!$C$4:$C$103,MATCH(F2565&amp;"|（ほか全部）",'分け方の表'!$D$4:$D$103,0))&amp;"","未分類"))))</f>
        <v/>
      </c>
      <c r="S2565" s="39">
        <f>IF(L2565&lt;&gt;1,"",IF(N2565=1,"",IF(IF(O2565&gt;0,INDEX('分け方の表'!$N$4:$N$53,O2565)&amp;"","")&lt;&gt;"",IF(INDEX('分け方の表'!$N$4:$N$53,O2565)="（数えない）","",INDEX('分け方の表'!$N$4:$N$53,O2565)&amp;""),IF(I2565&amp;""="1",IF((Q2565&lt;&gt;"")*(D2565&lt;0)*(IFERROR(INDEX('入力'!$E$30:$E$88,MATCH(Q2565,'入力'!$A$30:$A$88,0)),"")="貯める・増やす"),Q2565,""),IF(A2565&amp;""="0","",IF(Q2565&lt;&gt;"",Q2565,R2565))))))</f>
        <v/>
      </c>
      <c r="T2565" s="56">
        <f>IF(S2565="","",IF(IFERROR(INDEX('入力'!$E$30:$E$88,MATCH(S2565,'入力'!$A$30:$A$88,0)),"")="入るお金",D2565,-D2565))</f>
        <v/>
      </c>
      <c r="U2565" s="39">
        <f>IF(L2565="","",IF(L2565&lt;&gt;1,"見出しなど",IF(N2565=1,"重なり",IF(S2565="",IF(O2565&gt;0,"数えない（直した）",IF(I2565&amp;""="1","振替",IF(A2565&amp;""="0","計算対象外","数えない"))),IF(COUNTIFS('入力'!$A$30:$A$88,S2565)=0,"一覧にない費目",IF(O2565&gt;0,"直した",IF(S2565="未分類","未分類","OK")))))))</f>
        <v/>
      </c>
    </row>
    <row r="2566">
      <c r="A2566" s="40" t="n"/>
      <c r="B2566" s="34" t="n"/>
      <c r="C2566" s="35" t="n"/>
      <c r="D2566" s="36" t="n"/>
      <c r="E2566" s="35" t="n"/>
      <c r="F2566" s="35" t="n"/>
      <c r="G2566" s="35" t="n"/>
      <c r="H2566" s="35" t="n"/>
      <c r="I2566" s="40" t="n"/>
      <c r="J2566" s="35" t="n"/>
      <c r="L2566" s="39">
        <f>IF(B2566="","",IFERROR(YEAR(B2566)*0+D2566*0+1,0))</f>
        <v/>
      </c>
      <c r="M2566" s="55">
        <f>IF(L2566&lt;&gt;1,"",IF(O2566&gt;0,IF(INDEX('分け方の表'!$O$4:$O$53,O2566)&lt;&gt;"",DATE(YEAR(INDEX('分け方の表'!$O$4:$O$53,O2566)),MONTH(INDEX('分け方の表'!$O$4:$O$53,O2566)),1),DATE(YEAR(B2566),MONTH(B2566),1)),DATE(YEAR(B2566),MONTH(B2566),1)))</f>
        <v/>
      </c>
      <c r="N2566" s="39">
        <f>IF(L2566&lt;&gt;1,"",IF(J2566="",0,IF(COUNTIFS($J$4:J2566,J2566)&gt;1,1,0)))</f>
        <v/>
      </c>
      <c r="O2566" s="39">
        <f>IF(L2566&lt;&gt;1,"",IF(J2566="",0,IFERROR(MATCH(J2566,'分け方の表'!$M$4:$M$53,0),0)))</f>
        <v/>
      </c>
      <c r="P2566" s="39">
        <f>IF(L2566&lt;&gt;1,"",IF(SUMPRODUCT((COUNTIFS(C2566,"*"&amp;'分け方の表'!$F$4:$F$23&amp;"*")&gt;0)*('分け方の表'!$F$4:$F$23&lt;&gt;"")*'分け方の表'!$I$4:$I$23)=0,99,1+COUNTIFS('分け方の表'!$I$4:$I$23,"&gt;"&amp;SUMPRODUCT((COUNTIFS(C2566,"*"&amp;'分け方の表'!$F$4:$F$23&amp;"*")&gt;0)*('分け方の表'!$F$4:$F$23&lt;&gt;"")*'分け方の表'!$I$4:$I$23))))</f>
        <v/>
      </c>
      <c r="Q2566" s="39">
        <f>IF(L2566&lt;&gt;1,"",IF(P2566&gt;=99,"",INDEX('分け方の表'!$G$4:$G$23,P2566)&amp;""))</f>
        <v/>
      </c>
      <c r="R2566" s="39">
        <f>IF(L2566&lt;&gt;1,"",IF((F2566="収入")*(G2566="給与")*(E2566&lt;&gt;"")*(COUNTIFS('分け方の表'!$J$4:$J$13,E2566)&gt;0),INDEX('分け方の表'!$K$4:$K$13,MATCH(E2566,'分け方の表'!$J$4:$J$13,0))&amp;"",IFERROR(INDEX('分け方の表'!$C$4:$C$103,MATCH(F2566&amp;"|"&amp;G2566,'分け方の表'!$D$4:$D$103,0))&amp;"",IFERROR(INDEX('分け方の表'!$C$4:$C$103,MATCH(F2566&amp;"|（ほか全部）",'分け方の表'!$D$4:$D$103,0))&amp;"","未分類"))))</f>
        <v/>
      </c>
      <c r="S2566" s="39">
        <f>IF(L2566&lt;&gt;1,"",IF(N2566=1,"",IF(IF(O2566&gt;0,INDEX('分け方の表'!$N$4:$N$53,O2566)&amp;"","")&lt;&gt;"",IF(INDEX('分け方の表'!$N$4:$N$53,O2566)="（数えない）","",INDEX('分け方の表'!$N$4:$N$53,O2566)&amp;""),IF(I2566&amp;""="1",IF((Q2566&lt;&gt;"")*(D2566&lt;0)*(IFERROR(INDEX('入力'!$E$30:$E$88,MATCH(Q2566,'入力'!$A$30:$A$88,0)),"")="貯める・増やす"),Q2566,""),IF(A2566&amp;""="0","",IF(Q2566&lt;&gt;"",Q2566,R2566))))))</f>
        <v/>
      </c>
      <c r="T2566" s="56">
        <f>IF(S2566="","",IF(IFERROR(INDEX('入力'!$E$30:$E$88,MATCH(S2566,'入力'!$A$30:$A$88,0)),"")="入るお金",D2566,-D2566))</f>
        <v/>
      </c>
      <c r="U2566" s="39">
        <f>IF(L2566="","",IF(L2566&lt;&gt;1,"見出しなど",IF(N2566=1,"重なり",IF(S2566="",IF(O2566&gt;0,"数えない（直した）",IF(I2566&amp;""="1","振替",IF(A2566&amp;""="0","計算対象外","数えない"))),IF(COUNTIFS('入力'!$A$30:$A$88,S2566)=0,"一覧にない費目",IF(O2566&gt;0,"直した",IF(S2566="未分類","未分類","OK")))))))</f>
        <v/>
      </c>
    </row>
    <row r="2567">
      <c r="A2567" s="40" t="n"/>
      <c r="B2567" s="34" t="n"/>
      <c r="C2567" s="35" t="n"/>
      <c r="D2567" s="36" t="n"/>
      <c r="E2567" s="35" t="n"/>
      <c r="F2567" s="35" t="n"/>
      <c r="G2567" s="35" t="n"/>
      <c r="H2567" s="35" t="n"/>
      <c r="I2567" s="40" t="n"/>
      <c r="J2567" s="35" t="n"/>
      <c r="L2567" s="39">
        <f>IF(B2567="","",IFERROR(YEAR(B2567)*0+D2567*0+1,0))</f>
        <v/>
      </c>
      <c r="M2567" s="55">
        <f>IF(L2567&lt;&gt;1,"",IF(O2567&gt;0,IF(INDEX('分け方の表'!$O$4:$O$53,O2567)&lt;&gt;"",DATE(YEAR(INDEX('分け方の表'!$O$4:$O$53,O2567)),MONTH(INDEX('分け方の表'!$O$4:$O$53,O2567)),1),DATE(YEAR(B2567),MONTH(B2567),1)),DATE(YEAR(B2567),MONTH(B2567),1)))</f>
        <v/>
      </c>
      <c r="N2567" s="39">
        <f>IF(L2567&lt;&gt;1,"",IF(J2567="",0,IF(COUNTIFS($J$4:J2567,J2567)&gt;1,1,0)))</f>
        <v/>
      </c>
      <c r="O2567" s="39">
        <f>IF(L2567&lt;&gt;1,"",IF(J2567="",0,IFERROR(MATCH(J2567,'分け方の表'!$M$4:$M$53,0),0)))</f>
        <v/>
      </c>
      <c r="P2567" s="39">
        <f>IF(L2567&lt;&gt;1,"",IF(SUMPRODUCT((COUNTIFS(C2567,"*"&amp;'分け方の表'!$F$4:$F$23&amp;"*")&gt;0)*('分け方の表'!$F$4:$F$23&lt;&gt;"")*'分け方の表'!$I$4:$I$23)=0,99,1+COUNTIFS('分け方の表'!$I$4:$I$23,"&gt;"&amp;SUMPRODUCT((COUNTIFS(C2567,"*"&amp;'分け方の表'!$F$4:$F$23&amp;"*")&gt;0)*('分け方の表'!$F$4:$F$23&lt;&gt;"")*'分け方の表'!$I$4:$I$23))))</f>
        <v/>
      </c>
      <c r="Q2567" s="39">
        <f>IF(L2567&lt;&gt;1,"",IF(P2567&gt;=99,"",INDEX('分け方の表'!$G$4:$G$23,P2567)&amp;""))</f>
        <v/>
      </c>
      <c r="R2567" s="39">
        <f>IF(L2567&lt;&gt;1,"",IF((F2567="収入")*(G2567="給与")*(E2567&lt;&gt;"")*(COUNTIFS('分け方の表'!$J$4:$J$13,E2567)&gt;0),INDEX('分け方の表'!$K$4:$K$13,MATCH(E2567,'分け方の表'!$J$4:$J$13,0))&amp;"",IFERROR(INDEX('分け方の表'!$C$4:$C$103,MATCH(F2567&amp;"|"&amp;G2567,'分け方の表'!$D$4:$D$103,0))&amp;"",IFERROR(INDEX('分け方の表'!$C$4:$C$103,MATCH(F2567&amp;"|（ほか全部）",'分け方の表'!$D$4:$D$103,0))&amp;"","未分類"))))</f>
        <v/>
      </c>
      <c r="S2567" s="39">
        <f>IF(L2567&lt;&gt;1,"",IF(N2567=1,"",IF(IF(O2567&gt;0,INDEX('分け方の表'!$N$4:$N$53,O2567)&amp;"","")&lt;&gt;"",IF(INDEX('分け方の表'!$N$4:$N$53,O2567)="（数えない）","",INDEX('分け方の表'!$N$4:$N$53,O2567)&amp;""),IF(I2567&amp;""="1",IF((Q2567&lt;&gt;"")*(D2567&lt;0)*(IFERROR(INDEX('入力'!$E$30:$E$88,MATCH(Q2567,'入力'!$A$30:$A$88,0)),"")="貯める・増やす"),Q2567,""),IF(A2567&amp;""="0","",IF(Q2567&lt;&gt;"",Q2567,R2567))))))</f>
        <v/>
      </c>
      <c r="T2567" s="56">
        <f>IF(S2567="","",IF(IFERROR(INDEX('入力'!$E$30:$E$88,MATCH(S2567,'入力'!$A$30:$A$88,0)),"")="入るお金",D2567,-D2567))</f>
        <v/>
      </c>
      <c r="U2567" s="39">
        <f>IF(L2567="","",IF(L2567&lt;&gt;1,"見出しなど",IF(N2567=1,"重なり",IF(S2567="",IF(O2567&gt;0,"数えない（直した）",IF(I2567&amp;""="1","振替",IF(A2567&amp;""="0","計算対象外","数えない"))),IF(COUNTIFS('入力'!$A$30:$A$88,S2567)=0,"一覧にない費目",IF(O2567&gt;0,"直した",IF(S2567="未分類","未分類","OK")))))))</f>
        <v/>
      </c>
    </row>
    <row r="2568">
      <c r="A2568" s="40" t="n"/>
      <c r="B2568" s="34" t="n"/>
      <c r="C2568" s="35" t="n"/>
      <c r="D2568" s="36" t="n"/>
      <c r="E2568" s="35" t="n"/>
      <c r="F2568" s="35" t="n"/>
      <c r="G2568" s="35" t="n"/>
      <c r="H2568" s="35" t="n"/>
      <c r="I2568" s="40" t="n"/>
      <c r="J2568" s="35" t="n"/>
      <c r="L2568" s="39">
        <f>IF(B2568="","",IFERROR(YEAR(B2568)*0+D2568*0+1,0))</f>
        <v/>
      </c>
      <c r="M2568" s="55">
        <f>IF(L2568&lt;&gt;1,"",IF(O2568&gt;0,IF(INDEX('分け方の表'!$O$4:$O$53,O2568)&lt;&gt;"",DATE(YEAR(INDEX('分け方の表'!$O$4:$O$53,O2568)),MONTH(INDEX('分け方の表'!$O$4:$O$53,O2568)),1),DATE(YEAR(B2568),MONTH(B2568),1)),DATE(YEAR(B2568),MONTH(B2568),1)))</f>
        <v/>
      </c>
      <c r="N2568" s="39">
        <f>IF(L2568&lt;&gt;1,"",IF(J2568="",0,IF(COUNTIFS($J$4:J2568,J2568)&gt;1,1,0)))</f>
        <v/>
      </c>
      <c r="O2568" s="39">
        <f>IF(L2568&lt;&gt;1,"",IF(J2568="",0,IFERROR(MATCH(J2568,'分け方の表'!$M$4:$M$53,0),0)))</f>
        <v/>
      </c>
      <c r="P2568" s="39">
        <f>IF(L2568&lt;&gt;1,"",IF(SUMPRODUCT((COUNTIFS(C2568,"*"&amp;'分け方の表'!$F$4:$F$23&amp;"*")&gt;0)*('分け方の表'!$F$4:$F$23&lt;&gt;"")*'分け方の表'!$I$4:$I$23)=0,99,1+COUNTIFS('分け方の表'!$I$4:$I$23,"&gt;"&amp;SUMPRODUCT((COUNTIFS(C2568,"*"&amp;'分け方の表'!$F$4:$F$23&amp;"*")&gt;0)*('分け方の表'!$F$4:$F$23&lt;&gt;"")*'分け方の表'!$I$4:$I$23))))</f>
        <v/>
      </c>
      <c r="Q2568" s="39">
        <f>IF(L2568&lt;&gt;1,"",IF(P2568&gt;=99,"",INDEX('分け方の表'!$G$4:$G$23,P2568)&amp;""))</f>
        <v/>
      </c>
      <c r="R2568" s="39">
        <f>IF(L2568&lt;&gt;1,"",IF((F2568="収入")*(G2568="給与")*(E2568&lt;&gt;"")*(COUNTIFS('分け方の表'!$J$4:$J$13,E2568)&gt;0),INDEX('分け方の表'!$K$4:$K$13,MATCH(E2568,'分け方の表'!$J$4:$J$13,0))&amp;"",IFERROR(INDEX('分け方の表'!$C$4:$C$103,MATCH(F2568&amp;"|"&amp;G2568,'分け方の表'!$D$4:$D$103,0))&amp;"",IFERROR(INDEX('分け方の表'!$C$4:$C$103,MATCH(F2568&amp;"|（ほか全部）",'分け方の表'!$D$4:$D$103,0))&amp;"","未分類"))))</f>
        <v/>
      </c>
      <c r="S2568" s="39">
        <f>IF(L2568&lt;&gt;1,"",IF(N2568=1,"",IF(IF(O2568&gt;0,INDEX('分け方の表'!$N$4:$N$53,O2568)&amp;"","")&lt;&gt;"",IF(INDEX('分け方の表'!$N$4:$N$53,O2568)="（数えない）","",INDEX('分け方の表'!$N$4:$N$53,O2568)&amp;""),IF(I2568&amp;""="1",IF((Q2568&lt;&gt;"")*(D2568&lt;0)*(IFERROR(INDEX('入力'!$E$30:$E$88,MATCH(Q2568,'入力'!$A$30:$A$88,0)),"")="貯める・増やす"),Q2568,""),IF(A2568&amp;""="0","",IF(Q2568&lt;&gt;"",Q2568,R2568))))))</f>
        <v/>
      </c>
      <c r="T2568" s="56">
        <f>IF(S2568="","",IF(IFERROR(INDEX('入力'!$E$30:$E$88,MATCH(S2568,'入力'!$A$30:$A$88,0)),"")="入るお金",D2568,-D2568))</f>
        <v/>
      </c>
      <c r="U2568" s="39">
        <f>IF(L2568="","",IF(L2568&lt;&gt;1,"見出しなど",IF(N2568=1,"重なり",IF(S2568="",IF(O2568&gt;0,"数えない（直した）",IF(I2568&amp;""="1","振替",IF(A2568&amp;""="0","計算対象外","数えない"))),IF(COUNTIFS('入力'!$A$30:$A$88,S2568)=0,"一覧にない費目",IF(O2568&gt;0,"直した",IF(S2568="未分類","未分類","OK")))))))</f>
        <v/>
      </c>
    </row>
    <row r="2569">
      <c r="A2569" s="40" t="n"/>
      <c r="B2569" s="34" t="n"/>
      <c r="C2569" s="35" t="n"/>
      <c r="D2569" s="36" t="n"/>
      <c r="E2569" s="35" t="n"/>
      <c r="F2569" s="35" t="n"/>
      <c r="G2569" s="35" t="n"/>
      <c r="H2569" s="35" t="n"/>
      <c r="I2569" s="40" t="n"/>
      <c r="J2569" s="35" t="n"/>
      <c r="L2569" s="39">
        <f>IF(B2569="","",IFERROR(YEAR(B2569)*0+D2569*0+1,0))</f>
        <v/>
      </c>
      <c r="M2569" s="55">
        <f>IF(L2569&lt;&gt;1,"",IF(O2569&gt;0,IF(INDEX('分け方の表'!$O$4:$O$53,O2569)&lt;&gt;"",DATE(YEAR(INDEX('分け方の表'!$O$4:$O$53,O2569)),MONTH(INDEX('分け方の表'!$O$4:$O$53,O2569)),1),DATE(YEAR(B2569),MONTH(B2569),1)),DATE(YEAR(B2569),MONTH(B2569),1)))</f>
        <v/>
      </c>
      <c r="N2569" s="39">
        <f>IF(L2569&lt;&gt;1,"",IF(J2569="",0,IF(COUNTIFS($J$4:J2569,J2569)&gt;1,1,0)))</f>
        <v/>
      </c>
      <c r="O2569" s="39">
        <f>IF(L2569&lt;&gt;1,"",IF(J2569="",0,IFERROR(MATCH(J2569,'分け方の表'!$M$4:$M$53,0),0)))</f>
        <v/>
      </c>
      <c r="P2569" s="39">
        <f>IF(L2569&lt;&gt;1,"",IF(SUMPRODUCT((COUNTIFS(C2569,"*"&amp;'分け方の表'!$F$4:$F$23&amp;"*")&gt;0)*('分け方の表'!$F$4:$F$23&lt;&gt;"")*'分け方の表'!$I$4:$I$23)=0,99,1+COUNTIFS('分け方の表'!$I$4:$I$23,"&gt;"&amp;SUMPRODUCT((COUNTIFS(C2569,"*"&amp;'分け方の表'!$F$4:$F$23&amp;"*")&gt;0)*('分け方の表'!$F$4:$F$23&lt;&gt;"")*'分け方の表'!$I$4:$I$23))))</f>
        <v/>
      </c>
      <c r="Q2569" s="39">
        <f>IF(L2569&lt;&gt;1,"",IF(P2569&gt;=99,"",INDEX('分け方の表'!$G$4:$G$23,P2569)&amp;""))</f>
        <v/>
      </c>
      <c r="R2569" s="39">
        <f>IF(L2569&lt;&gt;1,"",IF((F2569="収入")*(G2569="給与")*(E2569&lt;&gt;"")*(COUNTIFS('分け方の表'!$J$4:$J$13,E2569)&gt;0),INDEX('分け方の表'!$K$4:$K$13,MATCH(E2569,'分け方の表'!$J$4:$J$13,0))&amp;"",IFERROR(INDEX('分け方の表'!$C$4:$C$103,MATCH(F2569&amp;"|"&amp;G2569,'分け方の表'!$D$4:$D$103,0))&amp;"",IFERROR(INDEX('分け方の表'!$C$4:$C$103,MATCH(F2569&amp;"|（ほか全部）",'分け方の表'!$D$4:$D$103,0))&amp;"","未分類"))))</f>
        <v/>
      </c>
      <c r="S2569" s="39">
        <f>IF(L2569&lt;&gt;1,"",IF(N2569=1,"",IF(IF(O2569&gt;0,INDEX('分け方の表'!$N$4:$N$53,O2569)&amp;"","")&lt;&gt;"",IF(INDEX('分け方の表'!$N$4:$N$53,O2569)="（数えない）","",INDEX('分け方の表'!$N$4:$N$53,O2569)&amp;""),IF(I2569&amp;""="1",IF((Q2569&lt;&gt;"")*(D2569&lt;0)*(IFERROR(INDEX('入力'!$E$30:$E$88,MATCH(Q2569,'入力'!$A$30:$A$88,0)),"")="貯める・増やす"),Q2569,""),IF(A2569&amp;""="0","",IF(Q2569&lt;&gt;"",Q2569,R2569))))))</f>
        <v/>
      </c>
      <c r="T2569" s="56">
        <f>IF(S2569="","",IF(IFERROR(INDEX('入力'!$E$30:$E$88,MATCH(S2569,'入力'!$A$30:$A$88,0)),"")="入るお金",D2569,-D2569))</f>
        <v/>
      </c>
      <c r="U2569" s="39">
        <f>IF(L2569="","",IF(L2569&lt;&gt;1,"見出しなど",IF(N2569=1,"重なり",IF(S2569="",IF(O2569&gt;0,"数えない（直した）",IF(I2569&amp;""="1","振替",IF(A2569&amp;""="0","計算対象外","数えない"))),IF(COUNTIFS('入力'!$A$30:$A$88,S2569)=0,"一覧にない費目",IF(O2569&gt;0,"直した",IF(S2569="未分類","未分類","OK")))))))</f>
        <v/>
      </c>
    </row>
    <row r="2570">
      <c r="A2570" s="40" t="n"/>
      <c r="B2570" s="34" t="n"/>
      <c r="C2570" s="35" t="n"/>
      <c r="D2570" s="36" t="n"/>
      <c r="E2570" s="35" t="n"/>
      <c r="F2570" s="35" t="n"/>
      <c r="G2570" s="35" t="n"/>
      <c r="H2570" s="35" t="n"/>
      <c r="I2570" s="40" t="n"/>
      <c r="J2570" s="35" t="n"/>
      <c r="L2570" s="39">
        <f>IF(B2570="","",IFERROR(YEAR(B2570)*0+D2570*0+1,0))</f>
        <v/>
      </c>
      <c r="M2570" s="55">
        <f>IF(L2570&lt;&gt;1,"",IF(O2570&gt;0,IF(INDEX('分け方の表'!$O$4:$O$53,O2570)&lt;&gt;"",DATE(YEAR(INDEX('分け方の表'!$O$4:$O$53,O2570)),MONTH(INDEX('分け方の表'!$O$4:$O$53,O2570)),1),DATE(YEAR(B2570),MONTH(B2570),1)),DATE(YEAR(B2570),MONTH(B2570),1)))</f>
        <v/>
      </c>
      <c r="N2570" s="39">
        <f>IF(L2570&lt;&gt;1,"",IF(J2570="",0,IF(COUNTIFS($J$4:J2570,J2570)&gt;1,1,0)))</f>
        <v/>
      </c>
      <c r="O2570" s="39">
        <f>IF(L2570&lt;&gt;1,"",IF(J2570="",0,IFERROR(MATCH(J2570,'分け方の表'!$M$4:$M$53,0),0)))</f>
        <v/>
      </c>
      <c r="P2570" s="39">
        <f>IF(L2570&lt;&gt;1,"",IF(SUMPRODUCT((COUNTIFS(C2570,"*"&amp;'分け方の表'!$F$4:$F$23&amp;"*")&gt;0)*('分け方の表'!$F$4:$F$23&lt;&gt;"")*'分け方の表'!$I$4:$I$23)=0,99,1+COUNTIFS('分け方の表'!$I$4:$I$23,"&gt;"&amp;SUMPRODUCT((COUNTIFS(C2570,"*"&amp;'分け方の表'!$F$4:$F$23&amp;"*")&gt;0)*('分け方の表'!$F$4:$F$23&lt;&gt;"")*'分け方の表'!$I$4:$I$23))))</f>
        <v/>
      </c>
      <c r="Q2570" s="39">
        <f>IF(L2570&lt;&gt;1,"",IF(P2570&gt;=99,"",INDEX('分け方の表'!$G$4:$G$23,P2570)&amp;""))</f>
        <v/>
      </c>
      <c r="R2570" s="39">
        <f>IF(L2570&lt;&gt;1,"",IF((F2570="収入")*(G2570="給与")*(E2570&lt;&gt;"")*(COUNTIFS('分け方の表'!$J$4:$J$13,E2570)&gt;0),INDEX('分け方の表'!$K$4:$K$13,MATCH(E2570,'分け方の表'!$J$4:$J$13,0))&amp;"",IFERROR(INDEX('分け方の表'!$C$4:$C$103,MATCH(F2570&amp;"|"&amp;G2570,'分け方の表'!$D$4:$D$103,0))&amp;"",IFERROR(INDEX('分け方の表'!$C$4:$C$103,MATCH(F2570&amp;"|（ほか全部）",'分け方の表'!$D$4:$D$103,0))&amp;"","未分類"))))</f>
        <v/>
      </c>
      <c r="S2570" s="39">
        <f>IF(L2570&lt;&gt;1,"",IF(N2570=1,"",IF(IF(O2570&gt;0,INDEX('分け方の表'!$N$4:$N$53,O2570)&amp;"","")&lt;&gt;"",IF(INDEX('分け方の表'!$N$4:$N$53,O2570)="（数えない）","",INDEX('分け方の表'!$N$4:$N$53,O2570)&amp;""),IF(I2570&amp;""="1",IF((Q2570&lt;&gt;"")*(D2570&lt;0)*(IFERROR(INDEX('入力'!$E$30:$E$88,MATCH(Q2570,'入力'!$A$30:$A$88,0)),"")="貯める・増やす"),Q2570,""),IF(A2570&amp;""="0","",IF(Q2570&lt;&gt;"",Q2570,R2570))))))</f>
        <v/>
      </c>
      <c r="T2570" s="56">
        <f>IF(S2570="","",IF(IFERROR(INDEX('入力'!$E$30:$E$88,MATCH(S2570,'入力'!$A$30:$A$88,0)),"")="入るお金",D2570,-D2570))</f>
        <v/>
      </c>
      <c r="U2570" s="39">
        <f>IF(L2570="","",IF(L2570&lt;&gt;1,"見出しなど",IF(N2570=1,"重なり",IF(S2570="",IF(O2570&gt;0,"数えない（直した）",IF(I2570&amp;""="1","振替",IF(A2570&amp;""="0","計算対象外","数えない"))),IF(COUNTIFS('入力'!$A$30:$A$88,S2570)=0,"一覧にない費目",IF(O2570&gt;0,"直した",IF(S2570="未分類","未分類","OK")))))))</f>
        <v/>
      </c>
    </row>
    <row r="2571">
      <c r="A2571" s="40" t="n"/>
      <c r="B2571" s="34" t="n"/>
      <c r="C2571" s="35" t="n"/>
      <c r="D2571" s="36" t="n"/>
      <c r="E2571" s="35" t="n"/>
      <c r="F2571" s="35" t="n"/>
      <c r="G2571" s="35" t="n"/>
      <c r="H2571" s="35" t="n"/>
      <c r="I2571" s="40" t="n"/>
      <c r="J2571" s="35" t="n"/>
      <c r="L2571" s="39">
        <f>IF(B2571="","",IFERROR(YEAR(B2571)*0+D2571*0+1,0))</f>
        <v/>
      </c>
      <c r="M2571" s="55">
        <f>IF(L2571&lt;&gt;1,"",IF(O2571&gt;0,IF(INDEX('分け方の表'!$O$4:$O$53,O2571)&lt;&gt;"",DATE(YEAR(INDEX('分け方の表'!$O$4:$O$53,O2571)),MONTH(INDEX('分け方の表'!$O$4:$O$53,O2571)),1),DATE(YEAR(B2571),MONTH(B2571),1)),DATE(YEAR(B2571),MONTH(B2571),1)))</f>
        <v/>
      </c>
      <c r="N2571" s="39">
        <f>IF(L2571&lt;&gt;1,"",IF(J2571="",0,IF(COUNTIFS($J$4:J2571,J2571)&gt;1,1,0)))</f>
        <v/>
      </c>
      <c r="O2571" s="39">
        <f>IF(L2571&lt;&gt;1,"",IF(J2571="",0,IFERROR(MATCH(J2571,'分け方の表'!$M$4:$M$53,0),0)))</f>
        <v/>
      </c>
      <c r="P2571" s="39">
        <f>IF(L2571&lt;&gt;1,"",IF(SUMPRODUCT((COUNTIFS(C2571,"*"&amp;'分け方の表'!$F$4:$F$23&amp;"*")&gt;0)*('分け方の表'!$F$4:$F$23&lt;&gt;"")*'分け方の表'!$I$4:$I$23)=0,99,1+COUNTIFS('分け方の表'!$I$4:$I$23,"&gt;"&amp;SUMPRODUCT((COUNTIFS(C2571,"*"&amp;'分け方の表'!$F$4:$F$23&amp;"*")&gt;0)*('分け方の表'!$F$4:$F$23&lt;&gt;"")*'分け方の表'!$I$4:$I$23))))</f>
        <v/>
      </c>
      <c r="Q2571" s="39">
        <f>IF(L2571&lt;&gt;1,"",IF(P2571&gt;=99,"",INDEX('分け方の表'!$G$4:$G$23,P2571)&amp;""))</f>
        <v/>
      </c>
      <c r="R2571" s="39">
        <f>IF(L2571&lt;&gt;1,"",IF((F2571="収入")*(G2571="給与")*(E2571&lt;&gt;"")*(COUNTIFS('分け方の表'!$J$4:$J$13,E2571)&gt;0),INDEX('分け方の表'!$K$4:$K$13,MATCH(E2571,'分け方の表'!$J$4:$J$13,0))&amp;"",IFERROR(INDEX('分け方の表'!$C$4:$C$103,MATCH(F2571&amp;"|"&amp;G2571,'分け方の表'!$D$4:$D$103,0))&amp;"",IFERROR(INDEX('分け方の表'!$C$4:$C$103,MATCH(F2571&amp;"|（ほか全部）",'分け方の表'!$D$4:$D$103,0))&amp;"","未分類"))))</f>
        <v/>
      </c>
      <c r="S2571" s="39">
        <f>IF(L2571&lt;&gt;1,"",IF(N2571=1,"",IF(IF(O2571&gt;0,INDEX('分け方の表'!$N$4:$N$53,O2571)&amp;"","")&lt;&gt;"",IF(INDEX('分け方の表'!$N$4:$N$53,O2571)="（数えない）","",INDEX('分け方の表'!$N$4:$N$53,O2571)&amp;""),IF(I2571&amp;""="1",IF((Q2571&lt;&gt;"")*(D2571&lt;0)*(IFERROR(INDEX('入力'!$E$30:$E$88,MATCH(Q2571,'入力'!$A$30:$A$88,0)),"")="貯める・増やす"),Q2571,""),IF(A2571&amp;""="0","",IF(Q2571&lt;&gt;"",Q2571,R2571))))))</f>
        <v/>
      </c>
      <c r="T2571" s="56">
        <f>IF(S2571="","",IF(IFERROR(INDEX('入力'!$E$30:$E$88,MATCH(S2571,'入力'!$A$30:$A$88,0)),"")="入るお金",D2571,-D2571))</f>
        <v/>
      </c>
      <c r="U2571" s="39">
        <f>IF(L2571="","",IF(L2571&lt;&gt;1,"見出しなど",IF(N2571=1,"重なり",IF(S2571="",IF(O2571&gt;0,"数えない（直した）",IF(I2571&amp;""="1","振替",IF(A2571&amp;""="0","計算対象外","数えない"))),IF(COUNTIFS('入力'!$A$30:$A$88,S2571)=0,"一覧にない費目",IF(O2571&gt;0,"直した",IF(S2571="未分類","未分類","OK")))))))</f>
        <v/>
      </c>
    </row>
    <row r="2572">
      <c r="A2572" s="40" t="n"/>
      <c r="B2572" s="34" t="n"/>
      <c r="C2572" s="35" t="n"/>
      <c r="D2572" s="36" t="n"/>
      <c r="E2572" s="35" t="n"/>
      <c r="F2572" s="35" t="n"/>
      <c r="G2572" s="35" t="n"/>
      <c r="H2572" s="35" t="n"/>
      <c r="I2572" s="40" t="n"/>
      <c r="J2572" s="35" t="n"/>
      <c r="L2572" s="39">
        <f>IF(B2572="","",IFERROR(YEAR(B2572)*0+D2572*0+1,0))</f>
        <v/>
      </c>
      <c r="M2572" s="55">
        <f>IF(L2572&lt;&gt;1,"",IF(O2572&gt;0,IF(INDEX('分け方の表'!$O$4:$O$53,O2572)&lt;&gt;"",DATE(YEAR(INDEX('分け方の表'!$O$4:$O$53,O2572)),MONTH(INDEX('分け方の表'!$O$4:$O$53,O2572)),1),DATE(YEAR(B2572),MONTH(B2572),1)),DATE(YEAR(B2572),MONTH(B2572),1)))</f>
        <v/>
      </c>
      <c r="N2572" s="39">
        <f>IF(L2572&lt;&gt;1,"",IF(J2572="",0,IF(COUNTIFS($J$4:J2572,J2572)&gt;1,1,0)))</f>
        <v/>
      </c>
      <c r="O2572" s="39">
        <f>IF(L2572&lt;&gt;1,"",IF(J2572="",0,IFERROR(MATCH(J2572,'分け方の表'!$M$4:$M$53,0),0)))</f>
        <v/>
      </c>
      <c r="P2572" s="39">
        <f>IF(L2572&lt;&gt;1,"",IF(SUMPRODUCT((COUNTIFS(C2572,"*"&amp;'分け方の表'!$F$4:$F$23&amp;"*")&gt;0)*('分け方の表'!$F$4:$F$23&lt;&gt;"")*'分け方の表'!$I$4:$I$23)=0,99,1+COUNTIFS('分け方の表'!$I$4:$I$23,"&gt;"&amp;SUMPRODUCT((COUNTIFS(C2572,"*"&amp;'分け方の表'!$F$4:$F$23&amp;"*")&gt;0)*('分け方の表'!$F$4:$F$23&lt;&gt;"")*'分け方の表'!$I$4:$I$23))))</f>
        <v/>
      </c>
      <c r="Q2572" s="39">
        <f>IF(L2572&lt;&gt;1,"",IF(P2572&gt;=99,"",INDEX('分け方の表'!$G$4:$G$23,P2572)&amp;""))</f>
        <v/>
      </c>
      <c r="R2572" s="39">
        <f>IF(L2572&lt;&gt;1,"",IF((F2572="収入")*(G2572="給与")*(E2572&lt;&gt;"")*(COUNTIFS('分け方の表'!$J$4:$J$13,E2572)&gt;0),INDEX('分け方の表'!$K$4:$K$13,MATCH(E2572,'分け方の表'!$J$4:$J$13,0))&amp;"",IFERROR(INDEX('分け方の表'!$C$4:$C$103,MATCH(F2572&amp;"|"&amp;G2572,'分け方の表'!$D$4:$D$103,0))&amp;"",IFERROR(INDEX('分け方の表'!$C$4:$C$103,MATCH(F2572&amp;"|（ほか全部）",'分け方の表'!$D$4:$D$103,0))&amp;"","未分類"))))</f>
        <v/>
      </c>
      <c r="S2572" s="39">
        <f>IF(L2572&lt;&gt;1,"",IF(N2572=1,"",IF(IF(O2572&gt;0,INDEX('分け方の表'!$N$4:$N$53,O2572)&amp;"","")&lt;&gt;"",IF(INDEX('分け方の表'!$N$4:$N$53,O2572)="（数えない）","",INDEX('分け方の表'!$N$4:$N$53,O2572)&amp;""),IF(I2572&amp;""="1",IF((Q2572&lt;&gt;"")*(D2572&lt;0)*(IFERROR(INDEX('入力'!$E$30:$E$88,MATCH(Q2572,'入力'!$A$30:$A$88,0)),"")="貯める・増やす"),Q2572,""),IF(A2572&amp;""="0","",IF(Q2572&lt;&gt;"",Q2572,R2572))))))</f>
        <v/>
      </c>
      <c r="T2572" s="56">
        <f>IF(S2572="","",IF(IFERROR(INDEX('入力'!$E$30:$E$88,MATCH(S2572,'入力'!$A$30:$A$88,0)),"")="入るお金",D2572,-D2572))</f>
        <v/>
      </c>
      <c r="U2572" s="39">
        <f>IF(L2572="","",IF(L2572&lt;&gt;1,"見出しなど",IF(N2572=1,"重なり",IF(S2572="",IF(O2572&gt;0,"数えない（直した）",IF(I2572&amp;""="1","振替",IF(A2572&amp;""="0","計算対象外","数えない"))),IF(COUNTIFS('入力'!$A$30:$A$88,S2572)=0,"一覧にない費目",IF(O2572&gt;0,"直した",IF(S2572="未分類","未分類","OK")))))))</f>
        <v/>
      </c>
    </row>
    <row r="2573">
      <c r="A2573" s="40" t="n"/>
      <c r="B2573" s="34" t="n"/>
      <c r="C2573" s="35" t="n"/>
      <c r="D2573" s="36" t="n"/>
      <c r="E2573" s="35" t="n"/>
      <c r="F2573" s="35" t="n"/>
      <c r="G2573" s="35" t="n"/>
      <c r="H2573" s="35" t="n"/>
      <c r="I2573" s="40" t="n"/>
      <c r="J2573" s="35" t="n"/>
      <c r="L2573" s="39">
        <f>IF(B2573="","",IFERROR(YEAR(B2573)*0+D2573*0+1,0))</f>
        <v/>
      </c>
      <c r="M2573" s="55">
        <f>IF(L2573&lt;&gt;1,"",IF(O2573&gt;0,IF(INDEX('分け方の表'!$O$4:$O$53,O2573)&lt;&gt;"",DATE(YEAR(INDEX('分け方の表'!$O$4:$O$53,O2573)),MONTH(INDEX('分け方の表'!$O$4:$O$53,O2573)),1),DATE(YEAR(B2573),MONTH(B2573),1)),DATE(YEAR(B2573),MONTH(B2573),1)))</f>
        <v/>
      </c>
      <c r="N2573" s="39">
        <f>IF(L2573&lt;&gt;1,"",IF(J2573="",0,IF(COUNTIFS($J$4:J2573,J2573)&gt;1,1,0)))</f>
        <v/>
      </c>
      <c r="O2573" s="39">
        <f>IF(L2573&lt;&gt;1,"",IF(J2573="",0,IFERROR(MATCH(J2573,'分け方の表'!$M$4:$M$53,0),0)))</f>
        <v/>
      </c>
      <c r="P2573" s="39">
        <f>IF(L2573&lt;&gt;1,"",IF(SUMPRODUCT((COUNTIFS(C2573,"*"&amp;'分け方の表'!$F$4:$F$23&amp;"*")&gt;0)*('分け方の表'!$F$4:$F$23&lt;&gt;"")*'分け方の表'!$I$4:$I$23)=0,99,1+COUNTIFS('分け方の表'!$I$4:$I$23,"&gt;"&amp;SUMPRODUCT((COUNTIFS(C2573,"*"&amp;'分け方の表'!$F$4:$F$23&amp;"*")&gt;0)*('分け方の表'!$F$4:$F$23&lt;&gt;"")*'分け方の表'!$I$4:$I$23))))</f>
        <v/>
      </c>
      <c r="Q2573" s="39">
        <f>IF(L2573&lt;&gt;1,"",IF(P2573&gt;=99,"",INDEX('分け方の表'!$G$4:$G$23,P2573)&amp;""))</f>
        <v/>
      </c>
      <c r="R2573" s="39">
        <f>IF(L2573&lt;&gt;1,"",IF((F2573="収入")*(G2573="給与")*(E2573&lt;&gt;"")*(COUNTIFS('分け方の表'!$J$4:$J$13,E2573)&gt;0),INDEX('分け方の表'!$K$4:$K$13,MATCH(E2573,'分け方の表'!$J$4:$J$13,0))&amp;"",IFERROR(INDEX('分け方の表'!$C$4:$C$103,MATCH(F2573&amp;"|"&amp;G2573,'分け方の表'!$D$4:$D$103,0))&amp;"",IFERROR(INDEX('分け方の表'!$C$4:$C$103,MATCH(F2573&amp;"|（ほか全部）",'分け方の表'!$D$4:$D$103,0))&amp;"","未分類"))))</f>
        <v/>
      </c>
      <c r="S2573" s="39">
        <f>IF(L2573&lt;&gt;1,"",IF(N2573=1,"",IF(IF(O2573&gt;0,INDEX('分け方の表'!$N$4:$N$53,O2573)&amp;"","")&lt;&gt;"",IF(INDEX('分け方の表'!$N$4:$N$53,O2573)="（数えない）","",INDEX('分け方の表'!$N$4:$N$53,O2573)&amp;""),IF(I2573&amp;""="1",IF((Q2573&lt;&gt;"")*(D2573&lt;0)*(IFERROR(INDEX('入力'!$E$30:$E$88,MATCH(Q2573,'入力'!$A$30:$A$88,0)),"")="貯める・増やす"),Q2573,""),IF(A2573&amp;""="0","",IF(Q2573&lt;&gt;"",Q2573,R2573))))))</f>
        <v/>
      </c>
      <c r="T2573" s="56">
        <f>IF(S2573="","",IF(IFERROR(INDEX('入力'!$E$30:$E$88,MATCH(S2573,'入力'!$A$30:$A$88,0)),"")="入るお金",D2573,-D2573))</f>
        <v/>
      </c>
      <c r="U2573" s="39">
        <f>IF(L2573="","",IF(L2573&lt;&gt;1,"見出しなど",IF(N2573=1,"重なり",IF(S2573="",IF(O2573&gt;0,"数えない（直した）",IF(I2573&amp;""="1","振替",IF(A2573&amp;""="0","計算対象外","数えない"))),IF(COUNTIFS('入力'!$A$30:$A$88,S2573)=0,"一覧にない費目",IF(O2573&gt;0,"直した",IF(S2573="未分類","未分類","OK")))))))</f>
        <v/>
      </c>
    </row>
    <row r="2574">
      <c r="A2574" s="40" t="n"/>
      <c r="B2574" s="34" t="n"/>
      <c r="C2574" s="35" t="n"/>
      <c r="D2574" s="36" t="n"/>
      <c r="E2574" s="35" t="n"/>
      <c r="F2574" s="35" t="n"/>
      <c r="G2574" s="35" t="n"/>
      <c r="H2574" s="35" t="n"/>
      <c r="I2574" s="40" t="n"/>
      <c r="J2574" s="35" t="n"/>
      <c r="L2574" s="39">
        <f>IF(B2574="","",IFERROR(YEAR(B2574)*0+D2574*0+1,0))</f>
        <v/>
      </c>
      <c r="M2574" s="55">
        <f>IF(L2574&lt;&gt;1,"",IF(O2574&gt;0,IF(INDEX('分け方の表'!$O$4:$O$53,O2574)&lt;&gt;"",DATE(YEAR(INDEX('分け方の表'!$O$4:$O$53,O2574)),MONTH(INDEX('分け方の表'!$O$4:$O$53,O2574)),1),DATE(YEAR(B2574),MONTH(B2574),1)),DATE(YEAR(B2574),MONTH(B2574),1)))</f>
        <v/>
      </c>
      <c r="N2574" s="39">
        <f>IF(L2574&lt;&gt;1,"",IF(J2574="",0,IF(COUNTIFS($J$4:J2574,J2574)&gt;1,1,0)))</f>
        <v/>
      </c>
      <c r="O2574" s="39">
        <f>IF(L2574&lt;&gt;1,"",IF(J2574="",0,IFERROR(MATCH(J2574,'分け方の表'!$M$4:$M$53,0),0)))</f>
        <v/>
      </c>
      <c r="P2574" s="39">
        <f>IF(L2574&lt;&gt;1,"",IF(SUMPRODUCT((COUNTIFS(C2574,"*"&amp;'分け方の表'!$F$4:$F$23&amp;"*")&gt;0)*('分け方の表'!$F$4:$F$23&lt;&gt;"")*'分け方の表'!$I$4:$I$23)=0,99,1+COUNTIFS('分け方の表'!$I$4:$I$23,"&gt;"&amp;SUMPRODUCT((COUNTIFS(C2574,"*"&amp;'分け方の表'!$F$4:$F$23&amp;"*")&gt;0)*('分け方の表'!$F$4:$F$23&lt;&gt;"")*'分け方の表'!$I$4:$I$23))))</f>
        <v/>
      </c>
      <c r="Q2574" s="39">
        <f>IF(L2574&lt;&gt;1,"",IF(P2574&gt;=99,"",INDEX('分け方の表'!$G$4:$G$23,P2574)&amp;""))</f>
        <v/>
      </c>
      <c r="R2574" s="39">
        <f>IF(L2574&lt;&gt;1,"",IF((F2574="収入")*(G2574="給与")*(E2574&lt;&gt;"")*(COUNTIFS('分け方の表'!$J$4:$J$13,E2574)&gt;0),INDEX('分け方の表'!$K$4:$K$13,MATCH(E2574,'分け方の表'!$J$4:$J$13,0))&amp;"",IFERROR(INDEX('分け方の表'!$C$4:$C$103,MATCH(F2574&amp;"|"&amp;G2574,'分け方の表'!$D$4:$D$103,0))&amp;"",IFERROR(INDEX('分け方の表'!$C$4:$C$103,MATCH(F2574&amp;"|（ほか全部）",'分け方の表'!$D$4:$D$103,0))&amp;"","未分類"))))</f>
        <v/>
      </c>
      <c r="S2574" s="39">
        <f>IF(L2574&lt;&gt;1,"",IF(N2574=1,"",IF(IF(O2574&gt;0,INDEX('分け方の表'!$N$4:$N$53,O2574)&amp;"","")&lt;&gt;"",IF(INDEX('分け方の表'!$N$4:$N$53,O2574)="（数えない）","",INDEX('分け方の表'!$N$4:$N$53,O2574)&amp;""),IF(I2574&amp;""="1",IF((Q2574&lt;&gt;"")*(D2574&lt;0)*(IFERROR(INDEX('入力'!$E$30:$E$88,MATCH(Q2574,'入力'!$A$30:$A$88,0)),"")="貯める・増やす"),Q2574,""),IF(A2574&amp;""="0","",IF(Q2574&lt;&gt;"",Q2574,R2574))))))</f>
        <v/>
      </c>
      <c r="T2574" s="56">
        <f>IF(S2574="","",IF(IFERROR(INDEX('入力'!$E$30:$E$88,MATCH(S2574,'入力'!$A$30:$A$88,0)),"")="入るお金",D2574,-D2574))</f>
        <v/>
      </c>
      <c r="U2574" s="39">
        <f>IF(L2574="","",IF(L2574&lt;&gt;1,"見出しなど",IF(N2574=1,"重なり",IF(S2574="",IF(O2574&gt;0,"数えない（直した）",IF(I2574&amp;""="1","振替",IF(A2574&amp;""="0","計算対象外","数えない"))),IF(COUNTIFS('入力'!$A$30:$A$88,S2574)=0,"一覧にない費目",IF(O2574&gt;0,"直した",IF(S2574="未分類","未分類","OK")))))))</f>
        <v/>
      </c>
    </row>
    <row r="2575">
      <c r="A2575" s="40" t="n"/>
      <c r="B2575" s="34" t="n"/>
      <c r="C2575" s="35" t="n"/>
      <c r="D2575" s="36" t="n"/>
      <c r="E2575" s="35" t="n"/>
      <c r="F2575" s="35" t="n"/>
      <c r="G2575" s="35" t="n"/>
      <c r="H2575" s="35" t="n"/>
      <c r="I2575" s="40" t="n"/>
      <c r="J2575" s="35" t="n"/>
      <c r="L2575" s="39">
        <f>IF(B2575="","",IFERROR(YEAR(B2575)*0+D2575*0+1,0))</f>
        <v/>
      </c>
      <c r="M2575" s="55">
        <f>IF(L2575&lt;&gt;1,"",IF(O2575&gt;0,IF(INDEX('分け方の表'!$O$4:$O$53,O2575)&lt;&gt;"",DATE(YEAR(INDEX('分け方の表'!$O$4:$O$53,O2575)),MONTH(INDEX('分け方の表'!$O$4:$O$53,O2575)),1),DATE(YEAR(B2575),MONTH(B2575),1)),DATE(YEAR(B2575),MONTH(B2575),1)))</f>
        <v/>
      </c>
      <c r="N2575" s="39">
        <f>IF(L2575&lt;&gt;1,"",IF(J2575="",0,IF(COUNTIFS($J$4:J2575,J2575)&gt;1,1,0)))</f>
        <v/>
      </c>
      <c r="O2575" s="39">
        <f>IF(L2575&lt;&gt;1,"",IF(J2575="",0,IFERROR(MATCH(J2575,'分け方の表'!$M$4:$M$53,0),0)))</f>
        <v/>
      </c>
      <c r="P2575" s="39">
        <f>IF(L2575&lt;&gt;1,"",IF(SUMPRODUCT((COUNTIFS(C2575,"*"&amp;'分け方の表'!$F$4:$F$23&amp;"*")&gt;0)*('分け方の表'!$F$4:$F$23&lt;&gt;"")*'分け方の表'!$I$4:$I$23)=0,99,1+COUNTIFS('分け方の表'!$I$4:$I$23,"&gt;"&amp;SUMPRODUCT((COUNTIFS(C2575,"*"&amp;'分け方の表'!$F$4:$F$23&amp;"*")&gt;0)*('分け方の表'!$F$4:$F$23&lt;&gt;"")*'分け方の表'!$I$4:$I$23))))</f>
        <v/>
      </c>
      <c r="Q2575" s="39">
        <f>IF(L2575&lt;&gt;1,"",IF(P2575&gt;=99,"",INDEX('分け方の表'!$G$4:$G$23,P2575)&amp;""))</f>
        <v/>
      </c>
      <c r="R2575" s="39">
        <f>IF(L2575&lt;&gt;1,"",IF((F2575="収入")*(G2575="給与")*(E2575&lt;&gt;"")*(COUNTIFS('分け方の表'!$J$4:$J$13,E2575)&gt;0),INDEX('分け方の表'!$K$4:$K$13,MATCH(E2575,'分け方の表'!$J$4:$J$13,0))&amp;"",IFERROR(INDEX('分け方の表'!$C$4:$C$103,MATCH(F2575&amp;"|"&amp;G2575,'分け方の表'!$D$4:$D$103,0))&amp;"",IFERROR(INDEX('分け方の表'!$C$4:$C$103,MATCH(F2575&amp;"|（ほか全部）",'分け方の表'!$D$4:$D$103,0))&amp;"","未分類"))))</f>
        <v/>
      </c>
      <c r="S2575" s="39">
        <f>IF(L2575&lt;&gt;1,"",IF(N2575=1,"",IF(IF(O2575&gt;0,INDEX('分け方の表'!$N$4:$N$53,O2575)&amp;"","")&lt;&gt;"",IF(INDEX('分け方の表'!$N$4:$N$53,O2575)="（数えない）","",INDEX('分け方の表'!$N$4:$N$53,O2575)&amp;""),IF(I2575&amp;""="1",IF((Q2575&lt;&gt;"")*(D2575&lt;0)*(IFERROR(INDEX('入力'!$E$30:$E$88,MATCH(Q2575,'入力'!$A$30:$A$88,0)),"")="貯める・増やす"),Q2575,""),IF(A2575&amp;""="0","",IF(Q2575&lt;&gt;"",Q2575,R2575))))))</f>
        <v/>
      </c>
      <c r="T2575" s="56">
        <f>IF(S2575="","",IF(IFERROR(INDEX('入力'!$E$30:$E$88,MATCH(S2575,'入力'!$A$30:$A$88,0)),"")="入るお金",D2575,-D2575))</f>
        <v/>
      </c>
      <c r="U2575" s="39">
        <f>IF(L2575="","",IF(L2575&lt;&gt;1,"見出しなど",IF(N2575=1,"重なり",IF(S2575="",IF(O2575&gt;0,"数えない（直した）",IF(I2575&amp;""="1","振替",IF(A2575&amp;""="0","計算対象外","数えない"))),IF(COUNTIFS('入力'!$A$30:$A$88,S2575)=0,"一覧にない費目",IF(O2575&gt;0,"直した",IF(S2575="未分類","未分類","OK")))))))</f>
        <v/>
      </c>
    </row>
    <row r="2576">
      <c r="A2576" s="40" t="n"/>
      <c r="B2576" s="34" t="n"/>
      <c r="C2576" s="35" t="n"/>
      <c r="D2576" s="36" t="n"/>
      <c r="E2576" s="35" t="n"/>
      <c r="F2576" s="35" t="n"/>
      <c r="G2576" s="35" t="n"/>
      <c r="H2576" s="35" t="n"/>
      <c r="I2576" s="40" t="n"/>
      <c r="J2576" s="35" t="n"/>
      <c r="L2576" s="39">
        <f>IF(B2576="","",IFERROR(YEAR(B2576)*0+D2576*0+1,0))</f>
        <v/>
      </c>
      <c r="M2576" s="55">
        <f>IF(L2576&lt;&gt;1,"",IF(O2576&gt;0,IF(INDEX('分け方の表'!$O$4:$O$53,O2576)&lt;&gt;"",DATE(YEAR(INDEX('分け方の表'!$O$4:$O$53,O2576)),MONTH(INDEX('分け方の表'!$O$4:$O$53,O2576)),1),DATE(YEAR(B2576),MONTH(B2576),1)),DATE(YEAR(B2576),MONTH(B2576),1)))</f>
        <v/>
      </c>
      <c r="N2576" s="39">
        <f>IF(L2576&lt;&gt;1,"",IF(J2576="",0,IF(COUNTIFS($J$4:J2576,J2576)&gt;1,1,0)))</f>
        <v/>
      </c>
      <c r="O2576" s="39">
        <f>IF(L2576&lt;&gt;1,"",IF(J2576="",0,IFERROR(MATCH(J2576,'分け方の表'!$M$4:$M$53,0),0)))</f>
        <v/>
      </c>
      <c r="P2576" s="39">
        <f>IF(L2576&lt;&gt;1,"",IF(SUMPRODUCT((COUNTIFS(C2576,"*"&amp;'分け方の表'!$F$4:$F$23&amp;"*")&gt;0)*('分け方の表'!$F$4:$F$23&lt;&gt;"")*'分け方の表'!$I$4:$I$23)=0,99,1+COUNTIFS('分け方の表'!$I$4:$I$23,"&gt;"&amp;SUMPRODUCT((COUNTIFS(C2576,"*"&amp;'分け方の表'!$F$4:$F$23&amp;"*")&gt;0)*('分け方の表'!$F$4:$F$23&lt;&gt;"")*'分け方の表'!$I$4:$I$23))))</f>
        <v/>
      </c>
      <c r="Q2576" s="39">
        <f>IF(L2576&lt;&gt;1,"",IF(P2576&gt;=99,"",INDEX('分け方の表'!$G$4:$G$23,P2576)&amp;""))</f>
        <v/>
      </c>
      <c r="R2576" s="39">
        <f>IF(L2576&lt;&gt;1,"",IF((F2576="収入")*(G2576="給与")*(E2576&lt;&gt;"")*(COUNTIFS('分け方の表'!$J$4:$J$13,E2576)&gt;0),INDEX('分け方の表'!$K$4:$K$13,MATCH(E2576,'分け方の表'!$J$4:$J$13,0))&amp;"",IFERROR(INDEX('分け方の表'!$C$4:$C$103,MATCH(F2576&amp;"|"&amp;G2576,'分け方の表'!$D$4:$D$103,0))&amp;"",IFERROR(INDEX('分け方の表'!$C$4:$C$103,MATCH(F2576&amp;"|（ほか全部）",'分け方の表'!$D$4:$D$103,0))&amp;"","未分類"))))</f>
        <v/>
      </c>
      <c r="S2576" s="39">
        <f>IF(L2576&lt;&gt;1,"",IF(N2576=1,"",IF(IF(O2576&gt;0,INDEX('分け方の表'!$N$4:$N$53,O2576)&amp;"","")&lt;&gt;"",IF(INDEX('分け方の表'!$N$4:$N$53,O2576)="（数えない）","",INDEX('分け方の表'!$N$4:$N$53,O2576)&amp;""),IF(I2576&amp;""="1",IF((Q2576&lt;&gt;"")*(D2576&lt;0)*(IFERROR(INDEX('入力'!$E$30:$E$88,MATCH(Q2576,'入力'!$A$30:$A$88,0)),"")="貯める・増やす"),Q2576,""),IF(A2576&amp;""="0","",IF(Q2576&lt;&gt;"",Q2576,R2576))))))</f>
        <v/>
      </c>
      <c r="T2576" s="56">
        <f>IF(S2576="","",IF(IFERROR(INDEX('入力'!$E$30:$E$88,MATCH(S2576,'入力'!$A$30:$A$88,0)),"")="入るお金",D2576,-D2576))</f>
        <v/>
      </c>
      <c r="U2576" s="39">
        <f>IF(L2576="","",IF(L2576&lt;&gt;1,"見出しなど",IF(N2576=1,"重なり",IF(S2576="",IF(O2576&gt;0,"数えない（直した）",IF(I2576&amp;""="1","振替",IF(A2576&amp;""="0","計算対象外","数えない"))),IF(COUNTIFS('入力'!$A$30:$A$88,S2576)=0,"一覧にない費目",IF(O2576&gt;0,"直した",IF(S2576="未分類","未分類","OK")))))))</f>
        <v/>
      </c>
    </row>
    <row r="2577">
      <c r="A2577" s="40" t="n"/>
      <c r="B2577" s="34" t="n"/>
      <c r="C2577" s="35" t="n"/>
      <c r="D2577" s="36" t="n"/>
      <c r="E2577" s="35" t="n"/>
      <c r="F2577" s="35" t="n"/>
      <c r="G2577" s="35" t="n"/>
      <c r="H2577" s="35" t="n"/>
      <c r="I2577" s="40" t="n"/>
      <c r="J2577" s="35" t="n"/>
      <c r="L2577" s="39">
        <f>IF(B2577="","",IFERROR(YEAR(B2577)*0+D2577*0+1,0))</f>
        <v/>
      </c>
      <c r="M2577" s="55">
        <f>IF(L2577&lt;&gt;1,"",IF(O2577&gt;0,IF(INDEX('分け方の表'!$O$4:$O$53,O2577)&lt;&gt;"",DATE(YEAR(INDEX('分け方の表'!$O$4:$O$53,O2577)),MONTH(INDEX('分け方の表'!$O$4:$O$53,O2577)),1),DATE(YEAR(B2577),MONTH(B2577),1)),DATE(YEAR(B2577),MONTH(B2577),1)))</f>
        <v/>
      </c>
      <c r="N2577" s="39">
        <f>IF(L2577&lt;&gt;1,"",IF(J2577="",0,IF(COUNTIFS($J$4:J2577,J2577)&gt;1,1,0)))</f>
        <v/>
      </c>
      <c r="O2577" s="39">
        <f>IF(L2577&lt;&gt;1,"",IF(J2577="",0,IFERROR(MATCH(J2577,'分け方の表'!$M$4:$M$53,0),0)))</f>
        <v/>
      </c>
      <c r="P2577" s="39">
        <f>IF(L2577&lt;&gt;1,"",IF(SUMPRODUCT((COUNTIFS(C2577,"*"&amp;'分け方の表'!$F$4:$F$23&amp;"*")&gt;0)*('分け方の表'!$F$4:$F$23&lt;&gt;"")*'分け方の表'!$I$4:$I$23)=0,99,1+COUNTIFS('分け方の表'!$I$4:$I$23,"&gt;"&amp;SUMPRODUCT((COUNTIFS(C2577,"*"&amp;'分け方の表'!$F$4:$F$23&amp;"*")&gt;0)*('分け方の表'!$F$4:$F$23&lt;&gt;"")*'分け方の表'!$I$4:$I$23))))</f>
        <v/>
      </c>
      <c r="Q2577" s="39">
        <f>IF(L2577&lt;&gt;1,"",IF(P2577&gt;=99,"",INDEX('分け方の表'!$G$4:$G$23,P2577)&amp;""))</f>
        <v/>
      </c>
      <c r="R2577" s="39">
        <f>IF(L2577&lt;&gt;1,"",IF((F2577="収入")*(G2577="給与")*(E2577&lt;&gt;"")*(COUNTIFS('分け方の表'!$J$4:$J$13,E2577)&gt;0),INDEX('分け方の表'!$K$4:$K$13,MATCH(E2577,'分け方の表'!$J$4:$J$13,0))&amp;"",IFERROR(INDEX('分け方の表'!$C$4:$C$103,MATCH(F2577&amp;"|"&amp;G2577,'分け方の表'!$D$4:$D$103,0))&amp;"",IFERROR(INDEX('分け方の表'!$C$4:$C$103,MATCH(F2577&amp;"|（ほか全部）",'分け方の表'!$D$4:$D$103,0))&amp;"","未分類"))))</f>
        <v/>
      </c>
      <c r="S2577" s="39">
        <f>IF(L2577&lt;&gt;1,"",IF(N2577=1,"",IF(IF(O2577&gt;0,INDEX('分け方の表'!$N$4:$N$53,O2577)&amp;"","")&lt;&gt;"",IF(INDEX('分け方の表'!$N$4:$N$53,O2577)="（数えない）","",INDEX('分け方の表'!$N$4:$N$53,O2577)&amp;""),IF(I2577&amp;""="1",IF((Q2577&lt;&gt;"")*(D2577&lt;0)*(IFERROR(INDEX('入力'!$E$30:$E$88,MATCH(Q2577,'入力'!$A$30:$A$88,0)),"")="貯める・増やす"),Q2577,""),IF(A2577&amp;""="0","",IF(Q2577&lt;&gt;"",Q2577,R2577))))))</f>
        <v/>
      </c>
      <c r="T2577" s="56">
        <f>IF(S2577="","",IF(IFERROR(INDEX('入力'!$E$30:$E$88,MATCH(S2577,'入力'!$A$30:$A$88,0)),"")="入るお金",D2577,-D2577))</f>
        <v/>
      </c>
      <c r="U2577" s="39">
        <f>IF(L2577="","",IF(L2577&lt;&gt;1,"見出しなど",IF(N2577=1,"重なり",IF(S2577="",IF(O2577&gt;0,"数えない（直した）",IF(I2577&amp;""="1","振替",IF(A2577&amp;""="0","計算対象外","数えない"))),IF(COUNTIFS('入力'!$A$30:$A$88,S2577)=0,"一覧にない費目",IF(O2577&gt;0,"直した",IF(S2577="未分類","未分類","OK")))))))</f>
        <v/>
      </c>
    </row>
    <row r="2578">
      <c r="A2578" s="40" t="n"/>
      <c r="B2578" s="34" t="n"/>
      <c r="C2578" s="35" t="n"/>
      <c r="D2578" s="36" t="n"/>
      <c r="E2578" s="35" t="n"/>
      <c r="F2578" s="35" t="n"/>
      <c r="G2578" s="35" t="n"/>
      <c r="H2578" s="35" t="n"/>
      <c r="I2578" s="40" t="n"/>
      <c r="J2578" s="35" t="n"/>
      <c r="L2578" s="39">
        <f>IF(B2578="","",IFERROR(YEAR(B2578)*0+D2578*0+1,0))</f>
        <v/>
      </c>
      <c r="M2578" s="55">
        <f>IF(L2578&lt;&gt;1,"",IF(O2578&gt;0,IF(INDEX('分け方の表'!$O$4:$O$53,O2578)&lt;&gt;"",DATE(YEAR(INDEX('分け方の表'!$O$4:$O$53,O2578)),MONTH(INDEX('分け方の表'!$O$4:$O$53,O2578)),1),DATE(YEAR(B2578),MONTH(B2578),1)),DATE(YEAR(B2578),MONTH(B2578),1)))</f>
        <v/>
      </c>
      <c r="N2578" s="39">
        <f>IF(L2578&lt;&gt;1,"",IF(J2578="",0,IF(COUNTIFS($J$4:J2578,J2578)&gt;1,1,0)))</f>
        <v/>
      </c>
      <c r="O2578" s="39">
        <f>IF(L2578&lt;&gt;1,"",IF(J2578="",0,IFERROR(MATCH(J2578,'分け方の表'!$M$4:$M$53,0),0)))</f>
        <v/>
      </c>
      <c r="P2578" s="39">
        <f>IF(L2578&lt;&gt;1,"",IF(SUMPRODUCT((COUNTIFS(C2578,"*"&amp;'分け方の表'!$F$4:$F$23&amp;"*")&gt;0)*('分け方の表'!$F$4:$F$23&lt;&gt;"")*'分け方の表'!$I$4:$I$23)=0,99,1+COUNTIFS('分け方の表'!$I$4:$I$23,"&gt;"&amp;SUMPRODUCT((COUNTIFS(C2578,"*"&amp;'分け方の表'!$F$4:$F$23&amp;"*")&gt;0)*('分け方の表'!$F$4:$F$23&lt;&gt;"")*'分け方の表'!$I$4:$I$23))))</f>
        <v/>
      </c>
      <c r="Q2578" s="39">
        <f>IF(L2578&lt;&gt;1,"",IF(P2578&gt;=99,"",INDEX('分け方の表'!$G$4:$G$23,P2578)&amp;""))</f>
        <v/>
      </c>
      <c r="R2578" s="39">
        <f>IF(L2578&lt;&gt;1,"",IF((F2578="収入")*(G2578="給与")*(E2578&lt;&gt;"")*(COUNTIFS('分け方の表'!$J$4:$J$13,E2578)&gt;0),INDEX('分け方の表'!$K$4:$K$13,MATCH(E2578,'分け方の表'!$J$4:$J$13,0))&amp;"",IFERROR(INDEX('分け方の表'!$C$4:$C$103,MATCH(F2578&amp;"|"&amp;G2578,'分け方の表'!$D$4:$D$103,0))&amp;"",IFERROR(INDEX('分け方の表'!$C$4:$C$103,MATCH(F2578&amp;"|（ほか全部）",'分け方の表'!$D$4:$D$103,0))&amp;"","未分類"))))</f>
        <v/>
      </c>
      <c r="S2578" s="39">
        <f>IF(L2578&lt;&gt;1,"",IF(N2578=1,"",IF(IF(O2578&gt;0,INDEX('分け方の表'!$N$4:$N$53,O2578)&amp;"","")&lt;&gt;"",IF(INDEX('分け方の表'!$N$4:$N$53,O2578)="（数えない）","",INDEX('分け方の表'!$N$4:$N$53,O2578)&amp;""),IF(I2578&amp;""="1",IF((Q2578&lt;&gt;"")*(D2578&lt;0)*(IFERROR(INDEX('入力'!$E$30:$E$88,MATCH(Q2578,'入力'!$A$30:$A$88,0)),"")="貯める・増やす"),Q2578,""),IF(A2578&amp;""="0","",IF(Q2578&lt;&gt;"",Q2578,R2578))))))</f>
        <v/>
      </c>
      <c r="T2578" s="56">
        <f>IF(S2578="","",IF(IFERROR(INDEX('入力'!$E$30:$E$88,MATCH(S2578,'入力'!$A$30:$A$88,0)),"")="入るお金",D2578,-D2578))</f>
        <v/>
      </c>
      <c r="U2578" s="39">
        <f>IF(L2578="","",IF(L2578&lt;&gt;1,"見出しなど",IF(N2578=1,"重なり",IF(S2578="",IF(O2578&gt;0,"数えない（直した）",IF(I2578&amp;""="1","振替",IF(A2578&amp;""="0","計算対象外","数えない"))),IF(COUNTIFS('入力'!$A$30:$A$88,S2578)=0,"一覧にない費目",IF(O2578&gt;0,"直した",IF(S2578="未分類","未分類","OK")))))))</f>
        <v/>
      </c>
    </row>
    <row r="2579">
      <c r="A2579" s="40" t="n"/>
      <c r="B2579" s="34" t="n"/>
      <c r="C2579" s="35" t="n"/>
      <c r="D2579" s="36" t="n"/>
      <c r="E2579" s="35" t="n"/>
      <c r="F2579" s="35" t="n"/>
      <c r="G2579" s="35" t="n"/>
      <c r="H2579" s="35" t="n"/>
      <c r="I2579" s="40" t="n"/>
      <c r="J2579" s="35" t="n"/>
      <c r="L2579" s="39">
        <f>IF(B2579="","",IFERROR(YEAR(B2579)*0+D2579*0+1,0))</f>
        <v/>
      </c>
      <c r="M2579" s="55">
        <f>IF(L2579&lt;&gt;1,"",IF(O2579&gt;0,IF(INDEX('分け方の表'!$O$4:$O$53,O2579)&lt;&gt;"",DATE(YEAR(INDEX('分け方の表'!$O$4:$O$53,O2579)),MONTH(INDEX('分け方の表'!$O$4:$O$53,O2579)),1),DATE(YEAR(B2579),MONTH(B2579),1)),DATE(YEAR(B2579),MONTH(B2579),1)))</f>
        <v/>
      </c>
      <c r="N2579" s="39">
        <f>IF(L2579&lt;&gt;1,"",IF(J2579="",0,IF(COUNTIFS($J$4:J2579,J2579)&gt;1,1,0)))</f>
        <v/>
      </c>
      <c r="O2579" s="39">
        <f>IF(L2579&lt;&gt;1,"",IF(J2579="",0,IFERROR(MATCH(J2579,'分け方の表'!$M$4:$M$53,0),0)))</f>
        <v/>
      </c>
      <c r="P2579" s="39">
        <f>IF(L2579&lt;&gt;1,"",IF(SUMPRODUCT((COUNTIFS(C2579,"*"&amp;'分け方の表'!$F$4:$F$23&amp;"*")&gt;0)*('分け方の表'!$F$4:$F$23&lt;&gt;"")*'分け方の表'!$I$4:$I$23)=0,99,1+COUNTIFS('分け方の表'!$I$4:$I$23,"&gt;"&amp;SUMPRODUCT((COUNTIFS(C2579,"*"&amp;'分け方の表'!$F$4:$F$23&amp;"*")&gt;0)*('分け方の表'!$F$4:$F$23&lt;&gt;"")*'分け方の表'!$I$4:$I$23))))</f>
        <v/>
      </c>
      <c r="Q2579" s="39">
        <f>IF(L2579&lt;&gt;1,"",IF(P2579&gt;=99,"",INDEX('分け方の表'!$G$4:$G$23,P2579)&amp;""))</f>
        <v/>
      </c>
      <c r="R2579" s="39">
        <f>IF(L2579&lt;&gt;1,"",IF((F2579="収入")*(G2579="給与")*(E2579&lt;&gt;"")*(COUNTIFS('分け方の表'!$J$4:$J$13,E2579)&gt;0),INDEX('分け方の表'!$K$4:$K$13,MATCH(E2579,'分け方の表'!$J$4:$J$13,0))&amp;"",IFERROR(INDEX('分け方の表'!$C$4:$C$103,MATCH(F2579&amp;"|"&amp;G2579,'分け方の表'!$D$4:$D$103,0))&amp;"",IFERROR(INDEX('分け方の表'!$C$4:$C$103,MATCH(F2579&amp;"|（ほか全部）",'分け方の表'!$D$4:$D$103,0))&amp;"","未分類"))))</f>
        <v/>
      </c>
      <c r="S2579" s="39">
        <f>IF(L2579&lt;&gt;1,"",IF(N2579=1,"",IF(IF(O2579&gt;0,INDEX('分け方の表'!$N$4:$N$53,O2579)&amp;"","")&lt;&gt;"",IF(INDEX('分け方の表'!$N$4:$N$53,O2579)="（数えない）","",INDEX('分け方の表'!$N$4:$N$53,O2579)&amp;""),IF(I2579&amp;""="1",IF((Q2579&lt;&gt;"")*(D2579&lt;0)*(IFERROR(INDEX('入力'!$E$30:$E$88,MATCH(Q2579,'入力'!$A$30:$A$88,0)),"")="貯める・増やす"),Q2579,""),IF(A2579&amp;""="0","",IF(Q2579&lt;&gt;"",Q2579,R2579))))))</f>
        <v/>
      </c>
      <c r="T2579" s="56">
        <f>IF(S2579="","",IF(IFERROR(INDEX('入力'!$E$30:$E$88,MATCH(S2579,'入力'!$A$30:$A$88,0)),"")="入るお金",D2579,-D2579))</f>
        <v/>
      </c>
      <c r="U2579" s="39">
        <f>IF(L2579="","",IF(L2579&lt;&gt;1,"見出しなど",IF(N2579=1,"重なり",IF(S2579="",IF(O2579&gt;0,"数えない（直した）",IF(I2579&amp;""="1","振替",IF(A2579&amp;""="0","計算対象外","数えない"))),IF(COUNTIFS('入力'!$A$30:$A$88,S2579)=0,"一覧にない費目",IF(O2579&gt;0,"直した",IF(S2579="未分類","未分類","OK")))))))</f>
        <v/>
      </c>
    </row>
    <row r="2580">
      <c r="A2580" s="40" t="n"/>
      <c r="B2580" s="34" t="n"/>
      <c r="C2580" s="35" t="n"/>
      <c r="D2580" s="36" t="n"/>
      <c r="E2580" s="35" t="n"/>
      <c r="F2580" s="35" t="n"/>
      <c r="G2580" s="35" t="n"/>
      <c r="H2580" s="35" t="n"/>
      <c r="I2580" s="40" t="n"/>
      <c r="J2580" s="35" t="n"/>
      <c r="L2580" s="39">
        <f>IF(B2580="","",IFERROR(YEAR(B2580)*0+D2580*0+1,0))</f>
        <v/>
      </c>
      <c r="M2580" s="55">
        <f>IF(L2580&lt;&gt;1,"",IF(O2580&gt;0,IF(INDEX('分け方の表'!$O$4:$O$53,O2580)&lt;&gt;"",DATE(YEAR(INDEX('分け方の表'!$O$4:$O$53,O2580)),MONTH(INDEX('分け方の表'!$O$4:$O$53,O2580)),1),DATE(YEAR(B2580),MONTH(B2580),1)),DATE(YEAR(B2580),MONTH(B2580),1)))</f>
        <v/>
      </c>
      <c r="N2580" s="39">
        <f>IF(L2580&lt;&gt;1,"",IF(J2580="",0,IF(COUNTIFS($J$4:J2580,J2580)&gt;1,1,0)))</f>
        <v/>
      </c>
      <c r="O2580" s="39">
        <f>IF(L2580&lt;&gt;1,"",IF(J2580="",0,IFERROR(MATCH(J2580,'分け方の表'!$M$4:$M$53,0),0)))</f>
        <v/>
      </c>
      <c r="P2580" s="39">
        <f>IF(L2580&lt;&gt;1,"",IF(SUMPRODUCT((COUNTIFS(C2580,"*"&amp;'分け方の表'!$F$4:$F$23&amp;"*")&gt;0)*('分け方の表'!$F$4:$F$23&lt;&gt;"")*'分け方の表'!$I$4:$I$23)=0,99,1+COUNTIFS('分け方の表'!$I$4:$I$23,"&gt;"&amp;SUMPRODUCT((COUNTIFS(C2580,"*"&amp;'分け方の表'!$F$4:$F$23&amp;"*")&gt;0)*('分け方の表'!$F$4:$F$23&lt;&gt;"")*'分け方の表'!$I$4:$I$23))))</f>
        <v/>
      </c>
      <c r="Q2580" s="39">
        <f>IF(L2580&lt;&gt;1,"",IF(P2580&gt;=99,"",INDEX('分け方の表'!$G$4:$G$23,P2580)&amp;""))</f>
        <v/>
      </c>
      <c r="R2580" s="39">
        <f>IF(L2580&lt;&gt;1,"",IF((F2580="収入")*(G2580="給与")*(E2580&lt;&gt;"")*(COUNTIFS('分け方の表'!$J$4:$J$13,E2580)&gt;0),INDEX('分け方の表'!$K$4:$K$13,MATCH(E2580,'分け方の表'!$J$4:$J$13,0))&amp;"",IFERROR(INDEX('分け方の表'!$C$4:$C$103,MATCH(F2580&amp;"|"&amp;G2580,'分け方の表'!$D$4:$D$103,0))&amp;"",IFERROR(INDEX('分け方の表'!$C$4:$C$103,MATCH(F2580&amp;"|（ほか全部）",'分け方の表'!$D$4:$D$103,0))&amp;"","未分類"))))</f>
        <v/>
      </c>
      <c r="S2580" s="39">
        <f>IF(L2580&lt;&gt;1,"",IF(N2580=1,"",IF(IF(O2580&gt;0,INDEX('分け方の表'!$N$4:$N$53,O2580)&amp;"","")&lt;&gt;"",IF(INDEX('分け方の表'!$N$4:$N$53,O2580)="（数えない）","",INDEX('分け方の表'!$N$4:$N$53,O2580)&amp;""),IF(I2580&amp;""="1",IF((Q2580&lt;&gt;"")*(D2580&lt;0)*(IFERROR(INDEX('入力'!$E$30:$E$88,MATCH(Q2580,'入力'!$A$30:$A$88,0)),"")="貯める・増やす"),Q2580,""),IF(A2580&amp;""="0","",IF(Q2580&lt;&gt;"",Q2580,R2580))))))</f>
        <v/>
      </c>
      <c r="T2580" s="56">
        <f>IF(S2580="","",IF(IFERROR(INDEX('入力'!$E$30:$E$88,MATCH(S2580,'入力'!$A$30:$A$88,0)),"")="入るお金",D2580,-D2580))</f>
        <v/>
      </c>
      <c r="U2580" s="39">
        <f>IF(L2580="","",IF(L2580&lt;&gt;1,"見出しなど",IF(N2580=1,"重なり",IF(S2580="",IF(O2580&gt;0,"数えない（直した）",IF(I2580&amp;""="1","振替",IF(A2580&amp;""="0","計算対象外","数えない"))),IF(COUNTIFS('入力'!$A$30:$A$88,S2580)=0,"一覧にない費目",IF(O2580&gt;0,"直した",IF(S2580="未分類","未分類","OK")))))))</f>
        <v/>
      </c>
    </row>
    <row r="2581">
      <c r="A2581" s="40" t="n"/>
      <c r="B2581" s="34" t="n"/>
      <c r="C2581" s="35" t="n"/>
      <c r="D2581" s="36" t="n"/>
      <c r="E2581" s="35" t="n"/>
      <c r="F2581" s="35" t="n"/>
      <c r="G2581" s="35" t="n"/>
      <c r="H2581" s="35" t="n"/>
      <c r="I2581" s="40" t="n"/>
      <c r="J2581" s="35" t="n"/>
      <c r="L2581" s="39">
        <f>IF(B2581="","",IFERROR(YEAR(B2581)*0+D2581*0+1,0))</f>
        <v/>
      </c>
      <c r="M2581" s="55">
        <f>IF(L2581&lt;&gt;1,"",IF(O2581&gt;0,IF(INDEX('分け方の表'!$O$4:$O$53,O2581)&lt;&gt;"",DATE(YEAR(INDEX('分け方の表'!$O$4:$O$53,O2581)),MONTH(INDEX('分け方の表'!$O$4:$O$53,O2581)),1),DATE(YEAR(B2581),MONTH(B2581),1)),DATE(YEAR(B2581),MONTH(B2581),1)))</f>
        <v/>
      </c>
      <c r="N2581" s="39">
        <f>IF(L2581&lt;&gt;1,"",IF(J2581="",0,IF(COUNTIFS($J$4:J2581,J2581)&gt;1,1,0)))</f>
        <v/>
      </c>
      <c r="O2581" s="39">
        <f>IF(L2581&lt;&gt;1,"",IF(J2581="",0,IFERROR(MATCH(J2581,'分け方の表'!$M$4:$M$53,0),0)))</f>
        <v/>
      </c>
      <c r="P2581" s="39">
        <f>IF(L2581&lt;&gt;1,"",IF(SUMPRODUCT((COUNTIFS(C2581,"*"&amp;'分け方の表'!$F$4:$F$23&amp;"*")&gt;0)*('分け方の表'!$F$4:$F$23&lt;&gt;"")*'分け方の表'!$I$4:$I$23)=0,99,1+COUNTIFS('分け方の表'!$I$4:$I$23,"&gt;"&amp;SUMPRODUCT((COUNTIFS(C2581,"*"&amp;'分け方の表'!$F$4:$F$23&amp;"*")&gt;0)*('分け方の表'!$F$4:$F$23&lt;&gt;"")*'分け方の表'!$I$4:$I$23))))</f>
        <v/>
      </c>
      <c r="Q2581" s="39">
        <f>IF(L2581&lt;&gt;1,"",IF(P2581&gt;=99,"",INDEX('分け方の表'!$G$4:$G$23,P2581)&amp;""))</f>
        <v/>
      </c>
      <c r="R2581" s="39">
        <f>IF(L2581&lt;&gt;1,"",IF((F2581="収入")*(G2581="給与")*(E2581&lt;&gt;"")*(COUNTIFS('分け方の表'!$J$4:$J$13,E2581)&gt;0),INDEX('分け方の表'!$K$4:$K$13,MATCH(E2581,'分け方の表'!$J$4:$J$13,0))&amp;"",IFERROR(INDEX('分け方の表'!$C$4:$C$103,MATCH(F2581&amp;"|"&amp;G2581,'分け方の表'!$D$4:$D$103,0))&amp;"",IFERROR(INDEX('分け方の表'!$C$4:$C$103,MATCH(F2581&amp;"|（ほか全部）",'分け方の表'!$D$4:$D$103,0))&amp;"","未分類"))))</f>
        <v/>
      </c>
      <c r="S2581" s="39">
        <f>IF(L2581&lt;&gt;1,"",IF(N2581=1,"",IF(IF(O2581&gt;0,INDEX('分け方の表'!$N$4:$N$53,O2581)&amp;"","")&lt;&gt;"",IF(INDEX('分け方の表'!$N$4:$N$53,O2581)="（数えない）","",INDEX('分け方の表'!$N$4:$N$53,O2581)&amp;""),IF(I2581&amp;""="1",IF((Q2581&lt;&gt;"")*(D2581&lt;0)*(IFERROR(INDEX('入力'!$E$30:$E$88,MATCH(Q2581,'入力'!$A$30:$A$88,0)),"")="貯める・増やす"),Q2581,""),IF(A2581&amp;""="0","",IF(Q2581&lt;&gt;"",Q2581,R2581))))))</f>
        <v/>
      </c>
      <c r="T2581" s="56">
        <f>IF(S2581="","",IF(IFERROR(INDEX('入力'!$E$30:$E$88,MATCH(S2581,'入力'!$A$30:$A$88,0)),"")="入るお金",D2581,-D2581))</f>
        <v/>
      </c>
      <c r="U2581" s="39">
        <f>IF(L2581="","",IF(L2581&lt;&gt;1,"見出しなど",IF(N2581=1,"重なり",IF(S2581="",IF(O2581&gt;0,"数えない（直した）",IF(I2581&amp;""="1","振替",IF(A2581&amp;""="0","計算対象外","数えない"))),IF(COUNTIFS('入力'!$A$30:$A$88,S2581)=0,"一覧にない費目",IF(O2581&gt;0,"直した",IF(S2581="未分類","未分類","OK")))))))</f>
        <v/>
      </c>
    </row>
    <row r="2582">
      <c r="A2582" s="40" t="n"/>
      <c r="B2582" s="34" t="n"/>
      <c r="C2582" s="35" t="n"/>
      <c r="D2582" s="36" t="n"/>
      <c r="E2582" s="35" t="n"/>
      <c r="F2582" s="35" t="n"/>
      <c r="G2582" s="35" t="n"/>
      <c r="H2582" s="35" t="n"/>
      <c r="I2582" s="40" t="n"/>
      <c r="J2582" s="35" t="n"/>
      <c r="L2582" s="39">
        <f>IF(B2582="","",IFERROR(YEAR(B2582)*0+D2582*0+1,0))</f>
        <v/>
      </c>
      <c r="M2582" s="55">
        <f>IF(L2582&lt;&gt;1,"",IF(O2582&gt;0,IF(INDEX('分け方の表'!$O$4:$O$53,O2582)&lt;&gt;"",DATE(YEAR(INDEX('分け方の表'!$O$4:$O$53,O2582)),MONTH(INDEX('分け方の表'!$O$4:$O$53,O2582)),1),DATE(YEAR(B2582),MONTH(B2582),1)),DATE(YEAR(B2582),MONTH(B2582),1)))</f>
        <v/>
      </c>
      <c r="N2582" s="39">
        <f>IF(L2582&lt;&gt;1,"",IF(J2582="",0,IF(COUNTIFS($J$4:J2582,J2582)&gt;1,1,0)))</f>
        <v/>
      </c>
      <c r="O2582" s="39">
        <f>IF(L2582&lt;&gt;1,"",IF(J2582="",0,IFERROR(MATCH(J2582,'分け方の表'!$M$4:$M$53,0),0)))</f>
        <v/>
      </c>
      <c r="P2582" s="39">
        <f>IF(L2582&lt;&gt;1,"",IF(SUMPRODUCT((COUNTIFS(C2582,"*"&amp;'分け方の表'!$F$4:$F$23&amp;"*")&gt;0)*('分け方の表'!$F$4:$F$23&lt;&gt;"")*'分け方の表'!$I$4:$I$23)=0,99,1+COUNTIFS('分け方の表'!$I$4:$I$23,"&gt;"&amp;SUMPRODUCT((COUNTIFS(C2582,"*"&amp;'分け方の表'!$F$4:$F$23&amp;"*")&gt;0)*('分け方の表'!$F$4:$F$23&lt;&gt;"")*'分け方の表'!$I$4:$I$23))))</f>
        <v/>
      </c>
      <c r="Q2582" s="39">
        <f>IF(L2582&lt;&gt;1,"",IF(P2582&gt;=99,"",INDEX('分け方の表'!$G$4:$G$23,P2582)&amp;""))</f>
        <v/>
      </c>
      <c r="R2582" s="39">
        <f>IF(L2582&lt;&gt;1,"",IF((F2582="収入")*(G2582="給与")*(E2582&lt;&gt;"")*(COUNTIFS('分け方の表'!$J$4:$J$13,E2582)&gt;0),INDEX('分け方の表'!$K$4:$K$13,MATCH(E2582,'分け方の表'!$J$4:$J$13,0))&amp;"",IFERROR(INDEX('分け方の表'!$C$4:$C$103,MATCH(F2582&amp;"|"&amp;G2582,'分け方の表'!$D$4:$D$103,0))&amp;"",IFERROR(INDEX('分け方の表'!$C$4:$C$103,MATCH(F2582&amp;"|（ほか全部）",'分け方の表'!$D$4:$D$103,0))&amp;"","未分類"))))</f>
        <v/>
      </c>
      <c r="S2582" s="39">
        <f>IF(L2582&lt;&gt;1,"",IF(N2582=1,"",IF(IF(O2582&gt;0,INDEX('分け方の表'!$N$4:$N$53,O2582)&amp;"","")&lt;&gt;"",IF(INDEX('分け方の表'!$N$4:$N$53,O2582)="（数えない）","",INDEX('分け方の表'!$N$4:$N$53,O2582)&amp;""),IF(I2582&amp;""="1",IF((Q2582&lt;&gt;"")*(D2582&lt;0)*(IFERROR(INDEX('入力'!$E$30:$E$88,MATCH(Q2582,'入力'!$A$30:$A$88,0)),"")="貯める・増やす"),Q2582,""),IF(A2582&amp;""="0","",IF(Q2582&lt;&gt;"",Q2582,R2582))))))</f>
        <v/>
      </c>
      <c r="T2582" s="56">
        <f>IF(S2582="","",IF(IFERROR(INDEX('入力'!$E$30:$E$88,MATCH(S2582,'入力'!$A$30:$A$88,0)),"")="入るお金",D2582,-D2582))</f>
        <v/>
      </c>
      <c r="U2582" s="39">
        <f>IF(L2582="","",IF(L2582&lt;&gt;1,"見出しなど",IF(N2582=1,"重なり",IF(S2582="",IF(O2582&gt;0,"数えない（直した）",IF(I2582&amp;""="1","振替",IF(A2582&amp;""="0","計算対象外","数えない"))),IF(COUNTIFS('入力'!$A$30:$A$88,S2582)=0,"一覧にない費目",IF(O2582&gt;0,"直した",IF(S2582="未分類","未分類","OK")))))))</f>
        <v/>
      </c>
    </row>
    <row r="2583">
      <c r="A2583" s="40" t="n"/>
      <c r="B2583" s="34" t="n"/>
      <c r="C2583" s="35" t="n"/>
      <c r="D2583" s="36" t="n"/>
      <c r="E2583" s="35" t="n"/>
      <c r="F2583" s="35" t="n"/>
      <c r="G2583" s="35" t="n"/>
      <c r="H2583" s="35" t="n"/>
      <c r="I2583" s="40" t="n"/>
      <c r="J2583" s="35" t="n"/>
      <c r="L2583" s="39">
        <f>IF(B2583="","",IFERROR(YEAR(B2583)*0+D2583*0+1,0))</f>
        <v/>
      </c>
      <c r="M2583" s="55">
        <f>IF(L2583&lt;&gt;1,"",IF(O2583&gt;0,IF(INDEX('分け方の表'!$O$4:$O$53,O2583)&lt;&gt;"",DATE(YEAR(INDEX('分け方の表'!$O$4:$O$53,O2583)),MONTH(INDEX('分け方の表'!$O$4:$O$53,O2583)),1),DATE(YEAR(B2583),MONTH(B2583),1)),DATE(YEAR(B2583),MONTH(B2583),1)))</f>
        <v/>
      </c>
      <c r="N2583" s="39">
        <f>IF(L2583&lt;&gt;1,"",IF(J2583="",0,IF(COUNTIFS($J$4:J2583,J2583)&gt;1,1,0)))</f>
        <v/>
      </c>
      <c r="O2583" s="39">
        <f>IF(L2583&lt;&gt;1,"",IF(J2583="",0,IFERROR(MATCH(J2583,'分け方の表'!$M$4:$M$53,0),0)))</f>
        <v/>
      </c>
      <c r="P2583" s="39">
        <f>IF(L2583&lt;&gt;1,"",IF(SUMPRODUCT((COUNTIFS(C2583,"*"&amp;'分け方の表'!$F$4:$F$23&amp;"*")&gt;0)*('分け方の表'!$F$4:$F$23&lt;&gt;"")*'分け方の表'!$I$4:$I$23)=0,99,1+COUNTIFS('分け方の表'!$I$4:$I$23,"&gt;"&amp;SUMPRODUCT((COUNTIFS(C2583,"*"&amp;'分け方の表'!$F$4:$F$23&amp;"*")&gt;0)*('分け方の表'!$F$4:$F$23&lt;&gt;"")*'分け方の表'!$I$4:$I$23))))</f>
        <v/>
      </c>
      <c r="Q2583" s="39">
        <f>IF(L2583&lt;&gt;1,"",IF(P2583&gt;=99,"",INDEX('分け方の表'!$G$4:$G$23,P2583)&amp;""))</f>
        <v/>
      </c>
      <c r="R2583" s="39">
        <f>IF(L2583&lt;&gt;1,"",IF((F2583="収入")*(G2583="給与")*(E2583&lt;&gt;"")*(COUNTIFS('分け方の表'!$J$4:$J$13,E2583)&gt;0),INDEX('分け方の表'!$K$4:$K$13,MATCH(E2583,'分け方の表'!$J$4:$J$13,0))&amp;"",IFERROR(INDEX('分け方の表'!$C$4:$C$103,MATCH(F2583&amp;"|"&amp;G2583,'分け方の表'!$D$4:$D$103,0))&amp;"",IFERROR(INDEX('分け方の表'!$C$4:$C$103,MATCH(F2583&amp;"|（ほか全部）",'分け方の表'!$D$4:$D$103,0))&amp;"","未分類"))))</f>
        <v/>
      </c>
      <c r="S2583" s="39">
        <f>IF(L2583&lt;&gt;1,"",IF(N2583=1,"",IF(IF(O2583&gt;0,INDEX('分け方の表'!$N$4:$N$53,O2583)&amp;"","")&lt;&gt;"",IF(INDEX('分け方の表'!$N$4:$N$53,O2583)="（数えない）","",INDEX('分け方の表'!$N$4:$N$53,O2583)&amp;""),IF(I2583&amp;""="1",IF((Q2583&lt;&gt;"")*(D2583&lt;0)*(IFERROR(INDEX('入力'!$E$30:$E$88,MATCH(Q2583,'入力'!$A$30:$A$88,0)),"")="貯める・増やす"),Q2583,""),IF(A2583&amp;""="0","",IF(Q2583&lt;&gt;"",Q2583,R2583))))))</f>
        <v/>
      </c>
      <c r="T2583" s="56">
        <f>IF(S2583="","",IF(IFERROR(INDEX('入力'!$E$30:$E$88,MATCH(S2583,'入力'!$A$30:$A$88,0)),"")="入るお金",D2583,-D2583))</f>
        <v/>
      </c>
      <c r="U2583" s="39">
        <f>IF(L2583="","",IF(L2583&lt;&gt;1,"見出しなど",IF(N2583=1,"重なり",IF(S2583="",IF(O2583&gt;0,"数えない（直した）",IF(I2583&amp;""="1","振替",IF(A2583&amp;""="0","計算対象外","数えない"))),IF(COUNTIFS('入力'!$A$30:$A$88,S2583)=0,"一覧にない費目",IF(O2583&gt;0,"直した",IF(S2583="未分類","未分類","OK")))))))</f>
        <v/>
      </c>
    </row>
    <row r="2584">
      <c r="A2584" s="40" t="n"/>
      <c r="B2584" s="34" t="n"/>
      <c r="C2584" s="35" t="n"/>
      <c r="D2584" s="36" t="n"/>
      <c r="E2584" s="35" t="n"/>
      <c r="F2584" s="35" t="n"/>
      <c r="G2584" s="35" t="n"/>
      <c r="H2584" s="35" t="n"/>
      <c r="I2584" s="40" t="n"/>
      <c r="J2584" s="35" t="n"/>
      <c r="L2584" s="39">
        <f>IF(B2584="","",IFERROR(YEAR(B2584)*0+D2584*0+1,0))</f>
        <v/>
      </c>
      <c r="M2584" s="55">
        <f>IF(L2584&lt;&gt;1,"",IF(O2584&gt;0,IF(INDEX('分け方の表'!$O$4:$O$53,O2584)&lt;&gt;"",DATE(YEAR(INDEX('分け方の表'!$O$4:$O$53,O2584)),MONTH(INDEX('分け方の表'!$O$4:$O$53,O2584)),1),DATE(YEAR(B2584),MONTH(B2584),1)),DATE(YEAR(B2584),MONTH(B2584),1)))</f>
        <v/>
      </c>
      <c r="N2584" s="39">
        <f>IF(L2584&lt;&gt;1,"",IF(J2584="",0,IF(COUNTIFS($J$4:J2584,J2584)&gt;1,1,0)))</f>
        <v/>
      </c>
      <c r="O2584" s="39">
        <f>IF(L2584&lt;&gt;1,"",IF(J2584="",0,IFERROR(MATCH(J2584,'分け方の表'!$M$4:$M$53,0),0)))</f>
        <v/>
      </c>
      <c r="P2584" s="39">
        <f>IF(L2584&lt;&gt;1,"",IF(SUMPRODUCT((COUNTIFS(C2584,"*"&amp;'分け方の表'!$F$4:$F$23&amp;"*")&gt;0)*('分け方の表'!$F$4:$F$23&lt;&gt;"")*'分け方の表'!$I$4:$I$23)=0,99,1+COUNTIFS('分け方の表'!$I$4:$I$23,"&gt;"&amp;SUMPRODUCT((COUNTIFS(C2584,"*"&amp;'分け方の表'!$F$4:$F$23&amp;"*")&gt;0)*('分け方の表'!$F$4:$F$23&lt;&gt;"")*'分け方の表'!$I$4:$I$23))))</f>
        <v/>
      </c>
      <c r="Q2584" s="39">
        <f>IF(L2584&lt;&gt;1,"",IF(P2584&gt;=99,"",INDEX('分け方の表'!$G$4:$G$23,P2584)&amp;""))</f>
        <v/>
      </c>
      <c r="R2584" s="39">
        <f>IF(L2584&lt;&gt;1,"",IF((F2584="収入")*(G2584="給与")*(E2584&lt;&gt;"")*(COUNTIFS('分け方の表'!$J$4:$J$13,E2584)&gt;0),INDEX('分け方の表'!$K$4:$K$13,MATCH(E2584,'分け方の表'!$J$4:$J$13,0))&amp;"",IFERROR(INDEX('分け方の表'!$C$4:$C$103,MATCH(F2584&amp;"|"&amp;G2584,'分け方の表'!$D$4:$D$103,0))&amp;"",IFERROR(INDEX('分け方の表'!$C$4:$C$103,MATCH(F2584&amp;"|（ほか全部）",'分け方の表'!$D$4:$D$103,0))&amp;"","未分類"))))</f>
        <v/>
      </c>
      <c r="S2584" s="39">
        <f>IF(L2584&lt;&gt;1,"",IF(N2584=1,"",IF(IF(O2584&gt;0,INDEX('分け方の表'!$N$4:$N$53,O2584)&amp;"","")&lt;&gt;"",IF(INDEX('分け方の表'!$N$4:$N$53,O2584)="（数えない）","",INDEX('分け方の表'!$N$4:$N$53,O2584)&amp;""),IF(I2584&amp;""="1",IF((Q2584&lt;&gt;"")*(D2584&lt;0)*(IFERROR(INDEX('入力'!$E$30:$E$88,MATCH(Q2584,'入力'!$A$30:$A$88,0)),"")="貯める・増やす"),Q2584,""),IF(A2584&amp;""="0","",IF(Q2584&lt;&gt;"",Q2584,R2584))))))</f>
        <v/>
      </c>
      <c r="T2584" s="56">
        <f>IF(S2584="","",IF(IFERROR(INDEX('入力'!$E$30:$E$88,MATCH(S2584,'入力'!$A$30:$A$88,0)),"")="入るお金",D2584,-D2584))</f>
        <v/>
      </c>
      <c r="U2584" s="39">
        <f>IF(L2584="","",IF(L2584&lt;&gt;1,"見出しなど",IF(N2584=1,"重なり",IF(S2584="",IF(O2584&gt;0,"数えない（直した）",IF(I2584&amp;""="1","振替",IF(A2584&amp;""="0","計算対象外","数えない"))),IF(COUNTIFS('入力'!$A$30:$A$88,S2584)=0,"一覧にない費目",IF(O2584&gt;0,"直した",IF(S2584="未分類","未分類","OK")))))))</f>
        <v/>
      </c>
    </row>
    <row r="2585">
      <c r="A2585" s="40" t="n"/>
      <c r="B2585" s="34" t="n"/>
      <c r="C2585" s="35" t="n"/>
      <c r="D2585" s="36" t="n"/>
      <c r="E2585" s="35" t="n"/>
      <c r="F2585" s="35" t="n"/>
      <c r="G2585" s="35" t="n"/>
      <c r="H2585" s="35" t="n"/>
      <c r="I2585" s="40" t="n"/>
      <c r="J2585" s="35" t="n"/>
      <c r="L2585" s="39">
        <f>IF(B2585="","",IFERROR(YEAR(B2585)*0+D2585*0+1,0))</f>
        <v/>
      </c>
      <c r="M2585" s="55">
        <f>IF(L2585&lt;&gt;1,"",IF(O2585&gt;0,IF(INDEX('分け方の表'!$O$4:$O$53,O2585)&lt;&gt;"",DATE(YEAR(INDEX('分け方の表'!$O$4:$O$53,O2585)),MONTH(INDEX('分け方の表'!$O$4:$O$53,O2585)),1),DATE(YEAR(B2585),MONTH(B2585),1)),DATE(YEAR(B2585),MONTH(B2585),1)))</f>
        <v/>
      </c>
      <c r="N2585" s="39">
        <f>IF(L2585&lt;&gt;1,"",IF(J2585="",0,IF(COUNTIFS($J$4:J2585,J2585)&gt;1,1,0)))</f>
        <v/>
      </c>
      <c r="O2585" s="39">
        <f>IF(L2585&lt;&gt;1,"",IF(J2585="",0,IFERROR(MATCH(J2585,'分け方の表'!$M$4:$M$53,0),0)))</f>
        <v/>
      </c>
      <c r="P2585" s="39">
        <f>IF(L2585&lt;&gt;1,"",IF(SUMPRODUCT((COUNTIFS(C2585,"*"&amp;'分け方の表'!$F$4:$F$23&amp;"*")&gt;0)*('分け方の表'!$F$4:$F$23&lt;&gt;"")*'分け方の表'!$I$4:$I$23)=0,99,1+COUNTIFS('分け方の表'!$I$4:$I$23,"&gt;"&amp;SUMPRODUCT((COUNTIFS(C2585,"*"&amp;'分け方の表'!$F$4:$F$23&amp;"*")&gt;0)*('分け方の表'!$F$4:$F$23&lt;&gt;"")*'分け方の表'!$I$4:$I$23))))</f>
        <v/>
      </c>
      <c r="Q2585" s="39">
        <f>IF(L2585&lt;&gt;1,"",IF(P2585&gt;=99,"",INDEX('分け方の表'!$G$4:$G$23,P2585)&amp;""))</f>
        <v/>
      </c>
      <c r="R2585" s="39">
        <f>IF(L2585&lt;&gt;1,"",IF((F2585="収入")*(G2585="給与")*(E2585&lt;&gt;"")*(COUNTIFS('分け方の表'!$J$4:$J$13,E2585)&gt;0),INDEX('分け方の表'!$K$4:$K$13,MATCH(E2585,'分け方の表'!$J$4:$J$13,0))&amp;"",IFERROR(INDEX('分け方の表'!$C$4:$C$103,MATCH(F2585&amp;"|"&amp;G2585,'分け方の表'!$D$4:$D$103,0))&amp;"",IFERROR(INDEX('分け方の表'!$C$4:$C$103,MATCH(F2585&amp;"|（ほか全部）",'分け方の表'!$D$4:$D$103,0))&amp;"","未分類"))))</f>
        <v/>
      </c>
      <c r="S2585" s="39">
        <f>IF(L2585&lt;&gt;1,"",IF(N2585=1,"",IF(IF(O2585&gt;0,INDEX('分け方の表'!$N$4:$N$53,O2585)&amp;"","")&lt;&gt;"",IF(INDEX('分け方の表'!$N$4:$N$53,O2585)="（数えない）","",INDEX('分け方の表'!$N$4:$N$53,O2585)&amp;""),IF(I2585&amp;""="1",IF((Q2585&lt;&gt;"")*(D2585&lt;0)*(IFERROR(INDEX('入力'!$E$30:$E$88,MATCH(Q2585,'入力'!$A$30:$A$88,0)),"")="貯める・増やす"),Q2585,""),IF(A2585&amp;""="0","",IF(Q2585&lt;&gt;"",Q2585,R2585))))))</f>
        <v/>
      </c>
      <c r="T2585" s="56">
        <f>IF(S2585="","",IF(IFERROR(INDEX('入力'!$E$30:$E$88,MATCH(S2585,'入力'!$A$30:$A$88,0)),"")="入るお金",D2585,-D2585))</f>
        <v/>
      </c>
      <c r="U2585" s="39">
        <f>IF(L2585="","",IF(L2585&lt;&gt;1,"見出しなど",IF(N2585=1,"重なり",IF(S2585="",IF(O2585&gt;0,"数えない（直した）",IF(I2585&amp;""="1","振替",IF(A2585&amp;""="0","計算対象外","数えない"))),IF(COUNTIFS('入力'!$A$30:$A$88,S2585)=0,"一覧にない費目",IF(O2585&gt;0,"直した",IF(S2585="未分類","未分類","OK")))))))</f>
        <v/>
      </c>
    </row>
    <row r="2586">
      <c r="A2586" s="40" t="n"/>
      <c r="B2586" s="34" t="n"/>
      <c r="C2586" s="35" t="n"/>
      <c r="D2586" s="36" t="n"/>
      <c r="E2586" s="35" t="n"/>
      <c r="F2586" s="35" t="n"/>
      <c r="G2586" s="35" t="n"/>
      <c r="H2586" s="35" t="n"/>
      <c r="I2586" s="40" t="n"/>
      <c r="J2586" s="35" t="n"/>
      <c r="L2586" s="39">
        <f>IF(B2586="","",IFERROR(YEAR(B2586)*0+D2586*0+1,0))</f>
        <v/>
      </c>
      <c r="M2586" s="55">
        <f>IF(L2586&lt;&gt;1,"",IF(O2586&gt;0,IF(INDEX('分け方の表'!$O$4:$O$53,O2586)&lt;&gt;"",DATE(YEAR(INDEX('分け方の表'!$O$4:$O$53,O2586)),MONTH(INDEX('分け方の表'!$O$4:$O$53,O2586)),1),DATE(YEAR(B2586),MONTH(B2586),1)),DATE(YEAR(B2586),MONTH(B2586),1)))</f>
        <v/>
      </c>
      <c r="N2586" s="39">
        <f>IF(L2586&lt;&gt;1,"",IF(J2586="",0,IF(COUNTIFS($J$4:J2586,J2586)&gt;1,1,0)))</f>
        <v/>
      </c>
      <c r="O2586" s="39">
        <f>IF(L2586&lt;&gt;1,"",IF(J2586="",0,IFERROR(MATCH(J2586,'分け方の表'!$M$4:$M$53,0),0)))</f>
        <v/>
      </c>
      <c r="P2586" s="39">
        <f>IF(L2586&lt;&gt;1,"",IF(SUMPRODUCT((COUNTIFS(C2586,"*"&amp;'分け方の表'!$F$4:$F$23&amp;"*")&gt;0)*('分け方の表'!$F$4:$F$23&lt;&gt;"")*'分け方の表'!$I$4:$I$23)=0,99,1+COUNTIFS('分け方の表'!$I$4:$I$23,"&gt;"&amp;SUMPRODUCT((COUNTIFS(C2586,"*"&amp;'分け方の表'!$F$4:$F$23&amp;"*")&gt;0)*('分け方の表'!$F$4:$F$23&lt;&gt;"")*'分け方の表'!$I$4:$I$23))))</f>
        <v/>
      </c>
      <c r="Q2586" s="39">
        <f>IF(L2586&lt;&gt;1,"",IF(P2586&gt;=99,"",INDEX('分け方の表'!$G$4:$G$23,P2586)&amp;""))</f>
        <v/>
      </c>
      <c r="R2586" s="39">
        <f>IF(L2586&lt;&gt;1,"",IF((F2586="収入")*(G2586="給与")*(E2586&lt;&gt;"")*(COUNTIFS('分け方の表'!$J$4:$J$13,E2586)&gt;0),INDEX('分け方の表'!$K$4:$K$13,MATCH(E2586,'分け方の表'!$J$4:$J$13,0))&amp;"",IFERROR(INDEX('分け方の表'!$C$4:$C$103,MATCH(F2586&amp;"|"&amp;G2586,'分け方の表'!$D$4:$D$103,0))&amp;"",IFERROR(INDEX('分け方の表'!$C$4:$C$103,MATCH(F2586&amp;"|（ほか全部）",'分け方の表'!$D$4:$D$103,0))&amp;"","未分類"))))</f>
        <v/>
      </c>
      <c r="S2586" s="39">
        <f>IF(L2586&lt;&gt;1,"",IF(N2586=1,"",IF(IF(O2586&gt;0,INDEX('分け方の表'!$N$4:$N$53,O2586)&amp;"","")&lt;&gt;"",IF(INDEX('分け方の表'!$N$4:$N$53,O2586)="（数えない）","",INDEX('分け方の表'!$N$4:$N$53,O2586)&amp;""),IF(I2586&amp;""="1",IF((Q2586&lt;&gt;"")*(D2586&lt;0)*(IFERROR(INDEX('入力'!$E$30:$E$88,MATCH(Q2586,'入力'!$A$30:$A$88,0)),"")="貯める・増やす"),Q2586,""),IF(A2586&amp;""="0","",IF(Q2586&lt;&gt;"",Q2586,R2586))))))</f>
        <v/>
      </c>
      <c r="T2586" s="56">
        <f>IF(S2586="","",IF(IFERROR(INDEX('入力'!$E$30:$E$88,MATCH(S2586,'入力'!$A$30:$A$88,0)),"")="入るお金",D2586,-D2586))</f>
        <v/>
      </c>
      <c r="U2586" s="39">
        <f>IF(L2586="","",IF(L2586&lt;&gt;1,"見出しなど",IF(N2586=1,"重なり",IF(S2586="",IF(O2586&gt;0,"数えない（直した）",IF(I2586&amp;""="1","振替",IF(A2586&amp;""="0","計算対象外","数えない"))),IF(COUNTIFS('入力'!$A$30:$A$88,S2586)=0,"一覧にない費目",IF(O2586&gt;0,"直した",IF(S2586="未分類","未分類","OK")))))))</f>
        <v/>
      </c>
    </row>
    <row r="2587">
      <c r="A2587" s="40" t="n"/>
      <c r="B2587" s="34" t="n"/>
      <c r="C2587" s="35" t="n"/>
      <c r="D2587" s="36" t="n"/>
      <c r="E2587" s="35" t="n"/>
      <c r="F2587" s="35" t="n"/>
      <c r="G2587" s="35" t="n"/>
      <c r="H2587" s="35" t="n"/>
      <c r="I2587" s="40" t="n"/>
      <c r="J2587" s="35" t="n"/>
      <c r="L2587" s="39">
        <f>IF(B2587="","",IFERROR(YEAR(B2587)*0+D2587*0+1,0))</f>
        <v/>
      </c>
      <c r="M2587" s="55">
        <f>IF(L2587&lt;&gt;1,"",IF(O2587&gt;0,IF(INDEX('分け方の表'!$O$4:$O$53,O2587)&lt;&gt;"",DATE(YEAR(INDEX('分け方の表'!$O$4:$O$53,O2587)),MONTH(INDEX('分け方の表'!$O$4:$O$53,O2587)),1),DATE(YEAR(B2587),MONTH(B2587),1)),DATE(YEAR(B2587),MONTH(B2587),1)))</f>
        <v/>
      </c>
      <c r="N2587" s="39">
        <f>IF(L2587&lt;&gt;1,"",IF(J2587="",0,IF(COUNTIFS($J$4:J2587,J2587)&gt;1,1,0)))</f>
        <v/>
      </c>
      <c r="O2587" s="39">
        <f>IF(L2587&lt;&gt;1,"",IF(J2587="",0,IFERROR(MATCH(J2587,'分け方の表'!$M$4:$M$53,0),0)))</f>
        <v/>
      </c>
      <c r="P2587" s="39">
        <f>IF(L2587&lt;&gt;1,"",IF(SUMPRODUCT((COUNTIFS(C2587,"*"&amp;'分け方の表'!$F$4:$F$23&amp;"*")&gt;0)*('分け方の表'!$F$4:$F$23&lt;&gt;"")*'分け方の表'!$I$4:$I$23)=0,99,1+COUNTIFS('分け方の表'!$I$4:$I$23,"&gt;"&amp;SUMPRODUCT((COUNTIFS(C2587,"*"&amp;'分け方の表'!$F$4:$F$23&amp;"*")&gt;0)*('分け方の表'!$F$4:$F$23&lt;&gt;"")*'分け方の表'!$I$4:$I$23))))</f>
        <v/>
      </c>
      <c r="Q2587" s="39">
        <f>IF(L2587&lt;&gt;1,"",IF(P2587&gt;=99,"",INDEX('分け方の表'!$G$4:$G$23,P2587)&amp;""))</f>
        <v/>
      </c>
      <c r="R2587" s="39">
        <f>IF(L2587&lt;&gt;1,"",IF((F2587="収入")*(G2587="給与")*(E2587&lt;&gt;"")*(COUNTIFS('分け方の表'!$J$4:$J$13,E2587)&gt;0),INDEX('分け方の表'!$K$4:$K$13,MATCH(E2587,'分け方の表'!$J$4:$J$13,0))&amp;"",IFERROR(INDEX('分け方の表'!$C$4:$C$103,MATCH(F2587&amp;"|"&amp;G2587,'分け方の表'!$D$4:$D$103,0))&amp;"",IFERROR(INDEX('分け方の表'!$C$4:$C$103,MATCH(F2587&amp;"|（ほか全部）",'分け方の表'!$D$4:$D$103,0))&amp;"","未分類"))))</f>
        <v/>
      </c>
      <c r="S2587" s="39">
        <f>IF(L2587&lt;&gt;1,"",IF(N2587=1,"",IF(IF(O2587&gt;0,INDEX('分け方の表'!$N$4:$N$53,O2587)&amp;"","")&lt;&gt;"",IF(INDEX('分け方の表'!$N$4:$N$53,O2587)="（数えない）","",INDEX('分け方の表'!$N$4:$N$53,O2587)&amp;""),IF(I2587&amp;""="1",IF((Q2587&lt;&gt;"")*(D2587&lt;0)*(IFERROR(INDEX('入力'!$E$30:$E$88,MATCH(Q2587,'入力'!$A$30:$A$88,0)),"")="貯める・増やす"),Q2587,""),IF(A2587&amp;""="0","",IF(Q2587&lt;&gt;"",Q2587,R2587))))))</f>
        <v/>
      </c>
      <c r="T2587" s="56">
        <f>IF(S2587="","",IF(IFERROR(INDEX('入力'!$E$30:$E$88,MATCH(S2587,'入力'!$A$30:$A$88,0)),"")="入るお金",D2587,-D2587))</f>
        <v/>
      </c>
      <c r="U2587" s="39">
        <f>IF(L2587="","",IF(L2587&lt;&gt;1,"見出しなど",IF(N2587=1,"重なり",IF(S2587="",IF(O2587&gt;0,"数えない（直した）",IF(I2587&amp;""="1","振替",IF(A2587&amp;""="0","計算対象外","数えない"))),IF(COUNTIFS('入力'!$A$30:$A$88,S2587)=0,"一覧にない費目",IF(O2587&gt;0,"直した",IF(S2587="未分類","未分類","OK")))))))</f>
        <v/>
      </c>
    </row>
    <row r="2588">
      <c r="A2588" s="40" t="n"/>
      <c r="B2588" s="34" t="n"/>
      <c r="C2588" s="35" t="n"/>
      <c r="D2588" s="36" t="n"/>
      <c r="E2588" s="35" t="n"/>
      <c r="F2588" s="35" t="n"/>
      <c r="G2588" s="35" t="n"/>
      <c r="H2588" s="35" t="n"/>
      <c r="I2588" s="40" t="n"/>
      <c r="J2588" s="35" t="n"/>
      <c r="L2588" s="39">
        <f>IF(B2588="","",IFERROR(YEAR(B2588)*0+D2588*0+1,0))</f>
        <v/>
      </c>
      <c r="M2588" s="55">
        <f>IF(L2588&lt;&gt;1,"",IF(O2588&gt;0,IF(INDEX('分け方の表'!$O$4:$O$53,O2588)&lt;&gt;"",DATE(YEAR(INDEX('分け方の表'!$O$4:$O$53,O2588)),MONTH(INDEX('分け方の表'!$O$4:$O$53,O2588)),1),DATE(YEAR(B2588),MONTH(B2588),1)),DATE(YEAR(B2588),MONTH(B2588),1)))</f>
        <v/>
      </c>
      <c r="N2588" s="39">
        <f>IF(L2588&lt;&gt;1,"",IF(J2588="",0,IF(COUNTIFS($J$4:J2588,J2588)&gt;1,1,0)))</f>
        <v/>
      </c>
      <c r="O2588" s="39">
        <f>IF(L2588&lt;&gt;1,"",IF(J2588="",0,IFERROR(MATCH(J2588,'分け方の表'!$M$4:$M$53,0),0)))</f>
        <v/>
      </c>
      <c r="P2588" s="39">
        <f>IF(L2588&lt;&gt;1,"",IF(SUMPRODUCT((COUNTIFS(C2588,"*"&amp;'分け方の表'!$F$4:$F$23&amp;"*")&gt;0)*('分け方の表'!$F$4:$F$23&lt;&gt;"")*'分け方の表'!$I$4:$I$23)=0,99,1+COUNTIFS('分け方の表'!$I$4:$I$23,"&gt;"&amp;SUMPRODUCT((COUNTIFS(C2588,"*"&amp;'分け方の表'!$F$4:$F$23&amp;"*")&gt;0)*('分け方の表'!$F$4:$F$23&lt;&gt;"")*'分け方の表'!$I$4:$I$23))))</f>
        <v/>
      </c>
      <c r="Q2588" s="39">
        <f>IF(L2588&lt;&gt;1,"",IF(P2588&gt;=99,"",INDEX('分け方の表'!$G$4:$G$23,P2588)&amp;""))</f>
        <v/>
      </c>
      <c r="R2588" s="39">
        <f>IF(L2588&lt;&gt;1,"",IF((F2588="収入")*(G2588="給与")*(E2588&lt;&gt;"")*(COUNTIFS('分け方の表'!$J$4:$J$13,E2588)&gt;0),INDEX('分け方の表'!$K$4:$K$13,MATCH(E2588,'分け方の表'!$J$4:$J$13,0))&amp;"",IFERROR(INDEX('分け方の表'!$C$4:$C$103,MATCH(F2588&amp;"|"&amp;G2588,'分け方の表'!$D$4:$D$103,0))&amp;"",IFERROR(INDEX('分け方の表'!$C$4:$C$103,MATCH(F2588&amp;"|（ほか全部）",'分け方の表'!$D$4:$D$103,0))&amp;"","未分類"))))</f>
        <v/>
      </c>
      <c r="S2588" s="39">
        <f>IF(L2588&lt;&gt;1,"",IF(N2588=1,"",IF(IF(O2588&gt;0,INDEX('分け方の表'!$N$4:$N$53,O2588)&amp;"","")&lt;&gt;"",IF(INDEX('分け方の表'!$N$4:$N$53,O2588)="（数えない）","",INDEX('分け方の表'!$N$4:$N$53,O2588)&amp;""),IF(I2588&amp;""="1",IF((Q2588&lt;&gt;"")*(D2588&lt;0)*(IFERROR(INDEX('入力'!$E$30:$E$88,MATCH(Q2588,'入力'!$A$30:$A$88,0)),"")="貯める・増やす"),Q2588,""),IF(A2588&amp;""="0","",IF(Q2588&lt;&gt;"",Q2588,R2588))))))</f>
        <v/>
      </c>
      <c r="T2588" s="56">
        <f>IF(S2588="","",IF(IFERROR(INDEX('入力'!$E$30:$E$88,MATCH(S2588,'入力'!$A$30:$A$88,0)),"")="入るお金",D2588,-D2588))</f>
        <v/>
      </c>
      <c r="U2588" s="39">
        <f>IF(L2588="","",IF(L2588&lt;&gt;1,"見出しなど",IF(N2588=1,"重なり",IF(S2588="",IF(O2588&gt;0,"数えない（直した）",IF(I2588&amp;""="1","振替",IF(A2588&amp;""="0","計算対象外","数えない"))),IF(COUNTIFS('入力'!$A$30:$A$88,S2588)=0,"一覧にない費目",IF(O2588&gt;0,"直した",IF(S2588="未分類","未分類","OK")))))))</f>
        <v/>
      </c>
    </row>
    <row r="2589">
      <c r="A2589" s="40" t="n"/>
      <c r="B2589" s="34" t="n"/>
      <c r="C2589" s="35" t="n"/>
      <c r="D2589" s="36" t="n"/>
      <c r="E2589" s="35" t="n"/>
      <c r="F2589" s="35" t="n"/>
      <c r="G2589" s="35" t="n"/>
      <c r="H2589" s="35" t="n"/>
      <c r="I2589" s="40" t="n"/>
      <c r="J2589" s="35" t="n"/>
      <c r="L2589" s="39">
        <f>IF(B2589="","",IFERROR(YEAR(B2589)*0+D2589*0+1,0))</f>
        <v/>
      </c>
      <c r="M2589" s="55">
        <f>IF(L2589&lt;&gt;1,"",IF(O2589&gt;0,IF(INDEX('分け方の表'!$O$4:$O$53,O2589)&lt;&gt;"",DATE(YEAR(INDEX('分け方の表'!$O$4:$O$53,O2589)),MONTH(INDEX('分け方の表'!$O$4:$O$53,O2589)),1),DATE(YEAR(B2589),MONTH(B2589),1)),DATE(YEAR(B2589),MONTH(B2589),1)))</f>
        <v/>
      </c>
      <c r="N2589" s="39">
        <f>IF(L2589&lt;&gt;1,"",IF(J2589="",0,IF(COUNTIFS($J$4:J2589,J2589)&gt;1,1,0)))</f>
        <v/>
      </c>
      <c r="O2589" s="39">
        <f>IF(L2589&lt;&gt;1,"",IF(J2589="",0,IFERROR(MATCH(J2589,'分け方の表'!$M$4:$M$53,0),0)))</f>
        <v/>
      </c>
      <c r="P2589" s="39">
        <f>IF(L2589&lt;&gt;1,"",IF(SUMPRODUCT((COUNTIFS(C2589,"*"&amp;'分け方の表'!$F$4:$F$23&amp;"*")&gt;0)*('分け方の表'!$F$4:$F$23&lt;&gt;"")*'分け方の表'!$I$4:$I$23)=0,99,1+COUNTIFS('分け方の表'!$I$4:$I$23,"&gt;"&amp;SUMPRODUCT((COUNTIFS(C2589,"*"&amp;'分け方の表'!$F$4:$F$23&amp;"*")&gt;0)*('分け方の表'!$F$4:$F$23&lt;&gt;"")*'分け方の表'!$I$4:$I$23))))</f>
        <v/>
      </c>
      <c r="Q2589" s="39">
        <f>IF(L2589&lt;&gt;1,"",IF(P2589&gt;=99,"",INDEX('分け方の表'!$G$4:$G$23,P2589)&amp;""))</f>
        <v/>
      </c>
      <c r="R2589" s="39">
        <f>IF(L2589&lt;&gt;1,"",IF((F2589="収入")*(G2589="給与")*(E2589&lt;&gt;"")*(COUNTIFS('分け方の表'!$J$4:$J$13,E2589)&gt;0),INDEX('分け方の表'!$K$4:$K$13,MATCH(E2589,'分け方の表'!$J$4:$J$13,0))&amp;"",IFERROR(INDEX('分け方の表'!$C$4:$C$103,MATCH(F2589&amp;"|"&amp;G2589,'分け方の表'!$D$4:$D$103,0))&amp;"",IFERROR(INDEX('分け方の表'!$C$4:$C$103,MATCH(F2589&amp;"|（ほか全部）",'分け方の表'!$D$4:$D$103,0))&amp;"","未分類"))))</f>
        <v/>
      </c>
      <c r="S2589" s="39">
        <f>IF(L2589&lt;&gt;1,"",IF(N2589=1,"",IF(IF(O2589&gt;0,INDEX('分け方の表'!$N$4:$N$53,O2589)&amp;"","")&lt;&gt;"",IF(INDEX('分け方の表'!$N$4:$N$53,O2589)="（数えない）","",INDEX('分け方の表'!$N$4:$N$53,O2589)&amp;""),IF(I2589&amp;""="1",IF((Q2589&lt;&gt;"")*(D2589&lt;0)*(IFERROR(INDEX('入力'!$E$30:$E$88,MATCH(Q2589,'入力'!$A$30:$A$88,0)),"")="貯める・増やす"),Q2589,""),IF(A2589&amp;""="0","",IF(Q2589&lt;&gt;"",Q2589,R2589))))))</f>
        <v/>
      </c>
      <c r="T2589" s="56">
        <f>IF(S2589="","",IF(IFERROR(INDEX('入力'!$E$30:$E$88,MATCH(S2589,'入力'!$A$30:$A$88,0)),"")="入るお金",D2589,-D2589))</f>
        <v/>
      </c>
      <c r="U2589" s="39">
        <f>IF(L2589="","",IF(L2589&lt;&gt;1,"見出しなど",IF(N2589=1,"重なり",IF(S2589="",IF(O2589&gt;0,"数えない（直した）",IF(I2589&amp;""="1","振替",IF(A2589&amp;""="0","計算対象外","数えない"))),IF(COUNTIFS('入力'!$A$30:$A$88,S2589)=0,"一覧にない費目",IF(O2589&gt;0,"直した",IF(S2589="未分類","未分類","OK")))))))</f>
        <v/>
      </c>
    </row>
    <row r="2590">
      <c r="A2590" s="40" t="n"/>
      <c r="B2590" s="34" t="n"/>
      <c r="C2590" s="35" t="n"/>
      <c r="D2590" s="36" t="n"/>
      <c r="E2590" s="35" t="n"/>
      <c r="F2590" s="35" t="n"/>
      <c r="G2590" s="35" t="n"/>
      <c r="H2590" s="35" t="n"/>
      <c r="I2590" s="40" t="n"/>
      <c r="J2590" s="35" t="n"/>
      <c r="L2590" s="39">
        <f>IF(B2590="","",IFERROR(YEAR(B2590)*0+D2590*0+1,0))</f>
        <v/>
      </c>
      <c r="M2590" s="55">
        <f>IF(L2590&lt;&gt;1,"",IF(O2590&gt;0,IF(INDEX('分け方の表'!$O$4:$O$53,O2590)&lt;&gt;"",DATE(YEAR(INDEX('分け方の表'!$O$4:$O$53,O2590)),MONTH(INDEX('分け方の表'!$O$4:$O$53,O2590)),1),DATE(YEAR(B2590),MONTH(B2590),1)),DATE(YEAR(B2590),MONTH(B2590),1)))</f>
        <v/>
      </c>
      <c r="N2590" s="39">
        <f>IF(L2590&lt;&gt;1,"",IF(J2590="",0,IF(COUNTIFS($J$4:J2590,J2590)&gt;1,1,0)))</f>
        <v/>
      </c>
      <c r="O2590" s="39">
        <f>IF(L2590&lt;&gt;1,"",IF(J2590="",0,IFERROR(MATCH(J2590,'分け方の表'!$M$4:$M$53,0),0)))</f>
        <v/>
      </c>
      <c r="P2590" s="39">
        <f>IF(L2590&lt;&gt;1,"",IF(SUMPRODUCT((COUNTIFS(C2590,"*"&amp;'分け方の表'!$F$4:$F$23&amp;"*")&gt;0)*('分け方の表'!$F$4:$F$23&lt;&gt;"")*'分け方の表'!$I$4:$I$23)=0,99,1+COUNTIFS('分け方の表'!$I$4:$I$23,"&gt;"&amp;SUMPRODUCT((COUNTIFS(C2590,"*"&amp;'分け方の表'!$F$4:$F$23&amp;"*")&gt;0)*('分け方の表'!$F$4:$F$23&lt;&gt;"")*'分け方の表'!$I$4:$I$23))))</f>
        <v/>
      </c>
      <c r="Q2590" s="39">
        <f>IF(L2590&lt;&gt;1,"",IF(P2590&gt;=99,"",INDEX('分け方の表'!$G$4:$G$23,P2590)&amp;""))</f>
        <v/>
      </c>
      <c r="R2590" s="39">
        <f>IF(L2590&lt;&gt;1,"",IF((F2590="収入")*(G2590="給与")*(E2590&lt;&gt;"")*(COUNTIFS('分け方の表'!$J$4:$J$13,E2590)&gt;0),INDEX('分け方の表'!$K$4:$K$13,MATCH(E2590,'分け方の表'!$J$4:$J$13,0))&amp;"",IFERROR(INDEX('分け方の表'!$C$4:$C$103,MATCH(F2590&amp;"|"&amp;G2590,'分け方の表'!$D$4:$D$103,0))&amp;"",IFERROR(INDEX('分け方の表'!$C$4:$C$103,MATCH(F2590&amp;"|（ほか全部）",'分け方の表'!$D$4:$D$103,0))&amp;"","未分類"))))</f>
        <v/>
      </c>
      <c r="S2590" s="39">
        <f>IF(L2590&lt;&gt;1,"",IF(N2590=1,"",IF(IF(O2590&gt;0,INDEX('分け方の表'!$N$4:$N$53,O2590)&amp;"","")&lt;&gt;"",IF(INDEX('分け方の表'!$N$4:$N$53,O2590)="（数えない）","",INDEX('分け方の表'!$N$4:$N$53,O2590)&amp;""),IF(I2590&amp;""="1",IF((Q2590&lt;&gt;"")*(D2590&lt;0)*(IFERROR(INDEX('入力'!$E$30:$E$88,MATCH(Q2590,'入力'!$A$30:$A$88,0)),"")="貯める・増やす"),Q2590,""),IF(A2590&amp;""="0","",IF(Q2590&lt;&gt;"",Q2590,R2590))))))</f>
        <v/>
      </c>
      <c r="T2590" s="56">
        <f>IF(S2590="","",IF(IFERROR(INDEX('入力'!$E$30:$E$88,MATCH(S2590,'入力'!$A$30:$A$88,0)),"")="入るお金",D2590,-D2590))</f>
        <v/>
      </c>
      <c r="U2590" s="39">
        <f>IF(L2590="","",IF(L2590&lt;&gt;1,"見出しなど",IF(N2590=1,"重なり",IF(S2590="",IF(O2590&gt;0,"数えない（直した）",IF(I2590&amp;""="1","振替",IF(A2590&amp;""="0","計算対象外","数えない"))),IF(COUNTIFS('入力'!$A$30:$A$88,S2590)=0,"一覧にない費目",IF(O2590&gt;0,"直した",IF(S2590="未分類","未分類","OK")))))))</f>
        <v/>
      </c>
    </row>
    <row r="2591">
      <c r="A2591" s="40" t="n"/>
      <c r="B2591" s="34" t="n"/>
      <c r="C2591" s="35" t="n"/>
      <c r="D2591" s="36" t="n"/>
      <c r="E2591" s="35" t="n"/>
      <c r="F2591" s="35" t="n"/>
      <c r="G2591" s="35" t="n"/>
      <c r="H2591" s="35" t="n"/>
      <c r="I2591" s="40" t="n"/>
      <c r="J2591" s="35" t="n"/>
      <c r="L2591" s="39">
        <f>IF(B2591="","",IFERROR(YEAR(B2591)*0+D2591*0+1,0))</f>
        <v/>
      </c>
      <c r="M2591" s="55">
        <f>IF(L2591&lt;&gt;1,"",IF(O2591&gt;0,IF(INDEX('分け方の表'!$O$4:$O$53,O2591)&lt;&gt;"",DATE(YEAR(INDEX('分け方の表'!$O$4:$O$53,O2591)),MONTH(INDEX('分け方の表'!$O$4:$O$53,O2591)),1),DATE(YEAR(B2591),MONTH(B2591),1)),DATE(YEAR(B2591),MONTH(B2591),1)))</f>
        <v/>
      </c>
      <c r="N2591" s="39">
        <f>IF(L2591&lt;&gt;1,"",IF(J2591="",0,IF(COUNTIFS($J$4:J2591,J2591)&gt;1,1,0)))</f>
        <v/>
      </c>
      <c r="O2591" s="39">
        <f>IF(L2591&lt;&gt;1,"",IF(J2591="",0,IFERROR(MATCH(J2591,'分け方の表'!$M$4:$M$53,0),0)))</f>
        <v/>
      </c>
      <c r="P2591" s="39">
        <f>IF(L2591&lt;&gt;1,"",IF(SUMPRODUCT((COUNTIFS(C2591,"*"&amp;'分け方の表'!$F$4:$F$23&amp;"*")&gt;0)*('分け方の表'!$F$4:$F$23&lt;&gt;"")*'分け方の表'!$I$4:$I$23)=0,99,1+COUNTIFS('分け方の表'!$I$4:$I$23,"&gt;"&amp;SUMPRODUCT((COUNTIFS(C2591,"*"&amp;'分け方の表'!$F$4:$F$23&amp;"*")&gt;0)*('分け方の表'!$F$4:$F$23&lt;&gt;"")*'分け方の表'!$I$4:$I$23))))</f>
        <v/>
      </c>
      <c r="Q2591" s="39">
        <f>IF(L2591&lt;&gt;1,"",IF(P2591&gt;=99,"",INDEX('分け方の表'!$G$4:$G$23,P2591)&amp;""))</f>
        <v/>
      </c>
      <c r="R2591" s="39">
        <f>IF(L2591&lt;&gt;1,"",IF((F2591="収入")*(G2591="給与")*(E2591&lt;&gt;"")*(COUNTIFS('分け方の表'!$J$4:$J$13,E2591)&gt;0),INDEX('分け方の表'!$K$4:$K$13,MATCH(E2591,'分け方の表'!$J$4:$J$13,0))&amp;"",IFERROR(INDEX('分け方の表'!$C$4:$C$103,MATCH(F2591&amp;"|"&amp;G2591,'分け方の表'!$D$4:$D$103,0))&amp;"",IFERROR(INDEX('分け方の表'!$C$4:$C$103,MATCH(F2591&amp;"|（ほか全部）",'分け方の表'!$D$4:$D$103,0))&amp;"","未分類"))))</f>
        <v/>
      </c>
      <c r="S2591" s="39">
        <f>IF(L2591&lt;&gt;1,"",IF(N2591=1,"",IF(IF(O2591&gt;0,INDEX('分け方の表'!$N$4:$N$53,O2591)&amp;"","")&lt;&gt;"",IF(INDEX('分け方の表'!$N$4:$N$53,O2591)="（数えない）","",INDEX('分け方の表'!$N$4:$N$53,O2591)&amp;""),IF(I2591&amp;""="1",IF((Q2591&lt;&gt;"")*(D2591&lt;0)*(IFERROR(INDEX('入力'!$E$30:$E$88,MATCH(Q2591,'入力'!$A$30:$A$88,0)),"")="貯める・増やす"),Q2591,""),IF(A2591&amp;""="0","",IF(Q2591&lt;&gt;"",Q2591,R2591))))))</f>
        <v/>
      </c>
      <c r="T2591" s="56">
        <f>IF(S2591="","",IF(IFERROR(INDEX('入力'!$E$30:$E$88,MATCH(S2591,'入力'!$A$30:$A$88,0)),"")="入るお金",D2591,-D2591))</f>
        <v/>
      </c>
      <c r="U2591" s="39">
        <f>IF(L2591="","",IF(L2591&lt;&gt;1,"見出しなど",IF(N2591=1,"重なり",IF(S2591="",IF(O2591&gt;0,"数えない（直した）",IF(I2591&amp;""="1","振替",IF(A2591&amp;""="0","計算対象外","数えない"))),IF(COUNTIFS('入力'!$A$30:$A$88,S2591)=0,"一覧にない費目",IF(O2591&gt;0,"直した",IF(S2591="未分類","未分類","OK")))))))</f>
        <v/>
      </c>
    </row>
    <row r="2592">
      <c r="A2592" s="40" t="n"/>
      <c r="B2592" s="34" t="n"/>
      <c r="C2592" s="35" t="n"/>
      <c r="D2592" s="36" t="n"/>
      <c r="E2592" s="35" t="n"/>
      <c r="F2592" s="35" t="n"/>
      <c r="G2592" s="35" t="n"/>
      <c r="H2592" s="35" t="n"/>
      <c r="I2592" s="40" t="n"/>
      <c r="J2592" s="35" t="n"/>
      <c r="L2592" s="39">
        <f>IF(B2592="","",IFERROR(YEAR(B2592)*0+D2592*0+1,0))</f>
        <v/>
      </c>
      <c r="M2592" s="55">
        <f>IF(L2592&lt;&gt;1,"",IF(O2592&gt;0,IF(INDEX('分け方の表'!$O$4:$O$53,O2592)&lt;&gt;"",DATE(YEAR(INDEX('分け方の表'!$O$4:$O$53,O2592)),MONTH(INDEX('分け方の表'!$O$4:$O$53,O2592)),1),DATE(YEAR(B2592),MONTH(B2592),1)),DATE(YEAR(B2592),MONTH(B2592),1)))</f>
        <v/>
      </c>
      <c r="N2592" s="39">
        <f>IF(L2592&lt;&gt;1,"",IF(J2592="",0,IF(COUNTIFS($J$4:J2592,J2592)&gt;1,1,0)))</f>
        <v/>
      </c>
      <c r="O2592" s="39">
        <f>IF(L2592&lt;&gt;1,"",IF(J2592="",0,IFERROR(MATCH(J2592,'分け方の表'!$M$4:$M$53,0),0)))</f>
        <v/>
      </c>
      <c r="P2592" s="39">
        <f>IF(L2592&lt;&gt;1,"",IF(SUMPRODUCT((COUNTIFS(C2592,"*"&amp;'分け方の表'!$F$4:$F$23&amp;"*")&gt;0)*('分け方の表'!$F$4:$F$23&lt;&gt;"")*'分け方の表'!$I$4:$I$23)=0,99,1+COUNTIFS('分け方の表'!$I$4:$I$23,"&gt;"&amp;SUMPRODUCT((COUNTIFS(C2592,"*"&amp;'分け方の表'!$F$4:$F$23&amp;"*")&gt;0)*('分け方の表'!$F$4:$F$23&lt;&gt;"")*'分け方の表'!$I$4:$I$23))))</f>
        <v/>
      </c>
      <c r="Q2592" s="39">
        <f>IF(L2592&lt;&gt;1,"",IF(P2592&gt;=99,"",INDEX('分け方の表'!$G$4:$G$23,P2592)&amp;""))</f>
        <v/>
      </c>
      <c r="R2592" s="39">
        <f>IF(L2592&lt;&gt;1,"",IF((F2592="収入")*(G2592="給与")*(E2592&lt;&gt;"")*(COUNTIFS('分け方の表'!$J$4:$J$13,E2592)&gt;0),INDEX('分け方の表'!$K$4:$K$13,MATCH(E2592,'分け方の表'!$J$4:$J$13,0))&amp;"",IFERROR(INDEX('分け方の表'!$C$4:$C$103,MATCH(F2592&amp;"|"&amp;G2592,'分け方の表'!$D$4:$D$103,0))&amp;"",IFERROR(INDEX('分け方の表'!$C$4:$C$103,MATCH(F2592&amp;"|（ほか全部）",'分け方の表'!$D$4:$D$103,0))&amp;"","未分類"))))</f>
        <v/>
      </c>
      <c r="S2592" s="39">
        <f>IF(L2592&lt;&gt;1,"",IF(N2592=1,"",IF(IF(O2592&gt;0,INDEX('分け方の表'!$N$4:$N$53,O2592)&amp;"","")&lt;&gt;"",IF(INDEX('分け方の表'!$N$4:$N$53,O2592)="（数えない）","",INDEX('分け方の表'!$N$4:$N$53,O2592)&amp;""),IF(I2592&amp;""="1",IF((Q2592&lt;&gt;"")*(D2592&lt;0)*(IFERROR(INDEX('入力'!$E$30:$E$88,MATCH(Q2592,'入力'!$A$30:$A$88,0)),"")="貯める・増やす"),Q2592,""),IF(A2592&amp;""="0","",IF(Q2592&lt;&gt;"",Q2592,R2592))))))</f>
        <v/>
      </c>
      <c r="T2592" s="56">
        <f>IF(S2592="","",IF(IFERROR(INDEX('入力'!$E$30:$E$88,MATCH(S2592,'入力'!$A$30:$A$88,0)),"")="入るお金",D2592,-D2592))</f>
        <v/>
      </c>
      <c r="U2592" s="39">
        <f>IF(L2592="","",IF(L2592&lt;&gt;1,"見出しなど",IF(N2592=1,"重なり",IF(S2592="",IF(O2592&gt;0,"数えない（直した）",IF(I2592&amp;""="1","振替",IF(A2592&amp;""="0","計算対象外","数えない"))),IF(COUNTIFS('入力'!$A$30:$A$88,S2592)=0,"一覧にない費目",IF(O2592&gt;0,"直した",IF(S2592="未分類","未分類","OK")))))))</f>
        <v/>
      </c>
    </row>
    <row r="2593">
      <c r="A2593" s="40" t="n"/>
      <c r="B2593" s="34" t="n"/>
      <c r="C2593" s="35" t="n"/>
      <c r="D2593" s="36" t="n"/>
      <c r="E2593" s="35" t="n"/>
      <c r="F2593" s="35" t="n"/>
      <c r="G2593" s="35" t="n"/>
      <c r="H2593" s="35" t="n"/>
      <c r="I2593" s="40" t="n"/>
      <c r="J2593" s="35" t="n"/>
      <c r="L2593" s="39">
        <f>IF(B2593="","",IFERROR(YEAR(B2593)*0+D2593*0+1,0))</f>
        <v/>
      </c>
      <c r="M2593" s="55">
        <f>IF(L2593&lt;&gt;1,"",IF(O2593&gt;0,IF(INDEX('分け方の表'!$O$4:$O$53,O2593)&lt;&gt;"",DATE(YEAR(INDEX('分け方の表'!$O$4:$O$53,O2593)),MONTH(INDEX('分け方の表'!$O$4:$O$53,O2593)),1),DATE(YEAR(B2593),MONTH(B2593),1)),DATE(YEAR(B2593),MONTH(B2593),1)))</f>
        <v/>
      </c>
      <c r="N2593" s="39">
        <f>IF(L2593&lt;&gt;1,"",IF(J2593="",0,IF(COUNTIFS($J$4:J2593,J2593)&gt;1,1,0)))</f>
        <v/>
      </c>
      <c r="O2593" s="39">
        <f>IF(L2593&lt;&gt;1,"",IF(J2593="",0,IFERROR(MATCH(J2593,'分け方の表'!$M$4:$M$53,0),0)))</f>
        <v/>
      </c>
      <c r="P2593" s="39">
        <f>IF(L2593&lt;&gt;1,"",IF(SUMPRODUCT((COUNTIFS(C2593,"*"&amp;'分け方の表'!$F$4:$F$23&amp;"*")&gt;0)*('分け方の表'!$F$4:$F$23&lt;&gt;"")*'分け方の表'!$I$4:$I$23)=0,99,1+COUNTIFS('分け方の表'!$I$4:$I$23,"&gt;"&amp;SUMPRODUCT((COUNTIFS(C2593,"*"&amp;'分け方の表'!$F$4:$F$23&amp;"*")&gt;0)*('分け方の表'!$F$4:$F$23&lt;&gt;"")*'分け方の表'!$I$4:$I$23))))</f>
        <v/>
      </c>
      <c r="Q2593" s="39">
        <f>IF(L2593&lt;&gt;1,"",IF(P2593&gt;=99,"",INDEX('分け方の表'!$G$4:$G$23,P2593)&amp;""))</f>
        <v/>
      </c>
      <c r="R2593" s="39">
        <f>IF(L2593&lt;&gt;1,"",IF((F2593="収入")*(G2593="給与")*(E2593&lt;&gt;"")*(COUNTIFS('分け方の表'!$J$4:$J$13,E2593)&gt;0),INDEX('分け方の表'!$K$4:$K$13,MATCH(E2593,'分け方の表'!$J$4:$J$13,0))&amp;"",IFERROR(INDEX('分け方の表'!$C$4:$C$103,MATCH(F2593&amp;"|"&amp;G2593,'分け方の表'!$D$4:$D$103,0))&amp;"",IFERROR(INDEX('分け方の表'!$C$4:$C$103,MATCH(F2593&amp;"|（ほか全部）",'分け方の表'!$D$4:$D$103,0))&amp;"","未分類"))))</f>
        <v/>
      </c>
      <c r="S2593" s="39">
        <f>IF(L2593&lt;&gt;1,"",IF(N2593=1,"",IF(IF(O2593&gt;0,INDEX('分け方の表'!$N$4:$N$53,O2593)&amp;"","")&lt;&gt;"",IF(INDEX('分け方の表'!$N$4:$N$53,O2593)="（数えない）","",INDEX('分け方の表'!$N$4:$N$53,O2593)&amp;""),IF(I2593&amp;""="1",IF((Q2593&lt;&gt;"")*(D2593&lt;0)*(IFERROR(INDEX('入力'!$E$30:$E$88,MATCH(Q2593,'入力'!$A$30:$A$88,0)),"")="貯める・増やす"),Q2593,""),IF(A2593&amp;""="0","",IF(Q2593&lt;&gt;"",Q2593,R2593))))))</f>
        <v/>
      </c>
      <c r="T2593" s="56">
        <f>IF(S2593="","",IF(IFERROR(INDEX('入力'!$E$30:$E$88,MATCH(S2593,'入力'!$A$30:$A$88,0)),"")="入るお金",D2593,-D2593))</f>
        <v/>
      </c>
      <c r="U2593" s="39">
        <f>IF(L2593="","",IF(L2593&lt;&gt;1,"見出しなど",IF(N2593=1,"重なり",IF(S2593="",IF(O2593&gt;0,"数えない（直した）",IF(I2593&amp;""="1","振替",IF(A2593&amp;""="0","計算対象外","数えない"))),IF(COUNTIFS('入力'!$A$30:$A$88,S2593)=0,"一覧にない費目",IF(O2593&gt;0,"直した",IF(S2593="未分類","未分類","OK")))))))</f>
        <v/>
      </c>
    </row>
    <row r="2594">
      <c r="A2594" s="40" t="n"/>
      <c r="B2594" s="34" t="n"/>
      <c r="C2594" s="35" t="n"/>
      <c r="D2594" s="36" t="n"/>
      <c r="E2594" s="35" t="n"/>
      <c r="F2594" s="35" t="n"/>
      <c r="G2594" s="35" t="n"/>
      <c r="H2594" s="35" t="n"/>
      <c r="I2594" s="40" t="n"/>
      <c r="J2594" s="35" t="n"/>
      <c r="L2594" s="39">
        <f>IF(B2594="","",IFERROR(YEAR(B2594)*0+D2594*0+1,0))</f>
        <v/>
      </c>
      <c r="M2594" s="55">
        <f>IF(L2594&lt;&gt;1,"",IF(O2594&gt;0,IF(INDEX('分け方の表'!$O$4:$O$53,O2594)&lt;&gt;"",DATE(YEAR(INDEX('分け方の表'!$O$4:$O$53,O2594)),MONTH(INDEX('分け方の表'!$O$4:$O$53,O2594)),1),DATE(YEAR(B2594),MONTH(B2594),1)),DATE(YEAR(B2594),MONTH(B2594),1)))</f>
        <v/>
      </c>
      <c r="N2594" s="39">
        <f>IF(L2594&lt;&gt;1,"",IF(J2594="",0,IF(COUNTIFS($J$4:J2594,J2594)&gt;1,1,0)))</f>
        <v/>
      </c>
      <c r="O2594" s="39">
        <f>IF(L2594&lt;&gt;1,"",IF(J2594="",0,IFERROR(MATCH(J2594,'分け方の表'!$M$4:$M$53,0),0)))</f>
        <v/>
      </c>
      <c r="P2594" s="39">
        <f>IF(L2594&lt;&gt;1,"",IF(SUMPRODUCT((COUNTIFS(C2594,"*"&amp;'分け方の表'!$F$4:$F$23&amp;"*")&gt;0)*('分け方の表'!$F$4:$F$23&lt;&gt;"")*'分け方の表'!$I$4:$I$23)=0,99,1+COUNTIFS('分け方の表'!$I$4:$I$23,"&gt;"&amp;SUMPRODUCT((COUNTIFS(C2594,"*"&amp;'分け方の表'!$F$4:$F$23&amp;"*")&gt;0)*('分け方の表'!$F$4:$F$23&lt;&gt;"")*'分け方の表'!$I$4:$I$23))))</f>
        <v/>
      </c>
      <c r="Q2594" s="39">
        <f>IF(L2594&lt;&gt;1,"",IF(P2594&gt;=99,"",INDEX('分け方の表'!$G$4:$G$23,P2594)&amp;""))</f>
        <v/>
      </c>
      <c r="R2594" s="39">
        <f>IF(L2594&lt;&gt;1,"",IF((F2594="収入")*(G2594="給与")*(E2594&lt;&gt;"")*(COUNTIFS('分け方の表'!$J$4:$J$13,E2594)&gt;0),INDEX('分け方の表'!$K$4:$K$13,MATCH(E2594,'分け方の表'!$J$4:$J$13,0))&amp;"",IFERROR(INDEX('分け方の表'!$C$4:$C$103,MATCH(F2594&amp;"|"&amp;G2594,'分け方の表'!$D$4:$D$103,0))&amp;"",IFERROR(INDEX('分け方の表'!$C$4:$C$103,MATCH(F2594&amp;"|（ほか全部）",'分け方の表'!$D$4:$D$103,0))&amp;"","未分類"))))</f>
        <v/>
      </c>
      <c r="S2594" s="39">
        <f>IF(L2594&lt;&gt;1,"",IF(N2594=1,"",IF(IF(O2594&gt;0,INDEX('分け方の表'!$N$4:$N$53,O2594)&amp;"","")&lt;&gt;"",IF(INDEX('分け方の表'!$N$4:$N$53,O2594)="（数えない）","",INDEX('分け方の表'!$N$4:$N$53,O2594)&amp;""),IF(I2594&amp;""="1",IF((Q2594&lt;&gt;"")*(D2594&lt;0)*(IFERROR(INDEX('入力'!$E$30:$E$88,MATCH(Q2594,'入力'!$A$30:$A$88,0)),"")="貯める・増やす"),Q2594,""),IF(A2594&amp;""="0","",IF(Q2594&lt;&gt;"",Q2594,R2594))))))</f>
        <v/>
      </c>
      <c r="T2594" s="56">
        <f>IF(S2594="","",IF(IFERROR(INDEX('入力'!$E$30:$E$88,MATCH(S2594,'入力'!$A$30:$A$88,0)),"")="入るお金",D2594,-D2594))</f>
        <v/>
      </c>
      <c r="U2594" s="39">
        <f>IF(L2594="","",IF(L2594&lt;&gt;1,"見出しなど",IF(N2594=1,"重なり",IF(S2594="",IF(O2594&gt;0,"数えない（直した）",IF(I2594&amp;""="1","振替",IF(A2594&amp;""="0","計算対象外","数えない"))),IF(COUNTIFS('入力'!$A$30:$A$88,S2594)=0,"一覧にない費目",IF(O2594&gt;0,"直した",IF(S2594="未分類","未分類","OK")))))))</f>
        <v/>
      </c>
    </row>
    <row r="2595">
      <c r="A2595" s="40" t="n"/>
      <c r="B2595" s="34" t="n"/>
      <c r="C2595" s="35" t="n"/>
      <c r="D2595" s="36" t="n"/>
      <c r="E2595" s="35" t="n"/>
      <c r="F2595" s="35" t="n"/>
      <c r="G2595" s="35" t="n"/>
      <c r="H2595" s="35" t="n"/>
      <c r="I2595" s="40" t="n"/>
      <c r="J2595" s="35" t="n"/>
      <c r="L2595" s="39">
        <f>IF(B2595="","",IFERROR(YEAR(B2595)*0+D2595*0+1,0))</f>
        <v/>
      </c>
      <c r="M2595" s="55">
        <f>IF(L2595&lt;&gt;1,"",IF(O2595&gt;0,IF(INDEX('分け方の表'!$O$4:$O$53,O2595)&lt;&gt;"",DATE(YEAR(INDEX('分け方の表'!$O$4:$O$53,O2595)),MONTH(INDEX('分け方の表'!$O$4:$O$53,O2595)),1),DATE(YEAR(B2595),MONTH(B2595),1)),DATE(YEAR(B2595),MONTH(B2595),1)))</f>
        <v/>
      </c>
      <c r="N2595" s="39">
        <f>IF(L2595&lt;&gt;1,"",IF(J2595="",0,IF(COUNTIFS($J$4:J2595,J2595)&gt;1,1,0)))</f>
        <v/>
      </c>
      <c r="O2595" s="39">
        <f>IF(L2595&lt;&gt;1,"",IF(J2595="",0,IFERROR(MATCH(J2595,'分け方の表'!$M$4:$M$53,0),0)))</f>
        <v/>
      </c>
      <c r="P2595" s="39">
        <f>IF(L2595&lt;&gt;1,"",IF(SUMPRODUCT((COUNTIFS(C2595,"*"&amp;'分け方の表'!$F$4:$F$23&amp;"*")&gt;0)*('分け方の表'!$F$4:$F$23&lt;&gt;"")*'分け方の表'!$I$4:$I$23)=0,99,1+COUNTIFS('分け方の表'!$I$4:$I$23,"&gt;"&amp;SUMPRODUCT((COUNTIFS(C2595,"*"&amp;'分け方の表'!$F$4:$F$23&amp;"*")&gt;0)*('分け方の表'!$F$4:$F$23&lt;&gt;"")*'分け方の表'!$I$4:$I$23))))</f>
        <v/>
      </c>
      <c r="Q2595" s="39">
        <f>IF(L2595&lt;&gt;1,"",IF(P2595&gt;=99,"",INDEX('分け方の表'!$G$4:$G$23,P2595)&amp;""))</f>
        <v/>
      </c>
      <c r="R2595" s="39">
        <f>IF(L2595&lt;&gt;1,"",IF((F2595="収入")*(G2595="給与")*(E2595&lt;&gt;"")*(COUNTIFS('分け方の表'!$J$4:$J$13,E2595)&gt;0),INDEX('分け方の表'!$K$4:$K$13,MATCH(E2595,'分け方の表'!$J$4:$J$13,0))&amp;"",IFERROR(INDEX('分け方の表'!$C$4:$C$103,MATCH(F2595&amp;"|"&amp;G2595,'分け方の表'!$D$4:$D$103,0))&amp;"",IFERROR(INDEX('分け方の表'!$C$4:$C$103,MATCH(F2595&amp;"|（ほか全部）",'分け方の表'!$D$4:$D$103,0))&amp;"","未分類"))))</f>
        <v/>
      </c>
      <c r="S2595" s="39">
        <f>IF(L2595&lt;&gt;1,"",IF(N2595=1,"",IF(IF(O2595&gt;0,INDEX('分け方の表'!$N$4:$N$53,O2595)&amp;"","")&lt;&gt;"",IF(INDEX('分け方の表'!$N$4:$N$53,O2595)="（数えない）","",INDEX('分け方の表'!$N$4:$N$53,O2595)&amp;""),IF(I2595&amp;""="1",IF((Q2595&lt;&gt;"")*(D2595&lt;0)*(IFERROR(INDEX('入力'!$E$30:$E$88,MATCH(Q2595,'入力'!$A$30:$A$88,0)),"")="貯める・増やす"),Q2595,""),IF(A2595&amp;""="0","",IF(Q2595&lt;&gt;"",Q2595,R2595))))))</f>
        <v/>
      </c>
      <c r="T2595" s="56">
        <f>IF(S2595="","",IF(IFERROR(INDEX('入力'!$E$30:$E$88,MATCH(S2595,'入力'!$A$30:$A$88,0)),"")="入るお金",D2595,-D2595))</f>
        <v/>
      </c>
      <c r="U2595" s="39">
        <f>IF(L2595="","",IF(L2595&lt;&gt;1,"見出しなど",IF(N2595=1,"重なり",IF(S2595="",IF(O2595&gt;0,"数えない（直した）",IF(I2595&amp;""="1","振替",IF(A2595&amp;""="0","計算対象外","数えない"))),IF(COUNTIFS('入力'!$A$30:$A$88,S2595)=0,"一覧にない費目",IF(O2595&gt;0,"直した",IF(S2595="未分類","未分類","OK")))))))</f>
        <v/>
      </c>
    </row>
    <row r="2596">
      <c r="A2596" s="40" t="n"/>
      <c r="B2596" s="34" t="n"/>
      <c r="C2596" s="35" t="n"/>
      <c r="D2596" s="36" t="n"/>
      <c r="E2596" s="35" t="n"/>
      <c r="F2596" s="35" t="n"/>
      <c r="G2596" s="35" t="n"/>
      <c r="H2596" s="35" t="n"/>
      <c r="I2596" s="40" t="n"/>
      <c r="J2596" s="35" t="n"/>
      <c r="L2596" s="39">
        <f>IF(B2596="","",IFERROR(YEAR(B2596)*0+D2596*0+1,0))</f>
        <v/>
      </c>
      <c r="M2596" s="55">
        <f>IF(L2596&lt;&gt;1,"",IF(O2596&gt;0,IF(INDEX('分け方の表'!$O$4:$O$53,O2596)&lt;&gt;"",DATE(YEAR(INDEX('分け方の表'!$O$4:$O$53,O2596)),MONTH(INDEX('分け方の表'!$O$4:$O$53,O2596)),1),DATE(YEAR(B2596),MONTH(B2596),1)),DATE(YEAR(B2596),MONTH(B2596),1)))</f>
        <v/>
      </c>
      <c r="N2596" s="39">
        <f>IF(L2596&lt;&gt;1,"",IF(J2596="",0,IF(COUNTIFS($J$4:J2596,J2596)&gt;1,1,0)))</f>
        <v/>
      </c>
      <c r="O2596" s="39">
        <f>IF(L2596&lt;&gt;1,"",IF(J2596="",0,IFERROR(MATCH(J2596,'分け方の表'!$M$4:$M$53,0),0)))</f>
        <v/>
      </c>
      <c r="P2596" s="39">
        <f>IF(L2596&lt;&gt;1,"",IF(SUMPRODUCT((COUNTIFS(C2596,"*"&amp;'分け方の表'!$F$4:$F$23&amp;"*")&gt;0)*('分け方の表'!$F$4:$F$23&lt;&gt;"")*'分け方の表'!$I$4:$I$23)=0,99,1+COUNTIFS('分け方の表'!$I$4:$I$23,"&gt;"&amp;SUMPRODUCT((COUNTIFS(C2596,"*"&amp;'分け方の表'!$F$4:$F$23&amp;"*")&gt;0)*('分け方の表'!$F$4:$F$23&lt;&gt;"")*'分け方の表'!$I$4:$I$23))))</f>
        <v/>
      </c>
      <c r="Q2596" s="39">
        <f>IF(L2596&lt;&gt;1,"",IF(P2596&gt;=99,"",INDEX('分け方の表'!$G$4:$G$23,P2596)&amp;""))</f>
        <v/>
      </c>
      <c r="R2596" s="39">
        <f>IF(L2596&lt;&gt;1,"",IF((F2596="収入")*(G2596="給与")*(E2596&lt;&gt;"")*(COUNTIFS('分け方の表'!$J$4:$J$13,E2596)&gt;0),INDEX('分け方の表'!$K$4:$K$13,MATCH(E2596,'分け方の表'!$J$4:$J$13,0))&amp;"",IFERROR(INDEX('分け方の表'!$C$4:$C$103,MATCH(F2596&amp;"|"&amp;G2596,'分け方の表'!$D$4:$D$103,0))&amp;"",IFERROR(INDEX('分け方の表'!$C$4:$C$103,MATCH(F2596&amp;"|（ほか全部）",'分け方の表'!$D$4:$D$103,0))&amp;"","未分類"))))</f>
        <v/>
      </c>
      <c r="S2596" s="39">
        <f>IF(L2596&lt;&gt;1,"",IF(N2596=1,"",IF(IF(O2596&gt;0,INDEX('分け方の表'!$N$4:$N$53,O2596)&amp;"","")&lt;&gt;"",IF(INDEX('分け方の表'!$N$4:$N$53,O2596)="（数えない）","",INDEX('分け方の表'!$N$4:$N$53,O2596)&amp;""),IF(I2596&amp;""="1",IF((Q2596&lt;&gt;"")*(D2596&lt;0)*(IFERROR(INDEX('入力'!$E$30:$E$88,MATCH(Q2596,'入力'!$A$30:$A$88,0)),"")="貯める・増やす"),Q2596,""),IF(A2596&amp;""="0","",IF(Q2596&lt;&gt;"",Q2596,R2596))))))</f>
        <v/>
      </c>
      <c r="T2596" s="56">
        <f>IF(S2596="","",IF(IFERROR(INDEX('入力'!$E$30:$E$88,MATCH(S2596,'入力'!$A$30:$A$88,0)),"")="入るお金",D2596,-D2596))</f>
        <v/>
      </c>
      <c r="U2596" s="39">
        <f>IF(L2596="","",IF(L2596&lt;&gt;1,"見出しなど",IF(N2596=1,"重なり",IF(S2596="",IF(O2596&gt;0,"数えない（直した）",IF(I2596&amp;""="1","振替",IF(A2596&amp;""="0","計算対象外","数えない"))),IF(COUNTIFS('入力'!$A$30:$A$88,S2596)=0,"一覧にない費目",IF(O2596&gt;0,"直した",IF(S2596="未分類","未分類","OK")))))))</f>
        <v/>
      </c>
    </row>
    <row r="2597">
      <c r="A2597" s="40" t="n"/>
      <c r="B2597" s="34" t="n"/>
      <c r="C2597" s="35" t="n"/>
      <c r="D2597" s="36" t="n"/>
      <c r="E2597" s="35" t="n"/>
      <c r="F2597" s="35" t="n"/>
      <c r="G2597" s="35" t="n"/>
      <c r="H2597" s="35" t="n"/>
      <c r="I2597" s="40" t="n"/>
      <c r="J2597" s="35" t="n"/>
      <c r="L2597" s="39">
        <f>IF(B2597="","",IFERROR(YEAR(B2597)*0+D2597*0+1,0))</f>
        <v/>
      </c>
      <c r="M2597" s="55">
        <f>IF(L2597&lt;&gt;1,"",IF(O2597&gt;0,IF(INDEX('分け方の表'!$O$4:$O$53,O2597)&lt;&gt;"",DATE(YEAR(INDEX('分け方の表'!$O$4:$O$53,O2597)),MONTH(INDEX('分け方の表'!$O$4:$O$53,O2597)),1),DATE(YEAR(B2597),MONTH(B2597),1)),DATE(YEAR(B2597),MONTH(B2597),1)))</f>
        <v/>
      </c>
      <c r="N2597" s="39">
        <f>IF(L2597&lt;&gt;1,"",IF(J2597="",0,IF(COUNTIFS($J$4:J2597,J2597)&gt;1,1,0)))</f>
        <v/>
      </c>
      <c r="O2597" s="39">
        <f>IF(L2597&lt;&gt;1,"",IF(J2597="",0,IFERROR(MATCH(J2597,'分け方の表'!$M$4:$M$53,0),0)))</f>
        <v/>
      </c>
      <c r="P2597" s="39">
        <f>IF(L2597&lt;&gt;1,"",IF(SUMPRODUCT((COUNTIFS(C2597,"*"&amp;'分け方の表'!$F$4:$F$23&amp;"*")&gt;0)*('分け方の表'!$F$4:$F$23&lt;&gt;"")*'分け方の表'!$I$4:$I$23)=0,99,1+COUNTIFS('分け方の表'!$I$4:$I$23,"&gt;"&amp;SUMPRODUCT((COUNTIFS(C2597,"*"&amp;'分け方の表'!$F$4:$F$23&amp;"*")&gt;0)*('分け方の表'!$F$4:$F$23&lt;&gt;"")*'分け方の表'!$I$4:$I$23))))</f>
        <v/>
      </c>
      <c r="Q2597" s="39">
        <f>IF(L2597&lt;&gt;1,"",IF(P2597&gt;=99,"",INDEX('分け方の表'!$G$4:$G$23,P2597)&amp;""))</f>
        <v/>
      </c>
      <c r="R2597" s="39">
        <f>IF(L2597&lt;&gt;1,"",IF((F2597="収入")*(G2597="給与")*(E2597&lt;&gt;"")*(COUNTIFS('分け方の表'!$J$4:$J$13,E2597)&gt;0),INDEX('分け方の表'!$K$4:$K$13,MATCH(E2597,'分け方の表'!$J$4:$J$13,0))&amp;"",IFERROR(INDEX('分け方の表'!$C$4:$C$103,MATCH(F2597&amp;"|"&amp;G2597,'分け方の表'!$D$4:$D$103,0))&amp;"",IFERROR(INDEX('分け方の表'!$C$4:$C$103,MATCH(F2597&amp;"|（ほか全部）",'分け方の表'!$D$4:$D$103,0))&amp;"","未分類"))))</f>
        <v/>
      </c>
      <c r="S2597" s="39">
        <f>IF(L2597&lt;&gt;1,"",IF(N2597=1,"",IF(IF(O2597&gt;0,INDEX('分け方の表'!$N$4:$N$53,O2597)&amp;"","")&lt;&gt;"",IF(INDEX('分け方の表'!$N$4:$N$53,O2597)="（数えない）","",INDEX('分け方の表'!$N$4:$N$53,O2597)&amp;""),IF(I2597&amp;""="1",IF((Q2597&lt;&gt;"")*(D2597&lt;0)*(IFERROR(INDEX('入力'!$E$30:$E$88,MATCH(Q2597,'入力'!$A$30:$A$88,0)),"")="貯める・増やす"),Q2597,""),IF(A2597&amp;""="0","",IF(Q2597&lt;&gt;"",Q2597,R2597))))))</f>
        <v/>
      </c>
      <c r="T2597" s="56">
        <f>IF(S2597="","",IF(IFERROR(INDEX('入力'!$E$30:$E$88,MATCH(S2597,'入力'!$A$30:$A$88,0)),"")="入るお金",D2597,-D2597))</f>
        <v/>
      </c>
      <c r="U2597" s="39">
        <f>IF(L2597="","",IF(L2597&lt;&gt;1,"見出しなど",IF(N2597=1,"重なり",IF(S2597="",IF(O2597&gt;0,"数えない（直した）",IF(I2597&amp;""="1","振替",IF(A2597&amp;""="0","計算対象外","数えない"))),IF(COUNTIFS('入力'!$A$30:$A$88,S2597)=0,"一覧にない費目",IF(O2597&gt;0,"直した",IF(S2597="未分類","未分類","OK")))))))</f>
        <v/>
      </c>
    </row>
    <row r="2598">
      <c r="A2598" s="40" t="n"/>
      <c r="B2598" s="34" t="n"/>
      <c r="C2598" s="35" t="n"/>
      <c r="D2598" s="36" t="n"/>
      <c r="E2598" s="35" t="n"/>
      <c r="F2598" s="35" t="n"/>
      <c r="G2598" s="35" t="n"/>
      <c r="H2598" s="35" t="n"/>
      <c r="I2598" s="40" t="n"/>
      <c r="J2598" s="35" t="n"/>
      <c r="L2598" s="39">
        <f>IF(B2598="","",IFERROR(YEAR(B2598)*0+D2598*0+1,0))</f>
        <v/>
      </c>
      <c r="M2598" s="55">
        <f>IF(L2598&lt;&gt;1,"",IF(O2598&gt;0,IF(INDEX('分け方の表'!$O$4:$O$53,O2598)&lt;&gt;"",DATE(YEAR(INDEX('分け方の表'!$O$4:$O$53,O2598)),MONTH(INDEX('分け方の表'!$O$4:$O$53,O2598)),1),DATE(YEAR(B2598),MONTH(B2598),1)),DATE(YEAR(B2598),MONTH(B2598),1)))</f>
        <v/>
      </c>
      <c r="N2598" s="39">
        <f>IF(L2598&lt;&gt;1,"",IF(J2598="",0,IF(COUNTIFS($J$4:J2598,J2598)&gt;1,1,0)))</f>
        <v/>
      </c>
      <c r="O2598" s="39">
        <f>IF(L2598&lt;&gt;1,"",IF(J2598="",0,IFERROR(MATCH(J2598,'分け方の表'!$M$4:$M$53,0),0)))</f>
        <v/>
      </c>
      <c r="P2598" s="39">
        <f>IF(L2598&lt;&gt;1,"",IF(SUMPRODUCT((COUNTIFS(C2598,"*"&amp;'分け方の表'!$F$4:$F$23&amp;"*")&gt;0)*('分け方の表'!$F$4:$F$23&lt;&gt;"")*'分け方の表'!$I$4:$I$23)=0,99,1+COUNTIFS('分け方の表'!$I$4:$I$23,"&gt;"&amp;SUMPRODUCT((COUNTIFS(C2598,"*"&amp;'分け方の表'!$F$4:$F$23&amp;"*")&gt;0)*('分け方の表'!$F$4:$F$23&lt;&gt;"")*'分け方の表'!$I$4:$I$23))))</f>
        <v/>
      </c>
      <c r="Q2598" s="39">
        <f>IF(L2598&lt;&gt;1,"",IF(P2598&gt;=99,"",INDEX('分け方の表'!$G$4:$G$23,P2598)&amp;""))</f>
        <v/>
      </c>
      <c r="R2598" s="39">
        <f>IF(L2598&lt;&gt;1,"",IF((F2598="収入")*(G2598="給与")*(E2598&lt;&gt;"")*(COUNTIFS('分け方の表'!$J$4:$J$13,E2598)&gt;0),INDEX('分け方の表'!$K$4:$K$13,MATCH(E2598,'分け方の表'!$J$4:$J$13,0))&amp;"",IFERROR(INDEX('分け方の表'!$C$4:$C$103,MATCH(F2598&amp;"|"&amp;G2598,'分け方の表'!$D$4:$D$103,0))&amp;"",IFERROR(INDEX('分け方の表'!$C$4:$C$103,MATCH(F2598&amp;"|（ほか全部）",'分け方の表'!$D$4:$D$103,0))&amp;"","未分類"))))</f>
        <v/>
      </c>
      <c r="S2598" s="39">
        <f>IF(L2598&lt;&gt;1,"",IF(N2598=1,"",IF(IF(O2598&gt;0,INDEX('分け方の表'!$N$4:$N$53,O2598)&amp;"","")&lt;&gt;"",IF(INDEX('分け方の表'!$N$4:$N$53,O2598)="（数えない）","",INDEX('分け方の表'!$N$4:$N$53,O2598)&amp;""),IF(I2598&amp;""="1",IF((Q2598&lt;&gt;"")*(D2598&lt;0)*(IFERROR(INDEX('入力'!$E$30:$E$88,MATCH(Q2598,'入力'!$A$30:$A$88,0)),"")="貯める・増やす"),Q2598,""),IF(A2598&amp;""="0","",IF(Q2598&lt;&gt;"",Q2598,R2598))))))</f>
        <v/>
      </c>
      <c r="T2598" s="56">
        <f>IF(S2598="","",IF(IFERROR(INDEX('入力'!$E$30:$E$88,MATCH(S2598,'入力'!$A$30:$A$88,0)),"")="入るお金",D2598,-D2598))</f>
        <v/>
      </c>
      <c r="U2598" s="39">
        <f>IF(L2598="","",IF(L2598&lt;&gt;1,"見出しなど",IF(N2598=1,"重なり",IF(S2598="",IF(O2598&gt;0,"数えない（直した）",IF(I2598&amp;""="1","振替",IF(A2598&amp;""="0","計算対象外","数えない"))),IF(COUNTIFS('入力'!$A$30:$A$88,S2598)=0,"一覧にない費目",IF(O2598&gt;0,"直した",IF(S2598="未分類","未分類","OK")))))))</f>
        <v/>
      </c>
    </row>
    <row r="2599">
      <c r="A2599" s="40" t="n"/>
      <c r="B2599" s="34" t="n"/>
      <c r="C2599" s="35" t="n"/>
      <c r="D2599" s="36" t="n"/>
      <c r="E2599" s="35" t="n"/>
      <c r="F2599" s="35" t="n"/>
      <c r="G2599" s="35" t="n"/>
      <c r="H2599" s="35" t="n"/>
      <c r="I2599" s="40" t="n"/>
      <c r="J2599" s="35" t="n"/>
      <c r="L2599" s="39">
        <f>IF(B2599="","",IFERROR(YEAR(B2599)*0+D2599*0+1,0))</f>
        <v/>
      </c>
      <c r="M2599" s="55">
        <f>IF(L2599&lt;&gt;1,"",IF(O2599&gt;0,IF(INDEX('分け方の表'!$O$4:$O$53,O2599)&lt;&gt;"",DATE(YEAR(INDEX('分け方の表'!$O$4:$O$53,O2599)),MONTH(INDEX('分け方の表'!$O$4:$O$53,O2599)),1),DATE(YEAR(B2599),MONTH(B2599),1)),DATE(YEAR(B2599),MONTH(B2599),1)))</f>
        <v/>
      </c>
      <c r="N2599" s="39">
        <f>IF(L2599&lt;&gt;1,"",IF(J2599="",0,IF(COUNTIFS($J$4:J2599,J2599)&gt;1,1,0)))</f>
        <v/>
      </c>
      <c r="O2599" s="39">
        <f>IF(L2599&lt;&gt;1,"",IF(J2599="",0,IFERROR(MATCH(J2599,'分け方の表'!$M$4:$M$53,0),0)))</f>
        <v/>
      </c>
      <c r="P2599" s="39">
        <f>IF(L2599&lt;&gt;1,"",IF(SUMPRODUCT((COUNTIFS(C2599,"*"&amp;'分け方の表'!$F$4:$F$23&amp;"*")&gt;0)*('分け方の表'!$F$4:$F$23&lt;&gt;"")*'分け方の表'!$I$4:$I$23)=0,99,1+COUNTIFS('分け方の表'!$I$4:$I$23,"&gt;"&amp;SUMPRODUCT((COUNTIFS(C2599,"*"&amp;'分け方の表'!$F$4:$F$23&amp;"*")&gt;0)*('分け方の表'!$F$4:$F$23&lt;&gt;"")*'分け方の表'!$I$4:$I$23))))</f>
        <v/>
      </c>
      <c r="Q2599" s="39">
        <f>IF(L2599&lt;&gt;1,"",IF(P2599&gt;=99,"",INDEX('分け方の表'!$G$4:$G$23,P2599)&amp;""))</f>
        <v/>
      </c>
      <c r="R2599" s="39">
        <f>IF(L2599&lt;&gt;1,"",IF((F2599="収入")*(G2599="給与")*(E2599&lt;&gt;"")*(COUNTIFS('分け方の表'!$J$4:$J$13,E2599)&gt;0),INDEX('分け方の表'!$K$4:$K$13,MATCH(E2599,'分け方の表'!$J$4:$J$13,0))&amp;"",IFERROR(INDEX('分け方の表'!$C$4:$C$103,MATCH(F2599&amp;"|"&amp;G2599,'分け方の表'!$D$4:$D$103,0))&amp;"",IFERROR(INDEX('分け方の表'!$C$4:$C$103,MATCH(F2599&amp;"|（ほか全部）",'分け方の表'!$D$4:$D$103,0))&amp;"","未分類"))))</f>
        <v/>
      </c>
      <c r="S2599" s="39">
        <f>IF(L2599&lt;&gt;1,"",IF(N2599=1,"",IF(IF(O2599&gt;0,INDEX('分け方の表'!$N$4:$N$53,O2599)&amp;"","")&lt;&gt;"",IF(INDEX('分け方の表'!$N$4:$N$53,O2599)="（数えない）","",INDEX('分け方の表'!$N$4:$N$53,O2599)&amp;""),IF(I2599&amp;""="1",IF((Q2599&lt;&gt;"")*(D2599&lt;0)*(IFERROR(INDEX('入力'!$E$30:$E$88,MATCH(Q2599,'入力'!$A$30:$A$88,0)),"")="貯める・増やす"),Q2599,""),IF(A2599&amp;""="0","",IF(Q2599&lt;&gt;"",Q2599,R2599))))))</f>
        <v/>
      </c>
      <c r="T2599" s="56">
        <f>IF(S2599="","",IF(IFERROR(INDEX('入力'!$E$30:$E$88,MATCH(S2599,'入力'!$A$30:$A$88,0)),"")="入るお金",D2599,-D2599))</f>
        <v/>
      </c>
      <c r="U2599" s="39">
        <f>IF(L2599="","",IF(L2599&lt;&gt;1,"見出しなど",IF(N2599=1,"重なり",IF(S2599="",IF(O2599&gt;0,"数えない（直した）",IF(I2599&amp;""="1","振替",IF(A2599&amp;""="0","計算対象外","数えない"))),IF(COUNTIFS('入力'!$A$30:$A$88,S2599)=0,"一覧にない費目",IF(O2599&gt;0,"直した",IF(S2599="未分類","未分類","OK")))))))</f>
        <v/>
      </c>
    </row>
    <row r="2600">
      <c r="A2600" s="40" t="n"/>
      <c r="B2600" s="34" t="n"/>
      <c r="C2600" s="35" t="n"/>
      <c r="D2600" s="36" t="n"/>
      <c r="E2600" s="35" t="n"/>
      <c r="F2600" s="35" t="n"/>
      <c r="G2600" s="35" t="n"/>
      <c r="H2600" s="35" t="n"/>
      <c r="I2600" s="40" t="n"/>
      <c r="J2600" s="35" t="n"/>
      <c r="L2600" s="39">
        <f>IF(B2600="","",IFERROR(YEAR(B2600)*0+D2600*0+1,0))</f>
        <v/>
      </c>
      <c r="M2600" s="55">
        <f>IF(L2600&lt;&gt;1,"",IF(O2600&gt;0,IF(INDEX('分け方の表'!$O$4:$O$53,O2600)&lt;&gt;"",DATE(YEAR(INDEX('分け方の表'!$O$4:$O$53,O2600)),MONTH(INDEX('分け方の表'!$O$4:$O$53,O2600)),1),DATE(YEAR(B2600),MONTH(B2600),1)),DATE(YEAR(B2600),MONTH(B2600),1)))</f>
        <v/>
      </c>
      <c r="N2600" s="39">
        <f>IF(L2600&lt;&gt;1,"",IF(J2600="",0,IF(COUNTIFS($J$4:J2600,J2600)&gt;1,1,0)))</f>
        <v/>
      </c>
      <c r="O2600" s="39">
        <f>IF(L2600&lt;&gt;1,"",IF(J2600="",0,IFERROR(MATCH(J2600,'分け方の表'!$M$4:$M$53,0),0)))</f>
        <v/>
      </c>
      <c r="P2600" s="39">
        <f>IF(L2600&lt;&gt;1,"",IF(SUMPRODUCT((COUNTIFS(C2600,"*"&amp;'分け方の表'!$F$4:$F$23&amp;"*")&gt;0)*('分け方の表'!$F$4:$F$23&lt;&gt;"")*'分け方の表'!$I$4:$I$23)=0,99,1+COUNTIFS('分け方の表'!$I$4:$I$23,"&gt;"&amp;SUMPRODUCT((COUNTIFS(C2600,"*"&amp;'分け方の表'!$F$4:$F$23&amp;"*")&gt;0)*('分け方の表'!$F$4:$F$23&lt;&gt;"")*'分け方の表'!$I$4:$I$23))))</f>
        <v/>
      </c>
      <c r="Q2600" s="39">
        <f>IF(L2600&lt;&gt;1,"",IF(P2600&gt;=99,"",INDEX('分け方の表'!$G$4:$G$23,P2600)&amp;""))</f>
        <v/>
      </c>
      <c r="R2600" s="39">
        <f>IF(L2600&lt;&gt;1,"",IF((F2600="収入")*(G2600="給与")*(E2600&lt;&gt;"")*(COUNTIFS('分け方の表'!$J$4:$J$13,E2600)&gt;0),INDEX('分け方の表'!$K$4:$K$13,MATCH(E2600,'分け方の表'!$J$4:$J$13,0))&amp;"",IFERROR(INDEX('分け方の表'!$C$4:$C$103,MATCH(F2600&amp;"|"&amp;G2600,'分け方の表'!$D$4:$D$103,0))&amp;"",IFERROR(INDEX('分け方の表'!$C$4:$C$103,MATCH(F2600&amp;"|（ほか全部）",'分け方の表'!$D$4:$D$103,0))&amp;"","未分類"))))</f>
        <v/>
      </c>
      <c r="S2600" s="39">
        <f>IF(L2600&lt;&gt;1,"",IF(N2600=1,"",IF(IF(O2600&gt;0,INDEX('分け方の表'!$N$4:$N$53,O2600)&amp;"","")&lt;&gt;"",IF(INDEX('分け方の表'!$N$4:$N$53,O2600)="（数えない）","",INDEX('分け方の表'!$N$4:$N$53,O2600)&amp;""),IF(I2600&amp;""="1",IF((Q2600&lt;&gt;"")*(D2600&lt;0)*(IFERROR(INDEX('入力'!$E$30:$E$88,MATCH(Q2600,'入力'!$A$30:$A$88,0)),"")="貯める・増やす"),Q2600,""),IF(A2600&amp;""="0","",IF(Q2600&lt;&gt;"",Q2600,R2600))))))</f>
        <v/>
      </c>
      <c r="T2600" s="56">
        <f>IF(S2600="","",IF(IFERROR(INDEX('入力'!$E$30:$E$88,MATCH(S2600,'入力'!$A$30:$A$88,0)),"")="入るお金",D2600,-D2600))</f>
        <v/>
      </c>
      <c r="U2600" s="39">
        <f>IF(L2600="","",IF(L2600&lt;&gt;1,"見出しなど",IF(N2600=1,"重なり",IF(S2600="",IF(O2600&gt;0,"数えない（直した）",IF(I2600&amp;""="1","振替",IF(A2600&amp;""="0","計算対象外","数えない"))),IF(COUNTIFS('入力'!$A$30:$A$88,S2600)=0,"一覧にない費目",IF(O2600&gt;0,"直した",IF(S2600="未分類","未分類","OK")))))))</f>
        <v/>
      </c>
    </row>
    <row r="2601">
      <c r="A2601" s="40" t="n"/>
      <c r="B2601" s="34" t="n"/>
      <c r="C2601" s="35" t="n"/>
      <c r="D2601" s="36" t="n"/>
      <c r="E2601" s="35" t="n"/>
      <c r="F2601" s="35" t="n"/>
      <c r="G2601" s="35" t="n"/>
      <c r="H2601" s="35" t="n"/>
      <c r="I2601" s="40" t="n"/>
      <c r="J2601" s="35" t="n"/>
      <c r="L2601" s="39">
        <f>IF(B2601="","",IFERROR(YEAR(B2601)*0+D2601*0+1,0))</f>
        <v/>
      </c>
      <c r="M2601" s="55">
        <f>IF(L2601&lt;&gt;1,"",IF(O2601&gt;0,IF(INDEX('分け方の表'!$O$4:$O$53,O2601)&lt;&gt;"",DATE(YEAR(INDEX('分け方の表'!$O$4:$O$53,O2601)),MONTH(INDEX('分け方の表'!$O$4:$O$53,O2601)),1),DATE(YEAR(B2601),MONTH(B2601),1)),DATE(YEAR(B2601),MONTH(B2601),1)))</f>
        <v/>
      </c>
      <c r="N2601" s="39">
        <f>IF(L2601&lt;&gt;1,"",IF(J2601="",0,IF(COUNTIFS($J$4:J2601,J2601)&gt;1,1,0)))</f>
        <v/>
      </c>
      <c r="O2601" s="39">
        <f>IF(L2601&lt;&gt;1,"",IF(J2601="",0,IFERROR(MATCH(J2601,'分け方の表'!$M$4:$M$53,0),0)))</f>
        <v/>
      </c>
      <c r="P2601" s="39">
        <f>IF(L2601&lt;&gt;1,"",IF(SUMPRODUCT((COUNTIFS(C2601,"*"&amp;'分け方の表'!$F$4:$F$23&amp;"*")&gt;0)*('分け方の表'!$F$4:$F$23&lt;&gt;"")*'分け方の表'!$I$4:$I$23)=0,99,1+COUNTIFS('分け方の表'!$I$4:$I$23,"&gt;"&amp;SUMPRODUCT((COUNTIFS(C2601,"*"&amp;'分け方の表'!$F$4:$F$23&amp;"*")&gt;0)*('分け方の表'!$F$4:$F$23&lt;&gt;"")*'分け方の表'!$I$4:$I$23))))</f>
        <v/>
      </c>
      <c r="Q2601" s="39">
        <f>IF(L2601&lt;&gt;1,"",IF(P2601&gt;=99,"",INDEX('分け方の表'!$G$4:$G$23,P2601)&amp;""))</f>
        <v/>
      </c>
      <c r="R2601" s="39">
        <f>IF(L2601&lt;&gt;1,"",IF((F2601="収入")*(G2601="給与")*(E2601&lt;&gt;"")*(COUNTIFS('分け方の表'!$J$4:$J$13,E2601)&gt;0),INDEX('分け方の表'!$K$4:$K$13,MATCH(E2601,'分け方の表'!$J$4:$J$13,0))&amp;"",IFERROR(INDEX('分け方の表'!$C$4:$C$103,MATCH(F2601&amp;"|"&amp;G2601,'分け方の表'!$D$4:$D$103,0))&amp;"",IFERROR(INDEX('分け方の表'!$C$4:$C$103,MATCH(F2601&amp;"|（ほか全部）",'分け方の表'!$D$4:$D$103,0))&amp;"","未分類"))))</f>
        <v/>
      </c>
      <c r="S2601" s="39">
        <f>IF(L2601&lt;&gt;1,"",IF(N2601=1,"",IF(IF(O2601&gt;0,INDEX('分け方の表'!$N$4:$N$53,O2601)&amp;"","")&lt;&gt;"",IF(INDEX('分け方の表'!$N$4:$N$53,O2601)="（数えない）","",INDEX('分け方の表'!$N$4:$N$53,O2601)&amp;""),IF(I2601&amp;""="1",IF((Q2601&lt;&gt;"")*(D2601&lt;0)*(IFERROR(INDEX('入力'!$E$30:$E$88,MATCH(Q2601,'入力'!$A$30:$A$88,0)),"")="貯める・増やす"),Q2601,""),IF(A2601&amp;""="0","",IF(Q2601&lt;&gt;"",Q2601,R2601))))))</f>
        <v/>
      </c>
      <c r="T2601" s="56">
        <f>IF(S2601="","",IF(IFERROR(INDEX('入力'!$E$30:$E$88,MATCH(S2601,'入力'!$A$30:$A$88,0)),"")="入るお金",D2601,-D2601))</f>
        <v/>
      </c>
      <c r="U2601" s="39">
        <f>IF(L2601="","",IF(L2601&lt;&gt;1,"見出しなど",IF(N2601=1,"重なり",IF(S2601="",IF(O2601&gt;0,"数えない（直した）",IF(I2601&amp;""="1","振替",IF(A2601&amp;""="0","計算対象外","数えない"))),IF(COUNTIFS('入力'!$A$30:$A$88,S2601)=0,"一覧にない費目",IF(O2601&gt;0,"直した",IF(S2601="未分類","未分類","OK")))))))</f>
        <v/>
      </c>
    </row>
    <row r="2602">
      <c r="A2602" s="40" t="n"/>
      <c r="B2602" s="34" t="n"/>
      <c r="C2602" s="35" t="n"/>
      <c r="D2602" s="36" t="n"/>
      <c r="E2602" s="35" t="n"/>
      <c r="F2602" s="35" t="n"/>
      <c r="G2602" s="35" t="n"/>
      <c r="H2602" s="35" t="n"/>
      <c r="I2602" s="40" t="n"/>
      <c r="J2602" s="35" t="n"/>
      <c r="L2602" s="39">
        <f>IF(B2602="","",IFERROR(YEAR(B2602)*0+D2602*0+1,0))</f>
        <v/>
      </c>
      <c r="M2602" s="55">
        <f>IF(L2602&lt;&gt;1,"",IF(O2602&gt;0,IF(INDEX('分け方の表'!$O$4:$O$53,O2602)&lt;&gt;"",DATE(YEAR(INDEX('分け方の表'!$O$4:$O$53,O2602)),MONTH(INDEX('分け方の表'!$O$4:$O$53,O2602)),1),DATE(YEAR(B2602),MONTH(B2602),1)),DATE(YEAR(B2602),MONTH(B2602),1)))</f>
        <v/>
      </c>
      <c r="N2602" s="39">
        <f>IF(L2602&lt;&gt;1,"",IF(J2602="",0,IF(COUNTIFS($J$4:J2602,J2602)&gt;1,1,0)))</f>
        <v/>
      </c>
      <c r="O2602" s="39">
        <f>IF(L2602&lt;&gt;1,"",IF(J2602="",0,IFERROR(MATCH(J2602,'分け方の表'!$M$4:$M$53,0),0)))</f>
        <v/>
      </c>
      <c r="P2602" s="39">
        <f>IF(L2602&lt;&gt;1,"",IF(SUMPRODUCT((COUNTIFS(C2602,"*"&amp;'分け方の表'!$F$4:$F$23&amp;"*")&gt;0)*('分け方の表'!$F$4:$F$23&lt;&gt;"")*'分け方の表'!$I$4:$I$23)=0,99,1+COUNTIFS('分け方の表'!$I$4:$I$23,"&gt;"&amp;SUMPRODUCT((COUNTIFS(C2602,"*"&amp;'分け方の表'!$F$4:$F$23&amp;"*")&gt;0)*('分け方の表'!$F$4:$F$23&lt;&gt;"")*'分け方の表'!$I$4:$I$23))))</f>
        <v/>
      </c>
      <c r="Q2602" s="39">
        <f>IF(L2602&lt;&gt;1,"",IF(P2602&gt;=99,"",INDEX('分け方の表'!$G$4:$G$23,P2602)&amp;""))</f>
        <v/>
      </c>
      <c r="R2602" s="39">
        <f>IF(L2602&lt;&gt;1,"",IF((F2602="収入")*(G2602="給与")*(E2602&lt;&gt;"")*(COUNTIFS('分け方の表'!$J$4:$J$13,E2602)&gt;0),INDEX('分け方の表'!$K$4:$K$13,MATCH(E2602,'分け方の表'!$J$4:$J$13,0))&amp;"",IFERROR(INDEX('分け方の表'!$C$4:$C$103,MATCH(F2602&amp;"|"&amp;G2602,'分け方の表'!$D$4:$D$103,0))&amp;"",IFERROR(INDEX('分け方の表'!$C$4:$C$103,MATCH(F2602&amp;"|（ほか全部）",'分け方の表'!$D$4:$D$103,0))&amp;"","未分類"))))</f>
        <v/>
      </c>
      <c r="S2602" s="39">
        <f>IF(L2602&lt;&gt;1,"",IF(N2602=1,"",IF(IF(O2602&gt;0,INDEX('分け方の表'!$N$4:$N$53,O2602)&amp;"","")&lt;&gt;"",IF(INDEX('分け方の表'!$N$4:$N$53,O2602)="（数えない）","",INDEX('分け方の表'!$N$4:$N$53,O2602)&amp;""),IF(I2602&amp;""="1",IF((Q2602&lt;&gt;"")*(D2602&lt;0)*(IFERROR(INDEX('入力'!$E$30:$E$88,MATCH(Q2602,'入力'!$A$30:$A$88,0)),"")="貯める・増やす"),Q2602,""),IF(A2602&amp;""="0","",IF(Q2602&lt;&gt;"",Q2602,R2602))))))</f>
        <v/>
      </c>
      <c r="T2602" s="56">
        <f>IF(S2602="","",IF(IFERROR(INDEX('入力'!$E$30:$E$88,MATCH(S2602,'入力'!$A$30:$A$88,0)),"")="入るお金",D2602,-D2602))</f>
        <v/>
      </c>
      <c r="U2602" s="39">
        <f>IF(L2602="","",IF(L2602&lt;&gt;1,"見出しなど",IF(N2602=1,"重なり",IF(S2602="",IF(O2602&gt;0,"数えない（直した）",IF(I2602&amp;""="1","振替",IF(A2602&amp;""="0","計算対象外","数えない"))),IF(COUNTIFS('入力'!$A$30:$A$88,S2602)=0,"一覧にない費目",IF(O2602&gt;0,"直した",IF(S2602="未分類","未分類","OK")))))))</f>
        <v/>
      </c>
    </row>
    <row r="2603">
      <c r="A2603" s="40" t="n"/>
      <c r="B2603" s="34" t="n"/>
      <c r="C2603" s="35" t="n"/>
      <c r="D2603" s="36" t="n"/>
      <c r="E2603" s="35" t="n"/>
      <c r="F2603" s="35" t="n"/>
      <c r="G2603" s="35" t="n"/>
      <c r="H2603" s="35" t="n"/>
      <c r="I2603" s="40" t="n"/>
      <c r="J2603" s="35" t="n"/>
      <c r="L2603" s="39">
        <f>IF(B2603="","",IFERROR(YEAR(B2603)*0+D2603*0+1,0))</f>
        <v/>
      </c>
      <c r="M2603" s="55">
        <f>IF(L2603&lt;&gt;1,"",IF(O2603&gt;0,IF(INDEX('分け方の表'!$O$4:$O$53,O2603)&lt;&gt;"",DATE(YEAR(INDEX('分け方の表'!$O$4:$O$53,O2603)),MONTH(INDEX('分け方の表'!$O$4:$O$53,O2603)),1),DATE(YEAR(B2603),MONTH(B2603),1)),DATE(YEAR(B2603),MONTH(B2603),1)))</f>
        <v/>
      </c>
      <c r="N2603" s="39">
        <f>IF(L2603&lt;&gt;1,"",IF(J2603="",0,IF(COUNTIFS($J$4:J2603,J2603)&gt;1,1,0)))</f>
        <v/>
      </c>
      <c r="O2603" s="39">
        <f>IF(L2603&lt;&gt;1,"",IF(J2603="",0,IFERROR(MATCH(J2603,'分け方の表'!$M$4:$M$53,0),0)))</f>
        <v/>
      </c>
      <c r="P2603" s="39">
        <f>IF(L2603&lt;&gt;1,"",IF(SUMPRODUCT((COUNTIFS(C2603,"*"&amp;'分け方の表'!$F$4:$F$23&amp;"*")&gt;0)*('分け方の表'!$F$4:$F$23&lt;&gt;"")*'分け方の表'!$I$4:$I$23)=0,99,1+COUNTIFS('分け方の表'!$I$4:$I$23,"&gt;"&amp;SUMPRODUCT((COUNTIFS(C2603,"*"&amp;'分け方の表'!$F$4:$F$23&amp;"*")&gt;0)*('分け方の表'!$F$4:$F$23&lt;&gt;"")*'分け方の表'!$I$4:$I$23))))</f>
        <v/>
      </c>
      <c r="Q2603" s="39">
        <f>IF(L2603&lt;&gt;1,"",IF(P2603&gt;=99,"",INDEX('分け方の表'!$G$4:$G$23,P2603)&amp;""))</f>
        <v/>
      </c>
      <c r="R2603" s="39">
        <f>IF(L2603&lt;&gt;1,"",IF((F2603="収入")*(G2603="給与")*(E2603&lt;&gt;"")*(COUNTIFS('分け方の表'!$J$4:$J$13,E2603)&gt;0),INDEX('分け方の表'!$K$4:$K$13,MATCH(E2603,'分け方の表'!$J$4:$J$13,0))&amp;"",IFERROR(INDEX('分け方の表'!$C$4:$C$103,MATCH(F2603&amp;"|"&amp;G2603,'分け方の表'!$D$4:$D$103,0))&amp;"",IFERROR(INDEX('分け方の表'!$C$4:$C$103,MATCH(F2603&amp;"|（ほか全部）",'分け方の表'!$D$4:$D$103,0))&amp;"","未分類"))))</f>
        <v/>
      </c>
      <c r="S2603" s="39">
        <f>IF(L2603&lt;&gt;1,"",IF(N2603=1,"",IF(IF(O2603&gt;0,INDEX('分け方の表'!$N$4:$N$53,O2603)&amp;"","")&lt;&gt;"",IF(INDEX('分け方の表'!$N$4:$N$53,O2603)="（数えない）","",INDEX('分け方の表'!$N$4:$N$53,O2603)&amp;""),IF(I2603&amp;""="1",IF((Q2603&lt;&gt;"")*(D2603&lt;0)*(IFERROR(INDEX('入力'!$E$30:$E$88,MATCH(Q2603,'入力'!$A$30:$A$88,0)),"")="貯める・増やす"),Q2603,""),IF(A2603&amp;""="0","",IF(Q2603&lt;&gt;"",Q2603,R2603))))))</f>
        <v/>
      </c>
      <c r="T2603" s="56">
        <f>IF(S2603="","",IF(IFERROR(INDEX('入力'!$E$30:$E$88,MATCH(S2603,'入力'!$A$30:$A$88,0)),"")="入るお金",D2603,-D2603))</f>
        <v/>
      </c>
      <c r="U2603" s="39">
        <f>IF(L2603="","",IF(L2603&lt;&gt;1,"見出しなど",IF(N2603=1,"重なり",IF(S2603="",IF(O2603&gt;0,"数えない（直した）",IF(I2603&amp;""="1","振替",IF(A2603&amp;""="0","計算対象外","数えない"))),IF(COUNTIFS('入力'!$A$30:$A$88,S2603)=0,"一覧にない費目",IF(O2603&gt;0,"直した",IF(S2603="未分類","未分類","OK")))))))</f>
        <v/>
      </c>
    </row>
    <row r="2604">
      <c r="A2604" s="40" t="n"/>
      <c r="B2604" s="34" t="n"/>
      <c r="C2604" s="35" t="n"/>
      <c r="D2604" s="36" t="n"/>
      <c r="E2604" s="35" t="n"/>
      <c r="F2604" s="35" t="n"/>
      <c r="G2604" s="35" t="n"/>
      <c r="H2604" s="35" t="n"/>
      <c r="I2604" s="40" t="n"/>
      <c r="J2604" s="35" t="n"/>
      <c r="L2604" s="39">
        <f>IF(B2604="","",IFERROR(YEAR(B2604)*0+D2604*0+1,0))</f>
        <v/>
      </c>
      <c r="M2604" s="55">
        <f>IF(L2604&lt;&gt;1,"",IF(O2604&gt;0,IF(INDEX('分け方の表'!$O$4:$O$53,O2604)&lt;&gt;"",DATE(YEAR(INDEX('分け方の表'!$O$4:$O$53,O2604)),MONTH(INDEX('分け方の表'!$O$4:$O$53,O2604)),1),DATE(YEAR(B2604),MONTH(B2604),1)),DATE(YEAR(B2604),MONTH(B2604),1)))</f>
        <v/>
      </c>
      <c r="N2604" s="39">
        <f>IF(L2604&lt;&gt;1,"",IF(J2604="",0,IF(COUNTIFS($J$4:J2604,J2604)&gt;1,1,0)))</f>
        <v/>
      </c>
      <c r="O2604" s="39">
        <f>IF(L2604&lt;&gt;1,"",IF(J2604="",0,IFERROR(MATCH(J2604,'分け方の表'!$M$4:$M$53,0),0)))</f>
        <v/>
      </c>
      <c r="P2604" s="39">
        <f>IF(L2604&lt;&gt;1,"",IF(SUMPRODUCT((COUNTIFS(C2604,"*"&amp;'分け方の表'!$F$4:$F$23&amp;"*")&gt;0)*('分け方の表'!$F$4:$F$23&lt;&gt;"")*'分け方の表'!$I$4:$I$23)=0,99,1+COUNTIFS('分け方の表'!$I$4:$I$23,"&gt;"&amp;SUMPRODUCT((COUNTIFS(C2604,"*"&amp;'分け方の表'!$F$4:$F$23&amp;"*")&gt;0)*('分け方の表'!$F$4:$F$23&lt;&gt;"")*'分け方の表'!$I$4:$I$23))))</f>
        <v/>
      </c>
      <c r="Q2604" s="39">
        <f>IF(L2604&lt;&gt;1,"",IF(P2604&gt;=99,"",INDEX('分け方の表'!$G$4:$G$23,P2604)&amp;""))</f>
        <v/>
      </c>
      <c r="R2604" s="39">
        <f>IF(L2604&lt;&gt;1,"",IF((F2604="収入")*(G2604="給与")*(E2604&lt;&gt;"")*(COUNTIFS('分け方の表'!$J$4:$J$13,E2604)&gt;0),INDEX('分け方の表'!$K$4:$K$13,MATCH(E2604,'分け方の表'!$J$4:$J$13,0))&amp;"",IFERROR(INDEX('分け方の表'!$C$4:$C$103,MATCH(F2604&amp;"|"&amp;G2604,'分け方の表'!$D$4:$D$103,0))&amp;"",IFERROR(INDEX('分け方の表'!$C$4:$C$103,MATCH(F2604&amp;"|（ほか全部）",'分け方の表'!$D$4:$D$103,0))&amp;"","未分類"))))</f>
        <v/>
      </c>
      <c r="S2604" s="39">
        <f>IF(L2604&lt;&gt;1,"",IF(N2604=1,"",IF(IF(O2604&gt;0,INDEX('分け方の表'!$N$4:$N$53,O2604)&amp;"","")&lt;&gt;"",IF(INDEX('分け方の表'!$N$4:$N$53,O2604)="（数えない）","",INDEX('分け方の表'!$N$4:$N$53,O2604)&amp;""),IF(I2604&amp;""="1",IF((Q2604&lt;&gt;"")*(D2604&lt;0)*(IFERROR(INDEX('入力'!$E$30:$E$88,MATCH(Q2604,'入力'!$A$30:$A$88,0)),"")="貯める・増やす"),Q2604,""),IF(A2604&amp;""="0","",IF(Q2604&lt;&gt;"",Q2604,R2604))))))</f>
        <v/>
      </c>
      <c r="T2604" s="56">
        <f>IF(S2604="","",IF(IFERROR(INDEX('入力'!$E$30:$E$88,MATCH(S2604,'入力'!$A$30:$A$88,0)),"")="入るお金",D2604,-D2604))</f>
        <v/>
      </c>
      <c r="U2604" s="39">
        <f>IF(L2604="","",IF(L2604&lt;&gt;1,"見出しなど",IF(N2604=1,"重なり",IF(S2604="",IF(O2604&gt;0,"数えない（直した）",IF(I2604&amp;""="1","振替",IF(A2604&amp;""="0","計算対象外","数えない"))),IF(COUNTIFS('入力'!$A$30:$A$88,S2604)=0,"一覧にない費目",IF(O2604&gt;0,"直した",IF(S2604="未分類","未分類","OK")))))))</f>
        <v/>
      </c>
    </row>
    <row r="2605">
      <c r="A2605" s="40" t="n"/>
      <c r="B2605" s="34" t="n"/>
      <c r="C2605" s="35" t="n"/>
      <c r="D2605" s="36" t="n"/>
      <c r="E2605" s="35" t="n"/>
      <c r="F2605" s="35" t="n"/>
      <c r="G2605" s="35" t="n"/>
      <c r="H2605" s="35" t="n"/>
      <c r="I2605" s="40" t="n"/>
      <c r="J2605" s="35" t="n"/>
      <c r="L2605" s="39">
        <f>IF(B2605="","",IFERROR(YEAR(B2605)*0+D2605*0+1,0))</f>
        <v/>
      </c>
      <c r="M2605" s="55">
        <f>IF(L2605&lt;&gt;1,"",IF(O2605&gt;0,IF(INDEX('分け方の表'!$O$4:$O$53,O2605)&lt;&gt;"",DATE(YEAR(INDEX('分け方の表'!$O$4:$O$53,O2605)),MONTH(INDEX('分け方の表'!$O$4:$O$53,O2605)),1),DATE(YEAR(B2605),MONTH(B2605),1)),DATE(YEAR(B2605),MONTH(B2605),1)))</f>
        <v/>
      </c>
      <c r="N2605" s="39">
        <f>IF(L2605&lt;&gt;1,"",IF(J2605="",0,IF(COUNTIFS($J$4:J2605,J2605)&gt;1,1,0)))</f>
        <v/>
      </c>
      <c r="O2605" s="39">
        <f>IF(L2605&lt;&gt;1,"",IF(J2605="",0,IFERROR(MATCH(J2605,'分け方の表'!$M$4:$M$53,0),0)))</f>
        <v/>
      </c>
      <c r="P2605" s="39">
        <f>IF(L2605&lt;&gt;1,"",IF(SUMPRODUCT((COUNTIFS(C2605,"*"&amp;'分け方の表'!$F$4:$F$23&amp;"*")&gt;0)*('分け方の表'!$F$4:$F$23&lt;&gt;"")*'分け方の表'!$I$4:$I$23)=0,99,1+COUNTIFS('分け方の表'!$I$4:$I$23,"&gt;"&amp;SUMPRODUCT((COUNTIFS(C2605,"*"&amp;'分け方の表'!$F$4:$F$23&amp;"*")&gt;0)*('分け方の表'!$F$4:$F$23&lt;&gt;"")*'分け方の表'!$I$4:$I$23))))</f>
        <v/>
      </c>
      <c r="Q2605" s="39">
        <f>IF(L2605&lt;&gt;1,"",IF(P2605&gt;=99,"",INDEX('分け方の表'!$G$4:$G$23,P2605)&amp;""))</f>
        <v/>
      </c>
      <c r="R2605" s="39">
        <f>IF(L2605&lt;&gt;1,"",IF((F2605="収入")*(G2605="給与")*(E2605&lt;&gt;"")*(COUNTIFS('分け方の表'!$J$4:$J$13,E2605)&gt;0),INDEX('分け方の表'!$K$4:$K$13,MATCH(E2605,'分け方の表'!$J$4:$J$13,0))&amp;"",IFERROR(INDEX('分け方の表'!$C$4:$C$103,MATCH(F2605&amp;"|"&amp;G2605,'分け方の表'!$D$4:$D$103,0))&amp;"",IFERROR(INDEX('分け方の表'!$C$4:$C$103,MATCH(F2605&amp;"|（ほか全部）",'分け方の表'!$D$4:$D$103,0))&amp;"","未分類"))))</f>
        <v/>
      </c>
      <c r="S2605" s="39">
        <f>IF(L2605&lt;&gt;1,"",IF(N2605=1,"",IF(IF(O2605&gt;0,INDEX('分け方の表'!$N$4:$N$53,O2605)&amp;"","")&lt;&gt;"",IF(INDEX('分け方の表'!$N$4:$N$53,O2605)="（数えない）","",INDEX('分け方の表'!$N$4:$N$53,O2605)&amp;""),IF(I2605&amp;""="1",IF((Q2605&lt;&gt;"")*(D2605&lt;0)*(IFERROR(INDEX('入力'!$E$30:$E$88,MATCH(Q2605,'入力'!$A$30:$A$88,0)),"")="貯める・増やす"),Q2605,""),IF(A2605&amp;""="0","",IF(Q2605&lt;&gt;"",Q2605,R2605))))))</f>
        <v/>
      </c>
      <c r="T2605" s="56">
        <f>IF(S2605="","",IF(IFERROR(INDEX('入力'!$E$30:$E$88,MATCH(S2605,'入力'!$A$30:$A$88,0)),"")="入るお金",D2605,-D2605))</f>
        <v/>
      </c>
      <c r="U2605" s="39">
        <f>IF(L2605="","",IF(L2605&lt;&gt;1,"見出しなど",IF(N2605=1,"重なり",IF(S2605="",IF(O2605&gt;0,"数えない（直した）",IF(I2605&amp;""="1","振替",IF(A2605&amp;""="0","計算対象外","数えない"))),IF(COUNTIFS('入力'!$A$30:$A$88,S2605)=0,"一覧にない費目",IF(O2605&gt;0,"直した",IF(S2605="未分類","未分類","OK")))))))</f>
        <v/>
      </c>
    </row>
    <row r="2606">
      <c r="A2606" s="40" t="n"/>
      <c r="B2606" s="34" t="n"/>
      <c r="C2606" s="35" t="n"/>
      <c r="D2606" s="36" t="n"/>
      <c r="E2606" s="35" t="n"/>
      <c r="F2606" s="35" t="n"/>
      <c r="G2606" s="35" t="n"/>
      <c r="H2606" s="35" t="n"/>
      <c r="I2606" s="40" t="n"/>
      <c r="J2606" s="35" t="n"/>
      <c r="L2606" s="39">
        <f>IF(B2606="","",IFERROR(YEAR(B2606)*0+D2606*0+1,0))</f>
        <v/>
      </c>
      <c r="M2606" s="55">
        <f>IF(L2606&lt;&gt;1,"",IF(O2606&gt;0,IF(INDEX('分け方の表'!$O$4:$O$53,O2606)&lt;&gt;"",DATE(YEAR(INDEX('分け方の表'!$O$4:$O$53,O2606)),MONTH(INDEX('分け方の表'!$O$4:$O$53,O2606)),1),DATE(YEAR(B2606),MONTH(B2606),1)),DATE(YEAR(B2606),MONTH(B2606),1)))</f>
        <v/>
      </c>
      <c r="N2606" s="39">
        <f>IF(L2606&lt;&gt;1,"",IF(J2606="",0,IF(COUNTIFS($J$4:J2606,J2606)&gt;1,1,0)))</f>
        <v/>
      </c>
      <c r="O2606" s="39">
        <f>IF(L2606&lt;&gt;1,"",IF(J2606="",0,IFERROR(MATCH(J2606,'分け方の表'!$M$4:$M$53,0),0)))</f>
        <v/>
      </c>
      <c r="P2606" s="39">
        <f>IF(L2606&lt;&gt;1,"",IF(SUMPRODUCT((COUNTIFS(C2606,"*"&amp;'分け方の表'!$F$4:$F$23&amp;"*")&gt;0)*('分け方の表'!$F$4:$F$23&lt;&gt;"")*'分け方の表'!$I$4:$I$23)=0,99,1+COUNTIFS('分け方の表'!$I$4:$I$23,"&gt;"&amp;SUMPRODUCT((COUNTIFS(C2606,"*"&amp;'分け方の表'!$F$4:$F$23&amp;"*")&gt;0)*('分け方の表'!$F$4:$F$23&lt;&gt;"")*'分け方の表'!$I$4:$I$23))))</f>
        <v/>
      </c>
      <c r="Q2606" s="39">
        <f>IF(L2606&lt;&gt;1,"",IF(P2606&gt;=99,"",INDEX('分け方の表'!$G$4:$G$23,P2606)&amp;""))</f>
        <v/>
      </c>
      <c r="R2606" s="39">
        <f>IF(L2606&lt;&gt;1,"",IF((F2606="収入")*(G2606="給与")*(E2606&lt;&gt;"")*(COUNTIFS('分け方の表'!$J$4:$J$13,E2606)&gt;0),INDEX('分け方の表'!$K$4:$K$13,MATCH(E2606,'分け方の表'!$J$4:$J$13,0))&amp;"",IFERROR(INDEX('分け方の表'!$C$4:$C$103,MATCH(F2606&amp;"|"&amp;G2606,'分け方の表'!$D$4:$D$103,0))&amp;"",IFERROR(INDEX('分け方の表'!$C$4:$C$103,MATCH(F2606&amp;"|（ほか全部）",'分け方の表'!$D$4:$D$103,0))&amp;"","未分類"))))</f>
        <v/>
      </c>
      <c r="S2606" s="39">
        <f>IF(L2606&lt;&gt;1,"",IF(N2606=1,"",IF(IF(O2606&gt;0,INDEX('分け方の表'!$N$4:$N$53,O2606)&amp;"","")&lt;&gt;"",IF(INDEX('分け方の表'!$N$4:$N$53,O2606)="（数えない）","",INDEX('分け方の表'!$N$4:$N$53,O2606)&amp;""),IF(I2606&amp;""="1",IF((Q2606&lt;&gt;"")*(D2606&lt;0)*(IFERROR(INDEX('入力'!$E$30:$E$88,MATCH(Q2606,'入力'!$A$30:$A$88,0)),"")="貯める・増やす"),Q2606,""),IF(A2606&amp;""="0","",IF(Q2606&lt;&gt;"",Q2606,R2606))))))</f>
        <v/>
      </c>
      <c r="T2606" s="56">
        <f>IF(S2606="","",IF(IFERROR(INDEX('入力'!$E$30:$E$88,MATCH(S2606,'入力'!$A$30:$A$88,0)),"")="入るお金",D2606,-D2606))</f>
        <v/>
      </c>
      <c r="U2606" s="39">
        <f>IF(L2606="","",IF(L2606&lt;&gt;1,"見出しなど",IF(N2606=1,"重なり",IF(S2606="",IF(O2606&gt;0,"数えない（直した）",IF(I2606&amp;""="1","振替",IF(A2606&amp;""="0","計算対象外","数えない"))),IF(COUNTIFS('入力'!$A$30:$A$88,S2606)=0,"一覧にない費目",IF(O2606&gt;0,"直した",IF(S2606="未分類","未分類","OK")))))))</f>
        <v/>
      </c>
    </row>
    <row r="2607">
      <c r="A2607" s="40" t="n"/>
      <c r="B2607" s="34" t="n"/>
      <c r="C2607" s="35" t="n"/>
      <c r="D2607" s="36" t="n"/>
      <c r="E2607" s="35" t="n"/>
      <c r="F2607" s="35" t="n"/>
      <c r="G2607" s="35" t="n"/>
      <c r="H2607" s="35" t="n"/>
      <c r="I2607" s="40" t="n"/>
      <c r="J2607" s="35" t="n"/>
      <c r="L2607" s="39">
        <f>IF(B2607="","",IFERROR(YEAR(B2607)*0+D2607*0+1,0))</f>
        <v/>
      </c>
      <c r="M2607" s="55">
        <f>IF(L2607&lt;&gt;1,"",IF(O2607&gt;0,IF(INDEX('分け方の表'!$O$4:$O$53,O2607)&lt;&gt;"",DATE(YEAR(INDEX('分け方の表'!$O$4:$O$53,O2607)),MONTH(INDEX('分け方の表'!$O$4:$O$53,O2607)),1),DATE(YEAR(B2607),MONTH(B2607),1)),DATE(YEAR(B2607),MONTH(B2607),1)))</f>
        <v/>
      </c>
      <c r="N2607" s="39">
        <f>IF(L2607&lt;&gt;1,"",IF(J2607="",0,IF(COUNTIFS($J$4:J2607,J2607)&gt;1,1,0)))</f>
        <v/>
      </c>
      <c r="O2607" s="39">
        <f>IF(L2607&lt;&gt;1,"",IF(J2607="",0,IFERROR(MATCH(J2607,'分け方の表'!$M$4:$M$53,0),0)))</f>
        <v/>
      </c>
      <c r="P2607" s="39">
        <f>IF(L2607&lt;&gt;1,"",IF(SUMPRODUCT((COUNTIFS(C2607,"*"&amp;'分け方の表'!$F$4:$F$23&amp;"*")&gt;0)*('分け方の表'!$F$4:$F$23&lt;&gt;"")*'分け方の表'!$I$4:$I$23)=0,99,1+COUNTIFS('分け方の表'!$I$4:$I$23,"&gt;"&amp;SUMPRODUCT((COUNTIFS(C2607,"*"&amp;'分け方の表'!$F$4:$F$23&amp;"*")&gt;0)*('分け方の表'!$F$4:$F$23&lt;&gt;"")*'分け方の表'!$I$4:$I$23))))</f>
        <v/>
      </c>
      <c r="Q2607" s="39">
        <f>IF(L2607&lt;&gt;1,"",IF(P2607&gt;=99,"",INDEX('分け方の表'!$G$4:$G$23,P2607)&amp;""))</f>
        <v/>
      </c>
      <c r="R2607" s="39">
        <f>IF(L2607&lt;&gt;1,"",IF((F2607="収入")*(G2607="給与")*(E2607&lt;&gt;"")*(COUNTIFS('分け方の表'!$J$4:$J$13,E2607)&gt;0),INDEX('分け方の表'!$K$4:$K$13,MATCH(E2607,'分け方の表'!$J$4:$J$13,0))&amp;"",IFERROR(INDEX('分け方の表'!$C$4:$C$103,MATCH(F2607&amp;"|"&amp;G2607,'分け方の表'!$D$4:$D$103,0))&amp;"",IFERROR(INDEX('分け方の表'!$C$4:$C$103,MATCH(F2607&amp;"|（ほか全部）",'分け方の表'!$D$4:$D$103,0))&amp;"","未分類"))))</f>
        <v/>
      </c>
      <c r="S2607" s="39">
        <f>IF(L2607&lt;&gt;1,"",IF(N2607=1,"",IF(IF(O2607&gt;0,INDEX('分け方の表'!$N$4:$N$53,O2607)&amp;"","")&lt;&gt;"",IF(INDEX('分け方の表'!$N$4:$N$53,O2607)="（数えない）","",INDEX('分け方の表'!$N$4:$N$53,O2607)&amp;""),IF(I2607&amp;""="1",IF((Q2607&lt;&gt;"")*(D2607&lt;0)*(IFERROR(INDEX('入力'!$E$30:$E$88,MATCH(Q2607,'入力'!$A$30:$A$88,0)),"")="貯める・増やす"),Q2607,""),IF(A2607&amp;""="0","",IF(Q2607&lt;&gt;"",Q2607,R2607))))))</f>
        <v/>
      </c>
      <c r="T2607" s="56">
        <f>IF(S2607="","",IF(IFERROR(INDEX('入力'!$E$30:$E$88,MATCH(S2607,'入力'!$A$30:$A$88,0)),"")="入るお金",D2607,-D2607))</f>
        <v/>
      </c>
      <c r="U2607" s="39">
        <f>IF(L2607="","",IF(L2607&lt;&gt;1,"見出しなど",IF(N2607=1,"重なり",IF(S2607="",IF(O2607&gt;0,"数えない（直した）",IF(I2607&amp;""="1","振替",IF(A2607&amp;""="0","計算対象外","数えない"))),IF(COUNTIFS('入力'!$A$30:$A$88,S2607)=0,"一覧にない費目",IF(O2607&gt;0,"直した",IF(S2607="未分類","未分類","OK")))))))</f>
        <v/>
      </c>
    </row>
    <row r="2608">
      <c r="A2608" s="40" t="n"/>
      <c r="B2608" s="34" t="n"/>
      <c r="C2608" s="35" t="n"/>
      <c r="D2608" s="36" t="n"/>
      <c r="E2608" s="35" t="n"/>
      <c r="F2608" s="35" t="n"/>
      <c r="G2608" s="35" t="n"/>
      <c r="H2608" s="35" t="n"/>
      <c r="I2608" s="40" t="n"/>
      <c r="J2608" s="35" t="n"/>
      <c r="L2608" s="39">
        <f>IF(B2608="","",IFERROR(YEAR(B2608)*0+D2608*0+1,0))</f>
        <v/>
      </c>
      <c r="M2608" s="55">
        <f>IF(L2608&lt;&gt;1,"",IF(O2608&gt;0,IF(INDEX('分け方の表'!$O$4:$O$53,O2608)&lt;&gt;"",DATE(YEAR(INDEX('分け方の表'!$O$4:$O$53,O2608)),MONTH(INDEX('分け方の表'!$O$4:$O$53,O2608)),1),DATE(YEAR(B2608),MONTH(B2608),1)),DATE(YEAR(B2608),MONTH(B2608),1)))</f>
        <v/>
      </c>
      <c r="N2608" s="39">
        <f>IF(L2608&lt;&gt;1,"",IF(J2608="",0,IF(COUNTIFS($J$4:J2608,J2608)&gt;1,1,0)))</f>
        <v/>
      </c>
      <c r="O2608" s="39">
        <f>IF(L2608&lt;&gt;1,"",IF(J2608="",0,IFERROR(MATCH(J2608,'分け方の表'!$M$4:$M$53,0),0)))</f>
        <v/>
      </c>
      <c r="P2608" s="39">
        <f>IF(L2608&lt;&gt;1,"",IF(SUMPRODUCT((COUNTIFS(C2608,"*"&amp;'分け方の表'!$F$4:$F$23&amp;"*")&gt;0)*('分け方の表'!$F$4:$F$23&lt;&gt;"")*'分け方の表'!$I$4:$I$23)=0,99,1+COUNTIFS('分け方の表'!$I$4:$I$23,"&gt;"&amp;SUMPRODUCT((COUNTIFS(C2608,"*"&amp;'分け方の表'!$F$4:$F$23&amp;"*")&gt;0)*('分け方の表'!$F$4:$F$23&lt;&gt;"")*'分け方の表'!$I$4:$I$23))))</f>
        <v/>
      </c>
      <c r="Q2608" s="39">
        <f>IF(L2608&lt;&gt;1,"",IF(P2608&gt;=99,"",INDEX('分け方の表'!$G$4:$G$23,P2608)&amp;""))</f>
        <v/>
      </c>
      <c r="R2608" s="39">
        <f>IF(L2608&lt;&gt;1,"",IF((F2608="収入")*(G2608="給与")*(E2608&lt;&gt;"")*(COUNTIFS('分け方の表'!$J$4:$J$13,E2608)&gt;0),INDEX('分け方の表'!$K$4:$K$13,MATCH(E2608,'分け方の表'!$J$4:$J$13,0))&amp;"",IFERROR(INDEX('分け方の表'!$C$4:$C$103,MATCH(F2608&amp;"|"&amp;G2608,'分け方の表'!$D$4:$D$103,0))&amp;"",IFERROR(INDEX('分け方の表'!$C$4:$C$103,MATCH(F2608&amp;"|（ほか全部）",'分け方の表'!$D$4:$D$103,0))&amp;"","未分類"))))</f>
        <v/>
      </c>
      <c r="S2608" s="39">
        <f>IF(L2608&lt;&gt;1,"",IF(N2608=1,"",IF(IF(O2608&gt;0,INDEX('分け方の表'!$N$4:$N$53,O2608)&amp;"","")&lt;&gt;"",IF(INDEX('分け方の表'!$N$4:$N$53,O2608)="（数えない）","",INDEX('分け方の表'!$N$4:$N$53,O2608)&amp;""),IF(I2608&amp;""="1",IF((Q2608&lt;&gt;"")*(D2608&lt;0)*(IFERROR(INDEX('入力'!$E$30:$E$88,MATCH(Q2608,'入力'!$A$30:$A$88,0)),"")="貯める・増やす"),Q2608,""),IF(A2608&amp;""="0","",IF(Q2608&lt;&gt;"",Q2608,R2608))))))</f>
        <v/>
      </c>
      <c r="T2608" s="56">
        <f>IF(S2608="","",IF(IFERROR(INDEX('入力'!$E$30:$E$88,MATCH(S2608,'入力'!$A$30:$A$88,0)),"")="入るお金",D2608,-D2608))</f>
        <v/>
      </c>
      <c r="U2608" s="39">
        <f>IF(L2608="","",IF(L2608&lt;&gt;1,"見出しなど",IF(N2608=1,"重なり",IF(S2608="",IF(O2608&gt;0,"数えない（直した）",IF(I2608&amp;""="1","振替",IF(A2608&amp;""="0","計算対象外","数えない"))),IF(COUNTIFS('入力'!$A$30:$A$88,S2608)=0,"一覧にない費目",IF(O2608&gt;0,"直した",IF(S2608="未分類","未分類","OK")))))))</f>
        <v/>
      </c>
    </row>
    <row r="2609">
      <c r="A2609" s="40" t="n"/>
      <c r="B2609" s="34" t="n"/>
      <c r="C2609" s="35" t="n"/>
      <c r="D2609" s="36" t="n"/>
      <c r="E2609" s="35" t="n"/>
      <c r="F2609" s="35" t="n"/>
      <c r="G2609" s="35" t="n"/>
      <c r="H2609" s="35" t="n"/>
      <c r="I2609" s="40" t="n"/>
      <c r="J2609" s="35" t="n"/>
      <c r="L2609" s="39">
        <f>IF(B2609="","",IFERROR(YEAR(B2609)*0+D2609*0+1,0))</f>
        <v/>
      </c>
      <c r="M2609" s="55">
        <f>IF(L2609&lt;&gt;1,"",IF(O2609&gt;0,IF(INDEX('分け方の表'!$O$4:$O$53,O2609)&lt;&gt;"",DATE(YEAR(INDEX('分け方の表'!$O$4:$O$53,O2609)),MONTH(INDEX('分け方の表'!$O$4:$O$53,O2609)),1),DATE(YEAR(B2609),MONTH(B2609),1)),DATE(YEAR(B2609),MONTH(B2609),1)))</f>
        <v/>
      </c>
      <c r="N2609" s="39">
        <f>IF(L2609&lt;&gt;1,"",IF(J2609="",0,IF(COUNTIFS($J$4:J2609,J2609)&gt;1,1,0)))</f>
        <v/>
      </c>
      <c r="O2609" s="39">
        <f>IF(L2609&lt;&gt;1,"",IF(J2609="",0,IFERROR(MATCH(J2609,'分け方の表'!$M$4:$M$53,0),0)))</f>
        <v/>
      </c>
      <c r="P2609" s="39">
        <f>IF(L2609&lt;&gt;1,"",IF(SUMPRODUCT((COUNTIFS(C2609,"*"&amp;'分け方の表'!$F$4:$F$23&amp;"*")&gt;0)*('分け方の表'!$F$4:$F$23&lt;&gt;"")*'分け方の表'!$I$4:$I$23)=0,99,1+COUNTIFS('分け方の表'!$I$4:$I$23,"&gt;"&amp;SUMPRODUCT((COUNTIFS(C2609,"*"&amp;'分け方の表'!$F$4:$F$23&amp;"*")&gt;0)*('分け方の表'!$F$4:$F$23&lt;&gt;"")*'分け方の表'!$I$4:$I$23))))</f>
        <v/>
      </c>
      <c r="Q2609" s="39">
        <f>IF(L2609&lt;&gt;1,"",IF(P2609&gt;=99,"",INDEX('分け方の表'!$G$4:$G$23,P2609)&amp;""))</f>
        <v/>
      </c>
      <c r="R2609" s="39">
        <f>IF(L2609&lt;&gt;1,"",IF((F2609="収入")*(G2609="給与")*(E2609&lt;&gt;"")*(COUNTIFS('分け方の表'!$J$4:$J$13,E2609)&gt;0),INDEX('分け方の表'!$K$4:$K$13,MATCH(E2609,'分け方の表'!$J$4:$J$13,0))&amp;"",IFERROR(INDEX('分け方の表'!$C$4:$C$103,MATCH(F2609&amp;"|"&amp;G2609,'分け方の表'!$D$4:$D$103,0))&amp;"",IFERROR(INDEX('分け方の表'!$C$4:$C$103,MATCH(F2609&amp;"|（ほか全部）",'分け方の表'!$D$4:$D$103,0))&amp;"","未分類"))))</f>
        <v/>
      </c>
      <c r="S2609" s="39">
        <f>IF(L2609&lt;&gt;1,"",IF(N2609=1,"",IF(IF(O2609&gt;0,INDEX('分け方の表'!$N$4:$N$53,O2609)&amp;"","")&lt;&gt;"",IF(INDEX('分け方の表'!$N$4:$N$53,O2609)="（数えない）","",INDEX('分け方の表'!$N$4:$N$53,O2609)&amp;""),IF(I2609&amp;""="1",IF((Q2609&lt;&gt;"")*(D2609&lt;0)*(IFERROR(INDEX('入力'!$E$30:$E$88,MATCH(Q2609,'入力'!$A$30:$A$88,0)),"")="貯める・増やす"),Q2609,""),IF(A2609&amp;""="0","",IF(Q2609&lt;&gt;"",Q2609,R2609))))))</f>
        <v/>
      </c>
      <c r="T2609" s="56">
        <f>IF(S2609="","",IF(IFERROR(INDEX('入力'!$E$30:$E$88,MATCH(S2609,'入力'!$A$30:$A$88,0)),"")="入るお金",D2609,-D2609))</f>
        <v/>
      </c>
      <c r="U2609" s="39">
        <f>IF(L2609="","",IF(L2609&lt;&gt;1,"見出しなど",IF(N2609=1,"重なり",IF(S2609="",IF(O2609&gt;0,"数えない（直した）",IF(I2609&amp;""="1","振替",IF(A2609&amp;""="0","計算対象外","数えない"))),IF(COUNTIFS('入力'!$A$30:$A$88,S2609)=0,"一覧にない費目",IF(O2609&gt;0,"直した",IF(S2609="未分類","未分類","OK")))))))</f>
        <v/>
      </c>
    </row>
    <row r="2610">
      <c r="A2610" s="40" t="n"/>
      <c r="B2610" s="34" t="n"/>
      <c r="C2610" s="35" t="n"/>
      <c r="D2610" s="36" t="n"/>
      <c r="E2610" s="35" t="n"/>
      <c r="F2610" s="35" t="n"/>
      <c r="G2610" s="35" t="n"/>
      <c r="H2610" s="35" t="n"/>
      <c r="I2610" s="40" t="n"/>
      <c r="J2610" s="35" t="n"/>
      <c r="L2610" s="39">
        <f>IF(B2610="","",IFERROR(YEAR(B2610)*0+D2610*0+1,0))</f>
        <v/>
      </c>
      <c r="M2610" s="55">
        <f>IF(L2610&lt;&gt;1,"",IF(O2610&gt;0,IF(INDEX('分け方の表'!$O$4:$O$53,O2610)&lt;&gt;"",DATE(YEAR(INDEX('分け方の表'!$O$4:$O$53,O2610)),MONTH(INDEX('分け方の表'!$O$4:$O$53,O2610)),1),DATE(YEAR(B2610),MONTH(B2610),1)),DATE(YEAR(B2610),MONTH(B2610),1)))</f>
        <v/>
      </c>
      <c r="N2610" s="39">
        <f>IF(L2610&lt;&gt;1,"",IF(J2610="",0,IF(COUNTIFS($J$4:J2610,J2610)&gt;1,1,0)))</f>
        <v/>
      </c>
      <c r="O2610" s="39">
        <f>IF(L2610&lt;&gt;1,"",IF(J2610="",0,IFERROR(MATCH(J2610,'分け方の表'!$M$4:$M$53,0),0)))</f>
        <v/>
      </c>
      <c r="P2610" s="39">
        <f>IF(L2610&lt;&gt;1,"",IF(SUMPRODUCT((COUNTIFS(C2610,"*"&amp;'分け方の表'!$F$4:$F$23&amp;"*")&gt;0)*('分け方の表'!$F$4:$F$23&lt;&gt;"")*'分け方の表'!$I$4:$I$23)=0,99,1+COUNTIFS('分け方の表'!$I$4:$I$23,"&gt;"&amp;SUMPRODUCT((COUNTIFS(C2610,"*"&amp;'分け方の表'!$F$4:$F$23&amp;"*")&gt;0)*('分け方の表'!$F$4:$F$23&lt;&gt;"")*'分け方の表'!$I$4:$I$23))))</f>
        <v/>
      </c>
      <c r="Q2610" s="39">
        <f>IF(L2610&lt;&gt;1,"",IF(P2610&gt;=99,"",INDEX('分け方の表'!$G$4:$G$23,P2610)&amp;""))</f>
        <v/>
      </c>
      <c r="R2610" s="39">
        <f>IF(L2610&lt;&gt;1,"",IF((F2610="収入")*(G2610="給与")*(E2610&lt;&gt;"")*(COUNTIFS('分け方の表'!$J$4:$J$13,E2610)&gt;0),INDEX('分け方の表'!$K$4:$K$13,MATCH(E2610,'分け方の表'!$J$4:$J$13,0))&amp;"",IFERROR(INDEX('分け方の表'!$C$4:$C$103,MATCH(F2610&amp;"|"&amp;G2610,'分け方の表'!$D$4:$D$103,0))&amp;"",IFERROR(INDEX('分け方の表'!$C$4:$C$103,MATCH(F2610&amp;"|（ほか全部）",'分け方の表'!$D$4:$D$103,0))&amp;"","未分類"))))</f>
        <v/>
      </c>
      <c r="S2610" s="39">
        <f>IF(L2610&lt;&gt;1,"",IF(N2610=1,"",IF(IF(O2610&gt;0,INDEX('分け方の表'!$N$4:$N$53,O2610)&amp;"","")&lt;&gt;"",IF(INDEX('分け方の表'!$N$4:$N$53,O2610)="（数えない）","",INDEX('分け方の表'!$N$4:$N$53,O2610)&amp;""),IF(I2610&amp;""="1",IF((Q2610&lt;&gt;"")*(D2610&lt;0)*(IFERROR(INDEX('入力'!$E$30:$E$88,MATCH(Q2610,'入力'!$A$30:$A$88,0)),"")="貯める・増やす"),Q2610,""),IF(A2610&amp;""="0","",IF(Q2610&lt;&gt;"",Q2610,R2610))))))</f>
        <v/>
      </c>
      <c r="T2610" s="56">
        <f>IF(S2610="","",IF(IFERROR(INDEX('入力'!$E$30:$E$88,MATCH(S2610,'入力'!$A$30:$A$88,0)),"")="入るお金",D2610,-D2610))</f>
        <v/>
      </c>
      <c r="U2610" s="39">
        <f>IF(L2610="","",IF(L2610&lt;&gt;1,"見出しなど",IF(N2610=1,"重なり",IF(S2610="",IF(O2610&gt;0,"数えない（直した）",IF(I2610&amp;""="1","振替",IF(A2610&amp;""="0","計算対象外","数えない"))),IF(COUNTIFS('入力'!$A$30:$A$88,S2610)=0,"一覧にない費目",IF(O2610&gt;0,"直した",IF(S2610="未分類","未分類","OK")))))))</f>
        <v/>
      </c>
    </row>
    <row r="2611">
      <c r="A2611" s="40" t="n"/>
      <c r="B2611" s="34" t="n"/>
      <c r="C2611" s="35" t="n"/>
      <c r="D2611" s="36" t="n"/>
      <c r="E2611" s="35" t="n"/>
      <c r="F2611" s="35" t="n"/>
      <c r="G2611" s="35" t="n"/>
      <c r="H2611" s="35" t="n"/>
      <c r="I2611" s="40" t="n"/>
      <c r="J2611" s="35" t="n"/>
      <c r="L2611" s="39">
        <f>IF(B2611="","",IFERROR(YEAR(B2611)*0+D2611*0+1,0))</f>
        <v/>
      </c>
      <c r="M2611" s="55">
        <f>IF(L2611&lt;&gt;1,"",IF(O2611&gt;0,IF(INDEX('分け方の表'!$O$4:$O$53,O2611)&lt;&gt;"",DATE(YEAR(INDEX('分け方の表'!$O$4:$O$53,O2611)),MONTH(INDEX('分け方の表'!$O$4:$O$53,O2611)),1),DATE(YEAR(B2611),MONTH(B2611),1)),DATE(YEAR(B2611),MONTH(B2611),1)))</f>
        <v/>
      </c>
      <c r="N2611" s="39">
        <f>IF(L2611&lt;&gt;1,"",IF(J2611="",0,IF(COUNTIFS($J$4:J2611,J2611)&gt;1,1,0)))</f>
        <v/>
      </c>
      <c r="O2611" s="39">
        <f>IF(L2611&lt;&gt;1,"",IF(J2611="",0,IFERROR(MATCH(J2611,'分け方の表'!$M$4:$M$53,0),0)))</f>
        <v/>
      </c>
      <c r="P2611" s="39">
        <f>IF(L2611&lt;&gt;1,"",IF(SUMPRODUCT((COUNTIFS(C2611,"*"&amp;'分け方の表'!$F$4:$F$23&amp;"*")&gt;0)*('分け方の表'!$F$4:$F$23&lt;&gt;"")*'分け方の表'!$I$4:$I$23)=0,99,1+COUNTIFS('分け方の表'!$I$4:$I$23,"&gt;"&amp;SUMPRODUCT((COUNTIFS(C2611,"*"&amp;'分け方の表'!$F$4:$F$23&amp;"*")&gt;0)*('分け方の表'!$F$4:$F$23&lt;&gt;"")*'分け方の表'!$I$4:$I$23))))</f>
        <v/>
      </c>
      <c r="Q2611" s="39">
        <f>IF(L2611&lt;&gt;1,"",IF(P2611&gt;=99,"",INDEX('分け方の表'!$G$4:$G$23,P2611)&amp;""))</f>
        <v/>
      </c>
      <c r="R2611" s="39">
        <f>IF(L2611&lt;&gt;1,"",IF((F2611="収入")*(G2611="給与")*(E2611&lt;&gt;"")*(COUNTIFS('分け方の表'!$J$4:$J$13,E2611)&gt;0),INDEX('分け方の表'!$K$4:$K$13,MATCH(E2611,'分け方の表'!$J$4:$J$13,0))&amp;"",IFERROR(INDEX('分け方の表'!$C$4:$C$103,MATCH(F2611&amp;"|"&amp;G2611,'分け方の表'!$D$4:$D$103,0))&amp;"",IFERROR(INDEX('分け方の表'!$C$4:$C$103,MATCH(F2611&amp;"|（ほか全部）",'分け方の表'!$D$4:$D$103,0))&amp;"","未分類"))))</f>
        <v/>
      </c>
      <c r="S2611" s="39">
        <f>IF(L2611&lt;&gt;1,"",IF(N2611=1,"",IF(IF(O2611&gt;0,INDEX('分け方の表'!$N$4:$N$53,O2611)&amp;"","")&lt;&gt;"",IF(INDEX('分け方の表'!$N$4:$N$53,O2611)="（数えない）","",INDEX('分け方の表'!$N$4:$N$53,O2611)&amp;""),IF(I2611&amp;""="1",IF((Q2611&lt;&gt;"")*(D2611&lt;0)*(IFERROR(INDEX('入力'!$E$30:$E$88,MATCH(Q2611,'入力'!$A$30:$A$88,0)),"")="貯める・増やす"),Q2611,""),IF(A2611&amp;""="0","",IF(Q2611&lt;&gt;"",Q2611,R2611))))))</f>
        <v/>
      </c>
      <c r="T2611" s="56">
        <f>IF(S2611="","",IF(IFERROR(INDEX('入力'!$E$30:$E$88,MATCH(S2611,'入力'!$A$30:$A$88,0)),"")="入るお金",D2611,-D2611))</f>
        <v/>
      </c>
      <c r="U2611" s="39">
        <f>IF(L2611="","",IF(L2611&lt;&gt;1,"見出しなど",IF(N2611=1,"重なり",IF(S2611="",IF(O2611&gt;0,"数えない（直した）",IF(I2611&amp;""="1","振替",IF(A2611&amp;""="0","計算対象外","数えない"))),IF(COUNTIFS('入力'!$A$30:$A$88,S2611)=0,"一覧にない費目",IF(O2611&gt;0,"直した",IF(S2611="未分類","未分類","OK")))))))</f>
        <v/>
      </c>
    </row>
    <row r="2612">
      <c r="A2612" s="40" t="n"/>
      <c r="B2612" s="34" t="n"/>
      <c r="C2612" s="35" t="n"/>
      <c r="D2612" s="36" t="n"/>
      <c r="E2612" s="35" t="n"/>
      <c r="F2612" s="35" t="n"/>
      <c r="G2612" s="35" t="n"/>
      <c r="H2612" s="35" t="n"/>
      <c r="I2612" s="40" t="n"/>
      <c r="J2612" s="35" t="n"/>
      <c r="L2612" s="39">
        <f>IF(B2612="","",IFERROR(YEAR(B2612)*0+D2612*0+1,0))</f>
        <v/>
      </c>
      <c r="M2612" s="55">
        <f>IF(L2612&lt;&gt;1,"",IF(O2612&gt;0,IF(INDEX('分け方の表'!$O$4:$O$53,O2612)&lt;&gt;"",DATE(YEAR(INDEX('分け方の表'!$O$4:$O$53,O2612)),MONTH(INDEX('分け方の表'!$O$4:$O$53,O2612)),1),DATE(YEAR(B2612),MONTH(B2612),1)),DATE(YEAR(B2612),MONTH(B2612),1)))</f>
        <v/>
      </c>
      <c r="N2612" s="39">
        <f>IF(L2612&lt;&gt;1,"",IF(J2612="",0,IF(COUNTIFS($J$4:J2612,J2612)&gt;1,1,0)))</f>
        <v/>
      </c>
      <c r="O2612" s="39">
        <f>IF(L2612&lt;&gt;1,"",IF(J2612="",0,IFERROR(MATCH(J2612,'分け方の表'!$M$4:$M$53,0),0)))</f>
        <v/>
      </c>
      <c r="P2612" s="39">
        <f>IF(L2612&lt;&gt;1,"",IF(SUMPRODUCT((COUNTIFS(C2612,"*"&amp;'分け方の表'!$F$4:$F$23&amp;"*")&gt;0)*('分け方の表'!$F$4:$F$23&lt;&gt;"")*'分け方の表'!$I$4:$I$23)=0,99,1+COUNTIFS('分け方の表'!$I$4:$I$23,"&gt;"&amp;SUMPRODUCT((COUNTIFS(C2612,"*"&amp;'分け方の表'!$F$4:$F$23&amp;"*")&gt;0)*('分け方の表'!$F$4:$F$23&lt;&gt;"")*'分け方の表'!$I$4:$I$23))))</f>
        <v/>
      </c>
      <c r="Q2612" s="39">
        <f>IF(L2612&lt;&gt;1,"",IF(P2612&gt;=99,"",INDEX('分け方の表'!$G$4:$G$23,P2612)&amp;""))</f>
        <v/>
      </c>
      <c r="R2612" s="39">
        <f>IF(L2612&lt;&gt;1,"",IF((F2612="収入")*(G2612="給与")*(E2612&lt;&gt;"")*(COUNTIFS('分け方の表'!$J$4:$J$13,E2612)&gt;0),INDEX('分け方の表'!$K$4:$K$13,MATCH(E2612,'分け方の表'!$J$4:$J$13,0))&amp;"",IFERROR(INDEX('分け方の表'!$C$4:$C$103,MATCH(F2612&amp;"|"&amp;G2612,'分け方の表'!$D$4:$D$103,0))&amp;"",IFERROR(INDEX('分け方の表'!$C$4:$C$103,MATCH(F2612&amp;"|（ほか全部）",'分け方の表'!$D$4:$D$103,0))&amp;"","未分類"))))</f>
        <v/>
      </c>
      <c r="S2612" s="39">
        <f>IF(L2612&lt;&gt;1,"",IF(N2612=1,"",IF(IF(O2612&gt;0,INDEX('分け方の表'!$N$4:$N$53,O2612)&amp;"","")&lt;&gt;"",IF(INDEX('分け方の表'!$N$4:$N$53,O2612)="（数えない）","",INDEX('分け方の表'!$N$4:$N$53,O2612)&amp;""),IF(I2612&amp;""="1",IF((Q2612&lt;&gt;"")*(D2612&lt;0)*(IFERROR(INDEX('入力'!$E$30:$E$88,MATCH(Q2612,'入力'!$A$30:$A$88,0)),"")="貯める・増やす"),Q2612,""),IF(A2612&amp;""="0","",IF(Q2612&lt;&gt;"",Q2612,R2612))))))</f>
        <v/>
      </c>
      <c r="T2612" s="56">
        <f>IF(S2612="","",IF(IFERROR(INDEX('入力'!$E$30:$E$88,MATCH(S2612,'入力'!$A$30:$A$88,0)),"")="入るお金",D2612,-D2612))</f>
        <v/>
      </c>
      <c r="U2612" s="39">
        <f>IF(L2612="","",IF(L2612&lt;&gt;1,"見出しなど",IF(N2612=1,"重なり",IF(S2612="",IF(O2612&gt;0,"数えない（直した）",IF(I2612&amp;""="1","振替",IF(A2612&amp;""="0","計算対象外","数えない"))),IF(COUNTIFS('入力'!$A$30:$A$88,S2612)=0,"一覧にない費目",IF(O2612&gt;0,"直した",IF(S2612="未分類","未分類","OK")))))))</f>
        <v/>
      </c>
    </row>
    <row r="2613">
      <c r="A2613" s="40" t="n"/>
      <c r="B2613" s="34" t="n"/>
      <c r="C2613" s="35" t="n"/>
      <c r="D2613" s="36" t="n"/>
      <c r="E2613" s="35" t="n"/>
      <c r="F2613" s="35" t="n"/>
      <c r="G2613" s="35" t="n"/>
      <c r="H2613" s="35" t="n"/>
      <c r="I2613" s="40" t="n"/>
      <c r="J2613" s="35" t="n"/>
      <c r="L2613" s="39">
        <f>IF(B2613="","",IFERROR(YEAR(B2613)*0+D2613*0+1,0))</f>
        <v/>
      </c>
      <c r="M2613" s="55">
        <f>IF(L2613&lt;&gt;1,"",IF(O2613&gt;0,IF(INDEX('分け方の表'!$O$4:$O$53,O2613)&lt;&gt;"",DATE(YEAR(INDEX('分け方の表'!$O$4:$O$53,O2613)),MONTH(INDEX('分け方の表'!$O$4:$O$53,O2613)),1),DATE(YEAR(B2613),MONTH(B2613),1)),DATE(YEAR(B2613),MONTH(B2613),1)))</f>
        <v/>
      </c>
      <c r="N2613" s="39">
        <f>IF(L2613&lt;&gt;1,"",IF(J2613="",0,IF(COUNTIFS($J$4:J2613,J2613)&gt;1,1,0)))</f>
        <v/>
      </c>
      <c r="O2613" s="39">
        <f>IF(L2613&lt;&gt;1,"",IF(J2613="",0,IFERROR(MATCH(J2613,'分け方の表'!$M$4:$M$53,0),0)))</f>
        <v/>
      </c>
      <c r="P2613" s="39">
        <f>IF(L2613&lt;&gt;1,"",IF(SUMPRODUCT((COUNTIFS(C2613,"*"&amp;'分け方の表'!$F$4:$F$23&amp;"*")&gt;0)*('分け方の表'!$F$4:$F$23&lt;&gt;"")*'分け方の表'!$I$4:$I$23)=0,99,1+COUNTIFS('分け方の表'!$I$4:$I$23,"&gt;"&amp;SUMPRODUCT((COUNTIFS(C2613,"*"&amp;'分け方の表'!$F$4:$F$23&amp;"*")&gt;0)*('分け方の表'!$F$4:$F$23&lt;&gt;"")*'分け方の表'!$I$4:$I$23))))</f>
        <v/>
      </c>
      <c r="Q2613" s="39">
        <f>IF(L2613&lt;&gt;1,"",IF(P2613&gt;=99,"",INDEX('分け方の表'!$G$4:$G$23,P2613)&amp;""))</f>
        <v/>
      </c>
      <c r="R2613" s="39">
        <f>IF(L2613&lt;&gt;1,"",IF((F2613="収入")*(G2613="給与")*(E2613&lt;&gt;"")*(COUNTIFS('分け方の表'!$J$4:$J$13,E2613)&gt;0),INDEX('分け方の表'!$K$4:$K$13,MATCH(E2613,'分け方の表'!$J$4:$J$13,0))&amp;"",IFERROR(INDEX('分け方の表'!$C$4:$C$103,MATCH(F2613&amp;"|"&amp;G2613,'分け方の表'!$D$4:$D$103,0))&amp;"",IFERROR(INDEX('分け方の表'!$C$4:$C$103,MATCH(F2613&amp;"|（ほか全部）",'分け方の表'!$D$4:$D$103,0))&amp;"","未分類"))))</f>
        <v/>
      </c>
      <c r="S2613" s="39">
        <f>IF(L2613&lt;&gt;1,"",IF(N2613=1,"",IF(IF(O2613&gt;0,INDEX('分け方の表'!$N$4:$N$53,O2613)&amp;"","")&lt;&gt;"",IF(INDEX('分け方の表'!$N$4:$N$53,O2613)="（数えない）","",INDEX('分け方の表'!$N$4:$N$53,O2613)&amp;""),IF(I2613&amp;""="1",IF((Q2613&lt;&gt;"")*(D2613&lt;0)*(IFERROR(INDEX('入力'!$E$30:$E$88,MATCH(Q2613,'入力'!$A$30:$A$88,0)),"")="貯める・増やす"),Q2613,""),IF(A2613&amp;""="0","",IF(Q2613&lt;&gt;"",Q2613,R2613))))))</f>
        <v/>
      </c>
      <c r="T2613" s="56">
        <f>IF(S2613="","",IF(IFERROR(INDEX('入力'!$E$30:$E$88,MATCH(S2613,'入力'!$A$30:$A$88,0)),"")="入るお金",D2613,-D2613))</f>
        <v/>
      </c>
      <c r="U2613" s="39">
        <f>IF(L2613="","",IF(L2613&lt;&gt;1,"見出しなど",IF(N2613=1,"重なり",IF(S2613="",IF(O2613&gt;0,"数えない（直した）",IF(I2613&amp;""="1","振替",IF(A2613&amp;""="0","計算対象外","数えない"))),IF(COUNTIFS('入力'!$A$30:$A$88,S2613)=0,"一覧にない費目",IF(O2613&gt;0,"直した",IF(S2613="未分類","未分類","OK")))))))</f>
        <v/>
      </c>
    </row>
    <row r="2614">
      <c r="A2614" s="40" t="n"/>
      <c r="B2614" s="34" t="n"/>
      <c r="C2614" s="35" t="n"/>
      <c r="D2614" s="36" t="n"/>
      <c r="E2614" s="35" t="n"/>
      <c r="F2614" s="35" t="n"/>
      <c r="G2614" s="35" t="n"/>
      <c r="H2614" s="35" t="n"/>
      <c r="I2614" s="40" t="n"/>
      <c r="J2614" s="35" t="n"/>
      <c r="L2614" s="39">
        <f>IF(B2614="","",IFERROR(YEAR(B2614)*0+D2614*0+1,0))</f>
        <v/>
      </c>
      <c r="M2614" s="55">
        <f>IF(L2614&lt;&gt;1,"",IF(O2614&gt;0,IF(INDEX('分け方の表'!$O$4:$O$53,O2614)&lt;&gt;"",DATE(YEAR(INDEX('分け方の表'!$O$4:$O$53,O2614)),MONTH(INDEX('分け方の表'!$O$4:$O$53,O2614)),1),DATE(YEAR(B2614),MONTH(B2614),1)),DATE(YEAR(B2614),MONTH(B2614),1)))</f>
        <v/>
      </c>
      <c r="N2614" s="39">
        <f>IF(L2614&lt;&gt;1,"",IF(J2614="",0,IF(COUNTIFS($J$4:J2614,J2614)&gt;1,1,0)))</f>
        <v/>
      </c>
      <c r="O2614" s="39">
        <f>IF(L2614&lt;&gt;1,"",IF(J2614="",0,IFERROR(MATCH(J2614,'分け方の表'!$M$4:$M$53,0),0)))</f>
        <v/>
      </c>
      <c r="P2614" s="39">
        <f>IF(L2614&lt;&gt;1,"",IF(SUMPRODUCT((COUNTIFS(C2614,"*"&amp;'分け方の表'!$F$4:$F$23&amp;"*")&gt;0)*('分け方の表'!$F$4:$F$23&lt;&gt;"")*'分け方の表'!$I$4:$I$23)=0,99,1+COUNTIFS('分け方の表'!$I$4:$I$23,"&gt;"&amp;SUMPRODUCT((COUNTIFS(C2614,"*"&amp;'分け方の表'!$F$4:$F$23&amp;"*")&gt;0)*('分け方の表'!$F$4:$F$23&lt;&gt;"")*'分け方の表'!$I$4:$I$23))))</f>
        <v/>
      </c>
      <c r="Q2614" s="39">
        <f>IF(L2614&lt;&gt;1,"",IF(P2614&gt;=99,"",INDEX('分け方の表'!$G$4:$G$23,P2614)&amp;""))</f>
        <v/>
      </c>
      <c r="R2614" s="39">
        <f>IF(L2614&lt;&gt;1,"",IF((F2614="収入")*(G2614="給与")*(E2614&lt;&gt;"")*(COUNTIFS('分け方の表'!$J$4:$J$13,E2614)&gt;0),INDEX('分け方の表'!$K$4:$K$13,MATCH(E2614,'分け方の表'!$J$4:$J$13,0))&amp;"",IFERROR(INDEX('分け方の表'!$C$4:$C$103,MATCH(F2614&amp;"|"&amp;G2614,'分け方の表'!$D$4:$D$103,0))&amp;"",IFERROR(INDEX('分け方の表'!$C$4:$C$103,MATCH(F2614&amp;"|（ほか全部）",'分け方の表'!$D$4:$D$103,0))&amp;"","未分類"))))</f>
        <v/>
      </c>
      <c r="S2614" s="39">
        <f>IF(L2614&lt;&gt;1,"",IF(N2614=1,"",IF(IF(O2614&gt;0,INDEX('分け方の表'!$N$4:$N$53,O2614)&amp;"","")&lt;&gt;"",IF(INDEX('分け方の表'!$N$4:$N$53,O2614)="（数えない）","",INDEX('分け方の表'!$N$4:$N$53,O2614)&amp;""),IF(I2614&amp;""="1",IF((Q2614&lt;&gt;"")*(D2614&lt;0)*(IFERROR(INDEX('入力'!$E$30:$E$88,MATCH(Q2614,'入力'!$A$30:$A$88,0)),"")="貯める・増やす"),Q2614,""),IF(A2614&amp;""="0","",IF(Q2614&lt;&gt;"",Q2614,R2614))))))</f>
        <v/>
      </c>
      <c r="T2614" s="56">
        <f>IF(S2614="","",IF(IFERROR(INDEX('入力'!$E$30:$E$88,MATCH(S2614,'入力'!$A$30:$A$88,0)),"")="入るお金",D2614,-D2614))</f>
        <v/>
      </c>
      <c r="U2614" s="39">
        <f>IF(L2614="","",IF(L2614&lt;&gt;1,"見出しなど",IF(N2614=1,"重なり",IF(S2614="",IF(O2614&gt;0,"数えない（直した）",IF(I2614&amp;""="1","振替",IF(A2614&amp;""="0","計算対象外","数えない"))),IF(COUNTIFS('入力'!$A$30:$A$88,S2614)=0,"一覧にない費目",IF(O2614&gt;0,"直した",IF(S2614="未分類","未分類","OK")))))))</f>
        <v/>
      </c>
    </row>
    <row r="2615">
      <c r="A2615" s="40" t="n"/>
      <c r="B2615" s="34" t="n"/>
      <c r="C2615" s="35" t="n"/>
      <c r="D2615" s="36" t="n"/>
      <c r="E2615" s="35" t="n"/>
      <c r="F2615" s="35" t="n"/>
      <c r="G2615" s="35" t="n"/>
      <c r="H2615" s="35" t="n"/>
      <c r="I2615" s="40" t="n"/>
      <c r="J2615" s="35" t="n"/>
      <c r="L2615" s="39">
        <f>IF(B2615="","",IFERROR(YEAR(B2615)*0+D2615*0+1,0))</f>
        <v/>
      </c>
      <c r="M2615" s="55">
        <f>IF(L2615&lt;&gt;1,"",IF(O2615&gt;0,IF(INDEX('分け方の表'!$O$4:$O$53,O2615)&lt;&gt;"",DATE(YEAR(INDEX('分け方の表'!$O$4:$O$53,O2615)),MONTH(INDEX('分け方の表'!$O$4:$O$53,O2615)),1),DATE(YEAR(B2615),MONTH(B2615),1)),DATE(YEAR(B2615),MONTH(B2615),1)))</f>
        <v/>
      </c>
      <c r="N2615" s="39">
        <f>IF(L2615&lt;&gt;1,"",IF(J2615="",0,IF(COUNTIFS($J$4:J2615,J2615)&gt;1,1,0)))</f>
        <v/>
      </c>
      <c r="O2615" s="39">
        <f>IF(L2615&lt;&gt;1,"",IF(J2615="",0,IFERROR(MATCH(J2615,'分け方の表'!$M$4:$M$53,0),0)))</f>
        <v/>
      </c>
      <c r="P2615" s="39">
        <f>IF(L2615&lt;&gt;1,"",IF(SUMPRODUCT((COUNTIFS(C2615,"*"&amp;'分け方の表'!$F$4:$F$23&amp;"*")&gt;0)*('分け方の表'!$F$4:$F$23&lt;&gt;"")*'分け方の表'!$I$4:$I$23)=0,99,1+COUNTIFS('分け方の表'!$I$4:$I$23,"&gt;"&amp;SUMPRODUCT((COUNTIFS(C2615,"*"&amp;'分け方の表'!$F$4:$F$23&amp;"*")&gt;0)*('分け方の表'!$F$4:$F$23&lt;&gt;"")*'分け方の表'!$I$4:$I$23))))</f>
        <v/>
      </c>
      <c r="Q2615" s="39">
        <f>IF(L2615&lt;&gt;1,"",IF(P2615&gt;=99,"",INDEX('分け方の表'!$G$4:$G$23,P2615)&amp;""))</f>
        <v/>
      </c>
      <c r="R2615" s="39">
        <f>IF(L2615&lt;&gt;1,"",IF((F2615="収入")*(G2615="給与")*(E2615&lt;&gt;"")*(COUNTIFS('分け方の表'!$J$4:$J$13,E2615)&gt;0),INDEX('分け方の表'!$K$4:$K$13,MATCH(E2615,'分け方の表'!$J$4:$J$13,0))&amp;"",IFERROR(INDEX('分け方の表'!$C$4:$C$103,MATCH(F2615&amp;"|"&amp;G2615,'分け方の表'!$D$4:$D$103,0))&amp;"",IFERROR(INDEX('分け方の表'!$C$4:$C$103,MATCH(F2615&amp;"|（ほか全部）",'分け方の表'!$D$4:$D$103,0))&amp;"","未分類"))))</f>
        <v/>
      </c>
      <c r="S2615" s="39">
        <f>IF(L2615&lt;&gt;1,"",IF(N2615=1,"",IF(IF(O2615&gt;0,INDEX('分け方の表'!$N$4:$N$53,O2615)&amp;"","")&lt;&gt;"",IF(INDEX('分け方の表'!$N$4:$N$53,O2615)="（数えない）","",INDEX('分け方の表'!$N$4:$N$53,O2615)&amp;""),IF(I2615&amp;""="1",IF((Q2615&lt;&gt;"")*(D2615&lt;0)*(IFERROR(INDEX('入力'!$E$30:$E$88,MATCH(Q2615,'入力'!$A$30:$A$88,0)),"")="貯める・増やす"),Q2615,""),IF(A2615&amp;""="0","",IF(Q2615&lt;&gt;"",Q2615,R2615))))))</f>
        <v/>
      </c>
      <c r="T2615" s="56">
        <f>IF(S2615="","",IF(IFERROR(INDEX('入力'!$E$30:$E$88,MATCH(S2615,'入力'!$A$30:$A$88,0)),"")="入るお金",D2615,-D2615))</f>
        <v/>
      </c>
      <c r="U2615" s="39">
        <f>IF(L2615="","",IF(L2615&lt;&gt;1,"見出しなど",IF(N2615=1,"重なり",IF(S2615="",IF(O2615&gt;0,"数えない（直した）",IF(I2615&amp;""="1","振替",IF(A2615&amp;""="0","計算対象外","数えない"))),IF(COUNTIFS('入力'!$A$30:$A$88,S2615)=0,"一覧にない費目",IF(O2615&gt;0,"直した",IF(S2615="未分類","未分類","OK")))))))</f>
        <v/>
      </c>
    </row>
    <row r="2616">
      <c r="A2616" s="40" t="n"/>
      <c r="B2616" s="34" t="n"/>
      <c r="C2616" s="35" t="n"/>
      <c r="D2616" s="36" t="n"/>
      <c r="E2616" s="35" t="n"/>
      <c r="F2616" s="35" t="n"/>
      <c r="G2616" s="35" t="n"/>
      <c r="H2616" s="35" t="n"/>
      <c r="I2616" s="40" t="n"/>
      <c r="J2616" s="35" t="n"/>
      <c r="L2616" s="39">
        <f>IF(B2616="","",IFERROR(YEAR(B2616)*0+D2616*0+1,0))</f>
        <v/>
      </c>
      <c r="M2616" s="55">
        <f>IF(L2616&lt;&gt;1,"",IF(O2616&gt;0,IF(INDEX('分け方の表'!$O$4:$O$53,O2616)&lt;&gt;"",DATE(YEAR(INDEX('分け方の表'!$O$4:$O$53,O2616)),MONTH(INDEX('分け方の表'!$O$4:$O$53,O2616)),1),DATE(YEAR(B2616),MONTH(B2616),1)),DATE(YEAR(B2616),MONTH(B2616),1)))</f>
        <v/>
      </c>
      <c r="N2616" s="39">
        <f>IF(L2616&lt;&gt;1,"",IF(J2616="",0,IF(COUNTIFS($J$4:J2616,J2616)&gt;1,1,0)))</f>
        <v/>
      </c>
      <c r="O2616" s="39">
        <f>IF(L2616&lt;&gt;1,"",IF(J2616="",0,IFERROR(MATCH(J2616,'分け方の表'!$M$4:$M$53,0),0)))</f>
        <v/>
      </c>
      <c r="P2616" s="39">
        <f>IF(L2616&lt;&gt;1,"",IF(SUMPRODUCT((COUNTIFS(C2616,"*"&amp;'分け方の表'!$F$4:$F$23&amp;"*")&gt;0)*('分け方の表'!$F$4:$F$23&lt;&gt;"")*'分け方の表'!$I$4:$I$23)=0,99,1+COUNTIFS('分け方の表'!$I$4:$I$23,"&gt;"&amp;SUMPRODUCT((COUNTIFS(C2616,"*"&amp;'分け方の表'!$F$4:$F$23&amp;"*")&gt;0)*('分け方の表'!$F$4:$F$23&lt;&gt;"")*'分け方の表'!$I$4:$I$23))))</f>
        <v/>
      </c>
      <c r="Q2616" s="39">
        <f>IF(L2616&lt;&gt;1,"",IF(P2616&gt;=99,"",INDEX('分け方の表'!$G$4:$G$23,P2616)&amp;""))</f>
        <v/>
      </c>
      <c r="R2616" s="39">
        <f>IF(L2616&lt;&gt;1,"",IF((F2616="収入")*(G2616="給与")*(E2616&lt;&gt;"")*(COUNTIFS('分け方の表'!$J$4:$J$13,E2616)&gt;0),INDEX('分け方の表'!$K$4:$K$13,MATCH(E2616,'分け方の表'!$J$4:$J$13,0))&amp;"",IFERROR(INDEX('分け方の表'!$C$4:$C$103,MATCH(F2616&amp;"|"&amp;G2616,'分け方の表'!$D$4:$D$103,0))&amp;"",IFERROR(INDEX('分け方の表'!$C$4:$C$103,MATCH(F2616&amp;"|（ほか全部）",'分け方の表'!$D$4:$D$103,0))&amp;"","未分類"))))</f>
        <v/>
      </c>
      <c r="S2616" s="39">
        <f>IF(L2616&lt;&gt;1,"",IF(N2616=1,"",IF(IF(O2616&gt;0,INDEX('分け方の表'!$N$4:$N$53,O2616)&amp;"","")&lt;&gt;"",IF(INDEX('分け方の表'!$N$4:$N$53,O2616)="（数えない）","",INDEX('分け方の表'!$N$4:$N$53,O2616)&amp;""),IF(I2616&amp;""="1",IF((Q2616&lt;&gt;"")*(D2616&lt;0)*(IFERROR(INDEX('入力'!$E$30:$E$88,MATCH(Q2616,'入力'!$A$30:$A$88,0)),"")="貯める・増やす"),Q2616,""),IF(A2616&amp;""="0","",IF(Q2616&lt;&gt;"",Q2616,R2616))))))</f>
        <v/>
      </c>
      <c r="T2616" s="56">
        <f>IF(S2616="","",IF(IFERROR(INDEX('入力'!$E$30:$E$88,MATCH(S2616,'入力'!$A$30:$A$88,0)),"")="入るお金",D2616,-D2616))</f>
        <v/>
      </c>
      <c r="U2616" s="39">
        <f>IF(L2616="","",IF(L2616&lt;&gt;1,"見出しなど",IF(N2616=1,"重なり",IF(S2616="",IF(O2616&gt;0,"数えない（直した）",IF(I2616&amp;""="1","振替",IF(A2616&amp;""="0","計算対象外","数えない"))),IF(COUNTIFS('入力'!$A$30:$A$88,S2616)=0,"一覧にない費目",IF(O2616&gt;0,"直した",IF(S2616="未分類","未分類","OK")))))))</f>
        <v/>
      </c>
    </row>
    <row r="2617">
      <c r="A2617" s="40" t="n"/>
      <c r="B2617" s="34" t="n"/>
      <c r="C2617" s="35" t="n"/>
      <c r="D2617" s="36" t="n"/>
      <c r="E2617" s="35" t="n"/>
      <c r="F2617" s="35" t="n"/>
      <c r="G2617" s="35" t="n"/>
      <c r="H2617" s="35" t="n"/>
      <c r="I2617" s="40" t="n"/>
      <c r="J2617" s="35" t="n"/>
      <c r="L2617" s="39">
        <f>IF(B2617="","",IFERROR(YEAR(B2617)*0+D2617*0+1,0))</f>
        <v/>
      </c>
      <c r="M2617" s="55">
        <f>IF(L2617&lt;&gt;1,"",IF(O2617&gt;0,IF(INDEX('分け方の表'!$O$4:$O$53,O2617)&lt;&gt;"",DATE(YEAR(INDEX('分け方の表'!$O$4:$O$53,O2617)),MONTH(INDEX('分け方の表'!$O$4:$O$53,O2617)),1),DATE(YEAR(B2617),MONTH(B2617),1)),DATE(YEAR(B2617),MONTH(B2617),1)))</f>
        <v/>
      </c>
      <c r="N2617" s="39">
        <f>IF(L2617&lt;&gt;1,"",IF(J2617="",0,IF(COUNTIFS($J$4:J2617,J2617)&gt;1,1,0)))</f>
        <v/>
      </c>
      <c r="O2617" s="39">
        <f>IF(L2617&lt;&gt;1,"",IF(J2617="",0,IFERROR(MATCH(J2617,'分け方の表'!$M$4:$M$53,0),0)))</f>
        <v/>
      </c>
      <c r="P2617" s="39">
        <f>IF(L2617&lt;&gt;1,"",IF(SUMPRODUCT((COUNTIFS(C2617,"*"&amp;'分け方の表'!$F$4:$F$23&amp;"*")&gt;0)*('分け方の表'!$F$4:$F$23&lt;&gt;"")*'分け方の表'!$I$4:$I$23)=0,99,1+COUNTIFS('分け方の表'!$I$4:$I$23,"&gt;"&amp;SUMPRODUCT((COUNTIFS(C2617,"*"&amp;'分け方の表'!$F$4:$F$23&amp;"*")&gt;0)*('分け方の表'!$F$4:$F$23&lt;&gt;"")*'分け方の表'!$I$4:$I$23))))</f>
        <v/>
      </c>
      <c r="Q2617" s="39">
        <f>IF(L2617&lt;&gt;1,"",IF(P2617&gt;=99,"",INDEX('分け方の表'!$G$4:$G$23,P2617)&amp;""))</f>
        <v/>
      </c>
      <c r="R2617" s="39">
        <f>IF(L2617&lt;&gt;1,"",IF((F2617="収入")*(G2617="給与")*(E2617&lt;&gt;"")*(COUNTIFS('分け方の表'!$J$4:$J$13,E2617)&gt;0),INDEX('分け方の表'!$K$4:$K$13,MATCH(E2617,'分け方の表'!$J$4:$J$13,0))&amp;"",IFERROR(INDEX('分け方の表'!$C$4:$C$103,MATCH(F2617&amp;"|"&amp;G2617,'分け方の表'!$D$4:$D$103,0))&amp;"",IFERROR(INDEX('分け方の表'!$C$4:$C$103,MATCH(F2617&amp;"|（ほか全部）",'分け方の表'!$D$4:$D$103,0))&amp;"","未分類"))))</f>
        <v/>
      </c>
      <c r="S2617" s="39">
        <f>IF(L2617&lt;&gt;1,"",IF(N2617=1,"",IF(IF(O2617&gt;0,INDEX('分け方の表'!$N$4:$N$53,O2617)&amp;"","")&lt;&gt;"",IF(INDEX('分け方の表'!$N$4:$N$53,O2617)="（数えない）","",INDEX('分け方の表'!$N$4:$N$53,O2617)&amp;""),IF(I2617&amp;""="1",IF((Q2617&lt;&gt;"")*(D2617&lt;0)*(IFERROR(INDEX('入力'!$E$30:$E$88,MATCH(Q2617,'入力'!$A$30:$A$88,0)),"")="貯める・増やす"),Q2617,""),IF(A2617&amp;""="0","",IF(Q2617&lt;&gt;"",Q2617,R2617))))))</f>
        <v/>
      </c>
      <c r="T2617" s="56">
        <f>IF(S2617="","",IF(IFERROR(INDEX('入力'!$E$30:$E$88,MATCH(S2617,'入力'!$A$30:$A$88,0)),"")="入るお金",D2617,-D2617))</f>
        <v/>
      </c>
      <c r="U2617" s="39">
        <f>IF(L2617="","",IF(L2617&lt;&gt;1,"見出しなど",IF(N2617=1,"重なり",IF(S2617="",IF(O2617&gt;0,"数えない（直した）",IF(I2617&amp;""="1","振替",IF(A2617&amp;""="0","計算対象外","数えない"))),IF(COUNTIFS('入力'!$A$30:$A$88,S2617)=0,"一覧にない費目",IF(O2617&gt;0,"直した",IF(S2617="未分類","未分類","OK")))))))</f>
        <v/>
      </c>
    </row>
    <row r="2618">
      <c r="A2618" s="40" t="n"/>
      <c r="B2618" s="34" t="n"/>
      <c r="C2618" s="35" t="n"/>
      <c r="D2618" s="36" t="n"/>
      <c r="E2618" s="35" t="n"/>
      <c r="F2618" s="35" t="n"/>
      <c r="G2618" s="35" t="n"/>
      <c r="H2618" s="35" t="n"/>
      <c r="I2618" s="40" t="n"/>
      <c r="J2618" s="35" t="n"/>
      <c r="L2618" s="39">
        <f>IF(B2618="","",IFERROR(YEAR(B2618)*0+D2618*0+1,0))</f>
        <v/>
      </c>
      <c r="M2618" s="55">
        <f>IF(L2618&lt;&gt;1,"",IF(O2618&gt;0,IF(INDEX('分け方の表'!$O$4:$O$53,O2618)&lt;&gt;"",DATE(YEAR(INDEX('分け方の表'!$O$4:$O$53,O2618)),MONTH(INDEX('分け方の表'!$O$4:$O$53,O2618)),1),DATE(YEAR(B2618),MONTH(B2618),1)),DATE(YEAR(B2618),MONTH(B2618),1)))</f>
        <v/>
      </c>
      <c r="N2618" s="39">
        <f>IF(L2618&lt;&gt;1,"",IF(J2618="",0,IF(COUNTIFS($J$4:J2618,J2618)&gt;1,1,0)))</f>
        <v/>
      </c>
      <c r="O2618" s="39">
        <f>IF(L2618&lt;&gt;1,"",IF(J2618="",0,IFERROR(MATCH(J2618,'分け方の表'!$M$4:$M$53,0),0)))</f>
        <v/>
      </c>
      <c r="P2618" s="39">
        <f>IF(L2618&lt;&gt;1,"",IF(SUMPRODUCT((COUNTIFS(C2618,"*"&amp;'分け方の表'!$F$4:$F$23&amp;"*")&gt;0)*('分け方の表'!$F$4:$F$23&lt;&gt;"")*'分け方の表'!$I$4:$I$23)=0,99,1+COUNTIFS('分け方の表'!$I$4:$I$23,"&gt;"&amp;SUMPRODUCT((COUNTIFS(C2618,"*"&amp;'分け方の表'!$F$4:$F$23&amp;"*")&gt;0)*('分け方の表'!$F$4:$F$23&lt;&gt;"")*'分け方の表'!$I$4:$I$23))))</f>
        <v/>
      </c>
      <c r="Q2618" s="39">
        <f>IF(L2618&lt;&gt;1,"",IF(P2618&gt;=99,"",INDEX('分け方の表'!$G$4:$G$23,P2618)&amp;""))</f>
        <v/>
      </c>
      <c r="R2618" s="39">
        <f>IF(L2618&lt;&gt;1,"",IF((F2618="収入")*(G2618="給与")*(E2618&lt;&gt;"")*(COUNTIFS('分け方の表'!$J$4:$J$13,E2618)&gt;0),INDEX('分け方の表'!$K$4:$K$13,MATCH(E2618,'分け方の表'!$J$4:$J$13,0))&amp;"",IFERROR(INDEX('分け方の表'!$C$4:$C$103,MATCH(F2618&amp;"|"&amp;G2618,'分け方の表'!$D$4:$D$103,0))&amp;"",IFERROR(INDEX('分け方の表'!$C$4:$C$103,MATCH(F2618&amp;"|（ほか全部）",'分け方の表'!$D$4:$D$103,0))&amp;"","未分類"))))</f>
        <v/>
      </c>
      <c r="S2618" s="39">
        <f>IF(L2618&lt;&gt;1,"",IF(N2618=1,"",IF(IF(O2618&gt;0,INDEX('分け方の表'!$N$4:$N$53,O2618)&amp;"","")&lt;&gt;"",IF(INDEX('分け方の表'!$N$4:$N$53,O2618)="（数えない）","",INDEX('分け方の表'!$N$4:$N$53,O2618)&amp;""),IF(I2618&amp;""="1",IF((Q2618&lt;&gt;"")*(D2618&lt;0)*(IFERROR(INDEX('入力'!$E$30:$E$88,MATCH(Q2618,'入力'!$A$30:$A$88,0)),"")="貯める・増やす"),Q2618,""),IF(A2618&amp;""="0","",IF(Q2618&lt;&gt;"",Q2618,R2618))))))</f>
        <v/>
      </c>
      <c r="T2618" s="56">
        <f>IF(S2618="","",IF(IFERROR(INDEX('入力'!$E$30:$E$88,MATCH(S2618,'入力'!$A$30:$A$88,0)),"")="入るお金",D2618,-D2618))</f>
        <v/>
      </c>
      <c r="U2618" s="39">
        <f>IF(L2618="","",IF(L2618&lt;&gt;1,"見出しなど",IF(N2618=1,"重なり",IF(S2618="",IF(O2618&gt;0,"数えない（直した）",IF(I2618&amp;""="1","振替",IF(A2618&amp;""="0","計算対象外","数えない"))),IF(COUNTIFS('入力'!$A$30:$A$88,S2618)=0,"一覧にない費目",IF(O2618&gt;0,"直した",IF(S2618="未分類","未分類","OK")))))))</f>
        <v/>
      </c>
    </row>
    <row r="2619">
      <c r="A2619" s="40" t="n"/>
      <c r="B2619" s="34" t="n"/>
      <c r="C2619" s="35" t="n"/>
      <c r="D2619" s="36" t="n"/>
      <c r="E2619" s="35" t="n"/>
      <c r="F2619" s="35" t="n"/>
      <c r="G2619" s="35" t="n"/>
      <c r="H2619" s="35" t="n"/>
      <c r="I2619" s="40" t="n"/>
      <c r="J2619" s="35" t="n"/>
      <c r="L2619" s="39">
        <f>IF(B2619="","",IFERROR(YEAR(B2619)*0+D2619*0+1,0))</f>
        <v/>
      </c>
      <c r="M2619" s="55">
        <f>IF(L2619&lt;&gt;1,"",IF(O2619&gt;0,IF(INDEX('分け方の表'!$O$4:$O$53,O2619)&lt;&gt;"",DATE(YEAR(INDEX('分け方の表'!$O$4:$O$53,O2619)),MONTH(INDEX('分け方の表'!$O$4:$O$53,O2619)),1),DATE(YEAR(B2619),MONTH(B2619),1)),DATE(YEAR(B2619),MONTH(B2619),1)))</f>
        <v/>
      </c>
      <c r="N2619" s="39">
        <f>IF(L2619&lt;&gt;1,"",IF(J2619="",0,IF(COUNTIFS($J$4:J2619,J2619)&gt;1,1,0)))</f>
        <v/>
      </c>
      <c r="O2619" s="39">
        <f>IF(L2619&lt;&gt;1,"",IF(J2619="",0,IFERROR(MATCH(J2619,'分け方の表'!$M$4:$M$53,0),0)))</f>
        <v/>
      </c>
      <c r="P2619" s="39">
        <f>IF(L2619&lt;&gt;1,"",IF(SUMPRODUCT((COUNTIFS(C2619,"*"&amp;'分け方の表'!$F$4:$F$23&amp;"*")&gt;0)*('分け方の表'!$F$4:$F$23&lt;&gt;"")*'分け方の表'!$I$4:$I$23)=0,99,1+COUNTIFS('分け方の表'!$I$4:$I$23,"&gt;"&amp;SUMPRODUCT((COUNTIFS(C2619,"*"&amp;'分け方の表'!$F$4:$F$23&amp;"*")&gt;0)*('分け方の表'!$F$4:$F$23&lt;&gt;"")*'分け方の表'!$I$4:$I$23))))</f>
        <v/>
      </c>
      <c r="Q2619" s="39">
        <f>IF(L2619&lt;&gt;1,"",IF(P2619&gt;=99,"",INDEX('分け方の表'!$G$4:$G$23,P2619)&amp;""))</f>
        <v/>
      </c>
      <c r="R2619" s="39">
        <f>IF(L2619&lt;&gt;1,"",IF((F2619="収入")*(G2619="給与")*(E2619&lt;&gt;"")*(COUNTIFS('分け方の表'!$J$4:$J$13,E2619)&gt;0),INDEX('分け方の表'!$K$4:$K$13,MATCH(E2619,'分け方の表'!$J$4:$J$13,0))&amp;"",IFERROR(INDEX('分け方の表'!$C$4:$C$103,MATCH(F2619&amp;"|"&amp;G2619,'分け方の表'!$D$4:$D$103,0))&amp;"",IFERROR(INDEX('分け方の表'!$C$4:$C$103,MATCH(F2619&amp;"|（ほか全部）",'分け方の表'!$D$4:$D$103,0))&amp;"","未分類"))))</f>
        <v/>
      </c>
      <c r="S2619" s="39">
        <f>IF(L2619&lt;&gt;1,"",IF(N2619=1,"",IF(IF(O2619&gt;0,INDEX('分け方の表'!$N$4:$N$53,O2619)&amp;"","")&lt;&gt;"",IF(INDEX('分け方の表'!$N$4:$N$53,O2619)="（数えない）","",INDEX('分け方の表'!$N$4:$N$53,O2619)&amp;""),IF(I2619&amp;""="1",IF((Q2619&lt;&gt;"")*(D2619&lt;0)*(IFERROR(INDEX('入力'!$E$30:$E$88,MATCH(Q2619,'入力'!$A$30:$A$88,0)),"")="貯める・増やす"),Q2619,""),IF(A2619&amp;""="0","",IF(Q2619&lt;&gt;"",Q2619,R2619))))))</f>
        <v/>
      </c>
      <c r="T2619" s="56">
        <f>IF(S2619="","",IF(IFERROR(INDEX('入力'!$E$30:$E$88,MATCH(S2619,'入力'!$A$30:$A$88,0)),"")="入るお金",D2619,-D2619))</f>
        <v/>
      </c>
      <c r="U2619" s="39">
        <f>IF(L2619="","",IF(L2619&lt;&gt;1,"見出しなど",IF(N2619=1,"重なり",IF(S2619="",IF(O2619&gt;0,"数えない（直した）",IF(I2619&amp;""="1","振替",IF(A2619&amp;""="0","計算対象外","数えない"))),IF(COUNTIFS('入力'!$A$30:$A$88,S2619)=0,"一覧にない費目",IF(O2619&gt;0,"直した",IF(S2619="未分類","未分類","OK")))))))</f>
        <v/>
      </c>
    </row>
    <row r="2620">
      <c r="A2620" s="40" t="n"/>
      <c r="B2620" s="34" t="n"/>
      <c r="C2620" s="35" t="n"/>
      <c r="D2620" s="36" t="n"/>
      <c r="E2620" s="35" t="n"/>
      <c r="F2620" s="35" t="n"/>
      <c r="G2620" s="35" t="n"/>
      <c r="H2620" s="35" t="n"/>
      <c r="I2620" s="40" t="n"/>
      <c r="J2620" s="35" t="n"/>
      <c r="L2620" s="39">
        <f>IF(B2620="","",IFERROR(YEAR(B2620)*0+D2620*0+1,0))</f>
        <v/>
      </c>
      <c r="M2620" s="55">
        <f>IF(L2620&lt;&gt;1,"",IF(O2620&gt;0,IF(INDEX('分け方の表'!$O$4:$O$53,O2620)&lt;&gt;"",DATE(YEAR(INDEX('分け方の表'!$O$4:$O$53,O2620)),MONTH(INDEX('分け方の表'!$O$4:$O$53,O2620)),1),DATE(YEAR(B2620),MONTH(B2620),1)),DATE(YEAR(B2620),MONTH(B2620),1)))</f>
        <v/>
      </c>
      <c r="N2620" s="39">
        <f>IF(L2620&lt;&gt;1,"",IF(J2620="",0,IF(COUNTIFS($J$4:J2620,J2620)&gt;1,1,0)))</f>
        <v/>
      </c>
      <c r="O2620" s="39">
        <f>IF(L2620&lt;&gt;1,"",IF(J2620="",0,IFERROR(MATCH(J2620,'分け方の表'!$M$4:$M$53,0),0)))</f>
        <v/>
      </c>
      <c r="P2620" s="39">
        <f>IF(L2620&lt;&gt;1,"",IF(SUMPRODUCT((COUNTIFS(C2620,"*"&amp;'分け方の表'!$F$4:$F$23&amp;"*")&gt;0)*('分け方の表'!$F$4:$F$23&lt;&gt;"")*'分け方の表'!$I$4:$I$23)=0,99,1+COUNTIFS('分け方の表'!$I$4:$I$23,"&gt;"&amp;SUMPRODUCT((COUNTIFS(C2620,"*"&amp;'分け方の表'!$F$4:$F$23&amp;"*")&gt;0)*('分け方の表'!$F$4:$F$23&lt;&gt;"")*'分け方の表'!$I$4:$I$23))))</f>
        <v/>
      </c>
      <c r="Q2620" s="39">
        <f>IF(L2620&lt;&gt;1,"",IF(P2620&gt;=99,"",INDEX('分け方の表'!$G$4:$G$23,P2620)&amp;""))</f>
        <v/>
      </c>
      <c r="R2620" s="39">
        <f>IF(L2620&lt;&gt;1,"",IF((F2620="収入")*(G2620="給与")*(E2620&lt;&gt;"")*(COUNTIFS('分け方の表'!$J$4:$J$13,E2620)&gt;0),INDEX('分け方の表'!$K$4:$K$13,MATCH(E2620,'分け方の表'!$J$4:$J$13,0))&amp;"",IFERROR(INDEX('分け方の表'!$C$4:$C$103,MATCH(F2620&amp;"|"&amp;G2620,'分け方の表'!$D$4:$D$103,0))&amp;"",IFERROR(INDEX('分け方の表'!$C$4:$C$103,MATCH(F2620&amp;"|（ほか全部）",'分け方の表'!$D$4:$D$103,0))&amp;"","未分類"))))</f>
        <v/>
      </c>
      <c r="S2620" s="39">
        <f>IF(L2620&lt;&gt;1,"",IF(N2620=1,"",IF(IF(O2620&gt;0,INDEX('分け方の表'!$N$4:$N$53,O2620)&amp;"","")&lt;&gt;"",IF(INDEX('分け方の表'!$N$4:$N$53,O2620)="（数えない）","",INDEX('分け方の表'!$N$4:$N$53,O2620)&amp;""),IF(I2620&amp;""="1",IF((Q2620&lt;&gt;"")*(D2620&lt;0)*(IFERROR(INDEX('入力'!$E$30:$E$88,MATCH(Q2620,'入力'!$A$30:$A$88,0)),"")="貯める・増やす"),Q2620,""),IF(A2620&amp;""="0","",IF(Q2620&lt;&gt;"",Q2620,R2620))))))</f>
        <v/>
      </c>
      <c r="T2620" s="56">
        <f>IF(S2620="","",IF(IFERROR(INDEX('入力'!$E$30:$E$88,MATCH(S2620,'入力'!$A$30:$A$88,0)),"")="入るお金",D2620,-D2620))</f>
        <v/>
      </c>
      <c r="U2620" s="39">
        <f>IF(L2620="","",IF(L2620&lt;&gt;1,"見出しなど",IF(N2620=1,"重なり",IF(S2620="",IF(O2620&gt;0,"数えない（直した）",IF(I2620&amp;""="1","振替",IF(A2620&amp;""="0","計算対象外","数えない"))),IF(COUNTIFS('入力'!$A$30:$A$88,S2620)=0,"一覧にない費目",IF(O2620&gt;0,"直した",IF(S2620="未分類","未分類","OK")))))))</f>
        <v/>
      </c>
    </row>
    <row r="2621">
      <c r="A2621" s="40" t="n"/>
      <c r="B2621" s="34" t="n"/>
      <c r="C2621" s="35" t="n"/>
      <c r="D2621" s="36" t="n"/>
      <c r="E2621" s="35" t="n"/>
      <c r="F2621" s="35" t="n"/>
      <c r="G2621" s="35" t="n"/>
      <c r="H2621" s="35" t="n"/>
      <c r="I2621" s="40" t="n"/>
      <c r="J2621" s="35" t="n"/>
      <c r="L2621" s="39">
        <f>IF(B2621="","",IFERROR(YEAR(B2621)*0+D2621*0+1,0))</f>
        <v/>
      </c>
      <c r="M2621" s="55">
        <f>IF(L2621&lt;&gt;1,"",IF(O2621&gt;0,IF(INDEX('分け方の表'!$O$4:$O$53,O2621)&lt;&gt;"",DATE(YEAR(INDEX('分け方の表'!$O$4:$O$53,O2621)),MONTH(INDEX('分け方の表'!$O$4:$O$53,O2621)),1),DATE(YEAR(B2621),MONTH(B2621),1)),DATE(YEAR(B2621),MONTH(B2621),1)))</f>
        <v/>
      </c>
      <c r="N2621" s="39">
        <f>IF(L2621&lt;&gt;1,"",IF(J2621="",0,IF(COUNTIFS($J$4:J2621,J2621)&gt;1,1,0)))</f>
        <v/>
      </c>
      <c r="O2621" s="39">
        <f>IF(L2621&lt;&gt;1,"",IF(J2621="",0,IFERROR(MATCH(J2621,'分け方の表'!$M$4:$M$53,0),0)))</f>
        <v/>
      </c>
      <c r="P2621" s="39">
        <f>IF(L2621&lt;&gt;1,"",IF(SUMPRODUCT((COUNTIFS(C2621,"*"&amp;'分け方の表'!$F$4:$F$23&amp;"*")&gt;0)*('分け方の表'!$F$4:$F$23&lt;&gt;"")*'分け方の表'!$I$4:$I$23)=0,99,1+COUNTIFS('分け方の表'!$I$4:$I$23,"&gt;"&amp;SUMPRODUCT((COUNTIFS(C2621,"*"&amp;'分け方の表'!$F$4:$F$23&amp;"*")&gt;0)*('分け方の表'!$F$4:$F$23&lt;&gt;"")*'分け方の表'!$I$4:$I$23))))</f>
        <v/>
      </c>
      <c r="Q2621" s="39">
        <f>IF(L2621&lt;&gt;1,"",IF(P2621&gt;=99,"",INDEX('分け方の表'!$G$4:$G$23,P2621)&amp;""))</f>
        <v/>
      </c>
      <c r="R2621" s="39">
        <f>IF(L2621&lt;&gt;1,"",IF((F2621="収入")*(G2621="給与")*(E2621&lt;&gt;"")*(COUNTIFS('分け方の表'!$J$4:$J$13,E2621)&gt;0),INDEX('分け方の表'!$K$4:$K$13,MATCH(E2621,'分け方の表'!$J$4:$J$13,0))&amp;"",IFERROR(INDEX('分け方の表'!$C$4:$C$103,MATCH(F2621&amp;"|"&amp;G2621,'分け方の表'!$D$4:$D$103,0))&amp;"",IFERROR(INDEX('分け方の表'!$C$4:$C$103,MATCH(F2621&amp;"|（ほか全部）",'分け方の表'!$D$4:$D$103,0))&amp;"","未分類"))))</f>
        <v/>
      </c>
      <c r="S2621" s="39">
        <f>IF(L2621&lt;&gt;1,"",IF(N2621=1,"",IF(IF(O2621&gt;0,INDEX('分け方の表'!$N$4:$N$53,O2621)&amp;"","")&lt;&gt;"",IF(INDEX('分け方の表'!$N$4:$N$53,O2621)="（数えない）","",INDEX('分け方の表'!$N$4:$N$53,O2621)&amp;""),IF(I2621&amp;""="1",IF((Q2621&lt;&gt;"")*(D2621&lt;0)*(IFERROR(INDEX('入力'!$E$30:$E$88,MATCH(Q2621,'入力'!$A$30:$A$88,0)),"")="貯める・増やす"),Q2621,""),IF(A2621&amp;""="0","",IF(Q2621&lt;&gt;"",Q2621,R2621))))))</f>
        <v/>
      </c>
      <c r="T2621" s="56">
        <f>IF(S2621="","",IF(IFERROR(INDEX('入力'!$E$30:$E$88,MATCH(S2621,'入力'!$A$30:$A$88,0)),"")="入るお金",D2621,-D2621))</f>
        <v/>
      </c>
      <c r="U2621" s="39">
        <f>IF(L2621="","",IF(L2621&lt;&gt;1,"見出しなど",IF(N2621=1,"重なり",IF(S2621="",IF(O2621&gt;0,"数えない（直した）",IF(I2621&amp;""="1","振替",IF(A2621&amp;""="0","計算対象外","数えない"))),IF(COUNTIFS('入力'!$A$30:$A$88,S2621)=0,"一覧にない費目",IF(O2621&gt;0,"直した",IF(S2621="未分類","未分類","OK")))))))</f>
        <v/>
      </c>
    </row>
    <row r="2622">
      <c r="A2622" s="40" t="n"/>
      <c r="B2622" s="34" t="n"/>
      <c r="C2622" s="35" t="n"/>
      <c r="D2622" s="36" t="n"/>
      <c r="E2622" s="35" t="n"/>
      <c r="F2622" s="35" t="n"/>
      <c r="G2622" s="35" t="n"/>
      <c r="H2622" s="35" t="n"/>
      <c r="I2622" s="40" t="n"/>
      <c r="J2622" s="35" t="n"/>
      <c r="L2622" s="39">
        <f>IF(B2622="","",IFERROR(YEAR(B2622)*0+D2622*0+1,0))</f>
        <v/>
      </c>
      <c r="M2622" s="55">
        <f>IF(L2622&lt;&gt;1,"",IF(O2622&gt;0,IF(INDEX('分け方の表'!$O$4:$O$53,O2622)&lt;&gt;"",DATE(YEAR(INDEX('分け方の表'!$O$4:$O$53,O2622)),MONTH(INDEX('分け方の表'!$O$4:$O$53,O2622)),1),DATE(YEAR(B2622),MONTH(B2622),1)),DATE(YEAR(B2622),MONTH(B2622),1)))</f>
        <v/>
      </c>
      <c r="N2622" s="39">
        <f>IF(L2622&lt;&gt;1,"",IF(J2622="",0,IF(COUNTIFS($J$4:J2622,J2622)&gt;1,1,0)))</f>
        <v/>
      </c>
      <c r="O2622" s="39">
        <f>IF(L2622&lt;&gt;1,"",IF(J2622="",0,IFERROR(MATCH(J2622,'分け方の表'!$M$4:$M$53,0),0)))</f>
        <v/>
      </c>
      <c r="P2622" s="39">
        <f>IF(L2622&lt;&gt;1,"",IF(SUMPRODUCT((COUNTIFS(C2622,"*"&amp;'分け方の表'!$F$4:$F$23&amp;"*")&gt;0)*('分け方の表'!$F$4:$F$23&lt;&gt;"")*'分け方の表'!$I$4:$I$23)=0,99,1+COUNTIFS('分け方の表'!$I$4:$I$23,"&gt;"&amp;SUMPRODUCT((COUNTIFS(C2622,"*"&amp;'分け方の表'!$F$4:$F$23&amp;"*")&gt;0)*('分け方の表'!$F$4:$F$23&lt;&gt;"")*'分け方の表'!$I$4:$I$23))))</f>
        <v/>
      </c>
      <c r="Q2622" s="39">
        <f>IF(L2622&lt;&gt;1,"",IF(P2622&gt;=99,"",INDEX('分け方の表'!$G$4:$G$23,P2622)&amp;""))</f>
        <v/>
      </c>
      <c r="R2622" s="39">
        <f>IF(L2622&lt;&gt;1,"",IF((F2622="収入")*(G2622="給与")*(E2622&lt;&gt;"")*(COUNTIFS('分け方の表'!$J$4:$J$13,E2622)&gt;0),INDEX('分け方の表'!$K$4:$K$13,MATCH(E2622,'分け方の表'!$J$4:$J$13,0))&amp;"",IFERROR(INDEX('分け方の表'!$C$4:$C$103,MATCH(F2622&amp;"|"&amp;G2622,'分け方の表'!$D$4:$D$103,0))&amp;"",IFERROR(INDEX('分け方の表'!$C$4:$C$103,MATCH(F2622&amp;"|（ほか全部）",'分け方の表'!$D$4:$D$103,0))&amp;"","未分類"))))</f>
        <v/>
      </c>
      <c r="S2622" s="39">
        <f>IF(L2622&lt;&gt;1,"",IF(N2622=1,"",IF(IF(O2622&gt;0,INDEX('分け方の表'!$N$4:$N$53,O2622)&amp;"","")&lt;&gt;"",IF(INDEX('分け方の表'!$N$4:$N$53,O2622)="（数えない）","",INDEX('分け方の表'!$N$4:$N$53,O2622)&amp;""),IF(I2622&amp;""="1",IF((Q2622&lt;&gt;"")*(D2622&lt;0)*(IFERROR(INDEX('入力'!$E$30:$E$88,MATCH(Q2622,'入力'!$A$30:$A$88,0)),"")="貯める・増やす"),Q2622,""),IF(A2622&amp;""="0","",IF(Q2622&lt;&gt;"",Q2622,R2622))))))</f>
        <v/>
      </c>
      <c r="T2622" s="56">
        <f>IF(S2622="","",IF(IFERROR(INDEX('入力'!$E$30:$E$88,MATCH(S2622,'入力'!$A$30:$A$88,0)),"")="入るお金",D2622,-D2622))</f>
        <v/>
      </c>
      <c r="U2622" s="39">
        <f>IF(L2622="","",IF(L2622&lt;&gt;1,"見出しなど",IF(N2622=1,"重なり",IF(S2622="",IF(O2622&gt;0,"数えない（直した）",IF(I2622&amp;""="1","振替",IF(A2622&amp;""="0","計算対象外","数えない"))),IF(COUNTIFS('入力'!$A$30:$A$88,S2622)=0,"一覧にない費目",IF(O2622&gt;0,"直した",IF(S2622="未分類","未分類","OK")))))))</f>
        <v/>
      </c>
    </row>
    <row r="2623">
      <c r="A2623" s="40" t="n"/>
      <c r="B2623" s="34" t="n"/>
      <c r="C2623" s="35" t="n"/>
      <c r="D2623" s="36" t="n"/>
      <c r="E2623" s="35" t="n"/>
      <c r="F2623" s="35" t="n"/>
      <c r="G2623" s="35" t="n"/>
      <c r="H2623" s="35" t="n"/>
      <c r="I2623" s="40" t="n"/>
      <c r="J2623" s="35" t="n"/>
      <c r="L2623" s="39">
        <f>IF(B2623="","",IFERROR(YEAR(B2623)*0+D2623*0+1,0))</f>
        <v/>
      </c>
      <c r="M2623" s="55">
        <f>IF(L2623&lt;&gt;1,"",IF(O2623&gt;0,IF(INDEX('分け方の表'!$O$4:$O$53,O2623)&lt;&gt;"",DATE(YEAR(INDEX('分け方の表'!$O$4:$O$53,O2623)),MONTH(INDEX('分け方の表'!$O$4:$O$53,O2623)),1),DATE(YEAR(B2623),MONTH(B2623),1)),DATE(YEAR(B2623),MONTH(B2623),1)))</f>
        <v/>
      </c>
      <c r="N2623" s="39">
        <f>IF(L2623&lt;&gt;1,"",IF(J2623="",0,IF(COUNTIFS($J$4:J2623,J2623)&gt;1,1,0)))</f>
        <v/>
      </c>
      <c r="O2623" s="39">
        <f>IF(L2623&lt;&gt;1,"",IF(J2623="",0,IFERROR(MATCH(J2623,'分け方の表'!$M$4:$M$53,0),0)))</f>
        <v/>
      </c>
      <c r="P2623" s="39">
        <f>IF(L2623&lt;&gt;1,"",IF(SUMPRODUCT((COUNTIFS(C2623,"*"&amp;'分け方の表'!$F$4:$F$23&amp;"*")&gt;0)*('分け方の表'!$F$4:$F$23&lt;&gt;"")*'分け方の表'!$I$4:$I$23)=0,99,1+COUNTIFS('分け方の表'!$I$4:$I$23,"&gt;"&amp;SUMPRODUCT((COUNTIFS(C2623,"*"&amp;'分け方の表'!$F$4:$F$23&amp;"*")&gt;0)*('分け方の表'!$F$4:$F$23&lt;&gt;"")*'分け方の表'!$I$4:$I$23))))</f>
        <v/>
      </c>
      <c r="Q2623" s="39">
        <f>IF(L2623&lt;&gt;1,"",IF(P2623&gt;=99,"",INDEX('分け方の表'!$G$4:$G$23,P2623)&amp;""))</f>
        <v/>
      </c>
      <c r="R2623" s="39">
        <f>IF(L2623&lt;&gt;1,"",IF((F2623="収入")*(G2623="給与")*(E2623&lt;&gt;"")*(COUNTIFS('分け方の表'!$J$4:$J$13,E2623)&gt;0),INDEX('分け方の表'!$K$4:$K$13,MATCH(E2623,'分け方の表'!$J$4:$J$13,0))&amp;"",IFERROR(INDEX('分け方の表'!$C$4:$C$103,MATCH(F2623&amp;"|"&amp;G2623,'分け方の表'!$D$4:$D$103,0))&amp;"",IFERROR(INDEX('分け方の表'!$C$4:$C$103,MATCH(F2623&amp;"|（ほか全部）",'分け方の表'!$D$4:$D$103,0))&amp;"","未分類"))))</f>
        <v/>
      </c>
      <c r="S2623" s="39">
        <f>IF(L2623&lt;&gt;1,"",IF(N2623=1,"",IF(IF(O2623&gt;0,INDEX('分け方の表'!$N$4:$N$53,O2623)&amp;"","")&lt;&gt;"",IF(INDEX('分け方の表'!$N$4:$N$53,O2623)="（数えない）","",INDEX('分け方の表'!$N$4:$N$53,O2623)&amp;""),IF(I2623&amp;""="1",IF((Q2623&lt;&gt;"")*(D2623&lt;0)*(IFERROR(INDEX('入力'!$E$30:$E$88,MATCH(Q2623,'入力'!$A$30:$A$88,0)),"")="貯める・増やす"),Q2623,""),IF(A2623&amp;""="0","",IF(Q2623&lt;&gt;"",Q2623,R2623))))))</f>
        <v/>
      </c>
      <c r="T2623" s="56">
        <f>IF(S2623="","",IF(IFERROR(INDEX('入力'!$E$30:$E$88,MATCH(S2623,'入力'!$A$30:$A$88,0)),"")="入るお金",D2623,-D2623))</f>
        <v/>
      </c>
      <c r="U2623" s="39">
        <f>IF(L2623="","",IF(L2623&lt;&gt;1,"見出しなど",IF(N2623=1,"重なり",IF(S2623="",IF(O2623&gt;0,"数えない（直した）",IF(I2623&amp;""="1","振替",IF(A2623&amp;""="0","計算対象外","数えない"))),IF(COUNTIFS('入力'!$A$30:$A$88,S2623)=0,"一覧にない費目",IF(O2623&gt;0,"直した",IF(S2623="未分類","未分類","OK")))))))</f>
        <v/>
      </c>
    </row>
    <row r="2624">
      <c r="A2624" s="40" t="n"/>
      <c r="B2624" s="34" t="n"/>
      <c r="C2624" s="35" t="n"/>
      <c r="D2624" s="36" t="n"/>
      <c r="E2624" s="35" t="n"/>
      <c r="F2624" s="35" t="n"/>
      <c r="G2624" s="35" t="n"/>
      <c r="H2624" s="35" t="n"/>
      <c r="I2624" s="40" t="n"/>
      <c r="J2624" s="35" t="n"/>
      <c r="L2624" s="39">
        <f>IF(B2624="","",IFERROR(YEAR(B2624)*0+D2624*0+1,0))</f>
        <v/>
      </c>
      <c r="M2624" s="55">
        <f>IF(L2624&lt;&gt;1,"",IF(O2624&gt;0,IF(INDEX('分け方の表'!$O$4:$O$53,O2624)&lt;&gt;"",DATE(YEAR(INDEX('分け方の表'!$O$4:$O$53,O2624)),MONTH(INDEX('分け方の表'!$O$4:$O$53,O2624)),1),DATE(YEAR(B2624),MONTH(B2624),1)),DATE(YEAR(B2624),MONTH(B2624),1)))</f>
        <v/>
      </c>
      <c r="N2624" s="39">
        <f>IF(L2624&lt;&gt;1,"",IF(J2624="",0,IF(COUNTIFS($J$4:J2624,J2624)&gt;1,1,0)))</f>
        <v/>
      </c>
      <c r="O2624" s="39">
        <f>IF(L2624&lt;&gt;1,"",IF(J2624="",0,IFERROR(MATCH(J2624,'分け方の表'!$M$4:$M$53,0),0)))</f>
        <v/>
      </c>
      <c r="P2624" s="39">
        <f>IF(L2624&lt;&gt;1,"",IF(SUMPRODUCT((COUNTIFS(C2624,"*"&amp;'分け方の表'!$F$4:$F$23&amp;"*")&gt;0)*('分け方の表'!$F$4:$F$23&lt;&gt;"")*'分け方の表'!$I$4:$I$23)=0,99,1+COUNTIFS('分け方の表'!$I$4:$I$23,"&gt;"&amp;SUMPRODUCT((COUNTIFS(C2624,"*"&amp;'分け方の表'!$F$4:$F$23&amp;"*")&gt;0)*('分け方の表'!$F$4:$F$23&lt;&gt;"")*'分け方の表'!$I$4:$I$23))))</f>
        <v/>
      </c>
      <c r="Q2624" s="39">
        <f>IF(L2624&lt;&gt;1,"",IF(P2624&gt;=99,"",INDEX('分け方の表'!$G$4:$G$23,P2624)&amp;""))</f>
        <v/>
      </c>
      <c r="R2624" s="39">
        <f>IF(L2624&lt;&gt;1,"",IF((F2624="収入")*(G2624="給与")*(E2624&lt;&gt;"")*(COUNTIFS('分け方の表'!$J$4:$J$13,E2624)&gt;0),INDEX('分け方の表'!$K$4:$K$13,MATCH(E2624,'分け方の表'!$J$4:$J$13,0))&amp;"",IFERROR(INDEX('分け方の表'!$C$4:$C$103,MATCH(F2624&amp;"|"&amp;G2624,'分け方の表'!$D$4:$D$103,0))&amp;"",IFERROR(INDEX('分け方の表'!$C$4:$C$103,MATCH(F2624&amp;"|（ほか全部）",'分け方の表'!$D$4:$D$103,0))&amp;"","未分類"))))</f>
        <v/>
      </c>
      <c r="S2624" s="39">
        <f>IF(L2624&lt;&gt;1,"",IF(N2624=1,"",IF(IF(O2624&gt;0,INDEX('分け方の表'!$N$4:$N$53,O2624)&amp;"","")&lt;&gt;"",IF(INDEX('分け方の表'!$N$4:$N$53,O2624)="（数えない）","",INDEX('分け方の表'!$N$4:$N$53,O2624)&amp;""),IF(I2624&amp;""="1",IF((Q2624&lt;&gt;"")*(D2624&lt;0)*(IFERROR(INDEX('入力'!$E$30:$E$88,MATCH(Q2624,'入力'!$A$30:$A$88,0)),"")="貯める・増やす"),Q2624,""),IF(A2624&amp;""="0","",IF(Q2624&lt;&gt;"",Q2624,R2624))))))</f>
        <v/>
      </c>
      <c r="T2624" s="56">
        <f>IF(S2624="","",IF(IFERROR(INDEX('入力'!$E$30:$E$88,MATCH(S2624,'入力'!$A$30:$A$88,0)),"")="入るお金",D2624,-D2624))</f>
        <v/>
      </c>
      <c r="U2624" s="39">
        <f>IF(L2624="","",IF(L2624&lt;&gt;1,"見出しなど",IF(N2624=1,"重なり",IF(S2624="",IF(O2624&gt;0,"数えない（直した）",IF(I2624&amp;""="1","振替",IF(A2624&amp;""="0","計算対象外","数えない"))),IF(COUNTIFS('入力'!$A$30:$A$88,S2624)=0,"一覧にない費目",IF(O2624&gt;0,"直した",IF(S2624="未分類","未分類","OK")))))))</f>
        <v/>
      </c>
    </row>
    <row r="2625">
      <c r="A2625" s="40" t="n"/>
      <c r="B2625" s="34" t="n"/>
      <c r="C2625" s="35" t="n"/>
      <c r="D2625" s="36" t="n"/>
      <c r="E2625" s="35" t="n"/>
      <c r="F2625" s="35" t="n"/>
      <c r="G2625" s="35" t="n"/>
      <c r="H2625" s="35" t="n"/>
      <c r="I2625" s="40" t="n"/>
      <c r="J2625" s="35" t="n"/>
      <c r="L2625" s="39">
        <f>IF(B2625="","",IFERROR(YEAR(B2625)*0+D2625*0+1,0))</f>
        <v/>
      </c>
      <c r="M2625" s="55">
        <f>IF(L2625&lt;&gt;1,"",IF(O2625&gt;0,IF(INDEX('分け方の表'!$O$4:$O$53,O2625)&lt;&gt;"",DATE(YEAR(INDEX('分け方の表'!$O$4:$O$53,O2625)),MONTH(INDEX('分け方の表'!$O$4:$O$53,O2625)),1),DATE(YEAR(B2625),MONTH(B2625),1)),DATE(YEAR(B2625),MONTH(B2625),1)))</f>
        <v/>
      </c>
      <c r="N2625" s="39">
        <f>IF(L2625&lt;&gt;1,"",IF(J2625="",0,IF(COUNTIFS($J$4:J2625,J2625)&gt;1,1,0)))</f>
        <v/>
      </c>
      <c r="O2625" s="39">
        <f>IF(L2625&lt;&gt;1,"",IF(J2625="",0,IFERROR(MATCH(J2625,'分け方の表'!$M$4:$M$53,0),0)))</f>
        <v/>
      </c>
      <c r="P2625" s="39">
        <f>IF(L2625&lt;&gt;1,"",IF(SUMPRODUCT((COUNTIFS(C2625,"*"&amp;'分け方の表'!$F$4:$F$23&amp;"*")&gt;0)*('分け方の表'!$F$4:$F$23&lt;&gt;"")*'分け方の表'!$I$4:$I$23)=0,99,1+COUNTIFS('分け方の表'!$I$4:$I$23,"&gt;"&amp;SUMPRODUCT((COUNTIFS(C2625,"*"&amp;'分け方の表'!$F$4:$F$23&amp;"*")&gt;0)*('分け方の表'!$F$4:$F$23&lt;&gt;"")*'分け方の表'!$I$4:$I$23))))</f>
        <v/>
      </c>
      <c r="Q2625" s="39">
        <f>IF(L2625&lt;&gt;1,"",IF(P2625&gt;=99,"",INDEX('分け方の表'!$G$4:$G$23,P2625)&amp;""))</f>
        <v/>
      </c>
      <c r="R2625" s="39">
        <f>IF(L2625&lt;&gt;1,"",IF((F2625="収入")*(G2625="給与")*(E2625&lt;&gt;"")*(COUNTIFS('分け方の表'!$J$4:$J$13,E2625)&gt;0),INDEX('分け方の表'!$K$4:$K$13,MATCH(E2625,'分け方の表'!$J$4:$J$13,0))&amp;"",IFERROR(INDEX('分け方の表'!$C$4:$C$103,MATCH(F2625&amp;"|"&amp;G2625,'分け方の表'!$D$4:$D$103,0))&amp;"",IFERROR(INDEX('分け方の表'!$C$4:$C$103,MATCH(F2625&amp;"|（ほか全部）",'分け方の表'!$D$4:$D$103,0))&amp;"","未分類"))))</f>
        <v/>
      </c>
      <c r="S2625" s="39">
        <f>IF(L2625&lt;&gt;1,"",IF(N2625=1,"",IF(IF(O2625&gt;0,INDEX('分け方の表'!$N$4:$N$53,O2625)&amp;"","")&lt;&gt;"",IF(INDEX('分け方の表'!$N$4:$N$53,O2625)="（数えない）","",INDEX('分け方の表'!$N$4:$N$53,O2625)&amp;""),IF(I2625&amp;""="1",IF((Q2625&lt;&gt;"")*(D2625&lt;0)*(IFERROR(INDEX('入力'!$E$30:$E$88,MATCH(Q2625,'入力'!$A$30:$A$88,0)),"")="貯める・増やす"),Q2625,""),IF(A2625&amp;""="0","",IF(Q2625&lt;&gt;"",Q2625,R2625))))))</f>
        <v/>
      </c>
      <c r="T2625" s="56">
        <f>IF(S2625="","",IF(IFERROR(INDEX('入力'!$E$30:$E$88,MATCH(S2625,'入力'!$A$30:$A$88,0)),"")="入るお金",D2625,-D2625))</f>
        <v/>
      </c>
      <c r="U2625" s="39">
        <f>IF(L2625="","",IF(L2625&lt;&gt;1,"見出しなど",IF(N2625=1,"重なり",IF(S2625="",IF(O2625&gt;0,"数えない（直した）",IF(I2625&amp;""="1","振替",IF(A2625&amp;""="0","計算対象外","数えない"))),IF(COUNTIFS('入力'!$A$30:$A$88,S2625)=0,"一覧にない費目",IF(O2625&gt;0,"直した",IF(S2625="未分類","未分類","OK")))))))</f>
        <v/>
      </c>
    </row>
    <row r="2626">
      <c r="A2626" s="40" t="n"/>
      <c r="B2626" s="34" t="n"/>
      <c r="C2626" s="35" t="n"/>
      <c r="D2626" s="36" t="n"/>
      <c r="E2626" s="35" t="n"/>
      <c r="F2626" s="35" t="n"/>
      <c r="G2626" s="35" t="n"/>
      <c r="H2626" s="35" t="n"/>
      <c r="I2626" s="40" t="n"/>
      <c r="J2626" s="35" t="n"/>
      <c r="L2626" s="39">
        <f>IF(B2626="","",IFERROR(YEAR(B2626)*0+D2626*0+1,0))</f>
        <v/>
      </c>
      <c r="M2626" s="55">
        <f>IF(L2626&lt;&gt;1,"",IF(O2626&gt;0,IF(INDEX('分け方の表'!$O$4:$O$53,O2626)&lt;&gt;"",DATE(YEAR(INDEX('分け方の表'!$O$4:$O$53,O2626)),MONTH(INDEX('分け方の表'!$O$4:$O$53,O2626)),1),DATE(YEAR(B2626),MONTH(B2626),1)),DATE(YEAR(B2626),MONTH(B2626),1)))</f>
        <v/>
      </c>
      <c r="N2626" s="39">
        <f>IF(L2626&lt;&gt;1,"",IF(J2626="",0,IF(COUNTIFS($J$4:J2626,J2626)&gt;1,1,0)))</f>
        <v/>
      </c>
      <c r="O2626" s="39">
        <f>IF(L2626&lt;&gt;1,"",IF(J2626="",0,IFERROR(MATCH(J2626,'分け方の表'!$M$4:$M$53,0),0)))</f>
        <v/>
      </c>
      <c r="P2626" s="39">
        <f>IF(L2626&lt;&gt;1,"",IF(SUMPRODUCT((COUNTIFS(C2626,"*"&amp;'分け方の表'!$F$4:$F$23&amp;"*")&gt;0)*('分け方の表'!$F$4:$F$23&lt;&gt;"")*'分け方の表'!$I$4:$I$23)=0,99,1+COUNTIFS('分け方の表'!$I$4:$I$23,"&gt;"&amp;SUMPRODUCT((COUNTIFS(C2626,"*"&amp;'分け方の表'!$F$4:$F$23&amp;"*")&gt;0)*('分け方の表'!$F$4:$F$23&lt;&gt;"")*'分け方の表'!$I$4:$I$23))))</f>
        <v/>
      </c>
      <c r="Q2626" s="39">
        <f>IF(L2626&lt;&gt;1,"",IF(P2626&gt;=99,"",INDEX('分け方の表'!$G$4:$G$23,P2626)&amp;""))</f>
        <v/>
      </c>
      <c r="R2626" s="39">
        <f>IF(L2626&lt;&gt;1,"",IF((F2626="収入")*(G2626="給与")*(E2626&lt;&gt;"")*(COUNTIFS('分け方の表'!$J$4:$J$13,E2626)&gt;0),INDEX('分け方の表'!$K$4:$K$13,MATCH(E2626,'分け方の表'!$J$4:$J$13,0))&amp;"",IFERROR(INDEX('分け方の表'!$C$4:$C$103,MATCH(F2626&amp;"|"&amp;G2626,'分け方の表'!$D$4:$D$103,0))&amp;"",IFERROR(INDEX('分け方の表'!$C$4:$C$103,MATCH(F2626&amp;"|（ほか全部）",'分け方の表'!$D$4:$D$103,0))&amp;"","未分類"))))</f>
        <v/>
      </c>
      <c r="S2626" s="39">
        <f>IF(L2626&lt;&gt;1,"",IF(N2626=1,"",IF(IF(O2626&gt;0,INDEX('分け方の表'!$N$4:$N$53,O2626)&amp;"","")&lt;&gt;"",IF(INDEX('分け方の表'!$N$4:$N$53,O2626)="（数えない）","",INDEX('分け方の表'!$N$4:$N$53,O2626)&amp;""),IF(I2626&amp;""="1",IF((Q2626&lt;&gt;"")*(D2626&lt;0)*(IFERROR(INDEX('入力'!$E$30:$E$88,MATCH(Q2626,'入力'!$A$30:$A$88,0)),"")="貯める・増やす"),Q2626,""),IF(A2626&amp;""="0","",IF(Q2626&lt;&gt;"",Q2626,R2626))))))</f>
        <v/>
      </c>
      <c r="T2626" s="56">
        <f>IF(S2626="","",IF(IFERROR(INDEX('入力'!$E$30:$E$88,MATCH(S2626,'入力'!$A$30:$A$88,0)),"")="入るお金",D2626,-D2626))</f>
        <v/>
      </c>
      <c r="U2626" s="39">
        <f>IF(L2626="","",IF(L2626&lt;&gt;1,"見出しなど",IF(N2626=1,"重なり",IF(S2626="",IF(O2626&gt;0,"数えない（直した）",IF(I2626&amp;""="1","振替",IF(A2626&amp;""="0","計算対象外","数えない"))),IF(COUNTIFS('入力'!$A$30:$A$88,S2626)=0,"一覧にない費目",IF(O2626&gt;0,"直した",IF(S2626="未分類","未分類","OK")))))))</f>
        <v/>
      </c>
    </row>
    <row r="2627">
      <c r="A2627" s="40" t="n"/>
      <c r="B2627" s="34" t="n"/>
      <c r="C2627" s="35" t="n"/>
      <c r="D2627" s="36" t="n"/>
      <c r="E2627" s="35" t="n"/>
      <c r="F2627" s="35" t="n"/>
      <c r="G2627" s="35" t="n"/>
      <c r="H2627" s="35" t="n"/>
      <c r="I2627" s="40" t="n"/>
      <c r="J2627" s="35" t="n"/>
      <c r="L2627" s="39">
        <f>IF(B2627="","",IFERROR(YEAR(B2627)*0+D2627*0+1,0))</f>
        <v/>
      </c>
      <c r="M2627" s="55">
        <f>IF(L2627&lt;&gt;1,"",IF(O2627&gt;0,IF(INDEX('分け方の表'!$O$4:$O$53,O2627)&lt;&gt;"",DATE(YEAR(INDEX('分け方の表'!$O$4:$O$53,O2627)),MONTH(INDEX('分け方の表'!$O$4:$O$53,O2627)),1),DATE(YEAR(B2627),MONTH(B2627),1)),DATE(YEAR(B2627),MONTH(B2627),1)))</f>
        <v/>
      </c>
      <c r="N2627" s="39">
        <f>IF(L2627&lt;&gt;1,"",IF(J2627="",0,IF(COUNTIFS($J$4:J2627,J2627)&gt;1,1,0)))</f>
        <v/>
      </c>
      <c r="O2627" s="39">
        <f>IF(L2627&lt;&gt;1,"",IF(J2627="",0,IFERROR(MATCH(J2627,'分け方の表'!$M$4:$M$53,0),0)))</f>
        <v/>
      </c>
      <c r="P2627" s="39">
        <f>IF(L2627&lt;&gt;1,"",IF(SUMPRODUCT((COUNTIFS(C2627,"*"&amp;'分け方の表'!$F$4:$F$23&amp;"*")&gt;0)*('分け方の表'!$F$4:$F$23&lt;&gt;"")*'分け方の表'!$I$4:$I$23)=0,99,1+COUNTIFS('分け方の表'!$I$4:$I$23,"&gt;"&amp;SUMPRODUCT((COUNTIFS(C2627,"*"&amp;'分け方の表'!$F$4:$F$23&amp;"*")&gt;0)*('分け方の表'!$F$4:$F$23&lt;&gt;"")*'分け方の表'!$I$4:$I$23))))</f>
        <v/>
      </c>
      <c r="Q2627" s="39">
        <f>IF(L2627&lt;&gt;1,"",IF(P2627&gt;=99,"",INDEX('分け方の表'!$G$4:$G$23,P2627)&amp;""))</f>
        <v/>
      </c>
      <c r="R2627" s="39">
        <f>IF(L2627&lt;&gt;1,"",IF((F2627="収入")*(G2627="給与")*(E2627&lt;&gt;"")*(COUNTIFS('分け方の表'!$J$4:$J$13,E2627)&gt;0),INDEX('分け方の表'!$K$4:$K$13,MATCH(E2627,'分け方の表'!$J$4:$J$13,0))&amp;"",IFERROR(INDEX('分け方の表'!$C$4:$C$103,MATCH(F2627&amp;"|"&amp;G2627,'分け方の表'!$D$4:$D$103,0))&amp;"",IFERROR(INDEX('分け方の表'!$C$4:$C$103,MATCH(F2627&amp;"|（ほか全部）",'分け方の表'!$D$4:$D$103,0))&amp;"","未分類"))))</f>
        <v/>
      </c>
      <c r="S2627" s="39">
        <f>IF(L2627&lt;&gt;1,"",IF(N2627=1,"",IF(IF(O2627&gt;0,INDEX('分け方の表'!$N$4:$N$53,O2627)&amp;"","")&lt;&gt;"",IF(INDEX('分け方の表'!$N$4:$N$53,O2627)="（数えない）","",INDEX('分け方の表'!$N$4:$N$53,O2627)&amp;""),IF(I2627&amp;""="1",IF((Q2627&lt;&gt;"")*(D2627&lt;0)*(IFERROR(INDEX('入力'!$E$30:$E$88,MATCH(Q2627,'入力'!$A$30:$A$88,0)),"")="貯める・増やす"),Q2627,""),IF(A2627&amp;""="0","",IF(Q2627&lt;&gt;"",Q2627,R2627))))))</f>
        <v/>
      </c>
      <c r="T2627" s="56">
        <f>IF(S2627="","",IF(IFERROR(INDEX('入力'!$E$30:$E$88,MATCH(S2627,'入力'!$A$30:$A$88,0)),"")="入るお金",D2627,-D2627))</f>
        <v/>
      </c>
      <c r="U2627" s="39">
        <f>IF(L2627="","",IF(L2627&lt;&gt;1,"見出しなど",IF(N2627=1,"重なり",IF(S2627="",IF(O2627&gt;0,"数えない（直した）",IF(I2627&amp;""="1","振替",IF(A2627&amp;""="0","計算対象外","数えない"))),IF(COUNTIFS('入力'!$A$30:$A$88,S2627)=0,"一覧にない費目",IF(O2627&gt;0,"直した",IF(S2627="未分類","未分類","OK")))))))</f>
        <v/>
      </c>
    </row>
    <row r="2628">
      <c r="A2628" s="40" t="n"/>
      <c r="B2628" s="34" t="n"/>
      <c r="C2628" s="35" t="n"/>
      <c r="D2628" s="36" t="n"/>
      <c r="E2628" s="35" t="n"/>
      <c r="F2628" s="35" t="n"/>
      <c r="G2628" s="35" t="n"/>
      <c r="H2628" s="35" t="n"/>
      <c r="I2628" s="40" t="n"/>
      <c r="J2628" s="35" t="n"/>
      <c r="L2628" s="39">
        <f>IF(B2628="","",IFERROR(YEAR(B2628)*0+D2628*0+1,0))</f>
        <v/>
      </c>
      <c r="M2628" s="55">
        <f>IF(L2628&lt;&gt;1,"",IF(O2628&gt;0,IF(INDEX('分け方の表'!$O$4:$O$53,O2628)&lt;&gt;"",DATE(YEAR(INDEX('分け方の表'!$O$4:$O$53,O2628)),MONTH(INDEX('分け方の表'!$O$4:$O$53,O2628)),1),DATE(YEAR(B2628),MONTH(B2628),1)),DATE(YEAR(B2628),MONTH(B2628),1)))</f>
        <v/>
      </c>
      <c r="N2628" s="39">
        <f>IF(L2628&lt;&gt;1,"",IF(J2628="",0,IF(COUNTIFS($J$4:J2628,J2628)&gt;1,1,0)))</f>
        <v/>
      </c>
      <c r="O2628" s="39">
        <f>IF(L2628&lt;&gt;1,"",IF(J2628="",0,IFERROR(MATCH(J2628,'分け方の表'!$M$4:$M$53,0),0)))</f>
        <v/>
      </c>
      <c r="P2628" s="39">
        <f>IF(L2628&lt;&gt;1,"",IF(SUMPRODUCT((COUNTIFS(C2628,"*"&amp;'分け方の表'!$F$4:$F$23&amp;"*")&gt;0)*('分け方の表'!$F$4:$F$23&lt;&gt;"")*'分け方の表'!$I$4:$I$23)=0,99,1+COUNTIFS('分け方の表'!$I$4:$I$23,"&gt;"&amp;SUMPRODUCT((COUNTIFS(C2628,"*"&amp;'分け方の表'!$F$4:$F$23&amp;"*")&gt;0)*('分け方の表'!$F$4:$F$23&lt;&gt;"")*'分け方の表'!$I$4:$I$23))))</f>
        <v/>
      </c>
      <c r="Q2628" s="39">
        <f>IF(L2628&lt;&gt;1,"",IF(P2628&gt;=99,"",INDEX('分け方の表'!$G$4:$G$23,P2628)&amp;""))</f>
        <v/>
      </c>
      <c r="R2628" s="39">
        <f>IF(L2628&lt;&gt;1,"",IF((F2628="収入")*(G2628="給与")*(E2628&lt;&gt;"")*(COUNTIFS('分け方の表'!$J$4:$J$13,E2628)&gt;0),INDEX('分け方の表'!$K$4:$K$13,MATCH(E2628,'分け方の表'!$J$4:$J$13,0))&amp;"",IFERROR(INDEX('分け方の表'!$C$4:$C$103,MATCH(F2628&amp;"|"&amp;G2628,'分け方の表'!$D$4:$D$103,0))&amp;"",IFERROR(INDEX('分け方の表'!$C$4:$C$103,MATCH(F2628&amp;"|（ほか全部）",'分け方の表'!$D$4:$D$103,0))&amp;"","未分類"))))</f>
        <v/>
      </c>
      <c r="S2628" s="39">
        <f>IF(L2628&lt;&gt;1,"",IF(N2628=1,"",IF(IF(O2628&gt;0,INDEX('分け方の表'!$N$4:$N$53,O2628)&amp;"","")&lt;&gt;"",IF(INDEX('分け方の表'!$N$4:$N$53,O2628)="（数えない）","",INDEX('分け方の表'!$N$4:$N$53,O2628)&amp;""),IF(I2628&amp;""="1",IF((Q2628&lt;&gt;"")*(D2628&lt;0)*(IFERROR(INDEX('入力'!$E$30:$E$88,MATCH(Q2628,'入力'!$A$30:$A$88,0)),"")="貯める・増やす"),Q2628,""),IF(A2628&amp;""="0","",IF(Q2628&lt;&gt;"",Q2628,R2628))))))</f>
        <v/>
      </c>
      <c r="T2628" s="56">
        <f>IF(S2628="","",IF(IFERROR(INDEX('入力'!$E$30:$E$88,MATCH(S2628,'入力'!$A$30:$A$88,0)),"")="入るお金",D2628,-D2628))</f>
        <v/>
      </c>
      <c r="U2628" s="39">
        <f>IF(L2628="","",IF(L2628&lt;&gt;1,"見出しなど",IF(N2628=1,"重なり",IF(S2628="",IF(O2628&gt;0,"数えない（直した）",IF(I2628&amp;""="1","振替",IF(A2628&amp;""="0","計算対象外","数えない"))),IF(COUNTIFS('入力'!$A$30:$A$88,S2628)=0,"一覧にない費目",IF(O2628&gt;0,"直した",IF(S2628="未分類","未分類","OK")))))))</f>
        <v/>
      </c>
    </row>
    <row r="2629">
      <c r="A2629" s="40" t="n"/>
      <c r="B2629" s="34" t="n"/>
      <c r="C2629" s="35" t="n"/>
      <c r="D2629" s="36" t="n"/>
      <c r="E2629" s="35" t="n"/>
      <c r="F2629" s="35" t="n"/>
      <c r="G2629" s="35" t="n"/>
      <c r="H2629" s="35" t="n"/>
      <c r="I2629" s="40" t="n"/>
      <c r="J2629" s="35" t="n"/>
      <c r="L2629" s="39">
        <f>IF(B2629="","",IFERROR(YEAR(B2629)*0+D2629*0+1,0))</f>
        <v/>
      </c>
      <c r="M2629" s="55">
        <f>IF(L2629&lt;&gt;1,"",IF(O2629&gt;0,IF(INDEX('分け方の表'!$O$4:$O$53,O2629)&lt;&gt;"",DATE(YEAR(INDEX('分け方の表'!$O$4:$O$53,O2629)),MONTH(INDEX('分け方の表'!$O$4:$O$53,O2629)),1),DATE(YEAR(B2629),MONTH(B2629),1)),DATE(YEAR(B2629),MONTH(B2629),1)))</f>
        <v/>
      </c>
      <c r="N2629" s="39">
        <f>IF(L2629&lt;&gt;1,"",IF(J2629="",0,IF(COUNTIFS($J$4:J2629,J2629)&gt;1,1,0)))</f>
        <v/>
      </c>
      <c r="O2629" s="39">
        <f>IF(L2629&lt;&gt;1,"",IF(J2629="",0,IFERROR(MATCH(J2629,'分け方の表'!$M$4:$M$53,0),0)))</f>
        <v/>
      </c>
      <c r="P2629" s="39">
        <f>IF(L2629&lt;&gt;1,"",IF(SUMPRODUCT((COUNTIFS(C2629,"*"&amp;'分け方の表'!$F$4:$F$23&amp;"*")&gt;0)*('分け方の表'!$F$4:$F$23&lt;&gt;"")*'分け方の表'!$I$4:$I$23)=0,99,1+COUNTIFS('分け方の表'!$I$4:$I$23,"&gt;"&amp;SUMPRODUCT((COUNTIFS(C2629,"*"&amp;'分け方の表'!$F$4:$F$23&amp;"*")&gt;0)*('分け方の表'!$F$4:$F$23&lt;&gt;"")*'分け方の表'!$I$4:$I$23))))</f>
        <v/>
      </c>
      <c r="Q2629" s="39">
        <f>IF(L2629&lt;&gt;1,"",IF(P2629&gt;=99,"",INDEX('分け方の表'!$G$4:$G$23,P2629)&amp;""))</f>
        <v/>
      </c>
      <c r="R2629" s="39">
        <f>IF(L2629&lt;&gt;1,"",IF((F2629="収入")*(G2629="給与")*(E2629&lt;&gt;"")*(COUNTIFS('分け方の表'!$J$4:$J$13,E2629)&gt;0),INDEX('分け方の表'!$K$4:$K$13,MATCH(E2629,'分け方の表'!$J$4:$J$13,0))&amp;"",IFERROR(INDEX('分け方の表'!$C$4:$C$103,MATCH(F2629&amp;"|"&amp;G2629,'分け方の表'!$D$4:$D$103,0))&amp;"",IFERROR(INDEX('分け方の表'!$C$4:$C$103,MATCH(F2629&amp;"|（ほか全部）",'分け方の表'!$D$4:$D$103,0))&amp;"","未分類"))))</f>
        <v/>
      </c>
      <c r="S2629" s="39">
        <f>IF(L2629&lt;&gt;1,"",IF(N2629=1,"",IF(IF(O2629&gt;0,INDEX('分け方の表'!$N$4:$N$53,O2629)&amp;"","")&lt;&gt;"",IF(INDEX('分け方の表'!$N$4:$N$53,O2629)="（数えない）","",INDEX('分け方の表'!$N$4:$N$53,O2629)&amp;""),IF(I2629&amp;""="1",IF((Q2629&lt;&gt;"")*(D2629&lt;0)*(IFERROR(INDEX('入力'!$E$30:$E$88,MATCH(Q2629,'入力'!$A$30:$A$88,0)),"")="貯める・増やす"),Q2629,""),IF(A2629&amp;""="0","",IF(Q2629&lt;&gt;"",Q2629,R2629))))))</f>
        <v/>
      </c>
      <c r="T2629" s="56">
        <f>IF(S2629="","",IF(IFERROR(INDEX('入力'!$E$30:$E$88,MATCH(S2629,'入力'!$A$30:$A$88,0)),"")="入るお金",D2629,-D2629))</f>
        <v/>
      </c>
      <c r="U2629" s="39">
        <f>IF(L2629="","",IF(L2629&lt;&gt;1,"見出しなど",IF(N2629=1,"重なり",IF(S2629="",IF(O2629&gt;0,"数えない（直した）",IF(I2629&amp;""="1","振替",IF(A2629&amp;""="0","計算対象外","数えない"))),IF(COUNTIFS('入力'!$A$30:$A$88,S2629)=0,"一覧にない費目",IF(O2629&gt;0,"直した",IF(S2629="未分類","未分類","OK")))))))</f>
        <v/>
      </c>
    </row>
    <row r="2630">
      <c r="A2630" s="40" t="n"/>
      <c r="B2630" s="34" t="n"/>
      <c r="C2630" s="35" t="n"/>
      <c r="D2630" s="36" t="n"/>
      <c r="E2630" s="35" t="n"/>
      <c r="F2630" s="35" t="n"/>
      <c r="G2630" s="35" t="n"/>
      <c r="H2630" s="35" t="n"/>
      <c r="I2630" s="40" t="n"/>
      <c r="J2630" s="35" t="n"/>
      <c r="L2630" s="39">
        <f>IF(B2630="","",IFERROR(YEAR(B2630)*0+D2630*0+1,0))</f>
        <v/>
      </c>
      <c r="M2630" s="55">
        <f>IF(L2630&lt;&gt;1,"",IF(O2630&gt;0,IF(INDEX('分け方の表'!$O$4:$O$53,O2630)&lt;&gt;"",DATE(YEAR(INDEX('分け方の表'!$O$4:$O$53,O2630)),MONTH(INDEX('分け方の表'!$O$4:$O$53,O2630)),1),DATE(YEAR(B2630),MONTH(B2630),1)),DATE(YEAR(B2630),MONTH(B2630),1)))</f>
        <v/>
      </c>
      <c r="N2630" s="39">
        <f>IF(L2630&lt;&gt;1,"",IF(J2630="",0,IF(COUNTIFS($J$4:J2630,J2630)&gt;1,1,0)))</f>
        <v/>
      </c>
      <c r="O2630" s="39">
        <f>IF(L2630&lt;&gt;1,"",IF(J2630="",0,IFERROR(MATCH(J2630,'分け方の表'!$M$4:$M$53,0),0)))</f>
        <v/>
      </c>
      <c r="P2630" s="39">
        <f>IF(L2630&lt;&gt;1,"",IF(SUMPRODUCT((COUNTIFS(C2630,"*"&amp;'分け方の表'!$F$4:$F$23&amp;"*")&gt;0)*('分け方の表'!$F$4:$F$23&lt;&gt;"")*'分け方の表'!$I$4:$I$23)=0,99,1+COUNTIFS('分け方の表'!$I$4:$I$23,"&gt;"&amp;SUMPRODUCT((COUNTIFS(C2630,"*"&amp;'分け方の表'!$F$4:$F$23&amp;"*")&gt;0)*('分け方の表'!$F$4:$F$23&lt;&gt;"")*'分け方の表'!$I$4:$I$23))))</f>
        <v/>
      </c>
      <c r="Q2630" s="39">
        <f>IF(L2630&lt;&gt;1,"",IF(P2630&gt;=99,"",INDEX('分け方の表'!$G$4:$G$23,P2630)&amp;""))</f>
        <v/>
      </c>
      <c r="R2630" s="39">
        <f>IF(L2630&lt;&gt;1,"",IF((F2630="収入")*(G2630="給与")*(E2630&lt;&gt;"")*(COUNTIFS('分け方の表'!$J$4:$J$13,E2630)&gt;0),INDEX('分け方の表'!$K$4:$K$13,MATCH(E2630,'分け方の表'!$J$4:$J$13,0))&amp;"",IFERROR(INDEX('分け方の表'!$C$4:$C$103,MATCH(F2630&amp;"|"&amp;G2630,'分け方の表'!$D$4:$D$103,0))&amp;"",IFERROR(INDEX('分け方の表'!$C$4:$C$103,MATCH(F2630&amp;"|（ほか全部）",'分け方の表'!$D$4:$D$103,0))&amp;"","未分類"))))</f>
        <v/>
      </c>
      <c r="S2630" s="39">
        <f>IF(L2630&lt;&gt;1,"",IF(N2630=1,"",IF(IF(O2630&gt;0,INDEX('分け方の表'!$N$4:$N$53,O2630)&amp;"","")&lt;&gt;"",IF(INDEX('分け方の表'!$N$4:$N$53,O2630)="（数えない）","",INDEX('分け方の表'!$N$4:$N$53,O2630)&amp;""),IF(I2630&amp;""="1",IF((Q2630&lt;&gt;"")*(D2630&lt;0)*(IFERROR(INDEX('入力'!$E$30:$E$88,MATCH(Q2630,'入力'!$A$30:$A$88,0)),"")="貯める・増やす"),Q2630,""),IF(A2630&amp;""="0","",IF(Q2630&lt;&gt;"",Q2630,R2630))))))</f>
        <v/>
      </c>
      <c r="T2630" s="56">
        <f>IF(S2630="","",IF(IFERROR(INDEX('入力'!$E$30:$E$88,MATCH(S2630,'入力'!$A$30:$A$88,0)),"")="入るお金",D2630,-D2630))</f>
        <v/>
      </c>
      <c r="U2630" s="39">
        <f>IF(L2630="","",IF(L2630&lt;&gt;1,"見出しなど",IF(N2630=1,"重なり",IF(S2630="",IF(O2630&gt;0,"数えない（直した）",IF(I2630&amp;""="1","振替",IF(A2630&amp;""="0","計算対象外","数えない"))),IF(COUNTIFS('入力'!$A$30:$A$88,S2630)=0,"一覧にない費目",IF(O2630&gt;0,"直した",IF(S2630="未分類","未分類","OK")))))))</f>
        <v/>
      </c>
    </row>
    <row r="2631">
      <c r="A2631" s="40" t="n"/>
      <c r="B2631" s="34" t="n"/>
      <c r="C2631" s="35" t="n"/>
      <c r="D2631" s="36" t="n"/>
      <c r="E2631" s="35" t="n"/>
      <c r="F2631" s="35" t="n"/>
      <c r="G2631" s="35" t="n"/>
      <c r="H2631" s="35" t="n"/>
      <c r="I2631" s="40" t="n"/>
      <c r="J2631" s="35" t="n"/>
      <c r="L2631" s="39">
        <f>IF(B2631="","",IFERROR(YEAR(B2631)*0+D2631*0+1,0))</f>
        <v/>
      </c>
      <c r="M2631" s="55">
        <f>IF(L2631&lt;&gt;1,"",IF(O2631&gt;0,IF(INDEX('分け方の表'!$O$4:$O$53,O2631)&lt;&gt;"",DATE(YEAR(INDEX('分け方の表'!$O$4:$O$53,O2631)),MONTH(INDEX('分け方の表'!$O$4:$O$53,O2631)),1),DATE(YEAR(B2631),MONTH(B2631),1)),DATE(YEAR(B2631),MONTH(B2631),1)))</f>
        <v/>
      </c>
      <c r="N2631" s="39">
        <f>IF(L2631&lt;&gt;1,"",IF(J2631="",0,IF(COUNTIFS($J$4:J2631,J2631)&gt;1,1,0)))</f>
        <v/>
      </c>
      <c r="O2631" s="39">
        <f>IF(L2631&lt;&gt;1,"",IF(J2631="",0,IFERROR(MATCH(J2631,'分け方の表'!$M$4:$M$53,0),0)))</f>
        <v/>
      </c>
      <c r="P2631" s="39">
        <f>IF(L2631&lt;&gt;1,"",IF(SUMPRODUCT((COUNTIFS(C2631,"*"&amp;'分け方の表'!$F$4:$F$23&amp;"*")&gt;0)*('分け方の表'!$F$4:$F$23&lt;&gt;"")*'分け方の表'!$I$4:$I$23)=0,99,1+COUNTIFS('分け方の表'!$I$4:$I$23,"&gt;"&amp;SUMPRODUCT((COUNTIFS(C2631,"*"&amp;'分け方の表'!$F$4:$F$23&amp;"*")&gt;0)*('分け方の表'!$F$4:$F$23&lt;&gt;"")*'分け方の表'!$I$4:$I$23))))</f>
        <v/>
      </c>
      <c r="Q2631" s="39">
        <f>IF(L2631&lt;&gt;1,"",IF(P2631&gt;=99,"",INDEX('分け方の表'!$G$4:$G$23,P2631)&amp;""))</f>
        <v/>
      </c>
      <c r="R2631" s="39">
        <f>IF(L2631&lt;&gt;1,"",IF((F2631="収入")*(G2631="給与")*(E2631&lt;&gt;"")*(COUNTIFS('分け方の表'!$J$4:$J$13,E2631)&gt;0),INDEX('分け方の表'!$K$4:$K$13,MATCH(E2631,'分け方の表'!$J$4:$J$13,0))&amp;"",IFERROR(INDEX('分け方の表'!$C$4:$C$103,MATCH(F2631&amp;"|"&amp;G2631,'分け方の表'!$D$4:$D$103,0))&amp;"",IFERROR(INDEX('分け方の表'!$C$4:$C$103,MATCH(F2631&amp;"|（ほか全部）",'分け方の表'!$D$4:$D$103,0))&amp;"","未分類"))))</f>
        <v/>
      </c>
      <c r="S2631" s="39">
        <f>IF(L2631&lt;&gt;1,"",IF(N2631=1,"",IF(IF(O2631&gt;0,INDEX('分け方の表'!$N$4:$N$53,O2631)&amp;"","")&lt;&gt;"",IF(INDEX('分け方の表'!$N$4:$N$53,O2631)="（数えない）","",INDEX('分け方の表'!$N$4:$N$53,O2631)&amp;""),IF(I2631&amp;""="1",IF((Q2631&lt;&gt;"")*(D2631&lt;0)*(IFERROR(INDEX('入力'!$E$30:$E$88,MATCH(Q2631,'入力'!$A$30:$A$88,0)),"")="貯める・増やす"),Q2631,""),IF(A2631&amp;""="0","",IF(Q2631&lt;&gt;"",Q2631,R2631))))))</f>
        <v/>
      </c>
      <c r="T2631" s="56">
        <f>IF(S2631="","",IF(IFERROR(INDEX('入力'!$E$30:$E$88,MATCH(S2631,'入力'!$A$30:$A$88,0)),"")="入るお金",D2631,-D2631))</f>
        <v/>
      </c>
      <c r="U2631" s="39">
        <f>IF(L2631="","",IF(L2631&lt;&gt;1,"見出しなど",IF(N2631=1,"重なり",IF(S2631="",IF(O2631&gt;0,"数えない（直した）",IF(I2631&amp;""="1","振替",IF(A2631&amp;""="0","計算対象外","数えない"))),IF(COUNTIFS('入力'!$A$30:$A$88,S2631)=0,"一覧にない費目",IF(O2631&gt;0,"直した",IF(S2631="未分類","未分類","OK")))))))</f>
        <v/>
      </c>
    </row>
    <row r="2632">
      <c r="A2632" s="40" t="n"/>
      <c r="B2632" s="34" t="n"/>
      <c r="C2632" s="35" t="n"/>
      <c r="D2632" s="36" t="n"/>
      <c r="E2632" s="35" t="n"/>
      <c r="F2632" s="35" t="n"/>
      <c r="G2632" s="35" t="n"/>
      <c r="H2632" s="35" t="n"/>
      <c r="I2632" s="40" t="n"/>
      <c r="J2632" s="35" t="n"/>
      <c r="L2632" s="39">
        <f>IF(B2632="","",IFERROR(YEAR(B2632)*0+D2632*0+1,0))</f>
        <v/>
      </c>
      <c r="M2632" s="55">
        <f>IF(L2632&lt;&gt;1,"",IF(O2632&gt;0,IF(INDEX('分け方の表'!$O$4:$O$53,O2632)&lt;&gt;"",DATE(YEAR(INDEX('分け方の表'!$O$4:$O$53,O2632)),MONTH(INDEX('分け方の表'!$O$4:$O$53,O2632)),1),DATE(YEAR(B2632),MONTH(B2632),1)),DATE(YEAR(B2632),MONTH(B2632),1)))</f>
        <v/>
      </c>
      <c r="N2632" s="39">
        <f>IF(L2632&lt;&gt;1,"",IF(J2632="",0,IF(COUNTIFS($J$4:J2632,J2632)&gt;1,1,0)))</f>
        <v/>
      </c>
      <c r="O2632" s="39">
        <f>IF(L2632&lt;&gt;1,"",IF(J2632="",0,IFERROR(MATCH(J2632,'分け方の表'!$M$4:$M$53,0),0)))</f>
        <v/>
      </c>
      <c r="P2632" s="39">
        <f>IF(L2632&lt;&gt;1,"",IF(SUMPRODUCT((COUNTIFS(C2632,"*"&amp;'分け方の表'!$F$4:$F$23&amp;"*")&gt;0)*('分け方の表'!$F$4:$F$23&lt;&gt;"")*'分け方の表'!$I$4:$I$23)=0,99,1+COUNTIFS('分け方の表'!$I$4:$I$23,"&gt;"&amp;SUMPRODUCT((COUNTIFS(C2632,"*"&amp;'分け方の表'!$F$4:$F$23&amp;"*")&gt;0)*('分け方の表'!$F$4:$F$23&lt;&gt;"")*'分け方の表'!$I$4:$I$23))))</f>
        <v/>
      </c>
      <c r="Q2632" s="39">
        <f>IF(L2632&lt;&gt;1,"",IF(P2632&gt;=99,"",INDEX('分け方の表'!$G$4:$G$23,P2632)&amp;""))</f>
        <v/>
      </c>
      <c r="R2632" s="39">
        <f>IF(L2632&lt;&gt;1,"",IF((F2632="収入")*(G2632="給与")*(E2632&lt;&gt;"")*(COUNTIFS('分け方の表'!$J$4:$J$13,E2632)&gt;0),INDEX('分け方の表'!$K$4:$K$13,MATCH(E2632,'分け方の表'!$J$4:$J$13,0))&amp;"",IFERROR(INDEX('分け方の表'!$C$4:$C$103,MATCH(F2632&amp;"|"&amp;G2632,'分け方の表'!$D$4:$D$103,0))&amp;"",IFERROR(INDEX('分け方の表'!$C$4:$C$103,MATCH(F2632&amp;"|（ほか全部）",'分け方の表'!$D$4:$D$103,0))&amp;"","未分類"))))</f>
        <v/>
      </c>
      <c r="S2632" s="39">
        <f>IF(L2632&lt;&gt;1,"",IF(N2632=1,"",IF(IF(O2632&gt;0,INDEX('分け方の表'!$N$4:$N$53,O2632)&amp;"","")&lt;&gt;"",IF(INDEX('分け方の表'!$N$4:$N$53,O2632)="（数えない）","",INDEX('分け方の表'!$N$4:$N$53,O2632)&amp;""),IF(I2632&amp;""="1",IF((Q2632&lt;&gt;"")*(D2632&lt;0)*(IFERROR(INDEX('入力'!$E$30:$E$88,MATCH(Q2632,'入力'!$A$30:$A$88,0)),"")="貯める・増やす"),Q2632,""),IF(A2632&amp;""="0","",IF(Q2632&lt;&gt;"",Q2632,R2632))))))</f>
        <v/>
      </c>
      <c r="T2632" s="56">
        <f>IF(S2632="","",IF(IFERROR(INDEX('入力'!$E$30:$E$88,MATCH(S2632,'入力'!$A$30:$A$88,0)),"")="入るお金",D2632,-D2632))</f>
        <v/>
      </c>
      <c r="U2632" s="39">
        <f>IF(L2632="","",IF(L2632&lt;&gt;1,"見出しなど",IF(N2632=1,"重なり",IF(S2632="",IF(O2632&gt;0,"数えない（直した）",IF(I2632&amp;""="1","振替",IF(A2632&amp;""="0","計算対象外","数えない"))),IF(COUNTIFS('入力'!$A$30:$A$88,S2632)=0,"一覧にない費目",IF(O2632&gt;0,"直した",IF(S2632="未分類","未分類","OK")))))))</f>
        <v/>
      </c>
    </row>
    <row r="2633">
      <c r="A2633" s="40" t="n"/>
      <c r="B2633" s="34" t="n"/>
      <c r="C2633" s="35" t="n"/>
      <c r="D2633" s="36" t="n"/>
      <c r="E2633" s="35" t="n"/>
      <c r="F2633" s="35" t="n"/>
      <c r="G2633" s="35" t="n"/>
      <c r="H2633" s="35" t="n"/>
      <c r="I2633" s="40" t="n"/>
      <c r="J2633" s="35" t="n"/>
      <c r="L2633" s="39">
        <f>IF(B2633="","",IFERROR(YEAR(B2633)*0+D2633*0+1,0))</f>
        <v/>
      </c>
      <c r="M2633" s="55">
        <f>IF(L2633&lt;&gt;1,"",IF(O2633&gt;0,IF(INDEX('分け方の表'!$O$4:$O$53,O2633)&lt;&gt;"",DATE(YEAR(INDEX('分け方の表'!$O$4:$O$53,O2633)),MONTH(INDEX('分け方の表'!$O$4:$O$53,O2633)),1),DATE(YEAR(B2633),MONTH(B2633),1)),DATE(YEAR(B2633),MONTH(B2633),1)))</f>
        <v/>
      </c>
      <c r="N2633" s="39">
        <f>IF(L2633&lt;&gt;1,"",IF(J2633="",0,IF(COUNTIFS($J$4:J2633,J2633)&gt;1,1,0)))</f>
        <v/>
      </c>
      <c r="O2633" s="39">
        <f>IF(L2633&lt;&gt;1,"",IF(J2633="",0,IFERROR(MATCH(J2633,'分け方の表'!$M$4:$M$53,0),0)))</f>
        <v/>
      </c>
      <c r="P2633" s="39">
        <f>IF(L2633&lt;&gt;1,"",IF(SUMPRODUCT((COUNTIFS(C2633,"*"&amp;'分け方の表'!$F$4:$F$23&amp;"*")&gt;0)*('分け方の表'!$F$4:$F$23&lt;&gt;"")*'分け方の表'!$I$4:$I$23)=0,99,1+COUNTIFS('分け方の表'!$I$4:$I$23,"&gt;"&amp;SUMPRODUCT((COUNTIFS(C2633,"*"&amp;'分け方の表'!$F$4:$F$23&amp;"*")&gt;0)*('分け方の表'!$F$4:$F$23&lt;&gt;"")*'分け方の表'!$I$4:$I$23))))</f>
        <v/>
      </c>
      <c r="Q2633" s="39">
        <f>IF(L2633&lt;&gt;1,"",IF(P2633&gt;=99,"",INDEX('分け方の表'!$G$4:$G$23,P2633)&amp;""))</f>
        <v/>
      </c>
      <c r="R2633" s="39">
        <f>IF(L2633&lt;&gt;1,"",IF((F2633="収入")*(G2633="給与")*(E2633&lt;&gt;"")*(COUNTIFS('分け方の表'!$J$4:$J$13,E2633)&gt;0),INDEX('分け方の表'!$K$4:$K$13,MATCH(E2633,'分け方の表'!$J$4:$J$13,0))&amp;"",IFERROR(INDEX('分け方の表'!$C$4:$C$103,MATCH(F2633&amp;"|"&amp;G2633,'分け方の表'!$D$4:$D$103,0))&amp;"",IFERROR(INDEX('分け方の表'!$C$4:$C$103,MATCH(F2633&amp;"|（ほか全部）",'分け方の表'!$D$4:$D$103,0))&amp;"","未分類"))))</f>
        <v/>
      </c>
      <c r="S2633" s="39">
        <f>IF(L2633&lt;&gt;1,"",IF(N2633=1,"",IF(IF(O2633&gt;0,INDEX('分け方の表'!$N$4:$N$53,O2633)&amp;"","")&lt;&gt;"",IF(INDEX('分け方の表'!$N$4:$N$53,O2633)="（数えない）","",INDEX('分け方の表'!$N$4:$N$53,O2633)&amp;""),IF(I2633&amp;""="1",IF((Q2633&lt;&gt;"")*(D2633&lt;0)*(IFERROR(INDEX('入力'!$E$30:$E$88,MATCH(Q2633,'入力'!$A$30:$A$88,0)),"")="貯める・増やす"),Q2633,""),IF(A2633&amp;""="0","",IF(Q2633&lt;&gt;"",Q2633,R2633))))))</f>
        <v/>
      </c>
      <c r="T2633" s="56">
        <f>IF(S2633="","",IF(IFERROR(INDEX('入力'!$E$30:$E$88,MATCH(S2633,'入力'!$A$30:$A$88,0)),"")="入るお金",D2633,-D2633))</f>
        <v/>
      </c>
      <c r="U2633" s="39">
        <f>IF(L2633="","",IF(L2633&lt;&gt;1,"見出しなど",IF(N2633=1,"重なり",IF(S2633="",IF(O2633&gt;0,"数えない（直した）",IF(I2633&amp;""="1","振替",IF(A2633&amp;""="0","計算対象外","数えない"))),IF(COUNTIFS('入力'!$A$30:$A$88,S2633)=0,"一覧にない費目",IF(O2633&gt;0,"直した",IF(S2633="未分類","未分類","OK")))))))</f>
        <v/>
      </c>
    </row>
    <row r="2634">
      <c r="A2634" s="40" t="n"/>
      <c r="B2634" s="34" t="n"/>
      <c r="C2634" s="35" t="n"/>
      <c r="D2634" s="36" t="n"/>
      <c r="E2634" s="35" t="n"/>
      <c r="F2634" s="35" t="n"/>
      <c r="G2634" s="35" t="n"/>
      <c r="H2634" s="35" t="n"/>
      <c r="I2634" s="40" t="n"/>
      <c r="J2634" s="35" t="n"/>
      <c r="L2634" s="39">
        <f>IF(B2634="","",IFERROR(YEAR(B2634)*0+D2634*0+1,0))</f>
        <v/>
      </c>
      <c r="M2634" s="55">
        <f>IF(L2634&lt;&gt;1,"",IF(O2634&gt;0,IF(INDEX('分け方の表'!$O$4:$O$53,O2634)&lt;&gt;"",DATE(YEAR(INDEX('分け方の表'!$O$4:$O$53,O2634)),MONTH(INDEX('分け方の表'!$O$4:$O$53,O2634)),1),DATE(YEAR(B2634),MONTH(B2634),1)),DATE(YEAR(B2634),MONTH(B2634),1)))</f>
        <v/>
      </c>
      <c r="N2634" s="39">
        <f>IF(L2634&lt;&gt;1,"",IF(J2634="",0,IF(COUNTIFS($J$4:J2634,J2634)&gt;1,1,0)))</f>
        <v/>
      </c>
      <c r="O2634" s="39">
        <f>IF(L2634&lt;&gt;1,"",IF(J2634="",0,IFERROR(MATCH(J2634,'分け方の表'!$M$4:$M$53,0),0)))</f>
        <v/>
      </c>
      <c r="P2634" s="39">
        <f>IF(L2634&lt;&gt;1,"",IF(SUMPRODUCT((COUNTIFS(C2634,"*"&amp;'分け方の表'!$F$4:$F$23&amp;"*")&gt;0)*('分け方の表'!$F$4:$F$23&lt;&gt;"")*'分け方の表'!$I$4:$I$23)=0,99,1+COUNTIFS('分け方の表'!$I$4:$I$23,"&gt;"&amp;SUMPRODUCT((COUNTIFS(C2634,"*"&amp;'分け方の表'!$F$4:$F$23&amp;"*")&gt;0)*('分け方の表'!$F$4:$F$23&lt;&gt;"")*'分け方の表'!$I$4:$I$23))))</f>
        <v/>
      </c>
      <c r="Q2634" s="39">
        <f>IF(L2634&lt;&gt;1,"",IF(P2634&gt;=99,"",INDEX('分け方の表'!$G$4:$G$23,P2634)&amp;""))</f>
        <v/>
      </c>
      <c r="R2634" s="39">
        <f>IF(L2634&lt;&gt;1,"",IF((F2634="収入")*(G2634="給与")*(E2634&lt;&gt;"")*(COUNTIFS('分け方の表'!$J$4:$J$13,E2634)&gt;0),INDEX('分け方の表'!$K$4:$K$13,MATCH(E2634,'分け方の表'!$J$4:$J$13,0))&amp;"",IFERROR(INDEX('分け方の表'!$C$4:$C$103,MATCH(F2634&amp;"|"&amp;G2634,'分け方の表'!$D$4:$D$103,0))&amp;"",IFERROR(INDEX('分け方の表'!$C$4:$C$103,MATCH(F2634&amp;"|（ほか全部）",'分け方の表'!$D$4:$D$103,0))&amp;"","未分類"))))</f>
        <v/>
      </c>
      <c r="S2634" s="39">
        <f>IF(L2634&lt;&gt;1,"",IF(N2634=1,"",IF(IF(O2634&gt;0,INDEX('分け方の表'!$N$4:$N$53,O2634)&amp;"","")&lt;&gt;"",IF(INDEX('分け方の表'!$N$4:$N$53,O2634)="（数えない）","",INDEX('分け方の表'!$N$4:$N$53,O2634)&amp;""),IF(I2634&amp;""="1",IF((Q2634&lt;&gt;"")*(D2634&lt;0)*(IFERROR(INDEX('入力'!$E$30:$E$88,MATCH(Q2634,'入力'!$A$30:$A$88,0)),"")="貯める・増やす"),Q2634,""),IF(A2634&amp;""="0","",IF(Q2634&lt;&gt;"",Q2634,R2634))))))</f>
        <v/>
      </c>
      <c r="T2634" s="56">
        <f>IF(S2634="","",IF(IFERROR(INDEX('入力'!$E$30:$E$88,MATCH(S2634,'入力'!$A$30:$A$88,0)),"")="入るお金",D2634,-D2634))</f>
        <v/>
      </c>
      <c r="U2634" s="39">
        <f>IF(L2634="","",IF(L2634&lt;&gt;1,"見出しなど",IF(N2634=1,"重なり",IF(S2634="",IF(O2634&gt;0,"数えない（直した）",IF(I2634&amp;""="1","振替",IF(A2634&amp;""="0","計算対象外","数えない"))),IF(COUNTIFS('入力'!$A$30:$A$88,S2634)=0,"一覧にない費目",IF(O2634&gt;0,"直した",IF(S2634="未分類","未分類","OK")))))))</f>
        <v/>
      </c>
    </row>
    <row r="2635">
      <c r="A2635" s="40" t="n"/>
      <c r="B2635" s="34" t="n"/>
      <c r="C2635" s="35" t="n"/>
      <c r="D2635" s="36" t="n"/>
      <c r="E2635" s="35" t="n"/>
      <c r="F2635" s="35" t="n"/>
      <c r="G2635" s="35" t="n"/>
      <c r="H2635" s="35" t="n"/>
      <c r="I2635" s="40" t="n"/>
      <c r="J2635" s="35" t="n"/>
      <c r="L2635" s="39">
        <f>IF(B2635="","",IFERROR(YEAR(B2635)*0+D2635*0+1,0))</f>
        <v/>
      </c>
      <c r="M2635" s="55">
        <f>IF(L2635&lt;&gt;1,"",IF(O2635&gt;0,IF(INDEX('分け方の表'!$O$4:$O$53,O2635)&lt;&gt;"",DATE(YEAR(INDEX('分け方の表'!$O$4:$O$53,O2635)),MONTH(INDEX('分け方の表'!$O$4:$O$53,O2635)),1),DATE(YEAR(B2635),MONTH(B2635),1)),DATE(YEAR(B2635),MONTH(B2635),1)))</f>
        <v/>
      </c>
      <c r="N2635" s="39">
        <f>IF(L2635&lt;&gt;1,"",IF(J2635="",0,IF(COUNTIFS($J$4:J2635,J2635)&gt;1,1,0)))</f>
        <v/>
      </c>
      <c r="O2635" s="39">
        <f>IF(L2635&lt;&gt;1,"",IF(J2635="",0,IFERROR(MATCH(J2635,'分け方の表'!$M$4:$M$53,0),0)))</f>
        <v/>
      </c>
      <c r="P2635" s="39">
        <f>IF(L2635&lt;&gt;1,"",IF(SUMPRODUCT((COUNTIFS(C2635,"*"&amp;'分け方の表'!$F$4:$F$23&amp;"*")&gt;0)*('分け方の表'!$F$4:$F$23&lt;&gt;"")*'分け方の表'!$I$4:$I$23)=0,99,1+COUNTIFS('分け方の表'!$I$4:$I$23,"&gt;"&amp;SUMPRODUCT((COUNTIFS(C2635,"*"&amp;'分け方の表'!$F$4:$F$23&amp;"*")&gt;0)*('分け方の表'!$F$4:$F$23&lt;&gt;"")*'分け方の表'!$I$4:$I$23))))</f>
        <v/>
      </c>
      <c r="Q2635" s="39">
        <f>IF(L2635&lt;&gt;1,"",IF(P2635&gt;=99,"",INDEX('分け方の表'!$G$4:$G$23,P2635)&amp;""))</f>
        <v/>
      </c>
      <c r="R2635" s="39">
        <f>IF(L2635&lt;&gt;1,"",IF((F2635="収入")*(G2635="給与")*(E2635&lt;&gt;"")*(COUNTIFS('分け方の表'!$J$4:$J$13,E2635)&gt;0),INDEX('分け方の表'!$K$4:$K$13,MATCH(E2635,'分け方の表'!$J$4:$J$13,0))&amp;"",IFERROR(INDEX('分け方の表'!$C$4:$C$103,MATCH(F2635&amp;"|"&amp;G2635,'分け方の表'!$D$4:$D$103,0))&amp;"",IFERROR(INDEX('分け方の表'!$C$4:$C$103,MATCH(F2635&amp;"|（ほか全部）",'分け方の表'!$D$4:$D$103,0))&amp;"","未分類"))))</f>
        <v/>
      </c>
      <c r="S2635" s="39">
        <f>IF(L2635&lt;&gt;1,"",IF(N2635=1,"",IF(IF(O2635&gt;0,INDEX('分け方の表'!$N$4:$N$53,O2635)&amp;"","")&lt;&gt;"",IF(INDEX('分け方の表'!$N$4:$N$53,O2635)="（数えない）","",INDEX('分け方の表'!$N$4:$N$53,O2635)&amp;""),IF(I2635&amp;""="1",IF((Q2635&lt;&gt;"")*(D2635&lt;0)*(IFERROR(INDEX('入力'!$E$30:$E$88,MATCH(Q2635,'入力'!$A$30:$A$88,0)),"")="貯める・増やす"),Q2635,""),IF(A2635&amp;""="0","",IF(Q2635&lt;&gt;"",Q2635,R2635))))))</f>
        <v/>
      </c>
      <c r="T2635" s="56">
        <f>IF(S2635="","",IF(IFERROR(INDEX('入力'!$E$30:$E$88,MATCH(S2635,'入力'!$A$30:$A$88,0)),"")="入るお金",D2635,-D2635))</f>
        <v/>
      </c>
      <c r="U2635" s="39">
        <f>IF(L2635="","",IF(L2635&lt;&gt;1,"見出しなど",IF(N2635=1,"重なり",IF(S2635="",IF(O2635&gt;0,"数えない（直した）",IF(I2635&amp;""="1","振替",IF(A2635&amp;""="0","計算対象外","数えない"))),IF(COUNTIFS('入力'!$A$30:$A$88,S2635)=0,"一覧にない費目",IF(O2635&gt;0,"直した",IF(S2635="未分類","未分類","OK")))))))</f>
        <v/>
      </c>
    </row>
    <row r="2636">
      <c r="A2636" s="40" t="n"/>
      <c r="B2636" s="34" t="n"/>
      <c r="C2636" s="35" t="n"/>
      <c r="D2636" s="36" t="n"/>
      <c r="E2636" s="35" t="n"/>
      <c r="F2636" s="35" t="n"/>
      <c r="G2636" s="35" t="n"/>
      <c r="H2636" s="35" t="n"/>
      <c r="I2636" s="40" t="n"/>
      <c r="J2636" s="35" t="n"/>
      <c r="L2636" s="39">
        <f>IF(B2636="","",IFERROR(YEAR(B2636)*0+D2636*0+1,0))</f>
        <v/>
      </c>
      <c r="M2636" s="55">
        <f>IF(L2636&lt;&gt;1,"",IF(O2636&gt;0,IF(INDEX('分け方の表'!$O$4:$O$53,O2636)&lt;&gt;"",DATE(YEAR(INDEX('分け方の表'!$O$4:$O$53,O2636)),MONTH(INDEX('分け方の表'!$O$4:$O$53,O2636)),1),DATE(YEAR(B2636),MONTH(B2636),1)),DATE(YEAR(B2636),MONTH(B2636),1)))</f>
        <v/>
      </c>
      <c r="N2636" s="39">
        <f>IF(L2636&lt;&gt;1,"",IF(J2636="",0,IF(COUNTIFS($J$4:J2636,J2636)&gt;1,1,0)))</f>
        <v/>
      </c>
      <c r="O2636" s="39">
        <f>IF(L2636&lt;&gt;1,"",IF(J2636="",0,IFERROR(MATCH(J2636,'分け方の表'!$M$4:$M$53,0),0)))</f>
        <v/>
      </c>
      <c r="P2636" s="39">
        <f>IF(L2636&lt;&gt;1,"",IF(SUMPRODUCT((COUNTIFS(C2636,"*"&amp;'分け方の表'!$F$4:$F$23&amp;"*")&gt;0)*('分け方の表'!$F$4:$F$23&lt;&gt;"")*'分け方の表'!$I$4:$I$23)=0,99,1+COUNTIFS('分け方の表'!$I$4:$I$23,"&gt;"&amp;SUMPRODUCT((COUNTIFS(C2636,"*"&amp;'分け方の表'!$F$4:$F$23&amp;"*")&gt;0)*('分け方の表'!$F$4:$F$23&lt;&gt;"")*'分け方の表'!$I$4:$I$23))))</f>
        <v/>
      </c>
      <c r="Q2636" s="39">
        <f>IF(L2636&lt;&gt;1,"",IF(P2636&gt;=99,"",INDEX('分け方の表'!$G$4:$G$23,P2636)&amp;""))</f>
        <v/>
      </c>
      <c r="R2636" s="39">
        <f>IF(L2636&lt;&gt;1,"",IF((F2636="収入")*(G2636="給与")*(E2636&lt;&gt;"")*(COUNTIFS('分け方の表'!$J$4:$J$13,E2636)&gt;0),INDEX('分け方の表'!$K$4:$K$13,MATCH(E2636,'分け方の表'!$J$4:$J$13,0))&amp;"",IFERROR(INDEX('分け方の表'!$C$4:$C$103,MATCH(F2636&amp;"|"&amp;G2636,'分け方の表'!$D$4:$D$103,0))&amp;"",IFERROR(INDEX('分け方の表'!$C$4:$C$103,MATCH(F2636&amp;"|（ほか全部）",'分け方の表'!$D$4:$D$103,0))&amp;"","未分類"))))</f>
        <v/>
      </c>
      <c r="S2636" s="39">
        <f>IF(L2636&lt;&gt;1,"",IF(N2636=1,"",IF(IF(O2636&gt;0,INDEX('分け方の表'!$N$4:$N$53,O2636)&amp;"","")&lt;&gt;"",IF(INDEX('分け方の表'!$N$4:$N$53,O2636)="（数えない）","",INDEX('分け方の表'!$N$4:$N$53,O2636)&amp;""),IF(I2636&amp;""="1",IF((Q2636&lt;&gt;"")*(D2636&lt;0)*(IFERROR(INDEX('入力'!$E$30:$E$88,MATCH(Q2636,'入力'!$A$30:$A$88,0)),"")="貯める・増やす"),Q2636,""),IF(A2636&amp;""="0","",IF(Q2636&lt;&gt;"",Q2636,R2636))))))</f>
        <v/>
      </c>
      <c r="T2636" s="56">
        <f>IF(S2636="","",IF(IFERROR(INDEX('入力'!$E$30:$E$88,MATCH(S2636,'入力'!$A$30:$A$88,0)),"")="入るお金",D2636,-D2636))</f>
        <v/>
      </c>
      <c r="U2636" s="39">
        <f>IF(L2636="","",IF(L2636&lt;&gt;1,"見出しなど",IF(N2636=1,"重なり",IF(S2636="",IF(O2636&gt;0,"数えない（直した）",IF(I2636&amp;""="1","振替",IF(A2636&amp;""="0","計算対象外","数えない"))),IF(COUNTIFS('入力'!$A$30:$A$88,S2636)=0,"一覧にない費目",IF(O2636&gt;0,"直した",IF(S2636="未分類","未分類","OK")))))))</f>
        <v/>
      </c>
    </row>
    <row r="2637">
      <c r="A2637" s="40" t="n"/>
      <c r="B2637" s="34" t="n"/>
      <c r="C2637" s="35" t="n"/>
      <c r="D2637" s="36" t="n"/>
      <c r="E2637" s="35" t="n"/>
      <c r="F2637" s="35" t="n"/>
      <c r="G2637" s="35" t="n"/>
      <c r="H2637" s="35" t="n"/>
      <c r="I2637" s="40" t="n"/>
      <c r="J2637" s="35" t="n"/>
      <c r="L2637" s="39">
        <f>IF(B2637="","",IFERROR(YEAR(B2637)*0+D2637*0+1,0))</f>
        <v/>
      </c>
      <c r="M2637" s="55">
        <f>IF(L2637&lt;&gt;1,"",IF(O2637&gt;0,IF(INDEX('分け方の表'!$O$4:$O$53,O2637)&lt;&gt;"",DATE(YEAR(INDEX('分け方の表'!$O$4:$O$53,O2637)),MONTH(INDEX('分け方の表'!$O$4:$O$53,O2637)),1),DATE(YEAR(B2637),MONTH(B2637),1)),DATE(YEAR(B2637),MONTH(B2637),1)))</f>
        <v/>
      </c>
      <c r="N2637" s="39">
        <f>IF(L2637&lt;&gt;1,"",IF(J2637="",0,IF(COUNTIFS($J$4:J2637,J2637)&gt;1,1,0)))</f>
        <v/>
      </c>
      <c r="O2637" s="39">
        <f>IF(L2637&lt;&gt;1,"",IF(J2637="",0,IFERROR(MATCH(J2637,'分け方の表'!$M$4:$M$53,0),0)))</f>
        <v/>
      </c>
      <c r="P2637" s="39">
        <f>IF(L2637&lt;&gt;1,"",IF(SUMPRODUCT((COUNTIFS(C2637,"*"&amp;'分け方の表'!$F$4:$F$23&amp;"*")&gt;0)*('分け方の表'!$F$4:$F$23&lt;&gt;"")*'分け方の表'!$I$4:$I$23)=0,99,1+COUNTIFS('分け方の表'!$I$4:$I$23,"&gt;"&amp;SUMPRODUCT((COUNTIFS(C2637,"*"&amp;'分け方の表'!$F$4:$F$23&amp;"*")&gt;0)*('分け方の表'!$F$4:$F$23&lt;&gt;"")*'分け方の表'!$I$4:$I$23))))</f>
        <v/>
      </c>
      <c r="Q2637" s="39">
        <f>IF(L2637&lt;&gt;1,"",IF(P2637&gt;=99,"",INDEX('分け方の表'!$G$4:$G$23,P2637)&amp;""))</f>
        <v/>
      </c>
      <c r="R2637" s="39">
        <f>IF(L2637&lt;&gt;1,"",IF((F2637="収入")*(G2637="給与")*(E2637&lt;&gt;"")*(COUNTIFS('分け方の表'!$J$4:$J$13,E2637)&gt;0),INDEX('分け方の表'!$K$4:$K$13,MATCH(E2637,'分け方の表'!$J$4:$J$13,0))&amp;"",IFERROR(INDEX('分け方の表'!$C$4:$C$103,MATCH(F2637&amp;"|"&amp;G2637,'分け方の表'!$D$4:$D$103,0))&amp;"",IFERROR(INDEX('分け方の表'!$C$4:$C$103,MATCH(F2637&amp;"|（ほか全部）",'分け方の表'!$D$4:$D$103,0))&amp;"","未分類"))))</f>
        <v/>
      </c>
      <c r="S2637" s="39">
        <f>IF(L2637&lt;&gt;1,"",IF(N2637=1,"",IF(IF(O2637&gt;0,INDEX('分け方の表'!$N$4:$N$53,O2637)&amp;"","")&lt;&gt;"",IF(INDEX('分け方の表'!$N$4:$N$53,O2637)="（数えない）","",INDEX('分け方の表'!$N$4:$N$53,O2637)&amp;""),IF(I2637&amp;""="1",IF((Q2637&lt;&gt;"")*(D2637&lt;0)*(IFERROR(INDEX('入力'!$E$30:$E$88,MATCH(Q2637,'入力'!$A$30:$A$88,0)),"")="貯める・増やす"),Q2637,""),IF(A2637&amp;""="0","",IF(Q2637&lt;&gt;"",Q2637,R2637))))))</f>
        <v/>
      </c>
      <c r="T2637" s="56">
        <f>IF(S2637="","",IF(IFERROR(INDEX('入力'!$E$30:$E$88,MATCH(S2637,'入力'!$A$30:$A$88,0)),"")="入るお金",D2637,-D2637))</f>
        <v/>
      </c>
      <c r="U2637" s="39">
        <f>IF(L2637="","",IF(L2637&lt;&gt;1,"見出しなど",IF(N2637=1,"重なり",IF(S2637="",IF(O2637&gt;0,"数えない（直した）",IF(I2637&amp;""="1","振替",IF(A2637&amp;""="0","計算対象外","数えない"))),IF(COUNTIFS('入力'!$A$30:$A$88,S2637)=0,"一覧にない費目",IF(O2637&gt;0,"直した",IF(S2637="未分類","未分類","OK")))))))</f>
        <v/>
      </c>
    </row>
    <row r="2638">
      <c r="A2638" s="40" t="n"/>
      <c r="B2638" s="34" t="n"/>
      <c r="C2638" s="35" t="n"/>
      <c r="D2638" s="36" t="n"/>
      <c r="E2638" s="35" t="n"/>
      <c r="F2638" s="35" t="n"/>
      <c r="G2638" s="35" t="n"/>
      <c r="H2638" s="35" t="n"/>
      <c r="I2638" s="40" t="n"/>
      <c r="J2638" s="35" t="n"/>
      <c r="L2638" s="39">
        <f>IF(B2638="","",IFERROR(YEAR(B2638)*0+D2638*0+1,0))</f>
        <v/>
      </c>
      <c r="M2638" s="55">
        <f>IF(L2638&lt;&gt;1,"",IF(O2638&gt;0,IF(INDEX('分け方の表'!$O$4:$O$53,O2638)&lt;&gt;"",DATE(YEAR(INDEX('分け方の表'!$O$4:$O$53,O2638)),MONTH(INDEX('分け方の表'!$O$4:$O$53,O2638)),1),DATE(YEAR(B2638),MONTH(B2638),1)),DATE(YEAR(B2638),MONTH(B2638),1)))</f>
        <v/>
      </c>
      <c r="N2638" s="39">
        <f>IF(L2638&lt;&gt;1,"",IF(J2638="",0,IF(COUNTIFS($J$4:J2638,J2638)&gt;1,1,0)))</f>
        <v/>
      </c>
      <c r="O2638" s="39">
        <f>IF(L2638&lt;&gt;1,"",IF(J2638="",0,IFERROR(MATCH(J2638,'分け方の表'!$M$4:$M$53,0),0)))</f>
        <v/>
      </c>
      <c r="P2638" s="39">
        <f>IF(L2638&lt;&gt;1,"",IF(SUMPRODUCT((COUNTIFS(C2638,"*"&amp;'分け方の表'!$F$4:$F$23&amp;"*")&gt;0)*('分け方の表'!$F$4:$F$23&lt;&gt;"")*'分け方の表'!$I$4:$I$23)=0,99,1+COUNTIFS('分け方の表'!$I$4:$I$23,"&gt;"&amp;SUMPRODUCT((COUNTIFS(C2638,"*"&amp;'分け方の表'!$F$4:$F$23&amp;"*")&gt;0)*('分け方の表'!$F$4:$F$23&lt;&gt;"")*'分け方の表'!$I$4:$I$23))))</f>
        <v/>
      </c>
      <c r="Q2638" s="39">
        <f>IF(L2638&lt;&gt;1,"",IF(P2638&gt;=99,"",INDEX('分け方の表'!$G$4:$G$23,P2638)&amp;""))</f>
        <v/>
      </c>
      <c r="R2638" s="39">
        <f>IF(L2638&lt;&gt;1,"",IF((F2638="収入")*(G2638="給与")*(E2638&lt;&gt;"")*(COUNTIFS('分け方の表'!$J$4:$J$13,E2638)&gt;0),INDEX('分け方の表'!$K$4:$K$13,MATCH(E2638,'分け方の表'!$J$4:$J$13,0))&amp;"",IFERROR(INDEX('分け方の表'!$C$4:$C$103,MATCH(F2638&amp;"|"&amp;G2638,'分け方の表'!$D$4:$D$103,0))&amp;"",IFERROR(INDEX('分け方の表'!$C$4:$C$103,MATCH(F2638&amp;"|（ほか全部）",'分け方の表'!$D$4:$D$103,0))&amp;"","未分類"))))</f>
        <v/>
      </c>
      <c r="S2638" s="39">
        <f>IF(L2638&lt;&gt;1,"",IF(N2638=1,"",IF(IF(O2638&gt;0,INDEX('分け方の表'!$N$4:$N$53,O2638)&amp;"","")&lt;&gt;"",IF(INDEX('分け方の表'!$N$4:$N$53,O2638)="（数えない）","",INDEX('分け方の表'!$N$4:$N$53,O2638)&amp;""),IF(I2638&amp;""="1",IF((Q2638&lt;&gt;"")*(D2638&lt;0)*(IFERROR(INDEX('入力'!$E$30:$E$88,MATCH(Q2638,'入力'!$A$30:$A$88,0)),"")="貯める・増やす"),Q2638,""),IF(A2638&amp;""="0","",IF(Q2638&lt;&gt;"",Q2638,R2638))))))</f>
        <v/>
      </c>
      <c r="T2638" s="56">
        <f>IF(S2638="","",IF(IFERROR(INDEX('入力'!$E$30:$E$88,MATCH(S2638,'入力'!$A$30:$A$88,0)),"")="入るお金",D2638,-D2638))</f>
        <v/>
      </c>
      <c r="U2638" s="39">
        <f>IF(L2638="","",IF(L2638&lt;&gt;1,"見出しなど",IF(N2638=1,"重なり",IF(S2638="",IF(O2638&gt;0,"数えない（直した）",IF(I2638&amp;""="1","振替",IF(A2638&amp;""="0","計算対象外","数えない"))),IF(COUNTIFS('入力'!$A$30:$A$88,S2638)=0,"一覧にない費目",IF(O2638&gt;0,"直した",IF(S2638="未分類","未分類","OK")))))))</f>
        <v/>
      </c>
    </row>
    <row r="2639">
      <c r="A2639" s="40" t="n"/>
      <c r="B2639" s="34" t="n"/>
      <c r="C2639" s="35" t="n"/>
      <c r="D2639" s="36" t="n"/>
      <c r="E2639" s="35" t="n"/>
      <c r="F2639" s="35" t="n"/>
      <c r="G2639" s="35" t="n"/>
      <c r="H2639" s="35" t="n"/>
      <c r="I2639" s="40" t="n"/>
      <c r="J2639" s="35" t="n"/>
      <c r="L2639" s="39">
        <f>IF(B2639="","",IFERROR(YEAR(B2639)*0+D2639*0+1,0))</f>
        <v/>
      </c>
      <c r="M2639" s="55">
        <f>IF(L2639&lt;&gt;1,"",IF(O2639&gt;0,IF(INDEX('分け方の表'!$O$4:$O$53,O2639)&lt;&gt;"",DATE(YEAR(INDEX('分け方の表'!$O$4:$O$53,O2639)),MONTH(INDEX('分け方の表'!$O$4:$O$53,O2639)),1),DATE(YEAR(B2639),MONTH(B2639),1)),DATE(YEAR(B2639),MONTH(B2639),1)))</f>
        <v/>
      </c>
      <c r="N2639" s="39">
        <f>IF(L2639&lt;&gt;1,"",IF(J2639="",0,IF(COUNTIFS($J$4:J2639,J2639)&gt;1,1,0)))</f>
        <v/>
      </c>
      <c r="O2639" s="39">
        <f>IF(L2639&lt;&gt;1,"",IF(J2639="",0,IFERROR(MATCH(J2639,'分け方の表'!$M$4:$M$53,0),0)))</f>
        <v/>
      </c>
      <c r="P2639" s="39">
        <f>IF(L2639&lt;&gt;1,"",IF(SUMPRODUCT((COUNTIFS(C2639,"*"&amp;'分け方の表'!$F$4:$F$23&amp;"*")&gt;0)*('分け方の表'!$F$4:$F$23&lt;&gt;"")*'分け方の表'!$I$4:$I$23)=0,99,1+COUNTIFS('分け方の表'!$I$4:$I$23,"&gt;"&amp;SUMPRODUCT((COUNTIFS(C2639,"*"&amp;'分け方の表'!$F$4:$F$23&amp;"*")&gt;0)*('分け方の表'!$F$4:$F$23&lt;&gt;"")*'分け方の表'!$I$4:$I$23))))</f>
        <v/>
      </c>
      <c r="Q2639" s="39">
        <f>IF(L2639&lt;&gt;1,"",IF(P2639&gt;=99,"",INDEX('分け方の表'!$G$4:$G$23,P2639)&amp;""))</f>
        <v/>
      </c>
      <c r="R2639" s="39">
        <f>IF(L2639&lt;&gt;1,"",IF((F2639="収入")*(G2639="給与")*(E2639&lt;&gt;"")*(COUNTIFS('分け方の表'!$J$4:$J$13,E2639)&gt;0),INDEX('分け方の表'!$K$4:$K$13,MATCH(E2639,'分け方の表'!$J$4:$J$13,0))&amp;"",IFERROR(INDEX('分け方の表'!$C$4:$C$103,MATCH(F2639&amp;"|"&amp;G2639,'分け方の表'!$D$4:$D$103,0))&amp;"",IFERROR(INDEX('分け方の表'!$C$4:$C$103,MATCH(F2639&amp;"|（ほか全部）",'分け方の表'!$D$4:$D$103,0))&amp;"","未分類"))))</f>
        <v/>
      </c>
      <c r="S2639" s="39">
        <f>IF(L2639&lt;&gt;1,"",IF(N2639=1,"",IF(IF(O2639&gt;0,INDEX('分け方の表'!$N$4:$N$53,O2639)&amp;"","")&lt;&gt;"",IF(INDEX('分け方の表'!$N$4:$N$53,O2639)="（数えない）","",INDEX('分け方の表'!$N$4:$N$53,O2639)&amp;""),IF(I2639&amp;""="1",IF((Q2639&lt;&gt;"")*(D2639&lt;0)*(IFERROR(INDEX('入力'!$E$30:$E$88,MATCH(Q2639,'入力'!$A$30:$A$88,0)),"")="貯める・増やす"),Q2639,""),IF(A2639&amp;""="0","",IF(Q2639&lt;&gt;"",Q2639,R2639))))))</f>
        <v/>
      </c>
      <c r="T2639" s="56">
        <f>IF(S2639="","",IF(IFERROR(INDEX('入力'!$E$30:$E$88,MATCH(S2639,'入力'!$A$30:$A$88,0)),"")="入るお金",D2639,-D2639))</f>
        <v/>
      </c>
      <c r="U2639" s="39">
        <f>IF(L2639="","",IF(L2639&lt;&gt;1,"見出しなど",IF(N2639=1,"重なり",IF(S2639="",IF(O2639&gt;0,"数えない（直した）",IF(I2639&amp;""="1","振替",IF(A2639&amp;""="0","計算対象外","数えない"))),IF(COUNTIFS('入力'!$A$30:$A$88,S2639)=0,"一覧にない費目",IF(O2639&gt;0,"直した",IF(S2639="未分類","未分類","OK")))))))</f>
        <v/>
      </c>
    </row>
    <row r="2640">
      <c r="A2640" s="40" t="n"/>
      <c r="B2640" s="34" t="n"/>
      <c r="C2640" s="35" t="n"/>
      <c r="D2640" s="36" t="n"/>
      <c r="E2640" s="35" t="n"/>
      <c r="F2640" s="35" t="n"/>
      <c r="G2640" s="35" t="n"/>
      <c r="H2640" s="35" t="n"/>
      <c r="I2640" s="40" t="n"/>
      <c r="J2640" s="35" t="n"/>
      <c r="L2640" s="39">
        <f>IF(B2640="","",IFERROR(YEAR(B2640)*0+D2640*0+1,0))</f>
        <v/>
      </c>
      <c r="M2640" s="55">
        <f>IF(L2640&lt;&gt;1,"",IF(O2640&gt;0,IF(INDEX('分け方の表'!$O$4:$O$53,O2640)&lt;&gt;"",DATE(YEAR(INDEX('分け方の表'!$O$4:$O$53,O2640)),MONTH(INDEX('分け方の表'!$O$4:$O$53,O2640)),1),DATE(YEAR(B2640),MONTH(B2640),1)),DATE(YEAR(B2640),MONTH(B2640),1)))</f>
        <v/>
      </c>
      <c r="N2640" s="39">
        <f>IF(L2640&lt;&gt;1,"",IF(J2640="",0,IF(COUNTIFS($J$4:J2640,J2640)&gt;1,1,0)))</f>
        <v/>
      </c>
      <c r="O2640" s="39">
        <f>IF(L2640&lt;&gt;1,"",IF(J2640="",0,IFERROR(MATCH(J2640,'分け方の表'!$M$4:$M$53,0),0)))</f>
        <v/>
      </c>
      <c r="P2640" s="39">
        <f>IF(L2640&lt;&gt;1,"",IF(SUMPRODUCT((COUNTIFS(C2640,"*"&amp;'分け方の表'!$F$4:$F$23&amp;"*")&gt;0)*('分け方の表'!$F$4:$F$23&lt;&gt;"")*'分け方の表'!$I$4:$I$23)=0,99,1+COUNTIFS('分け方の表'!$I$4:$I$23,"&gt;"&amp;SUMPRODUCT((COUNTIFS(C2640,"*"&amp;'分け方の表'!$F$4:$F$23&amp;"*")&gt;0)*('分け方の表'!$F$4:$F$23&lt;&gt;"")*'分け方の表'!$I$4:$I$23))))</f>
        <v/>
      </c>
      <c r="Q2640" s="39">
        <f>IF(L2640&lt;&gt;1,"",IF(P2640&gt;=99,"",INDEX('分け方の表'!$G$4:$G$23,P2640)&amp;""))</f>
        <v/>
      </c>
      <c r="R2640" s="39">
        <f>IF(L2640&lt;&gt;1,"",IF((F2640="収入")*(G2640="給与")*(E2640&lt;&gt;"")*(COUNTIFS('分け方の表'!$J$4:$J$13,E2640)&gt;0),INDEX('分け方の表'!$K$4:$K$13,MATCH(E2640,'分け方の表'!$J$4:$J$13,0))&amp;"",IFERROR(INDEX('分け方の表'!$C$4:$C$103,MATCH(F2640&amp;"|"&amp;G2640,'分け方の表'!$D$4:$D$103,0))&amp;"",IFERROR(INDEX('分け方の表'!$C$4:$C$103,MATCH(F2640&amp;"|（ほか全部）",'分け方の表'!$D$4:$D$103,0))&amp;"","未分類"))))</f>
        <v/>
      </c>
      <c r="S2640" s="39">
        <f>IF(L2640&lt;&gt;1,"",IF(N2640=1,"",IF(IF(O2640&gt;0,INDEX('分け方の表'!$N$4:$N$53,O2640)&amp;"","")&lt;&gt;"",IF(INDEX('分け方の表'!$N$4:$N$53,O2640)="（数えない）","",INDEX('分け方の表'!$N$4:$N$53,O2640)&amp;""),IF(I2640&amp;""="1",IF((Q2640&lt;&gt;"")*(D2640&lt;0)*(IFERROR(INDEX('入力'!$E$30:$E$88,MATCH(Q2640,'入力'!$A$30:$A$88,0)),"")="貯める・増やす"),Q2640,""),IF(A2640&amp;""="0","",IF(Q2640&lt;&gt;"",Q2640,R2640))))))</f>
        <v/>
      </c>
      <c r="T2640" s="56">
        <f>IF(S2640="","",IF(IFERROR(INDEX('入力'!$E$30:$E$88,MATCH(S2640,'入力'!$A$30:$A$88,0)),"")="入るお金",D2640,-D2640))</f>
        <v/>
      </c>
      <c r="U2640" s="39">
        <f>IF(L2640="","",IF(L2640&lt;&gt;1,"見出しなど",IF(N2640=1,"重なり",IF(S2640="",IF(O2640&gt;0,"数えない（直した）",IF(I2640&amp;""="1","振替",IF(A2640&amp;""="0","計算対象外","数えない"))),IF(COUNTIFS('入力'!$A$30:$A$88,S2640)=0,"一覧にない費目",IF(O2640&gt;0,"直した",IF(S2640="未分類","未分類","OK")))))))</f>
        <v/>
      </c>
    </row>
    <row r="2641">
      <c r="A2641" s="40" t="n"/>
      <c r="B2641" s="34" t="n"/>
      <c r="C2641" s="35" t="n"/>
      <c r="D2641" s="36" t="n"/>
      <c r="E2641" s="35" t="n"/>
      <c r="F2641" s="35" t="n"/>
      <c r="G2641" s="35" t="n"/>
      <c r="H2641" s="35" t="n"/>
      <c r="I2641" s="40" t="n"/>
      <c r="J2641" s="35" t="n"/>
      <c r="L2641" s="39">
        <f>IF(B2641="","",IFERROR(YEAR(B2641)*0+D2641*0+1,0))</f>
        <v/>
      </c>
      <c r="M2641" s="55">
        <f>IF(L2641&lt;&gt;1,"",IF(O2641&gt;0,IF(INDEX('分け方の表'!$O$4:$O$53,O2641)&lt;&gt;"",DATE(YEAR(INDEX('分け方の表'!$O$4:$O$53,O2641)),MONTH(INDEX('分け方の表'!$O$4:$O$53,O2641)),1),DATE(YEAR(B2641),MONTH(B2641),1)),DATE(YEAR(B2641),MONTH(B2641),1)))</f>
        <v/>
      </c>
      <c r="N2641" s="39">
        <f>IF(L2641&lt;&gt;1,"",IF(J2641="",0,IF(COUNTIFS($J$4:J2641,J2641)&gt;1,1,0)))</f>
        <v/>
      </c>
      <c r="O2641" s="39">
        <f>IF(L2641&lt;&gt;1,"",IF(J2641="",0,IFERROR(MATCH(J2641,'分け方の表'!$M$4:$M$53,0),0)))</f>
        <v/>
      </c>
      <c r="P2641" s="39">
        <f>IF(L2641&lt;&gt;1,"",IF(SUMPRODUCT((COUNTIFS(C2641,"*"&amp;'分け方の表'!$F$4:$F$23&amp;"*")&gt;0)*('分け方の表'!$F$4:$F$23&lt;&gt;"")*'分け方の表'!$I$4:$I$23)=0,99,1+COUNTIFS('分け方の表'!$I$4:$I$23,"&gt;"&amp;SUMPRODUCT((COUNTIFS(C2641,"*"&amp;'分け方の表'!$F$4:$F$23&amp;"*")&gt;0)*('分け方の表'!$F$4:$F$23&lt;&gt;"")*'分け方の表'!$I$4:$I$23))))</f>
        <v/>
      </c>
      <c r="Q2641" s="39">
        <f>IF(L2641&lt;&gt;1,"",IF(P2641&gt;=99,"",INDEX('分け方の表'!$G$4:$G$23,P2641)&amp;""))</f>
        <v/>
      </c>
      <c r="R2641" s="39">
        <f>IF(L2641&lt;&gt;1,"",IF((F2641="収入")*(G2641="給与")*(E2641&lt;&gt;"")*(COUNTIFS('分け方の表'!$J$4:$J$13,E2641)&gt;0),INDEX('分け方の表'!$K$4:$K$13,MATCH(E2641,'分け方の表'!$J$4:$J$13,0))&amp;"",IFERROR(INDEX('分け方の表'!$C$4:$C$103,MATCH(F2641&amp;"|"&amp;G2641,'分け方の表'!$D$4:$D$103,0))&amp;"",IFERROR(INDEX('分け方の表'!$C$4:$C$103,MATCH(F2641&amp;"|（ほか全部）",'分け方の表'!$D$4:$D$103,0))&amp;"","未分類"))))</f>
        <v/>
      </c>
      <c r="S2641" s="39">
        <f>IF(L2641&lt;&gt;1,"",IF(N2641=1,"",IF(IF(O2641&gt;0,INDEX('分け方の表'!$N$4:$N$53,O2641)&amp;"","")&lt;&gt;"",IF(INDEX('分け方の表'!$N$4:$N$53,O2641)="（数えない）","",INDEX('分け方の表'!$N$4:$N$53,O2641)&amp;""),IF(I2641&amp;""="1",IF((Q2641&lt;&gt;"")*(D2641&lt;0)*(IFERROR(INDEX('入力'!$E$30:$E$88,MATCH(Q2641,'入力'!$A$30:$A$88,0)),"")="貯める・増やす"),Q2641,""),IF(A2641&amp;""="0","",IF(Q2641&lt;&gt;"",Q2641,R2641))))))</f>
        <v/>
      </c>
      <c r="T2641" s="56">
        <f>IF(S2641="","",IF(IFERROR(INDEX('入力'!$E$30:$E$88,MATCH(S2641,'入力'!$A$30:$A$88,0)),"")="入るお金",D2641,-D2641))</f>
        <v/>
      </c>
      <c r="U2641" s="39">
        <f>IF(L2641="","",IF(L2641&lt;&gt;1,"見出しなど",IF(N2641=1,"重なり",IF(S2641="",IF(O2641&gt;0,"数えない（直した）",IF(I2641&amp;""="1","振替",IF(A2641&amp;""="0","計算対象外","数えない"))),IF(COUNTIFS('入力'!$A$30:$A$88,S2641)=0,"一覧にない費目",IF(O2641&gt;0,"直した",IF(S2641="未分類","未分類","OK")))))))</f>
        <v/>
      </c>
    </row>
    <row r="2642">
      <c r="A2642" s="40" t="n"/>
      <c r="B2642" s="34" t="n"/>
      <c r="C2642" s="35" t="n"/>
      <c r="D2642" s="36" t="n"/>
      <c r="E2642" s="35" t="n"/>
      <c r="F2642" s="35" t="n"/>
      <c r="G2642" s="35" t="n"/>
      <c r="H2642" s="35" t="n"/>
      <c r="I2642" s="40" t="n"/>
      <c r="J2642" s="35" t="n"/>
      <c r="L2642" s="39">
        <f>IF(B2642="","",IFERROR(YEAR(B2642)*0+D2642*0+1,0))</f>
        <v/>
      </c>
      <c r="M2642" s="55">
        <f>IF(L2642&lt;&gt;1,"",IF(O2642&gt;0,IF(INDEX('分け方の表'!$O$4:$O$53,O2642)&lt;&gt;"",DATE(YEAR(INDEX('分け方の表'!$O$4:$O$53,O2642)),MONTH(INDEX('分け方の表'!$O$4:$O$53,O2642)),1),DATE(YEAR(B2642),MONTH(B2642),1)),DATE(YEAR(B2642),MONTH(B2642),1)))</f>
        <v/>
      </c>
      <c r="N2642" s="39">
        <f>IF(L2642&lt;&gt;1,"",IF(J2642="",0,IF(COUNTIFS($J$4:J2642,J2642)&gt;1,1,0)))</f>
        <v/>
      </c>
      <c r="O2642" s="39">
        <f>IF(L2642&lt;&gt;1,"",IF(J2642="",0,IFERROR(MATCH(J2642,'分け方の表'!$M$4:$M$53,0),0)))</f>
        <v/>
      </c>
      <c r="P2642" s="39">
        <f>IF(L2642&lt;&gt;1,"",IF(SUMPRODUCT((COUNTIFS(C2642,"*"&amp;'分け方の表'!$F$4:$F$23&amp;"*")&gt;0)*('分け方の表'!$F$4:$F$23&lt;&gt;"")*'分け方の表'!$I$4:$I$23)=0,99,1+COUNTIFS('分け方の表'!$I$4:$I$23,"&gt;"&amp;SUMPRODUCT((COUNTIFS(C2642,"*"&amp;'分け方の表'!$F$4:$F$23&amp;"*")&gt;0)*('分け方の表'!$F$4:$F$23&lt;&gt;"")*'分け方の表'!$I$4:$I$23))))</f>
        <v/>
      </c>
      <c r="Q2642" s="39">
        <f>IF(L2642&lt;&gt;1,"",IF(P2642&gt;=99,"",INDEX('分け方の表'!$G$4:$G$23,P2642)&amp;""))</f>
        <v/>
      </c>
      <c r="R2642" s="39">
        <f>IF(L2642&lt;&gt;1,"",IF((F2642="収入")*(G2642="給与")*(E2642&lt;&gt;"")*(COUNTIFS('分け方の表'!$J$4:$J$13,E2642)&gt;0),INDEX('分け方の表'!$K$4:$K$13,MATCH(E2642,'分け方の表'!$J$4:$J$13,0))&amp;"",IFERROR(INDEX('分け方の表'!$C$4:$C$103,MATCH(F2642&amp;"|"&amp;G2642,'分け方の表'!$D$4:$D$103,0))&amp;"",IFERROR(INDEX('分け方の表'!$C$4:$C$103,MATCH(F2642&amp;"|（ほか全部）",'分け方の表'!$D$4:$D$103,0))&amp;"","未分類"))))</f>
        <v/>
      </c>
      <c r="S2642" s="39">
        <f>IF(L2642&lt;&gt;1,"",IF(N2642=1,"",IF(IF(O2642&gt;0,INDEX('分け方の表'!$N$4:$N$53,O2642)&amp;"","")&lt;&gt;"",IF(INDEX('分け方の表'!$N$4:$N$53,O2642)="（数えない）","",INDEX('分け方の表'!$N$4:$N$53,O2642)&amp;""),IF(I2642&amp;""="1",IF((Q2642&lt;&gt;"")*(D2642&lt;0)*(IFERROR(INDEX('入力'!$E$30:$E$88,MATCH(Q2642,'入力'!$A$30:$A$88,0)),"")="貯める・増やす"),Q2642,""),IF(A2642&amp;""="0","",IF(Q2642&lt;&gt;"",Q2642,R2642))))))</f>
        <v/>
      </c>
      <c r="T2642" s="56">
        <f>IF(S2642="","",IF(IFERROR(INDEX('入力'!$E$30:$E$88,MATCH(S2642,'入力'!$A$30:$A$88,0)),"")="入るお金",D2642,-D2642))</f>
        <v/>
      </c>
      <c r="U2642" s="39">
        <f>IF(L2642="","",IF(L2642&lt;&gt;1,"見出しなど",IF(N2642=1,"重なり",IF(S2642="",IF(O2642&gt;0,"数えない（直した）",IF(I2642&amp;""="1","振替",IF(A2642&amp;""="0","計算対象外","数えない"))),IF(COUNTIFS('入力'!$A$30:$A$88,S2642)=0,"一覧にない費目",IF(O2642&gt;0,"直した",IF(S2642="未分類","未分類","OK")))))))</f>
        <v/>
      </c>
    </row>
    <row r="2643">
      <c r="A2643" s="40" t="n"/>
      <c r="B2643" s="34" t="n"/>
      <c r="C2643" s="35" t="n"/>
      <c r="D2643" s="36" t="n"/>
      <c r="E2643" s="35" t="n"/>
      <c r="F2643" s="35" t="n"/>
      <c r="G2643" s="35" t="n"/>
      <c r="H2643" s="35" t="n"/>
      <c r="I2643" s="40" t="n"/>
      <c r="J2643" s="35" t="n"/>
      <c r="L2643" s="39">
        <f>IF(B2643="","",IFERROR(YEAR(B2643)*0+D2643*0+1,0))</f>
        <v/>
      </c>
      <c r="M2643" s="55">
        <f>IF(L2643&lt;&gt;1,"",IF(O2643&gt;0,IF(INDEX('分け方の表'!$O$4:$O$53,O2643)&lt;&gt;"",DATE(YEAR(INDEX('分け方の表'!$O$4:$O$53,O2643)),MONTH(INDEX('分け方の表'!$O$4:$O$53,O2643)),1),DATE(YEAR(B2643),MONTH(B2643),1)),DATE(YEAR(B2643),MONTH(B2643),1)))</f>
        <v/>
      </c>
      <c r="N2643" s="39">
        <f>IF(L2643&lt;&gt;1,"",IF(J2643="",0,IF(COUNTIFS($J$4:J2643,J2643)&gt;1,1,0)))</f>
        <v/>
      </c>
      <c r="O2643" s="39">
        <f>IF(L2643&lt;&gt;1,"",IF(J2643="",0,IFERROR(MATCH(J2643,'分け方の表'!$M$4:$M$53,0),0)))</f>
        <v/>
      </c>
      <c r="P2643" s="39">
        <f>IF(L2643&lt;&gt;1,"",IF(SUMPRODUCT((COUNTIFS(C2643,"*"&amp;'分け方の表'!$F$4:$F$23&amp;"*")&gt;0)*('分け方の表'!$F$4:$F$23&lt;&gt;"")*'分け方の表'!$I$4:$I$23)=0,99,1+COUNTIFS('分け方の表'!$I$4:$I$23,"&gt;"&amp;SUMPRODUCT((COUNTIFS(C2643,"*"&amp;'分け方の表'!$F$4:$F$23&amp;"*")&gt;0)*('分け方の表'!$F$4:$F$23&lt;&gt;"")*'分け方の表'!$I$4:$I$23))))</f>
        <v/>
      </c>
      <c r="Q2643" s="39">
        <f>IF(L2643&lt;&gt;1,"",IF(P2643&gt;=99,"",INDEX('分け方の表'!$G$4:$G$23,P2643)&amp;""))</f>
        <v/>
      </c>
      <c r="R2643" s="39">
        <f>IF(L2643&lt;&gt;1,"",IF((F2643="収入")*(G2643="給与")*(E2643&lt;&gt;"")*(COUNTIFS('分け方の表'!$J$4:$J$13,E2643)&gt;0),INDEX('分け方の表'!$K$4:$K$13,MATCH(E2643,'分け方の表'!$J$4:$J$13,0))&amp;"",IFERROR(INDEX('分け方の表'!$C$4:$C$103,MATCH(F2643&amp;"|"&amp;G2643,'分け方の表'!$D$4:$D$103,0))&amp;"",IFERROR(INDEX('分け方の表'!$C$4:$C$103,MATCH(F2643&amp;"|（ほか全部）",'分け方の表'!$D$4:$D$103,0))&amp;"","未分類"))))</f>
        <v/>
      </c>
      <c r="S2643" s="39">
        <f>IF(L2643&lt;&gt;1,"",IF(N2643=1,"",IF(IF(O2643&gt;0,INDEX('分け方の表'!$N$4:$N$53,O2643)&amp;"","")&lt;&gt;"",IF(INDEX('分け方の表'!$N$4:$N$53,O2643)="（数えない）","",INDEX('分け方の表'!$N$4:$N$53,O2643)&amp;""),IF(I2643&amp;""="1",IF((Q2643&lt;&gt;"")*(D2643&lt;0)*(IFERROR(INDEX('入力'!$E$30:$E$88,MATCH(Q2643,'入力'!$A$30:$A$88,0)),"")="貯める・増やす"),Q2643,""),IF(A2643&amp;""="0","",IF(Q2643&lt;&gt;"",Q2643,R2643))))))</f>
        <v/>
      </c>
      <c r="T2643" s="56">
        <f>IF(S2643="","",IF(IFERROR(INDEX('入力'!$E$30:$E$88,MATCH(S2643,'入力'!$A$30:$A$88,0)),"")="入るお金",D2643,-D2643))</f>
        <v/>
      </c>
      <c r="U2643" s="39">
        <f>IF(L2643="","",IF(L2643&lt;&gt;1,"見出しなど",IF(N2643=1,"重なり",IF(S2643="",IF(O2643&gt;0,"数えない（直した）",IF(I2643&amp;""="1","振替",IF(A2643&amp;""="0","計算対象外","数えない"))),IF(COUNTIFS('入力'!$A$30:$A$88,S2643)=0,"一覧にない費目",IF(O2643&gt;0,"直した",IF(S2643="未分類","未分類","OK")))))))</f>
        <v/>
      </c>
    </row>
    <row r="2644">
      <c r="A2644" s="40" t="n"/>
      <c r="B2644" s="34" t="n"/>
      <c r="C2644" s="35" t="n"/>
      <c r="D2644" s="36" t="n"/>
      <c r="E2644" s="35" t="n"/>
      <c r="F2644" s="35" t="n"/>
      <c r="G2644" s="35" t="n"/>
      <c r="H2644" s="35" t="n"/>
      <c r="I2644" s="40" t="n"/>
      <c r="J2644" s="35" t="n"/>
      <c r="L2644" s="39">
        <f>IF(B2644="","",IFERROR(YEAR(B2644)*0+D2644*0+1,0))</f>
        <v/>
      </c>
      <c r="M2644" s="55">
        <f>IF(L2644&lt;&gt;1,"",IF(O2644&gt;0,IF(INDEX('分け方の表'!$O$4:$O$53,O2644)&lt;&gt;"",DATE(YEAR(INDEX('分け方の表'!$O$4:$O$53,O2644)),MONTH(INDEX('分け方の表'!$O$4:$O$53,O2644)),1),DATE(YEAR(B2644),MONTH(B2644),1)),DATE(YEAR(B2644),MONTH(B2644),1)))</f>
        <v/>
      </c>
      <c r="N2644" s="39">
        <f>IF(L2644&lt;&gt;1,"",IF(J2644="",0,IF(COUNTIFS($J$4:J2644,J2644)&gt;1,1,0)))</f>
        <v/>
      </c>
      <c r="O2644" s="39">
        <f>IF(L2644&lt;&gt;1,"",IF(J2644="",0,IFERROR(MATCH(J2644,'分け方の表'!$M$4:$M$53,0),0)))</f>
        <v/>
      </c>
      <c r="P2644" s="39">
        <f>IF(L2644&lt;&gt;1,"",IF(SUMPRODUCT((COUNTIFS(C2644,"*"&amp;'分け方の表'!$F$4:$F$23&amp;"*")&gt;0)*('分け方の表'!$F$4:$F$23&lt;&gt;"")*'分け方の表'!$I$4:$I$23)=0,99,1+COUNTIFS('分け方の表'!$I$4:$I$23,"&gt;"&amp;SUMPRODUCT((COUNTIFS(C2644,"*"&amp;'分け方の表'!$F$4:$F$23&amp;"*")&gt;0)*('分け方の表'!$F$4:$F$23&lt;&gt;"")*'分け方の表'!$I$4:$I$23))))</f>
        <v/>
      </c>
      <c r="Q2644" s="39">
        <f>IF(L2644&lt;&gt;1,"",IF(P2644&gt;=99,"",INDEX('分け方の表'!$G$4:$G$23,P2644)&amp;""))</f>
        <v/>
      </c>
      <c r="R2644" s="39">
        <f>IF(L2644&lt;&gt;1,"",IF((F2644="収入")*(G2644="給与")*(E2644&lt;&gt;"")*(COUNTIFS('分け方の表'!$J$4:$J$13,E2644)&gt;0),INDEX('分け方の表'!$K$4:$K$13,MATCH(E2644,'分け方の表'!$J$4:$J$13,0))&amp;"",IFERROR(INDEX('分け方の表'!$C$4:$C$103,MATCH(F2644&amp;"|"&amp;G2644,'分け方の表'!$D$4:$D$103,0))&amp;"",IFERROR(INDEX('分け方の表'!$C$4:$C$103,MATCH(F2644&amp;"|（ほか全部）",'分け方の表'!$D$4:$D$103,0))&amp;"","未分類"))))</f>
        <v/>
      </c>
      <c r="S2644" s="39">
        <f>IF(L2644&lt;&gt;1,"",IF(N2644=1,"",IF(IF(O2644&gt;0,INDEX('分け方の表'!$N$4:$N$53,O2644)&amp;"","")&lt;&gt;"",IF(INDEX('分け方の表'!$N$4:$N$53,O2644)="（数えない）","",INDEX('分け方の表'!$N$4:$N$53,O2644)&amp;""),IF(I2644&amp;""="1",IF((Q2644&lt;&gt;"")*(D2644&lt;0)*(IFERROR(INDEX('入力'!$E$30:$E$88,MATCH(Q2644,'入力'!$A$30:$A$88,0)),"")="貯める・増やす"),Q2644,""),IF(A2644&amp;""="0","",IF(Q2644&lt;&gt;"",Q2644,R2644))))))</f>
        <v/>
      </c>
      <c r="T2644" s="56">
        <f>IF(S2644="","",IF(IFERROR(INDEX('入力'!$E$30:$E$88,MATCH(S2644,'入力'!$A$30:$A$88,0)),"")="入るお金",D2644,-D2644))</f>
        <v/>
      </c>
      <c r="U2644" s="39">
        <f>IF(L2644="","",IF(L2644&lt;&gt;1,"見出しなど",IF(N2644=1,"重なり",IF(S2644="",IF(O2644&gt;0,"数えない（直した）",IF(I2644&amp;""="1","振替",IF(A2644&amp;""="0","計算対象外","数えない"))),IF(COUNTIFS('入力'!$A$30:$A$88,S2644)=0,"一覧にない費目",IF(O2644&gt;0,"直した",IF(S2644="未分類","未分類","OK")))))))</f>
        <v/>
      </c>
    </row>
    <row r="2645">
      <c r="A2645" s="40" t="n"/>
      <c r="B2645" s="34" t="n"/>
      <c r="C2645" s="35" t="n"/>
      <c r="D2645" s="36" t="n"/>
      <c r="E2645" s="35" t="n"/>
      <c r="F2645" s="35" t="n"/>
      <c r="G2645" s="35" t="n"/>
      <c r="H2645" s="35" t="n"/>
      <c r="I2645" s="40" t="n"/>
      <c r="J2645" s="35" t="n"/>
      <c r="L2645" s="39">
        <f>IF(B2645="","",IFERROR(YEAR(B2645)*0+D2645*0+1,0))</f>
        <v/>
      </c>
      <c r="M2645" s="55">
        <f>IF(L2645&lt;&gt;1,"",IF(O2645&gt;0,IF(INDEX('分け方の表'!$O$4:$O$53,O2645)&lt;&gt;"",DATE(YEAR(INDEX('分け方の表'!$O$4:$O$53,O2645)),MONTH(INDEX('分け方の表'!$O$4:$O$53,O2645)),1),DATE(YEAR(B2645),MONTH(B2645),1)),DATE(YEAR(B2645),MONTH(B2645),1)))</f>
        <v/>
      </c>
      <c r="N2645" s="39">
        <f>IF(L2645&lt;&gt;1,"",IF(J2645="",0,IF(COUNTIFS($J$4:J2645,J2645)&gt;1,1,0)))</f>
        <v/>
      </c>
      <c r="O2645" s="39">
        <f>IF(L2645&lt;&gt;1,"",IF(J2645="",0,IFERROR(MATCH(J2645,'分け方の表'!$M$4:$M$53,0),0)))</f>
        <v/>
      </c>
      <c r="P2645" s="39">
        <f>IF(L2645&lt;&gt;1,"",IF(SUMPRODUCT((COUNTIFS(C2645,"*"&amp;'分け方の表'!$F$4:$F$23&amp;"*")&gt;0)*('分け方の表'!$F$4:$F$23&lt;&gt;"")*'分け方の表'!$I$4:$I$23)=0,99,1+COUNTIFS('分け方の表'!$I$4:$I$23,"&gt;"&amp;SUMPRODUCT((COUNTIFS(C2645,"*"&amp;'分け方の表'!$F$4:$F$23&amp;"*")&gt;0)*('分け方の表'!$F$4:$F$23&lt;&gt;"")*'分け方の表'!$I$4:$I$23))))</f>
        <v/>
      </c>
      <c r="Q2645" s="39">
        <f>IF(L2645&lt;&gt;1,"",IF(P2645&gt;=99,"",INDEX('分け方の表'!$G$4:$G$23,P2645)&amp;""))</f>
        <v/>
      </c>
      <c r="R2645" s="39">
        <f>IF(L2645&lt;&gt;1,"",IF((F2645="収入")*(G2645="給与")*(E2645&lt;&gt;"")*(COUNTIFS('分け方の表'!$J$4:$J$13,E2645)&gt;0),INDEX('分け方の表'!$K$4:$K$13,MATCH(E2645,'分け方の表'!$J$4:$J$13,0))&amp;"",IFERROR(INDEX('分け方の表'!$C$4:$C$103,MATCH(F2645&amp;"|"&amp;G2645,'分け方の表'!$D$4:$D$103,0))&amp;"",IFERROR(INDEX('分け方の表'!$C$4:$C$103,MATCH(F2645&amp;"|（ほか全部）",'分け方の表'!$D$4:$D$103,0))&amp;"","未分類"))))</f>
        <v/>
      </c>
      <c r="S2645" s="39">
        <f>IF(L2645&lt;&gt;1,"",IF(N2645=1,"",IF(IF(O2645&gt;0,INDEX('分け方の表'!$N$4:$N$53,O2645)&amp;"","")&lt;&gt;"",IF(INDEX('分け方の表'!$N$4:$N$53,O2645)="（数えない）","",INDEX('分け方の表'!$N$4:$N$53,O2645)&amp;""),IF(I2645&amp;""="1",IF((Q2645&lt;&gt;"")*(D2645&lt;0)*(IFERROR(INDEX('入力'!$E$30:$E$88,MATCH(Q2645,'入力'!$A$30:$A$88,0)),"")="貯める・増やす"),Q2645,""),IF(A2645&amp;""="0","",IF(Q2645&lt;&gt;"",Q2645,R2645))))))</f>
        <v/>
      </c>
      <c r="T2645" s="56">
        <f>IF(S2645="","",IF(IFERROR(INDEX('入力'!$E$30:$E$88,MATCH(S2645,'入力'!$A$30:$A$88,0)),"")="入るお金",D2645,-D2645))</f>
        <v/>
      </c>
      <c r="U2645" s="39">
        <f>IF(L2645="","",IF(L2645&lt;&gt;1,"見出しなど",IF(N2645=1,"重なり",IF(S2645="",IF(O2645&gt;0,"数えない（直した）",IF(I2645&amp;""="1","振替",IF(A2645&amp;""="0","計算対象外","数えない"))),IF(COUNTIFS('入力'!$A$30:$A$88,S2645)=0,"一覧にない費目",IF(O2645&gt;0,"直した",IF(S2645="未分類","未分類","OK")))))))</f>
        <v/>
      </c>
    </row>
    <row r="2646">
      <c r="A2646" s="40" t="n"/>
      <c r="B2646" s="34" t="n"/>
      <c r="C2646" s="35" t="n"/>
      <c r="D2646" s="36" t="n"/>
      <c r="E2646" s="35" t="n"/>
      <c r="F2646" s="35" t="n"/>
      <c r="G2646" s="35" t="n"/>
      <c r="H2646" s="35" t="n"/>
      <c r="I2646" s="40" t="n"/>
      <c r="J2646" s="35" t="n"/>
      <c r="L2646" s="39">
        <f>IF(B2646="","",IFERROR(YEAR(B2646)*0+D2646*0+1,0))</f>
        <v/>
      </c>
      <c r="M2646" s="55">
        <f>IF(L2646&lt;&gt;1,"",IF(O2646&gt;0,IF(INDEX('分け方の表'!$O$4:$O$53,O2646)&lt;&gt;"",DATE(YEAR(INDEX('分け方の表'!$O$4:$O$53,O2646)),MONTH(INDEX('分け方の表'!$O$4:$O$53,O2646)),1),DATE(YEAR(B2646),MONTH(B2646),1)),DATE(YEAR(B2646),MONTH(B2646),1)))</f>
        <v/>
      </c>
      <c r="N2646" s="39">
        <f>IF(L2646&lt;&gt;1,"",IF(J2646="",0,IF(COUNTIFS($J$4:J2646,J2646)&gt;1,1,0)))</f>
        <v/>
      </c>
      <c r="O2646" s="39">
        <f>IF(L2646&lt;&gt;1,"",IF(J2646="",0,IFERROR(MATCH(J2646,'分け方の表'!$M$4:$M$53,0),0)))</f>
        <v/>
      </c>
      <c r="P2646" s="39">
        <f>IF(L2646&lt;&gt;1,"",IF(SUMPRODUCT((COUNTIFS(C2646,"*"&amp;'分け方の表'!$F$4:$F$23&amp;"*")&gt;0)*('分け方の表'!$F$4:$F$23&lt;&gt;"")*'分け方の表'!$I$4:$I$23)=0,99,1+COUNTIFS('分け方の表'!$I$4:$I$23,"&gt;"&amp;SUMPRODUCT((COUNTIFS(C2646,"*"&amp;'分け方の表'!$F$4:$F$23&amp;"*")&gt;0)*('分け方の表'!$F$4:$F$23&lt;&gt;"")*'分け方の表'!$I$4:$I$23))))</f>
        <v/>
      </c>
      <c r="Q2646" s="39">
        <f>IF(L2646&lt;&gt;1,"",IF(P2646&gt;=99,"",INDEX('分け方の表'!$G$4:$G$23,P2646)&amp;""))</f>
        <v/>
      </c>
      <c r="R2646" s="39">
        <f>IF(L2646&lt;&gt;1,"",IF((F2646="収入")*(G2646="給与")*(E2646&lt;&gt;"")*(COUNTIFS('分け方の表'!$J$4:$J$13,E2646)&gt;0),INDEX('分け方の表'!$K$4:$K$13,MATCH(E2646,'分け方の表'!$J$4:$J$13,0))&amp;"",IFERROR(INDEX('分け方の表'!$C$4:$C$103,MATCH(F2646&amp;"|"&amp;G2646,'分け方の表'!$D$4:$D$103,0))&amp;"",IFERROR(INDEX('分け方の表'!$C$4:$C$103,MATCH(F2646&amp;"|（ほか全部）",'分け方の表'!$D$4:$D$103,0))&amp;"","未分類"))))</f>
        <v/>
      </c>
      <c r="S2646" s="39">
        <f>IF(L2646&lt;&gt;1,"",IF(N2646=1,"",IF(IF(O2646&gt;0,INDEX('分け方の表'!$N$4:$N$53,O2646)&amp;"","")&lt;&gt;"",IF(INDEX('分け方の表'!$N$4:$N$53,O2646)="（数えない）","",INDEX('分け方の表'!$N$4:$N$53,O2646)&amp;""),IF(I2646&amp;""="1",IF((Q2646&lt;&gt;"")*(D2646&lt;0)*(IFERROR(INDEX('入力'!$E$30:$E$88,MATCH(Q2646,'入力'!$A$30:$A$88,0)),"")="貯める・増やす"),Q2646,""),IF(A2646&amp;""="0","",IF(Q2646&lt;&gt;"",Q2646,R2646))))))</f>
        <v/>
      </c>
      <c r="T2646" s="56">
        <f>IF(S2646="","",IF(IFERROR(INDEX('入力'!$E$30:$E$88,MATCH(S2646,'入力'!$A$30:$A$88,0)),"")="入るお金",D2646,-D2646))</f>
        <v/>
      </c>
      <c r="U2646" s="39">
        <f>IF(L2646="","",IF(L2646&lt;&gt;1,"見出しなど",IF(N2646=1,"重なり",IF(S2646="",IF(O2646&gt;0,"数えない（直した）",IF(I2646&amp;""="1","振替",IF(A2646&amp;""="0","計算対象外","数えない"))),IF(COUNTIFS('入力'!$A$30:$A$88,S2646)=0,"一覧にない費目",IF(O2646&gt;0,"直した",IF(S2646="未分類","未分類","OK")))))))</f>
        <v/>
      </c>
    </row>
    <row r="2647">
      <c r="A2647" s="40" t="n"/>
      <c r="B2647" s="34" t="n"/>
      <c r="C2647" s="35" t="n"/>
      <c r="D2647" s="36" t="n"/>
      <c r="E2647" s="35" t="n"/>
      <c r="F2647" s="35" t="n"/>
      <c r="G2647" s="35" t="n"/>
      <c r="H2647" s="35" t="n"/>
      <c r="I2647" s="40" t="n"/>
      <c r="J2647" s="35" t="n"/>
      <c r="L2647" s="39">
        <f>IF(B2647="","",IFERROR(YEAR(B2647)*0+D2647*0+1,0))</f>
        <v/>
      </c>
      <c r="M2647" s="55">
        <f>IF(L2647&lt;&gt;1,"",IF(O2647&gt;0,IF(INDEX('分け方の表'!$O$4:$O$53,O2647)&lt;&gt;"",DATE(YEAR(INDEX('分け方の表'!$O$4:$O$53,O2647)),MONTH(INDEX('分け方の表'!$O$4:$O$53,O2647)),1),DATE(YEAR(B2647),MONTH(B2647),1)),DATE(YEAR(B2647),MONTH(B2647),1)))</f>
        <v/>
      </c>
      <c r="N2647" s="39">
        <f>IF(L2647&lt;&gt;1,"",IF(J2647="",0,IF(COUNTIFS($J$4:J2647,J2647)&gt;1,1,0)))</f>
        <v/>
      </c>
      <c r="O2647" s="39">
        <f>IF(L2647&lt;&gt;1,"",IF(J2647="",0,IFERROR(MATCH(J2647,'分け方の表'!$M$4:$M$53,0),0)))</f>
        <v/>
      </c>
      <c r="P2647" s="39">
        <f>IF(L2647&lt;&gt;1,"",IF(SUMPRODUCT((COUNTIFS(C2647,"*"&amp;'分け方の表'!$F$4:$F$23&amp;"*")&gt;0)*('分け方の表'!$F$4:$F$23&lt;&gt;"")*'分け方の表'!$I$4:$I$23)=0,99,1+COUNTIFS('分け方の表'!$I$4:$I$23,"&gt;"&amp;SUMPRODUCT((COUNTIFS(C2647,"*"&amp;'分け方の表'!$F$4:$F$23&amp;"*")&gt;0)*('分け方の表'!$F$4:$F$23&lt;&gt;"")*'分け方の表'!$I$4:$I$23))))</f>
        <v/>
      </c>
      <c r="Q2647" s="39">
        <f>IF(L2647&lt;&gt;1,"",IF(P2647&gt;=99,"",INDEX('分け方の表'!$G$4:$G$23,P2647)&amp;""))</f>
        <v/>
      </c>
      <c r="R2647" s="39">
        <f>IF(L2647&lt;&gt;1,"",IF((F2647="収入")*(G2647="給与")*(E2647&lt;&gt;"")*(COUNTIFS('分け方の表'!$J$4:$J$13,E2647)&gt;0),INDEX('分け方の表'!$K$4:$K$13,MATCH(E2647,'分け方の表'!$J$4:$J$13,0))&amp;"",IFERROR(INDEX('分け方の表'!$C$4:$C$103,MATCH(F2647&amp;"|"&amp;G2647,'分け方の表'!$D$4:$D$103,0))&amp;"",IFERROR(INDEX('分け方の表'!$C$4:$C$103,MATCH(F2647&amp;"|（ほか全部）",'分け方の表'!$D$4:$D$103,0))&amp;"","未分類"))))</f>
        <v/>
      </c>
      <c r="S2647" s="39">
        <f>IF(L2647&lt;&gt;1,"",IF(N2647=1,"",IF(IF(O2647&gt;0,INDEX('分け方の表'!$N$4:$N$53,O2647)&amp;"","")&lt;&gt;"",IF(INDEX('分け方の表'!$N$4:$N$53,O2647)="（数えない）","",INDEX('分け方の表'!$N$4:$N$53,O2647)&amp;""),IF(I2647&amp;""="1",IF((Q2647&lt;&gt;"")*(D2647&lt;0)*(IFERROR(INDEX('入力'!$E$30:$E$88,MATCH(Q2647,'入力'!$A$30:$A$88,0)),"")="貯める・増やす"),Q2647,""),IF(A2647&amp;""="0","",IF(Q2647&lt;&gt;"",Q2647,R2647))))))</f>
        <v/>
      </c>
      <c r="T2647" s="56">
        <f>IF(S2647="","",IF(IFERROR(INDEX('入力'!$E$30:$E$88,MATCH(S2647,'入力'!$A$30:$A$88,0)),"")="入るお金",D2647,-D2647))</f>
        <v/>
      </c>
      <c r="U2647" s="39">
        <f>IF(L2647="","",IF(L2647&lt;&gt;1,"見出しなど",IF(N2647=1,"重なり",IF(S2647="",IF(O2647&gt;0,"数えない（直した）",IF(I2647&amp;""="1","振替",IF(A2647&amp;""="0","計算対象外","数えない"))),IF(COUNTIFS('入力'!$A$30:$A$88,S2647)=0,"一覧にない費目",IF(O2647&gt;0,"直した",IF(S2647="未分類","未分類","OK")))))))</f>
        <v/>
      </c>
    </row>
    <row r="2648">
      <c r="A2648" s="40" t="n"/>
      <c r="B2648" s="34" t="n"/>
      <c r="C2648" s="35" t="n"/>
      <c r="D2648" s="36" t="n"/>
      <c r="E2648" s="35" t="n"/>
      <c r="F2648" s="35" t="n"/>
      <c r="G2648" s="35" t="n"/>
      <c r="H2648" s="35" t="n"/>
      <c r="I2648" s="40" t="n"/>
      <c r="J2648" s="35" t="n"/>
      <c r="L2648" s="39">
        <f>IF(B2648="","",IFERROR(YEAR(B2648)*0+D2648*0+1,0))</f>
        <v/>
      </c>
      <c r="M2648" s="55">
        <f>IF(L2648&lt;&gt;1,"",IF(O2648&gt;0,IF(INDEX('分け方の表'!$O$4:$O$53,O2648)&lt;&gt;"",DATE(YEAR(INDEX('分け方の表'!$O$4:$O$53,O2648)),MONTH(INDEX('分け方の表'!$O$4:$O$53,O2648)),1),DATE(YEAR(B2648),MONTH(B2648),1)),DATE(YEAR(B2648),MONTH(B2648),1)))</f>
        <v/>
      </c>
      <c r="N2648" s="39">
        <f>IF(L2648&lt;&gt;1,"",IF(J2648="",0,IF(COUNTIFS($J$4:J2648,J2648)&gt;1,1,0)))</f>
        <v/>
      </c>
      <c r="O2648" s="39">
        <f>IF(L2648&lt;&gt;1,"",IF(J2648="",0,IFERROR(MATCH(J2648,'分け方の表'!$M$4:$M$53,0),0)))</f>
        <v/>
      </c>
      <c r="P2648" s="39">
        <f>IF(L2648&lt;&gt;1,"",IF(SUMPRODUCT((COUNTIFS(C2648,"*"&amp;'分け方の表'!$F$4:$F$23&amp;"*")&gt;0)*('分け方の表'!$F$4:$F$23&lt;&gt;"")*'分け方の表'!$I$4:$I$23)=0,99,1+COUNTIFS('分け方の表'!$I$4:$I$23,"&gt;"&amp;SUMPRODUCT((COUNTIFS(C2648,"*"&amp;'分け方の表'!$F$4:$F$23&amp;"*")&gt;0)*('分け方の表'!$F$4:$F$23&lt;&gt;"")*'分け方の表'!$I$4:$I$23))))</f>
        <v/>
      </c>
      <c r="Q2648" s="39">
        <f>IF(L2648&lt;&gt;1,"",IF(P2648&gt;=99,"",INDEX('分け方の表'!$G$4:$G$23,P2648)&amp;""))</f>
        <v/>
      </c>
      <c r="R2648" s="39">
        <f>IF(L2648&lt;&gt;1,"",IF((F2648="収入")*(G2648="給与")*(E2648&lt;&gt;"")*(COUNTIFS('分け方の表'!$J$4:$J$13,E2648)&gt;0),INDEX('分け方の表'!$K$4:$K$13,MATCH(E2648,'分け方の表'!$J$4:$J$13,0))&amp;"",IFERROR(INDEX('分け方の表'!$C$4:$C$103,MATCH(F2648&amp;"|"&amp;G2648,'分け方の表'!$D$4:$D$103,0))&amp;"",IFERROR(INDEX('分け方の表'!$C$4:$C$103,MATCH(F2648&amp;"|（ほか全部）",'分け方の表'!$D$4:$D$103,0))&amp;"","未分類"))))</f>
        <v/>
      </c>
      <c r="S2648" s="39">
        <f>IF(L2648&lt;&gt;1,"",IF(N2648=1,"",IF(IF(O2648&gt;0,INDEX('分け方の表'!$N$4:$N$53,O2648)&amp;"","")&lt;&gt;"",IF(INDEX('分け方の表'!$N$4:$N$53,O2648)="（数えない）","",INDEX('分け方の表'!$N$4:$N$53,O2648)&amp;""),IF(I2648&amp;""="1",IF((Q2648&lt;&gt;"")*(D2648&lt;0)*(IFERROR(INDEX('入力'!$E$30:$E$88,MATCH(Q2648,'入力'!$A$30:$A$88,0)),"")="貯める・増やす"),Q2648,""),IF(A2648&amp;""="0","",IF(Q2648&lt;&gt;"",Q2648,R2648))))))</f>
        <v/>
      </c>
      <c r="T2648" s="56">
        <f>IF(S2648="","",IF(IFERROR(INDEX('入力'!$E$30:$E$88,MATCH(S2648,'入力'!$A$30:$A$88,0)),"")="入るお金",D2648,-D2648))</f>
        <v/>
      </c>
      <c r="U2648" s="39">
        <f>IF(L2648="","",IF(L2648&lt;&gt;1,"見出しなど",IF(N2648=1,"重なり",IF(S2648="",IF(O2648&gt;0,"数えない（直した）",IF(I2648&amp;""="1","振替",IF(A2648&amp;""="0","計算対象外","数えない"))),IF(COUNTIFS('入力'!$A$30:$A$88,S2648)=0,"一覧にない費目",IF(O2648&gt;0,"直した",IF(S2648="未分類","未分類","OK")))))))</f>
        <v/>
      </c>
    </row>
    <row r="2649">
      <c r="A2649" s="40" t="n"/>
      <c r="B2649" s="34" t="n"/>
      <c r="C2649" s="35" t="n"/>
      <c r="D2649" s="36" t="n"/>
      <c r="E2649" s="35" t="n"/>
      <c r="F2649" s="35" t="n"/>
      <c r="G2649" s="35" t="n"/>
      <c r="H2649" s="35" t="n"/>
      <c r="I2649" s="40" t="n"/>
      <c r="J2649" s="35" t="n"/>
      <c r="L2649" s="39">
        <f>IF(B2649="","",IFERROR(YEAR(B2649)*0+D2649*0+1,0))</f>
        <v/>
      </c>
      <c r="M2649" s="55">
        <f>IF(L2649&lt;&gt;1,"",IF(O2649&gt;0,IF(INDEX('分け方の表'!$O$4:$O$53,O2649)&lt;&gt;"",DATE(YEAR(INDEX('分け方の表'!$O$4:$O$53,O2649)),MONTH(INDEX('分け方の表'!$O$4:$O$53,O2649)),1),DATE(YEAR(B2649),MONTH(B2649),1)),DATE(YEAR(B2649),MONTH(B2649),1)))</f>
        <v/>
      </c>
      <c r="N2649" s="39">
        <f>IF(L2649&lt;&gt;1,"",IF(J2649="",0,IF(COUNTIFS($J$4:J2649,J2649)&gt;1,1,0)))</f>
        <v/>
      </c>
      <c r="O2649" s="39">
        <f>IF(L2649&lt;&gt;1,"",IF(J2649="",0,IFERROR(MATCH(J2649,'分け方の表'!$M$4:$M$53,0),0)))</f>
        <v/>
      </c>
      <c r="P2649" s="39">
        <f>IF(L2649&lt;&gt;1,"",IF(SUMPRODUCT((COUNTIFS(C2649,"*"&amp;'分け方の表'!$F$4:$F$23&amp;"*")&gt;0)*('分け方の表'!$F$4:$F$23&lt;&gt;"")*'分け方の表'!$I$4:$I$23)=0,99,1+COUNTIFS('分け方の表'!$I$4:$I$23,"&gt;"&amp;SUMPRODUCT((COUNTIFS(C2649,"*"&amp;'分け方の表'!$F$4:$F$23&amp;"*")&gt;0)*('分け方の表'!$F$4:$F$23&lt;&gt;"")*'分け方の表'!$I$4:$I$23))))</f>
        <v/>
      </c>
      <c r="Q2649" s="39">
        <f>IF(L2649&lt;&gt;1,"",IF(P2649&gt;=99,"",INDEX('分け方の表'!$G$4:$G$23,P2649)&amp;""))</f>
        <v/>
      </c>
      <c r="R2649" s="39">
        <f>IF(L2649&lt;&gt;1,"",IF((F2649="収入")*(G2649="給与")*(E2649&lt;&gt;"")*(COUNTIFS('分け方の表'!$J$4:$J$13,E2649)&gt;0),INDEX('分け方の表'!$K$4:$K$13,MATCH(E2649,'分け方の表'!$J$4:$J$13,0))&amp;"",IFERROR(INDEX('分け方の表'!$C$4:$C$103,MATCH(F2649&amp;"|"&amp;G2649,'分け方の表'!$D$4:$D$103,0))&amp;"",IFERROR(INDEX('分け方の表'!$C$4:$C$103,MATCH(F2649&amp;"|（ほか全部）",'分け方の表'!$D$4:$D$103,0))&amp;"","未分類"))))</f>
        <v/>
      </c>
      <c r="S2649" s="39">
        <f>IF(L2649&lt;&gt;1,"",IF(N2649=1,"",IF(IF(O2649&gt;0,INDEX('分け方の表'!$N$4:$N$53,O2649)&amp;"","")&lt;&gt;"",IF(INDEX('分け方の表'!$N$4:$N$53,O2649)="（数えない）","",INDEX('分け方の表'!$N$4:$N$53,O2649)&amp;""),IF(I2649&amp;""="1",IF((Q2649&lt;&gt;"")*(D2649&lt;0)*(IFERROR(INDEX('入力'!$E$30:$E$88,MATCH(Q2649,'入力'!$A$30:$A$88,0)),"")="貯める・増やす"),Q2649,""),IF(A2649&amp;""="0","",IF(Q2649&lt;&gt;"",Q2649,R2649))))))</f>
        <v/>
      </c>
      <c r="T2649" s="56">
        <f>IF(S2649="","",IF(IFERROR(INDEX('入力'!$E$30:$E$88,MATCH(S2649,'入力'!$A$30:$A$88,0)),"")="入るお金",D2649,-D2649))</f>
        <v/>
      </c>
      <c r="U2649" s="39">
        <f>IF(L2649="","",IF(L2649&lt;&gt;1,"見出しなど",IF(N2649=1,"重なり",IF(S2649="",IF(O2649&gt;0,"数えない（直した）",IF(I2649&amp;""="1","振替",IF(A2649&amp;""="0","計算対象外","数えない"))),IF(COUNTIFS('入力'!$A$30:$A$88,S2649)=0,"一覧にない費目",IF(O2649&gt;0,"直した",IF(S2649="未分類","未分類","OK")))))))</f>
        <v/>
      </c>
    </row>
    <row r="2650">
      <c r="A2650" s="40" t="n"/>
      <c r="B2650" s="34" t="n"/>
      <c r="C2650" s="35" t="n"/>
      <c r="D2650" s="36" t="n"/>
      <c r="E2650" s="35" t="n"/>
      <c r="F2650" s="35" t="n"/>
      <c r="G2650" s="35" t="n"/>
      <c r="H2650" s="35" t="n"/>
      <c r="I2650" s="40" t="n"/>
      <c r="J2650" s="35" t="n"/>
      <c r="L2650" s="39">
        <f>IF(B2650="","",IFERROR(YEAR(B2650)*0+D2650*0+1,0))</f>
        <v/>
      </c>
      <c r="M2650" s="55">
        <f>IF(L2650&lt;&gt;1,"",IF(O2650&gt;0,IF(INDEX('分け方の表'!$O$4:$O$53,O2650)&lt;&gt;"",DATE(YEAR(INDEX('分け方の表'!$O$4:$O$53,O2650)),MONTH(INDEX('分け方の表'!$O$4:$O$53,O2650)),1),DATE(YEAR(B2650),MONTH(B2650),1)),DATE(YEAR(B2650),MONTH(B2650),1)))</f>
        <v/>
      </c>
      <c r="N2650" s="39">
        <f>IF(L2650&lt;&gt;1,"",IF(J2650="",0,IF(COUNTIFS($J$4:J2650,J2650)&gt;1,1,0)))</f>
        <v/>
      </c>
      <c r="O2650" s="39">
        <f>IF(L2650&lt;&gt;1,"",IF(J2650="",0,IFERROR(MATCH(J2650,'分け方の表'!$M$4:$M$53,0),0)))</f>
        <v/>
      </c>
      <c r="P2650" s="39">
        <f>IF(L2650&lt;&gt;1,"",IF(SUMPRODUCT((COUNTIFS(C2650,"*"&amp;'分け方の表'!$F$4:$F$23&amp;"*")&gt;0)*('分け方の表'!$F$4:$F$23&lt;&gt;"")*'分け方の表'!$I$4:$I$23)=0,99,1+COUNTIFS('分け方の表'!$I$4:$I$23,"&gt;"&amp;SUMPRODUCT((COUNTIFS(C2650,"*"&amp;'分け方の表'!$F$4:$F$23&amp;"*")&gt;0)*('分け方の表'!$F$4:$F$23&lt;&gt;"")*'分け方の表'!$I$4:$I$23))))</f>
        <v/>
      </c>
      <c r="Q2650" s="39">
        <f>IF(L2650&lt;&gt;1,"",IF(P2650&gt;=99,"",INDEX('分け方の表'!$G$4:$G$23,P2650)&amp;""))</f>
        <v/>
      </c>
      <c r="R2650" s="39">
        <f>IF(L2650&lt;&gt;1,"",IF((F2650="収入")*(G2650="給与")*(E2650&lt;&gt;"")*(COUNTIFS('分け方の表'!$J$4:$J$13,E2650)&gt;0),INDEX('分け方の表'!$K$4:$K$13,MATCH(E2650,'分け方の表'!$J$4:$J$13,0))&amp;"",IFERROR(INDEX('分け方の表'!$C$4:$C$103,MATCH(F2650&amp;"|"&amp;G2650,'分け方の表'!$D$4:$D$103,0))&amp;"",IFERROR(INDEX('分け方の表'!$C$4:$C$103,MATCH(F2650&amp;"|（ほか全部）",'分け方の表'!$D$4:$D$103,0))&amp;"","未分類"))))</f>
        <v/>
      </c>
      <c r="S2650" s="39">
        <f>IF(L2650&lt;&gt;1,"",IF(N2650=1,"",IF(IF(O2650&gt;0,INDEX('分け方の表'!$N$4:$N$53,O2650)&amp;"","")&lt;&gt;"",IF(INDEX('分け方の表'!$N$4:$N$53,O2650)="（数えない）","",INDEX('分け方の表'!$N$4:$N$53,O2650)&amp;""),IF(I2650&amp;""="1",IF((Q2650&lt;&gt;"")*(D2650&lt;0)*(IFERROR(INDEX('入力'!$E$30:$E$88,MATCH(Q2650,'入力'!$A$30:$A$88,0)),"")="貯める・増やす"),Q2650,""),IF(A2650&amp;""="0","",IF(Q2650&lt;&gt;"",Q2650,R2650))))))</f>
        <v/>
      </c>
      <c r="T2650" s="56">
        <f>IF(S2650="","",IF(IFERROR(INDEX('入力'!$E$30:$E$88,MATCH(S2650,'入力'!$A$30:$A$88,0)),"")="入るお金",D2650,-D2650))</f>
        <v/>
      </c>
      <c r="U2650" s="39">
        <f>IF(L2650="","",IF(L2650&lt;&gt;1,"見出しなど",IF(N2650=1,"重なり",IF(S2650="",IF(O2650&gt;0,"数えない（直した）",IF(I2650&amp;""="1","振替",IF(A2650&amp;""="0","計算対象外","数えない"))),IF(COUNTIFS('入力'!$A$30:$A$88,S2650)=0,"一覧にない費目",IF(O2650&gt;0,"直した",IF(S2650="未分類","未分類","OK")))))))</f>
        <v/>
      </c>
    </row>
    <row r="2651">
      <c r="A2651" s="40" t="n"/>
      <c r="B2651" s="34" t="n"/>
      <c r="C2651" s="35" t="n"/>
      <c r="D2651" s="36" t="n"/>
      <c r="E2651" s="35" t="n"/>
      <c r="F2651" s="35" t="n"/>
      <c r="G2651" s="35" t="n"/>
      <c r="H2651" s="35" t="n"/>
      <c r="I2651" s="40" t="n"/>
      <c r="J2651" s="35" t="n"/>
      <c r="L2651" s="39">
        <f>IF(B2651="","",IFERROR(YEAR(B2651)*0+D2651*0+1,0))</f>
        <v/>
      </c>
      <c r="M2651" s="55">
        <f>IF(L2651&lt;&gt;1,"",IF(O2651&gt;0,IF(INDEX('分け方の表'!$O$4:$O$53,O2651)&lt;&gt;"",DATE(YEAR(INDEX('分け方の表'!$O$4:$O$53,O2651)),MONTH(INDEX('分け方の表'!$O$4:$O$53,O2651)),1),DATE(YEAR(B2651),MONTH(B2651),1)),DATE(YEAR(B2651),MONTH(B2651),1)))</f>
        <v/>
      </c>
      <c r="N2651" s="39">
        <f>IF(L2651&lt;&gt;1,"",IF(J2651="",0,IF(COUNTIFS($J$4:J2651,J2651)&gt;1,1,0)))</f>
        <v/>
      </c>
      <c r="O2651" s="39">
        <f>IF(L2651&lt;&gt;1,"",IF(J2651="",0,IFERROR(MATCH(J2651,'分け方の表'!$M$4:$M$53,0),0)))</f>
        <v/>
      </c>
      <c r="P2651" s="39">
        <f>IF(L2651&lt;&gt;1,"",IF(SUMPRODUCT((COUNTIFS(C2651,"*"&amp;'分け方の表'!$F$4:$F$23&amp;"*")&gt;0)*('分け方の表'!$F$4:$F$23&lt;&gt;"")*'分け方の表'!$I$4:$I$23)=0,99,1+COUNTIFS('分け方の表'!$I$4:$I$23,"&gt;"&amp;SUMPRODUCT((COUNTIFS(C2651,"*"&amp;'分け方の表'!$F$4:$F$23&amp;"*")&gt;0)*('分け方の表'!$F$4:$F$23&lt;&gt;"")*'分け方の表'!$I$4:$I$23))))</f>
        <v/>
      </c>
      <c r="Q2651" s="39">
        <f>IF(L2651&lt;&gt;1,"",IF(P2651&gt;=99,"",INDEX('分け方の表'!$G$4:$G$23,P2651)&amp;""))</f>
        <v/>
      </c>
      <c r="R2651" s="39">
        <f>IF(L2651&lt;&gt;1,"",IF((F2651="収入")*(G2651="給与")*(E2651&lt;&gt;"")*(COUNTIFS('分け方の表'!$J$4:$J$13,E2651)&gt;0),INDEX('分け方の表'!$K$4:$K$13,MATCH(E2651,'分け方の表'!$J$4:$J$13,0))&amp;"",IFERROR(INDEX('分け方の表'!$C$4:$C$103,MATCH(F2651&amp;"|"&amp;G2651,'分け方の表'!$D$4:$D$103,0))&amp;"",IFERROR(INDEX('分け方の表'!$C$4:$C$103,MATCH(F2651&amp;"|（ほか全部）",'分け方の表'!$D$4:$D$103,0))&amp;"","未分類"))))</f>
        <v/>
      </c>
      <c r="S2651" s="39">
        <f>IF(L2651&lt;&gt;1,"",IF(N2651=1,"",IF(IF(O2651&gt;0,INDEX('分け方の表'!$N$4:$N$53,O2651)&amp;"","")&lt;&gt;"",IF(INDEX('分け方の表'!$N$4:$N$53,O2651)="（数えない）","",INDEX('分け方の表'!$N$4:$N$53,O2651)&amp;""),IF(I2651&amp;""="1",IF((Q2651&lt;&gt;"")*(D2651&lt;0)*(IFERROR(INDEX('入力'!$E$30:$E$88,MATCH(Q2651,'入力'!$A$30:$A$88,0)),"")="貯める・増やす"),Q2651,""),IF(A2651&amp;""="0","",IF(Q2651&lt;&gt;"",Q2651,R2651))))))</f>
        <v/>
      </c>
      <c r="T2651" s="56">
        <f>IF(S2651="","",IF(IFERROR(INDEX('入力'!$E$30:$E$88,MATCH(S2651,'入力'!$A$30:$A$88,0)),"")="入るお金",D2651,-D2651))</f>
        <v/>
      </c>
      <c r="U2651" s="39">
        <f>IF(L2651="","",IF(L2651&lt;&gt;1,"見出しなど",IF(N2651=1,"重なり",IF(S2651="",IF(O2651&gt;0,"数えない（直した）",IF(I2651&amp;""="1","振替",IF(A2651&amp;""="0","計算対象外","数えない"))),IF(COUNTIFS('入力'!$A$30:$A$88,S2651)=0,"一覧にない費目",IF(O2651&gt;0,"直した",IF(S2651="未分類","未分類","OK")))))))</f>
        <v/>
      </c>
    </row>
    <row r="2652">
      <c r="A2652" s="40" t="n"/>
      <c r="B2652" s="34" t="n"/>
      <c r="C2652" s="35" t="n"/>
      <c r="D2652" s="36" t="n"/>
      <c r="E2652" s="35" t="n"/>
      <c r="F2652" s="35" t="n"/>
      <c r="G2652" s="35" t="n"/>
      <c r="H2652" s="35" t="n"/>
      <c r="I2652" s="40" t="n"/>
      <c r="J2652" s="35" t="n"/>
      <c r="L2652" s="39">
        <f>IF(B2652="","",IFERROR(YEAR(B2652)*0+D2652*0+1,0))</f>
        <v/>
      </c>
      <c r="M2652" s="55">
        <f>IF(L2652&lt;&gt;1,"",IF(O2652&gt;0,IF(INDEX('分け方の表'!$O$4:$O$53,O2652)&lt;&gt;"",DATE(YEAR(INDEX('分け方の表'!$O$4:$O$53,O2652)),MONTH(INDEX('分け方の表'!$O$4:$O$53,O2652)),1),DATE(YEAR(B2652),MONTH(B2652),1)),DATE(YEAR(B2652),MONTH(B2652),1)))</f>
        <v/>
      </c>
      <c r="N2652" s="39">
        <f>IF(L2652&lt;&gt;1,"",IF(J2652="",0,IF(COUNTIFS($J$4:J2652,J2652)&gt;1,1,0)))</f>
        <v/>
      </c>
      <c r="O2652" s="39">
        <f>IF(L2652&lt;&gt;1,"",IF(J2652="",0,IFERROR(MATCH(J2652,'分け方の表'!$M$4:$M$53,0),0)))</f>
        <v/>
      </c>
      <c r="P2652" s="39">
        <f>IF(L2652&lt;&gt;1,"",IF(SUMPRODUCT((COUNTIFS(C2652,"*"&amp;'分け方の表'!$F$4:$F$23&amp;"*")&gt;0)*('分け方の表'!$F$4:$F$23&lt;&gt;"")*'分け方の表'!$I$4:$I$23)=0,99,1+COUNTIFS('分け方の表'!$I$4:$I$23,"&gt;"&amp;SUMPRODUCT((COUNTIFS(C2652,"*"&amp;'分け方の表'!$F$4:$F$23&amp;"*")&gt;0)*('分け方の表'!$F$4:$F$23&lt;&gt;"")*'分け方の表'!$I$4:$I$23))))</f>
        <v/>
      </c>
      <c r="Q2652" s="39">
        <f>IF(L2652&lt;&gt;1,"",IF(P2652&gt;=99,"",INDEX('分け方の表'!$G$4:$G$23,P2652)&amp;""))</f>
        <v/>
      </c>
      <c r="R2652" s="39">
        <f>IF(L2652&lt;&gt;1,"",IF((F2652="収入")*(G2652="給与")*(E2652&lt;&gt;"")*(COUNTIFS('分け方の表'!$J$4:$J$13,E2652)&gt;0),INDEX('分け方の表'!$K$4:$K$13,MATCH(E2652,'分け方の表'!$J$4:$J$13,0))&amp;"",IFERROR(INDEX('分け方の表'!$C$4:$C$103,MATCH(F2652&amp;"|"&amp;G2652,'分け方の表'!$D$4:$D$103,0))&amp;"",IFERROR(INDEX('分け方の表'!$C$4:$C$103,MATCH(F2652&amp;"|（ほか全部）",'分け方の表'!$D$4:$D$103,0))&amp;"","未分類"))))</f>
        <v/>
      </c>
      <c r="S2652" s="39">
        <f>IF(L2652&lt;&gt;1,"",IF(N2652=1,"",IF(IF(O2652&gt;0,INDEX('分け方の表'!$N$4:$N$53,O2652)&amp;"","")&lt;&gt;"",IF(INDEX('分け方の表'!$N$4:$N$53,O2652)="（数えない）","",INDEX('分け方の表'!$N$4:$N$53,O2652)&amp;""),IF(I2652&amp;""="1",IF((Q2652&lt;&gt;"")*(D2652&lt;0)*(IFERROR(INDEX('入力'!$E$30:$E$88,MATCH(Q2652,'入力'!$A$30:$A$88,0)),"")="貯める・増やす"),Q2652,""),IF(A2652&amp;""="0","",IF(Q2652&lt;&gt;"",Q2652,R2652))))))</f>
        <v/>
      </c>
      <c r="T2652" s="56">
        <f>IF(S2652="","",IF(IFERROR(INDEX('入力'!$E$30:$E$88,MATCH(S2652,'入力'!$A$30:$A$88,0)),"")="入るお金",D2652,-D2652))</f>
        <v/>
      </c>
      <c r="U2652" s="39">
        <f>IF(L2652="","",IF(L2652&lt;&gt;1,"見出しなど",IF(N2652=1,"重なり",IF(S2652="",IF(O2652&gt;0,"数えない（直した）",IF(I2652&amp;""="1","振替",IF(A2652&amp;""="0","計算対象外","数えない"))),IF(COUNTIFS('入力'!$A$30:$A$88,S2652)=0,"一覧にない費目",IF(O2652&gt;0,"直した",IF(S2652="未分類","未分類","OK")))))))</f>
        <v/>
      </c>
    </row>
    <row r="2653">
      <c r="A2653" s="40" t="n"/>
      <c r="B2653" s="34" t="n"/>
      <c r="C2653" s="35" t="n"/>
      <c r="D2653" s="36" t="n"/>
      <c r="E2653" s="35" t="n"/>
      <c r="F2653" s="35" t="n"/>
      <c r="G2653" s="35" t="n"/>
      <c r="H2653" s="35" t="n"/>
      <c r="I2653" s="40" t="n"/>
      <c r="J2653" s="35" t="n"/>
      <c r="L2653" s="39">
        <f>IF(B2653="","",IFERROR(YEAR(B2653)*0+D2653*0+1,0))</f>
        <v/>
      </c>
      <c r="M2653" s="55">
        <f>IF(L2653&lt;&gt;1,"",IF(O2653&gt;0,IF(INDEX('分け方の表'!$O$4:$O$53,O2653)&lt;&gt;"",DATE(YEAR(INDEX('分け方の表'!$O$4:$O$53,O2653)),MONTH(INDEX('分け方の表'!$O$4:$O$53,O2653)),1),DATE(YEAR(B2653),MONTH(B2653),1)),DATE(YEAR(B2653),MONTH(B2653),1)))</f>
        <v/>
      </c>
      <c r="N2653" s="39">
        <f>IF(L2653&lt;&gt;1,"",IF(J2653="",0,IF(COUNTIFS($J$4:J2653,J2653)&gt;1,1,0)))</f>
        <v/>
      </c>
      <c r="O2653" s="39">
        <f>IF(L2653&lt;&gt;1,"",IF(J2653="",0,IFERROR(MATCH(J2653,'分け方の表'!$M$4:$M$53,0),0)))</f>
        <v/>
      </c>
      <c r="P2653" s="39">
        <f>IF(L2653&lt;&gt;1,"",IF(SUMPRODUCT((COUNTIFS(C2653,"*"&amp;'分け方の表'!$F$4:$F$23&amp;"*")&gt;0)*('分け方の表'!$F$4:$F$23&lt;&gt;"")*'分け方の表'!$I$4:$I$23)=0,99,1+COUNTIFS('分け方の表'!$I$4:$I$23,"&gt;"&amp;SUMPRODUCT((COUNTIFS(C2653,"*"&amp;'分け方の表'!$F$4:$F$23&amp;"*")&gt;0)*('分け方の表'!$F$4:$F$23&lt;&gt;"")*'分け方の表'!$I$4:$I$23))))</f>
        <v/>
      </c>
      <c r="Q2653" s="39">
        <f>IF(L2653&lt;&gt;1,"",IF(P2653&gt;=99,"",INDEX('分け方の表'!$G$4:$G$23,P2653)&amp;""))</f>
        <v/>
      </c>
      <c r="R2653" s="39">
        <f>IF(L2653&lt;&gt;1,"",IF((F2653="収入")*(G2653="給与")*(E2653&lt;&gt;"")*(COUNTIFS('分け方の表'!$J$4:$J$13,E2653)&gt;0),INDEX('分け方の表'!$K$4:$K$13,MATCH(E2653,'分け方の表'!$J$4:$J$13,0))&amp;"",IFERROR(INDEX('分け方の表'!$C$4:$C$103,MATCH(F2653&amp;"|"&amp;G2653,'分け方の表'!$D$4:$D$103,0))&amp;"",IFERROR(INDEX('分け方の表'!$C$4:$C$103,MATCH(F2653&amp;"|（ほか全部）",'分け方の表'!$D$4:$D$103,0))&amp;"","未分類"))))</f>
        <v/>
      </c>
      <c r="S2653" s="39">
        <f>IF(L2653&lt;&gt;1,"",IF(N2653=1,"",IF(IF(O2653&gt;0,INDEX('分け方の表'!$N$4:$N$53,O2653)&amp;"","")&lt;&gt;"",IF(INDEX('分け方の表'!$N$4:$N$53,O2653)="（数えない）","",INDEX('分け方の表'!$N$4:$N$53,O2653)&amp;""),IF(I2653&amp;""="1",IF((Q2653&lt;&gt;"")*(D2653&lt;0)*(IFERROR(INDEX('入力'!$E$30:$E$88,MATCH(Q2653,'入力'!$A$30:$A$88,0)),"")="貯める・増やす"),Q2653,""),IF(A2653&amp;""="0","",IF(Q2653&lt;&gt;"",Q2653,R2653))))))</f>
        <v/>
      </c>
      <c r="T2653" s="56">
        <f>IF(S2653="","",IF(IFERROR(INDEX('入力'!$E$30:$E$88,MATCH(S2653,'入力'!$A$30:$A$88,0)),"")="入るお金",D2653,-D2653))</f>
        <v/>
      </c>
      <c r="U2653" s="39">
        <f>IF(L2653="","",IF(L2653&lt;&gt;1,"見出しなど",IF(N2653=1,"重なり",IF(S2653="",IF(O2653&gt;0,"数えない（直した）",IF(I2653&amp;""="1","振替",IF(A2653&amp;""="0","計算対象外","数えない"))),IF(COUNTIFS('入力'!$A$30:$A$88,S2653)=0,"一覧にない費目",IF(O2653&gt;0,"直した",IF(S2653="未分類","未分類","OK")))))))</f>
        <v/>
      </c>
    </row>
    <row r="2654">
      <c r="A2654" s="40" t="n"/>
      <c r="B2654" s="34" t="n"/>
      <c r="C2654" s="35" t="n"/>
      <c r="D2654" s="36" t="n"/>
      <c r="E2654" s="35" t="n"/>
      <c r="F2654" s="35" t="n"/>
      <c r="G2654" s="35" t="n"/>
      <c r="H2654" s="35" t="n"/>
      <c r="I2654" s="40" t="n"/>
      <c r="J2654" s="35" t="n"/>
      <c r="L2654" s="39">
        <f>IF(B2654="","",IFERROR(YEAR(B2654)*0+D2654*0+1,0))</f>
        <v/>
      </c>
      <c r="M2654" s="55">
        <f>IF(L2654&lt;&gt;1,"",IF(O2654&gt;0,IF(INDEX('分け方の表'!$O$4:$O$53,O2654)&lt;&gt;"",DATE(YEAR(INDEX('分け方の表'!$O$4:$O$53,O2654)),MONTH(INDEX('分け方の表'!$O$4:$O$53,O2654)),1),DATE(YEAR(B2654),MONTH(B2654),1)),DATE(YEAR(B2654),MONTH(B2654),1)))</f>
        <v/>
      </c>
      <c r="N2654" s="39">
        <f>IF(L2654&lt;&gt;1,"",IF(J2654="",0,IF(COUNTIFS($J$4:J2654,J2654)&gt;1,1,0)))</f>
        <v/>
      </c>
      <c r="O2654" s="39">
        <f>IF(L2654&lt;&gt;1,"",IF(J2654="",0,IFERROR(MATCH(J2654,'分け方の表'!$M$4:$M$53,0),0)))</f>
        <v/>
      </c>
      <c r="P2654" s="39">
        <f>IF(L2654&lt;&gt;1,"",IF(SUMPRODUCT((COUNTIFS(C2654,"*"&amp;'分け方の表'!$F$4:$F$23&amp;"*")&gt;0)*('分け方の表'!$F$4:$F$23&lt;&gt;"")*'分け方の表'!$I$4:$I$23)=0,99,1+COUNTIFS('分け方の表'!$I$4:$I$23,"&gt;"&amp;SUMPRODUCT((COUNTIFS(C2654,"*"&amp;'分け方の表'!$F$4:$F$23&amp;"*")&gt;0)*('分け方の表'!$F$4:$F$23&lt;&gt;"")*'分け方の表'!$I$4:$I$23))))</f>
        <v/>
      </c>
      <c r="Q2654" s="39">
        <f>IF(L2654&lt;&gt;1,"",IF(P2654&gt;=99,"",INDEX('分け方の表'!$G$4:$G$23,P2654)&amp;""))</f>
        <v/>
      </c>
      <c r="R2654" s="39">
        <f>IF(L2654&lt;&gt;1,"",IF((F2654="収入")*(G2654="給与")*(E2654&lt;&gt;"")*(COUNTIFS('分け方の表'!$J$4:$J$13,E2654)&gt;0),INDEX('分け方の表'!$K$4:$K$13,MATCH(E2654,'分け方の表'!$J$4:$J$13,0))&amp;"",IFERROR(INDEX('分け方の表'!$C$4:$C$103,MATCH(F2654&amp;"|"&amp;G2654,'分け方の表'!$D$4:$D$103,0))&amp;"",IFERROR(INDEX('分け方の表'!$C$4:$C$103,MATCH(F2654&amp;"|（ほか全部）",'分け方の表'!$D$4:$D$103,0))&amp;"","未分類"))))</f>
        <v/>
      </c>
      <c r="S2654" s="39">
        <f>IF(L2654&lt;&gt;1,"",IF(N2654=1,"",IF(IF(O2654&gt;0,INDEX('分け方の表'!$N$4:$N$53,O2654)&amp;"","")&lt;&gt;"",IF(INDEX('分け方の表'!$N$4:$N$53,O2654)="（数えない）","",INDEX('分け方の表'!$N$4:$N$53,O2654)&amp;""),IF(I2654&amp;""="1",IF((Q2654&lt;&gt;"")*(D2654&lt;0)*(IFERROR(INDEX('入力'!$E$30:$E$88,MATCH(Q2654,'入力'!$A$30:$A$88,0)),"")="貯める・増やす"),Q2654,""),IF(A2654&amp;""="0","",IF(Q2654&lt;&gt;"",Q2654,R2654))))))</f>
        <v/>
      </c>
      <c r="T2654" s="56">
        <f>IF(S2654="","",IF(IFERROR(INDEX('入力'!$E$30:$E$88,MATCH(S2654,'入力'!$A$30:$A$88,0)),"")="入るお金",D2654,-D2654))</f>
        <v/>
      </c>
      <c r="U2654" s="39">
        <f>IF(L2654="","",IF(L2654&lt;&gt;1,"見出しなど",IF(N2654=1,"重なり",IF(S2654="",IF(O2654&gt;0,"数えない（直した）",IF(I2654&amp;""="1","振替",IF(A2654&amp;""="0","計算対象外","数えない"))),IF(COUNTIFS('入力'!$A$30:$A$88,S2654)=0,"一覧にない費目",IF(O2654&gt;0,"直した",IF(S2654="未分類","未分類","OK")))))))</f>
        <v/>
      </c>
    </row>
    <row r="2655">
      <c r="A2655" s="40" t="n"/>
      <c r="B2655" s="34" t="n"/>
      <c r="C2655" s="35" t="n"/>
      <c r="D2655" s="36" t="n"/>
      <c r="E2655" s="35" t="n"/>
      <c r="F2655" s="35" t="n"/>
      <c r="G2655" s="35" t="n"/>
      <c r="H2655" s="35" t="n"/>
      <c r="I2655" s="40" t="n"/>
      <c r="J2655" s="35" t="n"/>
      <c r="L2655" s="39">
        <f>IF(B2655="","",IFERROR(YEAR(B2655)*0+D2655*0+1,0))</f>
        <v/>
      </c>
      <c r="M2655" s="55">
        <f>IF(L2655&lt;&gt;1,"",IF(O2655&gt;0,IF(INDEX('分け方の表'!$O$4:$O$53,O2655)&lt;&gt;"",DATE(YEAR(INDEX('分け方の表'!$O$4:$O$53,O2655)),MONTH(INDEX('分け方の表'!$O$4:$O$53,O2655)),1),DATE(YEAR(B2655),MONTH(B2655),1)),DATE(YEAR(B2655),MONTH(B2655),1)))</f>
        <v/>
      </c>
      <c r="N2655" s="39">
        <f>IF(L2655&lt;&gt;1,"",IF(J2655="",0,IF(COUNTIFS($J$4:J2655,J2655)&gt;1,1,0)))</f>
        <v/>
      </c>
      <c r="O2655" s="39">
        <f>IF(L2655&lt;&gt;1,"",IF(J2655="",0,IFERROR(MATCH(J2655,'分け方の表'!$M$4:$M$53,0),0)))</f>
        <v/>
      </c>
      <c r="P2655" s="39">
        <f>IF(L2655&lt;&gt;1,"",IF(SUMPRODUCT((COUNTIFS(C2655,"*"&amp;'分け方の表'!$F$4:$F$23&amp;"*")&gt;0)*('分け方の表'!$F$4:$F$23&lt;&gt;"")*'分け方の表'!$I$4:$I$23)=0,99,1+COUNTIFS('分け方の表'!$I$4:$I$23,"&gt;"&amp;SUMPRODUCT((COUNTIFS(C2655,"*"&amp;'分け方の表'!$F$4:$F$23&amp;"*")&gt;0)*('分け方の表'!$F$4:$F$23&lt;&gt;"")*'分け方の表'!$I$4:$I$23))))</f>
        <v/>
      </c>
      <c r="Q2655" s="39">
        <f>IF(L2655&lt;&gt;1,"",IF(P2655&gt;=99,"",INDEX('分け方の表'!$G$4:$G$23,P2655)&amp;""))</f>
        <v/>
      </c>
      <c r="R2655" s="39">
        <f>IF(L2655&lt;&gt;1,"",IF((F2655="収入")*(G2655="給与")*(E2655&lt;&gt;"")*(COUNTIFS('分け方の表'!$J$4:$J$13,E2655)&gt;0),INDEX('分け方の表'!$K$4:$K$13,MATCH(E2655,'分け方の表'!$J$4:$J$13,0))&amp;"",IFERROR(INDEX('分け方の表'!$C$4:$C$103,MATCH(F2655&amp;"|"&amp;G2655,'分け方の表'!$D$4:$D$103,0))&amp;"",IFERROR(INDEX('分け方の表'!$C$4:$C$103,MATCH(F2655&amp;"|（ほか全部）",'分け方の表'!$D$4:$D$103,0))&amp;"","未分類"))))</f>
        <v/>
      </c>
      <c r="S2655" s="39">
        <f>IF(L2655&lt;&gt;1,"",IF(N2655=1,"",IF(IF(O2655&gt;0,INDEX('分け方の表'!$N$4:$N$53,O2655)&amp;"","")&lt;&gt;"",IF(INDEX('分け方の表'!$N$4:$N$53,O2655)="（数えない）","",INDEX('分け方の表'!$N$4:$N$53,O2655)&amp;""),IF(I2655&amp;""="1",IF((Q2655&lt;&gt;"")*(D2655&lt;0)*(IFERROR(INDEX('入力'!$E$30:$E$88,MATCH(Q2655,'入力'!$A$30:$A$88,0)),"")="貯める・増やす"),Q2655,""),IF(A2655&amp;""="0","",IF(Q2655&lt;&gt;"",Q2655,R2655))))))</f>
        <v/>
      </c>
      <c r="T2655" s="56">
        <f>IF(S2655="","",IF(IFERROR(INDEX('入力'!$E$30:$E$88,MATCH(S2655,'入力'!$A$30:$A$88,0)),"")="入るお金",D2655,-D2655))</f>
        <v/>
      </c>
      <c r="U2655" s="39">
        <f>IF(L2655="","",IF(L2655&lt;&gt;1,"見出しなど",IF(N2655=1,"重なり",IF(S2655="",IF(O2655&gt;0,"数えない（直した）",IF(I2655&amp;""="1","振替",IF(A2655&amp;""="0","計算対象外","数えない"))),IF(COUNTIFS('入力'!$A$30:$A$88,S2655)=0,"一覧にない費目",IF(O2655&gt;0,"直した",IF(S2655="未分類","未分類","OK")))))))</f>
        <v/>
      </c>
    </row>
    <row r="2656">
      <c r="A2656" s="40" t="n"/>
      <c r="B2656" s="34" t="n"/>
      <c r="C2656" s="35" t="n"/>
      <c r="D2656" s="36" t="n"/>
      <c r="E2656" s="35" t="n"/>
      <c r="F2656" s="35" t="n"/>
      <c r="G2656" s="35" t="n"/>
      <c r="H2656" s="35" t="n"/>
      <c r="I2656" s="40" t="n"/>
      <c r="J2656" s="35" t="n"/>
      <c r="L2656" s="39">
        <f>IF(B2656="","",IFERROR(YEAR(B2656)*0+D2656*0+1,0))</f>
        <v/>
      </c>
      <c r="M2656" s="55">
        <f>IF(L2656&lt;&gt;1,"",IF(O2656&gt;0,IF(INDEX('分け方の表'!$O$4:$O$53,O2656)&lt;&gt;"",DATE(YEAR(INDEX('分け方の表'!$O$4:$O$53,O2656)),MONTH(INDEX('分け方の表'!$O$4:$O$53,O2656)),1),DATE(YEAR(B2656),MONTH(B2656),1)),DATE(YEAR(B2656),MONTH(B2656),1)))</f>
        <v/>
      </c>
      <c r="N2656" s="39">
        <f>IF(L2656&lt;&gt;1,"",IF(J2656="",0,IF(COUNTIFS($J$4:J2656,J2656)&gt;1,1,0)))</f>
        <v/>
      </c>
      <c r="O2656" s="39">
        <f>IF(L2656&lt;&gt;1,"",IF(J2656="",0,IFERROR(MATCH(J2656,'分け方の表'!$M$4:$M$53,0),0)))</f>
        <v/>
      </c>
      <c r="P2656" s="39">
        <f>IF(L2656&lt;&gt;1,"",IF(SUMPRODUCT((COUNTIFS(C2656,"*"&amp;'分け方の表'!$F$4:$F$23&amp;"*")&gt;0)*('分け方の表'!$F$4:$F$23&lt;&gt;"")*'分け方の表'!$I$4:$I$23)=0,99,1+COUNTIFS('分け方の表'!$I$4:$I$23,"&gt;"&amp;SUMPRODUCT((COUNTIFS(C2656,"*"&amp;'分け方の表'!$F$4:$F$23&amp;"*")&gt;0)*('分け方の表'!$F$4:$F$23&lt;&gt;"")*'分け方の表'!$I$4:$I$23))))</f>
        <v/>
      </c>
      <c r="Q2656" s="39">
        <f>IF(L2656&lt;&gt;1,"",IF(P2656&gt;=99,"",INDEX('分け方の表'!$G$4:$G$23,P2656)&amp;""))</f>
        <v/>
      </c>
      <c r="R2656" s="39">
        <f>IF(L2656&lt;&gt;1,"",IF((F2656="収入")*(G2656="給与")*(E2656&lt;&gt;"")*(COUNTIFS('分け方の表'!$J$4:$J$13,E2656)&gt;0),INDEX('分け方の表'!$K$4:$K$13,MATCH(E2656,'分け方の表'!$J$4:$J$13,0))&amp;"",IFERROR(INDEX('分け方の表'!$C$4:$C$103,MATCH(F2656&amp;"|"&amp;G2656,'分け方の表'!$D$4:$D$103,0))&amp;"",IFERROR(INDEX('分け方の表'!$C$4:$C$103,MATCH(F2656&amp;"|（ほか全部）",'分け方の表'!$D$4:$D$103,0))&amp;"","未分類"))))</f>
        <v/>
      </c>
      <c r="S2656" s="39">
        <f>IF(L2656&lt;&gt;1,"",IF(N2656=1,"",IF(IF(O2656&gt;0,INDEX('分け方の表'!$N$4:$N$53,O2656)&amp;"","")&lt;&gt;"",IF(INDEX('分け方の表'!$N$4:$N$53,O2656)="（数えない）","",INDEX('分け方の表'!$N$4:$N$53,O2656)&amp;""),IF(I2656&amp;""="1",IF((Q2656&lt;&gt;"")*(D2656&lt;0)*(IFERROR(INDEX('入力'!$E$30:$E$88,MATCH(Q2656,'入力'!$A$30:$A$88,0)),"")="貯める・増やす"),Q2656,""),IF(A2656&amp;""="0","",IF(Q2656&lt;&gt;"",Q2656,R2656))))))</f>
        <v/>
      </c>
      <c r="T2656" s="56">
        <f>IF(S2656="","",IF(IFERROR(INDEX('入力'!$E$30:$E$88,MATCH(S2656,'入力'!$A$30:$A$88,0)),"")="入るお金",D2656,-D2656))</f>
        <v/>
      </c>
      <c r="U2656" s="39">
        <f>IF(L2656="","",IF(L2656&lt;&gt;1,"見出しなど",IF(N2656=1,"重なり",IF(S2656="",IF(O2656&gt;0,"数えない（直した）",IF(I2656&amp;""="1","振替",IF(A2656&amp;""="0","計算対象外","数えない"))),IF(COUNTIFS('入力'!$A$30:$A$88,S2656)=0,"一覧にない費目",IF(O2656&gt;0,"直した",IF(S2656="未分類","未分類","OK")))))))</f>
        <v/>
      </c>
    </row>
    <row r="2657">
      <c r="A2657" s="40" t="n"/>
      <c r="B2657" s="34" t="n"/>
      <c r="C2657" s="35" t="n"/>
      <c r="D2657" s="36" t="n"/>
      <c r="E2657" s="35" t="n"/>
      <c r="F2657" s="35" t="n"/>
      <c r="G2657" s="35" t="n"/>
      <c r="H2657" s="35" t="n"/>
      <c r="I2657" s="40" t="n"/>
      <c r="J2657" s="35" t="n"/>
      <c r="L2657" s="39">
        <f>IF(B2657="","",IFERROR(YEAR(B2657)*0+D2657*0+1,0))</f>
        <v/>
      </c>
      <c r="M2657" s="55">
        <f>IF(L2657&lt;&gt;1,"",IF(O2657&gt;0,IF(INDEX('分け方の表'!$O$4:$O$53,O2657)&lt;&gt;"",DATE(YEAR(INDEX('分け方の表'!$O$4:$O$53,O2657)),MONTH(INDEX('分け方の表'!$O$4:$O$53,O2657)),1),DATE(YEAR(B2657),MONTH(B2657),1)),DATE(YEAR(B2657),MONTH(B2657),1)))</f>
        <v/>
      </c>
      <c r="N2657" s="39">
        <f>IF(L2657&lt;&gt;1,"",IF(J2657="",0,IF(COUNTIFS($J$4:J2657,J2657)&gt;1,1,0)))</f>
        <v/>
      </c>
      <c r="O2657" s="39">
        <f>IF(L2657&lt;&gt;1,"",IF(J2657="",0,IFERROR(MATCH(J2657,'分け方の表'!$M$4:$M$53,0),0)))</f>
        <v/>
      </c>
      <c r="P2657" s="39">
        <f>IF(L2657&lt;&gt;1,"",IF(SUMPRODUCT((COUNTIFS(C2657,"*"&amp;'分け方の表'!$F$4:$F$23&amp;"*")&gt;0)*('分け方の表'!$F$4:$F$23&lt;&gt;"")*'分け方の表'!$I$4:$I$23)=0,99,1+COUNTIFS('分け方の表'!$I$4:$I$23,"&gt;"&amp;SUMPRODUCT((COUNTIFS(C2657,"*"&amp;'分け方の表'!$F$4:$F$23&amp;"*")&gt;0)*('分け方の表'!$F$4:$F$23&lt;&gt;"")*'分け方の表'!$I$4:$I$23))))</f>
        <v/>
      </c>
      <c r="Q2657" s="39">
        <f>IF(L2657&lt;&gt;1,"",IF(P2657&gt;=99,"",INDEX('分け方の表'!$G$4:$G$23,P2657)&amp;""))</f>
        <v/>
      </c>
      <c r="R2657" s="39">
        <f>IF(L2657&lt;&gt;1,"",IF((F2657="収入")*(G2657="給与")*(E2657&lt;&gt;"")*(COUNTIFS('分け方の表'!$J$4:$J$13,E2657)&gt;0),INDEX('分け方の表'!$K$4:$K$13,MATCH(E2657,'分け方の表'!$J$4:$J$13,0))&amp;"",IFERROR(INDEX('分け方の表'!$C$4:$C$103,MATCH(F2657&amp;"|"&amp;G2657,'分け方の表'!$D$4:$D$103,0))&amp;"",IFERROR(INDEX('分け方の表'!$C$4:$C$103,MATCH(F2657&amp;"|（ほか全部）",'分け方の表'!$D$4:$D$103,0))&amp;"","未分類"))))</f>
        <v/>
      </c>
      <c r="S2657" s="39">
        <f>IF(L2657&lt;&gt;1,"",IF(N2657=1,"",IF(IF(O2657&gt;0,INDEX('分け方の表'!$N$4:$N$53,O2657)&amp;"","")&lt;&gt;"",IF(INDEX('分け方の表'!$N$4:$N$53,O2657)="（数えない）","",INDEX('分け方の表'!$N$4:$N$53,O2657)&amp;""),IF(I2657&amp;""="1",IF((Q2657&lt;&gt;"")*(D2657&lt;0)*(IFERROR(INDEX('入力'!$E$30:$E$88,MATCH(Q2657,'入力'!$A$30:$A$88,0)),"")="貯める・増やす"),Q2657,""),IF(A2657&amp;""="0","",IF(Q2657&lt;&gt;"",Q2657,R2657))))))</f>
        <v/>
      </c>
      <c r="T2657" s="56">
        <f>IF(S2657="","",IF(IFERROR(INDEX('入力'!$E$30:$E$88,MATCH(S2657,'入力'!$A$30:$A$88,0)),"")="入るお金",D2657,-D2657))</f>
        <v/>
      </c>
      <c r="U2657" s="39">
        <f>IF(L2657="","",IF(L2657&lt;&gt;1,"見出しなど",IF(N2657=1,"重なり",IF(S2657="",IF(O2657&gt;0,"数えない（直した）",IF(I2657&amp;""="1","振替",IF(A2657&amp;""="0","計算対象外","数えない"))),IF(COUNTIFS('入力'!$A$30:$A$88,S2657)=0,"一覧にない費目",IF(O2657&gt;0,"直した",IF(S2657="未分類","未分類","OK")))))))</f>
        <v/>
      </c>
    </row>
    <row r="2658">
      <c r="A2658" s="40" t="n"/>
      <c r="B2658" s="34" t="n"/>
      <c r="C2658" s="35" t="n"/>
      <c r="D2658" s="36" t="n"/>
      <c r="E2658" s="35" t="n"/>
      <c r="F2658" s="35" t="n"/>
      <c r="G2658" s="35" t="n"/>
      <c r="H2658" s="35" t="n"/>
      <c r="I2658" s="40" t="n"/>
      <c r="J2658" s="35" t="n"/>
      <c r="L2658" s="39">
        <f>IF(B2658="","",IFERROR(YEAR(B2658)*0+D2658*0+1,0))</f>
        <v/>
      </c>
      <c r="M2658" s="55">
        <f>IF(L2658&lt;&gt;1,"",IF(O2658&gt;0,IF(INDEX('分け方の表'!$O$4:$O$53,O2658)&lt;&gt;"",DATE(YEAR(INDEX('分け方の表'!$O$4:$O$53,O2658)),MONTH(INDEX('分け方の表'!$O$4:$O$53,O2658)),1),DATE(YEAR(B2658),MONTH(B2658),1)),DATE(YEAR(B2658),MONTH(B2658),1)))</f>
        <v/>
      </c>
      <c r="N2658" s="39">
        <f>IF(L2658&lt;&gt;1,"",IF(J2658="",0,IF(COUNTIFS($J$4:J2658,J2658)&gt;1,1,0)))</f>
        <v/>
      </c>
      <c r="O2658" s="39">
        <f>IF(L2658&lt;&gt;1,"",IF(J2658="",0,IFERROR(MATCH(J2658,'分け方の表'!$M$4:$M$53,0),0)))</f>
        <v/>
      </c>
      <c r="P2658" s="39">
        <f>IF(L2658&lt;&gt;1,"",IF(SUMPRODUCT((COUNTIFS(C2658,"*"&amp;'分け方の表'!$F$4:$F$23&amp;"*")&gt;0)*('分け方の表'!$F$4:$F$23&lt;&gt;"")*'分け方の表'!$I$4:$I$23)=0,99,1+COUNTIFS('分け方の表'!$I$4:$I$23,"&gt;"&amp;SUMPRODUCT((COUNTIFS(C2658,"*"&amp;'分け方の表'!$F$4:$F$23&amp;"*")&gt;0)*('分け方の表'!$F$4:$F$23&lt;&gt;"")*'分け方の表'!$I$4:$I$23))))</f>
        <v/>
      </c>
      <c r="Q2658" s="39">
        <f>IF(L2658&lt;&gt;1,"",IF(P2658&gt;=99,"",INDEX('分け方の表'!$G$4:$G$23,P2658)&amp;""))</f>
        <v/>
      </c>
      <c r="R2658" s="39">
        <f>IF(L2658&lt;&gt;1,"",IF((F2658="収入")*(G2658="給与")*(E2658&lt;&gt;"")*(COUNTIFS('分け方の表'!$J$4:$J$13,E2658)&gt;0),INDEX('分け方の表'!$K$4:$K$13,MATCH(E2658,'分け方の表'!$J$4:$J$13,0))&amp;"",IFERROR(INDEX('分け方の表'!$C$4:$C$103,MATCH(F2658&amp;"|"&amp;G2658,'分け方の表'!$D$4:$D$103,0))&amp;"",IFERROR(INDEX('分け方の表'!$C$4:$C$103,MATCH(F2658&amp;"|（ほか全部）",'分け方の表'!$D$4:$D$103,0))&amp;"","未分類"))))</f>
        <v/>
      </c>
      <c r="S2658" s="39">
        <f>IF(L2658&lt;&gt;1,"",IF(N2658=1,"",IF(IF(O2658&gt;0,INDEX('分け方の表'!$N$4:$N$53,O2658)&amp;"","")&lt;&gt;"",IF(INDEX('分け方の表'!$N$4:$N$53,O2658)="（数えない）","",INDEX('分け方の表'!$N$4:$N$53,O2658)&amp;""),IF(I2658&amp;""="1",IF((Q2658&lt;&gt;"")*(D2658&lt;0)*(IFERROR(INDEX('入力'!$E$30:$E$88,MATCH(Q2658,'入力'!$A$30:$A$88,0)),"")="貯める・増やす"),Q2658,""),IF(A2658&amp;""="0","",IF(Q2658&lt;&gt;"",Q2658,R2658))))))</f>
        <v/>
      </c>
      <c r="T2658" s="56">
        <f>IF(S2658="","",IF(IFERROR(INDEX('入力'!$E$30:$E$88,MATCH(S2658,'入力'!$A$30:$A$88,0)),"")="入るお金",D2658,-D2658))</f>
        <v/>
      </c>
      <c r="U2658" s="39">
        <f>IF(L2658="","",IF(L2658&lt;&gt;1,"見出しなど",IF(N2658=1,"重なり",IF(S2658="",IF(O2658&gt;0,"数えない（直した）",IF(I2658&amp;""="1","振替",IF(A2658&amp;""="0","計算対象外","数えない"))),IF(COUNTIFS('入力'!$A$30:$A$88,S2658)=0,"一覧にない費目",IF(O2658&gt;0,"直した",IF(S2658="未分類","未分類","OK")))))))</f>
        <v/>
      </c>
    </row>
    <row r="2659">
      <c r="A2659" s="40" t="n"/>
      <c r="B2659" s="34" t="n"/>
      <c r="C2659" s="35" t="n"/>
      <c r="D2659" s="36" t="n"/>
      <c r="E2659" s="35" t="n"/>
      <c r="F2659" s="35" t="n"/>
      <c r="G2659" s="35" t="n"/>
      <c r="H2659" s="35" t="n"/>
      <c r="I2659" s="40" t="n"/>
      <c r="J2659" s="35" t="n"/>
      <c r="L2659" s="39">
        <f>IF(B2659="","",IFERROR(YEAR(B2659)*0+D2659*0+1,0))</f>
        <v/>
      </c>
      <c r="M2659" s="55">
        <f>IF(L2659&lt;&gt;1,"",IF(O2659&gt;0,IF(INDEX('分け方の表'!$O$4:$O$53,O2659)&lt;&gt;"",DATE(YEAR(INDEX('分け方の表'!$O$4:$O$53,O2659)),MONTH(INDEX('分け方の表'!$O$4:$O$53,O2659)),1),DATE(YEAR(B2659),MONTH(B2659),1)),DATE(YEAR(B2659),MONTH(B2659),1)))</f>
        <v/>
      </c>
      <c r="N2659" s="39">
        <f>IF(L2659&lt;&gt;1,"",IF(J2659="",0,IF(COUNTIFS($J$4:J2659,J2659)&gt;1,1,0)))</f>
        <v/>
      </c>
      <c r="O2659" s="39">
        <f>IF(L2659&lt;&gt;1,"",IF(J2659="",0,IFERROR(MATCH(J2659,'分け方の表'!$M$4:$M$53,0),0)))</f>
        <v/>
      </c>
      <c r="P2659" s="39">
        <f>IF(L2659&lt;&gt;1,"",IF(SUMPRODUCT((COUNTIFS(C2659,"*"&amp;'分け方の表'!$F$4:$F$23&amp;"*")&gt;0)*('分け方の表'!$F$4:$F$23&lt;&gt;"")*'分け方の表'!$I$4:$I$23)=0,99,1+COUNTIFS('分け方の表'!$I$4:$I$23,"&gt;"&amp;SUMPRODUCT((COUNTIFS(C2659,"*"&amp;'分け方の表'!$F$4:$F$23&amp;"*")&gt;0)*('分け方の表'!$F$4:$F$23&lt;&gt;"")*'分け方の表'!$I$4:$I$23))))</f>
        <v/>
      </c>
      <c r="Q2659" s="39">
        <f>IF(L2659&lt;&gt;1,"",IF(P2659&gt;=99,"",INDEX('分け方の表'!$G$4:$G$23,P2659)&amp;""))</f>
        <v/>
      </c>
      <c r="R2659" s="39">
        <f>IF(L2659&lt;&gt;1,"",IF((F2659="収入")*(G2659="給与")*(E2659&lt;&gt;"")*(COUNTIFS('分け方の表'!$J$4:$J$13,E2659)&gt;0),INDEX('分け方の表'!$K$4:$K$13,MATCH(E2659,'分け方の表'!$J$4:$J$13,0))&amp;"",IFERROR(INDEX('分け方の表'!$C$4:$C$103,MATCH(F2659&amp;"|"&amp;G2659,'分け方の表'!$D$4:$D$103,0))&amp;"",IFERROR(INDEX('分け方の表'!$C$4:$C$103,MATCH(F2659&amp;"|（ほか全部）",'分け方の表'!$D$4:$D$103,0))&amp;"","未分類"))))</f>
        <v/>
      </c>
      <c r="S2659" s="39">
        <f>IF(L2659&lt;&gt;1,"",IF(N2659=1,"",IF(IF(O2659&gt;0,INDEX('分け方の表'!$N$4:$N$53,O2659)&amp;"","")&lt;&gt;"",IF(INDEX('分け方の表'!$N$4:$N$53,O2659)="（数えない）","",INDEX('分け方の表'!$N$4:$N$53,O2659)&amp;""),IF(I2659&amp;""="1",IF((Q2659&lt;&gt;"")*(D2659&lt;0)*(IFERROR(INDEX('入力'!$E$30:$E$88,MATCH(Q2659,'入力'!$A$30:$A$88,0)),"")="貯める・増やす"),Q2659,""),IF(A2659&amp;""="0","",IF(Q2659&lt;&gt;"",Q2659,R2659))))))</f>
        <v/>
      </c>
      <c r="T2659" s="56">
        <f>IF(S2659="","",IF(IFERROR(INDEX('入力'!$E$30:$E$88,MATCH(S2659,'入力'!$A$30:$A$88,0)),"")="入るお金",D2659,-D2659))</f>
        <v/>
      </c>
      <c r="U2659" s="39">
        <f>IF(L2659="","",IF(L2659&lt;&gt;1,"見出しなど",IF(N2659=1,"重なり",IF(S2659="",IF(O2659&gt;0,"数えない（直した）",IF(I2659&amp;""="1","振替",IF(A2659&amp;""="0","計算対象外","数えない"))),IF(COUNTIFS('入力'!$A$30:$A$88,S2659)=0,"一覧にない費目",IF(O2659&gt;0,"直した",IF(S2659="未分類","未分類","OK")))))))</f>
        <v/>
      </c>
    </row>
    <row r="2660">
      <c r="A2660" s="40" t="n"/>
      <c r="B2660" s="34" t="n"/>
      <c r="C2660" s="35" t="n"/>
      <c r="D2660" s="36" t="n"/>
      <c r="E2660" s="35" t="n"/>
      <c r="F2660" s="35" t="n"/>
      <c r="G2660" s="35" t="n"/>
      <c r="H2660" s="35" t="n"/>
      <c r="I2660" s="40" t="n"/>
      <c r="J2660" s="35" t="n"/>
      <c r="L2660" s="39">
        <f>IF(B2660="","",IFERROR(YEAR(B2660)*0+D2660*0+1,0))</f>
        <v/>
      </c>
      <c r="M2660" s="55">
        <f>IF(L2660&lt;&gt;1,"",IF(O2660&gt;0,IF(INDEX('分け方の表'!$O$4:$O$53,O2660)&lt;&gt;"",DATE(YEAR(INDEX('分け方の表'!$O$4:$O$53,O2660)),MONTH(INDEX('分け方の表'!$O$4:$O$53,O2660)),1),DATE(YEAR(B2660),MONTH(B2660),1)),DATE(YEAR(B2660),MONTH(B2660),1)))</f>
        <v/>
      </c>
      <c r="N2660" s="39">
        <f>IF(L2660&lt;&gt;1,"",IF(J2660="",0,IF(COUNTIFS($J$4:J2660,J2660)&gt;1,1,0)))</f>
        <v/>
      </c>
      <c r="O2660" s="39">
        <f>IF(L2660&lt;&gt;1,"",IF(J2660="",0,IFERROR(MATCH(J2660,'分け方の表'!$M$4:$M$53,0),0)))</f>
        <v/>
      </c>
      <c r="P2660" s="39">
        <f>IF(L2660&lt;&gt;1,"",IF(SUMPRODUCT((COUNTIFS(C2660,"*"&amp;'分け方の表'!$F$4:$F$23&amp;"*")&gt;0)*('分け方の表'!$F$4:$F$23&lt;&gt;"")*'分け方の表'!$I$4:$I$23)=0,99,1+COUNTIFS('分け方の表'!$I$4:$I$23,"&gt;"&amp;SUMPRODUCT((COUNTIFS(C2660,"*"&amp;'分け方の表'!$F$4:$F$23&amp;"*")&gt;0)*('分け方の表'!$F$4:$F$23&lt;&gt;"")*'分け方の表'!$I$4:$I$23))))</f>
        <v/>
      </c>
      <c r="Q2660" s="39">
        <f>IF(L2660&lt;&gt;1,"",IF(P2660&gt;=99,"",INDEX('分け方の表'!$G$4:$G$23,P2660)&amp;""))</f>
        <v/>
      </c>
      <c r="R2660" s="39">
        <f>IF(L2660&lt;&gt;1,"",IF((F2660="収入")*(G2660="給与")*(E2660&lt;&gt;"")*(COUNTIFS('分け方の表'!$J$4:$J$13,E2660)&gt;0),INDEX('分け方の表'!$K$4:$K$13,MATCH(E2660,'分け方の表'!$J$4:$J$13,0))&amp;"",IFERROR(INDEX('分け方の表'!$C$4:$C$103,MATCH(F2660&amp;"|"&amp;G2660,'分け方の表'!$D$4:$D$103,0))&amp;"",IFERROR(INDEX('分け方の表'!$C$4:$C$103,MATCH(F2660&amp;"|（ほか全部）",'分け方の表'!$D$4:$D$103,0))&amp;"","未分類"))))</f>
        <v/>
      </c>
      <c r="S2660" s="39">
        <f>IF(L2660&lt;&gt;1,"",IF(N2660=1,"",IF(IF(O2660&gt;0,INDEX('分け方の表'!$N$4:$N$53,O2660)&amp;"","")&lt;&gt;"",IF(INDEX('分け方の表'!$N$4:$N$53,O2660)="（数えない）","",INDEX('分け方の表'!$N$4:$N$53,O2660)&amp;""),IF(I2660&amp;""="1",IF((Q2660&lt;&gt;"")*(D2660&lt;0)*(IFERROR(INDEX('入力'!$E$30:$E$88,MATCH(Q2660,'入力'!$A$30:$A$88,0)),"")="貯める・増やす"),Q2660,""),IF(A2660&amp;""="0","",IF(Q2660&lt;&gt;"",Q2660,R2660))))))</f>
        <v/>
      </c>
      <c r="T2660" s="56">
        <f>IF(S2660="","",IF(IFERROR(INDEX('入力'!$E$30:$E$88,MATCH(S2660,'入力'!$A$30:$A$88,0)),"")="入るお金",D2660,-D2660))</f>
        <v/>
      </c>
      <c r="U2660" s="39">
        <f>IF(L2660="","",IF(L2660&lt;&gt;1,"見出しなど",IF(N2660=1,"重なり",IF(S2660="",IF(O2660&gt;0,"数えない（直した）",IF(I2660&amp;""="1","振替",IF(A2660&amp;""="0","計算対象外","数えない"))),IF(COUNTIFS('入力'!$A$30:$A$88,S2660)=0,"一覧にない費目",IF(O2660&gt;0,"直した",IF(S2660="未分類","未分類","OK")))))))</f>
        <v/>
      </c>
    </row>
    <row r="2661">
      <c r="A2661" s="40" t="n"/>
      <c r="B2661" s="34" t="n"/>
      <c r="C2661" s="35" t="n"/>
      <c r="D2661" s="36" t="n"/>
      <c r="E2661" s="35" t="n"/>
      <c r="F2661" s="35" t="n"/>
      <c r="G2661" s="35" t="n"/>
      <c r="H2661" s="35" t="n"/>
      <c r="I2661" s="40" t="n"/>
      <c r="J2661" s="35" t="n"/>
      <c r="L2661" s="39">
        <f>IF(B2661="","",IFERROR(YEAR(B2661)*0+D2661*0+1,0))</f>
        <v/>
      </c>
      <c r="M2661" s="55">
        <f>IF(L2661&lt;&gt;1,"",IF(O2661&gt;0,IF(INDEX('分け方の表'!$O$4:$O$53,O2661)&lt;&gt;"",DATE(YEAR(INDEX('分け方の表'!$O$4:$O$53,O2661)),MONTH(INDEX('分け方の表'!$O$4:$O$53,O2661)),1),DATE(YEAR(B2661),MONTH(B2661),1)),DATE(YEAR(B2661),MONTH(B2661),1)))</f>
        <v/>
      </c>
      <c r="N2661" s="39">
        <f>IF(L2661&lt;&gt;1,"",IF(J2661="",0,IF(COUNTIFS($J$4:J2661,J2661)&gt;1,1,0)))</f>
        <v/>
      </c>
      <c r="O2661" s="39">
        <f>IF(L2661&lt;&gt;1,"",IF(J2661="",0,IFERROR(MATCH(J2661,'分け方の表'!$M$4:$M$53,0),0)))</f>
        <v/>
      </c>
      <c r="P2661" s="39">
        <f>IF(L2661&lt;&gt;1,"",IF(SUMPRODUCT((COUNTIFS(C2661,"*"&amp;'分け方の表'!$F$4:$F$23&amp;"*")&gt;0)*('分け方の表'!$F$4:$F$23&lt;&gt;"")*'分け方の表'!$I$4:$I$23)=0,99,1+COUNTIFS('分け方の表'!$I$4:$I$23,"&gt;"&amp;SUMPRODUCT((COUNTIFS(C2661,"*"&amp;'分け方の表'!$F$4:$F$23&amp;"*")&gt;0)*('分け方の表'!$F$4:$F$23&lt;&gt;"")*'分け方の表'!$I$4:$I$23))))</f>
        <v/>
      </c>
      <c r="Q2661" s="39">
        <f>IF(L2661&lt;&gt;1,"",IF(P2661&gt;=99,"",INDEX('分け方の表'!$G$4:$G$23,P2661)&amp;""))</f>
        <v/>
      </c>
      <c r="R2661" s="39">
        <f>IF(L2661&lt;&gt;1,"",IF((F2661="収入")*(G2661="給与")*(E2661&lt;&gt;"")*(COUNTIFS('分け方の表'!$J$4:$J$13,E2661)&gt;0),INDEX('分け方の表'!$K$4:$K$13,MATCH(E2661,'分け方の表'!$J$4:$J$13,0))&amp;"",IFERROR(INDEX('分け方の表'!$C$4:$C$103,MATCH(F2661&amp;"|"&amp;G2661,'分け方の表'!$D$4:$D$103,0))&amp;"",IFERROR(INDEX('分け方の表'!$C$4:$C$103,MATCH(F2661&amp;"|（ほか全部）",'分け方の表'!$D$4:$D$103,0))&amp;"","未分類"))))</f>
        <v/>
      </c>
      <c r="S2661" s="39">
        <f>IF(L2661&lt;&gt;1,"",IF(N2661=1,"",IF(IF(O2661&gt;0,INDEX('分け方の表'!$N$4:$N$53,O2661)&amp;"","")&lt;&gt;"",IF(INDEX('分け方の表'!$N$4:$N$53,O2661)="（数えない）","",INDEX('分け方の表'!$N$4:$N$53,O2661)&amp;""),IF(I2661&amp;""="1",IF((Q2661&lt;&gt;"")*(D2661&lt;0)*(IFERROR(INDEX('入力'!$E$30:$E$88,MATCH(Q2661,'入力'!$A$30:$A$88,0)),"")="貯める・増やす"),Q2661,""),IF(A2661&amp;""="0","",IF(Q2661&lt;&gt;"",Q2661,R2661))))))</f>
        <v/>
      </c>
      <c r="T2661" s="56">
        <f>IF(S2661="","",IF(IFERROR(INDEX('入力'!$E$30:$E$88,MATCH(S2661,'入力'!$A$30:$A$88,0)),"")="入るお金",D2661,-D2661))</f>
        <v/>
      </c>
      <c r="U2661" s="39">
        <f>IF(L2661="","",IF(L2661&lt;&gt;1,"見出しなど",IF(N2661=1,"重なり",IF(S2661="",IF(O2661&gt;0,"数えない（直した）",IF(I2661&amp;""="1","振替",IF(A2661&amp;""="0","計算対象外","数えない"))),IF(COUNTIFS('入力'!$A$30:$A$88,S2661)=0,"一覧にない費目",IF(O2661&gt;0,"直した",IF(S2661="未分類","未分類","OK")))))))</f>
        <v/>
      </c>
    </row>
    <row r="2662">
      <c r="A2662" s="40" t="n"/>
      <c r="B2662" s="34" t="n"/>
      <c r="C2662" s="35" t="n"/>
      <c r="D2662" s="36" t="n"/>
      <c r="E2662" s="35" t="n"/>
      <c r="F2662" s="35" t="n"/>
      <c r="G2662" s="35" t="n"/>
      <c r="H2662" s="35" t="n"/>
      <c r="I2662" s="40" t="n"/>
      <c r="J2662" s="35" t="n"/>
      <c r="L2662" s="39">
        <f>IF(B2662="","",IFERROR(YEAR(B2662)*0+D2662*0+1,0))</f>
        <v/>
      </c>
      <c r="M2662" s="55">
        <f>IF(L2662&lt;&gt;1,"",IF(O2662&gt;0,IF(INDEX('分け方の表'!$O$4:$O$53,O2662)&lt;&gt;"",DATE(YEAR(INDEX('分け方の表'!$O$4:$O$53,O2662)),MONTH(INDEX('分け方の表'!$O$4:$O$53,O2662)),1),DATE(YEAR(B2662),MONTH(B2662),1)),DATE(YEAR(B2662),MONTH(B2662),1)))</f>
        <v/>
      </c>
      <c r="N2662" s="39">
        <f>IF(L2662&lt;&gt;1,"",IF(J2662="",0,IF(COUNTIFS($J$4:J2662,J2662)&gt;1,1,0)))</f>
        <v/>
      </c>
      <c r="O2662" s="39">
        <f>IF(L2662&lt;&gt;1,"",IF(J2662="",0,IFERROR(MATCH(J2662,'分け方の表'!$M$4:$M$53,0),0)))</f>
        <v/>
      </c>
      <c r="P2662" s="39">
        <f>IF(L2662&lt;&gt;1,"",IF(SUMPRODUCT((COUNTIFS(C2662,"*"&amp;'分け方の表'!$F$4:$F$23&amp;"*")&gt;0)*('分け方の表'!$F$4:$F$23&lt;&gt;"")*'分け方の表'!$I$4:$I$23)=0,99,1+COUNTIFS('分け方の表'!$I$4:$I$23,"&gt;"&amp;SUMPRODUCT((COUNTIFS(C2662,"*"&amp;'分け方の表'!$F$4:$F$23&amp;"*")&gt;0)*('分け方の表'!$F$4:$F$23&lt;&gt;"")*'分け方の表'!$I$4:$I$23))))</f>
        <v/>
      </c>
      <c r="Q2662" s="39">
        <f>IF(L2662&lt;&gt;1,"",IF(P2662&gt;=99,"",INDEX('分け方の表'!$G$4:$G$23,P2662)&amp;""))</f>
        <v/>
      </c>
      <c r="R2662" s="39">
        <f>IF(L2662&lt;&gt;1,"",IF((F2662="収入")*(G2662="給与")*(E2662&lt;&gt;"")*(COUNTIFS('分け方の表'!$J$4:$J$13,E2662)&gt;0),INDEX('分け方の表'!$K$4:$K$13,MATCH(E2662,'分け方の表'!$J$4:$J$13,0))&amp;"",IFERROR(INDEX('分け方の表'!$C$4:$C$103,MATCH(F2662&amp;"|"&amp;G2662,'分け方の表'!$D$4:$D$103,0))&amp;"",IFERROR(INDEX('分け方の表'!$C$4:$C$103,MATCH(F2662&amp;"|（ほか全部）",'分け方の表'!$D$4:$D$103,0))&amp;"","未分類"))))</f>
        <v/>
      </c>
      <c r="S2662" s="39">
        <f>IF(L2662&lt;&gt;1,"",IF(N2662=1,"",IF(IF(O2662&gt;0,INDEX('分け方の表'!$N$4:$N$53,O2662)&amp;"","")&lt;&gt;"",IF(INDEX('分け方の表'!$N$4:$N$53,O2662)="（数えない）","",INDEX('分け方の表'!$N$4:$N$53,O2662)&amp;""),IF(I2662&amp;""="1",IF((Q2662&lt;&gt;"")*(D2662&lt;0)*(IFERROR(INDEX('入力'!$E$30:$E$88,MATCH(Q2662,'入力'!$A$30:$A$88,0)),"")="貯める・増やす"),Q2662,""),IF(A2662&amp;""="0","",IF(Q2662&lt;&gt;"",Q2662,R2662))))))</f>
        <v/>
      </c>
      <c r="T2662" s="56">
        <f>IF(S2662="","",IF(IFERROR(INDEX('入力'!$E$30:$E$88,MATCH(S2662,'入力'!$A$30:$A$88,0)),"")="入るお金",D2662,-D2662))</f>
        <v/>
      </c>
      <c r="U2662" s="39">
        <f>IF(L2662="","",IF(L2662&lt;&gt;1,"見出しなど",IF(N2662=1,"重なり",IF(S2662="",IF(O2662&gt;0,"数えない（直した）",IF(I2662&amp;""="1","振替",IF(A2662&amp;""="0","計算対象外","数えない"))),IF(COUNTIFS('入力'!$A$30:$A$88,S2662)=0,"一覧にない費目",IF(O2662&gt;0,"直した",IF(S2662="未分類","未分類","OK")))))))</f>
        <v/>
      </c>
    </row>
    <row r="2663">
      <c r="A2663" s="40" t="n"/>
      <c r="B2663" s="34" t="n"/>
      <c r="C2663" s="35" t="n"/>
      <c r="D2663" s="36" t="n"/>
      <c r="E2663" s="35" t="n"/>
      <c r="F2663" s="35" t="n"/>
      <c r="G2663" s="35" t="n"/>
      <c r="H2663" s="35" t="n"/>
      <c r="I2663" s="40" t="n"/>
      <c r="J2663" s="35" t="n"/>
      <c r="L2663" s="39">
        <f>IF(B2663="","",IFERROR(YEAR(B2663)*0+D2663*0+1,0))</f>
        <v/>
      </c>
      <c r="M2663" s="55">
        <f>IF(L2663&lt;&gt;1,"",IF(O2663&gt;0,IF(INDEX('分け方の表'!$O$4:$O$53,O2663)&lt;&gt;"",DATE(YEAR(INDEX('分け方の表'!$O$4:$O$53,O2663)),MONTH(INDEX('分け方の表'!$O$4:$O$53,O2663)),1),DATE(YEAR(B2663),MONTH(B2663),1)),DATE(YEAR(B2663),MONTH(B2663),1)))</f>
        <v/>
      </c>
      <c r="N2663" s="39">
        <f>IF(L2663&lt;&gt;1,"",IF(J2663="",0,IF(COUNTIFS($J$4:J2663,J2663)&gt;1,1,0)))</f>
        <v/>
      </c>
      <c r="O2663" s="39">
        <f>IF(L2663&lt;&gt;1,"",IF(J2663="",0,IFERROR(MATCH(J2663,'分け方の表'!$M$4:$M$53,0),0)))</f>
        <v/>
      </c>
      <c r="P2663" s="39">
        <f>IF(L2663&lt;&gt;1,"",IF(SUMPRODUCT((COUNTIFS(C2663,"*"&amp;'分け方の表'!$F$4:$F$23&amp;"*")&gt;0)*('分け方の表'!$F$4:$F$23&lt;&gt;"")*'分け方の表'!$I$4:$I$23)=0,99,1+COUNTIFS('分け方の表'!$I$4:$I$23,"&gt;"&amp;SUMPRODUCT((COUNTIFS(C2663,"*"&amp;'分け方の表'!$F$4:$F$23&amp;"*")&gt;0)*('分け方の表'!$F$4:$F$23&lt;&gt;"")*'分け方の表'!$I$4:$I$23))))</f>
        <v/>
      </c>
      <c r="Q2663" s="39">
        <f>IF(L2663&lt;&gt;1,"",IF(P2663&gt;=99,"",INDEX('分け方の表'!$G$4:$G$23,P2663)&amp;""))</f>
        <v/>
      </c>
      <c r="R2663" s="39">
        <f>IF(L2663&lt;&gt;1,"",IF((F2663="収入")*(G2663="給与")*(E2663&lt;&gt;"")*(COUNTIFS('分け方の表'!$J$4:$J$13,E2663)&gt;0),INDEX('分け方の表'!$K$4:$K$13,MATCH(E2663,'分け方の表'!$J$4:$J$13,0))&amp;"",IFERROR(INDEX('分け方の表'!$C$4:$C$103,MATCH(F2663&amp;"|"&amp;G2663,'分け方の表'!$D$4:$D$103,0))&amp;"",IFERROR(INDEX('分け方の表'!$C$4:$C$103,MATCH(F2663&amp;"|（ほか全部）",'分け方の表'!$D$4:$D$103,0))&amp;"","未分類"))))</f>
        <v/>
      </c>
      <c r="S2663" s="39">
        <f>IF(L2663&lt;&gt;1,"",IF(N2663=1,"",IF(IF(O2663&gt;0,INDEX('分け方の表'!$N$4:$N$53,O2663)&amp;"","")&lt;&gt;"",IF(INDEX('分け方の表'!$N$4:$N$53,O2663)="（数えない）","",INDEX('分け方の表'!$N$4:$N$53,O2663)&amp;""),IF(I2663&amp;""="1",IF((Q2663&lt;&gt;"")*(D2663&lt;0)*(IFERROR(INDEX('入力'!$E$30:$E$88,MATCH(Q2663,'入力'!$A$30:$A$88,0)),"")="貯める・増やす"),Q2663,""),IF(A2663&amp;""="0","",IF(Q2663&lt;&gt;"",Q2663,R2663))))))</f>
        <v/>
      </c>
      <c r="T2663" s="56">
        <f>IF(S2663="","",IF(IFERROR(INDEX('入力'!$E$30:$E$88,MATCH(S2663,'入力'!$A$30:$A$88,0)),"")="入るお金",D2663,-D2663))</f>
        <v/>
      </c>
      <c r="U2663" s="39">
        <f>IF(L2663="","",IF(L2663&lt;&gt;1,"見出しなど",IF(N2663=1,"重なり",IF(S2663="",IF(O2663&gt;0,"数えない（直した）",IF(I2663&amp;""="1","振替",IF(A2663&amp;""="0","計算対象外","数えない"))),IF(COUNTIFS('入力'!$A$30:$A$88,S2663)=0,"一覧にない費目",IF(O2663&gt;0,"直した",IF(S2663="未分類","未分類","OK")))))))</f>
        <v/>
      </c>
    </row>
    <row r="2664">
      <c r="A2664" s="40" t="n"/>
      <c r="B2664" s="34" t="n"/>
      <c r="C2664" s="35" t="n"/>
      <c r="D2664" s="36" t="n"/>
      <c r="E2664" s="35" t="n"/>
      <c r="F2664" s="35" t="n"/>
      <c r="G2664" s="35" t="n"/>
      <c r="H2664" s="35" t="n"/>
      <c r="I2664" s="40" t="n"/>
      <c r="J2664" s="35" t="n"/>
      <c r="L2664" s="39">
        <f>IF(B2664="","",IFERROR(YEAR(B2664)*0+D2664*0+1,0))</f>
        <v/>
      </c>
      <c r="M2664" s="55">
        <f>IF(L2664&lt;&gt;1,"",IF(O2664&gt;0,IF(INDEX('分け方の表'!$O$4:$O$53,O2664)&lt;&gt;"",DATE(YEAR(INDEX('分け方の表'!$O$4:$O$53,O2664)),MONTH(INDEX('分け方の表'!$O$4:$O$53,O2664)),1),DATE(YEAR(B2664),MONTH(B2664),1)),DATE(YEAR(B2664),MONTH(B2664),1)))</f>
        <v/>
      </c>
      <c r="N2664" s="39">
        <f>IF(L2664&lt;&gt;1,"",IF(J2664="",0,IF(COUNTIFS($J$4:J2664,J2664)&gt;1,1,0)))</f>
        <v/>
      </c>
      <c r="O2664" s="39">
        <f>IF(L2664&lt;&gt;1,"",IF(J2664="",0,IFERROR(MATCH(J2664,'分け方の表'!$M$4:$M$53,0),0)))</f>
        <v/>
      </c>
      <c r="P2664" s="39">
        <f>IF(L2664&lt;&gt;1,"",IF(SUMPRODUCT((COUNTIFS(C2664,"*"&amp;'分け方の表'!$F$4:$F$23&amp;"*")&gt;0)*('分け方の表'!$F$4:$F$23&lt;&gt;"")*'分け方の表'!$I$4:$I$23)=0,99,1+COUNTIFS('分け方の表'!$I$4:$I$23,"&gt;"&amp;SUMPRODUCT((COUNTIFS(C2664,"*"&amp;'分け方の表'!$F$4:$F$23&amp;"*")&gt;0)*('分け方の表'!$F$4:$F$23&lt;&gt;"")*'分け方の表'!$I$4:$I$23))))</f>
        <v/>
      </c>
      <c r="Q2664" s="39">
        <f>IF(L2664&lt;&gt;1,"",IF(P2664&gt;=99,"",INDEX('分け方の表'!$G$4:$G$23,P2664)&amp;""))</f>
        <v/>
      </c>
      <c r="R2664" s="39">
        <f>IF(L2664&lt;&gt;1,"",IF((F2664="収入")*(G2664="給与")*(E2664&lt;&gt;"")*(COUNTIFS('分け方の表'!$J$4:$J$13,E2664)&gt;0),INDEX('分け方の表'!$K$4:$K$13,MATCH(E2664,'分け方の表'!$J$4:$J$13,0))&amp;"",IFERROR(INDEX('分け方の表'!$C$4:$C$103,MATCH(F2664&amp;"|"&amp;G2664,'分け方の表'!$D$4:$D$103,0))&amp;"",IFERROR(INDEX('分け方の表'!$C$4:$C$103,MATCH(F2664&amp;"|（ほか全部）",'分け方の表'!$D$4:$D$103,0))&amp;"","未分類"))))</f>
        <v/>
      </c>
      <c r="S2664" s="39">
        <f>IF(L2664&lt;&gt;1,"",IF(N2664=1,"",IF(IF(O2664&gt;0,INDEX('分け方の表'!$N$4:$N$53,O2664)&amp;"","")&lt;&gt;"",IF(INDEX('分け方の表'!$N$4:$N$53,O2664)="（数えない）","",INDEX('分け方の表'!$N$4:$N$53,O2664)&amp;""),IF(I2664&amp;""="1",IF((Q2664&lt;&gt;"")*(D2664&lt;0)*(IFERROR(INDEX('入力'!$E$30:$E$88,MATCH(Q2664,'入力'!$A$30:$A$88,0)),"")="貯める・増やす"),Q2664,""),IF(A2664&amp;""="0","",IF(Q2664&lt;&gt;"",Q2664,R2664))))))</f>
        <v/>
      </c>
      <c r="T2664" s="56">
        <f>IF(S2664="","",IF(IFERROR(INDEX('入力'!$E$30:$E$88,MATCH(S2664,'入力'!$A$30:$A$88,0)),"")="入るお金",D2664,-D2664))</f>
        <v/>
      </c>
      <c r="U2664" s="39">
        <f>IF(L2664="","",IF(L2664&lt;&gt;1,"見出しなど",IF(N2664=1,"重なり",IF(S2664="",IF(O2664&gt;0,"数えない（直した）",IF(I2664&amp;""="1","振替",IF(A2664&amp;""="0","計算対象外","数えない"))),IF(COUNTIFS('入力'!$A$30:$A$88,S2664)=0,"一覧にない費目",IF(O2664&gt;0,"直した",IF(S2664="未分類","未分類","OK")))))))</f>
        <v/>
      </c>
    </row>
    <row r="2665">
      <c r="A2665" s="40" t="n"/>
      <c r="B2665" s="34" t="n"/>
      <c r="C2665" s="35" t="n"/>
      <c r="D2665" s="36" t="n"/>
      <c r="E2665" s="35" t="n"/>
      <c r="F2665" s="35" t="n"/>
      <c r="G2665" s="35" t="n"/>
      <c r="H2665" s="35" t="n"/>
      <c r="I2665" s="40" t="n"/>
      <c r="J2665" s="35" t="n"/>
      <c r="L2665" s="39">
        <f>IF(B2665="","",IFERROR(YEAR(B2665)*0+D2665*0+1,0))</f>
        <v/>
      </c>
      <c r="M2665" s="55">
        <f>IF(L2665&lt;&gt;1,"",IF(O2665&gt;0,IF(INDEX('分け方の表'!$O$4:$O$53,O2665)&lt;&gt;"",DATE(YEAR(INDEX('分け方の表'!$O$4:$O$53,O2665)),MONTH(INDEX('分け方の表'!$O$4:$O$53,O2665)),1),DATE(YEAR(B2665),MONTH(B2665),1)),DATE(YEAR(B2665),MONTH(B2665),1)))</f>
        <v/>
      </c>
      <c r="N2665" s="39">
        <f>IF(L2665&lt;&gt;1,"",IF(J2665="",0,IF(COUNTIFS($J$4:J2665,J2665)&gt;1,1,0)))</f>
        <v/>
      </c>
      <c r="O2665" s="39">
        <f>IF(L2665&lt;&gt;1,"",IF(J2665="",0,IFERROR(MATCH(J2665,'分け方の表'!$M$4:$M$53,0),0)))</f>
        <v/>
      </c>
      <c r="P2665" s="39">
        <f>IF(L2665&lt;&gt;1,"",IF(SUMPRODUCT((COUNTIFS(C2665,"*"&amp;'分け方の表'!$F$4:$F$23&amp;"*")&gt;0)*('分け方の表'!$F$4:$F$23&lt;&gt;"")*'分け方の表'!$I$4:$I$23)=0,99,1+COUNTIFS('分け方の表'!$I$4:$I$23,"&gt;"&amp;SUMPRODUCT((COUNTIFS(C2665,"*"&amp;'分け方の表'!$F$4:$F$23&amp;"*")&gt;0)*('分け方の表'!$F$4:$F$23&lt;&gt;"")*'分け方の表'!$I$4:$I$23))))</f>
        <v/>
      </c>
      <c r="Q2665" s="39">
        <f>IF(L2665&lt;&gt;1,"",IF(P2665&gt;=99,"",INDEX('分け方の表'!$G$4:$G$23,P2665)&amp;""))</f>
        <v/>
      </c>
      <c r="R2665" s="39">
        <f>IF(L2665&lt;&gt;1,"",IF((F2665="収入")*(G2665="給与")*(E2665&lt;&gt;"")*(COUNTIFS('分け方の表'!$J$4:$J$13,E2665)&gt;0),INDEX('分け方の表'!$K$4:$K$13,MATCH(E2665,'分け方の表'!$J$4:$J$13,0))&amp;"",IFERROR(INDEX('分け方の表'!$C$4:$C$103,MATCH(F2665&amp;"|"&amp;G2665,'分け方の表'!$D$4:$D$103,0))&amp;"",IFERROR(INDEX('分け方の表'!$C$4:$C$103,MATCH(F2665&amp;"|（ほか全部）",'分け方の表'!$D$4:$D$103,0))&amp;"","未分類"))))</f>
        <v/>
      </c>
      <c r="S2665" s="39">
        <f>IF(L2665&lt;&gt;1,"",IF(N2665=1,"",IF(IF(O2665&gt;0,INDEX('分け方の表'!$N$4:$N$53,O2665)&amp;"","")&lt;&gt;"",IF(INDEX('分け方の表'!$N$4:$N$53,O2665)="（数えない）","",INDEX('分け方の表'!$N$4:$N$53,O2665)&amp;""),IF(I2665&amp;""="1",IF((Q2665&lt;&gt;"")*(D2665&lt;0)*(IFERROR(INDEX('入力'!$E$30:$E$88,MATCH(Q2665,'入力'!$A$30:$A$88,0)),"")="貯める・増やす"),Q2665,""),IF(A2665&amp;""="0","",IF(Q2665&lt;&gt;"",Q2665,R2665))))))</f>
        <v/>
      </c>
      <c r="T2665" s="56">
        <f>IF(S2665="","",IF(IFERROR(INDEX('入力'!$E$30:$E$88,MATCH(S2665,'入力'!$A$30:$A$88,0)),"")="入るお金",D2665,-D2665))</f>
        <v/>
      </c>
      <c r="U2665" s="39">
        <f>IF(L2665="","",IF(L2665&lt;&gt;1,"見出しなど",IF(N2665=1,"重なり",IF(S2665="",IF(O2665&gt;0,"数えない（直した）",IF(I2665&amp;""="1","振替",IF(A2665&amp;""="0","計算対象外","数えない"))),IF(COUNTIFS('入力'!$A$30:$A$88,S2665)=0,"一覧にない費目",IF(O2665&gt;0,"直した",IF(S2665="未分類","未分類","OK")))))))</f>
        <v/>
      </c>
    </row>
    <row r="2666">
      <c r="A2666" s="40" t="n"/>
      <c r="B2666" s="34" t="n"/>
      <c r="C2666" s="35" t="n"/>
      <c r="D2666" s="36" t="n"/>
      <c r="E2666" s="35" t="n"/>
      <c r="F2666" s="35" t="n"/>
      <c r="G2666" s="35" t="n"/>
      <c r="H2666" s="35" t="n"/>
      <c r="I2666" s="40" t="n"/>
      <c r="J2666" s="35" t="n"/>
      <c r="L2666" s="39">
        <f>IF(B2666="","",IFERROR(YEAR(B2666)*0+D2666*0+1,0))</f>
        <v/>
      </c>
      <c r="M2666" s="55">
        <f>IF(L2666&lt;&gt;1,"",IF(O2666&gt;0,IF(INDEX('分け方の表'!$O$4:$O$53,O2666)&lt;&gt;"",DATE(YEAR(INDEX('分け方の表'!$O$4:$O$53,O2666)),MONTH(INDEX('分け方の表'!$O$4:$O$53,O2666)),1),DATE(YEAR(B2666),MONTH(B2666),1)),DATE(YEAR(B2666),MONTH(B2666),1)))</f>
        <v/>
      </c>
      <c r="N2666" s="39">
        <f>IF(L2666&lt;&gt;1,"",IF(J2666="",0,IF(COUNTIFS($J$4:J2666,J2666)&gt;1,1,0)))</f>
        <v/>
      </c>
      <c r="O2666" s="39">
        <f>IF(L2666&lt;&gt;1,"",IF(J2666="",0,IFERROR(MATCH(J2666,'分け方の表'!$M$4:$M$53,0),0)))</f>
        <v/>
      </c>
      <c r="P2666" s="39">
        <f>IF(L2666&lt;&gt;1,"",IF(SUMPRODUCT((COUNTIFS(C2666,"*"&amp;'分け方の表'!$F$4:$F$23&amp;"*")&gt;0)*('分け方の表'!$F$4:$F$23&lt;&gt;"")*'分け方の表'!$I$4:$I$23)=0,99,1+COUNTIFS('分け方の表'!$I$4:$I$23,"&gt;"&amp;SUMPRODUCT((COUNTIFS(C2666,"*"&amp;'分け方の表'!$F$4:$F$23&amp;"*")&gt;0)*('分け方の表'!$F$4:$F$23&lt;&gt;"")*'分け方の表'!$I$4:$I$23))))</f>
        <v/>
      </c>
      <c r="Q2666" s="39">
        <f>IF(L2666&lt;&gt;1,"",IF(P2666&gt;=99,"",INDEX('分け方の表'!$G$4:$G$23,P2666)&amp;""))</f>
        <v/>
      </c>
      <c r="R2666" s="39">
        <f>IF(L2666&lt;&gt;1,"",IF((F2666="収入")*(G2666="給与")*(E2666&lt;&gt;"")*(COUNTIFS('分け方の表'!$J$4:$J$13,E2666)&gt;0),INDEX('分け方の表'!$K$4:$K$13,MATCH(E2666,'分け方の表'!$J$4:$J$13,0))&amp;"",IFERROR(INDEX('分け方の表'!$C$4:$C$103,MATCH(F2666&amp;"|"&amp;G2666,'分け方の表'!$D$4:$D$103,0))&amp;"",IFERROR(INDEX('分け方の表'!$C$4:$C$103,MATCH(F2666&amp;"|（ほか全部）",'分け方の表'!$D$4:$D$103,0))&amp;"","未分類"))))</f>
        <v/>
      </c>
      <c r="S2666" s="39">
        <f>IF(L2666&lt;&gt;1,"",IF(N2666=1,"",IF(IF(O2666&gt;0,INDEX('分け方の表'!$N$4:$N$53,O2666)&amp;"","")&lt;&gt;"",IF(INDEX('分け方の表'!$N$4:$N$53,O2666)="（数えない）","",INDEX('分け方の表'!$N$4:$N$53,O2666)&amp;""),IF(I2666&amp;""="1",IF((Q2666&lt;&gt;"")*(D2666&lt;0)*(IFERROR(INDEX('入力'!$E$30:$E$88,MATCH(Q2666,'入力'!$A$30:$A$88,0)),"")="貯める・増やす"),Q2666,""),IF(A2666&amp;""="0","",IF(Q2666&lt;&gt;"",Q2666,R2666))))))</f>
        <v/>
      </c>
      <c r="T2666" s="56">
        <f>IF(S2666="","",IF(IFERROR(INDEX('入力'!$E$30:$E$88,MATCH(S2666,'入力'!$A$30:$A$88,0)),"")="入るお金",D2666,-D2666))</f>
        <v/>
      </c>
      <c r="U2666" s="39">
        <f>IF(L2666="","",IF(L2666&lt;&gt;1,"見出しなど",IF(N2666=1,"重なり",IF(S2666="",IF(O2666&gt;0,"数えない（直した）",IF(I2666&amp;""="1","振替",IF(A2666&amp;""="0","計算対象外","数えない"))),IF(COUNTIFS('入力'!$A$30:$A$88,S2666)=0,"一覧にない費目",IF(O2666&gt;0,"直した",IF(S2666="未分類","未分類","OK")))))))</f>
        <v/>
      </c>
    </row>
    <row r="2667">
      <c r="A2667" s="40" t="n"/>
      <c r="B2667" s="34" t="n"/>
      <c r="C2667" s="35" t="n"/>
      <c r="D2667" s="36" t="n"/>
      <c r="E2667" s="35" t="n"/>
      <c r="F2667" s="35" t="n"/>
      <c r="G2667" s="35" t="n"/>
      <c r="H2667" s="35" t="n"/>
      <c r="I2667" s="40" t="n"/>
      <c r="J2667" s="35" t="n"/>
      <c r="L2667" s="39">
        <f>IF(B2667="","",IFERROR(YEAR(B2667)*0+D2667*0+1,0))</f>
        <v/>
      </c>
      <c r="M2667" s="55">
        <f>IF(L2667&lt;&gt;1,"",IF(O2667&gt;0,IF(INDEX('分け方の表'!$O$4:$O$53,O2667)&lt;&gt;"",DATE(YEAR(INDEX('分け方の表'!$O$4:$O$53,O2667)),MONTH(INDEX('分け方の表'!$O$4:$O$53,O2667)),1),DATE(YEAR(B2667),MONTH(B2667),1)),DATE(YEAR(B2667),MONTH(B2667),1)))</f>
        <v/>
      </c>
      <c r="N2667" s="39">
        <f>IF(L2667&lt;&gt;1,"",IF(J2667="",0,IF(COUNTIFS($J$4:J2667,J2667)&gt;1,1,0)))</f>
        <v/>
      </c>
      <c r="O2667" s="39">
        <f>IF(L2667&lt;&gt;1,"",IF(J2667="",0,IFERROR(MATCH(J2667,'分け方の表'!$M$4:$M$53,0),0)))</f>
        <v/>
      </c>
      <c r="P2667" s="39">
        <f>IF(L2667&lt;&gt;1,"",IF(SUMPRODUCT((COUNTIFS(C2667,"*"&amp;'分け方の表'!$F$4:$F$23&amp;"*")&gt;0)*('分け方の表'!$F$4:$F$23&lt;&gt;"")*'分け方の表'!$I$4:$I$23)=0,99,1+COUNTIFS('分け方の表'!$I$4:$I$23,"&gt;"&amp;SUMPRODUCT((COUNTIFS(C2667,"*"&amp;'分け方の表'!$F$4:$F$23&amp;"*")&gt;0)*('分け方の表'!$F$4:$F$23&lt;&gt;"")*'分け方の表'!$I$4:$I$23))))</f>
        <v/>
      </c>
      <c r="Q2667" s="39">
        <f>IF(L2667&lt;&gt;1,"",IF(P2667&gt;=99,"",INDEX('分け方の表'!$G$4:$G$23,P2667)&amp;""))</f>
        <v/>
      </c>
      <c r="R2667" s="39">
        <f>IF(L2667&lt;&gt;1,"",IF((F2667="収入")*(G2667="給与")*(E2667&lt;&gt;"")*(COUNTIFS('分け方の表'!$J$4:$J$13,E2667)&gt;0),INDEX('分け方の表'!$K$4:$K$13,MATCH(E2667,'分け方の表'!$J$4:$J$13,0))&amp;"",IFERROR(INDEX('分け方の表'!$C$4:$C$103,MATCH(F2667&amp;"|"&amp;G2667,'分け方の表'!$D$4:$D$103,0))&amp;"",IFERROR(INDEX('分け方の表'!$C$4:$C$103,MATCH(F2667&amp;"|（ほか全部）",'分け方の表'!$D$4:$D$103,0))&amp;"","未分類"))))</f>
        <v/>
      </c>
      <c r="S2667" s="39">
        <f>IF(L2667&lt;&gt;1,"",IF(N2667=1,"",IF(IF(O2667&gt;0,INDEX('分け方の表'!$N$4:$N$53,O2667)&amp;"","")&lt;&gt;"",IF(INDEX('分け方の表'!$N$4:$N$53,O2667)="（数えない）","",INDEX('分け方の表'!$N$4:$N$53,O2667)&amp;""),IF(I2667&amp;""="1",IF((Q2667&lt;&gt;"")*(D2667&lt;0)*(IFERROR(INDEX('入力'!$E$30:$E$88,MATCH(Q2667,'入力'!$A$30:$A$88,0)),"")="貯める・増やす"),Q2667,""),IF(A2667&amp;""="0","",IF(Q2667&lt;&gt;"",Q2667,R2667))))))</f>
        <v/>
      </c>
      <c r="T2667" s="56">
        <f>IF(S2667="","",IF(IFERROR(INDEX('入力'!$E$30:$E$88,MATCH(S2667,'入力'!$A$30:$A$88,0)),"")="入るお金",D2667,-D2667))</f>
        <v/>
      </c>
      <c r="U2667" s="39">
        <f>IF(L2667="","",IF(L2667&lt;&gt;1,"見出しなど",IF(N2667=1,"重なり",IF(S2667="",IF(O2667&gt;0,"数えない（直した）",IF(I2667&amp;""="1","振替",IF(A2667&amp;""="0","計算対象外","数えない"))),IF(COUNTIFS('入力'!$A$30:$A$88,S2667)=0,"一覧にない費目",IF(O2667&gt;0,"直した",IF(S2667="未分類","未分類","OK")))))))</f>
        <v/>
      </c>
    </row>
    <row r="2668">
      <c r="A2668" s="40" t="n"/>
      <c r="B2668" s="34" t="n"/>
      <c r="C2668" s="35" t="n"/>
      <c r="D2668" s="36" t="n"/>
      <c r="E2668" s="35" t="n"/>
      <c r="F2668" s="35" t="n"/>
      <c r="G2668" s="35" t="n"/>
      <c r="H2668" s="35" t="n"/>
      <c r="I2668" s="40" t="n"/>
      <c r="J2668" s="35" t="n"/>
      <c r="L2668" s="39">
        <f>IF(B2668="","",IFERROR(YEAR(B2668)*0+D2668*0+1,0))</f>
        <v/>
      </c>
      <c r="M2668" s="55">
        <f>IF(L2668&lt;&gt;1,"",IF(O2668&gt;0,IF(INDEX('分け方の表'!$O$4:$O$53,O2668)&lt;&gt;"",DATE(YEAR(INDEX('分け方の表'!$O$4:$O$53,O2668)),MONTH(INDEX('分け方の表'!$O$4:$O$53,O2668)),1),DATE(YEAR(B2668),MONTH(B2668),1)),DATE(YEAR(B2668),MONTH(B2668),1)))</f>
        <v/>
      </c>
      <c r="N2668" s="39">
        <f>IF(L2668&lt;&gt;1,"",IF(J2668="",0,IF(COUNTIFS($J$4:J2668,J2668)&gt;1,1,0)))</f>
        <v/>
      </c>
      <c r="O2668" s="39">
        <f>IF(L2668&lt;&gt;1,"",IF(J2668="",0,IFERROR(MATCH(J2668,'分け方の表'!$M$4:$M$53,0),0)))</f>
        <v/>
      </c>
      <c r="P2668" s="39">
        <f>IF(L2668&lt;&gt;1,"",IF(SUMPRODUCT((COUNTIFS(C2668,"*"&amp;'分け方の表'!$F$4:$F$23&amp;"*")&gt;0)*('分け方の表'!$F$4:$F$23&lt;&gt;"")*'分け方の表'!$I$4:$I$23)=0,99,1+COUNTIFS('分け方の表'!$I$4:$I$23,"&gt;"&amp;SUMPRODUCT((COUNTIFS(C2668,"*"&amp;'分け方の表'!$F$4:$F$23&amp;"*")&gt;0)*('分け方の表'!$F$4:$F$23&lt;&gt;"")*'分け方の表'!$I$4:$I$23))))</f>
        <v/>
      </c>
      <c r="Q2668" s="39">
        <f>IF(L2668&lt;&gt;1,"",IF(P2668&gt;=99,"",INDEX('分け方の表'!$G$4:$G$23,P2668)&amp;""))</f>
        <v/>
      </c>
      <c r="R2668" s="39">
        <f>IF(L2668&lt;&gt;1,"",IF((F2668="収入")*(G2668="給与")*(E2668&lt;&gt;"")*(COUNTIFS('分け方の表'!$J$4:$J$13,E2668)&gt;0),INDEX('分け方の表'!$K$4:$K$13,MATCH(E2668,'分け方の表'!$J$4:$J$13,0))&amp;"",IFERROR(INDEX('分け方の表'!$C$4:$C$103,MATCH(F2668&amp;"|"&amp;G2668,'分け方の表'!$D$4:$D$103,0))&amp;"",IFERROR(INDEX('分け方の表'!$C$4:$C$103,MATCH(F2668&amp;"|（ほか全部）",'分け方の表'!$D$4:$D$103,0))&amp;"","未分類"))))</f>
        <v/>
      </c>
      <c r="S2668" s="39">
        <f>IF(L2668&lt;&gt;1,"",IF(N2668=1,"",IF(IF(O2668&gt;0,INDEX('分け方の表'!$N$4:$N$53,O2668)&amp;"","")&lt;&gt;"",IF(INDEX('分け方の表'!$N$4:$N$53,O2668)="（数えない）","",INDEX('分け方の表'!$N$4:$N$53,O2668)&amp;""),IF(I2668&amp;""="1",IF((Q2668&lt;&gt;"")*(D2668&lt;0)*(IFERROR(INDEX('入力'!$E$30:$E$88,MATCH(Q2668,'入力'!$A$30:$A$88,0)),"")="貯める・増やす"),Q2668,""),IF(A2668&amp;""="0","",IF(Q2668&lt;&gt;"",Q2668,R2668))))))</f>
        <v/>
      </c>
      <c r="T2668" s="56">
        <f>IF(S2668="","",IF(IFERROR(INDEX('入力'!$E$30:$E$88,MATCH(S2668,'入力'!$A$30:$A$88,0)),"")="入るお金",D2668,-D2668))</f>
        <v/>
      </c>
      <c r="U2668" s="39">
        <f>IF(L2668="","",IF(L2668&lt;&gt;1,"見出しなど",IF(N2668=1,"重なり",IF(S2668="",IF(O2668&gt;0,"数えない（直した）",IF(I2668&amp;""="1","振替",IF(A2668&amp;""="0","計算対象外","数えない"))),IF(COUNTIFS('入力'!$A$30:$A$88,S2668)=0,"一覧にない費目",IF(O2668&gt;0,"直した",IF(S2668="未分類","未分類","OK")))))))</f>
        <v/>
      </c>
    </row>
    <row r="2669">
      <c r="A2669" s="40" t="n"/>
      <c r="B2669" s="34" t="n"/>
      <c r="C2669" s="35" t="n"/>
      <c r="D2669" s="36" t="n"/>
      <c r="E2669" s="35" t="n"/>
      <c r="F2669" s="35" t="n"/>
      <c r="G2669" s="35" t="n"/>
      <c r="H2669" s="35" t="n"/>
      <c r="I2669" s="40" t="n"/>
      <c r="J2669" s="35" t="n"/>
      <c r="L2669" s="39">
        <f>IF(B2669="","",IFERROR(YEAR(B2669)*0+D2669*0+1,0))</f>
        <v/>
      </c>
      <c r="M2669" s="55">
        <f>IF(L2669&lt;&gt;1,"",IF(O2669&gt;0,IF(INDEX('分け方の表'!$O$4:$O$53,O2669)&lt;&gt;"",DATE(YEAR(INDEX('分け方の表'!$O$4:$O$53,O2669)),MONTH(INDEX('分け方の表'!$O$4:$O$53,O2669)),1),DATE(YEAR(B2669),MONTH(B2669),1)),DATE(YEAR(B2669),MONTH(B2669),1)))</f>
        <v/>
      </c>
      <c r="N2669" s="39">
        <f>IF(L2669&lt;&gt;1,"",IF(J2669="",0,IF(COUNTIFS($J$4:J2669,J2669)&gt;1,1,0)))</f>
        <v/>
      </c>
      <c r="O2669" s="39">
        <f>IF(L2669&lt;&gt;1,"",IF(J2669="",0,IFERROR(MATCH(J2669,'分け方の表'!$M$4:$M$53,0),0)))</f>
        <v/>
      </c>
      <c r="P2669" s="39">
        <f>IF(L2669&lt;&gt;1,"",IF(SUMPRODUCT((COUNTIFS(C2669,"*"&amp;'分け方の表'!$F$4:$F$23&amp;"*")&gt;0)*('分け方の表'!$F$4:$F$23&lt;&gt;"")*'分け方の表'!$I$4:$I$23)=0,99,1+COUNTIFS('分け方の表'!$I$4:$I$23,"&gt;"&amp;SUMPRODUCT((COUNTIFS(C2669,"*"&amp;'分け方の表'!$F$4:$F$23&amp;"*")&gt;0)*('分け方の表'!$F$4:$F$23&lt;&gt;"")*'分け方の表'!$I$4:$I$23))))</f>
        <v/>
      </c>
      <c r="Q2669" s="39">
        <f>IF(L2669&lt;&gt;1,"",IF(P2669&gt;=99,"",INDEX('分け方の表'!$G$4:$G$23,P2669)&amp;""))</f>
        <v/>
      </c>
      <c r="R2669" s="39">
        <f>IF(L2669&lt;&gt;1,"",IF((F2669="収入")*(G2669="給与")*(E2669&lt;&gt;"")*(COUNTIFS('分け方の表'!$J$4:$J$13,E2669)&gt;0),INDEX('分け方の表'!$K$4:$K$13,MATCH(E2669,'分け方の表'!$J$4:$J$13,0))&amp;"",IFERROR(INDEX('分け方の表'!$C$4:$C$103,MATCH(F2669&amp;"|"&amp;G2669,'分け方の表'!$D$4:$D$103,0))&amp;"",IFERROR(INDEX('分け方の表'!$C$4:$C$103,MATCH(F2669&amp;"|（ほか全部）",'分け方の表'!$D$4:$D$103,0))&amp;"","未分類"))))</f>
        <v/>
      </c>
      <c r="S2669" s="39">
        <f>IF(L2669&lt;&gt;1,"",IF(N2669=1,"",IF(IF(O2669&gt;0,INDEX('分け方の表'!$N$4:$N$53,O2669)&amp;"","")&lt;&gt;"",IF(INDEX('分け方の表'!$N$4:$N$53,O2669)="（数えない）","",INDEX('分け方の表'!$N$4:$N$53,O2669)&amp;""),IF(I2669&amp;""="1",IF((Q2669&lt;&gt;"")*(D2669&lt;0)*(IFERROR(INDEX('入力'!$E$30:$E$88,MATCH(Q2669,'入力'!$A$30:$A$88,0)),"")="貯める・増やす"),Q2669,""),IF(A2669&amp;""="0","",IF(Q2669&lt;&gt;"",Q2669,R2669))))))</f>
        <v/>
      </c>
      <c r="T2669" s="56">
        <f>IF(S2669="","",IF(IFERROR(INDEX('入力'!$E$30:$E$88,MATCH(S2669,'入力'!$A$30:$A$88,0)),"")="入るお金",D2669,-D2669))</f>
        <v/>
      </c>
      <c r="U2669" s="39">
        <f>IF(L2669="","",IF(L2669&lt;&gt;1,"見出しなど",IF(N2669=1,"重なり",IF(S2669="",IF(O2669&gt;0,"数えない（直した）",IF(I2669&amp;""="1","振替",IF(A2669&amp;""="0","計算対象外","数えない"))),IF(COUNTIFS('入力'!$A$30:$A$88,S2669)=0,"一覧にない費目",IF(O2669&gt;0,"直した",IF(S2669="未分類","未分類","OK")))))))</f>
        <v/>
      </c>
    </row>
    <row r="2670">
      <c r="A2670" s="40" t="n"/>
      <c r="B2670" s="34" t="n"/>
      <c r="C2670" s="35" t="n"/>
      <c r="D2670" s="36" t="n"/>
      <c r="E2670" s="35" t="n"/>
      <c r="F2670" s="35" t="n"/>
      <c r="G2670" s="35" t="n"/>
      <c r="H2670" s="35" t="n"/>
      <c r="I2670" s="40" t="n"/>
      <c r="J2670" s="35" t="n"/>
      <c r="L2670" s="39">
        <f>IF(B2670="","",IFERROR(YEAR(B2670)*0+D2670*0+1,0))</f>
        <v/>
      </c>
      <c r="M2670" s="55">
        <f>IF(L2670&lt;&gt;1,"",IF(O2670&gt;0,IF(INDEX('分け方の表'!$O$4:$O$53,O2670)&lt;&gt;"",DATE(YEAR(INDEX('分け方の表'!$O$4:$O$53,O2670)),MONTH(INDEX('分け方の表'!$O$4:$O$53,O2670)),1),DATE(YEAR(B2670),MONTH(B2670),1)),DATE(YEAR(B2670),MONTH(B2670),1)))</f>
        <v/>
      </c>
      <c r="N2670" s="39">
        <f>IF(L2670&lt;&gt;1,"",IF(J2670="",0,IF(COUNTIFS($J$4:J2670,J2670)&gt;1,1,0)))</f>
        <v/>
      </c>
      <c r="O2670" s="39">
        <f>IF(L2670&lt;&gt;1,"",IF(J2670="",0,IFERROR(MATCH(J2670,'分け方の表'!$M$4:$M$53,0),0)))</f>
        <v/>
      </c>
      <c r="P2670" s="39">
        <f>IF(L2670&lt;&gt;1,"",IF(SUMPRODUCT((COUNTIFS(C2670,"*"&amp;'分け方の表'!$F$4:$F$23&amp;"*")&gt;0)*('分け方の表'!$F$4:$F$23&lt;&gt;"")*'分け方の表'!$I$4:$I$23)=0,99,1+COUNTIFS('分け方の表'!$I$4:$I$23,"&gt;"&amp;SUMPRODUCT((COUNTIFS(C2670,"*"&amp;'分け方の表'!$F$4:$F$23&amp;"*")&gt;0)*('分け方の表'!$F$4:$F$23&lt;&gt;"")*'分け方の表'!$I$4:$I$23))))</f>
        <v/>
      </c>
      <c r="Q2670" s="39">
        <f>IF(L2670&lt;&gt;1,"",IF(P2670&gt;=99,"",INDEX('分け方の表'!$G$4:$G$23,P2670)&amp;""))</f>
        <v/>
      </c>
      <c r="R2670" s="39">
        <f>IF(L2670&lt;&gt;1,"",IF((F2670="収入")*(G2670="給与")*(E2670&lt;&gt;"")*(COUNTIFS('分け方の表'!$J$4:$J$13,E2670)&gt;0),INDEX('分け方の表'!$K$4:$K$13,MATCH(E2670,'分け方の表'!$J$4:$J$13,0))&amp;"",IFERROR(INDEX('分け方の表'!$C$4:$C$103,MATCH(F2670&amp;"|"&amp;G2670,'分け方の表'!$D$4:$D$103,0))&amp;"",IFERROR(INDEX('分け方の表'!$C$4:$C$103,MATCH(F2670&amp;"|（ほか全部）",'分け方の表'!$D$4:$D$103,0))&amp;"","未分類"))))</f>
        <v/>
      </c>
      <c r="S2670" s="39">
        <f>IF(L2670&lt;&gt;1,"",IF(N2670=1,"",IF(IF(O2670&gt;0,INDEX('分け方の表'!$N$4:$N$53,O2670)&amp;"","")&lt;&gt;"",IF(INDEX('分け方の表'!$N$4:$N$53,O2670)="（数えない）","",INDEX('分け方の表'!$N$4:$N$53,O2670)&amp;""),IF(I2670&amp;""="1",IF((Q2670&lt;&gt;"")*(D2670&lt;0)*(IFERROR(INDEX('入力'!$E$30:$E$88,MATCH(Q2670,'入力'!$A$30:$A$88,0)),"")="貯める・増やす"),Q2670,""),IF(A2670&amp;""="0","",IF(Q2670&lt;&gt;"",Q2670,R2670))))))</f>
        <v/>
      </c>
      <c r="T2670" s="56">
        <f>IF(S2670="","",IF(IFERROR(INDEX('入力'!$E$30:$E$88,MATCH(S2670,'入力'!$A$30:$A$88,0)),"")="入るお金",D2670,-D2670))</f>
        <v/>
      </c>
      <c r="U2670" s="39">
        <f>IF(L2670="","",IF(L2670&lt;&gt;1,"見出しなど",IF(N2670=1,"重なり",IF(S2670="",IF(O2670&gt;0,"数えない（直した）",IF(I2670&amp;""="1","振替",IF(A2670&amp;""="0","計算対象外","数えない"))),IF(COUNTIFS('入力'!$A$30:$A$88,S2670)=0,"一覧にない費目",IF(O2670&gt;0,"直した",IF(S2670="未分類","未分類","OK")))))))</f>
        <v/>
      </c>
    </row>
    <row r="2671">
      <c r="A2671" s="40" t="n"/>
      <c r="B2671" s="34" t="n"/>
      <c r="C2671" s="35" t="n"/>
      <c r="D2671" s="36" t="n"/>
      <c r="E2671" s="35" t="n"/>
      <c r="F2671" s="35" t="n"/>
      <c r="G2671" s="35" t="n"/>
      <c r="H2671" s="35" t="n"/>
      <c r="I2671" s="40" t="n"/>
      <c r="J2671" s="35" t="n"/>
      <c r="L2671" s="39">
        <f>IF(B2671="","",IFERROR(YEAR(B2671)*0+D2671*0+1,0))</f>
        <v/>
      </c>
      <c r="M2671" s="55">
        <f>IF(L2671&lt;&gt;1,"",IF(O2671&gt;0,IF(INDEX('分け方の表'!$O$4:$O$53,O2671)&lt;&gt;"",DATE(YEAR(INDEX('分け方の表'!$O$4:$O$53,O2671)),MONTH(INDEX('分け方の表'!$O$4:$O$53,O2671)),1),DATE(YEAR(B2671),MONTH(B2671),1)),DATE(YEAR(B2671),MONTH(B2671),1)))</f>
        <v/>
      </c>
      <c r="N2671" s="39">
        <f>IF(L2671&lt;&gt;1,"",IF(J2671="",0,IF(COUNTIFS($J$4:J2671,J2671)&gt;1,1,0)))</f>
        <v/>
      </c>
      <c r="O2671" s="39">
        <f>IF(L2671&lt;&gt;1,"",IF(J2671="",0,IFERROR(MATCH(J2671,'分け方の表'!$M$4:$M$53,0),0)))</f>
        <v/>
      </c>
      <c r="P2671" s="39">
        <f>IF(L2671&lt;&gt;1,"",IF(SUMPRODUCT((COUNTIFS(C2671,"*"&amp;'分け方の表'!$F$4:$F$23&amp;"*")&gt;0)*('分け方の表'!$F$4:$F$23&lt;&gt;"")*'分け方の表'!$I$4:$I$23)=0,99,1+COUNTIFS('分け方の表'!$I$4:$I$23,"&gt;"&amp;SUMPRODUCT((COUNTIFS(C2671,"*"&amp;'分け方の表'!$F$4:$F$23&amp;"*")&gt;0)*('分け方の表'!$F$4:$F$23&lt;&gt;"")*'分け方の表'!$I$4:$I$23))))</f>
        <v/>
      </c>
      <c r="Q2671" s="39">
        <f>IF(L2671&lt;&gt;1,"",IF(P2671&gt;=99,"",INDEX('分け方の表'!$G$4:$G$23,P2671)&amp;""))</f>
        <v/>
      </c>
      <c r="R2671" s="39">
        <f>IF(L2671&lt;&gt;1,"",IF((F2671="収入")*(G2671="給与")*(E2671&lt;&gt;"")*(COUNTIFS('分け方の表'!$J$4:$J$13,E2671)&gt;0),INDEX('分け方の表'!$K$4:$K$13,MATCH(E2671,'分け方の表'!$J$4:$J$13,0))&amp;"",IFERROR(INDEX('分け方の表'!$C$4:$C$103,MATCH(F2671&amp;"|"&amp;G2671,'分け方の表'!$D$4:$D$103,0))&amp;"",IFERROR(INDEX('分け方の表'!$C$4:$C$103,MATCH(F2671&amp;"|（ほか全部）",'分け方の表'!$D$4:$D$103,0))&amp;"","未分類"))))</f>
        <v/>
      </c>
      <c r="S2671" s="39">
        <f>IF(L2671&lt;&gt;1,"",IF(N2671=1,"",IF(IF(O2671&gt;0,INDEX('分け方の表'!$N$4:$N$53,O2671)&amp;"","")&lt;&gt;"",IF(INDEX('分け方の表'!$N$4:$N$53,O2671)="（数えない）","",INDEX('分け方の表'!$N$4:$N$53,O2671)&amp;""),IF(I2671&amp;""="1",IF((Q2671&lt;&gt;"")*(D2671&lt;0)*(IFERROR(INDEX('入力'!$E$30:$E$88,MATCH(Q2671,'入力'!$A$30:$A$88,0)),"")="貯める・増やす"),Q2671,""),IF(A2671&amp;""="0","",IF(Q2671&lt;&gt;"",Q2671,R2671))))))</f>
        <v/>
      </c>
      <c r="T2671" s="56">
        <f>IF(S2671="","",IF(IFERROR(INDEX('入力'!$E$30:$E$88,MATCH(S2671,'入力'!$A$30:$A$88,0)),"")="入るお金",D2671,-D2671))</f>
        <v/>
      </c>
      <c r="U2671" s="39">
        <f>IF(L2671="","",IF(L2671&lt;&gt;1,"見出しなど",IF(N2671=1,"重なり",IF(S2671="",IF(O2671&gt;0,"数えない（直した）",IF(I2671&amp;""="1","振替",IF(A2671&amp;""="0","計算対象外","数えない"))),IF(COUNTIFS('入力'!$A$30:$A$88,S2671)=0,"一覧にない費目",IF(O2671&gt;0,"直した",IF(S2671="未分類","未分類","OK")))))))</f>
        <v/>
      </c>
    </row>
    <row r="2672">
      <c r="A2672" s="40" t="n"/>
      <c r="B2672" s="34" t="n"/>
      <c r="C2672" s="35" t="n"/>
      <c r="D2672" s="36" t="n"/>
      <c r="E2672" s="35" t="n"/>
      <c r="F2672" s="35" t="n"/>
      <c r="G2672" s="35" t="n"/>
      <c r="H2672" s="35" t="n"/>
      <c r="I2672" s="40" t="n"/>
      <c r="J2672" s="35" t="n"/>
      <c r="L2672" s="39">
        <f>IF(B2672="","",IFERROR(YEAR(B2672)*0+D2672*0+1,0))</f>
        <v/>
      </c>
      <c r="M2672" s="55">
        <f>IF(L2672&lt;&gt;1,"",IF(O2672&gt;0,IF(INDEX('分け方の表'!$O$4:$O$53,O2672)&lt;&gt;"",DATE(YEAR(INDEX('分け方の表'!$O$4:$O$53,O2672)),MONTH(INDEX('分け方の表'!$O$4:$O$53,O2672)),1),DATE(YEAR(B2672),MONTH(B2672),1)),DATE(YEAR(B2672),MONTH(B2672),1)))</f>
        <v/>
      </c>
      <c r="N2672" s="39">
        <f>IF(L2672&lt;&gt;1,"",IF(J2672="",0,IF(COUNTIFS($J$4:J2672,J2672)&gt;1,1,0)))</f>
        <v/>
      </c>
      <c r="O2672" s="39">
        <f>IF(L2672&lt;&gt;1,"",IF(J2672="",0,IFERROR(MATCH(J2672,'分け方の表'!$M$4:$M$53,0),0)))</f>
        <v/>
      </c>
      <c r="P2672" s="39">
        <f>IF(L2672&lt;&gt;1,"",IF(SUMPRODUCT((COUNTIFS(C2672,"*"&amp;'分け方の表'!$F$4:$F$23&amp;"*")&gt;0)*('分け方の表'!$F$4:$F$23&lt;&gt;"")*'分け方の表'!$I$4:$I$23)=0,99,1+COUNTIFS('分け方の表'!$I$4:$I$23,"&gt;"&amp;SUMPRODUCT((COUNTIFS(C2672,"*"&amp;'分け方の表'!$F$4:$F$23&amp;"*")&gt;0)*('分け方の表'!$F$4:$F$23&lt;&gt;"")*'分け方の表'!$I$4:$I$23))))</f>
        <v/>
      </c>
      <c r="Q2672" s="39">
        <f>IF(L2672&lt;&gt;1,"",IF(P2672&gt;=99,"",INDEX('分け方の表'!$G$4:$G$23,P2672)&amp;""))</f>
        <v/>
      </c>
      <c r="R2672" s="39">
        <f>IF(L2672&lt;&gt;1,"",IF((F2672="収入")*(G2672="給与")*(E2672&lt;&gt;"")*(COUNTIFS('分け方の表'!$J$4:$J$13,E2672)&gt;0),INDEX('分け方の表'!$K$4:$K$13,MATCH(E2672,'分け方の表'!$J$4:$J$13,0))&amp;"",IFERROR(INDEX('分け方の表'!$C$4:$C$103,MATCH(F2672&amp;"|"&amp;G2672,'分け方の表'!$D$4:$D$103,0))&amp;"",IFERROR(INDEX('分け方の表'!$C$4:$C$103,MATCH(F2672&amp;"|（ほか全部）",'分け方の表'!$D$4:$D$103,0))&amp;"","未分類"))))</f>
        <v/>
      </c>
      <c r="S2672" s="39">
        <f>IF(L2672&lt;&gt;1,"",IF(N2672=1,"",IF(IF(O2672&gt;0,INDEX('分け方の表'!$N$4:$N$53,O2672)&amp;"","")&lt;&gt;"",IF(INDEX('分け方の表'!$N$4:$N$53,O2672)="（数えない）","",INDEX('分け方の表'!$N$4:$N$53,O2672)&amp;""),IF(I2672&amp;""="1",IF((Q2672&lt;&gt;"")*(D2672&lt;0)*(IFERROR(INDEX('入力'!$E$30:$E$88,MATCH(Q2672,'入力'!$A$30:$A$88,0)),"")="貯める・増やす"),Q2672,""),IF(A2672&amp;""="0","",IF(Q2672&lt;&gt;"",Q2672,R2672))))))</f>
        <v/>
      </c>
      <c r="T2672" s="56">
        <f>IF(S2672="","",IF(IFERROR(INDEX('入力'!$E$30:$E$88,MATCH(S2672,'入力'!$A$30:$A$88,0)),"")="入るお金",D2672,-D2672))</f>
        <v/>
      </c>
      <c r="U2672" s="39">
        <f>IF(L2672="","",IF(L2672&lt;&gt;1,"見出しなど",IF(N2672=1,"重なり",IF(S2672="",IF(O2672&gt;0,"数えない（直した）",IF(I2672&amp;""="1","振替",IF(A2672&amp;""="0","計算対象外","数えない"))),IF(COUNTIFS('入力'!$A$30:$A$88,S2672)=0,"一覧にない費目",IF(O2672&gt;0,"直した",IF(S2672="未分類","未分類","OK")))))))</f>
        <v/>
      </c>
    </row>
    <row r="2673">
      <c r="A2673" s="40" t="n"/>
      <c r="B2673" s="34" t="n"/>
      <c r="C2673" s="35" t="n"/>
      <c r="D2673" s="36" t="n"/>
      <c r="E2673" s="35" t="n"/>
      <c r="F2673" s="35" t="n"/>
      <c r="G2673" s="35" t="n"/>
      <c r="H2673" s="35" t="n"/>
      <c r="I2673" s="40" t="n"/>
      <c r="J2673" s="35" t="n"/>
      <c r="L2673" s="39">
        <f>IF(B2673="","",IFERROR(YEAR(B2673)*0+D2673*0+1,0))</f>
        <v/>
      </c>
      <c r="M2673" s="55">
        <f>IF(L2673&lt;&gt;1,"",IF(O2673&gt;0,IF(INDEX('分け方の表'!$O$4:$O$53,O2673)&lt;&gt;"",DATE(YEAR(INDEX('分け方の表'!$O$4:$O$53,O2673)),MONTH(INDEX('分け方の表'!$O$4:$O$53,O2673)),1),DATE(YEAR(B2673),MONTH(B2673),1)),DATE(YEAR(B2673),MONTH(B2673),1)))</f>
        <v/>
      </c>
      <c r="N2673" s="39">
        <f>IF(L2673&lt;&gt;1,"",IF(J2673="",0,IF(COUNTIFS($J$4:J2673,J2673)&gt;1,1,0)))</f>
        <v/>
      </c>
      <c r="O2673" s="39">
        <f>IF(L2673&lt;&gt;1,"",IF(J2673="",0,IFERROR(MATCH(J2673,'分け方の表'!$M$4:$M$53,0),0)))</f>
        <v/>
      </c>
      <c r="P2673" s="39">
        <f>IF(L2673&lt;&gt;1,"",IF(SUMPRODUCT((COUNTIFS(C2673,"*"&amp;'分け方の表'!$F$4:$F$23&amp;"*")&gt;0)*('分け方の表'!$F$4:$F$23&lt;&gt;"")*'分け方の表'!$I$4:$I$23)=0,99,1+COUNTIFS('分け方の表'!$I$4:$I$23,"&gt;"&amp;SUMPRODUCT((COUNTIFS(C2673,"*"&amp;'分け方の表'!$F$4:$F$23&amp;"*")&gt;0)*('分け方の表'!$F$4:$F$23&lt;&gt;"")*'分け方の表'!$I$4:$I$23))))</f>
        <v/>
      </c>
      <c r="Q2673" s="39">
        <f>IF(L2673&lt;&gt;1,"",IF(P2673&gt;=99,"",INDEX('分け方の表'!$G$4:$G$23,P2673)&amp;""))</f>
        <v/>
      </c>
      <c r="R2673" s="39">
        <f>IF(L2673&lt;&gt;1,"",IF((F2673="収入")*(G2673="給与")*(E2673&lt;&gt;"")*(COUNTIFS('分け方の表'!$J$4:$J$13,E2673)&gt;0),INDEX('分け方の表'!$K$4:$K$13,MATCH(E2673,'分け方の表'!$J$4:$J$13,0))&amp;"",IFERROR(INDEX('分け方の表'!$C$4:$C$103,MATCH(F2673&amp;"|"&amp;G2673,'分け方の表'!$D$4:$D$103,0))&amp;"",IFERROR(INDEX('分け方の表'!$C$4:$C$103,MATCH(F2673&amp;"|（ほか全部）",'分け方の表'!$D$4:$D$103,0))&amp;"","未分類"))))</f>
        <v/>
      </c>
      <c r="S2673" s="39">
        <f>IF(L2673&lt;&gt;1,"",IF(N2673=1,"",IF(IF(O2673&gt;0,INDEX('分け方の表'!$N$4:$N$53,O2673)&amp;"","")&lt;&gt;"",IF(INDEX('分け方の表'!$N$4:$N$53,O2673)="（数えない）","",INDEX('分け方の表'!$N$4:$N$53,O2673)&amp;""),IF(I2673&amp;""="1",IF((Q2673&lt;&gt;"")*(D2673&lt;0)*(IFERROR(INDEX('入力'!$E$30:$E$88,MATCH(Q2673,'入力'!$A$30:$A$88,0)),"")="貯める・増やす"),Q2673,""),IF(A2673&amp;""="0","",IF(Q2673&lt;&gt;"",Q2673,R2673))))))</f>
        <v/>
      </c>
      <c r="T2673" s="56">
        <f>IF(S2673="","",IF(IFERROR(INDEX('入力'!$E$30:$E$88,MATCH(S2673,'入力'!$A$30:$A$88,0)),"")="入るお金",D2673,-D2673))</f>
        <v/>
      </c>
      <c r="U2673" s="39">
        <f>IF(L2673="","",IF(L2673&lt;&gt;1,"見出しなど",IF(N2673=1,"重なり",IF(S2673="",IF(O2673&gt;0,"数えない（直した）",IF(I2673&amp;""="1","振替",IF(A2673&amp;""="0","計算対象外","数えない"))),IF(COUNTIFS('入力'!$A$30:$A$88,S2673)=0,"一覧にない費目",IF(O2673&gt;0,"直した",IF(S2673="未分類","未分類","OK")))))))</f>
        <v/>
      </c>
    </row>
    <row r="2674">
      <c r="A2674" s="40" t="n"/>
      <c r="B2674" s="34" t="n"/>
      <c r="C2674" s="35" t="n"/>
      <c r="D2674" s="36" t="n"/>
      <c r="E2674" s="35" t="n"/>
      <c r="F2674" s="35" t="n"/>
      <c r="G2674" s="35" t="n"/>
      <c r="H2674" s="35" t="n"/>
      <c r="I2674" s="40" t="n"/>
      <c r="J2674" s="35" t="n"/>
      <c r="L2674" s="39">
        <f>IF(B2674="","",IFERROR(YEAR(B2674)*0+D2674*0+1,0))</f>
        <v/>
      </c>
      <c r="M2674" s="55">
        <f>IF(L2674&lt;&gt;1,"",IF(O2674&gt;0,IF(INDEX('分け方の表'!$O$4:$O$53,O2674)&lt;&gt;"",DATE(YEAR(INDEX('分け方の表'!$O$4:$O$53,O2674)),MONTH(INDEX('分け方の表'!$O$4:$O$53,O2674)),1),DATE(YEAR(B2674),MONTH(B2674),1)),DATE(YEAR(B2674),MONTH(B2674),1)))</f>
        <v/>
      </c>
      <c r="N2674" s="39">
        <f>IF(L2674&lt;&gt;1,"",IF(J2674="",0,IF(COUNTIFS($J$4:J2674,J2674)&gt;1,1,0)))</f>
        <v/>
      </c>
      <c r="O2674" s="39">
        <f>IF(L2674&lt;&gt;1,"",IF(J2674="",0,IFERROR(MATCH(J2674,'分け方の表'!$M$4:$M$53,0),0)))</f>
        <v/>
      </c>
      <c r="P2674" s="39">
        <f>IF(L2674&lt;&gt;1,"",IF(SUMPRODUCT((COUNTIFS(C2674,"*"&amp;'分け方の表'!$F$4:$F$23&amp;"*")&gt;0)*('分け方の表'!$F$4:$F$23&lt;&gt;"")*'分け方の表'!$I$4:$I$23)=0,99,1+COUNTIFS('分け方の表'!$I$4:$I$23,"&gt;"&amp;SUMPRODUCT((COUNTIFS(C2674,"*"&amp;'分け方の表'!$F$4:$F$23&amp;"*")&gt;0)*('分け方の表'!$F$4:$F$23&lt;&gt;"")*'分け方の表'!$I$4:$I$23))))</f>
        <v/>
      </c>
      <c r="Q2674" s="39">
        <f>IF(L2674&lt;&gt;1,"",IF(P2674&gt;=99,"",INDEX('分け方の表'!$G$4:$G$23,P2674)&amp;""))</f>
        <v/>
      </c>
      <c r="R2674" s="39">
        <f>IF(L2674&lt;&gt;1,"",IF((F2674="収入")*(G2674="給与")*(E2674&lt;&gt;"")*(COUNTIFS('分け方の表'!$J$4:$J$13,E2674)&gt;0),INDEX('分け方の表'!$K$4:$K$13,MATCH(E2674,'分け方の表'!$J$4:$J$13,0))&amp;"",IFERROR(INDEX('分け方の表'!$C$4:$C$103,MATCH(F2674&amp;"|"&amp;G2674,'分け方の表'!$D$4:$D$103,0))&amp;"",IFERROR(INDEX('分け方の表'!$C$4:$C$103,MATCH(F2674&amp;"|（ほか全部）",'分け方の表'!$D$4:$D$103,0))&amp;"","未分類"))))</f>
        <v/>
      </c>
      <c r="S2674" s="39">
        <f>IF(L2674&lt;&gt;1,"",IF(N2674=1,"",IF(IF(O2674&gt;0,INDEX('分け方の表'!$N$4:$N$53,O2674)&amp;"","")&lt;&gt;"",IF(INDEX('分け方の表'!$N$4:$N$53,O2674)="（数えない）","",INDEX('分け方の表'!$N$4:$N$53,O2674)&amp;""),IF(I2674&amp;""="1",IF((Q2674&lt;&gt;"")*(D2674&lt;0)*(IFERROR(INDEX('入力'!$E$30:$E$88,MATCH(Q2674,'入力'!$A$30:$A$88,0)),"")="貯める・増やす"),Q2674,""),IF(A2674&amp;""="0","",IF(Q2674&lt;&gt;"",Q2674,R2674))))))</f>
        <v/>
      </c>
      <c r="T2674" s="56">
        <f>IF(S2674="","",IF(IFERROR(INDEX('入力'!$E$30:$E$88,MATCH(S2674,'入力'!$A$30:$A$88,0)),"")="入るお金",D2674,-D2674))</f>
        <v/>
      </c>
      <c r="U2674" s="39">
        <f>IF(L2674="","",IF(L2674&lt;&gt;1,"見出しなど",IF(N2674=1,"重なり",IF(S2674="",IF(O2674&gt;0,"数えない（直した）",IF(I2674&amp;""="1","振替",IF(A2674&amp;""="0","計算対象外","数えない"))),IF(COUNTIFS('入力'!$A$30:$A$88,S2674)=0,"一覧にない費目",IF(O2674&gt;0,"直した",IF(S2674="未分類","未分類","OK")))))))</f>
        <v/>
      </c>
    </row>
    <row r="2675">
      <c r="A2675" s="40" t="n"/>
      <c r="B2675" s="34" t="n"/>
      <c r="C2675" s="35" t="n"/>
      <c r="D2675" s="36" t="n"/>
      <c r="E2675" s="35" t="n"/>
      <c r="F2675" s="35" t="n"/>
      <c r="G2675" s="35" t="n"/>
      <c r="H2675" s="35" t="n"/>
      <c r="I2675" s="40" t="n"/>
      <c r="J2675" s="35" t="n"/>
      <c r="L2675" s="39">
        <f>IF(B2675="","",IFERROR(YEAR(B2675)*0+D2675*0+1,0))</f>
        <v/>
      </c>
      <c r="M2675" s="55">
        <f>IF(L2675&lt;&gt;1,"",IF(O2675&gt;0,IF(INDEX('分け方の表'!$O$4:$O$53,O2675)&lt;&gt;"",DATE(YEAR(INDEX('分け方の表'!$O$4:$O$53,O2675)),MONTH(INDEX('分け方の表'!$O$4:$O$53,O2675)),1),DATE(YEAR(B2675),MONTH(B2675),1)),DATE(YEAR(B2675),MONTH(B2675),1)))</f>
        <v/>
      </c>
      <c r="N2675" s="39">
        <f>IF(L2675&lt;&gt;1,"",IF(J2675="",0,IF(COUNTIFS($J$4:J2675,J2675)&gt;1,1,0)))</f>
        <v/>
      </c>
      <c r="O2675" s="39">
        <f>IF(L2675&lt;&gt;1,"",IF(J2675="",0,IFERROR(MATCH(J2675,'分け方の表'!$M$4:$M$53,0),0)))</f>
        <v/>
      </c>
      <c r="P2675" s="39">
        <f>IF(L2675&lt;&gt;1,"",IF(SUMPRODUCT((COUNTIFS(C2675,"*"&amp;'分け方の表'!$F$4:$F$23&amp;"*")&gt;0)*('分け方の表'!$F$4:$F$23&lt;&gt;"")*'分け方の表'!$I$4:$I$23)=0,99,1+COUNTIFS('分け方の表'!$I$4:$I$23,"&gt;"&amp;SUMPRODUCT((COUNTIFS(C2675,"*"&amp;'分け方の表'!$F$4:$F$23&amp;"*")&gt;0)*('分け方の表'!$F$4:$F$23&lt;&gt;"")*'分け方の表'!$I$4:$I$23))))</f>
        <v/>
      </c>
      <c r="Q2675" s="39">
        <f>IF(L2675&lt;&gt;1,"",IF(P2675&gt;=99,"",INDEX('分け方の表'!$G$4:$G$23,P2675)&amp;""))</f>
        <v/>
      </c>
      <c r="R2675" s="39">
        <f>IF(L2675&lt;&gt;1,"",IF((F2675="収入")*(G2675="給与")*(E2675&lt;&gt;"")*(COUNTIFS('分け方の表'!$J$4:$J$13,E2675)&gt;0),INDEX('分け方の表'!$K$4:$K$13,MATCH(E2675,'分け方の表'!$J$4:$J$13,0))&amp;"",IFERROR(INDEX('分け方の表'!$C$4:$C$103,MATCH(F2675&amp;"|"&amp;G2675,'分け方の表'!$D$4:$D$103,0))&amp;"",IFERROR(INDEX('分け方の表'!$C$4:$C$103,MATCH(F2675&amp;"|（ほか全部）",'分け方の表'!$D$4:$D$103,0))&amp;"","未分類"))))</f>
        <v/>
      </c>
      <c r="S2675" s="39">
        <f>IF(L2675&lt;&gt;1,"",IF(N2675=1,"",IF(IF(O2675&gt;0,INDEX('分け方の表'!$N$4:$N$53,O2675)&amp;"","")&lt;&gt;"",IF(INDEX('分け方の表'!$N$4:$N$53,O2675)="（数えない）","",INDEX('分け方の表'!$N$4:$N$53,O2675)&amp;""),IF(I2675&amp;""="1",IF((Q2675&lt;&gt;"")*(D2675&lt;0)*(IFERROR(INDEX('入力'!$E$30:$E$88,MATCH(Q2675,'入力'!$A$30:$A$88,0)),"")="貯める・増やす"),Q2675,""),IF(A2675&amp;""="0","",IF(Q2675&lt;&gt;"",Q2675,R2675))))))</f>
        <v/>
      </c>
      <c r="T2675" s="56">
        <f>IF(S2675="","",IF(IFERROR(INDEX('入力'!$E$30:$E$88,MATCH(S2675,'入力'!$A$30:$A$88,0)),"")="入るお金",D2675,-D2675))</f>
        <v/>
      </c>
      <c r="U2675" s="39">
        <f>IF(L2675="","",IF(L2675&lt;&gt;1,"見出しなど",IF(N2675=1,"重なり",IF(S2675="",IF(O2675&gt;0,"数えない（直した）",IF(I2675&amp;""="1","振替",IF(A2675&amp;""="0","計算対象外","数えない"))),IF(COUNTIFS('入力'!$A$30:$A$88,S2675)=0,"一覧にない費目",IF(O2675&gt;0,"直した",IF(S2675="未分類","未分類","OK")))))))</f>
        <v/>
      </c>
    </row>
    <row r="2676">
      <c r="A2676" s="40" t="n"/>
      <c r="B2676" s="34" t="n"/>
      <c r="C2676" s="35" t="n"/>
      <c r="D2676" s="36" t="n"/>
      <c r="E2676" s="35" t="n"/>
      <c r="F2676" s="35" t="n"/>
      <c r="G2676" s="35" t="n"/>
      <c r="H2676" s="35" t="n"/>
      <c r="I2676" s="40" t="n"/>
      <c r="J2676" s="35" t="n"/>
      <c r="L2676" s="39">
        <f>IF(B2676="","",IFERROR(YEAR(B2676)*0+D2676*0+1,0))</f>
        <v/>
      </c>
      <c r="M2676" s="55">
        <f>IF(L2676&lt;&gt;1,"",IF(O2676&gt;0,IF(INDEX('分け方の表'!$O$4:$O$53,O2676)&lt;&gt;"",DATE(YEAR(INDEX('分け方の表'!$O$4:$O$53,O2676)),MONTH(INDEX('分け方の表'!$O$4:$O$53,O2676)),1),DATE(YEAR(B2676),MONTH(B2676),1)),DATE(YEAR(B2676),MONTH(B2676),1)))</f>
        <v/>
      </c>
      <c r="N2676" s="39">
        <f>IF(L2676&lt;&gt;1,"",IF(J2676="",0,IF(COUNTIFS($J$4:J2676,J2676)&gt;1,1,0)))</f>
        <v/>
      </c>
      <c r="O2676" s="39">
        <f>IF(L2676&lt;&gt;1,"",IF(J2676="",0,IFERROR(MATCH(J2676,'分け方の表'!$M$4:$M$53,0),0)))</f>
        <v/>
      </c>
      <c r="P2676" s="39">
        <f>IF(L2676&lt;&gt;1,"",IF(SUMPRODUCT((COUNTIFS(C2676,"*"&amp;'分け方の表'!$F$4:$F$23&amp;"*")&gt;0)*('分け方の表'!$F$4:$F$23&lt;&gt;"")*'分け方の表'!$I$4:$I$23)=0,99,1+COUNTIFS('分け方の表'!$I$4:$I$23,"&gt;"&amp;SUMPRODUCT((COUNTIFS(C2676,"*"&amp;'分け方の表'!$F$4:$F$23&amp;"*")&gt;0)*('分け方の表'!$F$4:$F$23&lt;&gt;"")*'分け方の表'!$I$4:$I$23))))</f>
        <v/>
      </c>
      <c r="Q2676" s="39">
        <f>IF(L2676&lt;&gt;1,"",IF(P2676&gt;=99,"",INDEX('分け方の表'!$G$4:$G$23,P2676)&amp;""))</f>
        <v/>
      </c>
      <c r="R2676" s="39">
        <f>IF(L2676&lt;&gt;1,"",IF((F2676="収入")*(G2676="給与")*(E2676&lt;&gt;"")*(COUNTIFS('分け方の表'!$J$4:$J$13,E2676)&gt;0),INDEX('分け方の表'!$K$4:$K$13,MATCH(E2676,'分け方の表'!$J$4:$J$13,0))&amp;"",IFERROR(INDEX('分け方の表'!$C$4:$C$103,MATCH(F2676&amp;"|"&amp;G2676,'分け方の表'!$D$4:$D$103,0))&amp;"",IFERROR(INDEX('分け方の表'!$C$4:$C$103,MATCH(F2676&amp;"|（ほか全部）",'分け方の表'!$D$4:$D$103,0))&amp;"","未分類"))))</f>
        <v/>
      </c>
      <c r="S2676" s="39">
        <f>IF(L2676&lt;&gt;1,"",IF(N2676=1,"",IF(IF(O2676&gt;0,INDEX('分け方の表'!$N$4:$N$53,O2676)&amp;"","")&lt;&gt;"",IF(INDEX('分け方の表'!$N$4:$N$53,O2676)="（数えない）","",INDEX('分け方の表'!$N$4:$N$53,O2676)&amp;""),IF(I2676&amp;""="1",IF((Q2676&lt;&gt;"")*(D2676&lt;0)*(IFERROR(INDEX('入力'!$E$30:$E$88,MATCH(Q2676,'入力'!$A$30:$A$88,0)),"")="貯める・増やす"),Q2676,""),IF(A2676&amp;""="0","",IF(Q2676&lt;&gt;"",Q2676,R2676))))))</f>
        <v/>
      </c>
      <c r="T2676" s="56">
        <f>IF(S2676="","",IF(IFERROR(INDEX('入力'!$E$30:$E$88,MATCH(S2676,'入力'!$A$30:$A$88,0)),"")="入るお金",D2676,-D2676))</f>
        <v/>
      </c>
      <c r="U2676" s="39">
        <f>IF(L2676="","",IF(L2676&lt;&gt;1,"見出しなど",IF(N2676=1,"重なり",IF(S2676="",IF(O2676&gt;0,"数えない（直した）",IF(I2676&amp;""="1","振替",IF(A2676&amp;""="0","計算対象外","数えない"))),IF(COUNTIFS('入力'!$A$30:$A$88,S2676)=0,"一覧にない費目",IF(O2676&gt;0,"直した",IF(S2676="未分類","未分類","OK")))))))</f>
        <v/>
      </c>
    </row>
    <row r="2677">
      <c r="A2677" s="40" t="n"/>
      <c r="B2677" s="34" t="n"/>
      <c r="C2677" s="35" t="n"/>
      <c r="D2677" s="36" t="n"/>
      <c r="E2677" s="35" t="n"/>
      <c r="F2677" s="35" t="n"/>
      <c r="G2677" s="35" t="n"/>
      <c r="H2677" s="35" t="n"/>
      <c r="I2677" s="40" t="n"/>
      <c r="J2677" s="35" t="n"/>
      <c r="L2677" s="39">
        <f>IF(B2677="","",IFERROR(YEAR(B2677)*0+D2677*0+1,0))</f>
        <v/>
      </c>
      <c r="M2677" s="55">
        <f>IF(L2677&lt;&gt;1,"",IF(O2677&gt;0,IF(INDEX('分け方の表'!$O$4:$O$53,O2677)&lt;&gt;"",DATE(YEAR(INDEX('分け方の表'!$O$4:$O$53,O2677)),MONTH(INDEX('分け方の表'!$O$4:$O$53,O2677)),1),DATE(YEAR(B2677),MONTH(B2677),1)),DATE(YEAR(B2677),MONTH(B2677),1)))</f>
        <v/>
      </c>
      <c r="N2677" s="39">
        <f>IF(L2677&lt;&gt;1,"",IF(J2677="",0,IF(COUNTIFS($J$4:J2677,J2677)&gt;1,1,0)))</f>
        <v/>
      </c>
      <c r="O2677" s="39">
        <f>IF(L2677&lt;&gt;1,"",IF(J2677="",0,IFERROR(MATCH(J2677,'分け方の表'!$M$4:$M$53,0),0)))</f>
        <v/>
      </c>
      <c r="P2677" s="39">
        <f>IF(L2677&lt;&gt;1,"",IF(SUMPRODUCT((COUNTIFS(C2677,"*"&amp;'分け方の表'!$F$4:$F$23&amp;"*")&gt;0)*('分け方の表'!$F$4:$F$23&lt;&gt;"")*'分け方の表'!$I$4:$I$23)=0,99,1+COUNTIFS('分け方の表'!$I$4:$I$23,"&gt;"&amp;SUMPRODUCT((COUNTIFS(C2677,"*"&amp;'分け方の表'!$F$4:$F$23&amp;"*")&gt;0)*('分け方の表'!$F$4:$F$23&lt;&gt;"")*'分け方の表'!$I$4:$I$23))))</f>
        <v/>
      </c>
      <c r="Q2677" s="39">
        <f>IF(L2677&lt;&gt;1,"",IF(P2677&gt;=99,"",INDEX('分け方の表'!$G$4:$G$23,P2677)&amp;""))</f>
        <v/>
      </c>
      <c r="R2677" s="39">
        <f>IF(L2677&lt;&gt;1,"",IF((F2677="収入")*(G2677="給与")*(E2677&lt;&gt;"")*(COUNTIFS('分け方の表'!$J$4:$J$13,E2677)&gt;0),INDEX('分け方の表'!$K$4:$K$13,MATCH(E2677,'分け方の表'!$J$4:$J$13,0))&amp;"",IFERROR(INDEX('分け方の表'!$C$4:$C$103,MATCH(F2677&amp;"|"&amp;G2677,'分け方の表'!$D$4:$D$103,0))&amp;"",IFERROR(INDEX('分け方の表'!$C$4:$C$103,MATCH(F2677&amp;"|（ほか全部）",'分け方の表'!$D$4:$D$103,0))&amp;"","未分類"))))</f>
        <v/>
      </c>
      <c r="S2677" s="39">
        <f>IF(L2677&lt;&gt;1,"",IF(N2677=1,"",IF(IF(O2677&gt;0,INDEX('分け方の表'!$N$4:$N$53,O2677)&amp;"","")&lt;&gt;"",IF(INDEX('分け方の表'!$N$4:$N$53,O2677)="（数えない）","",INDEX('分け方の表'!$N$4:$N$53,O2677)&amp;""),IF(I2677&amp;""="1",IF((Q2677&lt;&gt;"")*(D2677&lt;0)*(IFERROR(INDEX('入力'!$E$30:$E$88,MATCH(Q2677,'入力'!$A$30:$A$88,0)),"")="貯める・増やす"),Q2677,""),IF(A2677&amp;""="0","",IF(Q2677&lt;&gt;"",Q2677,R2677))))))</f>
        <v/>
      </c>
      <c r="T2677" s="56">
        <f>IF(S2677="","",IF(IFERROR(INDEX('入力'!$E$30:$E$88,MATCH(S2677,'入力'!$A$30:$A$88,0)),"")="入るお金",D2677,-D2677))</f>
        <v/>
      </c>
      <c r="U2677" s="39">
        <f>IF(L2677="","",IF(L2677&lt;&gt;1,"見出しなど",IF(N2677=1,"重なり",IF(S2677="",IF(O2677&gt;0,"数えない（直した）",IF(I2677&amp;""="1","振替",IF(A2677&amp;""="0","計算対象外","数えない"))),IF(COUNTIFS('入力'!$A$30:$A$88,S2677)=0,"一覧にない費目",IF(O2677&gt;0,"直した",IF(S2677="未分類","未分類","OK")))))))</f>
        <v/>
      </c>
    </row>
    <row r="2678">
      <c r="A2678" s="40" t="n"/>
      <c r="B2678" s="34" t="n"/>
      <c r="C2678" s="35" t="n"/>
      <c r="D2678" s="36" t="n"/>
      <c r="E2678" s="35" t="n"/>
      <c r="F2678" s="35" t="n"/>
      <c r="G2678" s="35" t="n"/>
      <c r="H2678" s="35" t="n"/>
      <c r="I2678" s="40" t="n"/>
      <c r="J2678" s="35" t="n"/>
      <c r="L2678" s="39">
        <f>IF(B2678="","",IFERROR(YEAR(B2678)*0+D2678*0+1,0))</f>
        <v/>
      </c>
      <c r="M2678" s="55">
        <f>IF(L2678&lt;&gt;1,"",IF(O2678&gt;0,IF(INDEX('分け方の表'!$O$4:$O$53,O2678)&lt;&gt;"",DATE(YEAR(INDEX('分け方の表'!$O$4:$O$53,O2678)),MONTH(INDEX('分け方の表'!$O$4:$O$53,O2678)),1),DATE(YEAR(B2678),MONTH(B2678),1)),DATE(YEAR(B2678),MONTH(B2678),1)))</f>
        <v/>
      </c>
      <c r="N2678" s="39">
        <f>IF(L2678&lt;&gt;1,"",IF(J2678="",0,IF(COUNTIFS($J$4:J2678,J2678)&gt;1,1,0)))</f>
        <v/>
      </c>
      <c r="O2678" s="39">
        <f>IF(L2678&lt;&gt;1,"",IF(J2678="",0,IFERROR(MATCH(J2678,'分け方の表'!$M$4:$M$53,0),0)))</f>
        <v/>
      </c>
      <c r="P2678" s="39">
        <f>IF(L2678&lt;&gt;1,"",IF(SUMPRODUCT((COUNTIFS(C2678,"*"&amp;'分け方の表'!$F$4:$F$23&amp;"*")&gt;0)*('分け方の表'!$F$4:$F$23&lt;&gt;"")*'分け方の表'!$I$4:$I$23)=0,99,1+COUNTIFS('分け方の表'!$I$4:$I$23,"&gt;"&amp;SUMPRODUCT((COUNTIFS(C2678,"*"&amp;'分け方の表'!$F$4:$F$23&amp;"*")&gt;0)*('分け方の表'!$F$4:$F$23&lt;&gt;"")*'分け方の表'!$I$4:$I$23))))</f>
        <v/>
      </c>
      <c r="Q2678" s="39">
        <f>IF(L2678&lt;&gt;1,"",IF(P2678&gt;=99,"",INDEX('分け方の表'!$G$4:$G$23,P2678)&amp;""))</f>
        <v/>
      </c>
      <c r="R2678" s="39">
        <f>IF(L2678&lt;&gt;1,"",IF((F2678="収入")*(G2678="給与")*(E2678&lt;&gt;"")*(COUNTIFS('分け方の表'!$J$4:$J$13,E2678)&gt;0),INDEX('分け方の表'!$K$4:$K$13,MATCH(E2678,'分け方の表'!$J$4:$J$13,0))&amp;"",IFERROR(INDEX('分け方の表'!$C$4:$C$103,MATCH(F2678&amp;"|"&amp;G2678,'分け方の表'!$D$4:$D$103,0))&amp;"",IFERROR(INDEX('分け方の表'!$C$4:$C$103,MATCH(F2678&amp;"|（ほか全部）",'分け方の表'!$D$4:$D$103,0))&amp;"","未分類"))))</f>
        <v/>
      </c>
      <c r="S2678" s="39">
        <f>IF(L2678&lt;&gt;1,"",IF(N2678=1,"",IF(IF(O2678&gt;0,INDEX('分け方の表'!$N$4:$N$53,O2678)&amp;"","")&lt;&gt;"",IF(INDEX('分け方の表'!$N$4:$N$53,O2678)="（数えない）","",INDEX('分け方の表'!$N$4:$N$53,O2678)&amp;""),IF(I2678&amp;""="1",IF((Q2678&lt;&gt;"")*(D2678&lt;0)*(IFERROR(INDEX('入力'!$E$30:$E$88,MATCH(Q2678,'入力'!$A$30:$A$88,0)),"")="貯める・増やす"),Q2678,""),IF(A2678&amp;""="0","",IF(Q2678&lt;&gt;"",Q2678,R2678))))))</f>
        <v/>
      </c>
      <c r="T2678" s="56">
        <f>IF(S2678="","",IF(IFERROR(INDEX('入力'!$E$30:$E$88,MATCH(S2678,'入力'!$A$30:$A$88,0)),"")="入るお金",D2678,-D2678))</f>
        <v/>
      </c>
      <c r="U2678" s="39">
        <f>IF(L2678="","",IF(L2678&lt;&gt;1,"見出しなど",IF(N2678=1,"重なり",IF(S2678="",IF(O2678&gt;0,"数えない（直した）",IF(I2678&amp;""="1","振替",IF(A2678&amp;""="0","計算対象外","数えない"))),IF(COUNTIFS('入力'!$A$30:$A$88,S2678)=0,"一覧にない費目",IF(O2678&gt;0,"直した",IF(S2678="未分類","未分類","OK")))))))</f>
        <v/>
      </c>
    </row>
    <row r="2679">
      <c r="A2679" s="40" t="n"/>
      <c r="B2679" s="34" t="n"/>
      <c r="C2679" s="35" t="n"/>
      <c r="D2679" s="36" t="n"/>
      <c r="E2679" s="35" t="n"/>
      <c r="F2679" s="35" t="n"/>
      <c r="G2679" s="35" t="n"/>
      <c r="H2679" s="35" t="n"/>
      <c r="I2679" s="40" t="n"/>
      <c r="J2679" s="35" t="n"/>
      <c r="L2679" s="39">
        <f>IF(B2679="","",IFERROR(YEAR(B2679)*0+D2679*0+1,0))</f>
        <v/>
      </c>
      <c r="M2679" s="55">
        <f>IF(L2679&lt;&gt;1,"",IF(O2679&gt;0,IF(INDEX('分け方の表'!$O$4:$O$53,O2679)&lt;&gt;"",DATE(YEAR(INDEX('分け方の表'!$O$4:$O$53,O2679)),MONTH(INDEX('分け方の表'!$O$4:$O$53,O2679)),1),DATE(YEAR(B2679),MONTH(B2679),1)),DATE(YEAR(B2679),MONTH(B2679),1)))</f>
        <v/>
      </c>
      <c r="N2679" s="39">
        <f>IF(L2679&lt;&gt;1,"",IF(J2679="",0,IF(COUNTIFS($J$4:J2679,J2679)&gt;1,1,0)))</f>
        <v/>
      </c>
      <c r="O2679" s="39">
        <f>IF(L2679&lt;&gt;1,"",IF(J2679="",0,IFERROR(MATCH(J2679,'分け方の表'!$M$4:$M$53,0),0)))</f>
        <v/>
      </c>
      <c r="P2679" s="39">
        <f>IF(L2679&lt;&gt;1,"",IF(SUMPRODUCT((COUNTIFS(C2679,"*"&amp;'分け方の表'!$F$4:$F$23&amp;"*")&gt;0)*('分け方の表'!$F$4:$F$23&lt;&gt;"")*'分け方の表'!$I$4:$I$23)=0,99,1+COUNTIFS('分け方の表'!$I$4:$I$23,"&gt;"&amp;SUMPRODUCT((COUNTIFS(C2679,"*"&amp;'分け方の表'!$F$4:$F$23&amp;"*")&gt;0)*('分け方の表'!$F$4:$F$23&lt;&gt;"")*'分け方の表'!$I$4:$I$23))))</f>
        <v/>
      </c>
      <c r="Q2679" s="39">
        <f>IF(L2679&lt;&gt;1,"",IF(P2679&gt;=99,"",INDEX('分け方の表'!$G$4:$G$23,P2679)&amp;""))</f>
        <v/>
      </c>
      <c r="R2679" s="39">
        <f>IF(L2679&lt;&gt;1,"",IF((F2679="収入")*(G2679="給与")*(E2679&lt;&gt;"")*(COUNTIFS('分け方の表'!$J$4:$J$13,E2679)&gt;0),INDEX('分け方の表'!$K$4:$K$13,MATCH(E2679,'分け方の表'!$J$4:$J$13,0))&amp;"",IFERROR(INDEX('分け方の表'!$C$4:$C$103,MATCH(F2679&amp;"|"&amp;G2679,'分け方の表'!$D$4:$D$103,0))&amp;"",IFERROR(INDEX('分け方の表'!$C$4:$C$103,MATCH(F2679&amp;"|（ほか全部）",'分け方の表'!$D$4:$D$103,0))&amp;"","未分類"))))</f>
        <v/>
      </c>
      <c r="S2679" s="39">
        <f>IF(L2679&lt;&gt;1,"",IF(N2679=1,"",IF(IF(O2679&gt;0,INDEX('分け方の表'!$N$4:$N$53,O2679)&amp;"","")&lt;&gt;"",IF(INDEX('分け方の表'!$N$4:$N$53,O2679)="（数えない）","",INDEX('分け方の表'!$N$4:$N$53,O2679)&amp;""),IF(I2679&amp;""="1",IF((Q2679&lt;&gt;"")*(D2679&lt;0)*(IFERROR(INDEX('入力'!$E$30:$E$88,MATCH(Q2679,'入力'!$A$30:$A$88,0)),"")="貯める・増やす"),Q2679,""),IF(A2679&amp;""="0","",IF(Q2679&lt;&gt;"",Q2679,R2679))))))</f>
        <v/>
      </c>
      <c r="T2679" s="56">
        <f>IF(S2679="","",IF(IFERROR(INDEX('入力'!$E$30:$E$88,MATCH(S2679,'入力'!$A$30:$A$88,0)),"")="入るお金",D2679,-D2679))</f>
        <v/>
      </c>
      <c r="U2679" s="39">
        <f>IF(L2679="","",IF(L2679&lt;&gt;1,"見出しなど",IF(N2679=1,"重なり",IF(S2679="",IF(O2679&gt;0,"数えない（直した）",IF(I2679&amp;""="1","振替",IF(A2679&amp;""="0","計算対象外","数えない"))),IF(COUNTIFS('入力'!$A$30:$A$88,S2679)=0,"一覧にない費目",IF(O2679&gt;0,"直した",IF(S2679="未分類","未分類","OK")))))))</f>
        <v/>
      </c>
    </row>
    <row r="2680">
      <c r="A2680" s="40" t="n"/>
      <c r="B2680" s="34" t="n"/>
      <c r="C2680" s="35" t="n"/>
      <c r="D2680" s="36" t="n"/>
      <c r="E2680" s="35" t="n"/>
      <c r="F2680" s="35" t="n"/>
      <c r="G2680" s="35" t="n"/>
      <c r="H2680" s="35" t="n"/>
      <c r="I2680" s="40" t="n"/>
      <c r="J2680" s="35" t="n"/>
      <c r="L2680" s="39">
        <f>IF(B2680="","",IFERROR(YEAR(B2680)*0+D2680*0+1,0))</f>
        <v/>
      </c>
      <c r="M2680" s="55">
        <f>IF(L2680&lt;&gt;1,"",IF(O2680&gt;0,IF(INDEX('分け方の表'!$O$4:$O$53,O2680)&lt;&gt;"",DATE(YEAR(INDEX('分け方の表'!$O$4:$O$53,O2680)),MONTH(INDEX('分け方の表'!$O$4:$O$53,O2680)),1),DATE(YEAR(B2680),MONTH(B2680),1)),DATE(YEAR(B2680),MONTH(B2680),1)))</f>
        <v/>
      </c>
      <c r="N2680" s="39">
        <f>IF(L2680&lt;&gt;1,"",IF(J2680="",0,IF(COUNTIFS($J$4:J2680,J2680)&gt;1,1,0)))</f>
        <v/>
      </c>
      <c r="O2680" s="39">
        <f>IF(L2680&lt;&gt;1,"",IF(J2680="",0,IFERROR(MATCH(J2680,'分け方の表'!$M$4:$M$53,0),0)))</f>
        <v/>
      </c>
      <c r="P2680" s="39">
        <f>IF(L2680&lt;&gt;1,"",IF(SUMPRODUCT((COUNTIFS(C2680,"*"&amp;'分け方の表'!$F$4:$F$23&amp;"*")&gt;0)*('分け方の表'!$F$4:$F$23&lt;&gt;"")*'分け方の表'!$I$4:$I$23)=0,99,1+COUNTIFS('分け方の表'!$I$4:$I$23,"&gt;"&amp;SUMPRODUCT((COUNTIFS(C2680,"*"&amp;'分け方の表'!$F$4:$F$23&amp;"*")&gt;0)*('分け方の表'!$F$4:$F$23&lt;&gt;"")*'分け方の表'!$I$4:$I$23))))</f>
        <v/>
      </c>
      <c r="Q2680" s="39">
        <f>IF(L2680&lt;&gt;1,"",IF(P2680&gt;=99,"",INDEX('分け方の表'!$G$4:$G$23,P2680)&amp;""))</f>
        <v/>
      </c>
      <c r="R2680" s="39">
        <f>IF(L2680&lt;&gt;1,"",IF((F2680="収入")*(G2680="給与")*(E2680&lt;&gt;"")*(COUNTIFS('分け方の表'!$J$4:$J$13,E2680)&gt;0),INDEX('分け方の表'!$K$4:$K$13,MATCH(E2680,'分け方の表'!$J$4:$J$13,0))&amp;"",IFERROR(INDEX('分け方の表'!$C$4:$C$103,MATCH(F2680&amp;"|"&amp;G2680,'分け方の表'!$D$4:$D$103,0))&amp;"",IFERROR(INDEX('分け方の表'!$C$4:$C$103,MATCH(F2680&amp;"|（ほか全部）",'分け方の表'!$D$4:$D$103,0))&amp;"","未分類"))))</f>
        <v/>
      </c>
      <c r="S2680" s="39">
        <f>IF(L2680&lt;&gt;1,"",IF(N2680=1,"",IF(IF(O2680&gt;0,INDEX('分け方の表'!$N$4:$N$53,O2680)&amp;"","")&lt;&gt;"",IF(INDEX('分け方の表'!$N$4:$N$53,O2680)="（数えない）","",INDEX('分け方の表'!$N$4:$N$53,O2680)&amp;""),IF(I2680&amp;""="1",IF((Q2680&lt;&gt;"")*(D2680&lt;0)*(IFERROR(INDEX('入力'!$E$30:$E$88,MATCH(Q2680,'入力'!$A$30:$A$88,0)),"")="貯める・増やす"),Q2680,""),IF(A2680&amp;""="0","",IF(Q2680&lt;&gt;"",Q2680,R2680))))))</f>
        <v/>
      </c>
      <c r="T2680" s="56">
        <f>IF(S2680="","",IF(IFERROR(INDEX('入力'!$E$30:$E$88,MATCH(S2680,'入力'!$A$30:$A$88,0)),"")="入るお金",D2680,-D2680))</f>
        <v/>
      </c>
      <c r="U2680" s="39">
        <f>IF(L2680="","",IF(L2680&lt;&gt;1,"見出しなど",IF(N2680=1,"重なり",IF(S2680="",IF(O2680&gt;0,"数えない（直した）",IF(I2680&amp;""="1","振替",IF(A2680&amp;""="0","計算対象外","数えない"))),IF(COUNTIFS('入力'!$A$30:$A$88,S2680)=0,"一覧にない費目",IF(O2680&gt;0,"直した",IF(S2680="未分類","未分類","OK")))))))</f>
        <v/>
      </c>
    </row>
    <row r="2681">
      <c r="A2681" s="40" t="n"/>
      <c r="B2681" s="34" t="n"/>
      <c r="C2681" s="35" t="n"/>
      <c r="D2681" s="36" t="n"/>
      <c r="E2681" s="35" t="n"/>
      <c r="F2681" s="35" t="n"/>
      <c r="G2681" s="35" t="n"/>
      <c r="H2681" s="35" t="n"/>
      <c r="I2681" s="40" t="n"/>
      <c r="J2681" s="35" t="n"/>
      <c r="L2681" s="39">
        <f>IF(B2681="","",IFERROR(YEAR(B2681)*0+D2681*0+1,0))</f>
        <v/>
      </c>
      <c r="M2681" s="55">
        <f>IF(L2681&lt;&gt;1,"",IF(O2681&gt;0,IF(INDEX('分け方の表'!$O$4:$O$53,O2681)&lt;&gt;"",DATE(YEAR(INDEX('分け方の表'!$O$4:$O$53,O2681)),MONTH(INDEX('分け方の表'!$O$4:$O$53,O2681)),1),DATE(YEAR(B2681),MONTH(B2681),1)),DATE(YEAR(B2681),MONTH(B2681),1)))</f>
        <v/>
      </c>
      <c r="N2681" s="39">
        <f>IF(L2681&lt;&gt;1,"",IF(J2681="",0,IF(COUNTIFS($J$4:J2681,J2681)&gt;1,1,0)))</f>
        <v/>
      </c>
      <c r="O2681" s="39">
        <f>IF(L2681&lt;&gt;1,"",IF(J2681="",0,IFERROR(MATCH(J2681,'分け方の表'!$M$4:$M$53,0),0)))</f>
        <v/>
      </c>
      <c r="P2681" s="39">
        <f>IF(L2681&lt;&gt;1,"",IF(SUMPRODUCT((COUNTIFS(C2681,"*"&amp;'分け方の表'!$F$4:$F$23&amp;"*")&gt;0)*('分け方の表'!$F$4:$F$23&lt;&gt;"")*'分け方の表'!$I$4:$I$23)=0,99,1+COUNTIFS('分け方の表'!$I$4:$I$23,"&gt;"&amp;SUMPRODUCT((COUNTIFS(C2681,"*"&amp;'分け方の表'!$F$4:$F$23&amp;"*")&gt;0)*('分け方の表'!$F$4:$F$23&lt;&gt;"")*'分け方の表'!$I$4:$I$23))))</f>
        <v/>
      </c>
      <c r="Q2681" s="39">
        <f>IF(L2681&lt;&gt;1,"",IF(P2681&gt;=99,"",INDEX('分け方の表'!$G$4:$G$23,P2681)&amp;""))</f>
        <v/>
      </c>
      <c r="R2681" s="39">
        <f>IF(L2681&lt;&gt;1,"",IF((F2681="収入")*(G2681="給与")*(E2681&lt;&gt;"")*(COUNTIFS('分け方の表'!$J$4:$J$13,E2681)&gt;0),INDEX('分け方の表'!$K$4:$K$13,MATCH(E2681,'分け方の表'!$J$4:$J$13,0))&amp;"",IFERROR(INDEX('分け方の表'!$C$4:$C$103,MATCH(F2681&amp;"|"&amp;G2681,'分け方の表'!$D$4:$D$103,0))&amp;"",IFERROR(INDEX('分け方の表'!$C$4:$C$103,MATCH(F2681&amp;"|（ほか全部）",'分け方の表'!$D$4:$D$103,0))&amp;"","未分類"))))</f>
        <v/>
      </c>
      <c r="S2681" s="39">
        <f>IF(L2681&lt;&gt;1,"",IF(N2681=1,"",IF(IF(O2681&gt;0,INDEX('分け方の表'!$N$4:$N$53,O2681)&amp;"","")&lt;&gt;"",IF(INDEX('分け方の表'!$N$4:$N$53,O2681)="（数えない）","",INDEX('分け方の表'!$N$4:$N$53,O2681)&amp;""),IF(I2681&amp;""="1",IF((Q2681&lt;&gt;"")*(D2681&lt;0)*(IFERROR(INDEX('入力'!$E$30:$E$88,MATCH(Q2681,'入力'!$A$30:$A$88,0)),"")="貯める・増やす"),Q2681,""),IF(A2681&amp;""="0","",IF(Q2681&lt;&gt;"",Q2681,R2681))))))</f>
        <v/>
      </c>
      <c r="T2681" s="56">
        <f>IF(S2681="","",IF(IFERROR(INDEX('入力'!$E$30:$E$88,MATCH(S2681,'入力'!$A$30:$A$88,0)),"")="入るお金",D2681,-D2681))</f>
        <v/>
      </c>
      <c r="U2681" s="39">
        <f>IF(L2681="","",IF(L2681&lt;&gt;1,"見出しなど",IF(N2681=1,"重なり",IF(S2681="",IF(O2681&gt;0,"数えない（直した）",IF(I2681&amp;""="1","振替",IF(A2681&amp;""="0","計算対象外","数えない"))),IF(COUNTIFS('入力'!$A$30:$A$88,S2681)=0,"一覧にない費目",IF(O2681&gt;0,"直した",IF(S2681="未分類","未分類","OK")))))))</f>
        <v/>
      </c>
    </row>
    <row r="2682">
      <c r="A2682" s="40" t="n"/>
      <c r="B2682" s="34" t="n"/>
      <c r="C2682" s="35" t="n"/>
      <c r="D2682" s="36" t="n"/>
      <c r="E2682" s="35" t="n"/>
      <c r="F2682" s="35" t="n"/>
      <c r="G2682" s="35" t="n"/>
      <c r="H2682" s="35" t="n"/>
      <c r="I2682" s="40" t="n"/>
      <c r="J2682" s="35" t="n"/>
      <c r="L2682" s="39">
        <f>IF(B2682="","",IFERROR(YEAR(B2682)*0+D2682*0+1,0))</f>
        <v/>
      </c>
      <c r="M2682" s="55">
        <f>IF(L2682&lt;&gt;1,"",IF(O2682&gt;0,IF(INDEX('分け方の表'!$O$4:$O$53,O2682)&lt;&gt;"",DATE(YEAR(INDEX('分け方の表'!$O$4:$O$53,O2682)),MONTH(INDEX('分け方の表'!$O$4:$O$53,O2682)),1),DATE(YEAR(B2682),MONTH(B2682),1)),DATE(YEAR(B2682),MONTH(B2682),1)))</f>
        <v/>
      </c>
      <c r="N2682" s="39">
        <f>IF(L2682&lt;&gt;1,"",IF(J2682="",0,IF(COUNTIFS($J$4:J2682,J2682)&gt;1,1,0)))</f>
        <v/>
      </c>
      <c r="O2682" s="39">
        <f>IF(L2682&lt;&gt;1,"",IF(J2682="",0,IFERROR(MATCH(J2682,'分け方の表'!$M$4:$M$53,0),0)))</f>
        <v/>
      </c>
      <c r="P2682" s="39">
        <f>IF(L2682&lt;&gt;1,"",IF(SUMPRODUCT((COUNTIFS(C2682,"*"&amp;'分け方の表'!$F$4:$F$23&amp;"*")&gt;0)*('分け方の表'!$F$4:$F$23&lt;&gt;"")*'分け方の表'!$I$4:$I$23)=0,99,1+COUNTIFS('分け方の表'!$I$4:$I$23,"&gt;"&amp;SUMPRODUCT((COUNTIFS(C2682,"*"&amp;'分け方の表'!$F$4:$F$23&amp;"*")&gt;0)*('分け方の表'!$F$4:$F$23&lt;&gt;"")*'分け方の表'!$I$4:$I$23))))</f>
        <v/>
      </c>
      <c r="Q2682" s="39">
        <f>IF(L2682&lt;&gt;1,"",IF(P2682&gt;=99,"",INDEX('分け方の表'!$G$4:$G$23,P2682)&amp;""))</f>
        <v/>
      </c>
      <c r="R2682" s="39">
        <f>IF(L2682&lt;&gt;1,"",IF((F2682="収入")*(G2682="給与")*(E2682&lt;&gt;"")*(COUNTIFS('分け方の表'!$J$4:$J$13,E2682)&gt;0),INDEX('分け方の表'!$K$4:$K$13,MATCH(E2682,'分け方の表'!$J$4:$J$13,0))&amp;"",IFERROR(INDEX('分け方の表'!$C$4:$C$103,MATCH(F2682&amp;"|"&amp;G2682,'分け方の表'!$D$4:$D$103,0))&amp;"",IFERROR(INDEX('分け方の表'!$C$4:$C$103,MATCH(F2682&amp;"|（ほか全部）",'分け方の表'!$D$4:$D$103,0))&amp;"","未分類"))))</f>
        <v/>
      </c>
      <c r="S2682" s="39">
        <f>IF(L2682&lt;&gt;1,"",IF(N2682=1,"",IF(IF(O2682&gt;0,INDEX('分け方の表'!$N$4:$N$53,O2682)&amp;"","")&lt;&gt;"",IF(INDEX('分け方の表'!$N$4:$N$53,O2682)="（数えない）","",INDEX('分け方の表'!$N$4:$N$53,O2682)&amp;""),IF(I2682&amp;""="1",IF((Q2682&lt;&gt;"")*(D2682&lt;0)*(IFERROR(INDEX('入力'!$E$30:$E$88,MATCH(Q2682,'入力'!$A$30:$A$88,0)),"")="貯める・増やす"),Q2682,""),IF(A2682&amp;""="0","",IF(Q2682&lt;&gt;"",Q2682,R2682))))))</f>
        <v/>
      </c>
      <c r="T2682" s="56">
        <f>IF(S2682="","",IF(IFERROR(INDEX('入力'!$E$30:$E$88,MATCH(S2682,'入力'!$A$30:$A$88,0)),"")="入るお金",D2682,-D2682))</f>
        <v/>
      </c>
      <c r="U2682" s="39">
        <f>IF(L2682="","",IF(L2682&lt;&gt;1,"見出しなど",IF(N2682=1,"重なり",IF(S2682="",IF(O2682&gt;0,"数えない（直した）",IF(I2682&amp;""="1","振替",IF(A2682&amp;""="0","計算対象外","数えない"))),IF(COUNTIFS('入力'!$A$30:$A$88,S2682)=0,"一覧にない費目",IF(O2682&gt;0,"直した",IF(S2682="未分類","未分類","OK")))))))</f>
        <v/>
      </c>
    </row>
    <row r="2683">
      <c r="A2683" s="40" t="n"/>
      <c r="B2683" s="34" t="n"/>
      <c r="C2683" s="35" t="n"/>
      <c r="D2683" s="36" t="n"/>
      <c r="E2683" s="35" t="n"/>
      <c r="F2683" s="35" t="n"/>
      <c r="G2683" s="35" t="n"/>
      <c r="H2683" s="35" t="n"/>
      <c r="I2683" s="40" t="n"/>
      <c r="J2683" s="35" t="n"/>
      <c r="L2683" s="39">
        <f>IF(B2683="","",IFERROR(YEAR(B2683)*0+D2683*0+1,0))</f>
        <v/>
      </c>
      <c r="M2683" s="55">
        <f>IF(L2683&lt;&gt;1,"",IF(O2683&gt;0,IF(INDEX('分け方の表'!$O$4:$O$53,O2683)&lt;&gt;"",DATE(YEAR(INDEX('分け方の表'!$O$4:$O$53,O2683)),MONTH(INDEX('分け方の表'!$O$4:$O$53,O2683)),1),DATE(YEAR(B2683),MONTH(B2683),1)),DATE(YEAR(B2683),MONTH(B2683),1)))</f>
        <v/>
      </c>
      <c r="N2683" s="39">
        <f>IF(L2683&lt;&gt;1,"",IF(J2683="",0,IF(COUNTIFS($J$4:J2683,J2683)&gt;1,1,0)))</f>
        <v/>
      </c>
      <c r="O2683" s="39">
        <f>IF(L2683&lt;&gt;1,"",IF(J2683="",0,IFERROR(MATCH(J2683,'分け方の表'!$M$4:$M$53,0),0)))</f>
        <v/>
      </c>
      <c r="P2683" s="39">
        <f>IF(L2683&lt;&gt;1,"",IF(SUMPRODUCT((COUNTIFS(C2683,"*"&amp;'分け方の表'!$F$4:$F$23&amp;"*")&gt;0)*('分け方の表'!$F$4:$F$23&lt;&gt;"")*'分け方の表'!$I$4:$I$23)=0,99,1+COUNTIFS('分け方の表'!$I$4:$I$23,"&gt;"&amp;SUMPRODUCT((COUNTIFS(C2683,"*"&amp;'分け方の表'!$F$4:$F$23&amp;"*")&gt;0)*('分け方の表'!$F$4:$F$23&lt;&gt;"")*'分け方の表'!$I$4:$I$23))))</f>
        <v/>
      </c>
      <c r="Q2683" s="39">
        <f>IF(L2683&lt;&gt;1,"",IF(P2683&gt;=99,"",INDEX('分け方の表'!$G$4:$G$23,P2683)&amp;""))</f>
        <v/>
      </c>
      <c r="R2683" s="39">
        <f>IF(L2683&lt;&gt;1,"",IF((F2683="収入")*(G2683="給与")*(E2683&lt;&gt;"")*(COUNTIFS('分け方の表'!$J$4:$J$13,E2683)&gt;0),INDEX('分け方の表'!$K$4:$K$13,MATCH(E2683,'分け方の表'!$J$4:$J$13,0))&amp;"",IFERROR(INDEX('分け方の表'!$C$4:$C$103,MATCH(F2683&amp;"|"&amp;G2683,'分け方の表'!$D$4:$D$103,0))&amp;"",IFERROR(INDEX('分け方の表'!$C$4:$C$103,MATCH(F2683&amp;"|（ほか全部）",'分け方の表'!$D$4:$D$103,0))&amp;"","未分類"))))</f>
        <v/>
      </c>
      <c r="S2683" s="39">
        <f>IF(L2683&lt;&gt;1,"",IF(N2683=1,"",IF(IF(O2683&gt;0,INDEX('分け方の表'!$N$4:$N$53,O2683)&amp;"","")&lt;&gt;"",IF(INDEX('分け方の表'!$N$4:$N$53,O2683)="（数えない）","",INDEX('分け方の表'!$N$4:$N$53,O2683)&amp;""),IF(I2683&amp;""="1",IF((Q2683&lt;&gt;"")*(D2683&lt;0)*(IFERROR(INDEX('入力'!$E$30:$E$88,MATCH(Q2683,'入力'!$A$30:$A$88,0)),"")="貯める・増やす"),Q2683,""),IF(A2683&amp;""="0","",IF(Q2683&lt;&gt;"",Q2683,R2683))))))</f>
        <v/>
      </c>
      <c r="T2683" s="56">
        <f>IF(S2683="","",IF(IFERROR(INDEX('入力'!$E$30:$E$88,MATCH(S2683,'入力'!$A$30:$A$88,0)),"")="入るお金",D2683,-D2683))</f>
        <v/>
      </c>
      <c r="U2683" s="39">
        <f>IF(L2683="","",IF(L2683&lt;&gt;1,"見出しなど",IF(N2683=1,"重なり",IF(S2683="",IF(O2683&gt;0,"数えない（直した）",IF(I2683&amp;""="1","振替",IF(A2683&amp;""="0","計算対象外","数えない"))),IF(COUNTIFS('入力'!$A$30:$A$88,S2683)=0,"一覧にない費目",IF(O2683&gt;0,"直した",IF(S2683="未分類","未分類","OK")))))))</f>
        <v/>
      </c>
    </row>
    <row r="2684">
      <c r="A2684" s="40" t="n"/>
      <c r="B2684" s="34" t="n"/>
      <c r="C2684" s="35" t="n"/>
      <c r="D2684" s="36" t="n"/>
      <c r="E2684" s="35" t="n"/>
      <c r="F2684" s="35" t="n"/>
      <c r="G2684" s="35" t="n"/>
      <c r="H2684" s="35" t="n"/>
      <c r="I2684" s="40" t="n"/>
      <c r="J2684" s="35" t="n"/>
      <c r="L2684" s="39">
        <f>IF(B2684="","",IFERROR(YEAR(B2684)*0+D2684*0+1,0))</f>
        <v/>
      </c>
      <c r="M2684" s="55">
        <f>IF(L2684&lt;&gt;1,"",IF(O2684&gt;0,IF(INDEX('分け方の表'!$O$4:$O$53,O2684)&lt;&gt;"",DATE(YEAR(INDEX('分け方の表'!$O$4:$O$53,O2684)),MONTH(INDEX('分け方の表'!$O$4:$O$53,O2684)),1),DATE(YEAR(B2684),MONTH(B2684),1)),DATE(YEAR(B2684),MONTH(B2684),1)))</f>
        <v/>
      </c>
      <c r="N2684" s="39">
        <f>IF(L2684&lt;&gt;1,"",IF(J2684="",0,IF(COUNTIFS($J$4:J2684,J2684)&gt;1,1,0)))</f>
        <v/>
      </c>
      <c r="O2684" s="39">
        <f>IF(L2684&lt;&gt;1,"",IF(J2684="",0,IFERROR(MATCH(J2684,'分け方の表'!$M$4:$M$53,0),0)))</f>
        <v/>
      </c>
      <c r="P2684" s="39">
        <f>IF(L2684&lt;&gt;1,"",IF(SUMPRODUCT((COUNTIFS(C2684,"*"&amp;'分け方の表'!$F$4:$F$23&amp;"*")&gt;0)*('分け方の表'!$F$4:$F$23&lt;&gt;"")*'分け方の表'!$I$4:$I$23)=0,99,1+COUNTIFS('分け方の表'!$I$4:$I$23,"&gt;"&amp;SUMPRODUCT((COUNTIFS(C2684,"*"&amp;'分け方の表'!$F$4:$F$23&amp;"*")&gt;0)*('分け方の表'!$F$4:$F$23&lt;&gt;"")*'分け方の表'!$I$4:$I$23))))</f>
        <v/>
      </c>
      <c r="Q2684" s="39">
        <f>IF(L2684&lt;&gt;1,"",IF(P2684&gt;=99,"",INDEX('分け方の表'!$G$4:$G$23,P2684)&amp;""))</f>
        <v/>
      </c>
      <c r="R2684" s="39">
        <f>IF(L2684&lt;&gt;1,"",IF((F2684="収入")*(G2684="給与")*(E2684&lt;&gt;"")*(COUNTIFS('分け方の表'!$J$4:$J$13,E2684)&gt;0),INDEX('分け方の表'!$K$4:$K$13,MATCH(E2684,'分け方の表'!$J$4:$J$13,0))&amp;"",IFERROR(INDEX('分け方の表'!$C$4:$C$103,MATCH(F2684&amp;"|"&amp;G2684,'分け方の表'!$D$4:$D$103,0))&amp;"",IFERROR(INDEX('分け方の表'!$C$4:$C$103,MATCH(F2684&amp;"|（ほか全部）",'分け方の表'!$D$4:$D$103,0))&amp;"","未分類"))))</f>
        <v/>
      </c>
      <c r="S2684" s="39">
        <f>IF(L2684&lt;&gt;1,"",IF(N2684=1,"",IF(IF(O2684&gt;0,INDEX('分け方の表'!$N$4:$N$53,O2684)&amp;"","")&lt;&gt;"",IF(INDEX('分け方の表'!$N$4:$N$53,O2684)="（数えない）","",INDEX('分け方の表'!$N$4:$N$53,O2684)&amp;""),IF(I2684&amp;""="1",IF((Q2684&lt;&gt;"")*(D2684&lt;0)*(IFERROR(INDEX('入力'!$E$30:$E$88,MATCH(Q2684,'入力'!$A$30:$A$88,0)),"")="貯める・増やす"),Q2684,""),IF(A2684&amp;""="0","",IF(Q2684&lt;&gt;"",Q2684,R2684))))))</f>
        <v/>
      </c>
      <c r="T2684" s="56">
        <f>IF(S2684="","",IF(IFERROR(INDEX('入力'!$E$30:$E$88,MATCH(S2684,'入力'!$A$30:$A$88,0)),"")="入るお金",D2684,-D2684))</f>
        <v/>
      </c>
      <c r="U2684" s="39">
        <f>IF(L2684="","",IF(L2684&lt;&gt;1,"見出しなど",IF(N2684=1,"重なり",IF(S2684="",IF(O2684&gt;0,"数えない（直した）",IF(I2684&amp;""="1","振替",IF(A2684&amp;""="0","計算対象外","数えない"))),IF(COUNTIFS('入力'!$A$30:$A$88,S2684)=0,"一覧にない費目",IF(O2684&gt;0,"直した",IF(S2684="未分類","未分類","OK")))))))</f>
        <v/>
      </c>
    </row>
    <row r="2685">
      <c r="A2685" s="40" t="n"/>
      <c r="B2685" s="34" t="n"/>
      <c r="C2685" s="35" t="n"/>
      <c r="D2685" s="36" t="n"/>
      <c r="E2685" s="35" t="n"/>
      <c r="F2685" s="35" t="n"/>
      <c r="G2685" s="35" t="n"/>
      <c r="H2685" s="35" t="n"/>
      <c r="I2685" s="40" t="n"/>
      <c r="J2685" s="35" t="n"/>
      <c r="L2685" s="39">
        <f>IF(B2685="","",IFERROR(YEAR(B2685)*0+D2685*0+1,0))</f>
        <v/>
      </c>
      <c r="M2685" s="55">
        <f>IF(L2685&lt;&gt;1,"",IF(O2685&gt;0,IF(INDEX('分け方の表'!$O$4:$O$53,O2685)&lt;&gt;"",DATE(YEAR(INDEX('分け方の表'!$O$4:$O$53,O2685)),MONTH(INDEX('分け方の表'!$O$4:$O$53,O2685)),1),DATE(YEAR(B2685),MONTH(B2685),1)),DATE(YEAR(B2685),MONTH(B2685),1)))</f>
        <v/>
      </c>
      <c r="N2685" s="39">
        <f>IF(L2685&lt;&gt;1,"",IF(J2685="",0,IF(COUNTIFS($J$4:J2685,J2685)&gt;1,1,0)))</f>
        <v/>
      </c>
      <c r="O2685" s="39">
        <f>IF(L2685&lt;&gt;1,"",IF(J2685="",0,IFERROR(MATCH(J2685,'分け方の表'!$M$4:$M$53,0),0)))</f>
        <v/>
      </c>
      <c r="P2685" s="39">
        <f>IF(L2685&lt;&gt;1,"",IF(SUMPRODUCT((COUNTIFS(C2685,"*"&amp;'分け方の表'!$F$4:$F$23&amp;"*")&gt;0)*('分け方の表'!$F$4:$F$23&lt;&gt;"")*'分け方の表'!$I$4:$I$23)=0,99,1+COUNTIFS('分け方の表'!$I$4:$I$23,"&gt;"&amp;SUMPRODUCT((COUNTIFS(C2685,"*"&amp;'分け方の表'!$F$4:$F$23&amp;"*")&gt;0)*('分け方の表'!$F$4:$F$23&lt;&gt;"")*'分け方の表'!$I$4:$I$23))))</f>
        <v/>
      </c>
      <c r="Q2685" s="39">
        <f>IF(L2685&lt;&gt;1,"",IF(P2685&gt;=99,"",INDEX('分け方の表'!$G$4:$G$23,P2685)&amp;""))</f>
        <v/>
      </c>
      <c r="R2685" s="39">
        <f>IF(L2685&lt;&gt;1,"",IF((F2685="収入")*(G2685="給与")*(E2685&lt;&gt;"")*(COUNTIFS('分け方の表'!$J$4:$J$13,E2685)&gt;0),INDEX('分け方の表'!$K$4:$K$13,MATCH(E2685,'分け方の表'!$J$4:$J$13,0))&amp;"",IFERROR(INDEX('分け方の表'!$C$4:$C$103,MATCH(F2685&amp;"|"&amp;G2685,'分け方の表'!$D$4:$D$103,0))&amp;"",IFERROR(INDEX('分け方の表'!$C$4:$C$103,MATCH(F2685&amp;"|（ほか全部）",'分け方の表'!$D$4:$D$103,0))&amp;"","未分類"))))</f>
        <v/>
      </c>
      <c r="S2685" s="39">
        <f>IF(L2685&lt;&gt;1,"",IF(N2685=1,"",IF(IF(O2685&gt;0,INDEX('分け方の表'!$N$4:$N$53,O2685)&amp;"","")&lt;&gt;"",IF(INDEX('分け方の表'!$N$4:$N$53,O2685)="（数えない）","",INDEX('分け方の表'!$N$4:$N$53,O2685)&amp;""),IF(I2685&amp;""="1",IF((Q2685&lt;&gt;"")*(D2685&lt;0)*(IFERROR(INDEX('入力'!$E$30:$E$88,MATCH(Q2685,'入力'!$A$30:$A$88,0)),"")="貯める・増やす"),Q2685,""),IF(A2685&amp;""="0","",IF(Q2685&lt;&gt;"",Q2685,R2685))))))</f>
        <v/>
      </c>
      <c r="T2685" s="56">
        <f>IF(S2685="","",IF(IFERROR(INDEX('入力'!$E$30:$E$88,MATCH(S2685,'入力'!$A$30:$A$88,0)),"")="入るお金",D2685,-D2685))</f>
        <v/>
      </c>
      <c r="U2685" s="39">
        <f>IF(L2685="","",IF(L2685&lt;&gt;1,"見出しなど",IF(N2685=1,"重なり",IF(S2685="",IF(O2685&gt;0,"数えない（直した）",IF(I2685&amp;""="1","振替",IF(A2685&amp;""="0","計算対象外","数えない"))),IF(COUNTIFS('入力'!$A$30:$A$88,S2685)=0,"一覧にない費目",IF(O2685&gt;0,"直した",IF(S2685="未分類","未分類","OK")))))))</f>
        <v/>
      </c>
    </row>
    <row r="2686">
      <c r="A2686" s="40" t="n"/>
      <c r="B2686" s="34" t="n"/>
      <c r="C2686" s="35" t="n"/>
      <c r="D2686" s="36" t="n"/>
      <c r="E2686" s="35" t="n"/>
      <c r="F2686" s="35" t="n"/>
      <c r="G2686" s="35" t="n"/>
      <c r="H2686" s="35" t="n"/>
      <c r="I2686" s="40" t="n"/>
      <c r="J2686" s="35" t="n"/>
      <c r="L2686" s="39">
        <f>IF(B2686="","",IFERROR(YEAR(B2686)*0+D2686*0+1,0))</f>
        <v/>
      </c>
      <c r="M2686" s="55">
        <f>IF(L2686&lt;&gt;1,"",IF(O2686&gt;0,IF(INDEX('分け方の表'!$O$4:$O$53,O2686)&lt;&gt;"",DATE(YEAR(INDEX('分け方の表'!$O$4:$O$53,O2686)),MONTH(INDEX('分け方の表'!$O$4:$O$53,O2686)),1),DATE(YEAR(B2686),MONTH(B2686),1)),DATE(YEAR(B2686),MONTH(B2686),1)))</f>
        <v/>
      </c>
      <c r="N2686" s="39">
        <f>IF(L2686&lt;&gt;1,"",IF(J2686="",0,IF(COUNTIFS($J$4:J2686,J2686)&gt;1,1,0)))</f>
        <v/>
      </c>
      <c r="O2686" s="39">
        <f>IF(L2686&lt;&gt;1,"",IF(J2686="",0,IFERROR(MATCH(J2686,'分け方の表'!$M$4:$M$53,0),0)))</f>
        <v/>
      </c>
      <c r="P2686" s="39">
        <f>IF(L2686&lt;&gt;1,"",IF(SUMPRODUCT((COUNTIFS(C2686,"*"&amp;'分け方の表'!$F$4:$F$23&amp;"*")&gt;0)*('分け方の表'!$F$4:$F$23&lt;&gt;"")*'分け方の表'!$I$4:$I$23)=0,99,1+COUNTIFS('分け方の表'!$I$4:$I$23,"&gt;"&amp;SUMPRODUCT((COUNTIFS(C2686,"*"&amp;'分け方の表'!$F$4:$F$23&amp;"*")&gt;0)*('分け方の表'!$F$4:$F$23&lt;&gt;"")*'分け方の表'!$I$4:$I$23))))</f>
        <v/>
      </c>
      <c r="Q2686" s="39">
        <f>IF(L2686&lt;&gt;1,"",IF(P2686&gt;=99,"",INDEX('分け方の表'!$G$4:$G$23,P2686)&amp;""))</f>
        <v/>
      </c>
      <c r="R2686" s="39">
        <f>IF(L2686&lt;&gt;1,"",IF((F2686="収入")*(G2686="給与")*(E2686&lt;&gt;"")*(COUNTIFS('分け方の表'!$J$4:$J$13,E2686)&gt;0),INDEX('分け方の表'!$K$4:$K$13,MATCH(E2686,'分け方の表'!$J$4:$J$13,0))&amp;"",IFERROR(INDEX('分け方の表'!$C$4:$C$103,MATCH(F2686&amp;"|"&amp;G2686,'分け方の表'!$D$4:$D$103,0))&amp;"",IFERROR(INDEX('分け方の表'!$C$4:$C$103,MATCH(F2686&amp;"|（ほか全部）",'分け方の表'!$D$4:$D$103,0))&amp;"","未分類"))))</f>
        <v/>
      </c>
      <c r="S2686" s="39">
        <f>IF(L2686&lt;&gt;1,"",IF(N2686=1,"",IF(IF(O2686&gt;0,INDEX('分け方の表'!$N$4:$N$53,O2686)&amp;"","")&lt;&gt;"",IF(INDEX('分け方の表'!$N$4:$N$53,O2686)="（数えない）","",INDEX('分け方の表'!$N$4:$N$53,O2686)&amp;""),IF(I2686&amp;""="1",IF((Q2686&lt;&gt;"")*(D2686&lt;0)*(IFERROR(INDEX('入力'!$E$30:$E$88,MATCH(Q2686,'入力'!$A$30:$A$88,0)),"")="貯める・増やす"),Q2686,""),IF(A2686&amp;""="0","",IF(Q2686&lt;&gt;"",Q2686,R2686))))))</f>
        <v/>
      </c>
      <c r="T2686" s="56">
        <f>IF(S2686="","",IF(IFERROR(INDEX('入力'!$E$30:$E$88,MATCH(S2686,'入力'!$A$30:$A$88,0)),"")="入るお金",D2686,-D2686))</f>
        <v/>
      </c>
      <c r="U2686" s="39">
        <f>IF(L2686="","",IF(L2686&lt;&gt;1,"見出しなど",IF(N2686=1,"重なり",IF(S2686="",IF(O2686&gt;0,"数えない（直した）",IF(I2686&amp;""="1","振替",IF(A2686&amp;""="0","計算対象外","数えない"))),IF(COUNTIFS('入力'!$A$30:$A$88,S2686)=0,"一覧にない費目",IF(O2686&gt;0,"直した",IF(S2686="未分類","未分類","OK")))))))</f>
        <v/>
      </c>
    </row>
    <row r="2687">
      <c r="A2687" s="40" t="n"/>
      <c r="B2687" s="34" t="n"/>
      <c r="C2687" s="35" t="n"/>
      <c r="D2687" s="36" t="n"/>
      <c r="E2687" s="35" t="n"/>
      <c r="F2687" s="35" t="n"/>
      <c r="G2687" s="35" t="n"/>
      <c r="H2687" s="35" t="n"/>
      <c r="I2687" s="40" t="n"/>
      <c r="J2687" s="35" t="n"/>
      <c r="L2687" s="39">
        <f>IF(B2687="","",IFERROR(YEAR(B2687)*0+D2687*0+1,0))</f>
        <v/>
      </c>
      <c r="M2687" s="55">
        <f>IF(L2687&lt;&gt;1,"",IF(O2687&gt;0,IF(INDEX('分け方の表'!$O$4:$O$53,O2687)&lt;&gt;"",DATE(YEAR(INDEX('分け方の表'!$O$4:$O$53,O2687)),MONTH(INDEX('分け方の表'!$O$4:$O$53,O2687)),1),DATE(YEAR(B2687),MONTH(B2687),1)),DATE(YEAR(B2687),MONTH(B2687),1)))</f>
        <v/>
      </c>
      <c r="N2687" s="39">
        <f>IF(L2687&lt;&gt;1,"",IF(J2687="",0,IF(COUNTIFS($J$4:J2687,J2687)&gt;1,1,0)))</f>
        <v/>
      </c>
      <c r="O2687" s="39">
        <f>IF(L2687&lt;&gt;1,"",IF(J2687="",0,IFERROR(MATCH(J2687,'分け方の表'!$M$4:$M$53,0),0)))</f>
        <v/>
      </c>
      <c r="P2687" s="39">
        <f>IF(L2687&lt;&gt;1,"",IF(SUMPRODUCT((COUNTIFS(C2687,"*"&amp;'分け方の表'!$F$4:$F$23&amp;"*")&gt;0)*('分け方の表'!$F$4:$F$23&lt;&gt;"")*'分け方の表'!$I$4:$I$23)=0,99,1+COUNTIFS('分け方の表'!$I$4:$I$23,"&gt;"&amp;SUMPRODUCT((COUNTIFS(C2687,"*"&amp;'分け方の表'!$F$4:$F$23&amp;"*")&gt;0)*('分け方の表'!$F$4:$F$23&lt;&gt;"")*'分け方の表'!$I$4:$I$23))))</f>
        <v/>
      </c>
      <c r="Q2687" s="39">
        <f>IF(L2687&lt;&gt;1,"",IF(P2687&gt;=99,"",INDEX('分け方の表'!$G$4:$G$23,P2687)&amp;""))</f>
        <v/>
      </c>
      <c r="R2687" s="39">
        <f>IF(L2687&lt;&gt;1,"",IF((F2687="収入")*(G2687="給与")*(E2687&lt;&gt;"")*(COUNTIFS('分け方の表'!$J$4:$J$13,E2687)&gt;0),INDEX('分け方の表'!$K$4:$K$13,MATCH(E2687,'分け方の表'!$J$4:$J$13,0))&amp;"",IFERROR(INDEX('分け方の表'!$C$4:$C$103,MATCH(F2687&amp;"|"&amp;G2687,'分け方の表'!$D$4:$D$103,0))&amp;"",IFERROR(INDEX('分け方の表'!$C$4:$C$103,MATCH(F2687&amp;"|（ほか全部）",'分け方の表'!$D$4:$D$103,0))&amp;"","未分類"))))</f>
        <v/>
      </c>
      <c r="S2687" s="39">
        <f>IF(L2687&lt;&gt;1,"",IF(N2687=1,"",IF(IF(O2687&gt;0,INDEX('分け方の表'!$N$4:$N$53,O2687)&amp;"","")&lt;&gt;"",IF(INDEX('分け方の表'!$N$4:$N$53,O2687)="（数えない）","",INDEX('分け方の表'!$N$4:$N$53,O2687)&amp;""),IF(I2687&amp;""="1",IF((Q2687&lt;&gt;"")*(D2687&lt;0)*(IFERROR(INDEX('入力'!$E$30:$E$88,MATCH(Q2687,'入力'!$A$30:$A$88,0)),"")="貯める・増やす"),Q2687,""),IF(A2687&amp;""="0","",IF(Q2687&lt;&gt;"",Q2687,R2687))))))</f>
        <v/>
      </c>
      <c r="T2687" s="56">
        <f>IF(S2687="","",IF(IFERROR(INDEX('入力'!$E$30:$E$88,MATCH(S2687,'入力'!$A$30:$A$88,0)),"")="入るお金",D2687,-D2687))</f>
        <v/>
      </c>
      <c r="U2687" s="39">
        <f>IF(L2687="","",IF(L2687&lt;&gt;1,"見出しなど",IF(N2687=1,"重なり",IF(S2687="",IF(O2687&gt;0,"数えない（直した）",IF(I2687&amp;""="1","振替",IF(A2687&amp;""="0","計算対象外","数えない"))),IF(COUNTIFS('入力'!$A$30:$A$88,S2687)=0,"一覧にない費目",IF(O2687&gt;0,"直した",IF(S2687="未分類","未分類","OK")))))))</f>
        <v/>
      </c>
    </row>
    <row r="2688">
      <c r="A2688" s="40" t="n"/>
      <c r="B2688" s="34" t="n"/>
      <c r="C2688" s="35" t="n"/>
      <c r="D2688" s="36" t="n"/>
      <c r="E2688" s="35" t="n"/>
      <c r="F2688" s="35" t="n"/>
      <c r="G2688" s="35" t="n"/>
      <c r="H2688" s="35" t="n"/>
      <c r="I2688" s="40" t="n"/>
      <c r="J2688" s="35" t="n"/>
      <c r="L2688" s="39">
        <f>IF(B2688="","",IFERROR(YEAR(B2688)*0+D2688*0+1,0))</f>
        <v/>
      </c>
      <c r="M2688" s="55">
        <f>IF(L2688&lt;&gt;1,"",IF(O2688&gt;0,IF(INDEX('分け方の表'!$O$4:$O$53,O2688)&lt;&gt;"",DATE(YEAR(INDEX('分け方の表'!$O$4:$O$53,O2688)),MONTH(INDEX('分け方の表'!$O$4:$O$53,O2688)),1),DATE(YEAR(B2688),MONTH(B2688),1)),DATE(YEAR(B2688),MONTH(B2688),1)))</f>
        <v/>
      </c>
      <c r="N2688" s="39">
        <f>IF(L2688&lt;&gt;1,"",IF(J2688="",0,IF(COUNTIFS($J$4:J2688,J2688)&gt;1,1,0)))</f>
        <v/>
      </c>
      <c r="O2688" s="39">
        <f>IF(L2688&lt;&gt;1,"",IF(J2688="",0,IFERROR(MATCH(J2688,'分け方の表'!$M$4:$M$53,0),0)))</f>
        <v/>
      </c>
      <c r="P2688" s="39">
        <f>IF(L2688&lt;&gt;1,"",IF(SUMPRODUCT((COUNTIFS(C2688,"*"&amp;'分け方の表'!$F$4:$F$23&amp;"*")&gt;0)*('分け方の表'!$F$4:$F$23&lt;&gt;"")*'分け方の表'!$I$4:$I$23)=0,99,1+COUNTIFS('分け方の表'!$I$4:$I$23,"&gt;"&amp;SUMPRODUCT((COUNTIFS(C2688,"*"&amp;'分け方の表'!$F$4:$F$23&amp;"*")&gt;0)*('分け方の表'!$F$4:$F$23&lt;&gt;"")*'分け方の表'!$I$4:$I$23))))</f>
        <v/>
      </c>
      <c r="Q2688" s="39">
        <f>IF(L2688&lt;&gt;1,"",IF(P2688&gt;=99,"",INDEX('分け方の表'!$G$4:$G$23,P2688)&amp;""))</f>
        <v/>
      </c>
      <c r="R2688" s="39">
        <f>IF(L2688&lt;&gt;1,"",IF((F2688="収入")*(G2688="給与")*(E2688&lt;&gt;"")*(COUNTIFS('分け方の表'!$J$4:$J$13,E2688)&gt;0),INDEX('分け方の表'!$K$4:$K$13,MATCH(E2688,'分け方の表'!$J$4:$J$13,0))&amp;"",IFERROR(INDEX('分け方の表'!$C$4:$C$103,MATCH(F2688&amp;"|"&amp;G2688,'分け方の表'!$D$4:$D$103,0))&amp;"",IFERROR(INDEX('分け方の表'!$C$4:$C$103,MATCH(F2688&amp;"|（ほか全部）",'分け方の表'!$D$4:$D$103,0))&amp;"","未分類"))))</f>
        <v/>
      </c>
      <c r="S2688" s="39">
        <f>IF(L2688&lt;&gt;1,"",IF(N2688=1,"",IF(IF(O2688&gt;0,INDEX('分け方の表'!$N$4:$N$53,O2688)&amp;"","")&lt;&gt;"",IF(INDEX('分け方の表'!$N$4:$N$53,O2688)="（数えない）","",INDEX('分け方の表'!$N$4:$N$53,O2688)&amp;""),IF(I2688&amp;""="1",IF((Q2688&lt;&gt;"")*(D2688&lt;0)*(IFERROR(INDEX('入力'!$E$30:$E$88,MATCH(Q2688,'入力'!$A$30:$A$88,0)),"")="貯める・増やす"),Q2688,""),IF(A2688&amp;""="0","",IF(Q2688&lt;&gt;"",Q2688,R2688))))))</f>
        <v/>
      </c>
      <c r="T2688" s="56">
        <f>IF(S2688="","",IF(IFERROR(INDEX('入力'!$E$30:$E$88,MATCH(S2688,'入力'!$A$30:$A$88,0)),"")="入るお金",D2688,-D2688))</f>
        <v/>
      </c>
      <c r="U2688" s="39">
        <f>IF(L2688="","",IF(L2688&lt;&gt;1,"見出しなど",IF(N2688=1,"重なり",IF(S2688="",IF(O2688&gt;0,"数えない（直した）",IF(I2688&amp;""="1","振替",IF(A2688&amp;""="0","計算対象外","数えない"))),IF(COUNTIFS('入力'!$A$30:$A$88,S2688)=0,"一覧にない費目",IF(O2688&gt;0,"直した",IF(S2688="未分類","未分類","OK")))))))</f>
        <v/>
      </c>
    </row>
    <row r="2689">
      <c r="A2689" s="40" t="n"/>
      <c r="B2689" s="34" t="n"/>
      <c r="C2689" s="35" t="n"/>
      <c r="D2689" s="36" t="n"/>
      <c r="E2689" s="35" t="n"/>
      <c r="F2689" s="35" t="n"/>
      <c r="G2689" s="35" t="n"/>
      <c r="H2689" s="35" t="n"/>
      <c r="I2689" s="40" t="n"/>
      <c r="J2689" s="35" t="n"/>
      <c r="L2689" s="39">
        <f>IF(B2689="","",IFERROR(YEAR(B2689)*0+D2689*0+1,0))</f>
        <v/>
      </c>
      <c r="M2689" s="55">
        <f>IF(L2689&lt;&gt;1,"",IF(O2689&gt;0,IF(INDEX('分け方の表'!$O$4:$O$53,O2689)&lt;&gt;"",DATE(YEAR(INDEX('分け方の表'!$O$4:$O$53,O2689)),MONTH(INDEX('分け方の表'!$O$4:$O$53,O2689)),1),DATE(YEAR(B2689),MONTH(B2689),1)),DATE(YEAR(B2689),MONTH(B2689),1)))</f>
        <v/>
      </c>
      <c r="N2689" s="39">
        <f>IF(L2689&lt;&gt;1,"",IF(J2689="",0,IF(COUNTIFS($J$4:J2689,J2689)&gt;1,1,0)))</f>
        <v/>
      </c>
      <c r="O2689" s="39">
        <f>IF(L2689&lt;&gt;1,"",IF(J2689="",0,IFERROR(MATCH(J2689,'分け方の表'!$M$4:$M$53,0),0)))</f>
        <v/>
      </c>
      <c r="P2689" s="39">
        <f>IF(L2689&lt;&gt;1,"",IF(SUMPRODUCT((COUNTIFS(C2689,"*"&amp;'分け方の表'!$F$4:$F$23&amp;"*")&gt;0)*('分け方の表'!$F$4:$F$23&lt;&gt;"")*'分け方の表'!$I$4:$I$23)=0,99,1+COUNTIFS('分け方の表'!$I$4:$I$23,"&gt;"&amp;SUMPRODUCT((COUNTIFS(C2689,"*"&amp;'分け方の表'!$F$4:$F$23&amp;"*")&gt;0)*('分け方の表'!$F$4:$F$23&lt;&gt;"")*'分け方の表'!$I$4:$I$23))))</f>
        <v/>
      </c>
      <c r="Q2689" s="39">
        <f>IF(L2689&lt;&gt;1,"",IF(P2689&gt;=99,"",INDEX('分け方の表'!$G$4:$G$23,P2689)&amp;""))</f>
        <v/>
      </c>
      <c r="R2689" s="39">
        <f>IF(L2689&lt;&gt;1,"",IF((F2689="収入")*(G2689="給与")*(E2689&lt;&gt;"")*(COUNTIFS('分け方の表'!$J$4:$J$13,E2689)&gt;0),INDEX('分け方の表'!$K$4:$K$13,MATCH(E2689,'分け方の表'!$J$4:$J$13,0))&amp;"",IFERROR(INDEX('分け方の表'!$C$4:$C$103,MATCH(F2689&amp;"|"&amp;G2689,'分け方の表'!$D$4:$D$103,0))&amp;"",IFERROR(INDEX('分け方の表'!$C$4:$C$103,MATCH(F2689&amp;"|（ほか全部）",'分け方の表'!$D$4:$D$103,0))&amp;"","未分類"))))</f>
        <v/>
      </c>
      <c r="S2689" s="39">
        <f>IF(L2689&lt;&gt;1,"",IF(N2689=1,"",IF(IF(O2689&gt;0,INDEX('分け方の表'!$N$4:$N$53,O2689)&amp;"","")&lt;&gt;"",IF(INDEX('分け方の表'!$N$4:$N$53,O2689)="（数えない）","",INDEX('分け方の表'!$N$4:$N$53,O2689)&amp;""),IF(I2689&amp;""="1",IF((Q2689&lt;&gt;"")*(D2689&lt;0)*(IFERROR(INDEX('入力'!$E$30:$E$88,MATCH(Q2689,'入力'!$A$30:$A$88,0)),"")="貯める・増やす"),Q2689,""),IF(A2689&amp;""="0","",IF(Q2689&lt;&gt;"",Q2689,R2689))))))</f>
        <v/>
      </c>
      <c r="T2689" s="56">
        <f>IF(S2689="","",IF(IFERROR(INDEX('入力'!$E$30:$E$88,MATCH(S2689,'入力'!$A$30:$A$88,0)),"")="入るお金",D2689,-D2689))</f>
        <v/>
      </c>
      <c r="U2689" s="39">
        <f>IF(L2689="","",IF(L2689&lt;&gt;1,"見出しなど",IF(N2689=1,"重なり",IF(S2689="",IF(O2689&gt;0,"数えない（直した）",IF(I2689&amp;""="1","振替",IF(A2689&amp;""="0","計算対象外","数えない"))),IF(COUNTIFS('入力'!$A$30:$A$88,S2689)=0,"一覧にない費目",IF(O2689&gt;0,"直した",IF(S2689="未分類","未分類","OK")))))))</f>
        <v/>
      </c>
    </row>
    <row r="2690">
      <c r="A2690" s="40" t="n"/>
      <c r="B2690" s="34" t="n"/>
      <c r="C2690" s="35" t="n"/>
      <c r="D2690" s="36" t="n"/>
      <c r="E2690" s="35" t="n"/>
      <c r="F2690" s="35" t="n"/>
      <c r="G2690" s="35" t="n"/>
      <c r="H2690" s="35" t="n"/>
      <c r="I2690" s="40" t="n"/>
      <c r="J2690" s="35" t="n"/>
      <c r="L2690" s="39">
        <f>IF(B2690="","",IFERROR(YEAR(B2690)*0+D2690*0+1,0))</f>
        <v/>
      </c>
      <c r="M2690" s="55">
        <f>IF(L2690&lt;&gt;1,"",IF(O2690&gt;0,IF(INDEX('分け方の表'!$O$4:$O$53,O2690)&lt;&gt;"",DATE(YEAR(INDEX('分け方の表'!$O$4:$O$53,O2690)),MONTH(INDEX('分け方の表'!$O$4:$O$53,O2690)),1),DATE(YEAR(B2690),MONTH(B2690),1)),DATE(YEAR(B2690),MONTH(B2690),1)))</f>
        <v/>
      </c>
      <c r="N2690" s="39">
        <f>IF(L2690&lt;&gt;1,"",IF(J2690="",0,IF(COUNTIFS($J$4:J2690,J2690)&gt;1,1,0)))</f>
        <v/>
      </c>
      <c r="O2690" s="39">
        <f>IF(L2690&lt;&gt;1,"",IF(J2690="",0,IFERROR(MATCH(J2690,'分け方の表'!$M$4:$M$53,0),0)))</f>
        <v/>
      </c>
      <c r="P2690" s="39">
        <f>IF(L2690&lt;&gt;1,"",IF(SUMPRODUCT((COUNTIFS(C2690,"*"&amp;'分け方の表'!$F$4:$F$23&amp;"*")&gt;0)*('分け方の表'!$F$4:$F$23&lt;&gt;"")*'分け方の表'!$I$4:$I$23)=0,99,1+COUNTIFS('分け方の表'!$I$4:$I$23,"&gt;"&amp;SUMPRODUCT((COUNTIFS(C2690,"*"&amp;'分け方の表'!$F$4:$F$23&amp;"*")&gt;0)*('分け方の表'!$F$4:$F$23&lt;&gt;"")*'分け方の表'!$I$4:$I$23))))</f>
        <v/>
      </c>
      <c r="Q2690" s="39">
        <f>IF(L2690&lt;&gt;1,"",IF(P2690&gt;=99,"",INDEX('分け方の表'!$G$4:$G$23,P2690)&amp;""))</f>
        <v/>
      </c>
      <c r="R2690" s="39">
        <f>IF(L2690&lt;&gt;1,"",IF((F2690="収入")*(G2690="給与")*(E2690&lt;&gt;"")*(COUNTIFS('分け方の表'!$J$4:$J$13,E2690)&gt;0),INDEX('分け方の表'!$K$4:$K$13,MATCH(E2690,'分け方の表'!$J$4:$J$13,0))&amp;"",IFERROR(INDEX('分け方の表'!$C$4:$C$103,MATCH(F2690&amp;"|"&amp;G2690,'分け方の表'!$D$4:$D$103,0))&amp;"",IFERROR(INDEX('分け方の表'!$C$4:$C$103,MATCH(F2690&amp;"|（ほか全部）",'分け方の表'!$D$4:$D$103,0))&amp;"","未分類"))))</f>
        <v/>
      </c>
      <c r="S2690" s="39">
        <f>IF(L2690&lt;&gt;1,"",IF(N2690=1,"",IF(IF(O2690&gt;0,INDEX('分け方の表'!$N$4:$N$53,O2690)&amp;"","")&lt;&gt;"",IF(INDEX('分け方の表'!$N$4:$N$53,O2690)="（数えない）","",INDEX('分け方の表'!$N$4:$N$53,O2690)&amp;""),IF(I2690&amp;""="1",IF((Q2690&lt;&gt;"")*(D2690&lt;0)*(IFERROR(INDEX('入力'!$E$30:$E$88,MATCH(Q2690,'入力'!$A$30:$A$88,0)),"")="貯める・増やす"),Q2690,""),IF(A2690&amp;""="0","",IF(Q2690&lt;&gt;"",Q2690,R2690))))))</f>
        <v/>
      </c>
      <c r="T2690" s="56">
        <f>IF(S2690="","",IF(IFERROR(INDEX('入力'!$E$30:$E$88,MATCH(S2690,'入力'!$A$30:$A$88,0)),"")="入るお金",D2690,-D2690))</f>
        <v/>
      </c>
      <c r="U2690" s="39">
        <f>IF(L2690="","",IF(L2690&lt;&gt;1,"見出しなど",IF(N2690=1,"重なり",IF(S2690="",IF(O2690&gt;0,"数えない（直した）",IF(I2690&amp;""="1","振替",IF(A2690&amp;""="0","計算対象外","数えない"))),IF(COUNTIFS('入力'!$A$30:$A$88,S2690)=0,"一覧にない費目",IF(O2690&gt;0,"直した",IF(S2690="未分類","未分類","OK")))))))</f>
        <v/>
      </c>
    </row>
    <row r="2691">
      <c r="A2691" s="40" t="n"/>
      <c r="B2691" s="34" t="n"/>
      <c r="C2691" s="35" t="n"/>
      <c r="D2691" s="36" t="n"/>
      <c r="E2691" s="35" t="n"/>
      <c r="F2691" s="35" t="n"/>
      <c r="G2691" s="35" t="n"/>
      <c r="H2691" s="35" t="n"/>
      <c r="I2691" s="40" t="n"/>
      <c r="J2691" s="35" t="n"/>
      <c r="L2691" s="39">
        <f>IF(B2691="","",IFERROR(YEAR(B2691)*0+D2691*0+1,0))</f>
        <v/>
      </c>
      <c r="M2691" s="55">
        <f>IF(L2691&lt;&gt;1,"",IF(O2691&gt;0,IF(INDEX('分け方の表'!$O$4:$O$53,O2691)&lt;&gt;"",DATE(YEAR(INDEX('分け方の表'!$O$4:$O$53,O2691)),MONTH(INDEX('分け方の表'!$O$4:$O$53,O2691)),1),DATE(YEAR(B2691),MONTH(B2691),1)),DATE(YEAR(B2691),MONTH(B2691),1)))</f>
        <v/>
      </c>
      <c r="N2691" s="39">
        <f>IF(L2691&lt;&gt;1,"",IF(J2691="",0,IF(COUNTIFS($J$4:J2691,J2691)&gt;1,1,0)))</f>
        <v/>
      </c>
      <c r="O2691" s="39">
        <f>IF(L2691&lt;&gt;1,"",IF(J2691="",0,IFERROR(MATCH(J2691,'分け方の表'!$M$4:$M$53,0),0)))</f>
        <v/>
      </c>
      <c r="P2691" s="39">
        <f>IF(L2691&lt;&gt;1,"",IF(SUMPRODUCT((COUNTIFS(C2691,"*"&amp;'分け方の表'!$F$4:$F$23&amp;"*")&gt;0)*('分け方の表'!$F$4:$F$23&lt;&gt;"")*'分け方の表'!$I$4:$I$23)=0,99,1+COUNTIFS('分け方の表'!$I$4:$I$23,"&gt;"&amp;SUMPRODUCT((COUNTIFS(C2691,"*"&amp;'分け方の表'!$F$4:$F$23&amp;"*")&gt;0)*('分け方の表'!$F$4:$F$23&lt;&gt;"")*'分け方の表'!$I$4:$I$23))))</f>
        <v/>
      </c>
      <c r="Q2691" s="39">
        <f>IF(L2691&lt;&gt;1,"",IF(P2691&gt;=99,"",INDEX('分け方の表'!$G$4:$G$23,P2691)&amp;""))</f>
        <v/>
      </c>
      <c r="R2691" s="39">
        <f>IF(L2691&lt;&gt;1,"",IF((F2691="収入")*(G2691="給与")*(E2691&lt;&gt;"")*(COUNTIFS('分け方の表'!$J$4:$J$13,E2691)&gt;0),INDEX('分け方の表'!$K$4:$K$13,MATCH(E2691,'分け方の表'!$J$4:$J$13,0))&amp;"",IFERROR(INDEX('分け方の表'!$C$4:$C$103,MATCH(F2691&amp;"|"&amp;G2691,'分け方の表'!$D$4:$D$103,0))&amp;"",IFERROR(INDEX('分け方の表'!$C$4:$C$103,MATCH(F2691&amp;"|（ほか全部）",'分け方の表'!$D$4:$D$103,0))&amp;"","未分類"))))</f>
        <v/>
      </c>
      <c r="S2691" s="39">
        <f>IF(L2691&lt;&gt;1,"",IF(N2691=1,"",IF(IF(O2691&gt;0,INDEX('分け方の表'!$N$4:$N$53,O2691)&amp;"","")&lt;&gt;"",IF(INDEX('分け方の表'!$N$4:$N$53,O2691)="（数えない）","",INDEX('分け方の表'!$N$4:$N$53,O2691)&amp;""),IF(I2691&amp;""="1",IF((Q2691&lt;&gt;"")*(D2691&lt;0)*(IFERROR(INDEX('入力'!$E$30:$E$88,MATCH(Q2691,'入力'!$A$30:$A$88,0)),"")="貯める・増やす"),Q2691,""),IF(A2691&amp;""="0","",IF(Q2691&lt;&gt;"",Q2691,R2691))))))</f>
        <v/>
      </c>
      <c r="T2691" s="56">
        <f>IF(S2691="","",IF(IFERROR(INDEX('入力'!$E$30:$E$88,MATCH(S2691,'入力'!$A$30:$A$88,0)),"")="入るお金",D2691,-D2691))</f>
        <v/>
      </c>
      <c r="U2691" s="39">
        <f>IF(L2691="","",IF(L2691&lt;&gt;1,"見出しなど",IF(N2691=1,"重なり",IF(S2691="",IF(O2691&gt;0,"数えない（直した）",IF(I2691&amp;""="1","振替",IF(A2691&amp;""="0","計算対象外","数えない"))),IF(COUNTIFS('入力'!$A$30:$A$88,S2691)=0,"一覧にない費目",IF(O2691&gt;0,"直した",IF(S2691="未分類","未分類","OK")))))))</f>
        <v/>
      </c>
    </row>
    <row r="2692">
      <c r="A2692" s="40" t="n"/>
      <c r="B2692" s="34" t="n"/>
      <c r="C2692" s="35" t="n"/>
      <c r="D2692" s="36" t="n"/>
      <c r="E2692" s="35" t="n"/>
      <c r="F2692" s="35" t="n"/>
      <c r="G2692" s="35" t="n"/>
      <c r="H2692" s="35" t="n"/>
      <c r="I2692" s="40" t="n"/>
      <c r="J2692" s="35" t="n"/>
      <c r="L2692" s="39">
        <f>IF(B2692="","",IFERROR(YEAR(B2692)*0+D2692*0+1,0))</f>
        <v/>
      </c>
      <c r="M2692" s="55">
        <f>IF(L2692&lt;&gt;1,"",IF(O2692&gt;0,IF(INDEX('分け方の表'!$O$4:$O$53,O2692)&lt;&gt;"",DATE(YEAR(INDEX('分け方の表'!$O$4:$O$53,O2692)),MONTH(INDEX('分け方の表'!$O$4:$O$53,O2692)),1),DATE(YEAR(B2692),MONTH(B2692),1)),DATE(YEAR(B2692),MONTH(B2692),1)))</f>
        <v/>
      </c>
      <c r="N2692" s="39">
        <f>IF(L2692&lt;&gt;1,"",IF(J2692="",0,IF(COUNTIFS($J$4:J2692,J2692)&gt;1,1,0)))</f>
        <v/>
      </c>
      <c r="O2692" s="39">
        <f>IF(L2692&lt;&gt;1,"",IF(J2692="",0,IFERROR(MATCH(J2692,'分け方の表'!$M$4:$M$53,0),0)))</f>
        <v/>
      </c>
      <c r="P2692" s="39">
        <f>IF(L2692&lt;&gt;1,"",IF(SUMPRODUCT((COUNTIFS(C2692,"*"&amp;'分け方の表'!$F$4:$F$23&amp;"*")&gt;0)*('分け方の表'!$F$4:$F$23&lt;&gt;"")*'分け方の表'!$I$4:$I$23)=0,99,1+COUNTIFS('分け方の表'!$I$4:$I$23,"&gt;"&amp;SUMPRODUCT((COUNTIFS(C2692,"*"&amp;'分け方の表'!$F$4:$F$23&amp;"*")&gt;0)*('分け方の表'!$F$4:$F$23&lt;&gt;"")*'分け方の表'!$I$4:$I$23))))</f>
        <v/>
      </c>
      <c r="Q2692" s="39">
        <f>IF(L2692&lt;&gt;1,"",IF(P2692&gt;=99,"",INDEX('分け方の表'!$G$4:$G$23,P2692)&amp;""))</f>
        <v/>
      </c>
      <c r="R2692" s="39">
        <f>IF(L2692&lt;&gt;1,"",IF((F2692="収入")*(G2692="給与")*(E2692&lt;&gt;"")*(COUNTIFS('分け方の表'!$J$4:$J$13,E2692)&gt;0),INDEX('分け方の表'!$K$4:$K$13,MATCH(E2692,'分け方の表'!$J$4:$J$13,0))&amp;"",IFERROR(INDEX('分け方の表'!$C$4:$C$103,MATCH(F2692&amp;"|"&amp;G2692,'分け方の表'!$D$4:$D$103,0))&amp;"",IFERROR(INDEX('分け方の表'!$C$4:$C$103,MATCH(F2692&amp;"|（ほか全部）",'分け方の表'!$D$4:$D$103,0))&amp;"","未分類"))))</f>
        <v/>
      </c>
      <c r="S2692" s="39">
        <f>IF(L2692&lt;&gt;1,"",IF(N2692=1,"",IF(IF(O2692&gt;0,INDEX('分け方の表'!$N$4:$N$53,O2692)&amp;"","")&lt;&gt;"",IF(INDEX('分け方の表'!$N$4:$N$53,O2692)="（数えない）","",INDEX('分け方の表'!$N$4:$N$53,O2692)&amp;""),IF(I2692&amp;""="1",IF((Q2692&lt;&gt;"")*(D2692&lt;0)*(IFERROR(INDEX('入力'!$E$30:$E$88,MATCH(Q2692,'入力'!$A$30:$A$88,0)),"")="貯める・増やす"),Q2692,""),IF(A2692&amp;""="0","",IF(Q2692&lt;&gt;"",Q2692,R2692))))))</f>
        <v/>
      </c>
      <c r="T2692" s="56">
        <f>IF(S2692="","",IF(IFERROR(INDEX('入力'!$E$30:$E$88,MATCH(S2692,'入力'!$A$30:$A$88,0)),"")="入るお金",D2692,-D2692))</f>
        <v/>
      </c>
      <c r="U2692" s="39">
        <f>IF(L2692="","",IF(L2692&lt;&gt;1,"見出しなど",IF(N2692=1,"重なり",IF(S2692="",IF(O2692&gt;0,"数えない（直した）",IF(I2692&amp;""="1","振替",IF(A2692&amp;""="0","計算対象外","数えない"))),IF(COUNTIFS('入力'!$A$30:$A$88,S2692)=0,"一覧にない費目",IF(O2692&gt;0,"直した",IF(S2692="未分類","未分類","OK")))))))</f>
        <v/>
      </c>
    </row>
    <row r="2693">
      <c r="A2693" s="40" t="n"/>
      <c r="B2693" s="34" t="n"/>
      <c r="C2693" s="35" t="n"/>
      <c r="D2693" s="36" t="n"/>
      <c r="E2693" s="35" t="n"/>
      <c r="F2693" s="35" t="n"/>
      <c r="G2693" s="35" t="n"/>
      <c r="H2693" s="35" t="n"/>
      <c r="I2693" s="40" t="n"/>
      <c r="J2693" s="35" t="n"/>
      <c r="L2693" s="39">
        <f>IF(B2693="","",IFERROR(YEAR(B2693)*0+D2693*0+1,0))</f>
        <v/>
      </c>
      <c r="M2693" s="55">
        <f>IF(L2693&lt;&gt;1,"",IF(O2693&gt;0,IF(INDEX('分け方の表'!$O$4:$O$53,O2693)&lt;&gt;"",DATE(YEAR(INDEX('分け方の表'!$O$4:$O$53,O2693)),MONTH(INDEX('分け方の表'!$O$4:$O$53,O2693)),1),DATE(YEAR(B2693),MONTH(B2693),1)),DATE(YEAR(B2693),MONTH(B2693),1)))</f>
        <v/>
      </c>
      <c r="N2693" s="39">
        <f>IF(L2693&lt;&gt;1,"",IF(J2693="",0,IF(COUNTIFS($J$4:J2693,J2693)&gt;1,1,0)))</f>
        <v/>
      </c>
      <c r="O2693" s="39">
        <f>IF(L2693&lt;&gt;1,"",IF(J2693="",0,IFERROR(MATCH(J2693,'分け方の表'!$M$4:$M$53,0),0)))</f>
        <v/>
      </c>
      <c r="P2693" s="39">
        <f>IF(L2693&lt;&gt;1,"",IF(SUMPRODUCT((COUNTIFS(C2693,"*"&amp;'分け方の表'!$F$4:$F$23&amp;"*")&gt;0)*('分け方の表'!$F$4:$F$23&lt;&gt;"")*'分け方の表'!$I$4:$I$23)=0,99,1+COUNTIFS('分け方の表'!$I$4:$I$23,"&gt;"&amp;SUMPRODUCT((COUNTIFS(C2693,"*"&amp;'分け方の表'!$F$4:$F$23&amp;"*")&gt;0)*('分け方の表'!$F$4:$F$23&lt;&gt;"")*'分け方の表'!$I$4:$I$23))))</f>
        <v/>
      </c>
      <c r="Q2693" s="39">
        <f>IF(L2693&lt;&gt;1,"",IF(P2693&gt;=99,"",INDEX('分け方の表'!$G$4:$G$23,P2693)&amp;""))</f>
        <v/>
      </c>
      <c r="R2693" s="39">
        <f>IF(L2693&lt;&gt;1,"",IF((F2693="収入")*(G2693="給与")*(E2693&lt;&gt;"")*(COUNTIFS('分け方の表'!$J$4:$J$13,E2693)&gt;0),INDEX('分け方の表'!$K$4:$K$13,MATCH(E2693,'分け方の表'!$J$4:$J$13,0))&amp;"",IFERROR(INDEX('分け方の表'!$C$4:$C$103,MATCH(F2693&amp;"|"&amp;G2693,'分け方の表'!$D$4:$D$103,0))&amp;"",IFERROR(INDEX('分け方の表'!$C$4:$C$103,MATCH(F2693&amp;"|（ほか全部）",'分け方の表'!$D$4:$D$103,0))&amp;"","未分類"))))</f>
        <v/>
      </c>
      <c r="S2693" s="39">
        <f>IF(L2693&lt;&gt;1,"",IF(N2693=1,"",IF(IF(O2693&gt;0,INDEX('分け方の表'!$N$4:$N$53,O2693)&amp;"","")&lt;&gt;"",IF(INDEX('分け方の表'!$N$4:$N$53,O2693)="（数えない）","",INDEX('分け方の表'!$N$4:$N$53,O2693)&amp;""),IF(I2693&amp;""="1",IF((Q2693&lt;&gt;"")*(D2693&lt;0)*(IFERROR(INDEX('入力'!$E$30:$E$88,MATCH(Q2693,'入力'!$A$30:$A$88,0)),"")="貯める・増やす"),Q2693,""),IF(A2693&amp;""="0","",IF(Q2693&lt;&gt;"",Q2693,R2693))))))</f>
        <v/>
      </c>
      <c r="T2693" s="56">
        <f>IF(S2693="","",IF(IFERROR(INDEX('入力'!$E$30:$E$88,MATCH(S2693,'入力'!$A$30:$A$88,0)),"")="入るお金",D2693,-D2693))</f>
        <v/>
      </c>
      <c r="U2693" s="39">
        <f>IF(L2693="","",IF(L2693&lt;&gt;1,"見出しなど",IF(N2693=1,"重なり",IF(S2693="",IF(O2693&gt;0,"数えない（直した）",IF(I2693&amp;""="1","振替",IF(A2693&amp;""="0","計算対象外","数えない"))),IF(COUNTIFS('入力'!$A$30:$A$88,S2693)=0,"一覧にない費目",IF(O2693&gt;0,"直した",IF(S2693="未分類","未分類","OK")))))))</f>
        <v/>
      </c>
    </row>
    <row r="2694">
      <c r="A2694" s="40" t="n"/>
      <c r="B2694" s="34" t="n"/>
      <c r="C2694" s="35" t="n"/>
      <c r="D2694" s="36" t="n"/>
      <c r="E2694" s="35" t="n"/>
      <c r="F2694" s="35" t="n"/>
      <c r="G2694" s="35" t="n"/>
      <c r="H2694" s="35" t="n"/>
      <c r="I2694" s="40" t="n"/>
      <c r="J2694" s="35" t="n"/>
      <c r="L2694" s="39">
        <f>IF(B2694="","",IFERROR(YEAR(B2694)*0+D2694*0+1,0))</f>
        <v/>
      </c>
      <c r="M2694" s="55">
        <f>IF(L2694&lt;&gt;1,"",IF(O2694&gt;0,IF(INDEX('分け方の表'!$O$4:$O$53,O2694)&lt;&gt;"",DATE(YEAR(INDEX('分け方の表'!$O$4:$O$53,O2694)),MONTH(INDEX('分け方の表'!$O$4:$O$53,O2694)),1),DATE(YEAR(B2694),MONTH(B2694),1)),DATE(YEAR(B2694),MONTH(B2694),1)))</f>
        <v/>
      </c>
      <c r="N2694" s="39">
        <f>IF(L2694&lt;&gt;1,"",IF(J2694="",0,IF(COUNTIFS($J$4:J2694,J2694)&gt;1,1,0)))</f>
        <v/>
      </c>
      <c r="O2694" s="39">
        <f>IF(L2694&lt;&gt;1,"",IF(J2694="",0,IFERROR(MATCH(J2694,'分け方の表'!$M$4:$M$53,0),0)))</f>
        <v/>
      </c>
      <c r="P2694" s="39">
        <f>IF(L2694&lt;&gt;1,"",IF(SUMPRODUCT((COUNTIFS(C2694,"*"&amp;'分け方の表'!$F$4:$F$23&amp;"*")&gt;0)*('分け方の表'!$F$4:$F$23&lt;&gt;"")*'分け方の表'!$I$4:$I$23)=0,99,1+COUNTIFS('分け方の表'!$I$4:$I$23,"&gt;"&amp;SUMPRODUCT((COUNTIFS(C2694,"*"&amp;'分け方の表'!$F$4:$F$23&amp;"*")&gt;0)*('分け方の表'!$F$4:$F$23&lt;&gt;"")*'分け方の表'!$I$4:$I$23))))</f>
        <v/>
      </c>
      <c r="Q2694" s="39">
        <f>IF(L2694&lt;&gt;1,"",IF(P2694&gt;=99,"",INDEX('分け方の表'!$G$4:$G$23,P2694)&amp;""))</f>
        <v/>
      </c>
      <c r="R2694" s="39">
        <f>IF(L2694&lt;&gt;1,"",IF((F2694="収入")*(G2694="給与")*(E2694&lt;&gt;"")*(COUNTIFS('分け方の表'!$J$4:$J$13,E2694)&gt;0),INDEX('分け方の表'!$K$4:$K$13,MATCH(E2694,'分け方の表'!$J$4:$J$13,0))&amp;"",IFERROR(INDEX('分け方の表'!$C$4:$C$103,MATCH(F2694&amp;"|"&amp;G2694,'分け方の表'!$D$4:$D$103,0))&amp;"",IFERROR(INDEX('分け方の表'!$C$4:$C$103,MATCH(F2694&amp;"|（ほか全部）",'分け方の表'!$D$4:$D$103,0))&amp;"","未分類"))))</f>
        <v/>
      </c>
      <c r="S2694" s="39">
        <f>IF(L2694&lt;&gt;1,"",IF(N2694=1,"",IF(IF(O2694&gt;0,INDEX('分け方の表'!$N$4:$N$53,O2694)&amp;"","")&lt;&gt;"",IF(INDEX('分け方の表'!$N$4:$N$53,O2694)="（数えない）","",INDEX('分け方の表'!$N$4:$N$53,O2694)&amp;""),IF(I2694&amp;""="1",IF((Q2694&lt;&gt;"")*(D2694&lt;0)*(IFERROR(INDEX('入力'!$E$30:$E$88,MATCH(Q2694,'入力'!$A$30:$A$88,0)),"")="貯める・増やす"),Q2694,""),IF(A2694&amp;""="0","",IF(Q2694&lt;&gt;"",Q2694,R2694))))))</f>
        <v/>
      </c>
      <c r="T2694" s="56">
        <f>IF(S2694="","",IF(IFERROR(INDEX('入力'!$E$30:$E$88,MATCH(S2694,'入力'!$A$30:$A$88,0)),"")="入るお金",D2694,-D2694))</f>
        <v/>
      </c>
      <c r="U2694" s="39">
        <f>IF(L2694="","",IF(L2694&lt;&gt;1,"見出しなど",IF(N2694=1,"重なり",IF(S2694="",IF(O2694&gt;0,"数えない（直した）",IF(I2694&amp;""="1","振替",IF(A2694&amp;""="0","計算対象外","数えない"))),IF(COUNTIFS('入力'!$A$30:$A$88,S2694)=0,"一覧にない費目",IF(O2694&gt;0,"直した",IF(S2694="未分類","未分類","OK")))))))</f>
        <v/>
      </c>
    </row>
    <row r="2695">
      <c r="A2695" s="40" t="n"/>
      <c r="B2695" s="34" t="n"/>
      <c r="C2695" s="35" t="n"/>
      <c r="D2695" s="36" t="n"/>
      <c r="E2695" s="35" t="n"/>
      <c r="F2695" s="35" t="n"/>
      <c r="G2695" s="35" t="n"/>
      <c r="H2695" s="35" t="n"/>
      <c r="I2695" s="40" t="n"/>
      <c r="J2695" s="35" t="n"/>
      <c r="L2695" s="39">
        <f>IF(B2695="","",IFERROR(YEAR(B2695)*0+D2695*0+1,0))</f>
        <v/>
      </c>
      <c r="M2695" s="55">
        <f>IF(L2695&lt;&gt;1,"",IF(O2695&gt;0,IF(INDEX('分け方の表'!$O$4:$O$53,O2695)&lt;&gt;"",DATE(YEAR(INDEX('分け方の表'!$O$4:$O$53,O2695)),MONTH(INDEX('分け方の表'!$O$4:$O$53,O2695)),1),DATE(YEAR(B2695),MONTH(B2695),1)),DATE(YEAR(B2695),MONTH(B2695),1)))</f>
        <v/>
      </c>
      <c r="N2695" s="39">
        <f>IF(L2695&lt;&gt;1,"",IF(J2695="",0,IF(COUNTIFS($J$4:J2695,J2695)&gt;1,1,0)))</f>
        <v/>
      </c>
      <c r="O2695" s="39">
        <f>IF(L2695&lt;&gt;1,"",IF(J2695="",0,IFERROR(MATCH(J2695,'分け方の表'!$M$4:$M$53,0),0)))</f>
        <v/>
      </c>
      <c r="P2695" s="39">
        <f>IF(L2695&lt;&gt;1,"",IF(SUMPRODUCT((COUNTIFS(C2695,"*"&amp;'分け方の表'!$F$4:$F$23&amp;"*")&gt;0)*('分け方の表'!$F$4:$F$23&lt;&gt;"")*'分け方の表'!$I$4:$I$23)=0,99,1+COUNTIFS('分け方の表'!$I$4:$I$23,"&gt;"&amp;SUMPRODUCT((COUNTIFS(C2695,"*"&amp;'分け方の表'!$F$4:$F$23&amp;"*")&gt;0)*('分け方の表'!$F$4:$F$23&lt;&gt;"")*'分け方の表'!$I$4:$I$23))))</f>
        <v/>
      </c>
      <c r="Q2695" s="39">
        <f>IF(L2695&lt;&gt;1,"",IF(P2695&gt;=99,"",INDEX('分け方の表'!$G$4:$G$23,P2695)&amp;""))</f>
        <v/>
      </c>
      <c r="R2695" s="39">
        <f>IF(L2695&lt;&gt;1,"",IF((F2695="収入")*(G2695="給与")*(E2695&lt;&gt;"")*(COUNTIFS('分け方の表'!$J$4:$J$13,E2695)&gt;0),INDEX('分け方の表'!$K$4:$K$13,MATCH(E2695,'分け方の表'!$J$4:$J$13,0))&amp;"",IFERROR(INDEX('分け方の表'!$C$4:$C$103,MATCH(F2695&amp;"|"&amp;G2695,'分け方の表'!$D$4:$D$103,0))&amp;"",IFERROR(INDEX('分け方の表'!$C$4:$C$103,MATCH(F2695&amp;"|（ほか全部）",'分け方の表'!$D$4:$D$103,0))&amp;"","未分類"))))</f>
        <v/>
      </c>
      <c r="S2695" s="39">
        <f>IF(L2695&lt;&gt;1,"",IF(N2695=1,"",IF(IF(O2695&gt;0,INDEX('分け方の表'!$N$4:$N$53,O2695)&amp;"","")&lt;&gt;"",IF(INDEX('分け方の表'!$N$4:$N$53,O2695)="（数えない）","",INDEX('分け方の表'!$N$4:$N$53,O2695)&amp;""),IF(I2695&amp;""="1",IF((Q2695&lt;&gt;"")*(D2695&lt;0)*(IFERROR(INDEX('入力'!$E$30:$E$88,MATCH(Q2695,'入力'!$A$30:$A$88,0)),"")="貯める・増やす"),Q2695,""),IF(A2695&amp;""="0","",IF(Q2695&lt;&gt;"",Q2695,R2695))))))</f>
        <v/>
      </c>
      <c r="T2695" s="56">
        <f>IF(S2695="","",IF(IFERROR(INDEX('入力'!$E$30:$E$88,MATCH(S2695,'入力'!$A$30:$A$88,0)),"")="入るお金",D2695,-D2695))</f>
        <v/>
      </c>
      <c r="U2695" s="39">
        <f>IF(L2695="","",IF(L2695&lt;&gt;1,"見出しなど",IF(N2695=1,"重なり",IF(S2695="",IF(O2695&gt;0,"数えない（直した）",IF(I2695&amp;""="1","振替",IF(A2695&amp;""="0","計算対象外","数えない"))),IF(COUNTIFS('入力'!$A$30:$A$88,S2695)=0,"一覧にない費目",IF(O2695&gt;0,"直した",IF(S2695="未分類","未分類","OK")))))))</f>
        <v/>
      </c>
    </row>
    <row r="2696">
      <c r="A2696" s="40" t="n"/>
      <c r="B2696" s="34" t="n"/>
      <c r="C2696" s="35" t="n"/>
      <c r="D2696" s="36" t="n"/>
      <c r="E2696" s="35" t="n"/>
      <c r="F2696" s="35" t="n"/>
      <c r="G2696" s="35" t="n"/>
      <c r="H2696" s="35" t="n"/>
      <c r="I2696" s="40" t="n"/>
      <c r="J2696" s="35" t="n"/>
      <c r="L2696" s="39">
        <f>IF(B2696="","",IFERROR(YEAR(B2696)*0+D2696*0+1,0))</f>
        <v/>
      </c>
      <c r="M2696" s="55">
        <f>IF(L2696&lt;&gt;1,"",IF(O2696&gt;0,IF(INDEX('分け方の表'!$O$4:$O$53,O2696)&lt;&gt;"",DATE(YEAR(INDEX('分け方の表'!$O$4:$O$53,O2696)),MONTH(INDEX('分け方の表'!$O$4:$O$53,O2696)),1),DATE(YEAR(B2696),MONTH(B2696),1)),DATE(YEAR(B2696),MONTH(B2696),1)))</f>
        <v/>
      </c>
      <c r="N2696" s="39">
        <f>IF(L2696&lt;&gt;1,"",IF(J2696="",0,IF(COUNTIFS($J$4:J2696,J2696)&gt;1,1,0)))</f>
        <v/>
      </c>
      <c r="O2696" s="39">
        <f>IF(L2696&lt;&gt;1,"",IF(J2696="",0,IFERROR(MATCH(J2696,'分け方の表'!$M$4:$M$53,0),0)))</f>
        <v/>
      </c>
      <c r="P2696" s="39">
        <f>IF(L2696&lt;&gt;1,"",IF(SUMPRODUCT((COUNTIFS(C2696,"*"&amp;'分け方の表'!$F$4:$F$23&amp;"*")&gt;0)*('分け方の表'!$F$4:$F$23&lt;&gt;"")*'分け方の表'!$I$4:$I$23)=0,99,1+COUNTIFS('分け方の表'!$I$4:$I$23,"&gt;"&amp;SUMPRODUCT((COUNTIFS(C2696,"*"&amp;'分け方の表'!$F$4:$F$23&amp;"*")&gt;0)*('分け方の表'!$F$4:$F$23&lt;&gt;"")*'分け方の表'!$I$4:$I$23))))</f>
        <v/>
      </c>
      <c r="Q2696" s="39">
        <f>IF(L2696&lt;&gt;1,"",IF(P2696&gt;=99,"",INDEX('分け方の表'!$G$4:$G$23,P2696)&amp;""))</f>
        <v/>
      </c>
      <c r="R2696" s="39">
        <f>IF(L2696&lt;&gt;1,"",IF((F2696="収入")*(G2696="給与")*(E2696&lt;&gt;"")*(COUNTIFS('分け方の表'!$J$4:$J$13,E2696)&gt;0),INDEX('分け方の表'!$K$4:$K$13,MATCH(E2696,'分け方の表'!$J$4:$J$13,0))&amp;"",IFERROR(INDEX('分け方の表'!$C$4:$C$103,MATCH(F2696&amp;"|"&amp;G2696,'分け方の表'!$D$4:$D$103,0))&amp;"",IFERROR(INDEX('分け方の表'!$C$4:$C$103,MATCH(F2696&amp;"|（ほか全部）",'分け方の表'!$D$4:$D$103,0))&amp;"","未分類"))))</f>
        <v/>
      </c>
      <c r="S2696" s="39">
        <f>IF(L2696&lt;&gt;1,"",IF(N2696=1,"",IF(IF(O2696&gt;0,INDEX('分け方の表'!$N$4:$N$53,O2696)&amp;"","")&lt;&gt;"",IF(INDEX('分け方の表'!$N$4:$N$53,O2696)="（数えない）","",INDEX('分け方の表'!$N$4:$N$53,O2696)&amp;""),IF(I2696&amp;""="1",IF((Q2696&lt;&gt;"")*(D2696&lt;0)*(IFERROR(INDEX('入力'!$E$30:$E$88,MATCH(Q2696,'入力'!$A$30:$A$88,0)),"")="貯める・増やす"),Q2696,""),IF(A2696&amp;""="0","",IF(Q2696&lt;&gt;"",Q2696,R2696))))))</f>
        <v/>
      </c>
      <c r="T2696" s="56">
        <f>IF(S2696="","",IF(IFERROR(INDEX('入力'!$E$30:$E$88,MATCH(S2696,'入力'!$A$30:$A$88,0)),"")="入るお金",D2696,-D2696))</f>
        <v/>
      </c>
      <c r="U2696" s="39">
        <f>IF(L2696="","",IF(L2696&lt;&gt;1,"見出しなど",IF(N2696=1,"重なり",IF(S2696="",IF(O2696&gt;0,"数えない（直した）",IF(I2696&amp;""="1","振替",IF(A2696&amp;""="0","計算対象外","数えない"))),IF(COUNTIFS('入力'!$A$30:$A$88,S2696)=0,"一覧にない費目",IF(O2696&gt;0,"直した",IF(S2696="未分類","未分類","OK")))))))</f>
        <v/>
      </c>
    </row>
    <row r="2697">
      <c r="A2697" s="40" t="n"/>
      <c r="B2697" s="34" t="n"/>
      <c r="C2697" s="35" t="n"/>
      <c r="D2697" s="36" t="n"/>
      <c r="E2697" s="35" t="n"/>
      <c r="F2697" s="35" t="n"/>
      <c r="G2697" s="35" t="n"/>
      <c r="H2697" s="35" t="n"/>
      <c r="I2697" s="40" t="n"/>
      <c r="J2697" s="35" t="n"/>
      <c r="L2697" s="39">
        <f>IF(B2697="","",IFERROR(YEAR(B2697)*0+D2697*0+1,0))</f>
        <v/>
      </c>
      <c r="M2697" s="55">
        <f>IF(L2697&lt;&gt;1,"",IF(O2697&gt;0,IF(INDEX('分け方の表'!$O$4:$O$53,O2697)&lt;&gt;"",DATE(YEAR(INDEX('分け方の表'!$O$4:$O$53,O2697)),MONTH(INDEX('分け方の表'!$O$4:$O$53,O2697)),1),DATE(YEAR(B2697),MONTH(B2697),1)),DATE(YEAR(B2697),MONTH(B2697),1)))</f>
        <v/>
      </c>
      <c r="N2697" s="39">
        <f>IF(L2697&lt;&gt;1,"",IF(J2697="",0,IF(COUNTIFS($J$4:J2697,J2697)&gt;1,1,0)))</f>
        <v/>
      </c>
      <c r="O2697" s="39">
        <f>IF(L2697&lt;&gt;1,"",IF(J2697="",0,IFERROR(MATCH(J2697,'分け方の表'!$M$4:$M$53,0),0)))</f>
        <v/>
      </c>
      <c r="P2697" s="39">
        <f>IF(L2697&lt;&gt;1,"",IF(SUMPRODUCT((COUNTIFS(C2697,"*"&amp;'分け方の表'!$F$4:$F$23&amp;"*")&gt;0)*('分け方の表'!$F$4:$F$23&lt;&gt;"")*'分け方の表'!$I$4:$I$23)=0,99,1+COUNTIFS('分け方の表'!$I$4:$I$23,"&gt;"&amp;SUMPRODUCT((COUNTIFS(C2697,"*"&amp;'分け方の表'!$F$4:$F$23&amp;"*")&gt;0)*('分け方の表'!$F$4:$F$23&lt;&gt;"")*'分け方の表'!$I$4:$I$23))))</f>
        <v/>
      </c>
      <c r="Q2697" s="39">
        <f>IF(L2697&lt;&gt;1,"",IF(P2697&gt;=99,"",INDEX('分け方の表'!$G$4:$G$23,P2697)&amp;""))</f>
        <v/>
      </c>
      <c r="R2697" s="39">
        <f>IF(L2697&lt;&gt;1,"",IF((F2697="収入")*(G2697="給与")*(E2697&lt;&gt;"")*(COUNTIFS('分け方の表'!$J$4:$J$13,E2697)&gt;0),INDEX('分け方の表'!$K$4:$K$13,MATCH(E2697,'分け方の表'!$J$4:$J$13,0))&amp;"",IFERROR(INDEX('分け方の表'!$C$4:$C$103,MATCH(F2697&amp;"|"&amp;G2697,'分け方の表'!$D$4:$D$103,0))&amp;"",IFERROR(INDEX('分け方の表'!$C$4:$C$103,MATCH(F2697&amp;"|（ほか全部）",'分け方の表'!$D$4:$D$103,0))&amp;"","未分類"))))</f>
        <v/>
      </c>
      <c r="S2697" s="39">
        <f>IF(L2697&lt;&gt;1,"",IF(N2697=1,"",IF(IF(O2697&gt;0,INDEX('分け方の表'!$N$4:$N$53,O2697)&amp;"","")&lt;&gt;"",IF(INDEX('分け方の表'!$N$4:$N$53,O2697)="（数えない）","",INDEX('分け方の表'!$N$4:$N$53,O2697)&amp;""),IF(I2697&amp;""="1",IF((Q2697&lt;&gt;"")*(D2697&lt;0)*(IFERROR(INDEX('入力'!$E$30:$E$88,MATCH(Q2697,'入力'!$A$30:$A$88,0)),"")="貯める・増やす"),Q2697,""),IF(A2697&amp;""="0","",IF(Q2697&lt;&gt;"",Q2697,R2697))))))</f>
        <v/>
      </c>
      <c r="T2697" s="56">
        <f>IF(S2697="","",IF(IFERROR(INDEX('入力'!$E$30:$E$88,MATCH(S2697,'入力'!$A$30:$A$88,0)),"")="入るお金",D2697,-D2697))</f>
        <v/>
      </c>
      <c r="U2697" s="39">
        <f>IF(L2697="","",IF(L2697&lt;&gt;1,"見出しなど",IF(N2697=1,"重なり",IF(S2697="",IF(O2697&gt;0,"数えない（直した）",IF(I2697&amp;""="1","振替",IF(A2697&amp;""="0","計算対象外","数えない"))),IF(COUNTIFS('入力'!$A$30:$A$88,S2697)=0,"一覧にない費目",IF(O2697&gt;0,"直した",IF(S2697="未分類","未分類","OK")))))))</f>
        <v/>
      </c>
    </row>
    <row r="2698">
      <c r="A2698" s="40" t="n"/>
      <c r="B2698" s="34" t="n"/>
      <c r="C2698" s="35" t="n"/>
      <c r="D2698" s="36" t="n"/>
      <c r="E2698" s="35" t="n"/>
      <c r="F2698" s="35" t="n"/>
      <c r="G2698" s="35" t="n"/>
      <c r="H2698" s="35" t="n"/>
      <c r="I2698" s="40" t="n"/>
      <c r="J2698" s="35" t="n"/>
      <c r="L2698" s="39">
        <f>IF(B2698="","",IFERROR(YEAR(B2698)*0+D2698*0+1,0))</f>
        <v/>
      </c>
      <c r="M2698" s="55">
        <f>IF(L2698&lt;&gt;1,"",IF(O2698&gt;0,IF(INDEX('分け方の表'!$O$4:$O$53,O2698)&lt;&gt;"",DATE(YEAR(INDEX('分け方の表'!$O$4:$O$53,O2698)),MONTH(INDEX('分け方の表'!$O$4:$O$53,O2698)),1),DATE(YEAR(B2698),MONTH(B2698),1)),DATE(YEAR(B2698),MONTH(B2698),1)))</f>
        <v/>
      </c>
      <c r="N2698" s="39">
        <f>IF(L2698&lt;&gt;1,"",IF(J2698="",0,IF(COUNTIFS($J$4:J2698,J2698)&gt;1,1,0)))</f>
        <v/>
      </c>
      <c r="O2698" s="39">
        <f>IF(L2698&lt;&gt;1,"",IF(J2698="",0,IFERROR(MATCH(J2698,'分け方の表'!$M$4:$M$53,0),0)))</f>
        <v/>
      </c>
      <c r="P2698" s="39">
        <f>IF(L2698&lt;&gt;1,"",IF(SUMPRODUCT((COUNTIFS(C2698,"*"&amp;'分け方の表'!$F$4:$F$23&amp;"*")&gt;0)*('分け方の表'!$F$4:$F$23&lt;&gt;"")*'分け方の表'!$I$4:$I$23)=0,99,1+COUNTIFS('分け方の表'!$I$4:$I$23,"&gt;"&amp;SUMPRODUCT((COUNTIFS(C2698,"*"&amp;'分け方の表'!$F$4:$F$23&amp;"*")&gt;0)*('分け方の表'!$F$4:$F$23&lt;&gt;"")*'分け方の表'!$I$4:$I$23))))</f>
        <v/>
      </c>
      <c r="Q2698" s="39">
        <f>IF(L2698&lt;&gt;1,"",IF(P2698&gt;=99,"",INDEX('分け方の表'!$G$4:$G$23,P2698)&amp;""))</f>
        <v/>
      </c>
      <c r="R2698" s="39">
        <f>IF(L2698&lt;&gt;1,"",IF((F2698="収入")*(G2698="給与")*(E2698&lt;&gt;"")*(COUNTIFS('分け方の表'!$J$4:$J$13,E2698)&gt;0),INDEX('分け方の表'!$K$4:$K$13,MATCH(E2698,'分け方の表'!$J$4:$J$13,0))&amp;"",IFERROR(INDEX('分け方の表'!$C$4:$C$103,MATCH(F2698&amp;"|"&amp;G2698,'分け方の表'!$D$4:$D$103,0))&amp;"",IFERROR(INDEX('分け方の表'!$C$4:$C$103,MATCH(F2698&amp;"|（ほか全部）",'分け方の表'!$D$4:$D$103,0))&amp;"","未分類"))))</f>
        <v/>
      </c>
      <c r="S2698" s="39">
        <f>IF(L2698&lt;&gt;1,"",IF(N2698=1,"",IF(IF(O2698&gt;0,INDEX('分け方の表'!$N$4:$N$53,O2698)&amp;"","")&lt;&gt;"",IF(INDEX('分け方の表'!$N$4:$N$53,O2698)="（数えない）","",INDEX('分け方の表'!$N$4:$N$53,O2698)&amp;""),IF(I2698&amp;""="1",IF((Q2698&lt;&gt;"")*(D2698&lt;0)*(IFERROR(INDEX('入力'!$E$30:$E$88,MATCH(Q2698,'入力'!$A$30:$A$88,0)),"")="貯める・増やす"),Q2698,""),IF(A2698&amp;""="0","",IF(Q2698&lt;&gt;"",Q2698,R2698))))))</f>
        <v/>
      </c>
      <c r="T2698" s="56">
        <f>IF(S2698="","",IF(IFERROR(INDEX('入力'!$E$30:$E$88,MATCH(S2698,'入力'!$A$30:$A$88,0)),"")="入るお金",D2698,-D2698))</f>
        <v/>
      </c>
      <c r="U2698" s="39">
        <f>IF(L2698="","",IF(L2698&lt;&gt;1,"見出しなど",IF(N2698=1,"重なり",IF(S2698="",IF(O2698&gt;0,"数えない（直した）",IF(I2698&amp;""="1","振替",IF(A2698&amp;""="0","計算対象外","数えない"))),IF(COUNTIFS('入力'!$A$30:$A$88,S2698)=0,"一覧にない費目",IF(O2698&gt;0,"直した",IF(S2698="未分類","未分類","OK")))))))</f>
        <v/>
      </c>
    </row>
    <row r="2699">
      <c r="A2699" s="40" t="n"/>
      <c r="B2699" s="34" t="n"/>
      <c r="C2699" s="35" t="n"/>
      <c r="D2699" s="36" t="n"/>
      <c r="E2699" s="35" t="n"/>
      <c r="F2699" s="35" t="n"/>
      <c r="G2699" s="35" t="n"/>
      <c r="H2699" s="35" t="n"/>
      <c r="I2699" s="40" t="n"/>
      <c r="J2699" s="35" t="n"/>
      <c r="L2699" s="39">
        <f>IF(B2699="","",IFERROR(YEAR(B2699)*0+D2699*0+1,0))</f>
        <v/>
      </c>
      <c r="M2699" s="55">
        <f>IF(L2699&lt;&gt;1,"",IF(O2699&gt;0,IF(INDEX('分け方の表'!$O$4:$O$53,O2699)&lt;&gt;"",DATE(YEAR(INDEX('分け方の表'!$O$4:$O$53,O2699)),MONTH(INDEX('分け方の表'!$O$4:$O$53,O2699)),1),DATE(YEAR(B2699),MONTH(B2699),1)),DATE(YEAR(B2699),MONTH(B2699),1)))</f>
        <v/>
      </c>
      <c r="N2699" s="39">
        <f>IF(L2699&lt;&gt;1,"",IF(J2699="",0,IF(COUNTIFS($J$4:J2699,J2699)&gt;1,1,0)))</f>
        <v/>
      </c>
      <c r="O2699" s="39">
        <f>IF(L2699&lt;&gt;1,"",IF(J2699="",0,IFERROR(MATCH(J2699,'分け方の表'!$M$4:$M$53,0),0)))</f>
        <v/>
      </c>
      <c r="P2699" s="39">
        <f>IF(L2699&lt;&gt;1,"",IF(SUMPRODUCT((COUNTIFS(C2699,"*"&amp;'分け方の表'!$F$4:$F$23&amp;"*")&gt;0)*('分け方の表'!$F$4:$F$23&lt;&gt;"")*'分け方の表'!$I$4:$I$23)=0,99,1+COUNTIFS('分け方の表'!$I$4:$I$23,"&gt;"&amp;SUMPRODUCT((COUNTIFS(C2699,"*"&amp;'分け方の表'!$F$4:$F$23&amp;"*")&gt;0)*('分け方の表'!$F$4:$F$23&lt;&gt;"")*'分け方の表'!$I$4:$I$23))))</f>
        <v/>
      </c>
      <c r="Q2699" s="39">
        <f>IF(L2699&lt;&gt;1,"",IF(P2699&gt;=99,"",INDEX('分け方の表'!$G$4:$G$23,P2699)&amp;""))</f>
        <v/>
      </c>
      <c r="R2699" s="39">
        <f>IF(L2699&lt;&gt;1,"",IF((F2699="収入")*(G2699="給与")*(E2699&lt;&gt;"")*(COUNTIFS('分け方の表'!$J$4:$J$13,E2699)&gt;0),INDEX('分け方の表'!$K$4:$K$13,MATCH(E2699,'分け方の表'!$J$4:$J$13,0))&amp;"",IFERROR(INDEX('分け方の表'!$C$4:$C$103,MATCH(F2699&amp;"|"&amp;G2699,'分け方の表'!$D$4:$D$103,0))&amp;"",IFERROR(INDEX('分け方の表'!$C$4:$C$103,MATCH(F2699&amp;"|（ほか全部）",'分け方の表'!$D$4:$D$103,0))&amp;"","未分類"))))</f>
        <v/>
      </c>
      <c r="S2699" s="39">
        <f>IF(L2699&lt;&gt;1,"",IF(N2699=1,"",IF(IF(O2699&gt;0,INDEX('分け方の表'!$N$4:$N$53,O2699)&amp;"","")&lt;&gt;"",IF(INDEX('分け方の表'!$N$4:$N$53,O2699)="（数えない）","",INDEX('分け方の表'!$N$4:$N$53,O2699)&amp;""),IF(I2699&amp;""="1",IF((Q2699&lt;&gt;"")*(D2699&lt;0)*(IFERROR(INDEX('入力'!$E$30:$E$88,MATCH(Q2699,'入力'!$A$30:$A$88,0)),"")="貯める・増やす"),Q2699,""),IF(A2699&amp;""="0","",IF(Q2699&lt;&gt;"",Q2699,R2699))))))</f>
        <v/>
      </c>
      <c r="T2699" s="56">
        <f>IF(S2699="","",IF(IFERROR(INDEX('入力'!$E$30:$E$88,MATCH(S2699,'入力'!$A$30:$A$88,0)),"")="入るお金",D2699,-D2699))</f>
        <v/>
      </c>
      <c r="U2699" s="39">
        <f>IF(L2699="","",IF(L2699&lt;&gt;1,"見出しなど",IF(N2699=1,"重なり",IF(S2699="",IF(O2699&gt;0,"数えない（直した）",IF(I2699&amp;""="1","振替",IF(A2699&amp;""="0","計算対象外","数えない"))),IF(COUNTIFS('入力'!$A$30:$A$88,S2699)=0,"一覧にない費目",IF(O2699&gt;0,"直した",IF(S2699="未分類","未分類","OK")))))))</f>
        <v/>
      </c>
    </row>
    <row r="2700">
      <c r="A2700" s="40" t="n"/>
      <c r="B2700" s="34" t="n"/>
      <c r="C2700" s="35" t="n"/>
      <c r="D2700" s="36" t="n"/>
      <c r="E2700" s="35" t="n"/>
      <c r="F2700" s="35" t="n"/>
      <c r="G2700" s="35" t="n"/>
      <c r="H2700" s="35" t="n"/>
      <c r="I2700" s="40" t="n"/>
      <c r="J2700" s="35" t="n"/>
      <c r="L2700" s="39">
        <f>IF(B2700="","",IFERROR(YEAR(B2700)*0+D2700*0+1,0))</f>
        <v/>
      </c>
      <c r="M2700" s="55">
        <f>IF(L2700&lt;&gt;1,"",IF(O2700&gt;0,IF(INDEX('分け方の表'!$O$4:$O$53,O2700)&lt;&gt;"",DATE(YEAR(INDEX('分け方の表'!$O$4:$O$53,O2700)),MONTH(INDEX('分け方の表'!$O$4:$O$53,O2700)),1),DATE(YEAR(B2700),MONTH(B2700),1)),DATE(YEAR(B2700),MONTH(B2700),1)))</f>
        <v/>
      </c>
      <c r="N2700" s="39">
        <f>IF(L2700&lt;&gt;1,"",IF(J2700="",0,IF(COUNTIFS($J$4:J2700,J2700)&gt;1,1,0)))</f>
        <v/>
      </c>
      <c r="O2700" s="39">
        <f>IF(L2700&lt;&gt;1,"",IF(J2700="",0,IFERROR(MATCH(J2700,'分け方の表'!$M$4:$M$53,0),0)))</f>
        <v/>
      </c>
      <c r="P2700" s="39">
        <f>IF(L2700&lt;&gt;1,"",IF(SUMPRODUCT((COUNTIFS(C2700,"*"&amp;'分け方の表'!$F$4:$F$23&amp;"*")&gt;0)*('分け方の表'!$F$4:$F$23&lt;&gt;"")*'分け方の表'!$I$4:$I$23)=0,99,1+COUNTIFS('分け方の表'!$I$4:$I$23,"&gt;"&amp;SUMPRODUCT((COUNTIFS(C2700,"*"&amp;'分け方の表'!$F$4:$F$23&amp;"*")&gt;0)*('分け方の表'!$F$4:$F$23&lt;&gt;"")*'分け方の表'!$I$4:$I$23))))</f>
        <v/>
      </c>
      <c r="Q2700" s="39">
        <f>IF(L2700&lt;&gt;1,"",IF(P2700&gt;=99,"",INDEX('分け方の表'!$G$4:$G$23,P2700)&amp;""))</f>
        <v/>
      </c>
      <c r="R2700" s="39">
        <f>IF(L2700&lt;&gt;1,"",IF((F2700="収入")*(G2700="給与")*(E2700&lt;&gt;"")*(COUNTIFS('分け方の表'!$J$4:$J$13,E2700)&gt;0),INDEX('分け方の表'!$K$4:$K$13,MATCH(E2700,'分け方の表'!$J$4:$J$13,0))&amp;"",IFERROR(INDEX('分け方の表'!$C$4:$C$103,MATCH(F2700&amp;"|"&amp;G2700,'分け方の表'!$D$4:$D$103,0))&amp;"",IFERROR(INDEX('分け方の表'!$C$4:$C$103,MATCH(F2700&amp;"|（ほか全部）",'分け方の表'!$D$4:$D$103,0))&amp;"","未分類"))))</f>
        <v/>
      </c>
      <c r="S2700" s="39">
        <f>IF(L2700&lt;&gt;1,"",IF(N2700=1,"",IF(IF(O2700&gt;0,INDEX('分け方の表'!$N$4:$N$53,O2700)&amp;"","")&lt;&gt;"",IF(INDEX('分け方の表'!$N$4:$N$53,O2700)="（数えない）","",INDEX('分け方の表'!$N$4:$N$53,O2700)&amp;""),IF(I2700&amp;""="1",IF((Q2700&lt;&gt;"")*(D2700&lt;0)*(IFERROR(INDEX('入力'!$E$30:$E$88,MATCH(Q2700,'入力'!$A$30:$A$88,0)),"")="貯める・増やす"),Q2700,""),IF(A2700&amp;""="0","",IF(Q2700&lt;&gt;"",Q2700,R2700))))))</f>
        <v/>
      </c>
      <c r="T2700" s="56">
        <f>IF(S2700="","",IF(IFERROR(INDEX('入力'!$E$30:$E$88,MATCH(S2700,'入力'!$A$30:$A$88,0)),"")="入るお金",D2700,-D2700))</f>
        <v/>
      </c>
      <c r="U2700" s="39">
        <f>IF(L2700="","",IF(L2700&lt;&gt;1,"見出しなど",IF(N2700=1,"重なり",IF(S2700="",IF(O2700&gt;0,"数えない（直した）",IF(I2700&amp;""="1","振替",IF(A2700&amp;""="0","計算対象外","数えない"))),IF(COUNTIFS('入力'!$A$30:$A$88,S2700)=0,"一覧にない費目",IF(O2700&gt;0,"直した",IF(S2700="未分類","未分類","OK")))))))</f>
        <v/>
      </c>
    </row>
    <row r="2701">
      <c r="A2701" s="40" t="n"/>
      <c r="B2701" s="34" t="n"/>
      <c r="C2701" s="35" t="n"/>
      <c r="D2701" s="36" t="n"/>
      <c r="E2701" s="35" t="n"/>
      <c r="F2701" s="35" t="n"/>
      <c r="G2701" s="35" t="n"/>
      <c r="H2701" s="35" t="n"/>
      <c r="I2701" s="40" t="n"/>
      <c r="J2701" s="35" t="n"/>
      <c r="L2701" s="39">
        <f>IF(B2701="","",IFERROR(YEAR(B2701)*0+D2701*0+1,0))</f>
        <v/>
      </c>
      <c r="M2701" s="55">
        <f>IF(L2701&lt;&gt;1,"",IF(O2701&gt;0,IF(INDEX('分け方の表'!$O$4:$O$53,O2701)&lt;&gt;"",DATE(YEAR(INDEX('分け方の表'!$O$4:$O$53,O2701)),MONTH(INDEX('分け方の表'!$O$4:$O$53,O2701)),1),DATE(YEAR(B2701),MONTH(B2701),1)),DATE(YEAR(B2701),MONTH(B2701),1)))</f>
        <v/>
      </c>
      <c r="N2701" s="39">
        <f>IF(L2701&lt;&gt;1,"",IF(J2701="",0,IF(COUNTIFS($J$4:J2701,J2701)&gt;1,1,0)))</f>
        <v/>
      </c>
      <c r="O2701" s="39">
        <f>IF(L2701&lt;&gt;1,"",IF(J2701="",0,IFERROR(MATCH(J2701,'分け方の表'!$M$4:$M$53,0),0)))</f>
        <v/>
      </c>
      <c r="P2701" s="39">
        <f>IF(L2701&lt;&gt;1,"",IF(SUMPRODUCT((COUNTIFS(C2701,"*"&amp;'分け方の表'!$F$4:$F$23&amp;"*")&gt;0)*('分け方の表'!$F$4:$F$23&lt;&gt;"")*'分け方の表'!$I$4:$I$23)=0,99,1+COUNTIFS('分け方の表'!$I$4:$I$23,"&gt;"&amp;SUMPRODUCT((COUNTIFS(C2701,"*"&amp;'分け方の表'!$F$4:$F$23&amp;"*")&gt;0)*('分け方の表'!$F$4:$F$23&lt;&gt;"")*'分け方の表'!$I$4:$I$23))))</f>
        <v/>
      </c>
      <c r="Q2701" s="39">
        <f>IF(L2701&lt;&gt;1,"",IF(P2701&gt;=99,"",INDEX('分け方の表'!$G$4:$G$23,P2701)&amp;""))</f>
        <v/>
      </c>
      <c r="R2701" s="39">
        <f>IF(L2701&lt;&gt;1,"",IF((F2701="収入")*(G2701="給与")*(E2701&lt;&gt;"")*(COUNTIFS('分け方の表'!$J$4:$J$13,E2701)&gt;0),INDEX('分け方の表'!$K$4:$K$13,MATCH(E2701,'分け方の表'!$J$4:$J$13,0))&amp;"",IFERROR(INDEX('分け方の表'!$C$4:$C$103,MATCH(F2701&amp;"|"&amp;G2701,'分け方の表'!$D$4:$D$103,0))&amp;"",IFERROR(INDEX('分け方の表'!$C$4:$C$103,MATCH(F2701&amp;"|（ほか全部）",'分け方の表'!$D$4:$D$103,0))&amp;"","未分類"))))</f>
        <v/>
      </c>
      <c r="S2701" s="39">
        <f>IF(L2701&lt;&gt;1,"",IF(N2701=1,"",IF(IF(O2701&gt;0,INDEX('分け方の表'!$N$4:$N$53,O2701)&amp;"","")&lt;&gt;"",IF(INDEX('分け方の表'!$N$4:$N$53,O2701)="（数えない）","",INDEX('分け方の表'!$N$4:$N$53,O2701)&amp;""),IF(I2701&amp;""="1",IF((Q2701&lt;&gt;"")*(D2701&lt;0)*(IFERROR(INDEX('入力'!$E$30:$E$88,MATCH(Q2701,'入力'!$A$30:$A$88,0)),"")="貯める・増やす"),Q2701,""),IF(A2701&amp;""="0","",IF(Q2701&lt;&gt;"",Q2701,R2701))))))</f>
        <v/>
      </c>
      <c r="T2701" s="56">
        <f>IF(S2701="","",IF(IFERROR(INDEX('入力'!$E$30:$E$88,MATCH(S2701,'入力'!$A$30:$A$88,0)),"")="入るお金",D2701,-D2701))</f>
        <v/>
      </c>
      <c r="U2701" s="39">
        <f>IF(L2701="","",IF(L2701&lt;&gt;1,"見出しなど",IF(N2701=1,"重なり",IF(S2701="",IF(O2701&gt;0,"数えない（直した）",IF(I2701&amp;""="1","振替",IF(A2701&amp;""="0","計算対象外","数えない"))),IF(COUNTIFS('入力'!$A$30:$A$88,S2701)=0,"一覧にない費目",IF(O2701&gt;0,"直した",IF(S2701="未分類","未分類","OK")))))))</f>
        <v/>
      </c>
    </row>
    <row r="2702">
      <c r="A2702" s="40" t="n"/>
      <c r="B2702" s="34" t="n"/>
      <c r="C2702" s="35" t="n"/>
      <c r="D2702" s="36" t="n"/>
      <c r="E2702" s="35" t="n"/>
      <c r="F2702" s="35" t="n"/>
      <c r="G2702" s="35" t="n"/>
      <c r="H2702" s="35" t="n"/>
      <c r="I2702" s="40" t="n"/>
      <c r="J2702" s="35" t="n"/>
      <c r="L2702" s="39">
        <f>IF(B2702="","",IFERROR(YEAR(B2702)*0+D2702*0+1,0))</f>
        <v/>
      </c>
      <c r="M2702" s="55">
        <f>IF(L2702&lt;&gt;1,"",IF(O2702&gt;0,IF(INDEX('分け方の表'!$O$4:$O$53,O2702)&lt;&gt;"",DATE(YEAR(INDEX('分け方の表'!$O$4:$O$53,O2702)),MONTH(INDEX('分け方の表'!$O$4:$O$53,O2702)),1),DATE(YEAR(B2702),MONTH(B2702),1)),DATE(YEAR(B2702),MONTH(B2702),1)))</f>
        <v/>
      </c>
      <c r="N2702" s="39">
        <f>IF(L2702&lt;&gt;1,"",IF(J2702="",0,IF(COUNTIFS($J$4:J2702,J2702)&gt;1,1,0)))</f>
        <v/>
      </c>
      <c r="O2702" s="39">
        <f>IF(L2702&lt;&gt;1,"",IF(J2702="",0,IFERROR(MATCH(J2702,'分け方の表'!$M$4:$M$53,0),0)))</f>
        <v/>
      </c>
      <c r="P2702" s="39">
        <f>IF(L2702&lt;&gt;1,"",IF(SUMPRODUCT((COUNTIFS(C2702,"*"&amp;'分け方の表'!$F$4:$F$23&amp;"*")&gt;0)*('分け方の表'!$F$4:$F$23&lt;&gt;"")*'分け方の表'!$I$4:$I$23)=0,99,1+COUNTIFS('分け方の表'!$I$4:$I$23,"&gt;"&amp;SUMPRODUCT((COUNTIFS(C2702,"*"&amp;'分け方の表'!$F$4:$F$23&amp;"*")&gt;0)*('分け方の表'!$F$4:$F$23&lt;&gt;"")*'分け方の表'!$I$4:$I$23))))</f>
        <v/>
      </c>
      <c r="Q2702" s="39">
        <f>IF(L2702&lt;&gt;1,"",IF(P2702&gt;=99,"",INDEX('分け方の表'!$G$4:$G$23,P2702)&amp;""))</f>
        <v/>
      </c>
      <c r="R2702" s="39">
        <f>IF(L2702&lt;&gt;1,"",IF((F2702="収入")*(G2702="給与")*(E2702&lt;&gt;"")*(COUNTIFS('分け方の表'!$J$4:$J$13,E2702)&gt;0),INDEX('分け方の表'!$K$4:$K$13,MATCH(E2702,'分け方の表'!$J$4:$J$13,0))&amp;"",IFERROR(INDEX('分け方の表'!$C$4:$C$103,MATCH(F2702&amp;"|"&amp;G2702,'分け方の表'!$D$4:$D$103,0))&amp;"",IFERROR(INDEX('分け方の表'!$C$4:$C$103,MATCH(F2702&amp;"|（ほか全部）",'分け方の表'!$D$4:$D$103,0))&amp;"","未分類"))))</f>
        <v/>
      </c>
      <c r="S2702" s="39">
        <f>IF(L2702&lt;&gt;1,"",IF(N2702=1,"",IF(IF(O2702&gt;0,INDEX('分け方の表'!$N$4:$N$53,O2702)&amp;"","")&lt;&gt;"",IF(INDEX('分け方の表'!$N$4:$N$53,O2702)="（数えない）","",INDEX('分け方の表'!$N$4:$N$53,O2702)&amp;""),IF(I2702&amp;""="1",IF((Q2702&lt;&gt;"")*(D2702&lt;0)*(IFERROR(INDEX('入力'!$E$30:$E$88,MATCH(Q2702,'入力'!$A$30:$A$88,0)),"")="貯める・増やす"),Q2702,""),IF(A2702&amp;""="0","",IF(Q2702&lt;&gt;"",Q2702,R2702))))))</f>
        <v/>
      </c>
      <c r="T2702" s="56">
        <f>IF(S2702="","",IF(IFERROR(INDEX('入力'!$E$30:$E$88,MATCH(S2702,'入力'!$A$30:$A$88,0)),"")="入るお金",D2702,-D2702))</f>
        <v/>
      </c>
      <c r="U2702" s="39">
        <f>IF(L2702="","",IF(L2702&lt;&gt;1,"見出しなど",IF(N2702=1,"重なり",IF(S2702="",IF(O2702&gt;0,"数えない（直した）",IF(I2702&amp;""="1","振替",IF(A2702&amp;""="0","計算対象外","数えない"))),IF(COUNTIFS('入力'!$A$30:$A$88,S2702)=0,"一覧にない費目",IF(O2702&gt;0,"直した",IF(S2702="未分類","未分類","OK")))))))</f>
        <v/>
      </c>
    </row>
    <row r="2703">
      <c r="A2703" s="40" t="n"/>
      <c r="B2703" s="34" t="n"/>
      <c r="C2703" s="35" t="n"/>
      <c r="D2703" s="36" t="n"/>
      <c r="E2703" s="35" t="n"/>
      <c r="F2703" s="35" t="n"/>
      <c r="G2703" s="35" t="n"/>
      <c r="H2703" s="35" t="n"/>
      <c r="I2703" s="40" t="n"/>
      <c r="J2703" s="35" t="n"/>
      <c r="L2703" s="39">
        <f>IF(B2703="","",IFERROR(YEAR(B2703)*0+D2703*0+1,0))</f>
        <v/>
      </c>
      <c r="M2703" s="55">
        <f>IF(L2703&lt;&gt;1,"",IF(O2703&gt;0,IF(INDEX('分け方の表'!$O$4:$O$53,O2703)&lt;&gt;"",DATE(YEAR(INDEX('分け方の表'!$O$4:$O$53,O2703)),MONTH(INDEX('分け方の表'!$O$4:$O$53,O2703)),1),DATE(YEAR(B2703),MONTH(B2703),1)),DATE(YEAR(B2703),MONTH(B2703),1)))</f>
        <v/>
      </c>
      <c r="N2703" s="39">
        <f>IF(L2703&lt;&gt;1,"",IF(J2703="",0,IF(COUNTIFS($J$4:J2703,J2703)&gt;1,1,0)))</f>
        <v/>
      </c>
      <c r="O2703" s="39">
        <f>IF(L2703&lt;&gt;1,"",IF(J2703="",0,IFERROR(MATCH(J2703,'分け方の表'!$M$4:$M$53,0),0)))</f>
        <v/>
      </c>
      <c r="P2703" s="39">
        <f>IF(L2703&lt;&gt;1,"",IF(SUMPRODUCT((COUNTIFS(C2703,"*"&amp;'分け方の表'!$F$4:$F$23&amp;"*")&gt;0)*('分け方の表'!$F$4:$F$23&lt;&gt;"")*'分け方の表'!$I$4:$I$23)=0,99,1+COUNTIFS('分け方の表'!$I$4:$I$23,"&gt;"&amp;SUMPRODUCT((COUNTIFS(C2703,"*"&amp;'分け方の表'!$F$4:$F$23&amp;"*")&gt;0)*('分け方の表'!$F$4:$F$23&lt;&gt;"")*'分け方の表'!$I$4:$I$23))))</f>
        <v/>
      </c>
      <c r="Q2703" s="39">
        <f>IF(L2703&lt;&gt;1,"",IF(P2703&gt;=99,"",INDEX('分け方の表'!$G$4:$G$23,P2703)&amp;""))</f>
        <v/>
      </c>
      <c r="R2703" s="39">
        <f>IF(L2703&lt;&gt;1,"",IF((F2703="収入")*(G2703="給与")*(E2703&lt;&gt;"")*(COUNTIFS('分け方の表'!$J$4:$J$13,E2703)&gt;0),INDEX('分け方の表'!$K$4:$K$13,MATCH(E2703,'分け方の表'!$J$4:$J$13,0))&amp;"",IFERROR(INDEX('分け方の表'!$C$4:$C$103,MATCH(F2703&amp;"|"&amp;G2703,'分け方の表'!$D$4:$D$103,0))&amp;"",IFERROR(INDEX('分け方の表'!$C$4:$C$103,MATCH(F2703&amp;"|（ほか全部）",'分け方の表'!$D$4:$D$103,0))&amp;"","未分類"))))</f>
        <v/>
      </c>
      <c r="S2703" s="39">
        <f>IF(L2703&lt;&gt;1,"",IF(N2703=1,"",IF(IF(O2703&gt;0,INDEX('分け方の表'!$N$4:$N$53,O2703)&amp;"","")&lt;&gt;"",IF(INDEX('分け方の表'!$N$4:$N$53,O2703)="（数えない）","",INDEX('分け方の表'!$N$4:$N$53,O2703)&amp;""),IF(I2703&amp;""="1",IF((Q2703&lt;&gt;"")*(D2703&lt;0)*(IFERROR(INDEX('入力'!$E$30:$E$88,MATCH(Q2703,'入力'!$A$30:$A$88,0)),"")="貯める・増やす"),Q2703,""),IF(A2703&amp;""="0","",IF(Q2703&lt;&gt;"",Q2703,R2703))))))</f>
        <v/>
      </c>
      <c r="T2703" s="56">
        <f>IF(S2703="","",IF(IFERROR(INDEX('入力'!$E$30:$E$88,MATCH(S2703,'入力'!$A$30:$A$88,0)),"")="入るお金",D2703,-D2703))</f>
        <v/>
      </c>
      <c r="U2703" s="39">
        <f>IF(L2703="","",IF(L2703&lt;&gt;1,"見出しなど",IF(N2703=1,"重なり",IF(S2703="",IF(O2703&gt;0,"数えない（直した）",IF(I2703&amp;""="1","振替",IF(A2703&amp;""="0","計算対象外","数えない"))),IF(COUNTIFS('入力'!$A$30:$A$88,S2703)=0,"一覧にない費目",IF(O2703&gt;0,"直した",IF(S2703="未分類","未分類","OK")))))))</f>
        <v/>
      </c>
    </row>
    <row r="2704">
      <c r="A2704" s="40" t="n"/>
      <c r="B2704" s="34" t="n"/>
      <c r="C2704" s="35" t="n"/>
      <c r="D2704" s="36" t="n"/>
      <c r="E2704" s="35" t="n"/>
      <c r="F2704" s="35" t="n"/>
      <c r="G2704" s="35" t="n"/>
      <c r="H2704" s="35" t="n"/>
      <c r="I2704" s="40" t="n"/>
      <c r="J2704" s="35" t="n"/>
      <c r="L2704" s="39">
        <f>IF(B2704="","",IFERROR(YEAR(B2704)*0+D2704*0+1,0))</f>
        <v/>
      </c>
      <c r="M2704" s="55">
        <f>IF(L2704&lt;&gt;1,"",IF(O2704&gt;0,IF(INDEX('分け方の表'!$O$4:$O$53,O2704)&lt;&gt;"",DATE(YEAR(INDEX('分け方の表'!$O$4:$O$53,O2704)),MONTH(INDEX('分け方の表'!$O$4:$O$53,O2704)),1),DATE(YEAR(B2704),MONTH(B2704),1)),DATE(YEAR(B2704),MONTH(B2704),1)))</f>
        <v/>
      </c>
      <c r="N2704" s="39">
        <f>IF(L2704&lt;&gt;1,"",IF(J2704="",0,IF(COUNTIFS($J$4:J2704,J2704)&gt;1,1,0)))</f>
        <v/>
      </c>
      <c r="O2704" s="39">
        <f>IF(L2704&lt;&gt;1,"",IF(J2704="",0,IFERROR(MATCH(J2704,'分け方の表'!$M$4:$M$53,0),0)))</f>
        <v/>
      </c>
      <c r="P2704" s="39">
        <f>IF(L2704&lt;&gt;1,"",IF(SUMPRODUCT((COUNTIFS(C2704,"*"&amp;'分け方の表'!$F$4:$F$23&amp;"*")&gt;0)*('分け方の表'!$F$4:$F$23&lt;&gt;"")*'分け方の表'!$I$4:$I$23)=0,99,1+COUNTIFS('分け方の表'!$I$4:$I$23,"&gt;"&amp;SUMPRODUCT((COUNTIFS(C2704,"*"&amp;'分け方の表'!$F$4:$F$23&amp;"*")&gt;0)*('分け方の表'!$F$4:$F$23&lt;&gt;"")*'分け方の表'!$I$4:$I$23))))</f>
        <v/>
      </c>
      <c r="Q2704" s="39">
        <f>IF(L2704&lt;&gt;1,"",IF(P2704&gt;=99,"",INDEX('分け方の表'!$G$4:$G$23,P2704)&amp;""))</f>
        <v/>
      </c>
      <c r="R2704" s="39">
        <f>IF(L2704&lt;&gt;1,"",IF((F2704="収入")*(G2704="給与")*(E2704&lt;&gt;"")*(COUNTIFS('分け方の表'!$J$4:$J$13,E2704)&gt;0),INDEX('分け方の表'!$K$4:$K$13,MATCH(E2704,'分け方の表'!$J$4:$J$13,0))&amp;"",IFERROR(INDEX('分け方の表'!$C$4:$C$103,MATCH(F2704&amp;"|"&amp;G2704,'分け方の表'!$D$4:$D$103,0))&amp;"",IFERROR(INDEX('分け方の表'!$C$4:$C$103,MATCH(F2704&amp;"|（ほか全部）",'分け方の表'!$D$4:$D$103,0))&amp;"","未分類"))))</f>
        <v/>
      </c>
      <c r="S2704" s="39">
        <f>IF(L2704&lt;&gt;1,"",IF(N2704=1,"",IF(IF(O2704&gt;0,INDEX('分け方の表'!$N$4:$N$53,O2704)&amp;"","")&lt;&gt;"",IF(INDEX('分け方の表'!$N$4:$N$53,O2704)="（数えない）","",INDEX('分け方の表'!$N$4:$N$53,O2704)&amp;""),IF(I2704&amp;""="1",IF((Q2704&lt;&gt;"")*(D2704&lt;0)*(IFERROR(INDEX('入力'!$E$30:$E$88,MATCH(Q2704,'入力'!$A$30:$A$88,0)),"")="貯める・増やす"),Q2704,""),IF(A2704&amp;""="0","",IF(Q2704&lt;&gt;"",Q2704,R2704))))))</f>
        <v/>
      </c>
      <c r="T2704" s="56">
        <f>IF(S2704="","",IF(IFERROR(INDEX('入力'!$E$30:$E$88,MATCH(S2704,'入力'!$A$30:$A$88,0)),"")="入るお金",D2704,-D2704))</f>
        <v/>
      </c>
      <c r="U2704" s="39">
        <f>IF(L2704="","",IF(L2704&lt;&gt;1,"見出しなど",IF(N2704=1,"重なり",IF(S2704="",IF(O2704&gt;0,"数えない（直した）",IF(I2704&amp;""="1","振替",IF(A2704&amp;""="0","計算対象外","数えない"))),IF(COUNTIFS('入力'!$A$30:$A$88,S2704)=0,"一覧にない費目",IF(O2704&gt;0,"直した",IF(S2704="未分類","未分類","OK")))))))</f>
        <v/>
      </c>
    </row>
    <row r="2705">
      <c r="A2705" s="40" t="n"/>
      <c r="B2705" s="34" t="n"/>
      <c r="C2705" s="35" t="n"/>
      <c r="D2705" s="36" t="n"/>
      <c r="E2705" s="35" t="n"/>
      <c r="F2705" s="35" t="n"/>
      <c r="G2705" s="35" t="n"/>
      <c r="H2705" s="35" t="n"/>
      <c r="I2705" s="40" t="n"/>
      <c r="J2705" s="35" t="n"/>
      <c r="L2705" s="39">
        <f>IF(B2705="","",IFERROR(YEAR(B2705)*0+D2705*0+1,0))</f>
        <v/>
      </c>
      <c r="M2705" s="55">
        <f>IF(L2705&lt;&gt;1,"",IF(O2705&gt;0,IF(INDEX('分け方の表'!$O$4:$O$53,O2705)&lt;&gt;"",DATE(YEAR(INDEX('分け方の表'!$O$4:$O$53,O2705)),MONTH(INDEX('分け方の表'!$O$4:$O$53,O2705)),1),DATE(YEAR(B2705),MONTH(B2705),1)),DATE(YEAR(B2705),MONTH(B2705),1)))</f>
        <v/>
      </c>
      <c r="N2705" s="39">
        <f>IF(L2705&lt;&gt;1,"",IF(J2705="",0,IF(COUNTIFS($J$4:J2705,J2705)&gt;1,1,0)))</f>
        <v/>
      </c>
      <c r="O2705" s="39">
        <f>IF(L2705&lt;&gt;1,"",IF(J2705="",0,IFERROR(MATCH(J2705,'分け方の表'!$M$4:$M$53,0),0)))</f>
        <v/>
      </c>
      <c r="P2705" s="39">
        <f>IF(L2705&lt;&gt;1,"",IF(SUMPRODUCT((COUNTIFS(C2705,"*"&amp;'分け方の表'!$F$4:$F$23&amp;"*")&gt;0)*('分け方の表'!$F$4:$F$23&lt;&gt;"")*'分け方の表'!$I$4:$I$23)=0,99,1+COUNTIFS('分け方の表'!$I$4:$I$23,"&gt;"&amp;SUMPRODUCT((COUNTIFS(C2705,"*"&amp;'分け方の表'!$F$4:$F$23&amp;"*")&gt;0)*('分け方の表'!$F$4:$F$23&lt;&gt;"")*'分け方の表'!$I$4:$I$23))))</f>
        <v/>
      </c>
      <c r="Q2705" s="39">
        <f>IF(L2705&lt;&gt;1,"",IF(P2705&gt;=99,"",INDEX('分け方の表'!$G$4:$G$23,P2705)&amp;""))</f>
        <v/>
      </c>
      <c r="R2705" s="39">
        <f>IF(L2705&lt;&gt;1,"",IF((F2705="収入")*(G2705="給与")*(E2705&lt;&gt;"")*(COUNTIFS('分け方の表'!$J$4:$J$13,E2705)&gt;0),INDEX('分け方の表'!$K$4:$K$13,MATCH(E2705,'分け方の表'!$J$4:$J$13,0))&amp;"",IFERROR(INDEX('分け方の表'!$C$4:$C$103,MATCH(F2705&amp;"|"&amp;G2705,'分け方の表'!$D$4:$D$103,0))&amp;"",IFERROR(INDEX('分け方の表'!$C$4:$C$103,MATCH(F2705&amp;"|（ほか全部）",'分け方の表'!$D$4:$D$103,0))&amp;"","未分類"))))</f>
        <v/>
      </c>
      <c r="S2705" s="39">
        <f>IF(L2705&lt;&gt;1,"",IF(N2705=1,"",IF(IF(O2705&gt;0,INDEX('分け方の表'!$N$4:$N$53,O2705)&amp;"","")&lt;&gt;"",IF(INDEX('分け方の表'!$N$4:$N$53,O2705)="（数えない）","",INDEX('分け方の表'!$N$4:$N$53,O2705)&amp;""),IF(I2705&amp;""="1",IF((Q2705&lt;&gt;"")*(D2705&lt;0)*(IFERROR(INDEX('入力'!$E$30:$E$88,MATCH(Q2705,'入力'!$A$30:$A$88,0)),"")="貯める・増やす"),Q2705,""),IF(A2705&amp;""="0","",IF(Q2705&lt;&gt;"",Q2705,R2705))))))</f>
        <v/>
      </c>
      <c r="T2705" s="56">
        <f>IF(S2705="","",IF(IFERROR(INDEX('入力'!$E$30:$E$88,MATCH(S2705,'入力'!$A$30:$A$88,0)),"")="入るお金",D2705,-D2705))</f>
        <v/>
      </c>
      <c r="U2705" s="39">
        <f>IF(L2705="","",IF(L2705&lt;&gt;1,"見出しなど",IF(N2705=1,"重なり",IF(S2705="",IF(O2705&gt;0,"数えない（直した）",IF(I2705&amp;""="1","振替",IF(A2705&amp;""="0","計算対象外","数えない"))),IF(COUNTIFS('入力'!$A$30:$A$88,S2705)=0,"一覧にない費目",IF(O2705&gt;0,"直した",IF(S2705="未分類","未分類","OK")))))))</f>
        <v/>
      </c>
    </row>
    <row r="2706">
      <c r="A2706" s="40" t="n"/>
      <c r="B2706" s="34" t="n"/>
      <c r="C2706" s="35" t="n"/>
      <c r="D2706" s="36" t="n"/>
      <c r="E2706" s="35" t="n"/>
      <c r="F2706" s="35" t="n"/>
      <c r="G2706" s="35" t="n"/>
      <c r="H2706" s="35" t="n"/>
      <c r="I2706" s="40" t="n"/>
      <c r="J2706" s="35" t="n"/>
      <c r="L2706" s="39">
        <f>IF(B2706="","",IFERROR(YEAR(B2706)*0+D2706*0+1,0))</f>
        <v/>
      </c>
      <c r="M2706" s="55">
        <f>IF(L2706&lt;&gt;1,"",IF(O2706&gt;0,IF(INDEX('分け方の表'!$O$4:$O$53,O2706)&lt;&gt;"",DATE(YEAR(INDEX('分け方の表'!$O$4:$O$53,O2706)),MONTH(INDEX('分け方の表'!$O$4:$O$53,O2706)),1),DATE(YEAR(B2706),MONTH(B2706),1)),DATE(YEAR(B2706),MONTH(B2706),1)))</f>
        <v/>
      </c>
      <c r="N2706" s="39">
        <f>IF(L2706&lt;&gt;1,"",IF(J2706="",0,IF(COUNTIFS($J$4:J2706,J2706)&gt;1,1,0)))</f>
        <v/>
      </c>
      <c r="O2706" s="39">
        <f>IF(L2706&lt;&gt;1,"",IF(J2706="",0,IFERROR(MATCH(J2706,'分け方の表'!$M$4:$M$53,0),0)))</f>
        <v/>
      </c>
      <c r="P2706" s="39">
        <f>IF(L2706&lt;&gt;1,"",IF(SUMPRODUCT((COUNTIFS(C2706,"*"&amp;'分け方の表'!$F$4:$F$23&amp;"*")&gt;0)*('分け方の表'!$F$4:$F$23&lt;&gt;"")*'分け方の表'!$I$4:$I$23)=0,99,1+COUNTIFS('分け方の表'!$I$4:$I$23,"&gt;"&amp;SUMPRODUCT((COUNTIFS(C2706,"*"&amp;'分け方の表'!$F$4:$F$23&amp;"*")&gt;0)*('分け方の表'!$F$4:$F$23&lt;&gt;"")*'分け方の表'!$I$4:$I$23))))</f>
        <v/>
      </c>
      <c r="Q2706" s="39">
        <f>IF(L2706&lt;&gt;1,"",IF(P2706&gt;=99,"",INDEX('分け方の表'!$G$4:$G$23,P2706)&amp;""))</f>
        <v/>
      </c>
      <c r="R2706" s="39">
        <f>IF(L2706&lt;&gt;1,"",IF((F2706="収入")*(G2706="給与")*(E2706&lt;&gt;"")*(COUNTIFS('分け方の表'!$J$4:$J$13,E2706)&gt;0),INDEX('分け方の表'!$K$4:$K$13,MATCH(E2706,'分け方の表'!$J$4:$J$13,0))&amp;"",IFERROR(INDEX('分け方の表'!$C$4:$C$103,MATCH(F2706&amp;"|"&amp;G2706,'分け方の表'!$D$4:$D$103,0))&amp;"",IFERROR(INDEX('分け方の表'!$C$4:$C$103,MATCH(F2706&amp;"|（ほか全部）",'分け方の表'!$D$4:$D$103,0))&amp;"","未分類"))))</f>
        <v/>
      </c>
      <c r="S2706" s="39">
        <f>IF(L2706&lt;&gt;1,"",IF(N2706=1,"",IF(IF(O2706&gt;0,INDEX('分け方の表'!$N$4:$N$53,O2706)&amp;"","")&lt;&gt;"",IF(INDEX('分け方の表'!$N$4:$N$53,O2706)="（数えない）","",INDEX('分け方の表'!$N$4:$N$53,O2706)&amp;""),IF(I2706&amp;""="1",IF((Q2706&lt;&gt;"")*(D2706&lt;0)*(IFERROR(INDEX('入力'!$E$30:$E$88,MATCH(Q2706,'入力'!$A$30:$A$88,0)),"")="貯める・増やす"),Q2706,""),IF(A2706&amp;""="0","",IF(Q2706&lt;&gt;"",Q2706,R2706))))))</f>
        <v/>
      </c>
      <c r="T2706" s="56">
        <f>IF(S2706="","",IF(IFERROR(INDEX('入力'!$E$30:$E$88,MATCH(S2706,'入力'!$A$30:$A$88,0)),"")="入るお金",D2706,-D2706))</f>
        <v/>
      </c>
      <c r="U2706" s="39">
        <f>IF(L2706="","",IF(L2706&lt;&gt;1,"見出しなど",IF(N2706=1,"重なり",IF(S2706="",IF(O2706&gt;0,"数えない（直した）",IF(I2706&amp;""="1","振替",IF(A2706&amp;""="0","計算対象外","数えない"))),IF(COUNTIFS('入力'!$A$30:$A$88,S2706)=0,"一覧にない費目",IF(O2706&gt;0,"直した",IF(S2706="未分類","未分類","OK")))))))</f>
        <v/>
      </c>
    </row>
    <row r="2707">
      <c r="A2707" s="40" t="n"/>
      <c r="B2707" s="34" t="n"/>
      <c r="C2707" s="35" t="n"/>
      <c r="D2707" s="36" t="n"/>
      <c r="E2707" s="35" t="n"/>
      <c r="F2707" s="35" t="n"/>
      <c r="G2707" s="35" t="n"/>
      <c r="H2707" s="35" t="n"/>
      <c r="I2707" s="40" t="n"/>
      <c r="J2707" s="35" t="n"/>
      <c r="L2707" s="39">
        <f>IF(B2707="","",IFERROR(YEAR(B2707)*0+D2707*0+1,0))</f>
        <v/>
      </c>
      <c r="M2707" s="55">
        <f>IF(L2707&lt;&gt;1,"",IF(O2707&gt;0,IF(INDEX('分け方の表'!$O$4:$O$53,O2707)&lt;&gt;"",DATE(YEAR(INDEX('分け方の表'!$O$4:$O$53,O2707)),MONTH(INDEX('分け方の表'!$O$4:$O$53,O2707)),1),DATE(YEAR(B2707),MONTH(B2707),1)),DATE(YEAR(B2707),MONTH(B2707),1)))</f>
        <v/>
      </c>
      <c r="N2707" s="39">
        <f>IF(L2707&lt;&gt;1,"",IF(J2707="",0,IF(COUNTIFS($J$4:J2707,J2707)&gt;1,1,0)))</f>
        <v/>
      </c>
      <c r="O2707" s="39">
        <f>IF(L2707&lt;&gt;1,"",IF(J2707="",0,IFERROR(MATCH(J2707,'分け方の表'!$M$4:$M$53,0),0)))</f>
        <v/>
      </c>
      <c r="P2707" s="39">
        <f>IF(L2707&lt;&gt;1,"",IF(SUMPRODUCT((COUNTIFS(C2707,"*"&amp;'分け方の表'!$F$4:$F$23&amp;"*")&gt;0)*('分け方の表'!$F$4:$F$23&lt;&gt;"")*'分け方の表'!$I$4:$I$23)=0,99,1+COUNTIFS('分け方の表'!$I$4:$I$23,"&gt;"&amp;SUMPRODUCT((COUNTIFS(C2707,"*"&amp;'分け方の表'!$F$4:$F$23&amp;"*")&gt;0)*('分け方の表'!$F$4:$F$23&lt;&gt;"")*'分け方の表'!$I$4:$I$23))))</f>
        <v/>
      </c>
      <c r="Q2707" s="39">
        <f>IF(L2707&lt;&gt;1,"",IF(P2707&gt;=99,"",INDEX('分け方の表'!$G$4:$G$23,P2707)&amp;""))</f>
        <v/>
      </c>
      <c r="R2707" s="39">
        <f>IF(L2707&lt;&gt;1,"",IF((F2707="収入")*(G2707="給与")*(E2707&lt;&gt;"")*(COUNTIFS('分け方の表'!$J$4:$J$13,E2707)&gt;0),INDEX('分け方の表'!$K$4:$K$13,MATCH(E2707,'分け方の表'!$J$4:$J$13,0))&amp;"",IFERROR(INDEX('分け方の表'!$C$4:$C$103,MATCH(F2707&amp;"|"&amp;G2707,'分け方の表'!$D$4:$D$103,0))&amp;"",IFERROR(INDEX('分け方の表'!$C$4:$C$103,MATCH(F2707&amp;"|（ほか全部）",'分け方の表'!$D$4:$D$103,0))&amp;"","未分類"))))</f>
        <v/>
      </c>
      <c r="S2707" s="39">
        <f>IF(L2707&lt;&gt;1,"",IF(N2707=1,"",IF(IF(O2707&gt;0,INDEX('分け方の表'!$N$4:$N$53,O2707)&amp;"","")&lt;&gt;"",IF(INDEX('分け方の表'!$N$4:$N$53,O2707)="（数えない）","",INDEX('分け方の表'!$N$4:$N$53,O2707)&amp;""),IF(I2707&amp;""="1",IF((Q2707&lt;&gt;"")*(D2707&lt;0)*(IFERROR(INDEX('入力'!$E$30:$E$88,MATCH(Q2707,'入力'!$A$30:$A$88,0)),"")="貯める・増やす"),Q2707,""),IF(A2707&amp;""="0","",IF(Q2707&lt;&gt;"",Q2707,R2707))))))</f>
        <v/>
      </c>
      <c r="T2707" s="56">
        <f>IF(S2707="","",IF(IFERROR(INDEX('入力'!$E$30:$E$88,MATCH(S2707,'入力'!$A$30:$A$88,0)),"")="入るお金",D2707,-D2707))</f>
        <v/>
      </c>
      <c r="U2707" s="39">
        <f>IF(L2707="","",IF(L2707&lt;&gt;1,"見出しなど",IF(N2707=1,"重なり",IF(S2707="",IF(O2707&gt;0,"数えない（直した）",IF(I2707&amp;""="1","振替",IF(A2707&amp;""="0","計算対象外","数えない"))),IF(COUNTIFS('入力'!$A$30:$A$88,S2707)=0,"一覧にない費目",IF(O2707&gt;0,"直した",IF(S2707="未分類","未分類","OK")))))))</f>
        <v/>
      </c>
    </row>
    <row r="2708">
      <c r="A2708" s="40" t="n"/>
      <c r="B2708" s="34" t="n"/>
      <c r="C2708" s="35" t="n"/>
      <c r="D2708" s="36" t="n"/>
      <c r="E2708" s="35" t="n"/>
      <c r="F2708" s="35" t="n"/>
      <c r="G2708" s="35" t="n"/>
      <c r="H2708" s="35" t="n"/>
      <c r="I2708" s="40" t="n"/>
      <c r="J2708" s="35" t="n"/>
      <c r="L2708" s="39">
        <f>IF(B2708="","",IFERROR(YEAR(B2708)*0+D2708*0+1,0))</f>
        <v/>
      </c>
      <c r="M2708" s="55">
        <f>IF(L2708&lt;&gt;1,"",IF(O2708&gt;0,IF(INDEX('分け方の表'!$O$4:$O$53,O2708)&lt;&gt;"",DATE(YEAR(INDEX('分け方の表'!$O$4:$O$53,O2708)),MONTH(INDEX('分け方の表'!$O$4:$O$53,O2708)),1),DATE(YEAR(B2708),MONTH(B2708),1)),DATE(YEAR(B2708),MONTH(B2708),1)))</f>
        <v/>
      </c>
      <c r="N2708" s="39">
        <f>IF(L2708&lt;&gt;1,"",IF(J2708="",0,IF(COUNTIFS($J$4:J2708,J2708)&gt;1,1,0)))</f>
        <v/>
      </c>
      <c r="O2708" s="39">
        <f>IF(L2708&lt;&gt;1,"",IF(J2708="",0,IFERROR(MATCH(J2708,'分け方の表'!$M$4:$M$53,0),0)))</f>
        <v/>
      </c>
      <c r="P2708" s="39">
        <f>IF(L2708&lt;&gt;1,"",IF(SUMPRODUCT((COUNTIFS(C2708,"*"&amp;'分け方の表'!$F$4:$F$23&amp;"*")&gt;0)*('分け方の表'!$F$4:$F$23&lt;&gt;"")*'分け方の表'!$I$4:$I$23)=0,99,1+COUNTIFS('分け方の表'!$I$4:$I$23,"&gt;"&amp;SUMPRODUCT((COUNTIFS(C2708,"*"&amp;'分け方の表'!$F$4:$F$23&amp;"*")&gt;0)*('分け方の表'!$F$4:$F$23&lt;&gt;"")*'分け方の表'!$I$4:$I$23))))</f>
        <v/>
      </c>
      <c r="Q2708" s="39">
        <f>IF(L2708&lt;&gt;1,"",IF(P2708&gt;=99,"",INDEX('分け方の表'!$G$4:$G$23,P2708)&amp;""))</f>
        <v/>
      </c>
      <c r="R2708" s="39">
        <f>IF(L2708&lt;&gt;1,"",IF((F2708="収入")*(G2708="給与")*(E2708&lt;&gt;"")*(COUNTIFS('分け方の表'!$J$4:$J$13,E2708)&gt;0),INDEX('分け方の表'!$K$4:$K$13,MATCH(E2708,'分け方の表'!$J$4:$J$13,0))&amp;"",IFERROR(INDEX('分け方の表'!$C$4:$C$103,MATCH(F2708&amp;"|"&amp;G2708,'分け方の表'!$D$4:$D$103,0))&amp;"",IFERROR(INDEX('分け方の表'!$C$4:$C$103,MATCH(F2708&amp;"|（ほか全部）",'分け方の表'!$D$4:$D$103,0))&amp;"","未分類"))))</f>
        <v/>
      </c>
      <c r="S2708" s="39">
        <f>IF(L2708&lt;&gt;1,"",IF(N2708=1,"",IF(IF(O2708&gt;0,INDEX('分け方の表'!$N$4:$N$53,O2708)&amp;"","")&lt;&gt;"",IF(INDEX('分け方の表'!$N$4:$N$53,O2708)="（数えない）","",INDEX('分け方の表'!$N$4:$N$53,O2708)&amp;""),IF(I2708&amp;""="1",IF((Q2708&lt;&gt;"")*(D2708&lt;0)*(IFERROR(INDEX('入力'!$E$30:$E$88,MATCH(Q2708,'入力'!$A$30:$A$88,0)),"")="貯める・増やす"),Q2708,""),IF(A2708&amp;""="0","",IF(Q2708&lt;&gt;"",Q2708,R2708))))))</f>
        <v/>
      </c>
      <c r="T2708" s="56">
        <f>IF(S2708="","",IF(IFERROR(INDEX('入力'!$E$30:$E$88,MATCH(S2708,'入力'!$A$30:$A$88,0)),"")="入るお金",D2708,-D2708))</f>
        <v/>
      </c>
      <c r="U2708" s="39">
        <f>IF(L2708="","",IF(L2708&lt;&gt;1,"見出しなど",IF(N2708=1,"重なり",IF(S2708="",IF(O2708&gt;0,"数えない（直した）",IF(I2708&amp;""="1","振替",IF(A2708&amp;""="0","計算対象外","数えない"))),IF(COUNTIFS('入力'!$A$30:$A$88,S2708)=0,"一覧にない費目",IF(O2708&gt;0,"直した",IF(S2708="未分類","未分類","OK")))))))</f>
        <v/>
      </c>
    </row>
    <row r="2709">
      <c r="A2709" s="40" t="n"/>
      <c r="B2709" s="34" t="n"/>
      <c r="C2709" s="35" t="n"/>
      <c r="D2709" s="36" t="n"/>
      <c r="E2709" s="35" t="n"/>
      <c r="F2709" s="35" t="n"/>
      <c r="G2709" s="35" t="n"/>
      <c r="H2709" s="35" t="n"/>
      <c r="I2709" s="40" t="n"/>
      <c r="J2709" s="35" t="n"/>
      <c r="L2709" s="39">
        <f>IF(B2709="","",IFERROR(YEAR(B2709)*0+D2709*0+1,0))</f>
        <v/>
      </c>
      <c r="M2709" s="55">
        <f>IF(L2709&lt;&gt;1,"",IF(O2709&gt;0,IF(INDEX('分け方の表'!$O$4:$O$53,O2709)&lt;&gt;"",DATE(YEAR(INDEX('分け方の表'!$O$4:$O$53,O2709)),MONTH(INDEX('分け方の表'!$O$4:$O$53,O2709)),1),DATE(YEAR(B2709),MONTH(B2709),1)),DATE(YEAR(B2709),MONTH(B2709),1)))</f>
        <v/>
      </c>
      <c r="N2709" s="39">
        <f>IF(L2709&lt;&gt;1,"",IF(J2709="",0,IF(COUNTIFS($J$4:J2709,J2709)&gt;1,1,0)))</f>
        <v/>
      </c>
      <c r="O2709" s="39">
        <f>IF(L2709&lt;&gt;1,"",IF(J2709="",0,IFERROR(MATCH(J2709,'分け方の表'!$M$4:$M$53,0),0)))</f>
        <v/>
      </c>
      <c r="P2709" s="39">
        <f>IF(L2709&lt;&gt;1,"",IF(SUMPRODUCT((COUNTIFS(C2709,"*"&amp;'分け方の表'!$F$4:$F$23&amp;"*")&gt;0)*('分け方の表'!$F$4:$F$23&lt;&gt;"")*'分け方の表'!$I$4:$I$23)=0,99,1+COUNTIFS('分け方の表'!$I$4:$I$23,"&gt;"&amp;SUMPRODUCT((COUNTIFS(C2709,"*"&amp;'分け方の表'!$F$4:$F$23&amp;"*")&gt;0)*('分け方の表'!$F$4:$F$23&lt;&gt;"")*'分け方の表'!$I$4:$I$23))))</f>
        <v/>
      </c>
      <c r="Q2709" s="39">
        <f>IF(L2709&lt;&gt;1,"",IF(P2709&gt;=99,"",INDEX('分け方の表'!$G$4:$G$23,P2709)&amp;""))</f>
        <v/>
      </c>
      <c r="R2709" s="39">
        <f>IF(L2709&lt;&gt;1,"",IF((F2709="収入")*(G2709="給与")*(E2709&lt;&gt;"")*(COUNTIFS('分け方の表'!$J$4:$J$13,E2709)&gt;0),INDEX('分け方の表'!$K$4:$K$13,MATCH(E2709,'分け方の表'!$J$4:$J$13,0))&amp;"",IFERROR(INDEX('分け方の表'!$C$4:$C$103,MATCH(F2709&amp;"|"&amp;G2709,'分け方の表'!$D$4:$D$103,0))&amp;"",IFERROR(INDEX('分け方の表'!$C$4:$C$103,MATCH(F2709&amp;"|（ほか全部）",'分け方の表'!$D$4:$D$103,0))&amp;"","未分類"))))</f>
        <v/>
      </c>
      <c r="S2709" s="39">
        <f>IF(L2709&lt;&gt;1,"",IF(N2709=1,"",IF(IF(O2709&gt;0,INDEX('分け方の表'!$N$4:$N$53,O2709)&amp;"","")&lt;&gt;"",IF(INDEX('分け方の表'!$N$4:$N$53,O2709)="（数えない）","",INDEX('分け方の表'!$N$4:$N$53,O2709)&amp;""),IF(I2709&amp;""="1",IF((Q2709&lt;&gt;"")*(D2709&lt;0)*(IFERROR(INDEX('入力'!$E$30:$E$88,MATCH(Q2709,'入力'!$A$30:$A$88,0)),"")="貯める・増やす"),Q2709,""),IF(A2709&amp;""="0","",IF(Q2709&lt;&gt;"",Q2709,R2709))))))</f>
        <v/>
      </c>
      <c r="T2709" s="56">
        <f>IF(S2709="","",IF(IFERROR(INDEX('入力'!$E$30:$E$88,MATCH(S2709,'入力'!$A$30:$A$88,0)),"")="入るお金",D2709,-D2709))</f>
        <v/>
      </c>
      <c r="U2709" s="39">
        <f>IF(L2709="","",IF(L2709&lt;&gt;1,"見出しなど",IF(N2709=1,"重なり",IF(S2709="",IF(O2709&gt;0,"数えない（直した）",IF(I2709&amp;""="1","振替",IF(A2709&amp;""="0","計算対象外","数えない"))),IF(COUNTIFS('入力'!$A$30:$A$88,S2709)=0,"一覧にない費目",IF(O2709&gt;0,"直した",IF(S2709="未分類","未分類","OK")))))))</f>
        <v/>
      </c>
    </row>
    <row r="2710">
      <c r="A2710" s="40" t="n"/>
      <c r="B2710" s="34" t="n"/>
      <c r="C2710" s="35" t="n"/>
      <c r="D2710" s="36" t="n"/>
      <c r="E2710" s="35" t="n"/>
      <c r="F2710" s="35" t="n"/>
      <c r="G2710" s="35" t="n"/>
      <c r="H2710" s="35" t="n"/>
      <c r="I2710" s="40" t="n"/>
      <c r="J2710" s="35" t="n"/>
      <c r="L2710" s="39">
        <f>IF(B2710="","",IFERROR(YEAR(B2710)*0+D2710*0+1,0))</f>
        <v/>
      </c>
      <c r="M2710" s="55">
        <f>IF(L2710&lt;&gt;1,"",IF(O2710&gt;0,IF(INDEX('分け方の表'!$O$4:$O$53,O2710)&lt;&gt;"",DATE(YEAR(INDEX('分け方の表'!$O$4:$O$53,O2710)),MONTH(INDEX('分け方の表'!$O$4:$O$53,O2710)),1),DATE(YEAR(B2710),MONTH(B2710),1)),DATE(YEAR(B2710),MONTH(B2710),1)))</f>
        <v/>
      </c>
      <c r="N2710" s="39">
        <f>IF(L2710&lt;&gt;1,"",IF(J2710="",0,IF(COUNTIFS($J$4:J2710,J2710)&gt;1,1,0)))</f>
        <v/>
      </c>
      <c r="O2710" s="39">
        <f>IF(L2710&lt;&gt;1,"",IF(J2710="",0,IFERROR(MATCH(J2710,'分け方の表'!$M$4:$M$53,0),0)))</f>
        <v/>
      </c>
      <c r="P2710" s="39">
        <f>IF(L2710&lt;&gt;1,"",IF(SUMPRODUCT((COUNTIFS(C2710,"*"&amp;'分け方の表'!$F$4:$F$23&amp;"*")&gt;0)*('分け方の表'!$F$4:$F$23&lt;&gt;"")*'分け方の表'!$I$4:$I$23)=0,99,1+COUNTIFS('分け方の表'!$I$4:$I$23,"&gt;"&amp;SUMPRODUCT((COUNTIFS(C2710,"*"&amp;'分け方の表'!$F$4:$F$23&amp;"*")&gt;0)*('分け方の表'!$F$4:$F$23&lt;&gt;"")*'分け方の表'!$I$4:$I$23))))</f>
        <v/>
      </c>
      <c r="Q2710" s="39">
        <f>IF(L2710&lt;&gt;1,"",IF(P2710&gt;=99,"",INDEX('分け方の表'!$G$4:$G$23,P2710)&amp;""))</f>
        <v/>
      </c>
      <c r="R2710" s="39">
        <f>IF(L2710&lt;&gt;1,"",IF((F2710="収入")*(G2710="給与")*(E2710&lt;&gt;"")*(COUNTIFS('分け方の表'!$J$4:$J$13,E2710)&gt;0),INDEX('分け方の表'!$K$4:$K$13,MATCH(E2710,'分け方の表'!$J$4:$J$13,0))&amp;"",IFERROR(INDEX('分け方の表'!$C$4:$C$103,MATCH(F2710&amp;"|"&amp;G2710,'分け方の表'!$D$4:$D$103,0))&amp;"",IFERROR(INDEX('分け方の表'!$C$4:$C$103,MATCH(F2710&amp;"|（ほか全部）",'分け方の表'!$D$4:$D$103,0))&amp;"","未分類"))))</f>
        <v/>
      </c>
      <c r="S2710" s="39">
        <f>IF(L2710&lt;&gt;1,"",IF(N2710=1,"",IF(IF(O2710&gt;0,INDEX('分け方の表'!$N$4:$N$53,O2710)&amp;"","")&lt;&gt;"",IF(INDEX('分け方の表'!$N$4:$N$53,O2710)="（数えない）","",INDEX('分け方の表'!$N$4:$N$53,O2710)&amp;""),IF(I2710&amp;""="1",IF((Q2710&lt;&gt;"")*(D2710&lt;0)*(IFERROR(INDEX('入力'!$E$30:$E$88,MATCH(Q2710,'入力'!$A$30:$A$88,0)),"")="貯める・増やす"),Q2710,""),IF(A2710&amp;""="0","",IF(Q2710&lt;&gt;"",Q2710,R2710))))))</f>
        <v/>
      </c>
      <c r="T2710" s="56">
        <f>IF(S2710="","",IF(IFERROR(INDEX('入力'!$E$30:$E$88,MATCH(S2710,'入力'!$A$30:$A$88,0)),"")="入るお金",D2710,-D2710))</f>
        <v/>
      </c>
      <c r="U2710" s="39">
        <f>IF(L2710="","",IF(L2710&lt;&gt;1,"見出しなど",IF(N2710=1,"重なり",IF(S2710="",IF(O2710&gt;0,"数えない（直した）",IF(I2710&amp;""="1","振替",IF(A2710&amp;""="0","計算対象外","数えない"))),IF(COUNTIFS('入力'!$A$30:$A$88,S2710)=0,"一覧にない費目",IF(O2710&gt;0,"直した",IF(S2710="未分類","未分類","OK")))))))</f>
        <v/>
      </c>
    </row>
    <row r="2711">
      <c r="A2711" s="40" t="n"/>
      <c r="B2711" s="34" t="n"/>
      <c r="C2711" s="35" t="n"/>
      <c r="D2711" s="36" t="n"/>
      <c r="E2711" s="35" t="n"/>
      <c r="F2711" s="35" t="n"/>
      <c r="G2711" s="35" t="n"/>
      <c r="H2711" s="35" t="n"/>
      <c r="I2711" s="40" t="n"/>
      <c r="J2711" s="35" t="n"/>
      <c r="L2711" s="39">
        <f>IF(B2711="","",IFERROR(YEAR(B2711)*0+D2711*0+1,0))</f>
        <v/>
      </c>
      <c r="M2711" s="55">
        <f>IF(L2711&lt;&gt;1,"",IF(O2711&gt;0,IF(INDEX('分け方の表'!$O$4:$O$53,O2711)&lt;&gt;"",DATE(YEAR(INDEX('分け方の表'!$O$4:$O$53,O2711)),MONTH(INDEX('分け方の表'!$O$4:$O$53,O2711)),1),DATE(YEAR(B2711),MONTH(B2711),1)),DATE(YEAR(B2711),MONTH(B2711),1)))</f>
        <v/>
      </c>
      <c r="N2711" s="39">
        <f>IF(L2711&lt;&gt;1,"",IF(J2711="",0,IF(COUNTIFS($J$4:J2711,J2711)&gt;1,1,0)))</f>
        <v/>
      </c>
      <c r="O2711" s="39">
        <f>IF(L2711&lt;&gt;1,"",IF(J2711="",0,IFERROR(MATCH(J2711,'分け方の表'!$M$4:$M$53,0),0)))</f>
        <v/>
      </c>
      <c r="P2711" s="39">
        <f>IF(L2711&lt;&gt;1,"",IF(SUMPRODUCT((COUNTIFS(C2711,"*"&amp;'分け方の表'!$F$4:$F$23&amp;"*")&gt;0)*('分け方の表'!$F$4:$F$23&lt;&gt;"")*'分け方の表'!$I$4:$I$23)=0,99,1+COUNTIFS('分け方の表'!$I$4:$I$23,"&gt;"&amp;SUMPRODUCT((COUNTIFS(C2711,"*"&amp;'分け方の表'!$F$4:$F$23&amp;"*")&gt;0)*('分け方の表'!$F$4:$F$23&lt;&gt;"")*'分け方の表'!$I$4:$I$23))))</f>
        <v/>
      </c>
      <c r="Q2711" s="39">
        <f>IF(L2711&lt;&gt;1,"",IF(P2711&gt;=99,"",INDEX('分け方の表'!$G$4:$G$23,P2711)&amp;""))</f>
        <v/>
      </c>
      <c r="R2711" s="39">
        <f>IF(L2711&lt;&gt;1,"",IF((F2711="収入")*(G2711="給与")*(E2711&lt;&gt;"")*(COUNTIFS('分け方の表'!$J$4:$J$13,E2711)&gt;0),INDEX('分け方の表'!$K$4:$K$13,MATCH(E2711,'分け方の表'!$J$4:$J$13,0))&amp;"",IFERROR(INDEX('分け方の表'!$C$4:$C$103,MATCH(F2711&amp;"|"&amp;G2711,'分け方の表'!$D$4:$D$103,0))&amp;"",IFERROR(INDEX('分け方の表'!$C$4:$C$103,MATCH(F2711&amp;"|（ほか全部）",'分け方の表'!$D$4:$D$103,0))&amp;"","未分類"))))</f>
        <v/>
      </c>
      <c r="S2711" s="39">
        <f>IF(L2711&lt;&gt;1,"",IF(N2711=1,"",IF(IF(O2711&gt;0,INDEX('分け方の表'!$N$4:$N$53,O2711)&amp;"","")&lt;&gt;"",IF(INDEX('分け方の表'!$N$4:$N$53,O2711)="（数えない）","",INDEX('分け方の表'!$N$4:$N$53,O2711)&amp;""),IF(I2711&amp;""="1",IF((Q2711&lt;&gt;"")*(D2711&lt;0)*(IFERROR(INDEX('入力'!$E$30:$E$88,MATCH(Q2711,'入力'!$A$30:$A$88,0)),"")="貯める・増やす"),Q2711,""),IF(A2711&amp;""="0","",IF(Q2711&lt;&gt;"",Q2711,R2711))))))</f>
        <v/>
      </c>
      <c r="T2711" s="56">
        <f>IF(S2711="","",IF(IFERROR(INDEX('入力'!$E$30:$E$88,MATCH(S2711,'入力'!$A$30:$A$88,0)),"")="入るお金",D2711,-D2711))</f>
        <v/>
      </c>
      <c r="U2711" s="39">
        <f>IF(L2711="","",IF(L2711&lt;&gt;1,"見出しなど",IF(N2711=1,"重なり",IF(S2711="",IF(O2711&gt;0,"数えない（直した）",IF(I2711&amp;""="1","振替",IF(A2711&amp;""="0","計算対象外","数えない"))),IF(COUNTIFS('入力'!$A$30:$A$88,S2711)=0,"一覧にない費目",IF(O2711&gt;0,"直した",IF(S2711="未分類","未分類","OK")))))))</f>
        <v/>
      </c>
    </row>
    <row r="2712">
      <c r="A2712" s="40" t="n"/>
      <c r="B2712" s="34" t="n"/>
      <c r="C2712" s="35" t="n"/>
      <c r="D2712" s="36" t="n"/>
      <c r="E2712" s="35" t="n"/>
      <c r="F2712" s="35" t="n"/>
      <c r="G2712" s="35" t="n"/>
      <c r="H2712" s="35" t="n"/>
      <c r="I2712" s="40" t="n"/>
      <c r="J2712" s="35" t="n"/>
      <c r="L2712" s="39">
        <f>IF(B2712="","",IFERROR(YEAR(B2712)*0+D2712*0+1,0))</f>
        <v/>
      </c>
      <c r="M2712" s="55">
        <f>IF(L2712&lt;&gt;1,"",IF(O2712&gt;0,IF(INDEX('分け方の表'!$O$4:$O$53,O2712)&lt;&gt;"",DATE(YEAR(INDEX('分け方の表'!$O$4:$O$53,O2712)),MONTH(INDEX('分け方の表'!$O$4:$O$53,O2712)),1),DATE(YEAR(B2712),MONTH(B2712),1)),DATE(YEAR(B2712),MONTH(B2712),1)))</f>
        <v/>
      </c>
      <c r="N2712" s="39">
        <f>IF(L2712&lt;&gt;1,"",IF(J2712="",0,IF(COUNTIFS($J$4:J2712,J2712)&gt;1,1,0)))</f>
        <v/>
      </c>
      <c r="O2712" s="39">
        <f>IF(L2712&lt;&gt;1,"",IF(J2712="",0,IFERROR(MATCH(J2712,'分け方の表'!$M$4:$M$53,0),0)))</f>
        <v/>
      </c>
      <c r="P2712" s="39">
        <f>IF(L2712&lt;&gt;1,"",IF(SUMPRODUCT((COUNTIFS(C2712,"*"&amp;'分け方の表'!$F$4:$F$23&amp;"*")&gt;0)*('分け方の表'!$F$4:$F$23&lt;&gt;"")*'分け方の表'!$I$4:$I$23)=0,99,1+COUNTIFS('分け方の表'!$I$4:$I$23,"&gt;"&amp;SUMPRODUCT((COUNTIFS(C2712,"*"&amp;'分け方の表'!$F$4:$F$23&amp;"*")&gt;0)*('分け方の表'!$F$4:$F$23&lt;&gt;"")*'分け方の表'!$I$4:$I$23))))</f>
        <v/>
      </c>
      <c r="Q2712" s="39">
        <f>IF(L2712&lt;&gt;1,"",IF(P2712&gt;=99,"",INDEX('分け方の表'!$G$4:$G$23,P2712)&amp;""))</f>
        <v/>
      </c>
      <c r="R2712" s="39">
        <f>IF(L2712&lt;&gt;1,"",IF((F2712="収入")*(G2712="給与")*(E2712&lt;&gt;"")*(COUNTIFS('分け方の表'!$J$4:$J$13,E2712)&gt;0),INDEX('分け方の表'!$K$4:$K$13,MATCH(E2712,'分け方の表'!$J$4:$J$13,0))&amp;"",IFERROR(INDEX('分け方の表'!$C$4:$C$103,MATCH(F2712&amp;"|"&amp;G2712,'分け方の表'!$D$4:$D$103,0))&amp;"",IFERROR(INDEX('分け方の表'!$C$4:$C$103,MATCH(F2712&amp;"|（ほか全部）",'分け方の表'!$D$4:$D$103,0))&amp;"","未分類"))))</f>
        <v/>
      </c>
      <c r="S2712" s="39">
        <f>IF(L2712&lt;&gt;1,"",IF(N2712=1,"",IF(IF(O2712&gt;0,INDEX('分け方の表'!$N$4:$N$53,O2712)&amp;"","")&lt;&gt;"",IF(INDEX('分け方の表'!$N$4:$N$53,O2712)="（数えない）","",INDEX('分け方の表'!$N$4:$N$53,O2712)&amp;""),IF(I2712&amp;""="1",IF((Q2712&lt;&gt;"")*(D2712&lt;0)*(IFERROR(INDEX('入力'!$E$30:$E$88,MATCH(Q2712,'入力'!$A$30:$A$88,0)),"")="貯める・増やす"),Q2712,""),IF(A2712&amp;""="0","",IF(Q2712&lt;&gt;"",Q2712,R2712))))))</f>
        <v/>
      </c>
      <c r="T2712" s="56">
        <f>IF(S2712="","",IF(IFERROR(INDEX('入力'!$E$30:$E$88,MATCH(S2712,'入力'!$A$30:$A$88,0)),"")="入るお金",D2712,-D2712))</f>
        <v/>
      </c>
      <c r="U2712" s="39">
        <f>IF(L2712="","",IF(L2712&lt;&gt;1,"見出しなど",IF(N2712=1,"重なり",IF(S2712="",IF(O2712&gt;0,"数えない（直した）",IF(I2712&amp;""="1","振替",IF(A2712&amp;""="0","計算対象外","数えない"))),IF(COUNTIFS('入力'!$A$30:$A$88,S2712)=0,"一覧にない費目",IF(O2712&gt;0,"直した",IF(S2712="未分類","未分類","OK")))))))</f>
        <v/>
      </c>
    </row>
    <row r="2713">
      <c r="A2713" s="40" t="n"/>
      <c r="B2713" s="34" t="n"/>
      <c r="C2713" s="35" t="n"/>
      <c r="D2713" s="36" t="n"/>
      <c r="E2713" s="35" t="n"/>
      <c r="F2713" s="35" t="n"/>
      <c r="G2713" s="35" t="n"/>
      <c r="H2713" s="35" t="n"/>
      <c r="I2713" s="40" t="n"/>
      <c r="J2713" s="35" t="n"/>
      <c r="L2713" s="39">
        <f>IF(B2713="","",IFERROR(YEAR(B2713)*0+D2713*0+1,0))</f>
        <v/>
      </c>
      <c r="M2713" s="55">
        <f>IF(L2713&lt;&gt;1,"",IF(O2713&gt;0,IF(INDEX('分け方の表'!$O$4:$O$53,O2713)&lt;&gt;"",DATE(YEAR(INDEX('分け方の表'!$O$4:$O$53,O2713)),MONTH(INDEX('分け方の表'!$O$4:$O$53,O2713)),1),DATE(YEAR(B2713),MONTH(B2713),1)),DATE(YEAR(B2713),MONTH(B2713),1)))</f>
        <v/>
      </c>
      <c r="N2713" s="39">
        <f>IF(L2713&lt;&gt;1,"",IF(J2713="",0,IF(COUNTIFS($J$4:J2713,J2713)&gt;1,1,0)))</f>
        <v/>
      </c>
      <c r="O2713" s="39">
        <f>IF(L2713&lt;&gt;1,"",IF(J2713="",0,IFERROR(MATCH(J2713,'分け方の表'!$M$4:$M$53,0),0)))</f>
        <v/>
      </c>
      <c r="P2713" s="39">
        <f>IF(L2713&lt;&gt;1,"",IF(SUMPRODUCT((COUNTIFS(C2713,"*"&amp;'分け方の表'!$F$4:$F$23&amp;"*")&gt;0)*('分け方の表'!$F$4:$F$23&lt;&gt;"")*'分け方の表'!$I$4:$I$23)=0,99,1+COUNTIFS('分け方の表'!$I$4:$I$23,"&gt;"&amp;SUMPRODUCT((COUNTIFS(C2713,"*"&amp;'分け方の表'!$F$4:$F$23&amp;"*")&gt;0)*('分け方の表'!$F$4:$F$23&lt;&gt;"")*'分け方の表'!$I$4:$I$23))))</f>
        <v/>
      </c>
      <c r="Q2713" s="39">
        <f>IF(L2713&lt;&gt;1,"",IF(P2713&gt;=99,"",INDEX('分け方の表'!$G$4:$G$23,P2713)&amp;""))</f>
        <v/>
      </c>
      <c r="R2713" s="39">
        <f>IF(L2713&lt;&gt;1,"",IF((F2713="収入")*(G2713="給与")*(E2713&lt;&gt;"")*(COUNTIFS('分け方の表'!$J$4:$J$13,E2713)&gt;0),INDEX('分け方の表'!$K$4:$K$13,MATCH(E2713,'分け方の表'!$J$4:$J$13,0))&amp;"",IFERROR(INDEX('分け方の表'!$C$4:$C$103,MATCH(F2713&amp;"|"&amp;G2713,'分け方の表'!$D$4:$D$103,0))&amp;"",IFERROR(INDEX('分け方の表'!$C$4:$C$103,MATCH(F2713&amp;"|（ほか全部）",'分け方の表'!$D$4:$D$103,0))&amp;"","未分類"))))</f>
        <v/>
      </c>
      <c r="S2713" s="39">
        <f>IF(L2713&lt;&gt;1,"",IF(N2713=1,"",IF(IF(O2713&gt;0,INDEX('分け方の表'!$N$4:$N$53,O2713)&amp;"","")&lt;&gt;"",IF(INDEX('分け方の表'!$N$4:$N$53,O2713)="（数えない）","",INDEX('分け方の表'!$N$4:$N$53,O2713)&amp;""),IF(I2713&amp;""="1",IF((Q2713&lt;&gt;"")*(D2713&lt;0)*(IFERROR(INDEX('入力'!$E$30:$E$88,MATCH(Q2713,'入力'!$A$30:$A$88,0)),"")="貯める・増やす"),Q2713,""),IF(A2713&amp;""="0","",IF(Q2713&lt;&gt;"",Q2713,R2713))))))</f>
        <v/>
      </c>
      <c r="T2713" s="56">
        <f>IF(S2713="","",IF(IFERROR(INDEX('入力'!$E$30:$E$88,MATCH(S2713,'入力'!$A$30:$A$88,0)),"")="入るお金",D2713,-D2713))</f>
        <v/>
      </c>
      <c r="U2713" s="39">
        <f>IF(L2713="","",IF(L2713&lt;&gt;1,"見出しなど",IF(N2713=1,"重なり",IF(S2713="",IF(O2713&gt;0,"数えない（直した）",IF(I2713&amp;""="1","振替",IF(A2713&amp;""="0","計算対象外","数えない"))),IF(COUNTIFS('入力'!$A$30:$A$88,S2713)=0,"一覧にない費目",IF(O2713&gt;0,"直した",IF(S2713="未分類","未分類","OK")))))))</f>
        <v/>
      </c>
    </row>
    <row r="2714">
      <c r="A2714" s="40" t="n"/>
      <c r="B2714" s="34" t="n"/>
      <c r="C2714" s="35" t="n"/>
      <c r="D2714" s="36" t="n"/>
      <c r="E2714" s="35" t="n"/>
      <c r="F2714" s="35" t="n"/>
      <c r="G2714" s="35" t="n"/>
      <c r="H2714" s="35" t="n"/>
      <c r="I2714" s="40" t="n"/>
      <c r="J2714" s="35" t="n"/>
      <c r="L2714" s="39">
        <f>IF(B2714="","",IFERROR(YEAR(B2714)*0+D2714*0+1,0))</f>
        <v/>
      </c>
      <c r="M2714" s="55">
        <f>IF(L2714&lt;&gt;1,"",IF(O2714&gt;0,IF(INDEX('分け方の表'!$O$4:$O$53,O2714)&lt;&gt;"",DATE(YEAR(INDEX('分け方の表'!$O$4:$O$53,O2714)),MONTH(INDEX('分け方の表'!$O$4:$O$53,O2714)),1),DATE(YEAR(B2714),MONTH(B2714),1)),DATE(YEAR(B2714),MONTH(B2714),1)))</f>
        <v/>
      </c>
      <c r="N2714" s="39">
        <f>IF(L2714&lt;&gt;1,"",IF(J2714="",0,IF(COUNTIFS($J$4:J2714,J2714)&gt;1,1,0)))</f>
        <v/>
      </c>
      <c r="O2714" s="39">
        <f>IF(L2714&lt;&gt;1,"",IF(J2714="",0,IFERROR(MATCH(J2714,'分け方の表'!$M$4:$M$53,0),0)))</f>
        <v/>
      </c>
      <c r="P2714" s="39">
        <f>IF(L2714&lt;&gt;1,"",IF(SUMPRODUCT((COUNTIFS(C2714,"*"&amp;'分け方の表'!$F$4:$F$23&amp;"*")&gt;0)*('分け方の表'!$F$4:$F$23&lt;&gt;"")*'分け方の表'!$I$4:$I$23)=0,99,1+COUNTIFS('分け方の表'!$I$4:$I$23,"&gt;"&amp;SUMPRODUCT((COUNTIFS(C2714,"*"&amp;'分け方の表'!$F$4:$F$23&amp;"*")&gt;0)*('分け方の表'!$F$4:$F$23&lt;&gt;"")*'分け方の表'!$I$4:$I$23))))</f>
        <v/>
      </c>
      <c r="Q2714" s="39">
        <f>IF(L2714&lt;&gt;1,"",IF(P2714&gt;=99,"",INDEX('分け方の表'!$G$4:$G$23,P2714)&amp;""))</f>
        <v/>
      </c>
      <c r="R2714" s="39">
        <f>IF(L2714&lt;&gt;1,"",IF((F2714="収入")*(G2714="給与")*(E2714&lt;&gt;"")*(COUNTIFS('分け方の表'!$J$4:$J$13,E2714)&gt;0),INDEX('分け方の表'!$K$4:$K$13,MATCH(E2714,'分け方の表'!$J$4:$J$13,0))&amp;"",IFERROR(INDEX('分け方の表'!$C$4:$C$103,MATCH(F2714&amp;"|"&amp;G2714,'分け方の表'!$D$4:$D$103,0))&amp;"",IFERROR(INDEX('分け方の表'!$C$4:$C$103,MATCH(F2714&amp;"|（ほか全部）",'分け方の表'!$D$4:$D$103,0))&amp;"","未分類"))))</f>
        <v/>
      </c>
      <c r="S2714" s="39">
        <f>IF(L2714&lt;&gt;1,"",IF(N2714=1,"",IF(IF(O2714&gt;0,INDEX('分け方の表'!$N$4:$N$53,O2714)&amp;"","")&lt;&gt;"",IF(INDEX('分け方の表'!$N$4:$N$53,O2714)="（数えない）","",INDEX('分け方の表'!$N$4:$N$53,O2714)&amp;""),IF(I2714&amp;""="1",IF((Q2714&lt;&gt;"")*(D2714&lt;0)*(IFERROR(INDEX('入力'!$E$30:$E$88,MATCH(Q2714,'入力'!$A$30:$A$88,0)),"")="貯める・増やす"),Q2714,""),IF(A2714&amp;""="0","",IF(Q2714&lt;&gt;"",Q2714,R2714))))))</f>
        <v/>
      </c>
      <c r="T2714" s="56">
        <f>IF(S2714="","",IF(IFERROR(INDEX('入力'!$E$30:$E$88,MATCH(S2714,'入力'!$A$30:$A$88,0)),"")="入るお金",D2714,-D2714))</f>
        <v/>
      </c>
      <c r="U2714" s="39">
        <f>IF(L2714="","",IF(L2714&lt;&gt;1,"見出しなど",IF(N2714=1,"重なり",IF(S2714="",IF(O2714&gt;0,"数えない（直した）",IF(I2714&amp;""="1","振替",IF(A2714&amp;""="0","計算対象外","数えない"))),IF(COUNTIFS('入力'!$A$30:$A$88,S2714)=0,"一覧にない費目",IF(O2714&gt;0,"直した",IF(S2714="未分類","未分類","OK")))))))</f>
        <v/>
      </c>
    </row>
    <row r="2715">
      <c r="A2715" s="40" t="n"/>
      <c r="B2715" s="34" t="n"/>
      <c r="C2715" s="35" t="n"/>
      <c r="D2715" s="36" t="n"/>
      <c r="E2715" s="35" t="n"/>
      <c r="F2715" s="35" t="n"/>
      <c r="G2715" s="35" t="n"/>
      <c r="H2715" s="35" t="n"/>
      <c r="I2715" s="40" t="n"/>
      <c r="J2715" s="35" t="n"/>
      <c r="L2715" s="39">
        <f>IF(B2715="","",IFERROR(YEAR(B2715)*0+D2715*0+1,0))</f>
        <v/>
      </c>
      <c r="M2715" s="55">
        <f>IF(L2715&lt;&gt;1,"",IF(O2715&gt;0,IF(INDEX('分け方の表'!$O$4:$O$53,O2715)&lt;&gt;"",DATE(YEAR(INDEX('分け方の表'!$O$4:$O$53,O2715)),MONTH(INDEX('分け方の表'!$O$4:$O$53,O2715)),1),DATE(YEAR(B2715),MONTH(B2715),1)),DATE(YEAR(B2715),MONTH(B2715),1)))</f>
        <v/>
      </c>
      <c r="N2715" s="39">
        <f>IF(L2715&lt;&gt;1,"",IF(J2715="",0,IF(COUNTIFS($J$4:J2715,J2715)&gt;1,1,0)))</f>
        <v/>
      </c>
      <c r="O2715" s="39">
        <f>IF(L2715&lt;&gt;1,"",IF(J2715="",0,IFERROR(MATCH(J2715,'分け方の表'!$M$4:$M$53,0),0)))</f>
        <v/>
      </c>
      <c r="P2715" s="39">
        <f>IF(L2715&lt;&gt;1,"",IF(SUMPRODUCT((COUNTIFS(C2715,"*"&amp;'分け方の表'!$F$4:$F$23&amp;"*")&gt;0)*('分け方の表'!$F$4:$F$23&lt;&gt;"")*'分け方の表'!$I$4:$I$23)=0,99,1+COUNTIFS('分け方の表'!$I$4:$I$23,"&gt;"&amp;SUMPRODUCT((COUNTIFS(C2715,"*"&amp;'分け方の表'!$F$4:$F$23&amp;"*")&gt;0)*('分け方の表'!$F$4:$F$23&lt;&gt;"")*'分け方の表'!$I$4:$I$23))))</f>
        <v/>
      </c>
      <c r="Q2715" s="39">
        <f>IF(L2715&lt;&gt;1,"",IF(P2715&gt;=99,"",INDEX('分け方の表'!$G$4:$G$23,P2715)&amp;""))</f>
        <v/>
      </c>
      <c r="R2715" s="39">
        <f>IF(L2715&lt;&gt;1,"",IF((F2715="収入")*(G2715="給与")*(E2715&lt;&gt;"")*(COUNTIFS('分け方の表'!$J$4:$J$13,E2715)&gt;0),INDEX('分け方の表'!$K$4:$K$13,MATCH(E2715,'分け方の表'!$J$4:$J$13,0))&amp;"",IFERROR(INDEX('分け方の表'!$C$4:$C$103,MATCH(F2715&amp;"|"&amp;G2715,'分け方の表'!$D$4:$D$103,0))&amp;"",IFERROR(INDEX('分け方の表'!$C$4:$C$103,MATCH(F2715&amp;"|（ほか全部）",'分け方の表'!$D$4:$D$103,0))&amp;"","未分類"))))</f>
        <v/>
      </c>
      <c r="S2715" s="39">
        <f>IF(L2715&lt;&gt;1,"",IF(N2715=1,"",IF(IF(O2715&gt;0,INDEX('分け方の表'!$N$4:$N$53,O2715)&amp;"","")&lt;&gt;"",IF(INDEX('分け方の表'!$N$4:$N$53,O2715)="（数えない）","",INDEX('分け方の表'!$N$4:$N$53,O2715)&amp;""),IF(I2715&amp;""="1",IF((Q2715&lt;&gt;"")*(D2715&lt;0)*(IFERROR(INDEX('入力'!$E$30:$E$88,MATCH(Q2715,'入力'!$A$30:$A$88,0)),"")="貯める・増やす"),Q2715,""),IF(A2715&amp;""="0","",IF(Q2715&lt;&gt;"",Q2715,R2715))))))</f>
        <v/>
      </c>
      <c r="T2715" s="56">
        <f>IF(S2715="","",IF(IFERROR(INDEX('入力'!$E$30:$E$88,MATCH(S2715,'入力'!$A$30:$A$88,0)),"")="入るお金",D2715,-D2715))</f>
        <v/>
      </c>
      <c r="U2715" s="39">
        <f>IF(L2715="","",IF(L2715&lt;&gt;1,"見出しなど",IF(N2715=1,"重なり",IF(S2715="",IF(O2715&gt;0,"数えない（直した）",IF(I2715&amp;""="1","振替",IF(A2715&amp;""="0","計算対象外","数えない"))),IF(COUNTIFS('入力'!$A$30:$A$88,S2715)=0,"一覧にない費目",IF(O2715&gt;0,"直した",IF(S2715="未分類","未分類","OK")))))))</f>
        <v/>
      </c>
    </row>
    <row r="2716">
      <c r="A2716" s="40" t="n"/>
      <c r="B2716" s="34" t="n"/>
      <c r="C2716" s="35" t="n"/>
      <c r="D2716" s="36" t="n"/>
      <c r="E2716" s="35" t="n"/>
      <c r="F2716" s="35" t="n"/>
      <c r="G2716" s="35" t="n"/>
      <c r="H2716" s="35" t="n"/>
      <c r="I2716" s="40" t="n"/>
      <c r="J2716" s="35" t="n"/>
      <c r="L2716" s="39">
        <f>IF(B2716="","",IFERROR(YEAR(B2716)*0+D2716*0+1,0))</f>
        <v/>
      </c>
      <c r="M2716" s="55">
        <f>IF(L2716&lt;&gt;1,"",IF(O2716&gt;0,IF(INDEX('分け方の表'!$O$4:$O$53,O2716)&lt;&gt;"",DATE(YEAR(INDEX('分け方の表'!$O$4:$O$53,O2716)),MONTH(INDEX('分け方の表'!$O$4:$O$53,O2716)),1),DATE(YEAR(B2716),MONTH(B2716),1)),DATE(YEAR(B2716),MONTH(B2716),1)))</f>
        <v/>
      </c>
      <c r="N2716" s="39">
        <f>IF(L2716&lt;&gt;1,"",IF(J2716="",0,IF(COUNTIFS($J$4:J2716,J2716)&gt;1,1,0)))</f>
        <v/>
      </c>
      <c r="O2716" s="39">
        <f>IF(L2716&lt;&gt;1,"",IF(J2716="",0,IFERROR(MATCH(J2716,'分け方の表'!$M$4:$M$53,0),0)))</f>
        <v/>
      </c>
      <c r="P2716" s="39">
        <f>IF(L2716&lt;&gt;1,"",IF(SUMPRODUCT((COUNTIFS(C2716,"*"&amp;'分け方の表'!$F$4:$F$23&amp;"*")&gt;0)*('分け方の表'!$F$4:$F$23&lt;&gt;"")*'分け方の表'!$I$4:$I$23)=0,99,1+COUNTIFS('分け方の表'!$I$4:$I$23,"&gt;"&amp;SUMPRODUCT((COUNTIFS(C2716,"*"&amp;'分け方の表'!$F$4:$F$23&amp;"*")&gt;0)*('分け方の表'!$F$4:$F$23&lt;&gt;"")*'分け方の表'!$I$4:$I$23))))</f>
        <v/>
      </c>
      <c r="Q2716" s="39">
        <f>IF(L2716&lt;&gt;1,"",IF(P2716&gt;=99,"",INDEX('分け方の表'!$G$4:$G$23,P2716)&amp;""))</f>
        <v/>
      </c>
      <c r="R2716" s="39">
        <f>IF(L2716&lt;&gt;1,"",IF((F2716="収入")*(G2716="給与")*(E2716&lt;&gt;"")*(COUNTIFS('分け方の表'!$J$4:$J$13,E2716)&gt;0),INDEX('分け方の表'!$K$4:$K$13,MATCH(E2716,'分け方の表'!$J$4:$J$13,0))&amp;"",IFERROR(INDEX('分け方の表'!$C$4:$C$103,MATCH(F2716&amp;"|"&amp;G2716,'分け方の表'!$D$4:$D$103,0))&amp;"",IFERROR(INDEX('分け方の表'!$C$4:$C$103,MATCH(F2716&amp;"|（ほか全部）",'分け方の表'!$D$4:$D$103,0))&amp;"","未分類"))))</f>
        <v/>
      </c>
      <c r="S2716" s="39">
        <f>IF(L2716&lt;&gt;1,"",IF(N2716=1,"",IF(IF(O2716&gt;0,INDEX('分け方の表'!$N$4:$N$53,O2716)&amp;"","")&lt;&gt;"",IF(INDEX('分け方の表'!$N$4:$N$53,O2716)="（数えない）","",INDEX('分け方の表'!$N$4:$N$53,O2716)&amp;""),IF(I2716&amp;""="1",IF((Q2716&lt;&gt;"")*(D2716&lt;0)*(IFERROR(INDEX('入力'!$E$30:$E$88,MATCH(Q2716,'入力'!$A$30:$A$88,0)),"")="貯める・増やす"),Q2716,""),IF(A2716&amp;""="0","",IF(Q2716&lt;&gt;"",Q2716,R2716))))))</f>
        <v/>
      </c>
      <c r="T2716" s="56">
        <f>IF(S2716="","",IF(IFERROR(INDEX('入力'!$E$30:$E$88,MATCH(S2716,'入力'!$A$30:$A$88,0)),"")="入るお金",D2716,-D2716))</f>
        <v/>
      </c>
      <c r="U2716" s="39">
        <f>IF(L2716="","",IF(L2716&lt;&gt;1,"見出しなど",IF(N2716=1,"重なり",IF(S2716="",IF(O2716&gt;0,"数えない（直した）",IF(I2716&amp;""="1","振替",IF(A2716&amp;""="0","計算対象外","数えない"))),IF(COUNTIFS('入力'!$A$30:$A$88,S2716)=0,"一覧にない費目",IF(O2716&gt;0,"直した",IF(S2716="未分類","未分類","OK")))))))</f>
        <v/>
      </c>
    </row>
    <row r="2717">
      <c r="A2717" s="40" t="n"/>
      <c r="B2717" s="34" t="n"/>
      <c r="C2717" s="35" t="n"/>
      <c r="D2717" s="36" t="n"/>
      <c r="E2717" s="35" t="n"/>
      <c r="F2717" s="35" t="n"/>
      <c r="G2717" s="35" t="n"/>
      <c r="H2717" s="35" t="n"/>
      <c r="I2717" s="40" t="n"/>
      <c r="J2717" s="35" t="n"/>
      <c r="L2717" s="39">
        <f>IF(B2717="","",IFERROR(YEAR(B2717)*0+D2717*0+1,0))</f>
        <v/>
      </c>
      <c r="M2717" s="55">
        <f>IF(L2717&lt;&gt;1,"",IF(O2717&gt;0,IF(INDEX('分け方の表'!$O$4:$O$53,O2717)&lt;&gt;"",DATE(YEAR(INDEX('分け方の表'!$O$4:$O$53,O2717)),MONTH(INDEX('分け方の表'!$O$4:$O$53,O2717)),1),DATE(YEAR(B2717),MONTH(B2717),1)),DATE(YEAR(B2717),MONTH(B2717),1)))</f>
        <v/>
      </c>
      <c r="N2717" s="39">
        <f>IF(L2717&lt;&gt;1,"",IF(J2717="",0,IF(COUNTIFS($J$4:J2717,J2717)&gt;1,1,0)))</f>
        <v/>
      </c>
      <c r="O2717" s="39">
        <f>IF(L2717&lt;&gt;1,"",IF(J2717="",0,IFERROR(MATCH(J2717,'分け方の表'!$M$4:$M$53,0),0)))</f>
        <v/>
      </c>
      <c r="P2717" s="39">
        <f>IF(L2717&lt;&gt;1,"",IF(SUMPRODUCT((COUNTIFS(C2717,"*"&amp;'分け方の表'!$F$4:$F$23&amp;"*")&gt;0)*('分け方の表'!$F$4:$F$23&lt;&gt;"")*'分け方の表'!$I$4:$I$23)=0,99,1+COUNTIFS('分け方の表'!$I$4:$I$23,"&gt;"&amp;SUMPRODUCT((COUNTIFS(C2717,"*"&amp;'分け方の表'!$F$4:$F$23&amp;"*")&gt;0)*('分け方の表'!$F$4:$F$23&lt;&gt;"")*'分け方の表'!$I$4:$I$23))))</f>
        <v/>
      </c>
      <c r="Q2717" s="39">
        <f>IF(L2717&lt;&gt;1,"",IF(P2717&gt;=99,"",INDEX('分け方の表'!$G$4:$G$23,P2717)&amp;""))</f>
        <v/>
      </c>
      <c r="R2717" s="39">
        <f>IF(L2717&lt;&gt;1,"",IF((F2717="収入")*(G2717="給与")*(E2717&lt;&gt;"")*(COUNTIFS('分け方の表'!$J$4:$J$13,E2717)&gt;0),INDEX('分け方の表'!$K$4:$K$13,MATCH(E2717,'分け方の表'!$J$4:$J$13,0))&amp;"",IFERROR(INDEX('分け方の表'!$C$4:$C$103,MATCH(F2717&amp;"|"&amp;G2717,'分け方の表'!$D$4:$D$103,0))&amp;"",IFERROR(INDEX('分け方の表'!$C$4:$C$103,MATCH(F2717&amp;"|（ほか全部）",'分け方の表'!$D$4:$D$103,0))&amp;"","未分類"))))</f>
        <v/>
      </c>
      <c r="S2717" s="39">
        <f>IF(L2717&lt;&gt;1,"",IF(N2717=1,"",IF(IF(O2717&gt;0,INDEX('分け方の表'!$N$4:$N$53,O2717)&amp;"","")&lt;&gt;"",IF(INDEX('分け方の表'!$N$4:$N$53,O2717)="（数えない）","",INDEX('分け方の表'!$N$4:$N$53,O2717)&amp;""),IF(I2717&amp;""="1",IF((Q2717&lt;&gt;"")*(D2717&lt;0)*(IFERROR(INDEX('入力'!$E$30:$E$88,MATCH(Q2717,'入力'!$A$30:$A$88,0)),"")="貯める・増やす"),Q2717,""),IF(A2717&amp;""="0","",IF(Q2717&lt;&gt;"",Q2717,R2717))))))</f>
        <v/>
      </c>
      <c r="T2717" s="56">
        <f>IF(S2717="","",IF(IFERROR(INDEX('入力'!$E$30:$E$88,MATCH(S2717,'入力'!$A$30:$A$88,0)),"")="入るお金",D2717,-D2717))</f>
        <v/>
      </c>
      <c r="U2717" s="39">
        <f>IF(L2717="","",IF(L2717&lt;&gt;1,"見出しなど",IF(N2717=1,"重なり",IF(S2717="",IF(O2717&gt;0,"数えない（直した）",IF(I2717&amp;""="1","振替",IF(A2717&amp;""="0","計算対象外","数えない"))),IF(COUNTIFS('入力'!$A$30:$A$88,S2717)=0,"一覧にない費目",IF(O2717&gt;0,"直した",IF(S2717="未分類","未分類","OK")))))))</f>
        <v/>
      </c>
    </row>
    <row r="2718">
      <c r="A2718" s="40" t="n"/>
      <c r="B2718" s="34" t="n"/>
      <c r="C2718" s="35" t="n"/>
      <c r="D2718" s="36" t="n"/>
      <c r="E2718" s="35" t="n"/>
      <c r="F2718" s="35" t="n"/>
      <c r="G2718" s="35" t="n"/>
      <c r="H2718" s="35" t="n"/>
      <c r="I2718" s="40" t="n"/>
      <c r="J2718" s="35" t="n"/>
      <c r="L2718" s="39">
        <f>IF(B2718="","",IFERROR(YEAR(B2718)*0+D2718*0+1,0))</f>
        <v/>
      </c>
      <c r="M2718" s="55">
        <f>IF(L2718&lt;&gt;1,"",IF(O2718&gt;0,IF(INDEX('分け方の表'!$O$4:$O$53,O2718)&lt;&gt;"",DATE(YEAR(INDEX('分け方の表'!$O$4:$O$53,O2718)),MONTH(INDEX('分け方の表'!$O$4:$O$53,O2718)),1),DATE(YEAR(B2718),MONTH(B2718),1)),DATE(YEAR(B2718),MONTH(B2718),1)))</f>
        <v/>
      </c>
      <c r="N2718" s="39">
        <f>IF(L2718&lt;&gt;1,"",IF(J2718="",0,IF(COUNTIFS($J$4:J2718,J2718)&gt;1,1,0)))</f>
        <v/>
      </c>
      <c r="O2718" s="39">
        <f>IF(L2718&lt;&gt;1,"",IF(J2718="",0,IFERROR(MATCH(J2718,'分け方の表'!$M$4:$M$53,0),0)))</f>
        <v/>
      </c>
      <c r="P2718" s="39">
        <f>IF(L2718&lt;&gt;1,"",IF(SUMPRODUCT((COUNTIFS(C2718,"*"&amp;'分け方の表'!$F$4:$F$23&amp;"*")&gt;0)*('分け方の表'!$F$4:$F$23&lt;&gt;"")*'分け方の表'!$I$4:$I$23)=0,99,1+COUNTIFS('分け方の表'!$I$4:$I$23,"&gt;"&amp;SUMPRODUCT((COUNTIFS(C2718,"*"&amp;'分け方の表'!$F$4:$F$23&amp;"*")&gt;0)*('分け方の表'!$F$4:$F$23&lt;&gt;"")*'分け方の表'!$I$4:$I$23))))</f>
        <v/>
      </c>
      <c r="Q2718" s="39">
        <f>IF(L2718&lt;&gt;1,"",IF(P2718&gt;=99,"",INDEX('分け方の表'!$G$4:$G$23,P2718)&amp;""))</f>
        <v/>
      </c>
      <c r="R2718" s="39">
        <f>IF(L2718&lt;&gt;1,"",IF((F2718="収入")*(G2718="給与")*(E2718&lt;&gt;"")*(COUNTIFS('分け方の表'!$J$4:$J$13,E2718)&gt;0),INDEX('分け方の表'!$K$4:$K$13,MATCH(E2718,'分け方の表'!$J$4:$J$13,0))&amp;"",IFERROR(INDEX('分け方の表'!$C$4:$C$103,MATCH(F2718&amp;"|"&amp;G2718,'分け方の表'!$D$4:$D$103,0))&amp;"",IFERROR(INDEX('分け方の表'!$C$4:$C$103,MATCH(F2718&amp;"|（ほか全部）",'分け方の表'!$D$4:$D$103,0))&amp;"","未分類"))))</f>
        <v/>
      </c>
      <c r="S2718" s="39">
        <f>IF(L2718&lt;&gt;1,"",IF(N2718=1,"",IF(IF(O2718&gt;0,INDEX('分け方の表'!$N$4:$N$53,O2718)&amp;"","")&lt;&gt;"",IF(INDEX('分け方の表'!$N$4:$N$53,O2718)="（数えない）","",INDEX('分け方の表'!$N$4:$N$53,O2718)&amp;""),IF(I2718&amp;""="1",IF((Q2718&lt;&gt;"")*(D2718&lt;0)*(IFERROR(INDEX('入力'!$E$30:$E$88,MATCH(Q2718,'入力'!$A$30:$A$88,0)),"")="貯める・増やす"),Q2718,""),IF(A2718&amp;""="0","",IF(Q2718&lt;&gt;"",Q2718,R2718))))))</f>
        <v/>
      </c>
      <c r="T2718" s="56">
        <f>IF(S2718="","",IF(IFERROR(INDEX('入力'!$E$30:$E$88,MATCH(S2718,'入力'!$A$30:$A$88,0)),"")="入るお金",D2718,-D2718))</f>
        <v/>
      </c>
      <c r="U2718" s="39">
        <f>IF(L2718="","",IF(L2718&lt;&gt;1,"見出しなど",IF(N2718=1,"重なり",IF(S2718="",IF(O2718&gt;0,"数えない（直した）",IF(I2718&amp;""="1","振替",IF(A2718&amp;""="0","計算対象外","数えない"))),IF(COUNTIFS('入力'!$A$30:$A$88,S2718)=0,"一覧にない費目",IF(O2718&gt;0,"直した",IF(S2718="未分類","未分類","OK")))))))</f>
        <v/>
      </c>
    </row>
    <row r="2719">
      <c r="A2719" s="40" t="n"/>
      <c r="B2719" s="34" t="n"/>
      <c r="C2719" s="35" t="n"/>
      <c r="D2719" s="36" t="n"/>
      <c r="E2719" s="35" t="n"/>
      <c r="F2719" s="35" t="n"/>
      <c r="G2719" s="35" t="n"/>
      <c r="H2719" s="35" t="n"/>
      <c r="I2719" s="40" t="n"/>
      <c r="J2719" s="35" t="n"/>
      <c r="L2719" s="39">
        <f>IF(B2719="","",IFERROR(YEAR(B2719)*0+D2719*0+1,0))</f>
        <v/>
      </c>
      <c r="M2719" s="55">
        <f>IF(L2719&lt;&gt;1,"",IF(O2719&gt;0,IF(INDEX('分け方の表'!$O$4:$O$53,O2719)&lt;&gt;"",DATE(YEAR(INDEX('分け方の表'!$O$4:$O$53,O2719)),MONTH(INDEX('分け方の表'!$O$4:$O$53,O2719)),1),DATE(YEAR(B2719),MONTH(B2719),1)),DATE(YEAR(B2719),MONTH(B2719),1)))</f>
        <v/>
      </c>
      <c r="N2719" s="39">
        <f>IF(L2719&lt;&gt;1,"",IF(J2719="",0,IF(COUNTIFS($J$4:J2719,J2719)&gt;1,1,0)))</f>
        <v/>
      </c>
      <c r="O2719" s="39">
        <f>IF(L2719&lt;&gt;1,"",IF(J2719="",0,IFERROR(MATCH(J2719,'分け方の表'!$M$4:$M$53,0),0)))</f>
        <v/>
      </c>
      <c r="P2719" s="39">
        <f>IF(L2719&lt;&gt;1,"",IF(SUMPRODUCT((COUNTIFS(C2719,"*"&amp;'分け方の表'!$F$4:$F$23&amp;"*")&gt;0)*('分け方の表'!$F$4:$F$23&lt;&gt;"")*'分け方の表'!$I$4:$I$23)=0,99,1+COUNTIFS('分け方の表'!$I$4:$I$23,"&gt;"&amp;SUMPRODUCT((COUNTIFS(C2719,"*"&amp;'分け方の表'!$F$4:$F$23&amp;"*")&gt;0)*('分け方の表'!$F$4:$F$23&lt;&gt;"")*'分け方の表'!$I$4:$I$23))))</f>
        <v/>
      </c>
      <c r="Q2719" s="39">
        <f>IF(L2719&lt;&gt;1,"",IF(P2719&gt;=99,"",INDEX('分け方の表'!$G$4:$G$23,P2719)&amp;""))</f>
        <v/>
      </c>
      <c r="R2719" s="39">
        <f>IF(L2719&lt;&gt;1,"",IF((F2719="収入")*(G2719="給与")*(E2719&lt;&gt;"")*(COUNTIFS('分け方の表'!$J$4:$J$13,E2719)&gt;0),INDEX('分け方の表'!$K$4:$K$13,MATCH(E2719,'分け方の表'!$J$4:$J$13,0))&amp;"",IFERROR(INDEX('分け方の表'!$C$4:$C$103,MATCH(F2719&amp;"|"&amp;G2719,'分け方の表'!$D$4:$D$103,0))&amp;"",IFERROR(INDEX('分け方の表'!$C$4:$C$103,MATCH(F2719&amp;"|（ほか全部）",'分け方の表'!$D$4:$D$103,0))&amp;"","未分類"))))</f>
        <v/>
      </c>
      <c r="S2719" s="39">
        <f>IF(L2719&lt;&gt;1,"",IF(N2719=1,"",IF(IF(O2719&gt;0,INDEX('分け方の表'!$N$4:$N$53,O2719)&amp;"","")&lt;&gt;"",IF(INDEX('分け方の表'!$N$4:$N$53,O2719)="（数えない）","",INDEX('分け方の表'!$N$4:$N$53,O2719)&amp;""),IF(I2719&amp;""="1",IF((Q2719&lt;&gt;"")*(D2719&lt;0)*(IFERROR(INDEX('入力'!$E$30:$E$88,MATCH(Q2719,'入力'!$A$30:$A$88,0)),"")="貯める・増やす"),Q2719,""),IF(A2719&amp;""="0","",IF(Q2719&lt;&gt;"",Q2719,R2719))))))</f>
        <v/>
      </c>
      <c r="T2719" s="56">
        <f>IF(S2719="","",IF(IFERROR(INDEX('入力'!$E$30:$E$88,MATCH(S2719,'入力'!$A$30:$A$88,0)),"")="入るお金",D2719,-D2719))</f>
        <v/>
      </c>
      <c r="U2719" s="39">
        <f>IF(L2719="","",IF(L2719&lt;&gt;1,"見出しなど",IF(N2719=1,"重なり",IF(S2719="",IF(O2719&gt;0,"数えない（直した）",IF(I2719&amp;""="1","振替",IF(A2719&amp;""="0","計算対象外","数えない"))),IF(COUNTIFS('入力'!$A$30:$A$88,S2719)=0,"一覧にない費目",IF(O2719&gt;0,"直した",IF(S2719="未分類","未分類","OK")))))))</f>
        <v/>
      </c>
    </row>
    <row r="2720">
      <c r="A2720" s="40" t="n"/>
      <c r="B2720" s="34" t="n"/>
      <c r="C2720" s="35" t="n"/>
      <c r="D2720" s="36" t="n"/>
      <c r="E2720" s="35" t="n"/>
      <c r="F2720" s="35" t="n"/>
      <c r="G2720" s="35" t="n"/>
      <c r="H2720" s="35" t="n"/>
      <c r="I2720" s="40" t="n"/>
      <c r="J2720" s="35" t="n"/>
      <c r="L2720" s="39">
        <f>IF(B2720="","",IFERROR(YEAR(B2720)*0+D2720*0+1,0))</f>
        <v/>
      </c>
      <c r="M2720" s="55">
        <f>IF(L2720&lt;&gt;1,"",IF(O2720&gt;0,IF(INDEX('分け方の表'!$O$4:$O$53,O2720)&lt;&gt;"",DATE(YEAR(INDEX('分け方の表'!$O$4:$O$53,O2720)),MONTH(INDEX('分け方の表'!$O$4:$O$53,O2720)),1),DATE(YEAR(B2720),MONTH(B2720),1)),DATE(YEAR(B2720),MONTH(B2720),1)))</f>
        <v/>
      </c>
      <c r="N2720" s="39">
        <f>IF(L2720&lt;&gt;1,"",IF(J2720="",0,IF(COUNTIFS($J$4:J2720,J2720)&gt;1,1,0)))</f>
        <v/>
      </c>
      <c r="O2720" s="39">
        <f>IF(L2720&lt;&gt;1,"",IF(J2720="",0,IFERROR(MATCH(J2720,'分け方の表'!$M$4:$M$53,0),0)))</f>
        <v/>
      </c>
      <c r="P2720" s="39">
        <f>IF(L2720&lt;&gt;1,"",IF(SUMPRODUCT((COUNTIFS(C2720,"*"&amp;'分け方の表'!$F$4:$F$23&amp;"*")&gt;0)*('分け方の表'!$F$4:$F$23&lt;&gt;"")*'分け方の表'!$I$4:$I$23)=0,99,1+COUNTIFS('分け方の表'!$I$4:$I$23,"&gt;"&amp;SUMPRODUCT((COUNTIFS(C2720,"*"&amp;'分け方の表'!$F$4:$F$23&amp;"*")&gt;0)*('分け方の表'!$F$4:$F$23&lt;&gt;"")*'分け方の表'!$I$4:$I$23))))</f>
        <v/>
      </c>
      <c r="Q2720" s="39">
        <f>IF(L2720&lt;&gt;1,"",IF(P2720&gt;=99,"",INDEX('分け方の表'!$G$4:$G$23,P2720)&amp;""))</f>
        <v/>
      </c>
      <c r="R2720" s="39">
        <f>IF(L2720&lt;&gt;1,"",IF((F2720="収入")*(G2720="給与")*(E2720&lt;&gt;"")*(COUNTIFS('分け方の表'!$J$4:$J$13,E2720)&gt;0),INDEX('分け方の表'!$K$4:$K$13,MATCH(E2720,'分け方の表'!$J$4:$J$13,0))&amp;"",IFERROR(INDEX('分け方の表'!$C$4:$C$103,MATCH(F2720&amp;"|"&amp;G2720,'分け方の表'!$D$4:$D$103,0))&amp;"",IFERROR(INDEX('分け方の表'!$C$4:$C$103,MATCH(F2720&amp;"|（ほか全部）",'分け方の表'!$D$4:$D$103,0))&amp;"","未分類"))))</f>
        <v/>
      </c>
      <c r="S2720" s="39">
        <f>IF(L2720&lt;&gt;1,"",IF(N2720=1,"",IF(IF(O2720&gt;0,INDEX('分け方の表'!$N$4:$N$53,O2720)&amp;"","")&lt;&gt;"",IF(INDEX('分け方の表'!$N$4:$N$53,O2720)="（数えない）","",INDEX('分け方の表'!$N$4:$N$53,O2720)&amp;""),IF(I2720&amp;""="1",IF((Q2720&lt;&gt;"")*(D2720&lt;0)*(IFERROR(INDEX('入力'!$E$30:$E$88,MATCH(Q2720,'入力'!$A$30:$A$88,0)),"")="貯める・増やす"),Q2720,""),IF(A2720&amp;""="0","",IF(Q2720&lt;&gt;"",Q2720,R2720))))))</f>
        <v/>
      </c>
      <c r="T2720" s="56">
        <f>IF(S2720="","",IF(IFERROR(INDEX('入力'!$E$30:$E$88,MATCH(S2720,'入力'!$A$30:$A$88,0)),"")="入るお金",D2720,-D2720))</f>
        <v/>
      </c>
      <c r="U2720" s="39">
        <f>IF(L2720="","",IF(L2720&lt;&gt;1,"見出しなど",IF(N2720=1,"重なり",IF(S2720="",IF(O2720&gt;0,"数えない（直した）",IF(I2720&amp;""="1","振替",IF(A2720&amp;""="0","計算対象外","数えない"))),IF(COUNTIFS('入力'!$A$30:$A$88,S2720)=0,"一覧にない費目",IF(O2720&gt;0,"直した",IF(S2720="未分類","未分類","OK")))))))</f>
        <v/>
      </c>
    </row>
    <row r="2721">
      <c r="A2721" s="40" t="n"/>
      <c r="B2721" s="34" t="n"/>
      <c r="C2721" s="35" t="n"/>
      <c r="D2721" s="36" t="n"/>
      <c r="E2721" s="35" t="n"/>
      <c r="F2721" s="35" t="n"/>
      <c r="G2721" s="35" t="n"/>
      <c r="H2721" s="35" t="n"/>
      <c r="I2721" s="40" t="n"/>
      <c r="J2721" s="35" t="n"/>
      <c r="L2721" s="39">
        <f>IF(B2721="","",IFERROR(YEAR(B2721)*0+D2721*0+1,0))</f>
        <v/>
      </c>
      <c r="M2721" s="55">
        <f>IF(L2721&lt;&gt;1,"",IF(O2721&gt;0,IF(INDEX('分け方の表'!$O$4:$O$53,O2721)&lt;&gt;"",DATE(YEAR(INDEX('分け方の表'!$O$4:$O$53,O2721)),MONTH(INDEX('分け方の表'!$O$4:$O$53,O2721)),1),DATE(YEAR(B2721),MONTH(B2721),1)),DATE(YEAR(B2721),MONTH(B2721),1)))</f>
        <v/>
      </c>
      <c r="N2721" s="39">
        <f>IF(L2721&lt;&gt;1,"",IF(J2721="",0,IF(COUNTIFS($J$4:J2721,J2721)&gt;1,1,0)))</f>
        <v/>
      </c>
      <c r="O2721" s="39">
        <f>IF(L2721&lt;&gt;1,"",IF(J2721="",0,IFERROR(MATCH(J2721,'分け方の表'!$M$4:$M$53,0),0)))</f>
        <v/>
      </c>
      <c r="P2721" s="39">
        <f>IF(L2721&lt;&gt;1,"",IF(SUMPRODUCT((COUNTIFS(C2721,"*"&amp;'分け方の表'!$F$4:$F$23&amp;"*")&gt;0)*('分け方の表'!$F$4:$F$23&lt;&gt;"")*'分け方の表'!$I$4:$I$23)=0,99,1+COUNTIFS('分け方の表'!$I$4:$I$23,"&gt;"&amp;SUMPRODUCT((COUNTIFS(C2721,"*"&amp;'分け方の表'!$F$4:$F$23&amp;"*")&gt;0)*('分け方の表'!$F$4:$F$23&lt;&gt;"")*'分け方の表'!$I$4:$I$23))))</f>
        <v/>
      </c>
      <c r="Q2721" s="39">
        <f>IF(L2721&lt;&gt;1,"",IF(P2721&gt;=99,"",INDEX('分け方の表'!$G$4:$G$23,P2721)&amp;""))</f>
        <v/>
      </c>
      <c r="R2721" s="39">
        <f>IF(L2721&lt;&gt;1,"",IF((F2721="収入")*(G2721="給与")*(E2721&lt;&gt;"")*(COUNTIFS('分け方の表'!$J$4:$J$13,E2721)&gt;0),INDEX('分け方の表'!$K$4:$K$13,MATCH(E2721,'分け方の表'!$J$4:$J$13,0))&amp;"",IFERROR(INDEX('分け方の表'!$C$4:$C$103,MATCH(F2721&amp;"|"&amp;G2721,'分け方の表'!$D$4:$D$103,0))&amp;"",IFERROR(INDEX('分け方の表'!$C$4:$C$103,MATCH(F2721&amp;"|（ほか全部）",'分け方の表'!$D$4:$D$103,0))&amp;"","未分類"))))</f>
        <v/>
      </c>
      <c r="S2721" s="39">
        <f>IF(L2721&lt;&gt;1,"",IF(N2721=1,"",IF(IF(O2721&gt;0,INDEX('分け方の表'!$N$4:$N$53,O2721)&amp;"","")&lt;&gt;"",IF(INDEX('分け方の表'!$N$4:$N$53,O2721)="（数えない）","",INDEX('分け方の表'!$N$4:$N$53,O2721)&amp;""),IF(I2721&amp;""="1",IF((Q2721&lt;&gt;"")*(D2721&lt;0)*(IFERROR(INDEX('入力'!$E$30:$E$88,MATCH(Q2721,'入力'!$A$30:$A$88,0)),"")="貯める・増やす"),Q2721,""),IF(A2721&amp;""="0","",IF(Q2721&lt;&gt;"",Q2721,R2721))))))</f>
        <v/>
      </c>
      <c r="T2721" s="56">
        <f>IF(S2721="","",IF(IFERROR(INDEX('入力'!$E$30:$E$88,MATCH(S2721,'入力'!$A$30:$A$88,0)),"")="入るお金",D2721,-D2721))</f>
        <v/>
      </c>
      <c r="U2721" s="39">
        <f>IF(L2721="","",IF(L2721&lt;&gt;1,"見出しなど",IF(N2721=1,"重なり",IF(S2721="",IF(O2721&gt;0,"数えない（直した）",IF(I2721&amp;""="1","振替",IF(A2721&amp;""="0","計算対象外","数えない"))),IF(COUNTIFS('入力'!$A$30:$A$88,S2721)=0,"一覧にない費目",IF(O2721&gt;0,"直した",IF(S2721="未分類","未分類","OK")))))))</f>
        <v/>
      </c>
    </row>
    <row r="2722">
      <c r="A2722" s="40" t="n"/>
      <c r="B2722" s="34" t="n"/>
      <c r="C2722" s="35" t="n"/>
      <c r="D2722" s="36" t="n"/>
      <c r="E2722" s="35" t="n"/>
      <c r="F2722" s="35" t="n"/>
      <c r="G2722" s="35" t="n"/>
      <c r="H2722" s="35" t="n"/>
      <c r="I2722" s="40" t="n"/>
      <c r="J2722" s="35" t="n"/>
      <c r="L2722" s="39">
        <f>IF(B2722="","",IFERROR(YEAR(B2722)*0+D2722*0+1,0))</f>
        <v/>
      </c>
      <c r="M2722" s="55">
        <f>IF(L2722&lt;&gt;1,"",IF(O2722&gt;0,IF(INDEX('分け方の表'!$O$4:$O$53,O2722)&lt;&gt;"",DATE(YEAR(INDEX('分け方の表'!$O$4:$O$53,O2722)),MONTH(INDEX('分け方の表'!$O$4:$O$53,O2722)),1),DATE(YEAR(B2722),MONTH(B2722),1)),DATE(YEAR(B2722),MONTH(B2722),1)))</f>
        <v/>
      </c>
      <c r="N2722" s="39">
        <f>IF(L2722&lt;&gt;1,"",IF(J2722="",0,IF(COUNTIFS($J$4:J2722,J2722)&gt;1,1,0)))</f>
        <v/>
      </c>
      <c r="O2722" s="39">
        <f>IF(L2722&lt;&gt;1,"",IF(J2722="",0,IFERROR(MATCH(J2722,'分け方の表'!$M$4:$M$53,0),0)))</f>
        <v/>
      </c>
      <c r="P2722" s="39">
        <f>IF(L2722&lt;&gt;1,"",IF(SUMPRODUCT((COUNTIFS(C2722,"*"&amp;'分け方の表'!$F$4:$F$23&amp;"*")&gt;0)*('分け方の表'!$F$4:$F$23&lt;&gt;"")*'分け方の表'!$I$4:$I$23)=0,99,1+COUNTIFS('分け方の表'!$I$4:$I$23,"&gt;"&amp;SUMPRODUCT((COUNTIFS(C2722,"*"&amp;'分け方の表'!$F$4:$F$23&amp;"*")&gt;0)*('分け方の表'!$F$4:$F$23&lt;&gt;"")*'分け方の表'!$I$4:$I$23))))</f>
        <v/>
      </c>
      <c r="Q2722" s="39">
        <f>IF(L2722&lt;&gt;1,"",IF(P2722&gt;=99,"",INDEX('分け方の表'!$G$4:$G$23,P2722)&amp;""))</f>
        <v/>
      </c>
      <c r="R2722" s="39">
        <f>IF(L2722&lt;&gt;1,"",IF((F2722="収入")*(G2722="給与")*(E2722&lt;&gt;"")*(COUNTIFS('分け方の表'!$J$4:$J$13,E2722)&gt;0),INDEX('分け方の表'!$K$4:$K$13,MATCH(E2722,'分け方の表'!$J$4:$J$13,0))&amp;"",IFERROR(INDEX('分け方の表'!$C$4:$C$103,MATCH(F2722&amp;"|"&amp;G2722,'分け方の表'!$D$4:$D$103,0))&amp;"",IFERROR(INDEX('分け方の表'!$C$4:$C$103,MATCH(F2722&amp;"|（ほか全部）",'分け方の表'!$D$4:$D$103,0))&amp;"","未分類"))))</f>
        <v/>
      </c>
      <c r="S2722" s="39">
        <f>IF(L2722&lt;&gt;1,"",IF(N2722=1,"",IF(IF(O2722&gt;0,INDEX('分け方の表'!$N$4:$N$53,O2722)&amp;"","")&lt;&gt;"",IF(INDEX('分け方の表'!$N$4:$N$53,O2722)="（数えない）","",INDEX('分け方の表'!$N$4:$N$53,O2722)&amp;""),IF(I2722&amp;""="1",IF((Q2722&lt;&gt;"")*(D2722&lt;0)*(IFERROR(INDEX('入力'!$E$30:$E$88,MATCH(Q2722,'入力'!$A$30:$A$88,0)),"")="貯める・増やす"),Q2722,""),IF(A2722&amp;""="0","",IF(Q2722&lt;&gt;"",Q2722,R2722))))))</f>
        <v/>
      </c>
      <c r="T2722" s="56">
        <f>IF(S2722="","",IF(IFERROR(INDEX('入力'!$E$30:$E$88,MATCH(S2722,'入力'!$A$30:$A$88,0)),"")="入るお金",D2722,-D2722))</f>
        <v/>
      </c>
      <c r="U2722" s="39">
        <f>IF(L2722="","",IF(L2722&lt;&gt;1,"見出しなど",IF(N2722=1,"重なり",IF(S2722="",IF(O2722&gt;0,"数えない（直した）",IF(I2722&amp;""="1","振替",IF(A2722&amp;""="0","計算対象外","数えない"))),IF(COUNTIFS('入力'!$A$30:$A$88,S2722)=0,"一覧にない費目",IF(O2722&gt;0,"直した",IF(S2722="未分類","未分類","OK")))))))</f>
        <v/>
      </c>
    </row>
    <row r="2723">
      <c r="A2723" s="40" t="n"/>
      <c r="B2723" s="34" t="n"/>
      <c r="C2723" s="35" t="n"/>
      <c r="D2723" s="36" t="n"/>
      <c r="E2723" s="35" t="n"/>
      <c r="F2723" s="35" t="n"/>
      <c r="G2723" s="35" t="n"/>
      <c r="H2723" s="35" t="n"/>
      <c r="I2723" s="40" t="n"/>
      <c r="J2723" s="35" t="n"/>
      <c r="L2723" s="39">
        <f>IF(B2723="","",IFERROR(YEAR(B2723)*0+D2723*0+1,0))</f>
        <v/>
      </c>
      <c r="M2723" s="55">
        <f>IF(L2723&lt;&gt;1,"",IF(O2723&gt;0,IF(INDEX('分け方の表'!$O$4:$O$53,O2723)&lt;&gt;"",DATE(YEAR(INDEX('分け方の表'!$O$4:$O$53,O2723)),MONTH(INDEX('分け方の表'!$O$4:$O$53,O2723)),1),DATE(YEAR(B2723),MONTH(B2723),1)),DATE(YEAR(B2723),MONTH(B2723),1)))</f>
        <v/>
      </c>
      <c r="N2723" s="39">
        <f>IF(L2723&lt;&gt;1,"",IF(J2723="",0,IF(COUNTIFS($J$4:J2723,J2723)&gt;1,1,0)))</f>
        <v/>
      </c>
      <c r="O2723" s="39">
        <f>IF(L2723&lt;&gt;1,"",IF(J2723="",0,IFERROR(MATCH(J2723,'分け方の表'!$M$4:$M$53,0),0)))</f>
        <v/>
      </c>
      <c r="P2723" s="39">
        <f>IF(L2723&lt;&gt;1,"",IF(SUMPRODUCT((COUNTIFS(C2723,"*"&amp;'分け方の表'!$F$4:$F$23&amp;"*")&gt;0)*('分け方の表'!$F$4:$F$23&lt;&gt;"")*'分け方の表'!$I$4:$I$23)=0,99,1+COUNTIFS('分け方の表'!$I$4:$I$23,"&gt;"&amp;SUMPRODUCT((COUNTIFS(C2723,"*"&amp;'分け方の表'!$F$4:$F$23&amp;"*")&gt;0)*('分け方の表'!$F$4:$F$23&lt;&gt;"")*'分け方の表'!$I$4:$I$23))))</f>
        <v/>
      </c>
      <c r="Q2723" s="39">
        <f>IF(L2723&lt;&gt;1,"",IF(P2723&gt;=99,"",INDEX('分け方の表'!$G$4:$G$23,P2723)&amp;""))</f>
        <v/>
      </c>
      <c r="R2723" s="39">
        <f>IF(L2723&lt;&gt;1,"",IF((F2723="収入")*(G2723="給与")*(E2723&lt;&gt;"")*(COUNTIFS('分け方の表'!$J$4:$J$13,E2723)&gt;0),INDEX('分け方の表'!$K$4:$K$13,MATCH(E2723,'分け方の表'!$J$4:$J$13,0))&amp;"",IFERROR(INDEX('分け方の表'!$C$4:$C$103,MATCH(F2723&amp;"|"&amp;G2723,'分け方の表'!$D$4:$D$103,0))&amp;"",IFERROR(INDEX('分け方の表'!$C$4:$C$103,MATCH(F2723&amp;"|（ほか全部）",'分け方の表'!$D$4:$D$103,0))&amp;"","未分類"))))</f>
        <v/>
      </c>
      <c r="S2723" s="39">
        <f>IF(L2723&lt;&gt;1,"",IF(N2723=1,"",IF(IF(O2723&gt;0,INDEX('分け方の表'!$N$4:$N$53,O2723)&amp;"","")&lt;&gt;"",IF(INDEX('分け方の表'!$N$4:$N$53,O2723)="（数えない）","",INDEX('分け方の表'!$N$4:$N$53,O2723)&amp;""),IF(I2723&amp;""="1",IF((Q2723&lt;&gt;"")*(D2723&lt;0)*(IFERROR(INDEX('入力'!$E$30:$E$88,MATCH(Q2723,'入力'!$A$30:$A$88,0)),"")="貯める・増やす"),Q2723,""),IF(A2723&amp;""="0","",IF(Q2723&lt;&gt;"",Q2723,R2723))))))</f>
        <v/>
      </c>
      <c r="T2723" s="56">
        <f>IF(S2723="","",IF(IFERROR(INDEX('入力'!$E$30:$E$88,MATCH(S2723,'入力'!$A$30:$A$88,0)),"")="入るお金",D2723,-D2723))</f>
        <v/>
      </c>
      <c r="U2723" s="39">
        <f>IF(L2723="","",IF(L2723&lt;&gt;1,"見出しなど",IF(N2723=1,"重なり",IF(S2723="",IF(O2723&gt;0,"数えない（直した）",IF(I2723&amp;""="1","振替",IF(A2723&amp;""="0","計算対象外","数えない"))),IF(COUNTIFS('入力'!$A$30:$A$88,S2723)=0,"一覧にない費目",IF(O2723&gt;0,"直した",IF(S2723="未分類","未分類","OK")))))))</f>
        <v/>
      </c>
    </row>
    <row r="2724">
      <c r="A2724" s="40" t="n"/>
      <c r="B2724" s="34" t="n"/>
      <c r="C2724" s="35" t="n"/>
      <c r="D2724" s="36" t="n"/>
      <c r="E2724" s="35" t="n"/>
      <c r="F2724" s="35" t="n"/>
      <c r="G2724" s="35" t="n"/>
      <c r="H2724" s="35" t="n"/>
      <c r="I2724" s="40" t="n"/>
      <c r="J2724" s="35" t="n"/>
      <c r="L2724" s="39">
        <f>IF(B2724="","",IFERROR(YEAR(B2724)*0+D2724*0+1,0))</f>
        <v/>
      </c>
      <c r="M2724" s="55">
        <f>IF(L2724&lt;&gt;1,"",IF(O2724&gt;0,IF(INDEX('分け方の表'!$O$4:$O$53,O2724)&lt;&gt;"",DATE(YEAR(INDEX('分け方の表'!$O$4:$O$53,O2724)),MONTH(INDEX('分け方の表'!$O$4:$O$53,O2724)),1),DATE(YEAR(B2724),MONTH(B2724),1)),DATE(YEAR(B2724),MONTH(B2724),1)))</f>
        <v/>
      </c>
      <c r="N2724" s="39">
        <f>IF(L2724&lt;&gt;1,"",IF(J2724="",0,IF(COUNTIFS($J$4:J2724,J2724)&gt;1,1,0)))</f>
        <v/>
      </c>
      <c r="O2724" s="39">
        <f>IF(L2724&lt;&gt;1,"",IF(J2724="",0,IFERROR(MATCH(J2724,'分け方の表'!$M$4:$M$53,0),0)))</f>
        <v/>
      </c>
      <c r="P2724" s="39">
        <f>IF(L2724&lt;&gt;1,"",IF(SUMPRODUCT((COUNTIFS(C2724,"*"&amp;'分け方の表'!$F$4:$F$23&amp;"*")&gt;0)*('分け方の表'!$F$4:$F$23&lt;&gt;"")*'分け方の表'!$I$4:$I$23)=0,99,1+COUNTIFS('分け方の表'!$I$4:$I$23,"&gt;"&amp;SUMPRODUCT((COUNTIFS(C2724,"*"&amp;'分け方の表'!$F$4:$F$23&amp;"*")&gt;0)*('分け方の表'!$F$4:$F$23&lt;&gt;"")*'分け方の表'!$I$4:$I$23))))</f>
        <v/>
      </c>
      <c r="Q2724" s="39">
        <f>IF(L2724&lt;&gt;1,"",IF(P2724&gt;=99,"",INDEX('分け方の表'!$G$4:$G$23,P2724)&amp;""))</f>
        <v/>
      </c>
      <c r="R2724" s="39">
        <f>IF(L2724&lt;&gt;1,"",IF((F2724="収入")*(G2724="給与")*(E2724&lt;&gt;"")*(COUNTIFS('分け方の表'!$J$4:$J$13,E2724)&gt;0),INDEX('分け方の表'!$K$4:$K$13,MATCH(E2724,'分け方の表'!$J$4:$J$13,0))&amp;"",IFERROR(INDEX('分け方の表'!$C$4:$C$103,MATCH(F2724&amp;"|"&amp;G2724,'分け方の表'!$D$4:$D$103,0))&amp;"",IFERROR(INDEX('分け方の表'!$C$4:$C$103,MATCH(F2724&amp;"|（ほか全部）",'分け方の表'!$D$4:$D$103,0))&amp;"","未分類"))))</f>
        <v/>
      </c>
      <c r="S2724" s="39">
        <f>IF(L2724&lt;&gt;1,"",IF(N2724=1,"",IF(IF(O2724&gt;0,INDEX('分け方の表'!$N$4:$N$53,O2724)&amp;"","")&lt;&gt;"",IF(INDEX('分け方の表'!$N$4:$N$53,O2724)="（数えない）","",INDEX('分け方の表'!$N$4:$N$53,O2724)&amp;""),IF(I2724&amp;""="1",IF((Q2724&lt;&gt;"")*(D2724&lt;0)*(IFERROR(INDEX('入力'!$E$30:$E$88,MATCH(Q2724,'入力'!$A$30:$A$88,0)),"")="貯める・増やす"),Q2724,""),IF(A2724&amp;""="0","",IF(Q2724&lt;&gt;"",Q2724,R2724))))))</f>
        <v/>
      </c>
      <c r="T2724" s="56">
        <f>IF(S2724="","",IF(IFERROR(INDEX('入力'!$E$30:$E$88,MATCH(S2724,'入力'!$A$30:$A$88,0)),"")="入るお金",D2724,-D2724))</f>
        <v/>
      </c>
      <c r="U2724" s="39">
        <f>IF(L2724="","",IF(L2724&lt;&gt;1,"見出しなど",IF(N2724=1,"重なり",IF(S2724="",IF(O2724&gt;0,"数えない（直した）",IF(I2724&amp;""="1","振替",IF(A2724&amp;""="0","計算対象外","数えない"))),IF(COUNTIFS('入力'!$A$30:$A$88,S2724)=0,"一覧にない費目",IF(O2724&gt;0,"直した",IF(S2724="未分類","未分類","OK")))))))</f>
        <v/>
      </c>
    </row>
    <row r="2725">
      <c r="A2725" s="40" t="n"/>
      <c r="B2725" s="34" t="n"/>
      <c r="C2725" s="35" t="n"/>
      <c r="D2725" s="36" t="n"/>
      <c r="E2725" s="35" t="n"/>
      <c r="F2725" s="35" t="n"/>
      <c r="G2725" s="35" t="n"/>
      <c r="H2725" s="35" t="n"/>
      <c r="I2725" s="40" t="n"/>
      <c r="J2725" s="35" t="n"/>
      <c r="L2725" s="39">
        <f>IF(B2725="","",IFERROR(YEAR(B2725)*0+D2725*0+1,0))</f>
        <v/>
      </c>
      <c r="M2725" s="55">
        <f>IF(L2725&lt;&gt;1,"",IF(O2725&gt;0,IF(INDEX('分け方の表'!$O$4:$O$53,O2725)&lt;&gt;"",DATE(YEAR(INDEX('分け方の表'!$O$4:$O$53,O2725)),MONTH(INDEX('分け方の表'!$O$4:$O$53,O2725)),1),DATE(YEAR(B2725),MONTH(B2725),1)),DATE(YEAR(B2725),MONTH(B2725),1)))</f>
        <v/>
      </c>
      <c r="N2725" s="39">
        <f>IF(L2725&lt;&gt;1,"",IF(J2725="",0,IF(COUNTIFS($J$4:J2725,J2725)&gt;1,1,0)))</f>
        <v/>
      </c>
      <c r="O2725" s="39">
        <f>IF(L2725&lt;&gt;1,"",IF(J2725="",0,IFERROR(MATCH(J2725,'分け方の表'!$M$4:$M$53,0),0)))</f>
        <v/>
      </c>
      <c r="P2725" s="39">
        <f>IF(L2725&lt;&gt;1,"",IF(SUMPRODUCT((COUNTIFS(C2725,"*"&amp;'分け方の表'!$F$4:$F$23&amp;"*")&gt;0)*('分け方の表'!$F$4:$F$23&lt;&gt;"")*'分け方の表'!$I$4:$I$23)=0,99,1+COUNTIFS('分け方の表'!$I$4:$I$23,"&gt;"&amp;SUMPRODUCT((COUNTIFS(C2725,"*"&amp;'分け方の表'!$F$4:$F$23&amp;"*")&gt;0)*('分け方の表'!$F$4:$F$23&lt;&gt;"")*'分け方の表'!$I$4:$I$23))))</f>
        <v/>
      </c>
      <c r="Q2725" s="39">
        <f>IF(L2725&lt;&gt;1,"",IF(P2725&gt;=99,"",INDEX('分け方の表'!$G$4:$G$23,P2725)&amp;""))</f>
        <v/>
      </c>
      <c r="R2725" s="39">
        <f>IF(L2725&lt;&gt;1,"",IF((F2725="収入")*(G2725="給与")*(E2725&lt;&gt;"")*(COUNTIFS('分け方の表'!$J$4:$J$13,E2725)&gt;0),INDEX('分け方の表'!$K$4:$K$13,MATCH(E2725,'分け方の表'!$J$4:$J$13,0))&amp;"",IFERROR(INDEX('分け方の表'!$C$4:$C$103,MATCH(F2725&amp;"|"&amp;G2725,'分け方の表'!$D$4:$D$103,0))&amp;"",IFERROR(INDEX('分け方の表'!$C$4:$C$103,MATCH(F2725&amp;"|（ほか全部）",'分け方の表'!$D$4:$D$103,0))&amp;"","未分類"))))</f>
        <v/>
      </c>
      <c r="S2725" s="39">
        <f>IF(L2725&lt;&gt;1,"",IF(N2725=1,"",IF(IF(O2725&gt;0,INDEX('分け方の表'!$N$4:$N$53,O2725)&amp;"","")&lt;&gt;"",IF(INDEX('分け方の表'!$N$4:$N$53,O2725)="（数えない）","",INDEX('分け方の表'!$N$4:$N$53,O2725)&amp;""),IF(I2725&amp;""="1",IF((Q2725&lt;&gt;"")*(D2725&lt;0)*(IFERROR(INDEX('入力'!$E$30:$E$88,MATCH(Q2725,'入力'!$A$30:$A$88,0)),"")="貯める・増やす"),Q2725,""),IF(A2725&amp;""="0","",IF(Q2725&lt;&gt;"",Q2725,R2725))))))</f>
        <v/>
      </c>
      <c r="T2725" s="56">
        <f>IF(S2725="","",IF(IFERROR(INDEX('入力'!$E$30:$E$88,MATCH(S2725,'入力'!$A$30:$A$88,0)),"")="入るお金",D2725,-D2725))</f>
        <v/>
      </c>
      <c r="U2725" s="39">
        <f>IF(L2725="","",IF(L2725&lt;&gt;1,"見出しなど",IF(N2725=1,"重なり",IF(S2725="",IF(O2725&gt;0,"数えない（直した）",IF(I2725&amp;""="1","振替",IF(A2725&amp;""="0","計算対象外","数えない"))),IF(COUNTIFS('入力'!$A$30:$A$88,S2725)=0,"一覧にない費目",IF(O2725&gt;0,"直した",IF(S2725="未分類","未分類","OK")))))))</f>
        <v/>
      </c>
    </row>
    <row r="2726">
      <c r="A2726" s="40" t="n"/>
      <c r="B2726" s="34" t="n"/>
      <c r="C2726" s="35" t="n"/>
      <c r="D2726" s="36" t="n"/>
      <c r="E2726" s="35" t="n"/>
      <c r="F2726" s="35" t="n"/>
      <c r="G2726" s="35" t="n"/>
      <c r="H2726" s="35" t="n"/>
      <c r="I2726" s="40" t="n"/>
      <c r="J2726" s="35" t="n"/>
      <c r="L2726" s="39">
        <f>IF(B2726="","",IFERROR(YEAR(B2726)*0+D2726*0+1,0))</f>
        <v/>
      </c>
      <c r="M2726" s="55">
        <f>IF(L2726&lt;&gt;1,"",IF(O2726&gt;0,IF(INDEX('分け方の表'!$O$4:$O$53,O2726)&lt;&gt;"",DATE(YEAR(INDEX('分け方の表'!$O$4:$O$53,O2726)),MONTH(INDEX('分け方の表'!$O$4:$O$53,O2726)),1),DATE(YEAR(B2726),MONTH(B2726),1)),DATE(YEAR(B2726),MONTH(B2726),1)))</f>
        <v/>
      </c>
      <c r="N2726" s="39">
        <f>IF(L2726&lt;&gt;1,"",IF(J2726="",0,IF(COUNTIFS($J$4:J2726,J2726)&gt;1,1,0)))</f>
        <v/>
      </c>
      <c r="O2726" s="39">
        <f>IF(L2726&lt;&gt;1,"",IF(J2726="",0,IFERROR(MATCH(J2726,'分け方の表'!$M$4:$M$53,0),0)))</f>
        <v/>
      </c>
      <c r="P2726" s="39">
        <f>IF(L2726&lt;&gt;1,"",IF(SUMPRODUCT((COUNTIFS(C2726,"*"&amp;'分け方の表'!$F$4:$F$23&amp;"*")&gt;0)*('分け方の表'!$F$4:$F$23&lt;&gt;"")*'分け方の表'!$I$4:$I$23)=0,99,1+COUNTIFS('分け方の表'!$I$4:$I$23,"&gt;"&amp;SUMPRODUCT((COUNTIFS(C2726,"*"&amp;'分け方の表'!$F$4:$F$23&amp;"*")&gt;0)*('分け方の表'!$F$4:$F$23&lt;&gt;"")*'分け方の表'!$I$4:$I$23))))</f>
        <v/>
      </c>
      <c r="Q2726" s="39">
        <f>IF(L2726&lt;&gt;1,"",IF(P2726&gt;=99,"",INDEX('分け方の表'!$G$4:$G$23,P2726)&amp;""))</f>
        <v/>
      </c>
      <c r="R2726" s="39">
        <f>IF(L2726&lt;&gt;1,"",IF((F2726="収入")*(G2726="給与")*(E2726&lt;&gt;"")*(COUNTIFS('分け方の表'!$J$4:$J$13,E2726)&gt;0),INDEX('分け方の表'!$K$4:$K$13,MATCH(E2726,'分け方の表'!$J$4:$J$13,0))&amp;"",IFERROR(INDEX('分け方の表'!$C$4:$C$103,MATCH(F2726&amp;"|"&amp;G2726,'分け方の表'!$D$4:$D$103,0))&amp;"",IFERROR(INDEX('分け方の表'!$C$4:$C$103,MATCH(F2726&amp;"|（ほか全部）",'分け方の表'!$D$4:$D$103,0))&amp;"","未分類"))))</f>
        <v/>
      </c>
      <c r="S2726" s="39">
        <f>IF(L2726&lt;&gt;1,"",IF(N2726=1,"",IF(IF(O2726&gt;0,INDEX('分け方の表'!$N$4:$N$53,O2726)&amp;"","")&lt;&gt;"",IF(INDEX('分け方の表'!$N$4:$N$53,O2726)="（数えない）","",INDEX('分け方の表'!$N$4:$N$53,O2726)&amp;""),IF(I2726&amp;""="1",IF((Q2726&lt;&gt;"")*(D2726&lt;0)*(IFERROR(INDEX('入力'!$E$30:$E$88,MATCH(Q2726,'入力'!$A$30:$A$88,0)),"")="貯める・増やす"),Q2726,""),IF(A2726&amp;""="0","",IF(Q2726&lt;&gt;"",Q2726,R2726))))))</f>
        <v/>
      </c>
      <c r="T2726" s="56">
        <f>IF(S2726="","",IF(IFERROR(INDEX('入力'!$E$30:$E$88,MATCH(S2726,'入力'!$A$30:$A$88,0)),"")="入るお金",D2726,-D2726))</f>
        <v/>
      </c>
      <c r="U2726" s="39">
        <f>IF(L2726="","",IF(L2726&lt;&gt;1,"見出しなど",IF(N2726=1,"重なり",IF(S2726="",IF(O2726&gt;0,"数えない（直した）",IF(I2726&amp;""="1","振替",IF(A2726&amp;""="0","計算対象外","数えない"))),IF(COUNTIFS('入力'!$A$30:$A$88,S2726)=0,"一覧にない費目",IF(O2726&gt;0,"直した",IF(S2726="未分類","未分類","OK")))))))</f>
        <v/>
      </c>
    </row>
    <row r="2727">
      <c r="A2727" s="40" t="n"/>
      <c r="B2727" s="34" t="n"/>
      <c r="C2727" s="35" t="n"/>
      <c r="D2727" s="36" t="n"/>
      <c r="E2727" s="35" t="n"/>
      <c r="F2727" s="35" t="n"/>
      <c r="G2727" s="35" t="n"/>
      <c r="H2727" s="35" t="n"/>
      <c r="I2727" s="40" t="n"/>
      <c r="J2727" s="35" t="n"/>
      <c r="L2727" s="39">
        <f>IF(B2727="","",IFERROR(YEAR(B2727)*0+D2727*0+1,0))</f>
        <v/>
      </c>
      <c r="M2727" s="55">
        <f>IF(L2727&lt;&gt;1,"",IF(O2727&gt;0,IF(INDEX('分け方の表'!$O$4:$O$53,O2727)&lt;&gt;"",DATE(YEAR(INDEX('分け方の表'!$O$4:$O$53,O2727)),MONTH(INDEX('分け方の表'!$O$4:$O$53,O2727)),1),DATE(YEAR(B2727),MONTH(B2727),1)),DATE(YEAR(B2727),MONTH(B2727),1)))</f>
        <v/>
      </c>
      <c r="N2727" s="39">
        <f>IF(L2727&lt;&gt;1,"",IF(J2727="",0,IF(COUNTIFS($J$4:J2727,J2727)&gt;1,1,0)))</f>
        <v/>
      </c>
      <c r="O2727" s="39">
        <f>IF(L2727&lt;&gt;1,"",IF(J2727="",0,IFERROR(MATCH(J2727,'分け方の表'!$M$4:$M$53,0),0)))</f>
        <v/>
      </c>
      <c r="P2727" s="39">
        <f>IF(L2727&lt;&gt;1,"",IF(SUMPRODUCT((COUNTIFS(C2727,"*"&amp;'分け方の表'!$F$4:$F$23&amp;"*")&gt;0)*('分け方の表'!$F$4:$F$23&lt;&gt;"")*'分け方の表'!$I$4:$I$23)=0,99,1+COUNTIFS('分け方の表'!$I$4:$I$23,"&gt;"&amp;SUMPRODUCT((COUNTIFS(C2727,"*"&amp;'分け方の表'!$F$4:$F$23&amp;"*")&gt;0)*('分け方の表'!$F$4:$F$23&lt;&gt;"")*'分け方の表'!$I$4:$I$23))))</f>
        <v/>
      </c>
      <c r="Q2727" s="39">
        <f>IF(L2727&lt;&gt;1,"",IF(P2727&gt;=99,"",INDEX('分け方の表'!$G$4:$G$23,P2727)&amp;""))</f>
        <v/>
      </c>
      <c r="R2727" s="39">
        <f>IF(L2727&lt;&gt;1,"",IF((F2727="収入")*(G2727="給与")*(E2727&lt;&gt;"")*(COUNTIFS('分け方の表'!$J$4:$J$13,E2727)&gt;0),INDEX('分け方の表'!$K$4:$K$13,MATCH(E2727,'分け方の表'!$J$4:$J$13,0))&amp;"",IFERROR(INDEX('分け方の表'!$C$4:$C$103,MATCH(F2727&amp;"|"&amp;G2727,'分け方の表'!$D$4:$D$103,0))&amp;"",IFERROR(INDEX('分け方の表'!$C$4:$C$103,MATCH(F2727&amp;"|（ほか全部）",'分け方の表'!$D$4:$D$103,0))&amp;"","未分類"))))</f>
        <v/>
      </c>
      <c r="S2727" s="39">
        <f>IF(L2727&lt;&gt;1,"",IF(N2727=1,"",IF(IF(O2727&gt;0,INDEX('分け方の表'!$N$4:$N$53,O2727)&amp;"","")&lt;&gt;"",IF(INDEX('分け方の表'!$N$4:$N$53,O2727)="（数えない）","",INDEX('分け方の表'!$N$4:$N$53,O2727)&amp;""),IF(I2727&amp;""="1",IF((Q2727&lt;&gt;"")*(D2727&lt;0)*(IFERROR(INDEX('入力'!$E$30:$E$88,MATCH(Q2727,'入力'!$A$30:$A$88,0)),"")="貯める・増やす"),Q2727,""),IF(A2727&amp;""="0","",IF(Q2727&lt;&gt;"",Q2727,R2727))))))</f>
        <v/>
      </c>
      <c r="T2727" s="56">
        <f>IF(S2727="","",IF(IFERROR(INDEX('入力'!$E$30:$E$88,MATCH(S2727,'入力'!$A$30:$A$88,0)),"")="入るお金",D2727,-D2727))</f>
        <v/>
      </c>
      <c r="U2727" s="39">
        <f>IF(L2727="","",IF(L2727&lt;&gt;1,"見出しなど",IF(N2727=1,"重なり",IF(S2727="",IF(O2727&gt;0,"数えない（直した）",IF(I2727&amp;""="1","振替",IF(A2727&amp;""="0","計算対象外","数えない"))),IF(COUNTIFS('入力'!$A$30:$A$88,S2727)=0,"一覧にない費目",IF(O2727&gt;0,"直した",IF(S2727="未分類","未分類","OK")))))))</f>
        <v/>
      </c>
    </row>
    <row r="2728">
      <c r="A2728" s="40" t="n"/>
      <c r="B2728" s="34" t="n"/>
      <c r="C2728" s="35" t="n"/>
      <c r="D2728" s="36" t="n"/>
      <c r="E2728" s="35" t="n"/>
      <c r="F2728" s="35" t="n"/>
      <c r="G2728" s="35" t="n"/>
      <c r="H2728" s="35" t="n"/>
      <c r="I2728" s="40" t="n"/>
      <c r="J2728" s="35" t="n"/>
      <c r="L2728" s="39">
        <f>IF(B2728="","",IFERROR(YEAR(B2728)*0+D2728*0+1,0))</f>
        <v/>
      </c>
      <c r="M2728" s="55">
        <f>IF(L2728&lt;&gt;1,"",IF(O2728&gt;0,IF(INDEX('分け方の表'!$O$4:$O$53,O2728)&lt;&gt;"",DATE(YEAR(INDEX('分け方の表'!$O$4:$O$53,O2728)),MONTH(INDEX('分け方の表'!$O$4:$O$53,O2728)),1),DATE(YEAR(B2728),MONTH(B2728),1)),DATE(YEAR(B2728),MONTH(B2728),1)))</f>
        <v/>
      </c>
      <c r="N2728" s="39">
        <f>IF(L2728&lt;&gt;1,"",IF(J2728="",0,IF(COUNTIFS($J$4:J2728,J2728)&gt;1,1,0)))</f>
        <v/>
      </c>
      <c r="O2728" s="39">
        <f>IF(L2728&lt;&gt;1,"",IF(J2728="",0,IFERROR(MATCH(J2728,'分け方の表'!$M$4:$M$53,0),0)))</f>
        <v/>
      </c>
      <c r="P2728" s="39">
        <f>IF(L2728&lt;&gt;1,"",IF(SUMPRODUCT((COUNTIFS(C2728,"*"&amp;'分け方の表'!$F$4:$F$23&amp;"*")&gt;0)*('分け方の表'!$F$4:$F$23&lt;&gt;"")*'分け方の表'!$I$4:$I$23)=0,99,1+COUNTIFS('分け方の表'!$I$4:$I$23,"&gt;"&amp;SUMPRODUCT((COUNTIFS(C2728,"*"&amp;'分け方の表'!$F$4:$F$23&amp;"*")&gt;0)*('分け方の表'!$F$4:$F$23&lt;&gt;"")*'分け方の表'!$I$4:$I$23))))</f>
        <v/>
      </c>
      <c r="Q2728" s="39">
        <f>IF(L2728&lt;&gt;1,"",IF(P2728&gt;=99,"",INDEX('分け方の表'!$G$4:$G$23,P2728)&amp;""))</f>
        <v/>
      </c>
      <c r="R2728" s="39">
        <f>IF(L2728&lt;&gt;1,"",IF((F2728="収入")*(G2728="給与")*(E2728&lt;&gt;"")*(COUNTIFS('分け方の表'!$J$4:$J$13,E2728)&gt;0),INDEX('分け方の表'!$K$4:$K$13,MATCH(E2728,'分け方の表'!$J$4:$J$13,0))&amp;"",IFERROR(INDEX('分け方の表'!$C$4:$C$103,MATCH(F2728&amp;"|"&amp;G2728,'分け方の表'!$D$4:$D$103,0))&amp;"",IFERROR(INDEX('分け方の表'!$C$4:$C$103,MATCH(F2728&amp;"|（ほか全部）",'分け方の表'!$D$4:$D$103,0))&amp;"","未分類"))))</f>
        <v/>
      </c>
      <c r="S2728" s="39">
        <f>IF(L2728&lt;&gt;1,"",IF(N2728=1,"",IF(IF(O2728&gt;0,INDEX('分け方の表'!$N$4:$N$53,O2728)&amp;"","")&lt;&gt;"",IF(INDEX('分け方の表'!$N$4:$N$53,O2728)="（数えない）","",INDEX('分け方の表'!$N$4:$N$53,O2728)&amp;""),IF(I2728&amp;""="1",IF((Q2728&lt;&gt;"")*(D2728&lt;0)*(IFERROR(INDEX('入力'!$E$30:$E$88,MATCH(Q2728,'入力'!$A$30:$A$88,0)),"")="貯める・増やす"),Q2728,""),IF(A2728&amp;""="0","",IF(Q2728&lt;&gt;"",Q2728,R2728))))))</f>
        <v/>
      </c>
      <c r="T2728" s="56">
        <f>IF(S2728="","",IF(IFERROR(INDEX('入力'!$E$30:$E$88,MATCH(S2728,'入力'!$A$30:$A$88,0)),"")="入るお金",D2728,-D2728))</f>
        <v/>
      </c>
      <c r="U2728" s="39">
        <f>IF(L2728="","",IF(L2728&lt;&gt;1,"見出しなど",IF(N2728=1,"重なり",IF(S2728="",IF(O2728&gt;0,"数えない（直した）",IF(I2728&amp;""="1","振替",IF(A2728&amp;""="0","計算対象外","数えない"))),IF(COUNTIFS('入力'!$A$30:$A$88,S2728)=0,"一覧にない費目",IF(O2728&gt;0,"直した",IF(S2728="未分類","未分類","OK")))))))</f>
        <v/>
      </c>
    </row>
    <row r="2729">
      <c r="A2729" s="40" t="n"/>
      <c r="B2729" s="34" t="n"/>
      <c r="C2729" s="35" t="n"/>
      <c r="D2729" s="36" t="n"/>
      <c r="E2729" s="35" t="n"/>
      <c r="F2729" s="35" t="n"/>
      <c r="G2729" s="35" t="n"/>
      <c r="H2729" s="35" t="n"/>
      <c r="I2729" s="40" t="n"/>
      <c r="J2729" s="35" t="n"/>
      <c r="L2729" s="39">
        <f>IF(B2729="","",IFERROR(YEAR(B2729)*0+D2729*0+1,0))</f>
        <v/>
      </c>
      <c r="M2729" s="55">
        <f>IF(L2729&lt;&gt;1,"",IF(O2729&gt;0,IF(INDEX('分け方の表'!$O$4:$O$53,O2729)&lt;&gt;"",DATE(YEAR(INDEX('分け方の表'!$O$4:$O$53,O2729)),MONTH(INDEX('分け方の表'!$O$4:$O$53,O2729)),1),DATE(YEAR(B2729),MONTH(B2729),1)),DATE(YEAR(B2729),MONTH(B2729),1)))</f>
        <v/>
      </c>
      <c r="N2729" s="39">
        <f>IF(L2729&lt;&gt;1,"",IF(J2729="",0,IF(COUNTIFS($J$4:J2729,J2729)&gt;1,1,0)))</f>
        <v/>
      </c>
      <c r="O2729" s="39">
        <f>IF(L2729&lt;&gt;1,"",IF(J2729="",0,IFERROR(MATCH(J2729,'分け方の表'!$M$4:$M$53,0),0)))</f>
        <v/>
      </c>
      <c r="P2729" s="39">
        <f>IF(L2729&lt;&gt;1,"",IF(SUMPRODUCT((COUNTIFS(C2729,"*"&amp;'分け方の表'!$F$4:$F$23&amp;"*")&gt;0)*('分け方の表'!$F$4:$F$23&lt;&gt;"")*'分け方の表'!$I$4:$I$23)=0,99,1+COUNTIFS('分け方の表'!$I$4:$I$23,"&gt;"&amp;SUMPRODUCT((COUNTIFS(C2729,"*"&amp;'分け方の表'!$F$4:$F$23&amp;"*")&gt;0)*('分け方の表'!$F$4:$F$23&lt;&gt;"")*'分け方の表'!$I$4:$I$23))))</f>
        <v/>
      </c>
      <c r="Q2729" s="39">
        <f>IF(L2729&lt;&gt;1,"",IF(P2729&gt;=99,"",INDEX('分け方の表'!$G$4:$G$23,P2729)&amp;""))</f>
        <v/>
      </c>
      <c r="R2729" s="39">
        <f>IF(L2729&lt;&gt;1,"",IF((F2729="収入")*(G2729="給与")*(E2729&lt;&gt;"")*(COUNTIFS('分け方の表'!$J$4:$J$13,E2729)&gt;0),INDEX('分け方の表'!$K$4:$K$13,MATCH(E2729,'分け方の表'!$J$4:$J$13,0))&amp;"",IFERROR(INDEX('分け方の表'!$C$4:$C$103,MATCH(F2729&amp;"|"&amp;G2729,'分け方の表'!$D$4:$D$103,0))&amp;"",IFERROR(INDEX('分け方の表'!$C$4:$C$103,MATCH(F2729&amp;"|（ほか全部）",'分け方の表'!$D$4:$D$103,0))&amp;"","未分類"))))</f>
        <v/>
      </c>
      <c r="S2729" s="39">
        <f>IF(L2729&lt;&gt;1,"",IF(N2729=1,"",IF(IF(O2729&gt;0,INDEX('分け方の表'!$N$4:$N$53,O2729)&amp;"","")&lt;&gt;"",IF(INDEX('分け方の表'!$N$4:$N$53,O2729)="（数えない）","",INDEX('分け方の表'!$N$4:$N$53,O2729)&amp;""),IF(I2729&amp;""="1",IF((Q2729&lt;&gt;"")*(D2729&lt;0)*(IFERROR(INDEX('入力'!$E$30:$E$88,MATCH(Q2729,'入力'!$A$30:$A$88,0)),"")="貯める・増やす"),Q2729,""),IF(A2729&amp;""="0","",IF(Q2729&lt;&gt;"",Q2729,R2729))))))</f>
        <v/>
      </c>
      <c r="T2729" s="56">
        <f>IF(S2729="","",IF(IFERROR(INDEX('入力'!$E$30:$E$88,MATCH(S2729,'入力'!$A$30:$A$88,0)),"")="入るお金",D2729,-D2729))</f>
        <v/>
      </c>
      <c r="U2729" s="39">
        <f>IF(L2729="","",IF(L2729&lt;&gt;1,"見出しなど",IF(N2729=1,"重なり",IF(S2729="",IF(O2729&gt;0,"数えない（直した）",IF(I2729&amp;""="1","振替",IF(A2729&amp;""="0","計算対象外","数えない"))),IF(COUNTIFS('入力'!$A$30:$A$88,S2729)=0,"一覧にない費目",IF(O2729&gt;0,"直した",IF(S2729="未分類","未分類","OK")))))))</f>
        <v/>
      </c>
    </row>
    <row r="2730">
      <c r="A2730" s="40" t="n"/>
      <c r="B2730" s="34" t="n"/>
      <c r="C2730" s="35" t="n"/>
      <c r="D2730" s="36" t="n"/>
      <c r="E2730" s="35" t="n"/>
      <c r="F2730" s="35" t="n"/>
      <c r="G2730" s="35" t="n"/>
      <c r="H2730" s="35" t="n"/>
      <c r="I2730" s="40" t="n"/>
      <c r="J2730" s="35" t="n"/>
      <c r="L2730" s="39">
        <f>IF(B2730="","",IFERROR(YEAR(B2730)*0+D2730*0+1,0))</f>
        <v/>
      </c>
      <c r="M2730" s="55">
        <f>IF(L2730&lt;&gt;1,"",IF(O2730&gt;0,IF(INDEX('分け方の表'!$O$4:$O$53,O2730)&lt;&gt;"",DATE(YEAR(INDEX('分け方の表'!$O$4:$O$53,O2730)),MONTH(INDEX('分け方の表'!$O$4:$O$53,O2730)),1),DATE(YEAR(B2730),MONTH(B2730),1)),DATE(YEAR(B2730),MONTH(B2730),1)))</f>
        <v/>
      </c>
      <c r="N2730" s="39">
        <f>IF(L2730&lt;&gt;1,"",IF(J2730="",0,IF(COUNTIFS($J$4:J2730,J2730)&gt;1,1,0)))</f>
        <v/>
      </c>
      <c r="O2730" s="39">
        <f>IF(L2730&lt;&gt;1,"",IF(J2730="",0,IFERROR(MATCH(J2730,'分け方の表'!$M$4:$M$53,0),0)))</f>
        <v/>
      </c>
      <c r="P2730" s="39">
        <f>IF(L2730&lt;&gt;1,"",IF(SUMPRODUCT((COUNTIFS(C2730,"*"&amp;'分け方の表'!$F$4:$F$23&amp;"*")&gt;0)*('分け方の表'!$F$4:$F$23&lt;&gt;"")*'分け方の表'!$I$4:$I$23)=0,99,1+COUNTIFS('分け方の表'!$I$4:$I$23,"&gt;"&amp;SUMPRODUCT((COUNTIFS(C2730,"*"&amp;'分け方の表'!$F$4:$F$23&amp;"*")&gt;0)*('分け方の表'!$F$4:$F$23&lt;&gt;"")*'分け方の表'!$I$4:$I$23))))</f>
        <v/>
      </c>
      <c r="Q2730" s="39">
        <f>IF(L2730&lt;&gt;1,"",IF(P2730&gt;=99,"",INDEX('分け方の表'!$G$4:$G$23,P2730)&amp;""))</f>
        <v/>
      </c>
      <c r="R2730" s="39">
        <f>IF(L2730&lt;&gt;1,"",IF((F2730="収入")*(G2730="給与")*(E2730&lt;&gt;"")*(COUNTIFS('分け方の表'!$J$4:$J$13,E2730)&gt;0),INDEX('分け方の表'!$K$4:$K$13,MATCH(E2730,'分け方の表'!$J$4:$J$13,0))&amp;"",IFERROR(INDEX('分け方の表'!$C$4:$C$103,MATCH(F2730&amp;"|"&amp;G2730,'分け方の表'!$D$4:$D$103,0))&amp;"",IFERROR(INDEX('分け方の表'!$C$4:$C$103,MATCH(F2730&amp;"|（ほか全部）",'分け方の表'!$D$4:$D$103,0))&amp;"","未分類"))))</f>
        <v/>
      </c>
      <c r="S2730" s="39">
        <f>IF(L2730&lt;&gt;1,"",IF(N2730=1,"",IF(IF(O2730&gt;0,INDEX('分け方の表'!$N$4:$N$53,O2730)&amp;"","")&lt;&gt;"",IF(INDEX('分け方の表'!$N$4:$N$53,O2730)="（数えない）","",INDEX('分け方の表'!$N$4:$N$53,O2730)&amp;""),IF(I2730&amp;""="1",IF((Q2730&lt;&gt;"")*(D2730&lt;0)*(IFERROR(INDEX('入力'!$E$30:$E$88,MATCH(Q2730,'入力'!$A$30:$A$88,0)),"")="貯める・増やす"),Q2730,""),IF(A2730&amp;""="0","",IF(Q2730&lt;&gt;"",Q2730,R2730))))))</f>
        <v/>
      </c>
      <c r="T2730" s="56">
        <f>IF(S2730="","",IF(IFERROR(INDEX('入力'!$E$30:$E$88,MATCH(S2730,'入力'!$A$30:$A$88,0)),"")="入るお金",D2730,-D2730))</f>
        <v/>
      </c>
      <c r="U2730" s="39">
        <f>IF(L2730="","",IF(L2730&lt;&gt;1,"見出しなど",IF(N2730=1,"重なり",IF(S2730="",IF(O2730&gt;0,"数えない（直した）",IF(I2730&amp;""="1","振替",IF(A2730&amp;""="0","計算対象外","数えない"))),IF(COUNTIFS('入力'!$A$30:$A$88,S2730)=0,"一覧にない費目",IF(O2730&gt;0,"直した",IF(S2730="未分類","未分類","OK")))))))</f>
        <v/>
      </c>
    </row>
    <row r="2731">
      <c r="A2731" s="40" t="n"/>
      <c r="B2731" s="34" t="n"/>
      <c r="C2731" s="35" t="n"/>
      <c r="D2731" s="36" t="n"/>
      <c r="E2731" s="35" t="n"/>
      <c r="F2731" s="35" t="n"/>
      <c r="G2731" s="35" t="n"/>
      <c r="H2731" s="35" t="n"/>
      <c r="I2731" s="40" t="n"/>
      <c r="J2731" s="35" t="n"/>
      <c r="L2731" s="39">
        <f>IF(B2731="","",IFERROR(YEAR(B2731)*0+D2731*0+1,0))</f>
        <v/>
      </c>
      <c r="M2731" s="55">
        <f>IF(L2731&lt;&gt;1,"",IF(O2731&gt;0,IF(INDEX('分け方の表'!$O$4:$O$53,O2731)&lt;&gt;"",DATE(YEAR(INDEX('分け方の表'!$O$4:$O$53,O2731)),MONTH(INDEX('分け方の表'!$O$4:$O$53,O2731)),1),DATE(YEAR(B2731),MONTH(B2731),1)),DATE(YEAR(B2731),MONTH(B2731),1)))</f>
        <v/>
      </c>
      <c r="N2731" s="39">
        <f>IF(L2731&lt;&gt;1,"",IF(J2731="",0,IF(COUNTIFS($J$4:J2731,J2731)&gt;1,1,0)))</f>
        <v/>
      </c>
      <c r="O2731" s="39">
        <f>IF(L2731&lt;&gt;1,"",IF(J2731="",0,IFERROR(MATCH(J2731,'分け方の表'!$M$4:$M$53,0),0)))</f>
        <v/>
      </c>
      <c r="P2731" s="39">
        <f>IF(L2731&lt;&gt;1,"",IF(SUMPRODUCT((COUNTIFS(C2731,"*"&amp;'分け方の表'!$F$4:$F$23&amp;"*")&gt;0)*('分け方の表'!$F$4:$F$23&lt;&gt;"")*'分け方の表'!$I$4:$I$23)=0,99,1+COUNTIFS('分け方の表'!$I$4:$I$23,"&gt;"&amp;SUMPRODUCT((COUNTIFS(C2731,"*"&amp;'分け方の表'!$F$4:$F$23&amp;"*")&gt;0)*('分け方の表'!$F$4:$F$23&lt;&gt;"")*'分け方の表'!$I$4:$I$23))))</f>
        <v/>
      </c>
      <c r="Q2731" s="39">
        <f>IF(L2731&lt;&gt;1,"",IF(P2731&gt;=99,"",INDEX('分け方の表'!$G$4:$G$23,P2731)&amp;""))</f>
        <v/>
      </c>
      <c r="R2731" s="39">
        <f>IF(L2731&lt;&gt;1,"",IF((F2731="収入")*(G2731="給与")*(E2731&lt;&gt;"")*(COUNTIFS('分け方の表'!$J$4:$J$13,E2731)&gt;0),INDEX('分け方の表'!$K$4:$K$13,MATCH(E2731,'分け方の表'!$J$4:$J$13,0))&amp;"",IFERROR(INDEX('分け方の表'!$C$4:$C$103,MATCH(F2731&amp;"|"&amp;G2731,'分け方の表'!$D$4:$D$103,0))&amp;"",IFERROR(INDEX('分け方の表'!$C$4:$C$103,MATCH(F2731&amp;"|（ほか全部）",'分け方の表'!$D$4:$D$103,0))&amp;"","未分類"))))</f>
        <v/>
      </c>
      <c r="S2731" s="39">
        <f>IF(L2731&lt;&gt;1,"",IF(N2731=1,"",IF(IF(O2731&gt;0,INDEX('分け方の表'!$N$4:$N$53,O2731)&amp;"","")&lt;&gt;"",IF(INDEX('分け方の表'!$N$4:$N$53,O2731)="（数えない）","",INDEX('分け方の表'!$N$4:$N$53,O2731)&amp;""),IF(I2731&amp;""="1",IF((Q2731&lt;&gt;"")*(D2731&lt;0)*(IFERROR(INDEX('入力'!$E$30:$E$88,MATCH(Q2731,'入力'!$A$30:$A$88,0)),"")="貯める・増やす"),Q2731,""),IF(A2731&amp;""="0","",IF(Q2731&lt;&gt;"",Q2731,R2731))))))</f>
        <v/>
      </c>
      <c r="T2731" s="56">
        <f>IF(S2731="","",IF(IFERROR(INDEX('入力'!$E$30:$E$88,MATCH(S2731,'入力'!$A$30:$A$88,0)),"")="入るお金",D2731,-D2731))</f>
        <v/>
      </c>
      <c r="U2731" s="39">
        <f>IF(L2731="","",IF(L2731&lt;&gt;1,"見出しなど",IF(N2731=1,"重なり",IF(S2731="",IF(O2731&gt;0,"数えない（直した）",IF(I2731&amp;""="1","振替",IF(A2731&amp;""="0","計算対象外","数えない"))),IF(COUNTIFS('入力'!$A$30:$A$88,S2731)=0,"一覧にない費目",IF(O2731&gt;0,"直した",IF(S2731="未分類","未分類","OK")))))))</f>
        <v/>
      </c>
    </row>
    <row r="2732">
      <c r="A2732" s="40" t="n"/>
      <c r="B2732" s="34" t="n"/>
      <c r="C2732" s="35" t="n"/>
      <c r="D2732" s="36" t="n"/>
      <c r="E2732" s="35" t="n"/>
      <c r="F2732" s="35" t="n"/>
      <c r="G2732" s="35" t="n"/>
      <c r="H2732" s="35" t="n"/>
      <c r="I2732" s="40" t="n"/>
      <c r="J2732" s="35" t="n"/>
      <c r="L2732" s="39">
        <f>IF(B2732="","",IFERROR(YEAR(B2732)*0+D2732*0+1,0))</f>
        <v/>
      </c>
      <c r="M2732" s="55">
        <f>IF(L2732&lt;&gt;1,"",IF(O2732&gt;0,IF(INDEX('分け方の表'!$O$4:$O$53,O2732)&lt;&gt;"",DATE(YEAR(INDEX('分け方の表'!$O$4:$O$53,O2732)),MONTH(INDEX('分け方の表'!$O$4:$O$53,O2732)),1),DATE(YEAR(B2732),MONTH(B2732),1)),DATE(YEAR(B2732),MONTH(B2732),1)))</f>
        <v/>
      </c>
      <c r="N2732" s="39">
        <f>IF(L2732&lt;&gt;1,"",IF(J2732="",0,IF(COUNTIFS($J$4:J2732,J2732)&gt;1,1,0)))</f>
        <v/>
      </c>
      <c r="O2732" s="39">
        <f>IF(L2732&lt;&gt;1,"",IF(J2732="",0,IFERROR(MATCH(J2732,'分け方の表'!$M$4:$M$53,0),0)))</f>
        <v/>
      </c>
      <c r="P2732" s="39">
        <f>IF(L2732&lt;&gt;1,"",IF(SUMPRODUCT((COUNTIFS(C2732,"*"&amp;'分け方の表'!$F$4:$F$23&amp;"*")&gt;0)*('分け方の表'!$F$4:$F$23&lt;&gt;"")*'分け方の表'!$I$4:$I$23)=0,99,1+COUNTIFS('分け方の表'!$I$4:$I$23,"&gt;"&amp;SUMPRODUCT((COUNTIFS(C2732,"*"&amp;'分け方の表'!$F$4:$F$23&amp;"*")&gt;0)*('分け方の表'!$F$4:$F$23&lt;&gt;"")*'分け方の表'!$I$4:$I$23))))</f>
        <v/>
      </c>
      <c r="Q2732" s="39">
        <f>IF(L2732&lt;&gt;1,"",IF(P2732&gt;=99,"",INDEX('分け方の表'!$G$4:$G$23,P2732)&amp;""))</f>
        <v/>
      </c>
      <c r="R2732" s="39">
        <f>IF(L2732&lt;&gt;1,"",IF((F2732="収入")*(G2732="給与")*(E2732&lt;&gt;"")*(COUNTIFS('分け方の表'!$J$4:$J$13,E2732)&gt;0),INDEX('分け方の表'!$K$4:$K$13,MATCH(E2732,'分け方の表'!$J$4:$J$13,0))&amp;"",IFERROR(INDEX('分け方の表'!$C$4:$C$103,MATCH(F2732&amp;"|"&amp;G2732,'分け方の表'!$D$4:$D$103,0))&amp;"",IFERROR(INDEX('分け方の表'!$C$4:$C$103,MATCH(F2732&amp;"|（ほか全部）",'分け方の表'!$D$4:$D$103,0))&amp;"","未分類"))))</f>
        <v/>
      </c>
      <c r="S2732" s="39">
        <f>IF(L2732&lt;&gt;1,"",IF(N2732=1,"",IF(IF(O2732&gt;0,INDEX('分け方の表'!$N$4:$N$53,O2732)&amp;"","")&lt;&gt;"",IF(INDEX('分け方の表'!$N$4:$N$53,O2732)="（数えない）","",INDEX('分け方の表'!$N$4:$N$53,O2732)&amp;""),IF(I2732&amp;""="1",IF((Q2732&lt;&gt;"")*(D2732&lt;0)*(IFERROR(INDEX('入力'!$E$30:$E$88,MATCH(Q2732,'入力'!$A$30:$A$88,0)),"")="貯める・増やす"),Q2732,""),IF(A2732&amp;""="0","",IF(Q2732&lt;&gt;"",Q2732,R2732))))))</f>
        <v/>
      </c>
      <c r="T2732" s="56">
        <f>IF(S2732="","",IF(IFERROR(INDEX('入力'!$E$30:$E$88,MATCH(S2732,'入力'!$A$30:$A$88,0)),"")="入るお金",D2732,-D2732))</f>
        <v/>
      </c>
      <c r="U2732" s="39">
        <f>IF(L2732="","",IF(L2732&lt;&gt;1,"見出しなど",IF(N2732=1,"重なり",IF(S2732="",IF(O2732&gt;0,"数えない（直した）",IF(I2732&amp;""="1","振替",IF(A2732&amp;""="0","計算対象外","数えない"))),IF(COUNTIFS('入力'!$A$30:$A$88,S2732)=0,"一覧にない費目",IF(O2732&gt;0,"直した",IF(S2732="未分類","未分類","OK")))))))</f>
        <v/>
      </c>
    </row>
    <row r="2733">
      <c r="A2733" s="40" t="n"/>
      <c r="B2733" s="34" t="n"/>
      <c r="C2733" s="35" t="n"/>
      <c r="D2733" s="36" t="n"/>
      <c r="E2733" s="35" t="n"/>
      <c r="F2733" s="35" t="n"/>
      <c r="G2733" s="35" t="n"/>
      <c r="H2733" s="35" t="n"/>
      <c r="I2733" s="40" t="n"/>
      <c r="J2733" s="35" t="n"/>
      <c r="L2733" s="39">
        <f>IF(B2733="","",IFERROR(YEAR(B2733)*0+D2733*0+1,0))</f>
        <v/>
      </c>
      <c r="M2733" s="55">
        <f>IF(L2733&lt;&gt;1,"",IF(O2733&gt;0,IF(INDEX('分け方の表'!$O$4:$O$53,O2733)&lt;&gt;"",DATE(YEAR(INDEX('分け方の表'!$O$4:$O$53,O2733)),MONTH(INDEX('分け方の表'!$O$4:$O$53,O2733)),1),DATE(YEAR(B2733),MONTH(B2733),1)),DATE(YEAR(B2733),MONTH(B2733),1)))</f>
        <v/>
      </c>
      <c r="N2733" s="39">
        <f>IF(L2733&lt;&gt;1,"",IF(J2733="",0,IF(COUNTIFS($J$4:J2733,J2733)&gt;1,1,0)))</f>
        <v/>
      </c>
      <c r="O2733" s="39">
        <f>IF(L2733&lt;&gt;1,"",IF(J2733="",0,IFERROR(MATCH(J2733,'分け方の表'!$M$4:$M$53,0),0)))</f>
        <v/>
      </c>
      <c r="P2733" s="39">
        <f>IF(L2733&lt;&gt;1,"",IF(SUMPRODUCT((COUNTIFS(C2733,"*"&amp;'分け方の表'!$F$4:$F$23&amp;"*")&gt;0)*('分け方の表'!$F$4:$F$23&lt;&gt;"")*'分け方の表'!$I$4:$I$23)=0,99,1+COUNTIFS('分け方の表'!$I$4:$I$23,"&gt;"&amp;SUMPRODUCT((COUNTIFS(C2733,"*"&amp;'分け方の表'!$F$4:$F$23&amp;"*")&gt;0)*('分け方の表'!$F$4:$F$23&lt;&gt;"")*'分け方の表'!$I$4:$I$23))))</f>
        <v/>
      </c>
      <c r="Q2733" s="39">
        <f>IF(L2733&lt;&gt;1,"",IF(P2733&gt;=99,"",INDEX('分け方の表'!$G$4:$G$23,P2733)&amp;""))</f>
        <v/>
      </c>
      <c r="R2733" s="39">
        <f>IF(L2733&lt;&gt;1,"",IF((F2733="収入")*(G2733="給与")*(E2733&lt;&gt;"")*(COUNTIFS('分け方の表'!$J$4:$J$13,E2733)&gt;0),INDEX('分け方の表'!$K$4:$K$13,MATCH(E2733,'分け方の表'!$J$4:$J$13,0))&amp;"",IFERROR(INDEX('分け方の表'!$C$4:$C$103,MATCH(F2733&amp;"|"&amp;G2733,'分け方の表'!$D$4:$D$103,0))&amp;"",IFERROR(INDEX('分け方の表'!$C$4:$C$103,MATCH(F2733&amp;"|（ほか全部）",'分け方の表'!$D$4:$D$103,0))&amp;"","未分類"))))</f>
        <v/>
      </c>
      <c r="S2733" s="39">
        <f>IF(L2733&lt;&gt;1,"",IF(N2733=1,"",IF(IF(O2733&gt;0,INDEX('分け方の表'!$N$4:$N$53,O2733)&amp;"","")&lt;&gt;"",IF(INDEX('分け方の表'!$N$4:$N$53,O2733)="（数えない）","",INDEX('分け方の表'!$N$4:$N$53,O2733)&amp;""),IF(I2733&amp;""="1",IF((Q2733&lt;&gt;"")*(D2733&lt;0)*(IFERROR(INDEX('入力'!$E$30:$E$88,MATCH(Q2733,'入力'!$A$30:$A$88,0)),"")="貯める・増やす"),Q2733,""),IF(A2733&amp;""="0","",IF(Q2733&lt;&gt;"",Q2733,R2733))))))</f>
        <v/>
      </c>
      <c r="T2733" s="56">
        <f>IF(S2733="","",IF(IFERROR(INDEX('入力'!$E$30:$E$88,MATCH(S2733,'入力'!$A$30:$A$88,0)),"")="入るお金",D2733,-D2733))</f>
        <v/>
      </c>
      <c r="U2733" s="39">
        <f>IF(L2733="","",IF(L2733&lt;&gt;1,"見出しなど",IF(N2733=1,"重なり",IF(S2733="",IF(O2733&gt;0,"数えない（直した）",IF(I2733&amp;""="1","振替",IF(A2733&amp;""="0","計算対象外","数えない"))),IF(COUNTIFS('入力'!$A$30:$A$88,S2733)=0,"一覧にない費目",IF(O2733&gt;0,"直した",IF(S2733="未分類","未分類","OK")))))))</f>
        <v/>
      </c>
    </row>
    <row r="2734">
      <c r="A2734" s="40" t="n"/>
      <c r="B2734" s="34" t="n"/>
      <c r="C2734" s="35" t="n"/>
      <c r="D2734" s="36" t="n"/>
      <c r="E2734" s="35" t="n"/>
      <c r="F2734" s="35" t="n"/>
      <c r="G2734" s="35" t="n"/>
      <c r="H2734" s="35" t="n"/>
      <c r="I2734" s="40" t="n"/>
      <c r="J2734" s="35" t="n"/>
      <c r="L2734" s="39">
        <f>IF(B2734="","",IFERROR(YEAR(B2734)*0+D2734*0+1,0))</f>
        <v/>
      </c>
      <c r="M2734" s="55">
        <f>IF(L2734&lt;&gt;1,"",IF(O2734&gt;0,IF(INDEX('分け方の表'!$O$4:$O$53,O2734)&lt;&gt;"",DATE(YEAR(INDEX('分け方の表'!$O$4:$O$53,O2734)),MONTH(INDEX('分け方の表'!$O$4:$O$53,O2734)),1),DATE(YEAR(B2734),MONTH(B2734),1)),DATE(YEAR(B2734),MONTH(B2734),1)))</f>
        <v/>
      </c>
      <c r="N2734" s="39">
        <f>IF(L2734&lt;&gt;1,"",IF(J2734="",0,IF(COUNTIFS($J$4:J2734,J2734)&gt;1,1,0)))</f>
        <v/>
      </c>
      <c r="O2734" s="39">
        <f>IF(L2734&lt;&gt;1,"",IF(J2734="",0,IFERROR(MATCH(J2734,'分け方の表'!$M$4:$M$53,0),0)))</f>
        <v/>
      </c>
      <c r="P2734" s="39">
        <f>IF(L2734&lt;&gt;1,"",IF(SUMPRODUCT((COUNTIFS(C2734,"*"&amp;'分け方の表'!$F$4:$F$23&amp;"*")&gt;0)*('分け方の表'!$F$4:$F$23&lt;&gt;"")*'分け方の表'!$I$4:$I$23)=0,99,1+COUNTIFS('分け方の表'!$I$4:$I$23,"&gt;"&amp;SUMPRODUCT((COUNTIFS(C2734,"*"&amp;'分け方の表'!$F$4:$F$23&amp;"*")&gt;0)*('分け方の表'!$F$4:$F$23&lt;&gt;"")*'分け方の表'!$I$4:$I$23))))</f>
        <v/>
      </c>
      <c r="Q2734" s="39">
        <f>IF(L2734&lt;&gt;1,"",IF(P2734&gt;=99,"",INDEX('分け方の表'!$G$4:$G$23,P2734)&amp;""))</f>
        <v/>
      </c>
      <c r="R2734" s="39">
        <f>IF(L2734&lt;&gt;1,"",IF((F2734="収入")*(G2734="給与")*(E2734&lt;&gt;"")*(COUNTIFS('分け方の表'!$J$4:$J$13,E2734)&gt;0),INDEX('分け方の表'!$K$4:$K$13,MATCH(E2734,'分け方の表'!$J$4:$J$13,0))&amp;"",IFERROR(INDEX('分け方の表'!$C$4:$C$103,MATCH(F2734&amp;"|"&amp;G2734,'分け方の表'!$D$4:$D$103,0))&amp;"",IFERROR(INDEX('分け方の表'!$C$4:$C$103,MATCH(F2734&amp;"|（ほか全部）",'分け方の表'!$D$4:$D$103,0))&amp;"","未分類"))))</f>
        <v/>
      </c>
      <c r="S2734" s="39">
        <f>IF(L2734&lt;&gt;1,"",IF(N2734=1,"",IF(IF(O2734&gt;0,INDEX('分け方の表'!$N$4:$N$53,O2734)&amp;"","")&lt;&gt;"",IF(INDEX('分け方の表'!$N$4:$N$53,O2734)="（数えない）","",INDEX('分け方の表'!$N$4:$N$53,O2734)&amp;""),IF(I2734&amp;""="1",IF((Q2734&lt;&gt;"")*(D2734&lt;0)*(IFERROR(INDEX('入力'!$E$30:$E$88,MATCH(Q2734,'入力'!$A$30:$A$88,0)),"")="貯める・増やす"),Q2734,""),IF(A2734&amp;""="0","",IF(Q2734&lt;&gt;"",Q2734,R2734))))))</f>
        <v/>
      </c>
      <c r="T2734" s="56">
        <f>IF(S2734="","",IF(IFERROR(INDEX('入力'!$E$30:$E$88,MATCH(S2734,'入力'!$A$30:$A$88,0)),"")="入るお金",D2734,-D2734))</f>
        <v/>
      </c>
      <c r="U2734" s="39">
        <f>IF(L2734="","",IF(L2734&lt;&gt;1,"見出しなど",IF(N2734=1,"重なり",IF(S2734="",IF(O2734&gt;0,"数えない（直した）",IF(I2734&amp;""="1","振替",IF(A2734&amp;""="0","計算対象外","数えない"))),IF(COUNTIFS('入力'!$A$30:$A$88,S2734)=0,"一覧にない費目",IF(O2734&gt;0,"直した",IF(S2734="未分類","未分類","OK")))))))</f>
        <v/>
      </c>
    </row>
    <row r="2735">
      <c r="A2735" s="40" t="n"/>
      <c r="B2735" s="34" t="n"/>
      <c r="C2735" s="35" t="n"/>
      <c r="D2735" s="36" t="n"/>
      <c r="E2735" s="35" t="n"/>
      <c r="F2735" s="35" t="n"/>
      <c r="G2735" s="35" t="n"/>
      <c r="H2735" s="35" t="n"/>
      <c r="I2735" s="40" t="n"/>
      <c r="J2735" s="35" t="n"/>
      <c r="L2735" s="39">
        <f>IF(B2735="","",IFERROR(YEAR(B2735)*0+D2735*0+1,0))</f>
        <v/>
      </c>
      <c r="M2735" s="55">
        <f>IF(L2735&lt;&gt;1,"",IF(O2735&gt;0,IF(INDEX('分け方の表'!$O$4:$O$53,O2735)&lt;&gt;"",DATE(YEAR(INDEX('分け方の表'!$O$4:$O$53,O2735)),MONTH(INDEX('分け方の表'!$O$4:$O$53,O2735)),1),DATE(YEAR(B2735),MONTH(B2735),1)),DATE(YEAR(B2735),MONTH(B2735),1)))</f>
        <v/>
      </c>
      <c r="N2735" s="39">
        <f>IF(L2735&lt;&gt;1,"",IF(J2735="",0,IF(COUNTIFS($J$4:J2735,J2735)&gt;1,1,0)))</f>
        <v/>
      </c>
      <c r="O2735" s="39">
        <f>IF(L2735&lt;&gt;1,"",IF(J2735="",0,IFERROR(MATCH(J2735,'分け方の表'!$M$4:$M$53,0),0)))</f>
        <v/>
      </c>
      <c r="P2735" s="39">
        <f>IF(L2735&lt;&gt;1,"",IF(SUMPRODUCT((COUNTIFS(C2735,"*"&amp;'分け方の表'!$F$4:$F$23&amp;"*")&gt;0)*('分け方の表'!$F$4:$F$23&lt;&gt;"")*'分け方の表'!$I$4:$I$23)=0,99,1+COUNTIFS('分け方の表'!$I$4:$I$23,"&gt;"&amp;SUMPRODUCT((COUNTIFS(C2735,"*"&amp;'分け方の表'!$F$4:$F$23&amp;"*")&gt;0)*('分け方の表'!$F$4:$F$23&lt;&gt;"")*'分け方の表'!$I$4:$I$23))))</f>
        <v/>
      </c>
      <c r="Q2735" s="39">
        <f>IF(L2735&lt;&gt;1,"",IF(P2735&gt;=99,"",INDEX('分け方の表'!$G$4:$G$23,P2735)&amp;""))</f>
        <v/>
      </c>
      <c r="R2735" s="39">
        <f>IF(L2735&lt;&gt;1,"",IF((F2735="収入")*(G2735="給与")*(E2735&lt;&gt;"")*(COUNTIFS('分け方の表'!$J$4:$J$13,E2735)&gt;0),INDEX('分け方の表'!$K$4:$K$13,MATCH(E2735,'分け方の表'!$J$4:$J$13,0))&amp;"",IFERROR(INDEX('分け方の表'!$C$4:$C$103,MATCH(F2735&amp;"|"&amp;G2735,'分け方の表'!$D$4:$D$103,0))&amp;"",IFERROR(INDEX('分け方の表'!$C$4:$C$103,MATCH(F2735&amp;"|（ほか全部）",'分け方の表'!$D$4:$D$103,0))&amp;"","未分類"))))</f>
        <v/>
      </c>
      <c r="S2735" s="39">
        <f>IF(L2735&lt;&gt;1,"",IF(N2735=1,"",IF(IF(O2735&gt;0,INDEX('分け方の表'!$N$4:$N$53,O2735)&amp;"","")&lt;&gt;"",IF(INDEX('分け方の表'!$N$4:$N$53,O2735)="（数えない）","",INDEX('分け方の表'!$N$4:$N$53,O2735)&amp;""),IF(I2735&amp;""="1",IF((Q2735&lt;&gt;"")*(D2735&lt;0)*(IFERROR(INDEX('入力'!$E$30:$E$88,MATCH(Q2735,'入力'!$A$30:$A$88,0)),"")="貯める・増やす"),Q2735,""),IF(A2735&amp;""="0","",IF(Q2735&lt;&gt;"",Q2735,R2735))))))</f>
        <v/>
      </c>
      <c r="T2735" s="56">
        <f>IF(S2735="","",IF(IFERROR(INDEX('入力'!$E$30:$E$88,MATCH(S2735,'入力'!$A$30:$A$88,0)),"")="入るお金",D2735,-D2735))</f>
        <v/>
      </c>
      <c r="U2735" s="39">
        <f>IF(L2735="","",IF(L2735&lt;&gt;1,"見出しなど",IF(N2735=1,"重なり",IF(S2735="",IF(O2735&gt;0,"数えない（直した）",IF(I2735&amp;""="1","振替",IF(A2735&amp;""="0","計算対象外","数えない"))),IF(COUNTIFS('入力'!$A$30:$A$88,S2735)=0,"一覧にない費目",IF(O2735&gt;0,"直した",IF(S2735="未分類","未分類","OK")))))))</f>
        <v/>
      </c>
    </row>
    <row r="2736">
      <c r="A2736" s="40" t="n"/>
      <c r="B2736" s="34" t="n"/>
      <c r="C2736" s="35" t="n"/>
      <c r="D2736" s="36" t="n"/>
      <c r="E2736" s="35" t="n"/>
      <c r="F2736" s="35" t="n"/>
      <c r="G2736" s="35" t="n"/>
      <c r="H2736" s="35" t="n"/>
      <c r="I2736" s="40" t="n"/>
      <c r="J2736" s="35" t="n"/>
      <c r="L2736" s="39">
        <f>IF(B2736="","",IFERROR(YEAR(B2736)*0+D2736*0+1,0))</f>
        <v/>
      </c>
      <c r="M2736" s="55">
        <f>IF(L2736&lt;&gt;1,"",IF(O2736&gt;0,IF(INDEX('分け方の表'!$O$4:$O$53,O2736)&lt;&gt;"",DATE(YEAR(INDEX('分け方の表'!$O$4:$O$53,O2736)),MONTH(INDEX('分け方の表'!$O$4:$O$53,O2736)),1),DATE(YEAR(B2736),MONTH(B2736),1)),DATE(YEAR(B2736),MONTH(B2736),1)))</f>
        <v/>
      </c>
      <c r="N2736" s="39">
        <f>IF(L2736&lt;&gt;1,"",IF(J2736="",0,IF(COUNTIFS($J$4:J2736,J2736)&gt;1,1,0)))</f>
        <v/>
      </c>
      <c r="O2736" s="39">
        <f>IF(L2736&lt;&gt;1,"",IF(J2736="",0,IFERROR(MATCH(J2736,'分け方の表'!$M$4:$M$53,0),0)))</f>
        <v/>
      </c>
      <c r="P2736" s="39">
        <f>IF(L2736&lt;&gt;1,"",IF(SUMPRODUCT((COUNTIFS(C2736,"*"&amp;'分け方の表'!$F$4:$F$23&amp;"*")&gt;0)*('分け方の表'!$F$4:$F$23&lt;&gt;"")*'分け方の表'!$I$4:$I$23)=0,99,1+COUNTIFS('分け方の表'!$I$4:$I$23,"&gt;"&amp;SUMPRODUCT((COUNTIFS(C2736,"*"&amp;'分け方の表'!$F$4:$F$23&amp;"*")&gt;0)*('分け方の表'!$F$4:$F$23&lt;&gt;"")*'分け方の表'!$I$4:$I$23))))</f>
        <v/>
      </c>
      <c r="Q2736" s="39">
        <f>IF(L2736&lt;&gt;1,"",IF(P2736&gt;=99,"",INDEX('分け方の表'!$G$4:$G$23,P2736)&amp;""))</f>
        <v/>
      </c>
      <c r="R2736" s="39">
        <f>IF(L2736&lt;&gt;1,"",IF((F2736="収入")*(G2736="給与")*(E2736&lt;&gt;"")*(COUNTIFS('分け方の表'!$J$4:$J$13,E2736)&gt;0),INDEX('分け方の表'!$K$4:$K$13,MATCH(E2736,'分け方の表'!$J$4:$J$13,0))&amp;"",IFERROR(INDEX('分け方の表'!$C$4:$C$103,MATCH(F2736&amp;"|"&amp;G2736,'分け方の表'!$D$4:$D$103,0))&amp;"",IFERROR(INDEX('分け方の表'!$C$4:$C$103,MATCH(F2736&amp;"|（ほか全部）",'分け方の表'!$D$4:$D$103,0))&amp;"","未分類"))))</f>
        <v/>
      </c>
      <c r="S2736" s="39">
        <f>IF(L2736&lt;&gt;1,"",IF(N2736=1,"",IF(IF(O2736&gt;0,INDEX('分け方の表'!$N$4:$N$53,O2736)&amp;"","")&lt;&gt;"",IF(INDEX('分け方の表'!$N$4:$N$53,O2736)="（数えない）","",INDEX('分け方の表'!$N$4:$N$53,O2736)&amp;""),IF(I2736&amp;""="1",IF((Q2736&lt;&gt;"")*(D2736&lt;0)*(IFERROR(INDEX('入力'!$E$30:$E$88,MATCH(Q2736,'入力'!$A$30:$A$88,0)),"")="貯める・増やす"),Q2736,""),IF(A2736&amp;""="0","",IF(Q2736&lt;&gt;"",Q2736,R2736))))))</f>
        <v/>
      </c>
      <c r="T2736" s="56">
        <f>IF(S2736="","",IF(IFERROR(INDEX('入力'!$E$30:$E$88,MATCH(S2736,'入力'!$A$30:$A$88,0)),"")="入るお金",D2736,-D2736))</f>
        <v/>
      </c>
      <c r="U2736" s="39">
        <f>IF(L2736="","",IF(L2736&lt;&gt;1,"見出しなど",IF(N2736=1,"重なり",IF(S2736="",IF(O2736&gt;0,"数えない（直した）",IF(I2736&amp;""="1","振替",IF(A2736&amp;""="0","計算対象外","数えない"))),IF(COUNTIFS('入力'!$A$30:$A$88,S2736)=0,"一覧にない費目",IF(O2736&gt;0,"直した",IF(S2736="未分類","未分類","OK")))))))</f>
        <v/>
      </c>
    </row>
    <row r="2737">
      <c r="A2737" s="40" t="n"/>
      <c r="B2737" s="34" t="n"/>
      <c r="C2737" s="35" t="n"/>
      <c r="D2737" s="36" t="n"/>
      <c r="E2737" s="35" t="n"/>
      <c r="F2737" s="35" t="n"/>
      <c r="G2737" s="35" t="n"/>
      <c r="H2737" s="35" t="n"/>
      <c r="I2737" s="40" t="n"/>
      <c r="J2737" s="35" t="n"/>
      <c r="L2737" s="39">
        <f>IF(B2737="","",IFERROR(YEAR(B2737)*0+D2737*0+1,0))</f>
        <v/>
      </c>
      <c r="M2737" s="55">
        <f>IF(L2737&lt;&gt;1,"",IF(O2737&gt;0,IF(INDEX('分け方の表'!$O$4:$O$53,O2737)&lt;&gt;"",DATE(YEAR(INDEX('分け方の表'!$O$4:$O$53,O2737)),MONTH(INDEX('分け方の表'!$O$4:$O$53,O2737)),1),DATE(YEAR(B2737),MONTH(B2737),1)),DATE(YEAR(B2737),MONTH(B2737),1)))</f>
        <v/>
      </c>
      <c r="N2737" s="39">
        <f>IF(L2737&lt;&gt;1,"",IF(J2737="",0,IF(COUNTIFS($J$4:J2737,J2737)&gt;1,1,0)))</f>
        <v/>
      </c>
      <c r="O2737" s="39">
        <f>IF(L2737&lt;&gt;1,"",IF(J2737="",0,IFERROR(MATCH(J2737,'分け方の表'!$M$4:$M$53,0),0)))</f>
        <v/>
      </c>
      <c r="P2737" s="39">
        <f>IF(L2737&lt;&gt;1,"",IF(SUMPRODUCT((COUNTIFS(C2737,"*"&amp;'分け方の表'!$F$4:$F$23&amp;"*")&gt;0)*('分け方の表'!$F$4:$F$23&lt;&gt;"")*'分け方の表'!$I$4:$I$23)=0,99,1+COUNTIFS('分け方の表'!$I$4:$I$23,"&gt;"&amp;SUMPRODUCT((COUNTIFS(C2737,"*"&amp;'分け方の表'!$F$4:$F$23&amp;"*")&gt;0)*('分け方の表'!$F$4:$F$23&lt;&gt;"")*'分け方の表'!$I$4:$I$23))))</f>
        <v/>
      </c>
      <c r="Q2737" s="39">
        <f>IF(L2737&lt;&gt;1,"",IF(P2737&gt;=99,"",INDEX('分け方の表'!$G$4:$G$23,P2737)&amp;""))</f>
        <v/>
      </c>
      <c r="R2737" s="39">
        <f>IF(L2737&lt;&gt;1,"",IF((F2737="収入")*(G2737="給与")*(E2737&lt;&gt;"")*(COUNTIFS('分け方の表'!$J$4:$J$13,E2737)&gt;0),INDEX('分け方の表'!$K$4:$K$13,MATCH(E2737,'分け方の表'!$J$4:$J$13,0))&amp;"",IFERROR(INDEX('分け方の表'!$C$4:$C$103,MATCH(F2737&amp;"|"&amp;G2737,'分け方の表'!$D$4:$D$103,0))&amp;"",IFERROR(INDEX('分け方の表'!$C$4:$C$103,MATCH(F2737&amp;"|（ほか全部）",'分け方の表'!$D$4:$D$103,0))&amp;"","未分類"))))</f>
        <v/>
      </c>
      <c r="S2737" s="39">
        <f>IF(L2737&lt;&gt;1,"",IF(N2737=1,"",IF(IF(O2737&gt;0,INDEX('分け方の表'!$N$4:$N$53,O2737)&amp;"","")&lt;&gt;"",IF(INDEX('分け方の表'!$N$4:$N$53,O2737)="（数えない）","",INDEX('分け方の表'!$N$4:$N$53,O2737)&amp;""),IF(I2737&amp;""="1",IF((Q2737&lt;&gt;"")*(D2737&lt;0)*(IFERROR(INDEX('入力'!$E$30:$E$88,MATCH(Q2737,'入力'!$A$30:$A$88,0)),"")="貯める・増やす"),Q2737,""),IF(A2737&amp;""="0","",IF(Q2737&lt;&gt;"",Q2737,R2737))))))</f>
        <v/>
      </c>
      <c r="T2737" s="56">
        <f>IF(S2737="","",IF(IFERROR(INDEX('入力'!$E$30:$E$88,MATCH(S2737,'入力'!$A$30:$A$88,0)),"")="入るお金",D2737,-D2737))</f>
        <v/>
      </c>
      <c r="U2737" s="39">
        <f>IF(L2737="","",IF(L2737&lt;&gt;1,"見出しなど",IF(N2737=1,"重なり",IF(S2737="",IF(O2737&gt;0,"数えない（直した）",IF(I2737&amp;""="1","振替",IF(A2737&amp;""="0","計算対象外","数えない"))),IF(COUNTIFS('入力'!$A$30:$A$88,S2737)=0,"一覧にない費目",IF(O2737&gt;0,"直した",IF(S2737="未分類","未分類","OK")))))))</f>
        <v/>
      </c>
    </row>
    <row r="2738">
      <c r="A2738" s="40" t="n"/>
      <c r="B2738" s="34" t="n"/>
      <c r="C2738" s="35" t="n"/>
      <c r="D2738" s="36" t="n"/>
      <c r="E2738" s="35" t="n"/>
      <c r="F2738" s="35" t="n"/>
      <c r="G2738" s="35" t="n"/>
      <c r="H2738" s="35" t="n"/>
      <c r="I2738" s="40" t="n"/>
      <c r="J2738" s="35" t="n"/>
      <c r="L2738" s="39">
        <f>IF(B2738="","",IFERROR(YEAR(B2738)*0+D2738*0+1,0))</f>
        <v/>
      </c>
      <c r="M2738" s="55">
        <f>IF(L2738&lt;&gt;1,"",IF(O2738&gt;0,IF(INDEX('分け方の表'!$O$4:$O$53,O2738)&lt;&gt;"",DATE(YEAR(INDEX('分け方の表'!$O$4:$O$53,O2738)),MONTH(INDEX('分け方の表'!$O$4:$O$53,O2738)),1),DATE(YEAR(B2738),MONTH(B2738),1)),DATE(YEAR(B2738),MONTH(B2738),1)))</f>
        <v/>
      </c>
      <c r="N2738" s="39">
        <f>IF(L2738&lt;&gt;1,"",IF(J2738="",0,IF(COUNTIFS($J$4:J2738,J2738)&gt;1,1,0)))</f>
        <v/>
      </c>
      <c r="O2738" s="39">
        <f>IF(L2738&lt;&gt;1,"",IF(J2738="",0,IFERROR(MATCH(J2738,'分け方の表'!$M$4:$M$53,0),0)))</f>
        <v/>
      </c>
      <c r="P2738" s="39">
        <f>IF(L2738&lt;&gt;1,"",IF(SUMPRODUCT((COUNTIFS(C2738,"*"&amp;'分け方の表'!$F$4:$F$23&amp;"*")&gt;0)*('分け方の表'!$F$4:$F$23&lt;&gt;"")*'分け方の表'!$I$4:$I$23)=0,99,1+COUNTIFS('分け方の表'!$I$4:$I$23,"&gt;"&amp;SUMPRODUCT((COUNTIFS(C2738,"*"&amp;'分け方の表'!$F$4:$F$23&amp;"*")&gt;0)*('分け方の表'!$F$4:$F$23&lt;&gt;"")*'分け方の表'!$I$4:$I$23))))</f>
        <v/>
      </c>
      <c r="Q2738" s="39">
        <f>IF(L2738&lt;&gt;1,"",IF(P2738&gt;=99,"",INDEX('分け方の表'!$G$4:$G$23,P2738)&amp;""))</f>
        <v/>
      </c>
      <c r="R2738" s="39">
        <f>IF(L2738&lt;&gt;1,"",IF((F2738="収入")*(G2738="給与")*(E2738&lt;&gt;"")*(COUNTIFS('分け方の表'!$J$4:$J$13,E2738)&gt;0),INDEX('分け方の表'!$K$4:$K$13,MATCH(E2738,'分け方の表'!$J$4:$J$13,0))&amp;"",IFERROR(INDEX('分け方の表'!$C$4:$C$103,MATCH(F2738&amp;"|"&amp;G2738,'分け方の表'!$D$4:$D$103,0))&amp;"",IFERROR(INDEX('分け方の表'!$C$4:$C$103,MATCH(F2738&amp;"|（ほか全部）",'分け方の表'!$D$4:$D$103,0))&amp;"","未分類"))))</f>
        <v/>
      </c>
      <c r="S2738" s="39">
        <f>IF(L2738&lt;&gt;1,"",IF(N2738=1,"",IF(IF(O2738&gt;0,INDEX('分け方の表'!$N$4:$N$53,O2738)&amp;"","")&lt;&gt;"",IF(INDEX('分け方の表'!$N$4:$N$53,O2738)="（数えない）","",INDEX('分け方の表'!$N$4:$N$53,O2738)&amp;""),IF(I2738&amp;""="1",IF((Q2738&lt;&gt;"")*(D2738&lt;0)*(IFERROR(INDEX('入力'!$E$30:$E$88,MATCH(Q2738,'入力'!$A$30:$A$88,0)),"")="貯める・増やす"),Q2738,""),IF(A2738&amp;""="0","",IF(Q2738&lt;&gt;"",Q2738,R2738))))))</f>
        <v/>
      </c>
      <c r="T2738" s="56">
        <f>IF(S2738="","",IF(IFERROR(INDEX('入力'!$E$30:$E$88,MATCH(S2738,'入力'!$A$30:$A$88,0)),"")="入るお金",D2738,-D2738))</f>
        <v/>
      </c>
      <c r="U2738" s="39">
        <f>IF(L2738="","",IF(L2738&lt;&gt;1,"見出しなど",IF(N2738=1,"重なり",IF(S2738="",IF(O2738&gt;0,"数えない（直した）",IF(I2738&amp;""="1","振替",IF(A2738&amp;""="0","計算対象外","数えない"))),IF(COUNTIFS('入力'!$A$30:$A$88,S2738)=0,"一覧にない費目",IF(O2738&gt;0,"直した",IF(S2738="未分類","未分類","OK")))))))</f>
        <v/>
      </c>
    </row>
    <row r="2739">
      <c r="A2739" s="40" t="n"/>
      <c r="B2739" s="34" t="n"/>
      <c r="C2739" s="35" t="n"/>
      <c r="D2739" s="36" t="n"/>
      <c r="E2739" s="35" t="n"/>
      <c r="F2739" s="35" t="n"/>
      <c r="G2739" s="35" t="n"/>
      <c r="H2739" s="35" t="n"/>
      <c r="I2739" s="40" t="n"/>
      <c r="J2739" s="35" t="n"/>
      <c r="L2739" s="39">
        <f>IF(B2739="","",IFERROR(YEAR(B2739)*0+D2739*0+1,0))</f>
        <v/>
      </c>
      <c r="M2739" s="55">
        <f>IF(L2739&lt;&gt;1,"",IF(O2739&gt;0,IF(INDEX('分け方の表'!$O$4:$O$53,O2739)&lt;&gt;"",DATE(YEAR(INDEX('分け方の表'!$O$4:$O$53,O2739)),MONTH(INDEX('分け方の表'!$O$4:$O$53,O2739)),1),DATE(YEAR(B2739),MONTH(B2739),1)),DATE(YEAR(B2739),MONTH(B2739),1)))</f>
        <v/>
      </c>
      <c r="N2739" s="39">
        <f>IF(L2739&lt;&gt;1,"",IF(J2739="",0,IF(COUNTIFS($J$4:J2739,J2739)&gt;1,1,0)))</f>
        <v/>
      </c>
      <c r="O2739" s="39">
        <f>IF(L2739&lt;&gt;1,"",IF(J2739="",0,IFERROR(MATCH(J2739,'分け方の表'!$M$4:$M$53,0),0)))</f>
        <v/>
      </c>
      <c r="P2739" s="39">
        <f>IF(L2739&lt;&gt;1,"",IF(SUMPRODUCT((COUNTIFS(C2739,"*"&amp;'分け方の表'!$F$4:$F$23&amp;"*")&gt;0)*('分け方の表'!$F$4:$F$23&lt;&gt;"")*'分け方の表'!$I$4:$I$23)=0,99,1+COUNTIFS('分け方の表'!$I$4:$I$23,"&gt;"&amp;SUMPRODUCT((COUNTIFS(C2739,"*"&amp;'分け方の表'!$F$4:$F$23&amp;"*")&gt;0)*('分け方の表'!$F$4:$F$23&lt;&gt;"")*'分け方の表'!$I$4:$I$23))))</f>
        <v/>
      </c>
      <c r="Q2739" s="39">
        <f>IF(L2739&lt;&gt;1,"",IF(P2739&gt;=99,"",INDEX('分け方の表'!$G$4:$G$23,P2739)&amp;""))</f>
        <v/>
      </c>
      <c r="R2739" s="39">
        <f>IF(L2739&lt;&gt;1,"",IF((F2739="収入")*(G2739="給与")*(E2739&lt;&gt;"")*(COUNTIFS('分け方の表'!$J$4:$J$13,E2739)&gt;0),INDEX('分け方の表'!$K$4:$K$13,MATCH(E2739,'分け方の表'!$J$4:$J$13,0))&amp;"",IFERROR(INDEX('分け方の表'!$C$4:$C$103,MATCH(F2739&amp;"|"&amp;G2739,'分け方の表'!$D$4:$D$103,0))&amp;"",IFERROR(INDEX('分け方の表'!$C$4:$C$103,MATCH(F2739&amp;"|（ほか全部）",'分け方の表'!$D$4:$D$103,0))&amp;"","未分類"))))</f>
        <v/>
      </c>
      <c r="S2739" s="39">
        <f>IF(L2739&lt;&gt;1,"",IF(N2739=1,"",IF(IF(O2739&gt;0,INDEX('分け方の表'!$N$4:$N$53,O2739)&amp;"","")&lt;&gt;"",IF(INDEX('分け方の表'!$N$4:$N$53,O2739)="（数えない）","",INDEX('分け方の表'!$N$4:$N$53,O2739)&amp;""),IF(I2739&amp;""="1",IF((Q2739&lt;&gt;"")*(D2739&lt;0)*(IFERROR(INDEX('入力'!$E$30:$E$88,MATCH(Q2739,'入力'!$A$30:$A$88,0)),"")="貯める・増やす"),Q2739,""),IF(A2739&amp;""="0","",IF(Q2739&lt;&gt;"",Q2739,R2739))))))</f>
        <v/>
      </c>
      <c r="T2739" s="56">
        <f>IF(S2739="","",IF(IFERROR(INDEX('入力'!$E$30:$E$88,MATCH(S2739,'入力'!$A$30:$A$88,0)),"")="入るお金",D2739,-D2739))</f>
        <v/>
      </c>
      <c r="U2739" s="39">
        <f>IF(L2739="","",IF(L2739&lt;&gt;1,"見出しなど",IF(N2739=1,"重なり",IF(S2739="",IF(O2739&gt;0,"数えない（直した）",IF(I2739&amp;""="1","振替",IF(A2739&amp;""="0","計算対象外","数えない"))),IF(COUNTIFS('入力'!$A$30:$A$88,S2739)=0,"一覧にない費目",IF(O2739&gt;0,"直した",IF(S2739="未分類","未分類","OK")))))))</f>
        <v/>
      </c>
    </row>
    <row r="2740">
      <c r="A2740" s="40" t="n"/>
      <c r="B2740" s="34" t="n"/>
      <c r="C2740" s="35" t="n"/>
      <c r="D2740" s="36" t="n"/>
      <c r="E2740" s="35" t="n"/>
      <c r="F2740" s="35" t="n"/>
      <c r="G2740" s="35" t="n"/>
      <c r="H2740" s="35" t="n"/>
      <c r="I2740" s="40" t="n"/>
      <c r="J2740" s="35" t="n"/>
      <c r="L2740" s="39">
        <f>IF(B2740="","",IFERROR(YEAR(B2740)*0+D2740*0+1,0))</f>
        <v/>
      </c>
      <c r="M2740" s="55">
        <f>IF(L2740&lt;&gt;1,"",IF(O2740&gt;0,IF(INDEX('分け方の表'!$O$4:$O$53,O2740)&lt;&gt;"",DATE(YEAR(INDEX('分け方の表'!$O$4:$O$53,O2740)),MONTH(INDEX('分け方の表'!$O$4:$O$53,O2740)),1),DATE(YEAR(B2740),MONTH(B2740),1)),DATE(YEAR(B2740),MONTH(B2740),1)))</f>
        <v/>
      </c>
      <c r="N2740" s="39">
        <f>IF(L2740&lt;&gt;1,"",IF(J2740="",0,IF(COUNTIFS($J$4:J2740,J2740)&gt;1,1,0)))</f>
        <v/>
      </c>
      <c r="O2740" s="39">
        <f>IF(L2740&lt;&gt;1,"",IF(J2740="",0,IFERROR(MATCH(J2740,'分け方の表'!$M$4:$M$53,0),0)))</f>
        <v/>
      </c>
      <c r="P2740" s="39">
        <f>IF(L2740&lt;&gt;1,"",IF(SUMPRODUCT((COUNTIFS(C2740,"*"&amp;'分け方の表'!$F$4:$F$23&amp;"*")&gt;0)*('分け方の表'!$F$4:$F$23&lt;&gt;"")*'分け方の表'!$I$4:$I$23)=0,99,1+COUNTIFS('分け方の表'!$I$4:$I$23,"&gt;"&amp;SUMPRODUCT((COUNTIFS(C2740,"*"&amp;'分け方の表'!$F$4:$F$23&amp;"*")&gt;0)*('分け方の表'!$F$4:$F$23&lt;&gt;"")*'分け方の表'!$I$4:$I$23))))</f>
        <v/>
      </c>
      <c r="Q2740" s="39">
        <f>IF(L2740&lt;&gt;1,"",IF(P2740&gt;=99,"",INDEX('分け方の表'!$G$4:$G$23,P2740)&amp;""))</f>
        <v/>
      </c>
      <c r="R2740" s="39">
        <f>IF(L2740&lt;&gt;1,"",IF((F2740="収入")*(G2740="給与")*(E2740&lt;&gt;"")*(COUNTIFS('分け方の表'!$J$4:$J$13,E2740)&gt;0),INDEX('分け方の表'!$K$4:$K$13,MATCH(E2740,'分け方の表'!$J$4:$J$13,0))&amp;"",IFERROR(INDEX('分け方の表'!$C$4:$C$103,MATCH(F2740&amp;"|"&amp;G2740,'分け方の表'!$D$4:$D$103,0))&amp;"",IFERROR(INDEX('分け方の表'!$C$4:$C$103,MATCH(F2740&amp;"|（ほか全部）",'分け方の表'!$D$4:$D$103,0))&amp;"","未分類"))))</f>
        <v/>
      </c>
      <c r="S2740" s="39">
        <f>IF(L2740&lt;&gt;1,"",IF(N2740=1,"",IF(IF(O2740&gt;0,INDEX('分け方の表'!$N$4:$N$53,O2740)&amp;"","")&lt;&gt;"",IF(INDEX('分け方の表'!$N$4:$N$53,O2740)="（数えない）","",INDEX('分け方の表'!$N$4:$N$53,O2740)&amp;""),IF(I2740&amp;""="1",IF((Q2740&lt;&gt;"")*(D2740&lt;0)*(IFERROR(INDEX('入力'!$E$30:$E$88,MATCH(Q2740,'入力'!$A$30:$A$88,0)),"")="貯める・増やす"),Q2740,""),IF(A2740&amp;""="0","",IF(Q2740&lt;&gt;"",Q2740,R2740))))))</f>
        <v/>
      </c>
      <c r="T2740" s="56">
        <f>IF(S2740="","",IF(IFERROR(INDEX('入力'!$E$30:$E$88,MATCH(S2740,'入力'!$A$30:$A$88,0)),"")="入るお金",D2740,-D2740))</f>
        <v/>
      </c>
      <c r="U2740" s="39">
        <f>IF(L2740="","",IF(L2740&lt;&gt;1,"見出しなど",IF(N2740=1,"重なり",IF(S2740="",IF(O2740&gt;0,"数えない（直した）",IF(I2740&amp;""="1","振替",IF(A2740&amp;""="0","計算対象外","数えない"))),IF(COUNTIFS('入力'!$A$30:$A$88,S2740)=0,"一覧にない費目",IF(O2740&gt;0,"直した",IF(S2740="未分類","未分類","OK")))))))</f>
        <v/>
      </c>
    </row>
    <row r="2741">
      <c r="A2741" s="40" t="n"/>
      <c r="B2741" s="34" t="n"/>
      <c r="C2741" s="35" t="n"/>
      <c r="D2741" s="36" t="n"/>
      <c r="E2741" s="35" t="n"/>
      <c r="F2741" s="35" t="n"/>
      <c r="G2741" s="35" t="n"/>
      <c r="H2741" s="35" t="n"/>
      <c r="I2741" s="40" t="n"/>
      <c r="J2741" s="35" t="n"/>
      <c r="L2741" s="39">
        <f>IF(B2741="","",IFERROR(YEAR(B2741)*0+D2741*0+1,0))</f>
        <v/>
      </c>
      <c r="M2741" s="55">
        <f>IF(L2741&lt;&gt;1,"",IF(O2741&gt;0,IF(INDEX('分け方の表'!$O$4:$O$53,O2741)&lt;&gt;"",DATE(YEAR(INDEX('分け方の表'!$O$4:$O$53,O2741)),MONTH(INDEX('分け方の表'!$O$4:$O$53,O2741)),1),DATE(YEAR(B2741),MONTH(B2741),1)),DATE(YEAR(B2741),MONTH(B2741),1)))</f>
        <v/>
      </c>
      <c r="N2741" s="39">
        <f>IF(L2741&lt;&gt;1,"",IF(J2741="",0,IF(COUNTIFS($J$4:J2741,J2741)&gt;1,1,0)))</f>
        <v/>
      </c>
      <c r="O2741" s="39">
        <f>IF(L2741&lt;&gt;1,"",IF(J2741="",0,IFERROR(MATCH(J2741,'分け方の表'!$M$4:$M$53,0),0)))</f>
        <v/>
      </c>
      <c r="P2741" s="39">
        <f>IF(L2741&lt;&gt;1,"",IF(SUMPRODUCT((COUNTIFS(C2741,"*"&amp;'分け方の表'!$F$4:$F$23&amp;"*")&gt;0)*('分け方の表'!$F$4:$F$23&lt;&gt;"")*'分け方の表'!$I$4:$I$23)=0,99,1+COUNTIFS('分け方の表'!$I$4:$I$23,"&gt;"&amp;SUMPRODUCT((COUNTIFS(C2741,"*"&amp;'分け方の表'!$F$4:$F$23&amp;"*")&gt;0)*('分け方の表'!$F$4:$F$23&lt;&gt;"")*'分け方の表'!$I$4:$I$23))))</f>
        <v/>
      </c>
      <c r="Q2741" s="39">
        <f>IF(L2741&lt;&gt;1,"",IF(P2741&gt;=99,"",INDEX('分け方の表'!$G$4:$G$23,P2741)&amp;""))</f>
        <v/>
      </c>
      <c r="R2741" s="39">
        <f>IF(L2741&lt;&gt;1,"",IF((F2741="収入")*(G2741="給与")*(E2741&lt;&gt;"")*(COUNTIFS('分け方の表'!$J$4:$J$13,E2741)&gt;0),INDEX('分け方の表'!$K$4:$K$13,MATCH(E2741,'分け方の表'!$J$4:$J$13,0))&amp;"",IFERROR(INDEX('分け方の表'!$C$4:$C$103,MATCH(F2741&amp;"|"&amp;G2741,'分け方の表'!$D$4:$D$103,0))&amp;"",IFERROR(INDEX('分け方の表'!$C$4:$C$103,MATCH(F2741&amp;"|（ほか全部）",'分け方の表'!$D$4:$D$103,0))&amp;"","未分類"))))</f>
        <v/>
      </c>
      <c r="S2741" s="39">
        <f>IF(L2741&lt;&gt;1,"",IF(N2741=1,"",IF(IF(O2741&gt;0,INDEX('分け方の表'!$N$4:$N$53,O2741)&amp;"","")&lt;&gt;"",IF(INDEX('分け方の表'!$N$4:$N$53,O2741)="（数えない）","",INDEX('分け方の表'!$N$4:$N$53,O2741)&amp;""),IF(I2741&amp;""="1",IF((Q2741&lt;&gt;"")*(D2741&lt;0)*(IFERROR(INDEX('入力'!$E$30:$E$88,MATCH(Q2741,'入力'!$A$30:$A$88,0)),"")="貯める・増やす"),Q2741,""),IF(A2741&amp;""="0","",IF(Q2741&lt;&gt;"",Q2741,R2741))))))</f>
        <v/>
      </c>
      <c r="T2741" s="56">
        <f>IF(S2741="","",IF(IFERROR(INDEX('入力'!$E$30:$E$88,MATCH(S2741,'入力'!$A$30:$A$88,0)),"")="入るお金",D2741,-D2741))</f>
        <v/>
      </c>
      <c r="U2741" s="39">
        <f>IF(L2741="","",IF(L2741&lt;&gt;1,"見出しなど",IF(N2741=1,"重なり",IF(S2741="",IF(O2741&gt;0,"数えない（直した）",IF(I2741&amp;""="1","振替",IF(A2741&amp;""="0","計算対象外","数えない"))),IF(COUNTIFS('入力'!$A$30:$A$88,S2741)=0,"一覧にない費目",IF(O2741&gt;0,"直した",IF(S2741="未分類","未分類","OK")))))))</f>
        <v/>
      </c>
    </row>
    <row r="2742">
      <c r="A2742" s="40" t="n"/>
      <c r="B2742" s="34" t="n"/>
      <c r="C2742" s="35" t="n"/>
      <c r="D2742" s="36" t="n"/>
      <c r="E2742" s="35" t="n"/>
      <c r="F2742" s="35" t="n"/>
      <c r="G2742" s="35" t="n"/>
      <c r="H2742" s="35" t="n"/>
      <c r="I2742" s="40" t="n"/>
      <c r="J2742" s="35" t="n"/>
      <c r="L2742" s="39">
        <f>IF(B2742="","",IFERROR(YEAR(B2742)*0+D2742*0+1,0))</f>
        <v/>
      </c>
      <c r="M2742" s="55">
        <f>IF(L2742&lt;&gt;1,"",IF(O2742&gt;0,IF(INDEX('分け方の表'!$O$4:$O$53,O2742)&lt;&gt;"",DATE(YEAR(INDEX('分け方の表'!$O$4:$O$53,O2742)),MONTH(INDEX('分け方の表'!$O$4:$O$53,O2742)),1),DATE(YEAR(B2742),MONTH(B2742),1)),DATE(YEAR(B2742),MONTH(B2742),1)))</f>
        <v/>
      </c>
      <c r="N2742" s="39">
        <f>IF(L2742&lt;&gt;1,"",IF(J2742="",0,IF(COUNTIFS($J$4:J2742,J2742)&gt;1,1,0)))</f>
        <v/>
      </c>
      <c r="O2742" s="39">
        <f>IF(L2742&lt;&gt;1,"",IF(J2742="",0,IFERROR(MATCH(J2742,'分け方の表'!$M$4:$M$53,0),0)))</f>
        <v/>
      </c>
      <c r="P2742" s="39">
        <f>IF(L2742&lt;&gt;1,"",IF(SUMPRODUCT((COUNTIFS(C2742,"*"&amp;'分け方の表'!$F$4:$F$23&amp;"*")&gt;0)*('分け方の表'!$F$4:$F$23&lt;&gt;"")*'分け方の表'!$I$4:$I$23)=0,99,1+COUNTIFS('分け方の表'!$I$4:$I$23,"&gt;"&amp;SUMPRODUCT((COUNTIFS(C2742,"*"&amp;'分け方の表'!$F$4:$F$23&amp;"*")&gt;0)*('分け方の表'!$F$4:$F$23&lt;&gt;"")*'分け方の表'!$I$4:$I$23))))</f>
        <v/>
      </c>
      <c r="Q2742" s="39">
        <f>IF(L2742&lt;&gt;1,"",IF(P2742&gt;=99,"",INDEX('分け方の表'!$G$4:$G$23,P2742)&amp;""))</f>
        <v/>
      </c>
      <c r="R2742" s="39">
        <f>IF(L2742&lt;&gt;1,"",IF((F2742="収入")*(G2742="給与")*(E2742&lt;&gt;"")*(COUNTIFS('分け方の表'!$J$4:$J$13,E2742)&gt;0),INDEX('分け方の表'!$K$4:$K$13,MATCH(E2742,'分け方の表'!$J$4:$J$13,0))&amp;"",IFERROR(INDEX('分け方の表'!$C$4:$C$103,MATCH(F2742&amp;"|"&amp;G2742,'分け方の表'!$D$4:$D$103,0))&amp;"",IFERROR(INDEX('分け方の表'!$C$4:$C$103,MATCH(F2742&amp;"|（ほか全部）",'分け方の表'!$D$4:$D$103,0))&amp;"","未分類"))))</f>
        <v/>
      </c>
      <c r="S2742" s="39">
        <f>IF(L2742&lt;&gt;1,"",IF(N2742=1,"",IF(IF(O2742&gt;0,INDEX('分け方の表'!$N$4:$N$53,O2742)&amp;"","")&lt;&gt;"",IF(INDEX('分け方の表'!$N$4:$N$53,O2742)="（数えない）","",INDEX('分け方の表'!$N$4:$N$53,O2742)&amp;""),IF(I2742&amp;""="1",IF((Q2742&lt;&gt;"")*(D2742&lt;0)*(IFERROR(INDEX('入力'!$E$30:$E$88,MATCH(Q2742,'入力'!$A$30:$A$88,0)),"")="貯める・増やす"),Q2742,""),IF(A2742&amp;""="0","",IF(Q2742&lt;&gt;"",Q2742,R2742))))))</f>
        <v/>
      </c>
      <c r="T2742" s="56">
        <f>IF(S2742="","",IF(IFERROR(INDEX('入力'!$E$30:$E$88,MATCH(S2742,'入力'!$A$30:$A$88,0)),"")="入るお金",D2742,-D2742))</f>
        <v/>
      </c>
      <c r="U2742" s="39">
        <f>IF(L2742="","",IF(L2742&lt;&gt;1,"見出しなど",IF(N2742=1,"重なり",IF(S2742="",IF(O2742&gt;0,"数えない（直した）",IF(I2742&amp;""="1","振替",IF(A2742&amp;""="0","計算対象外","数えない"))),IF(COUNTIFS('入力'!$A$30:$A$88,S2742)=0,"一覧にない費目",IF(O2742&gt;0,"直した",IF(S2742="未分類","未分類","OK")))))))</f>
        <v/>
      </c>
    </row>
    <row r="2743">
      <c r="A2743" s="40" t="n"/>
      <c r="B2743" s="34" t="n"/>
      <c r="C2743" s="35" t="n"/>
      <c r="D2743" s="36" t="n"/>
      <c r="E2743" s="35" t="n"/>
      <c r="F2743" s="35" t="n"/>
      <c r="G2743" s="35" t="n"/>
      <c r="H2743" s="35" t="n"/>
      <c r="I2743" s="40" t="n"/>
      <c r="J2743" s="35" t="n"/>
      <c r="L2743" s="39">
        <f>IF(B2743="","",IFERROR(YEAR(B2743)*0+D2743*0+1,0))</f>
        <v/>
      </c>
      <c r="M2743" s="55">
        <f>IF(L2743&lt;&gt;1,"",IF(O2743&gt;0,IF(INDEX('分け方の表'!$O$4:$O$53,O2743)&lt;&gt;"",DATE(YEAR(INDEX('分け方の表'!$O$4:$O$53,O2743)),MONTH(INDEX('分け方の表'!$O$4:$O$53,O2743)),1),DATE(YEAR(B2743),MONTH(B2743),1)),DATE(YEAR(B2743),MONTH(B2743),1)))</f>
        <v/>
      </c>
      <c r="N2743" s="39">
        <f>IF(L2743&lt;&gt;1,"",IF(J2743="",0,IF(COUNTIFS($J$4:J2743,J2743)&gt;1,1,0)))</f>
        <v/>
      </c>
      <c r="O2743" s="39">
        <f>IF(L2743&lt;&gt;1,"",IF(J2743="",0,IFERROR(MATCH(J2743,'分け方の表'!$M$4:$M$53,0),0)))</f>
        <v/>
      </c>
      <c r="P2743" s="39">
        <f>IF(L2743&lt;&gt;1,"",IF(SUMPRODUCT((COUNTIFS(C2743,"*"&amp;'分け方の表'!$F$4:$F$23&amp;"*")&gt;0)*('分け方の表'!$F$4:$F$23&lt;&gt;"")*'分け方の表'!$I$4:$I$23)=0,99,1+COUNTIFS('分け方の表'!$I$4:$I$23,"&gt;"&amp;SUMPRODUCT((COUNTIFS(C2743,"*"&amp;'分け方の表'!$F$4:$F$23&amp;"*")&gt;0)*('分け方の表'!$F$4:$F$23&lt;&gt;"")*'分け方の表'!$I$4:$I$23))))</f>
        <v/>
      </c>
      <c r="Q2743" s="39">
        <f>IF(L2743&lt;&gt;1,"",IF(P2743&gt;=99,"",INDEX('分け方の表'!$G$4:$G$23,P2743)&amp;""))</f>
        <v/>
      </c>
      <c r="R2743" s="39">
        <f>IF(L2743&lt;&gt;1,"",IF((F2743="収入")*(G2743="給与")*(E2743&lt;&gt;"")*(COUNTIFS('分け方の表'!$J$4:$J$13,E2743)&gt;0),INDEX('分け方の表'!$K$4:$K$13,MATCH(E2743,'分け方の表'!$J$4:$J$13,0))&amp;"",IFERROR(INDEX('分け方の表'!$C$4:$C$103,MATCH(F2743&amp;"|"&amp;G2743,'分け方の表'!$D$4:$D$103,0))&amp;"",IFERROR(INDEX('分け方の表'!$C$4:$C$103,MATCH(F2743&amp;"|（ほか全部）",'分け方の表'!$D$4:$D$103,0))&amp;"","未分類"))))</f>
        <v/>
      </c>
      <c r="S2743" s="39">
        <f>IF(L2743&lt;&gt;1,"",IF(N2743=1,"",IF(IF(O2743&gt;0,INDEX('分け方の表'!$N$4:$N$53,O2743)&amp;"","")&lt;&gt;"",IF(INDEX('分け方の表'!$N$4:$N$53,O2743)="（数えない）","",INDEX('分け方の表'!$N$4:$N$53,O2743)&amp;""),IF(I2743&amp;""="1",IF((Q2743&lt;&gt;"")*(D2743&lt;0)*(IFERROR(INDEX('入力'!$E$30:$E$88,MATCH(Q2743,'入力'!$A$30:$A$88,0)),"")="貯める・増やす"),Q2743,""),IF(A2743&amp;""="0","",IF(Q2743&lt;&gt;"",Q2743,R2743))))))</f>
        <v/>
      </c>
      <c r="T2743" s="56">
        <f>IF(S2743="","",IF(IFERROR(INDEX('入力'!$E$30:$E$88,MATCH(S2743,'入力'!$A$30:$A$88,0)),"")="入るお金",D2743,-D2743))</f>
        <v/>
      </c>
      <c r="U2743" s="39">
        <f>IF(L2743="","",IF(L2743&lt;&gt;1,"見出しなど",IF(N2743=1,"重なり",IF(S2743="",IF(O2743&gt;0,"数えない（直した）",IF(I2743&amp;""="1","振替",IF(A2743&amp;""="0","計算対象外","数えない"))),IF(COUNTIFS('入力'!$A$30:$A$88,S2743)=0,"一覧にない費目",IF(O2743&gt;0,"直した",IF(S2743="未分類","未分類","OK")))))))</f>
        <v/>
      </c>
    </row>
    <row r="2744">
      <c r="A2744" s="40" t="n"/>
      <c r="B2744" s="34" t="n"/>
      <c r="C2744" s="35" t="n"/>
      <c r="D2744" s="36" t="n"/>
      <c r="E2744" s="35" t="n"/>
      <c r="F2744" s="35" t="n"/>
      <c r="G2744" s="35" t="n"/>
      <c r="H2744" s="35" t="n"/>
      <c r="I2744" s="40" t="n"/>
      <c r="J2744" s="35" t="n"/>
      <c r="L2744" s="39">
        <f>IF(B2744="","",IFERROR(YEAR(B2744)*0+D2744*0+1,0))</f>
        <v/>
      </c>
      <c r="M2744" s="55">
        <f>IF(L2744&lt;&gt;1,"",IF(O2744&gt;0,IF(INDEX('分け方の表'!$O$4:$O$53,O2744)&lt;&gt;"",DATE(YEAR(INDEX('分け方の表'!$O$4:$O$53,O2744)),MONTH(INDEX('分け方の表'!$O$4:$O$53,O2744)),1),DATE(YEAR(B2744),MONTH(B2744),1)),DATE(YEAR(B2744),MONTH(B2744),1)))</f>
        <v/>
      </c>
      <c r="N2744" s="39">
        <f>IF(L2744&lt;&gt;1,"",IF(J2744="",0,IF(COUNTIFS($J$4:J2744,J2744)&gt;1,1,0)))</f>
        <v/>
      </c>
      <c r="O2744" s="39">
        <f>IF(L2744&lt;&gt;1,"",IF(J2744="",0,IFERROR(MATCH(J2744,'分け方の表'!$M$4:$M$53,0),0)))</f>
        <v/>
      </c>
      <c r="P2744" s="39">
        <f>IF(L2744&lt;&gt;1,"",IF(SUMPRODUCT((COUNTIFS(C2744,"*"&amp;'分け方の表'!$F$4:$F$23&amp;"*")&gt;0)*('分け方の表'!$F$4:$F$23&lt;&gt;"")*'分け方の表'!$I$4:$I$23)=0,99,1+COUNTIFS('分け方の表'!$I$4:$I$23,"&gt;"&amp;SUMPRODUCT((COUNTIFS(C2744,"*"&amp;'分け方の表'!$F$4:$F$23&amp;"*")&gt;0)*('分け方の表'!$F$4:$F$23&lt;&gt;"")*'分け方の表'!$I$4:$I$23))))</f>
        <v/>
      </c>
      <c r="Q2744" s="39">
        <f>IF(L2744&lt;&gt;1,"",IF(P2744&gt;=99,"",INDEX('分け方の表'!$G$4:$G$23,P2744)&amp;""))</f>
        <v/>
      </c>
      <c r="R2744" s="39">
        <f>IF(L2744&lt;&gt;1,"",IF((F2744="収入")*(G2744="給与")*(E2744&lt;&gt;"")*(COUNTIFS('分け方の表'!$J$4:$J$13,E2744)&gt;0),INDEX('分け方の表'!$K$4:$K$13,MATCH(E2744,'分け方の表'!$J$4:$J$13,0))&amp;"",IFERROR(INDEX('分け方の表'!$C$4:$C$103,MATCH(F2744&amp;"|"&amp;G2744,'分け方の表'!$D$4:$D$103,0))&amp;"",IFERROR(INDEX('分け方の表'!$C$4:$C$103,MATCH(F2744&amp;"|（ほか全部）",'分け方の表'!$D$4:$D$103,0))&amp;"","未分類"))))</f>
        <v/>
      </c>
      <c r="S2744" s="39">
        <f>IF(L2744&lt;&gt;1,"",IF(N2744=1,"",IF(IF(O2744&gt;0,INDEX('分け方の表'!$N$4:$N$53,O2744)&amp;"","")&lt;&gt;"",IF(INDEX('分け方の表'!$N$4:$N$53,O2744)="（数えない）","",INDEX('分け方の表'!$N$4:$N$53,O2744)&amp;""),IF(I2744&amp;""="1",IF((Q2744&lt;&gt;"")*(D2744&lt;0)*(IFERROR(INDEX('入力'!$E$30:$E$88,MATCH(Q2744,'入力'!$A$30:$A$88,0)),"")="貯める・増やす"),Q2744,""),IF(A2744&amp;""="0","",IF(Q2744&lt;&gt;"",Q2744,R2744))))))</f>
        <v/>
      </c>
      <c r="T2744" s="56">
        <f>IF(S2744="","",IF(IFERROR(INDEX('入力'!$E$30:$E$88,MATCH(S2744,'入力'!$A$30:$A$88,0)),"")="入るお金",D2744,-D2744))</f>
        <v/>
      </c>
      <c r="U2744" s="39">
        <f>IF(L2744="","",IF(L2744&lt;&gt;1,"見出しなど",IF(N2744=1,"重なり",IF(S2744="",IF(O2744&gt;0,"数えない（直した）",IF(I2744&amp;""="1","振替",IF(A2744&amp;""="0","計算対象外","数えない"))),IF(COUNTIFS('入力'!$A$30:$A$88,S2744)=0,"一覧にない費目",IF(O2744&gt;0,"直した",IF(S2744="未分類","未分類","OK")))))))</f>
        <v/>
      </c>
    </row>
    <row r="2745">
      <c r="A2745" s="40" t="n"/>
      <c r="B2745" s="34" t="n"/>
      <c r="C2745" s="35" t="n"/>
      <c r="D2745" s="36" t="n"/>
      <c r="E2745" s="35" t="n"/>
      <c r="F2745" s="35" t="n"/>
      <c r="G2745" s="35" t="n"/>
      <c r="H2745" s="35" t="n"/>
      <c r="I2745" s="40" t="n"/>
      <c r="J2745" s="35" t="n"/>
      <c r="L2745" s="39">
        <f>IF(B2745="","",IFERROR(YEAR(B2745)*0+D2745*0+1,0))</f>
        <v/>
      </c>
      <c r="M2745" s="55">
        <f>IF(L2745&lt;&gt;1,"",IF(O2745&gt;0,IF(INDEX('分け方の表'!$O$4:$O$53,O2745)&lt;&gt;"",DATE(YEAR(INDEX('分け方の表'!$O$4:$O$53,O2745)),MONTH(INDEX('分け方の表'!$O$4:$O$53,O2745)),1),DATE(YEAR(B2745),MONTH(B2745),1)),DATE(YEAR(B2745),MONTH(B2745),1)))</f>
        <v/>
      </c>
      <c r="N2745" s="39">
        <f>IF(L2745&lt;&gt;1,"",IF(J2745="",0,IF(COUNTIFS($J$4:J2745,J2745)&gt;1,1,0)))</f>
        <v/>
      </c>
      <c r="O2745" s="39">
        <f>IF(L2745&lt;&gt;1,"",IF(J2745="",0,IFERROR(MATCH(J2745,'分け方の表'!$M$4:$M$53,0),0)))</f>
        <v/>
      </c>
      <c r="P2745" s="39">
        <f>IF(L2745&lt;&gt;1,"",IF(SUMPRODUCT((COUNTIFS(C2745,"*"&amp;'分け方の表'!$F$4:$F$23&amp;"*")&gt;0)*('分け方の表'!$F$4:$F$23&lt;&gt;"")*'分け方の表'!$I$4:$I$23)=0,99,1+COUNTIFS('分け方の表'!$I$4:$I$23,"&gt;"&amp;SUMPRODUCT((COUNTIFS(C2745,"*"&amp;'分け方の表'!$F$4:$F$23&amp;"*")&gt;0)*('分け方の表'!$F$4:$F$23&lt;&gt;"")*'分け方の表'!$I$4:$I$23))))</f>
        <v/>
      </c>
      <c r="Q2745" s="39">
        <f>IF(L2745&lt;&gt;1,"",IF(P2745&gt;=99,"",INDEX('分け方の表'!$G$4:$G$23,P2745)&amp;""))</f>
        <v/>
      </c>
      <c r="R2745" s="39">
        <f>IF(L2745&lt;&gt;1,"",IF((F2745="収入")*(G2745="給与")*(E2745&lt;&gt;"")*(COUNTIFS('分け方の表'!$J$4:$J$13,E2745)&gt;0),INDEX('分け方の表'!$K$4:$K$13,MATCH(E2745,'分け方の表'!$J$4:$J$13,0))&amp;"",IFERROR(INDEX('分け方の表'!$C$4:$C$103,MATCH(F2745&amp;"|"&amp;G2745,'分け方の表'!$D$4:$D$103,0))&amp;"",IFERROR(INDEX('分け方の表'!$C$4:$C$103,MATCH(F2745&amp;"|（ほか全部）",'分け方の表'!$D$4:$D$103,0))&amp;"","未分類"))))</f>
        <v/>
      </c>
      <c r="S2745" s="39">
        <f>IF(L2745&lt;&gt;1,"",IF(N2745=1,"",IF(IF(O2745&gt;0,INDEX('分け方の表'!$N$4:$N$53,O2745)&amp;"","")&lt;&gt;"",IF(INDEX('分け方の表'!$N$4:$N$53,O2745)="（数えない）","",INDEX('分け方の表'!$N$4:$N$53,O2745)&amp;""),IF(I2745&amp;""="1",IF((Q2745&lt;&gt;"")*(D2745&lt;0)*(IFERROR(INDEX('入力'!$E$30:$E$88,MATCH(Q2745,'入力'!$A$30:$A$88,0)),"")="貯める・増やす"),Q2745,""),IF(A2745&amp;""="0","",IF(Q2745&lt;&gt;"",Q2745,R2745))))))</f>
        <v/>
      </c>
      <c r="T2745" s="56">
        <f>IF(S2745="","",IF(IFERROR(INDEX('入力'!$E$30:$E$88,MATCH(S2745,'入力'!$A$30:$A$88,0)),"")="入るお金",D2745,-D2745))</f>
        <v/>
      </c>
      <c r="U2745" s="39">
        <f>IF(L2745="","",IF(L2745&lt;&gt;1,"見出しなど",IF(N2745=1,"重なり",IF(S2745="",IF(O2745&gt;0,"数えない（直した）",IF(I2745&amp;""="1","振替",IF(A2745&amp;""="0","計算対象外","数えない"))),IF(COUNTIFS('入力'!$A$30:$A$88,S2745)=0,"一覧にない費目",IF(O2745&gt;0,"直した",IF(S2745="未分類","未分類","OK")))))))</f>
        <v/>
      </c>
    </row>
    <row r="2746">
      <c r="A2746" s="40" t="n"/>
      <c r="B2746" s="34" t="n"/>
      <c r="C2746" s="35" t="n"/>
      <c r="D2746" s="36" t="n"/>
      <c r="E2746" s="35" t="n"/>
      <c r="F2746" s="35" t="n"/>
      <c r="G2746" s="35" t="n"/>
      <c r="H2746" s="35" t="n"/>
      <c r="I2746" s="40" t="n"/>
      <c r="J2746" s="35" t="n"/>
      <c r="L2746" s="39">
        <f>IF(B2746="","",IFERROR(YEAR(B2746)*0+D2746*0+1,0))</f>
        <v/>
      </c>
      <c r="M2746" s="55">
        <f>IF(L2746&lt;&gt;1,"",IF(O2746&gt;0,IF(INDEX('分け方の表'!$O$4:$O$53,O2746)&lt;&gt;"",DATE(YEAR(INDEX('分け方の表'!$O$4:$O$53,O2746)),MONTH(INDEX('分け方の表'!$O$4:$O$53,O2746)),1),DATE(YEAR(B2746),MONTH(B2746),1)),DATE(YEAR(B2746),MONTH(B2746),1)))</f>
        <v/>
      </c>
      <c r="N2746" s="39">
        <f>IF(L2746&lt;&gt;1,"",IF(J2746="",0,IF(COUNTIFS($J$4:J2746,J2746)&gt;1,1,0)))</f>
        <v/>
      </c>
      <c r="O2746" s="39">
        <f>IF(L2746&lt;&gt;1,"",IF(J2746="",0,IFERROR(MATCH(J2746,'分け方の表'!$M$4:$M$53,0),0)))</f>
        <v/>
      </c>
      <c r="P2746" s="39">
        <f>IF(L2746&lt;&gt;1,"",IF(SUMPRODUCT((COUNTIFS(C2746,"*"&amp;'分け方の表'!$F$4:$F$23&amp;"*")&gt;0)*('分け方の表'!$F$4:$F$23&lt;&gt;"")*'分け方の表'!$I$4:$I$23)=0,99,1+COUNTIFS('分け方の表'!$I$4:$I$23,"&gt;"&amp;SUMPRODUCT((COUNTIFS(C2746,"*"&amp;'分け方の表'!$F$4:$F$23&amp;"*")&gt;0)*('分け方の表'!$F$4:$F$23&lt;&gt;"")*'分け方の表'!$I$4:$I$23))))</f>
        <v/>
      </c>
      <c r="Q2746" s="39">
        <f>IF(L2746&lt;&gt;1,"",IF(P2746&gt;=99,"",INDEX('分け方の表'!$G$4:$G$23,P2746)&amp;""))</f>
        <v/>
      </c>
      <c r="R2746" s="39">
        <f>IF(L2746&lt;&gt;1,"",IF((F2746="収入")*(G2746="給与")*(E2746&lt;&gt;"")*(COUNTIFS('分け方の表'!$J$4:$J$13,E2746)&gt;0),INDEX('分け方の表'!$K$4:$K$13,MATCH(E2746,'分け方の表'!$J$4:$J$13,0))&amp;"",IFERROR(INDEX('分け方の表'!$C$4:$C$103,MATCH(F2746&amp;"|"&amp;G2746,'分け方の表'!$D$4:$D$103,0))&amp;"",IFERROR(INDEX('分け方の表'!$C$4:$C$103,MATCH(F2746&amp;"|（ほか全部）",'分け方の表'!$D$4:$D$103,0))&amp;"","未分類"))))</f>
        <v/>
      </c>
      <c r="S2746" s="39">
        <f>IF(L2746&lt;&gt;1,"",IF(N2746=1,"",IF(IF(O2746&gt;0,INDEX('分け方の表'!$N$4:$N$53,O2746)&amp;"","")&lt;&gt;"",IF(INDEX('分け方の表'!$N$4:$N$53,O2746)="（数えない）","",INDEX('分け方の表'!$N$4:$N$53,O2746)&amp;""),IF(I2746&amp;""="1",IF((Q2746&lt;&gt;"")*(D2746&lt;0)*(IFERROR(INDEX('入力'!$E$30:$E$88,MATCH(Q2746,'入力'!$A$30:$A$88,0)),"")="貯める・増やす"),Q2746,""),IF(A2746&amp;""="0","",IF(Q2746&lt;&gt;"",Q2746,R2746))))))</f>
        <v/>
      </c>
      <c r="T2746" s="56">
        <f>IF(S2746="","",IF(IFERROR(INDEX('入力'!$E$30:$E$88,MATCH(S2746,'入力'!$A$30:$A$88,0)),"")="入るお金",D2746,-D2746))</f>
        <v/>
      </c>
      <c r="U2746" s="39">
        <f>IF(L2746="","",IF(L2746&lt;&gt;1,"見出しなど",IF(N2746=1,"重なり",IF(S2746="",IF(O2746&gt;0,"数えない（直した）",IF(I2746&amp;""="1","振替",IF(A2746&amp;""="0","計算対象外","数えない"))),IF(COUNTIFS('入力'!$A$30:$A$88,S2746)=0,"一覧にない費目",IF(O2746&gt;0,"直した",IF(S2746="未分類","未分類","OK")))))))</f>
        <v/>
      </c>
    </row>
    <row r="2747">
      <c r="A2747" s="40" t="n"/>
      <c r="B2747" s="34" t="n"/>
      <c r="C2747" s="35" t="n"/>
      <c r="D2747" s="36" t="n"/>
      <c r="E2747" s="35" t="n"/>
      <c r="F2747" s="35" t="n"/>
      <c r="G2747" s="35" t="n"/>
      <c r="H2747" s="35" t="n"/>
      <c r="I2747" s="40" t="n"/>
      <c r="J2747" s="35" t="n"/>
      <c r="L2747" s="39">
        <f>IF(B2747="","",IFERROR(YEAR(B2747)*0+D2747*0+1,0))</f>
        <v/>
      </c>
      <c r="M2747" s="55">
        <f>IF(L2747&lt;&gt;1,"",IF(O2747&gt;0,IF(INDEX('分け方の表'!$O$4:$O$53,O2747)&lt;&gt;"",DATE(YEAR(INDEX('分け方の表'!$O$4:$O$53,O2747)),MONTH(INDEX('分け方の表'!$O$4:$O$53,O2747)),1),DATE(YEAR(B2747),MONTH(B2747),1)),DATE(YEAR(B2747),MONTH(B2747),1)))</f>
        <v/>
      </c>
      <c r="N2747" s="39">
        <f>IF(L2747&lt;&gt;1,"",IF(J2747="",0,IF(COUNTIFS($J$4:J2747,J2747)&gt;1,1,0)))</f>
        <v/>
      </c>
      <c r="O2747" s="39">
        <f>IF(L2747&lt;&gt;1,"",IF(J2747="",0,IFERROR(MATCH(J2747,'分け方の表'!$M$4:$M$53,0),0)))</f>
        <v/>
      </c>
      <c r="P2747" s="39">
        <f>IF(L2747&lt;&gt;1,"",IF(SUMPRODUCT((COUNTIFS(C2747,"*"&amp;'分け方の表'!$F$4:$F$23&amp;"*")&gt;0)*('分け方の表'!$F$4:$F$23&lt;&gt;"")*'分け方の表'!$I$4:$I$23)=0,99,1+COUNTIFS('分け方の表'!$I$4:$I$23,"&gt;"&amp;SUMPRODUCT((COUNTIFS(C2747,"*"&amp;'分け方の表'!$F$4:$F$23&amp;"*")&gt;0)*('分け方の表'!$F$4:$F$23&lt;&gt;"")*'分け方の表'!$I$4:$I$23))))</f>
        <v/>
      </c>
      <c r="Q2747" s="39">
        <f>IF(L2747&lt;&gt;1,"",IF(P2747&gt;=99,"",INDEX('分け方の表'!$G$4:$G$23,P2747)&amp;""))</f>
        <v/>
      </c>
      <c r="R2747" s="39">
        <f>IF(L2747&lt;&gt;1,"",IF((F2747="収入")*(G2747="給与")*(E2747&lt;&gt;"")*(COUNTIFS('分け方の表'!$J$4:$J$13,E2747)&gt;0),INDEX('分け方の表'!$K$4:$K$13,MATCH(E2747,'分け方の表'!$J$4:$J$13,0))&amp;"",IFERROR(INDEX('分け方の表'!$C$4:$C$103,MATCH(F2747&amp;"|"&amp;G2747,'分け方の表'!$D$4:$D$103,0))&amp;"",IFERROR(INDEX('分け方の表'!$C$4:$C$103,MATCH(F2747&amp;"|（ほか全部）",'分け方の表'!$D$4:$D$103,0))&amp;"","未分類"))))</f>
        <v/>
      </c>
      <c r="S2747" s="39">
        <f>IF(L2747&lt;&gt;1,"",IF(N2747=1,"",IF(IF(O2747&gt;0,INDEX('分け方の表'!$N$4:$N$53,O2747)&amp;"","")&lt;&gt;"",IF(INDEX('分け方の表'!$N$4:$N$53,O2747)="（数えない）","",INDEX('分け方の表'!$N$4:$N$53,O2747)&amp;""),IF(I2747&amp;""="1",IF((Q2747&lt;&gt;"")*(D2747&lt;0)*(IFERROR(INDEX('入力'!$E$30:$E$88,MATCH(Q2747,'入力'!$A$30:$A$88,0)),"")="貯める・増やす"),Q2747,""),IF(A2747&amp;""="0","",IF(Q2747&lt;&gt;"",Q2747,R2747))))))</f>
        <v/>
      </c>
      <c r="T2747" s="56">
        <f>IF(S2747="","",IF(IFERROR(INDEX('入力'!$E$30:$E$88,MATCH(S2747,'入力'!$A$30:$A$88,0)),"")="入るお金",D2747,-D2747))</f>
        <v/>
      </c>
      <c r="U2747" s="39">
        <f>IF(L2747="","",IF(L2747&lt;&gt;1,"見出しなど",IF(N2747=1,"重なり",IF(S2747="",IF(O2747&gt;0,"数えない（直した）",IF(I2747&amp;""="1","振替",IF(A2747&amp;""="0","計算対象外","数えない"))),IF(COUNTIFS('入力'!$A$30:$A$88,S2747)=0,"一覧にない費目",IF(O2747&gt;0,"直した",IF(S2747="未分類","未分類","OK")))))))</f>
        <v/>
      </c>
    </row>
    <row r="2748">
      <c r="A2748" s="40" t="n"/>
      <c r="B2748" s="34" t="n"/>
      <c r="C2748" s="35" t="n"/>
      <c r="D2748" s="36" t="n"/>
      <c r="E2748" s="35" t="n"/>
      <c r="F2748" s="35" t="n"/>
      <c r="G2748" s="35" t="n"/>
      <c r="H2748" s="35" t="n"/>
      <c r="I2748" s="40" t="n"/>
      <c r="J2748" s="35" t="n"/>
      <c r="L2748" s="39">
        <f>IF(B2748="","",IFERROR(YEAR(B2748)*0+D2748*0+1,0))</f>
        <v/>
      </c>
      <c r="M2748" s="55">
        <f>IF(L2748&lt;&gt;1,"",IF(O2748&gt;0,IF(INDEX('分け方の表'!$O$4:$O$53,O2748)&lt;&gt;"",DATE(YEAR(INDEX('分け方の表'!$O$4:$O$53,O2748)),MONTH(INDEX('分け方の表'!$O$4:$O$53,O2748)),1),DATE(YEAR(B2748),MONTH(B2748),1)),DATE(YEAR(B2748),MONTH(B2748),1)))</f>
        <v/>
      </c>
      <c r="N2748" s="39">
        <f>IF(L2748&lt;&gt;1,"",IF(J2748="",0,IF(COUNTIFS($J$4:J2748,J2748)&gt;1,1,0)))</f>
        <v/>
      </c>
      <c r="O2748" s="39">
        <f>IF(L2748&lt;&gt;1,"",IF(J2748="",0,IFERROR(MATCH(J2748,'分け方の表'!$M$4:$M$53,0),0)))</f>
        <v/>
      </c>
      <c r="P2748" s="39">
        <f>IF(L2748&lt;&gt;1,"",IF(SUMPRODUCT((COUNTIFS(C2748,"*"&amp;'分け方の表'!$F$4:$F$23&amp;"*")&gt;0)*('分け方の表'!$F$4:$F$23&lt;&gt;"")*'分け方の表'!$I$4:$I$23)=0,99,1+COUNTIFS('分け方の表'!$I$4:$I$23,"&gt;"&amp;SUMPRODUCT((COUNTIFS(C2748,"*"&amp;'分け方の表'!$F$4:$F$23&amp;"*")&gt;0)*('分け方の表'!$F$4:$F$23&lt;&gt;"")*'分け方の表'!$I$4:$I$23))))</f>
        <v/>
      </c>
      <c r="Q2748" s="39">
        <f>IF(L2748&lt;&gt;1,"",IF(P2748&gt;=99,"",INDEX('分け方の表'!$G$4:$G$23,P2748)&amp;""))</f>
        <v/>
      </c>
      <c r="R2748" s="39">
        <f>IF(L2748&lt;&gt;1,"",IF((F2748="収入")*(G2748="給与")*(E2748&lt;&gt;"")*(COUNTIFS('分け方の表'!$J$4:$J$13,E2748)&gt;0),INDEX('分け方の表'!$K$4:$K$13,MATCH(E2748,'分け方の表'!$J$4:$J$13,0))&amp;"",IFERROR(INDEX('分け方の表'!$C$4:$C$103,MATCH(F2748&amp;"|"&amp;G2748,'分け方の表'!$D$4:$D$103,0))&amp;"",IFERROR(INDEX('分け方の表'!$C$4:$C$103,MATCH(F2748&amp;"|（ほか全部）",'分け方の表'!$D$4:$D$103,0))&amp;"","未分類"))))</f>
        <v/>
      </c>
      <c r="S2748" s="39">
        <f>IF(L2748&lt;&gt;1,"",IF(N2748=1,"",IF(IF(O2748&gt;0,INDEX('分け方の表'!$N$4:$N$53,O2748)&amp;"","")&lt;&gt;"",IF(INDEX('分け方の表'!$N$4:$N$53,O2748)="（数えない）","",INDEX('分け方の表'!$N$4:$N$53,O2748)&amp;""),IF(I2748&amp;""="1",IF((Q2748&lt;&gt;"")*(D2748&lt;0)*(IFERROR(INDEX('入力'!$E$30:$E$88,MATCH(Q2748,'入力'!$A$30:$A$88,0)),"")="貯める・増やす"),Q2748,""),IF(A2748&amp;""="0","",IF(Q2748&lt;&gt;"",Q2748,R2748))))))</f>
        <v/>
      </c>
      <c r="T2748" s="56">
        <f>IF(S2748="","",IF(IFERROR(INDEX('入力'!$E$30:$E$88,MATCH(S2748,'入力'!$A$30:$A$88,0)),"")="入るお金",D2748,-D2748))</f>
        <v/>
      </c>
      <c r="U2748" s="39">
        <f>IF(L2748="","",IF(L2748&lt;&gt;1,"見出しなど",IF(N2748=1,"重なり",IF(S2748="",IF(O2748&gt;0,"数えない（直した）",IF(I2748&amp;""="1","振替",IF(A2748&amp;""="0","計算対象外","数えない"))),IF(COUNTIFS('入力'!$A$30:$A$88,S2748)=0,"一覧にない費目",IF(O2748&gt;0,"直した",IF(S2748="未分類","未分類","OK")))))))</f>
        <v/>
      </c>
    </row>
    <row r="2749">
      <c r="A2749" s="40" t="n"/>
      <c r="B2749" s="34" t="n"/>
      <c r="C2749" s="35" t="n"/>
      <c r="D2749" s="36" t="n"/>
      <c r="E2749" s="35" t="n"/>
      <c r="F2749" s="35" t="n"/>
      <c r="G2749" s="35" t="n"/>
      <c r="H2749" s="35" t="n"/>
      <c r="I2749" s="40" t="n"/>
      <c r="J2749" s="35" t="n"/>
      <c r="L2749" s="39">
        <f>IF(B2749="","",IFERROR(YEAR(B2749)*0+D2749*0+1,0))</f>
        <v/>
      </c>
      <c r="M2749" s="55">
        <f>IF(L2749&lt;&gt;1,"",IF(O2749&gt;0,IF(INDEX('分け方の表'!$O$4:$O$53,O2749)&lt;&gt;"",DATE(YEAR(INDEX('分け方の表'!$O$4:$O$53,O2749)),MONTH(INDEX('分け方の表'!$O$4:$O$53,O2749)),1),DATE(YEAR(B2749),MONTH(B2749),1)),DATE(YEAR(B2749),MONTH(B2749),1)))</f>
        <v/>
      </c>
      <c r="N2749" s="39">
        <f>IF(L2749&lt;&gt;1,"",IF(J2749="",0,IF(COUNTIFS($J$4:J2749,J2749)&gt;1,1,0)))</f>
        <v/>
      </c>
      <c r="O2749" s="39">
        <f>IF(L2749&lt;&gt;1,"",IF(J2749="",0,IFERROR(MATCH(J2749,'分け方の表'!$M$4:$M$53,0),0)))</f>
        <v/>
      </c>
      <c r="P2749" s="39">
        <f>IF(L2749&lt;&gt;1,"",IF(SUMPRODUCT((COUNTIFS(C2749,"*"&amp;'分け方の表'!$F$4:$F$23&amp;"*")&gt;0)*('分け方の表'!$F$4:$F$23&lt;&gt;"")*'分け方の表'!$I$4:$I$23)=0,99,1+COUNTIFS('分け方の表'!$I$4:$I$23,"&gt;"&amp;SUMPRODUCT((COUNTIFS(C2749,"*"&amp;'分け方の表'!$F$4:$F$23&amp;"*")&gt;0)*('分け方の表'!$F$4:$F$23&lt;&gt;"")*'分け方の表'!$I$4:$I$23))))</f>
        <v/>
      </c>
      <c r="Q2749" s="39">
        <f>IF(L2749&lt;&gt;1,"",IF(P2749&gt;=99,"",INDEX('分け方の表'!$G$4:$G$23,P2749)&amp;""))</f>
        <v/>
      </c>
      <c r="R2749" s="39">
        <f>IF(L2749&lt;&gt;1,"",IF((F2749="収入")*(G2749="給与")*(E2749&lt;&gt;"")*(COUNTIFS('分け方の表'!$J$4:$J$13,E2749)&gt;0),INDEX('分け方の表'!$K$4:$K$13,MATCH(E2749,'分け方の表'!$J$4:$J$13,0))&amp;"",IFERROR(INDEX('分け方の表'!$C$4:$C$103,MATCH(F2749&amp;"|"&amp;G2749,'分け方の表'!$D$4:$D$103,0))&amp;"",IFERROR(INDEX('分け方の表'!$C$4:$C$103,MATCH(F2749&amp;"|（ほか全部）",'分け方の表'!$D$4:$D$103,0))&amp;"","未分類"))))</f>
        <v/>
      </c>
      <c r="S2749" s="39">
        <f>IF(L2749&lt;&gt;1,"",IF(N2749=1,"",IF(IF(O2749&gt;0,INDEX('分け方の表'!$N$4:$N$53,O2749)&amp;"","")&lt;&gt;"",IF(INDEX('分け方の表'!$N$4:$N$53,O2749)="（数えない）","",INDEX('分け方の表'!$N$4:$N$53,O2749)&amp;""),IF(I2749&amp;""="1",IF((Q2749&lt;&gt;"")*(D2749&lt;0)*(IFERROR(INDEX('入力'!$E$30:$E$88,MATCH(Q2749,'入力'!$A$30:$A$88,0)),"")="貯める・増やす"),Q2749,""),IF(A2749&amp;""="0","",IF(Q2749&lt;&gt;"",Q2749,R2749))))))</f>
        <v/>
      </c>
      <c r="T2749" s="56">
        <f>IF(S2749="","",IF(IFERROR(INDEX('入力'!$E$30:$E$88,MATCH(S2749,'入力'!$A$30:$A$88,0)),"")="入るお金",D2749,-D2749))</f>
        <v/>
      </c>
      <c r="U2749" s="39">
        <f>IF(L2749="","",IF(L2749&lt;&gt;1,"見出しなど",IF(N2749=1,"重なり",IF(S2749="",IF(O2749&gt;0,"数えない（直した）",IF(I2749&amp;""="1","振替",IF(A2749&amp;""="0","計算対象外","数えない"))),IF(COUNTIFS('入力'!$A$30:$A$88,S2749)=0,"一覧にない費目",IF(O2749&gt;0,"直した",IF(S2749="未分類","未分類","OK")))))))</f>
        <v/>
      </c>
    </row>
    <row r="2750">
      <c r="A2750" s="40" t="n"/>
      <c r="B2750" s="34" t="n"/>
      <c r="C2750" s="35" t="n"/>
      <c r="D2750" s="36" t="n"/>
      <c r="E2750" s="35" t="n"/>
      <c r="F2750" s="35" t="n"/>
      <c r="G2750" s="35" t="n"/>
      <c r="H2750" s="35" t="n"/>
      <c r="I2750" s="40" t="n"/>
      <c r="J2750" s="35" t="n"/>
      <c r="L2750" s="39">
        <f>IF(B2750="","",IFERROR(YEAR(B2750)*0+D2750*0+1,0))</f>
        <v/>
      </c>
      <c r="M2750" s="55">
        <f>IF(L2750&lt;&gt;1,"",IF(O2750&gt;0,IF(INDEX('分け方の表'!$O$4:$O$53,O2750)&lt;&gt;"",DATE(YEAR(INDEX('分け方の表'!$O$4:$O$53,O2750)),MONTH(INDEX('分け方の表'!$O$4:$O$53,O2750)),1),DATE(YEAR(B2750),MONTH(B2750),1)),DATE(YEAR(B2750),MONTH(B2750),1)))</f>
        <v/>
      </c>
      <c r="N2750" s="39">
        <f>IF(L2750&lt;&gt;1,"",IF(J2750="",0,IF(COUNTIFS($J$4:J2750,J2750)&gt;1,1,0)))</f>
        <v/>
      </c>
      <c r="O2750" s="39">
        <f>IF(L2750&lt;&gt;1,"",IF(J2750="",0,IFERROR(MATCH(J2750,'分け方の表'!$M$4:$M$53,0),0)))</f>
        <v/>
      </c>
      <c r="P2750" s="39">
        <f>IF(L2750&lt;&gt;1,"",IF(SUMPRODUCT((COUNTIFS(C2750,"*"&amp;'分け方の表'!$F$4:$F$23&amp;"*")&gt;0)*('分け方の表'!$F$4:$F$23&lt;&gt;"")*'分け方の表'!$I$4:$I$23)=0,99,1+COUNTIFS('分け方の表'!$I$4:$I$23,"&gt;"&amp;SUMPRODUCT((COUNTIFS(C2750,"*"&amp;'分け方の表'!$F$4:$F$23&amp;"*")&gt;0)*('分け方の表'!$F$4:$F$23&lt;&gt;"")*'分け方の表'!$I$4:$I$23))))</f>
        <v/>
      </c>
      <c r="Q2750" s="39">
        <f>IF(L2750&lt;&gt;1,"",IF(P2750&gt;=99,"",INDEX('分け方の表'!$G$4:$G$23,P2750)&amp;""))</f>
        <v/>
      </c>
      <c r="R2750" s="39">
        <f>IF(L2750&lt;&gt;1,"",IF((F2750="収入")*(G2750="給与")*(E2750&lt;&gt;"")*(COUNTIFS('分け方の表'!$J$4:$J$13,E2750)&gt;0),INDEX('分け方の表'!$K$4:$K$13,MATCH(E2750,'分け方の表'!$J$4:$J$13,0))&amp;"",IFERROR(INDEX('分け方の表'!$C$4:$C$103,MATCH(F2750&amp;"|"&amp;G2750,'分け方の表'!$D$4:$D$103,0))&amp;"",IFERROR(INDEX('分け方の表'!$C$4:$C$103,MATCH(F2750&amp;"|（ほか全部）",'分け方の表'!$D$4:$D$103,0))&amp;"","未分類"))))</f>
        <v/>
      </c>
      <c r="S2750" s="39">
        <f>IF(L2750&lt;&gt;1,"",IF(N2750=1,"",IF(IF(O2750&gt;0,INDEX('分け方の表'!$N$4:$N$53,O2750)&amp;"","")&lt;&gt;"",IF(INDEX('分け方の表'!$N$4:$N$53,O2750)="（数えない）","",INDEX('分け方の表'!$N$4:$N$53,O2750)&amp;""),IF(I2750&amp;""="1",IF((Q2750&lt;&gt;"")*(D2750&lt;0)*(IFERROR(INDEX('入力'!$E$30:$E$88,MATCH(Q2750,'入力'!$A$30:$A$88,0)),"")="貯める・増やす"),Q2750,""),IF(A2750&amp;""="0","",IF(Q2750&lt;&gt;"",Q2750,R2750))))))</f>
        <v/>
      </c>
      <c r="T2750" s="56">
        <f>IF(S2750="","",IF(IFERROR(INDEX('入力'!$E$30:$E$88,MATCH(S2750,'入力'!$A$30:$A$88,0)),"")="入るお金",D2750,-D2750))</f>
        <v/>
      </c>
      <c r="U2750" s="39">
        <f>IF(L2750="","",IF(L2750&lt;&gt;1,"見出しなど",IF(N2750=1,"重なり",IF(S2750="",IF(O2750&gt;0,"数えない（直した）",IF(I2750&amp;""="1","振替",IF(A2750&amp;""="0","計算対象外","数えない"))),IF(COUNTIFS('入力'!$A$30:$A$88,S2750)=0,"一覧にない費目",IF(O2750&gt;0,"直した",IF(S2750="未分類","未分類","OK")))))))</f>
        <v/>
      </c>
    </row>
    <row r="2751">
      <c r="A2751" s="40" t="n"/>
      <c r="B2751" s="34" t="n"/>
      <c r="C2751" s="35" t="n"/>
      <c r="D2751" s="36" t="n"/>
      <c r="E2751" s="35" t="n"/>
      <c r="F2751" s="35" t="n"/>
      <c r="G2751" s="35" t="n"/>
      <c r="H2751" s="35" t="n"/>
      <c r="I2751" s="40" t="n"/>
      <c r="J2751" s="35" t="n"/>
      <c r="L2751" s="39">
        <f>IF(B2751="","",IFERROR(YEAR(B2751)*0+D2751*0+1,0))</f>
        <v/>
      </c>
      <c r="M2751" s="55">
        <f>IF(L2751&lt;&gt;1,"",IF(O2751&gt;0,IF(INDEX('分け方の表'!$O$4:$O$53,O2751)&lt;&gt;"",DATE(YEAR(INDEX('分け方の表'!$O$4:$O$53,O2751)),MONTH(INDEX('分け方の表'!$O$4:$O$53,O2751)),1),DATE(YEAR(B2751),MONTH(B2751),1)),DATE(YEAR(B2751),MONTH(B2751),1)))</f>
        <v/>
      </c>
      <c r="N2751" s="39">
        <f>IF(L2751&lt;&gt;1,"",IF(J2751="",0,IF(COUNTIFS($J$4:J2751,J2751)&gt;1,1,0)))</f>
        <v/>
      </c>
      <c r="O2751" s="39">
        <f>IF(L2751&lt;&gt;1,"",IF(J2751="",0,IFERROR(MATCH(J2751,'分け方の表'!$M$4:$M$53,0),0)))</f>
        <v/>
      </c>
      <c r="P2751" s="39">
        <f>IF(L2751&lt;&gt;1,"",IF(SUMPRODUCT((COUNTIFS(C2751,"*"&amp;'分け方の表'!$F$4:$F$23&amp;"*")&gt;0)*('分け方の表'!$F$4:$F$23&lt;&gt;"")*'分け方の表'!$I$4:$I$23)=0,99,1+COUNTIFS('分け方の表'!$I$4:$I$23,"&gt;"&amp;SUMPRODUCT((COUNTIFS(C2751,"*"&amp;'分け方の表'!$F$4:$F$23&amp;"*")&gt;0)*('分け方の表'!$F$4:$F$23&lt;&gt;"")*'分け方の表'!$I$4:$I$23))))</f>
        <v/>
      </c>
      <c r="Q2751" s="39">
        <f>IF(L2751&lt;&gt;1,"",IF(P2751&gt;=99,"",INDEX('分け方の表'!$G$4:$G$23,P2751)&amp;""))</f>
        <v/>
      </c>
      <c r="R2751" s="39">
        <f>IF(L2751&lt;&gt;1,"",IF((F2751="収入")*(G2751="給与")*(E2751&lt;&gt;"")*(COUNTIFS('分け方の表'!$J$4:$J$13,E2751)&gt;0),INDEX('分け方の表'!$K$4:$K$13,MATCH(E2751,'分け方の表'!$J$4:$J$13,0))&amp;"",IFERROR(INDEX('分け方の表'!$C$4:$C$103,MATCH(F2751&amp;"|"&amp;G2751,'分け方の表'!$D$4:$D$103,0))&amp;"",IFERROR(INDEX('分け方の表'!$C$4:$C$103,MATCH(F2751&amp;"|（ほか全部）",'分け方の表'!$D$4:$D$103,0))&amp;"","未分類"))))</f>
        <v/>
      </c>
      <c r="S2751" s="39">
        <f>IF(L2751&lt;&gt;1,"",IF(N2751=1,"",IF(IF(O2751&gt;0,INDEX('分け方の表'!$N$4:$N$53,O2751)&amp;"","")&lt;&gt;"",IF(INDEX('分け方の表'!$N$4:$N$53,O2751)="（数えない）","",INDEX('分け方の表'!$N$4:$N$53,O2751)&amp;""),IF(I2751&amp;""="1",IF((Q2751&lt;&gt;"")*(D2751&lt;0)*(IFERROR(INDEX('入力'!$E$30:$E$88,MATCH(Q2751,'入力'!$A$30:$A$88,0)),"")="貯める・増やす"),Q2751,""),IF(A2751&amp;""="0","",IF(Q2751&lt;&gt;"",Q2751,R2751))))))</f>
        <v/>
      </c>
      <c r="T2751" s="56">
        <f>IF(S2751="","",IF(IFERROR(INDEX('入力'!$E$30:$E$88,MATCH(S2751,'入力'!$A$30:$A$88,0)),"")="入るお金",D2751,-D2751))</f>
        <v/>
      </c>
      <c r="U2751" s="39">
        <f>IF(L2751="","",IF(L2751&lt;&gt;1,"見出しなど",IF(N2751=1,"重なり",IF(S2751="",IF(O2751&gt;0,"数えない（直した）",IF(I2751&amp;""="1","振替",IF(A2751&amp;""="0","計算対象外","数えない"))),IF(COUNTIFS('入力'!$A$30:$A$88,S2751)=0,"一覧にない費目",IF(O2751&gt;0,"直した",IF(S2751="未分類","未分類","OK")))))))</f>
        <v/>
      </c>
    </row>
    <row r="2752">
      <c r="A2752" s="40" t="n"/>
      <c r="B2752" s="34" t="n"/>
      <c r="C2752" s="35" t="n"/>
      <c r="D2752" s="36" t="n"/>
      <c r="E2752" s="35" t="n"/>
      <c r="F2752" s="35" t="n"/>
      <c r="G2752" s="35" t="n"/>
      <c r="H2752" s="35" t="n"/>
      <c r="I2752" s="40" t="n"/>
      <c r="J2752" s="35" t="n"/>
      <c r="L2752" s="39">
        <f>IF(B2752="","",IFERROR(YEAR(B2752)*0+D2752*0+1,0))</f>
        <v/>
      </c>
      <c r="M2752" s="55">
        <f>IF(L2752&lt;&gt;1,"",IF(O2752&gt;0,IF(INDEX('分け方の表'!$O$4:$O$53,O2752)&lt;&gt;"",DATE(YEAR(INDEX('分け方の表'!$O$4:$O$53,O2752)),MONTH(INDEX('分け方の表'!$O$4:$O$53,O2752)),1),DATE(YEAR(B2752),MONTH(B2752),1)),DATE(YEAR(B2752),MONTH(B2752),1)))</f>
        <v/>
      </c>
      <c r="N2752" s="39">
        <f>IF(L2752&lt;&gt;1,"",IF(J2752="",0,IF(COUNTIFS($J$4:J2752,J2752)&gt;1,1,0)))</f>
        <v/>
      </c>
      <c r="O2752" s="39">
        <f>IF(L2752&lt;&gt;1,"",IF(J2752="",0,IFERROR(MATCH(J2752,'分け方の表'!$M$4:$M$53,0),0)))</f>
        <v/>
      </c>
      <c r="P2752" s="39">
        <f>IF(L2752&lt;&gt;1,"",IF(SUMPRODUCT((COUNTIFS(C2752,"*"&amp;'分け方の表'!$F$4:$F$23&amp;"*")&gt;0)*('分け方の表'!$F$4:$F$23&lt;&gt;"")*'分け方の表'!$I$4:$I$23)=0,99,1+COUNTIFS('分け方の表'!$I$4:$I$23,"&gt;"&amp;SUMPRODUCT((COUNTIFS(C2752,"*"&amp;'分け方の表'!$F$4:$F$23&amp;"*")&gt;0)*('分け方の表'!$F$4:$F$23&lt;&gt;"")*'分け方の表'!$I$4:$I$23))))</f>
        <v/>
      </c>
      <c r="Q2752" s="39">
        <f>IF(L2752&lt;&gt;1,"",IF(P2752&gt;=99,"",INDEX('分け方の表'!$G$4:$G$23,P2752)&amp;""))</f>
        <v/>
      </c>
      <c r="R2752" s="39">
        <f>IF(L2752&lt;&gt;1,"",IF((F2752="収入")*(G2752="給与")*(E2752&lt;&gt;"")*(COUNTIFS('分け方の表'!$J$4:$J$13,E2752)&gt;0),INDEX('分け方の表'!$K$4:$K$13,MATCH(E2752,'分け方の表'!$J$4:$J$13,0))&amp;"",IFERROR(INDEX('分け方の表'!$C$4:$C$103,MATCH(F2752&amp;"|"&amp;G2752,'分け方の表'!$D$4:$D$103,0))&amp;"",IFERROR(INDEX('分け方の表'!$C$4:$C$103,MATCH(F2752&amp;"|（ほか全部）",'分け方の表'!$D$4:$D$103,0))&amp;"","未分類"))))</f>
        <v/>
      </c>
      <c r="S2752" s="39">
        <f>IF(L2752&lt;&gt;1,"",IF(N2752=1,"",IF(IF(O2752&gt;0,INDEX('分け方の表'!$N$4:$N$53,O2752)&amp;"","")&lt;&gt;"",IF(INDEX('分け方の表'!$N$4:$N$53,O2752)="（数えない）","",INDEX('分け方の表'!$N$4:$N$53,O2752)&amp;""),IF(I2752&amp;""="1",IF((Q2752&lt;&gt;"")*(D2752&lt;0)*(IFERROR(INDEX('入力'!$E$30:$E$88,MATCH(Q2752,'入力'!$A$30:$A$88,0)),"")="貯める・増やす"),Q2752,""),IF(A2752&amp;""="0","",IF(Q2752&lt;&gt;"",Q2752,R2752))))))</f>
        <v/>
      </c>
      <c r="T2752" s="56">
        <f>IF(S2752="","",IF(IFERROR(INDEX('入力'!$E$30:$E$88,MATCH(S2752,'入力'!$A$30:$A$88,0)),"")="入るお金",D2752,-D2752))</f>
        <v/>
      </c>
      <c r="U2752" s="39">
        <f>IF(L2752="","",IF(L2752&lt;&gt;1,"見出しなど",IF(N2752=1,"重なり",IF(S2752="",IF(O2752&gt;0,"数えない（直した）",IF(I2752&amp;""="1","振替",IF(A2752&amp;""="0","計算対象外","数えない"))),IF(COUNTIFS('入力'!$A$30:$A$88,S2752)=0,"一覧にない費目",IF(O2752&gt;0,"直した",IF(S2752="未分類","未分類","OK")))))))</f>
        <v/>
      </c>
    </row>
    <row r="2753">
      <c r="A2753" s="40" t="n"/>
      <c r="B2753" s="34" t="n"/>
      <c r="C2753" s="35" t="n"/>
      <c r="D2753" s="36" t="n"/>
      <c r="E2753" s="35" t="n"/>
      <c r="F2753" s="35" t="n"/>
      <c r="G2753" s="35" t="n"/>
      <c r="H2753" s="35" t="n"/>
      <c r="I2753" s="40" t="n"/>
      <c r="J2753" s="35" t="n"/>
      <c r="L2753" s="39">
        <f>IF(B2753="","",IFERROR(YEAR(B2753)*0+D2753*0+1,0))</f>
        <v/>
      </c>
      <c r="M2753" s="55">
        <f>IF(L2753&lt;&gt;1,"",IF(O2753&gt;0,IF(INDEX('分け方の表'!$O$4:$O$53,O2753)&lt;&gt;"",DATE(YEAR(INDEX('分け方の表'!$O$4:$O$53,O2753)),MONTH(INDEX('分け方の表'!$O$4:$O$53,O2753)),1),DATE(YEAR(B2753),MONTH(B2753),1)),DATE(YEAR(B2753),MONTH(B2753),1)))</f>
        <v/>
      </c>
      <c r="N2753" s="39">
        <f>IF(L2753&lt;&gt;1,"",IF(J2753="",0,IF(COUNTIFS($J$4:J2753,J2753)&gt;1,1,0)))</f>
        <v/>
      </c>
      <c r="O2753" s="39">
        <f>IF(L2753&lt;&gt;1,"",IF(J2753="",0,IFERROR(MATCH(J2753,'分け方の表'!$M$4:$M$53,0),0)))</f>
        <v/>
      </c>
      <c r="P2753" s="39">
        <f>IF(L2753&lt;&gt;1,"",IF(SUMPRODUCT((COUNTIFS(C2753,"*"&amp;'分け方の表'!$F$4:$F$23&amp;"*")&gt;0)*('分け方の表'!$F$4:$F$23&lt;&gt;"")*'分け方の表'!$I$4:$I$23)=0,99,1+COUNTIFS('分け方の表'!$I$4:$I$23,"&gt;"&amp;SUMPRODUCT((COUNTIFS(C2753,"*"&amp;'分け方の表'!$F$4:$F$23&amp;"*")&gt;0)*('分け方の表'!$F$4:$F$23&lt;&gt;"")*'分け方の表'!$I$4:$I$23))))</f>
        <v/>
      </c>
      <c r="Q2753" s="39">
        <f>IF(L2753&lt;&gt;1,"",IF(P2753&gt;=99,"",INDEX('分け方の表'!$G$4:$G$23,P2753)&amp;""))</f>
        <v/>
      </c>
      <c r="R2753" s="39">
        <f>IF(L2753&lt;&gt;1,"",IF((F2753="収入")*(G2753="給与")*(E2753&lt;&gt;"")*(COUNTIFS('分け方の表'!$J$4:$J$13,E2753)&gt;0),INDEX('分け方の表'!$K$4:$K$13,MATCH(E2753,'分け方の表'!$J$4:$J$13,0))&amp;"",IFERROR(INDEX('分け方の表'!$C$4:$C$103,MATCH(F2753&amp;"|"&amp;G2753,'分け方の表'!$D$4:$D$103,0))&amp;"",IFERROR(INDEX('分け方の表'!$C$4:$C$103,MATCH(F2753&amp;"|（ほか全部）",'分け方の表'!$D$4:$D$103,0))&amp;"","未分類"))))</f>
        <v/>
      </c>
      <c r="S2753" s="39">
        <f>IF(L2753&lt;&gt;1,"",IF(N2753=1,"",IF(IF(O2753&gt;0,INDEX('分け方の表'!$N$4:$N$53,O2753)&amp;"","")&lt;&gt;"",IF(INDEX('分け方の表'!$N$4:$N$53,O2753)="（数えない）","",INDEX('分け方の表'!$N$4:$N$53,O2753)&amp;""),IF(I2753&amp;""="1",IF((Q2753&lt;&gt;"")*(D2753&lt;0)*(IFERROR(INDEX('入力'!$E$30:$E$88,MATCH(Q2753,'入力'!$A$30:$A$88,0)),"")="貯める・増やす"),Q2753,""),IF(A2753&amp;""="0","",IF(Q2753&lt;&gt;"",Q2753,R2753))))))</f>
        <v/>
      </c>
      <c r="T2753" s="56">
        <f>IF(S2753="","",IF(IFERROR(INDEX('入力'!$E$30:$E$88,MATCH(S2753,'入力'!$A$30:$A$88,0)),"")="入るお金",D2753,-D2753))</f>
        <v/>
      </c>
      <c r="U2753" s="39">
        <f>IF(L2753="","",IF(L2753&lt;&gt;1,"見出しなど",IF(N2753=1,"重なり",IF(S2753="",IF(O2753&gt;0,"数えない（直した）",IF(I2753&amp;""="1","振替",IF(A2753&amp;""="0","計算対象外","数えない"))),IF(COUNTIFS('入力'!$A$30:$A$88,S2753)=0,"一覧にない費目",IF(O2753&gt;0,"直した",IF(S2753="未分類","未分類","OK")))))))</f>
        <v/>
      </c>
    </row>
    <row r="2754">
      <c r="A2754" s="40" t="n"/>
      <c r="B2754" s="34" t="n"/>
      <c r="C2754" s="35" t="n"/>
      <c r="D2754" s="36" t="n"/>
      <c r="E2754" s="35" t="n"/>
      <c r="F2754" s="35" t="n"/>
      <c r="G2754" s="35" t="n"/>
      <c r="H2754" s="35" t="n"/>
      <c r="I2754" s="40" t="n"/>
      <c r="J2754" s="35" t="n"/>
      <c r="L2754" s="39">
        <f>IF(B2754="","",IFERROR(YEAR(B2754)*0+D2754*0+1,0))</f>
        <v/>
      </c>
      <c r="M2754" s="55">
        <f>IF(L2754&lt;&gt;1,"",IF(O2754&gt;0,IF(INDEX('分け方の表'!$O$4:$O$53,O2754)&lt;&gt;"",DATE(YEAR(INDEX('分け方の表'!$O$4:$O$53,O2754)),MONTH(INDEX('分け方の表'!$O$4:$O$53,O2754)),1),DATE(YEAR(B2754),MONTH(B2754),1)),DATE(YEAR(B2754),MONTH(B2754),1)))</f>
        <v/>
      </c>
      <c r="N2754" s="39">
        <f>IF(L2754&lt;&gt;1,"",IF(J2754="",0,IF(COUNTIFS($J$4:J2754,J2754)&gt;1,1,0)))</f>
        <v/>
      </c>
      <c r="O2754" s="39">
        <f>IF(L2754&lt;&gt;1,"",IF(J2754="",0,IFERROR(MATCH(J2754,'分け方の表'!$M$4:$M$53,0),0)))</f>
        <v/>
      </c>
      <c r="P2754" s="39">
        <f>IF(L2754&lt;&gt;1,"",IF(SUMPRODUCT((COUNTIFS(C2754,"*"&amp;'分け方の表'!$F$4:$F$23&amp;"*")&gt;0)*('分け方の表'!$F$4:$F$23&lt;&gt;"")*'分け方の表'!$I$4:$I$23)=0,99,1+COUNTIFS('分け方の表'!$I$4:$I$23,"&gt;"&amp;SUMPRODUCT((COUNTIFS(C2754,"*"&amp;'分け方の表'!$F$4:$F$23&amp;"*")&gt;0)*('分け方の表'!$F$4:$F$23&lt;&gt;"")*'分け方の表'!$I$4:$I$23))))</f>
        <v/>
      </c>
      <c r="Q2754" s="39">
        <f>IF(L2754&lt;&gt;1,"",IF(P2754&gt;=99,"",INDEX('分け方の表'!$G$4:$G$23,P2754)&amp;""))</f>
        <v/>
      </c>
      <c r="R2754" s="39">
        <f>IF(L2754&lt;&gt;1,"",IF((F2754="収入")*(G2754="給与")*(E2754&lt;&gt;"")*(COUNTIFS('分け方の表'!$J$4:$J$13,E2754)&gt;0),INDEX('分け方の表'!$K$4:$K$13,MATCH(E2754,'分け方の表'!$J$4:$J$13,0))&amp;"",IFERROR(INDEX('分け方の表'!$C$4:$C$103,MATCH(F2754&amp;"|"&amp;G2754,'分け方の表'!$D$4:$D$103,0))&amp;"",IFERROR(INDEX('分け方の表'!$C$4:$C$103,MATCH(F2754&amp;"|（ほか全部）",'分け方の表'!$D$4:$D$103,0))&amp;"","未分類"))))</f>
        <v/>
      </c>
      <c r="S2754" s="39">
        <f>IF(L2754&lt;&gt;1,"",IF(N2754=1,"",IF(IF(O2754&gt;0,INDEX('分け方の表'!$N$4:$N$53,O2754)&amp;"","")&lt;&gt;"",IF(INDEX('分け方の表'!$N$4:$N$53,O2754)="（数えない）","",INDEX('分け方の表'!$N$4:$N$53,O2754)&amp;""),IF(I2754&amp;""="1",IF((Q2754&lt;&gt;"")*(D2754&lt;0)*(IFERROR(INDEX('入力'!$E$30:$E$88,MATCH(Q2754,'入力'!$A$30:$A$88,0)),"")="貯める・増やす"),Q2754,""),IF(A2754&amp;""="0","",IF(Q2754&lt;&gt;"",Q2754,R2754))))))</f>
        <v/>
      </c>
      <c r="T2754" s="56">
        <f>IF(S2754="","",IF(IFERROR(INDEX('入力'!$E$30:$E$88,MATCH(S2754,'入力'!$A$30:$A$88,0)),"")="入るお金",D2754,-D2754))</f>
        <v/>
      </c>
      <c r="U2754" s="39">
        <f>IF(L2754="","",IF(L2754&lt;&gt;1,"見出しなど",IF(N2754=1,"重なり",IF(S2754="",IF(O2754&gt;0,"数えない（直した）",IF(I2754&amp;""="1","振替",IF(A2754&amp;""="0","計算対象外","数えない"))),IF(COUNTIFS('入力'!$A$30:$A$88,S2754)=0,"一覧にない費目",IF(O2754&gt;0,"直した",IF(S2754="未分類","未分類","OK")))))))</f>
        <v/>
      </c>
    </row>
    <row r="2755">
      <c r="A2755" s="40" t="n"/>
      <c r="B2755" s="34" t="n"/>
      <c r="C2755" s="35" t="n"/>
      <c r="D2755" s="36" t="n"/>
      <c r="E2755" s="35" t="n"/>
      <c r="F2755" s="35" t="n"/>
      <c r="G2755" s="35" t="n"/>
      <c r="H2755" s="35" t="n"/>
      <c r="I2755" s="40" t="n"/>
      <c r="J2755" s="35" t="n"/>
      <c r="L2755" s="39">
        <f>IF(B2755="","",IFERROR(YEAR(B2755)*0+D2755*0+1,0))</f>
        <v/>
      </c>
      <c r="M2755" s="55">
        <f>IF(L2755&lt;&gt;1,"",IF(O2755&gt;0,IF(INDEX('分け方の表'!$O$4:$O$53,O2755)&lt;&gt;"",DATE(YEAR(INDEX('分け方の表'!$O$4:$O$53,O2755)),MONTH(INDEX('分け方の表'!$O$4:$O$53,O2755)),1),DATE(YEAR(B2755),MONTH(B2755),1)),DATE(YEAR(B2755),MONTH(B2755),1)))</f>
        <v/>
      </c>
      <c r="N2755" s="39">
        <f>IF(L2755&lt;&gt;1,"",IF(J2755="",0,IF(COUNTIFS($J$4:J2755,J2755)&gt;1,1,0)))</f>
        <v/>
      </c>
      <c r="O2755" s="39">
        <f>IF(L2755&lt;&gt;1,"",IF(J2755="",0,IFERROR(MATCH(J2755,'分け方の表'!$M$4:$M$53,0),0)))</f>
        <v/>
      </c>
      <c r="P2755" s="39">
        <f>IF(L2755&lt;&gt;1,"",IF(SUMPRODUCT((COUNTIFS(C2755,"*"&amp;'分け方の表'!$F$4:$F$23&amp;"*")&gt;0)*('分け方の表'!$F$4:$F$23&lt;&gt;"")*'分け方の表'!$I$4:$I$23)=0,99,1+COUNTIFS('分け方の表'!$I$4:$I$23,"&gt;"&amp;SUMPRODUCT((COUNTIFS(C2755,"*"&amp;'分け方の表'!$F$4:$F$23&amp;"*")&gt;0)*('分け方の表'!$F$4:$F$23&lt;&gt;"")*'分け方の表'!$I$4:$I$23))))</f>
        <v/>
      </c>
      <c r="Q2755" s="39">
        <f>IF(L2755&lt;&gt;1,"",IF(P2755&gt;=99,"",INDEX('分け方の表'!$G$4:$G$23,P2755)&amp;""))</f>
        <v/>
      </c>
      <c r="R2755" s="39">
        <f>IF(L2755&lt;&gt;1,"",IF((F2755="収入")*(G2755="給与")*(E2755&lt;&gt;"")*(COUNTIFS('分け方の表'!$J$4:$J$13,E2755)&gt;0),INDEX('分け方の表'!$K$4:$K$13,MATCH(E2755,'分け方の表'!$J$4:$J$13,0))&amp;"",IFERROR(INDEX('分け方の表'!$C$4:$C$103,MATCH(F2755&amp;"|"&amp;G2755,'分け方の表'!$D$4:$D$103,0))&amp;"",IFERROR(INDEX('分け方の表'!$C$4:$C$103,MATCH(F2755&amp;"|（ほか全部）",'分け方の表'!$D$4:$D$103,0))&amp;"","未分類"))))</f>
        <v/>
      </c>
      <c r="S2755" s="39">
        <f>IF(L2755&lt;&gt;1,"",IF(N2755=1,"",IF(IF(O2755&gt;0,INDEX('分け方の表'!$N$4:$N$53,O2755)&amp;"","")&lt;&gt;"",IF(INDEX('分け方の表'!$N$4:$N$53,O2755)="（数えない）","",INDEX('分け方の表'!$N$4:$N$53,O2755)&amp;""),IF(I2755&amp;""="1",IF((Q2755&lt;&gt;"")*(D2755&lt;0)*(IFERROR(INDEX('入力'!$E$30:$E$88,MATCH(Q2755,'入力'!$A$30:$A$88,0)),"")="貯める・増やす"),Q2755,""),IF(A2755&amp;""="0","",IF(Q2755&lt;&gt;"",Q2755,R2755))))))</f>
        <v/>
      </c>
      <c r="T2755" s="56">
        <f>IF(S2755="","",IF(IFERROR(INDEX('入力'!$E$30:$E$88,MATCH(S2755,'入力'!$A$30:$A$88,0)),"")="入るお金",D2755,-D2755))</f>
        <v/>
      </c>
      <c r="U2755" s="39">
        <f>IF(L2755="","",IF(L2755&lt;&gt;1,"見出しなど",IF(N2755=1,"重なり",IF(S2755="",IF(O2755&gt;0,"数えない（直した）",IF(I2755&amp;""="1","振替",IF(A2755&amp;""="0","計算対象外","数えない"))),IF(COUNTIFS('入力'!$A$30:$A$88,S2755)=0,"一覧にない費目",IF(O2755&gt;0,"直した",IF(S2755="未分類","未分類","OK")))))))</f>
        <v/>
      </c>
    </row>
    <row r="2756">
      <c r="A2756" s="40" t="n"/>
      <c r="B2756" s="34" t="n"/>
      <c r="C2756" s="35" t="n"/>
      <c r="D2756" s="36" t="n"/>
      <c r="E2756" s="35" t="n"/>
      <c r="F2756" s="35" t="n"/>
      <c r="G2756" s="35" t="n"/>
      <c r="H2756" s="35" t="n"/>
      <c r="I2756" s="40" t="n"/>
      <c r="J2756" s="35" t="n"/>
      <c r="L2756" s="39">
        <f>IF(B2756="","",IFERROR(YEAR(B2756)*0+D2756*0+1,0))</f>
        <v/>
      </c>
      <c r="M2756" s="55">
        <f>IF(L2756&lt;&gt;1,"",IF(O2756&gt;0,IF(INDEX('分け方の表'!$O$4:$O$53,O2756)&lt;&gt;"",DATE(YEAR(INDEX('分け方の表'!$O$4:$O$53,O2756)),MONTH(INDEX('分け方の表'!$O$4:$O$53,O2756)),1),DATE(YEAR(B2756),MONTH(B2756),1)),DATE(YEAR(B2756),MONTH(B2756),1)))</f>
        <v/>
      </c>
      <c r="N2756" s="39">
        <f>IF(L2756&lt;&gt;1,"",IF(J2756="",0,IF(COUNTIFS($J$4:J2756,J2756)&gt;1,1,0)))</f>
        <v/>
      </c>
      <c r="O2756" s="39">
        <f>IF(L2756&lt;&gt;1,"",IF(J2756="",0,IFERROR(MATCH(J2756,'分け方の表'!$M$4:$M$53,0),0)))</f>
        <v/>
      </c>
      <c r="P2756" s="39">
        <f>IF(L2756&lt;&gt;1,"",IF(SUMPRODUCT((COUNTIFS(C2756,"*"&amp;'分け方の表'!$F$4:$F$23&amp;"*")&gt;0)*('分け方の表'!$F$4:$F$23&lt;&gt;"")*'分け方の表'!$I$4:$I$23)=0,99,1+COUNTIFS('分け方の表'!$I$4:$I$23,"&gt;"&amp;SUMPRODUCT((COUNTIFS(C2756,"*"&amp;'分け方の表'!$F$4:$F$23&amp;"*")&gt;0)*('分け方の表'!$F$4:$F$23&lt;&gt;"")*'分け方の表'!$I$4:$I$23))))</f>
        <v/>
      </c>
      <c r="Q2756" s="39">
        <f>IF(L2756&lt;&gt;1,"",IF(P2756&gt;=99,"",INDEX('分け方の表'!$G$4:$G$23,P2756)&amp;""))</f>
        <v/>
      </c>
      <c r="R2756" s="39">
        <f>IF(L2756&lt;&gt;1,"",IF((F2756="収入")*(G2756="給与")*(E2756&lt;&gt;"")*(COUNTIFS('分け方の表'!$J$4:$J$13,E2756)&gt;0),INDEX('分け方の表'!$K$4:$K$13,MATCH(E2756,'分け方の表'!$J$4:$J$13,0))&amp;"",IFERROR(INDEX('分け方の表'!$C$4:$C$103,MATCH(F2756&amp;"|"&amp;G2756,'分け方の表'!$D$4:$D$103,0))&amp;"",IFERROR(INDEX('分け方の表'!$C$4:$C$103,MATCH(F2756&amp;"|（ほか全部）",'分け方の表'!$D$4:$D$103,0))&amp;"","未分類"))))</f>
        <v/>
      </c>
      <c r="S2756" s="39">
        <f>IF(L2756&lt;&gt;1,"",IF(N2756=1,"",IF(IF(O2756&gt;0,INDEX('分け方の表'!$N$4:$N$53,O2756)&amp;"","")&lt;&gt;"",IF(INDEX('分け方の表'!$N$4:$N$53,O2756)="（数えない）","",INDEX('分け方の表'!$N$4:$N$53,O2756)&amp;""),IF(I2756&amp;""="1",IF((Q2756&lt;&gt;"")*(D2756&lt;0)*(IFERROR(INDEX('入力'!$E$30:$E$88,MATCH(Q2756,'入力'!$A$30:$A$88,0)),"")="貯める・増やす"),Q2756,""),IF(A2756&amp;""="0","",IF(Q2756&lt;&gt;"",Q2756,R2756))))))</f>
        <v/>
      </c>
      <c r="T2756" s="56">
        <f>IF(S2756="","",IF(IFERROR(INDEX('入力'!$E$30:$E$88,MATCH(S2756,'入力'!$A$30:$A$88,0)),"")="入るお金",D2756,-D2756))</f>
        <v/>
      </c>
      <c r="U2756" s="39">
        <f>IF(L2756="","",IF(L2756&lt;&gt;1,"見出しなど",IF(N2756=1,"重なり",IF(S2756="",IF(O2756&gt;0,"数えない（直した）",IF(I2756&amp;""="1","振替",IF(A2756&amp;""="0","計算対象外","数えない"))),IF(COUNTIFS('入力'!$A$30:$A$88,S2756)=0,"一覧にない費目",IF(O2756&gt;0,"直した",IF(S2756="未分類","未分類","OK")))))))</f>
        <v/>
      </c>
    </row>
    <row r="2757">
      <c r="A2757" s="40" t="n"/>
      <c r="B2757" s="34" t="n"/>
      <c r="C2757" s="35" t="n"/>
      <c r="D2757" s="36" t="n"/>
      <c r="E2757" s="35" t="n"/>
      <c r="F2757" s="35" t="n"/>
      <c r="G2757" s="35" t="n"/>
      <c r="H2757" s="35" t="n"/>
      <c r="I2757" s="40" t="n"/>
      <c r="J2757" s="35" t="n"/>
      <c r="L2757" s="39">
        <f>IF(B2757="","",IFERROR(YEAR(B2757)*0+D2757*0+1,0))</f>
        <v/>
      </c>
      <c r="M2757" s="55">
        <f>IF(L2757&lt;&gt;1,"",IF(O2757&gt;0,IF(INDEX('分け方の表'!$O$4:$O$53,O2757)&lt;&gt;"",DATE(YEAR(INDEX('分け方の表'!$O$4:$O$53,O2757)),MONTH(INDEX('分け方の表'!$O$4:$O$53,O2757)),1),DATE(YEAR(B2757),MONTH(B2757),1)),DATE(YEAR(B2757),MONTH(B2757),1)))</f>
        <v/>
      </c>
      <c r="N2757" s="39">
        <f>IF(L2757&lt;&gt;1,"",IF(J2757="",0,IF(COUNTIFS($J$4:J2757,J2757)&gt;1,1,0)))</f>
        <v/>
      </c>
      <c r="O2757" s="39">
        <f>IF(L2757&lt;&gt;1,"",IF(J2757="",0,IFERROR(MATCH(J2757,'分け方の表'!$M$4:$M$53,0),0)))</f>
        <v/>
      </c>
      <c r="P2757" s="39">
        <f>IF(L2757&lt;&gt;1,"",IF(SUMPRODUCT((COUNTIFS(C2757,"*"&amp;'分け方の表'!$F$4:$F$23&amp;"*")&gt;0)*('分け方の表'!$F$4:$F$23&lt;&gt;"")*'分け方の表'!$I$4:$I$23)=0,99,1+COUNTIFS('分け方の表'!$I$4:$I$23,"&gt;"&amp;SUMPRODUCT((COUNTIFS(C2757,"*"&amp;'分け方の表'!$F$4:$F$23&amp;"*")&gt;0)*('分け方の表'!$F$4:$F$23&lt;&gt;"")*'分け方の表'!$I$4:$I$23))))</f>
        <v/>
      </c>
      <c r="Q2757" s="39">
        <f>IF(L2757&lt;&gt;1,"",IF(P2757&gt;=99,"",INDEX('分け方の表'!$G$4:$G$23,P2757)&amp;""))</f>
        <v/>
      </c>
      <c r="R2757" s="39">
        <f>IF(L2757&lt;&gt;1,"",IF((F2757="収入")*(G2757="給与")*(E2757&lt;&gt;"")*(COUNTIFS('分け方の表'!$J$4:$J$13,E2757)&gt;0),INDEX('分け方の表'!$K$4:$K$13,MATCH(E2757,'分け方の表'!$J$4:$J$13,0))&amp;"",IFERROR(INDEX('分け方の表'!$C$4:$C$103,MATCH(F2757&amp;"|"&amp;G2757,'分け方の表'!$D$4:$D$103,0))&amp;"",IFERROR(INDEX('分け方の表'!$C$4:$C$103,MATCH(F2757&amp;"|（ほか全部）",'分け方の表'!$D$4:$D$103,0))&amp;"","未分類"))))</f>
        <v/>
      </c>
      <c r="S2757" s="39">
        <f>IF(L2757&lt;&gt;1,"",IF(N2757=1,"",IF(IF(O2757&gt;0,INDEX('分け方の表'!$N$4:$N$53,O2757)&amp;"","")&lt;&gt;"",IF(INDEX('分け方の表'!$N$4:$N$53,O2757)="（数えない）","",INDEX('分け方の表'!$N$4:$N$53,O2757)&amp;""),IF(I2757&amp;""="1",IF((Q2757&lt;&gt;"")*(D2757&lt;0)*(IFERROR(INDEX('入力'!$E$30:$E$88,MATCH(Q2757,'入力'!$A$30:$A$88,0)),"")="貯める・増やす"),Q2757,""),IF(A2757&amp;""="0","",IF(Q2757&lt;&gt;"",Q2757,R2757))))))</f>
        <v/>
      </c>
      <c r="T2757" s="56">
        <f>IF(S2757="","",IF(IFERROR(INDEX('入力'!$E$30:$E$88,MATCH(S2757,'入力'!$A$30:$A$88,0)),"")="入るお金",D2757,-D2757))</f>
        <v/>
      </c>
      <c r="U2757" s="39">
        <f>IF(L2757="","",IF(L2757&lt;&gt;1,"見出しなど",IF(N2757=1,"重なり",IF(S2757="",IF(O2757&gt;0,"数えない（直した）",IF(I2757&amp;""="1","振替",IF(A2757&amp;""="0","計算対象外","数えない"))),IF(COUNTIFS('入力'!$A$30:$A$88,S2757)=0,"一覧にない費目",IF(O2757&gt;0,"直した",IF(S2757="未分類","未分類","OK")))))))</f>
        <v/>
      </c>
    </row>
    <row r="2758">
      <c r="A2758" s="40" t="n"/>
      <c r="B2758" s="34" t="n"/>
      <c r="C2758" s="35" t="n"/>
      <c r="D2758" s="36" t="n"/>
      <c r="E2758" s="35" t="n"/>
      <c r="F2758" s="35" t="n"/>
      <c r="G2758" s="35" t="n"/>
      <c r="H2758" s="35" t="n"/>
      <c r="I2758" s="40" t="n"/>
      <c r="J2758" s="35" t="n"/>
      <c r="L2758" s="39">
        <f>IF(B2758="","",IFERROR(YEAR(B2758)*0+D2758*0+1,0))</f>
        <v/>
      </c>
      <c r="M2758" s="55">
        <f>IF(L2758&lt;&gt;1,"",IF(O2758&gt;0,IF(INDEX('分け方の表'!$O$4:$O$53,O2758)&lt;&gt;"",DATE(YEAR(INDEX('分け方の表'!$O$4:$O$53,O2758)),MONTH(INDEX('分け方の表'!$O$4:$O$53,O2758)),1),DATE(YEAR(B2758),MONTH(B2758),1)),DATE(YEAR(B2758),MONTH(B2758),1)))</f>
        <v/>
      </c>
      <c r="N2758" s="39">
        <f>IF(L2758&lt;&gt;1,"",IF(J2758="",0,IF(COUNTIFS($J$4:J2758,J2758)&gt;1,1,0)))</f>
        <v/>
      </c>
      <c r="O2758" s="39">
        <f>IF(L2758&lt;&gt;1,"",IF(J2758="",0,IFERROR(MATCH(J2758,'分け方の表'!$M$4:$M$53,0),0)))</f>
        <v/>
      </c>
      <c r="P2758" s="39">
        <f>IF(L2758&lt;&gt;1,"",IF(SUMPRODUCT((COUNTIFS(C2758,"*"&amp;'分け方の表'!$F$4:$F$23&amp;"*")&gt;0)*('分け方の表'!$F$4:$F$23&lt;&gt;"")*'分け方の表'!$I$4:$I$23)=0,99,1+COUNTIFS('分け方の表'!$I$4:$I$23,"&gt;"&amp;SUMPRODUCT((COUNTIFS(C2758,"*"&amp;'分け方の表'!$F$4:$F$23&amp;"*")&gt;0)*('分け方の表'!$F$4:$F$23&lt;&gt;"")*'分け方の表'!$I$4:$I$23))))</f>
        <v/>
      </c>
      <c r="Q2758" s="39">
        <f>IF(L2758&lt;&gt;1,"",IF(P2758&gt;=99,"",INDEX('分け方の表'!$G$4:$G$23,P2758)&amp;""))</f>
        <v/>
      </c>
      <c r="R2758" s="39">
        <f>IF(L2758&lt;&gt;1,"",IF((F2758="収入")*(G2758="給与")*(E2758&lt;&gt;"")*(COUNTIFS('分け方の表'!$J$4:$J$13,E2758)&gt;0),INDEX('分け方の表'!$K$4:$K$13,MATCH(E2758,'分け方の表'!$J$4:$J$13,0))&amp;"",IFERROR(INDEX('分け方の表'!$C$4:$C$103,MATCH(F2758&amp;"|"&amp;G2758,'分け方の表'!$D$4:$D$103,0))&amp;"",IFERROR(INDEX('分け方の表'!$C$4:$C$103,MATCH(F2758&amp;"|（ほか全部）",'分け方の表'!$D$4:$D$103,0))&amp;"","未分類"))))</f>
        <v/>
      </c>
      <c r="S2758" s="39">
        <f>IF(L2758&lt;&gt;1,"",IF(N2758=1,"",IF(IF(O2758&gt;0,INDEX('分け方の表'!$N$4:$N$53,O2758)&amp;"","")&lt;&gt;"",IF(INDEX('分け方の表'!$N$4:$N$53,O2758)="（数えない）","",INDEX('分け方の表'!$N$4:$N$53,O2758)&amp;""),IF(I2758&amp;""="1",IF((Q2758&lt;&gt;"")*(D2758&lt;0)*(IFERROR(INDEX('入力'!$E$30:$E$88,MATCH(Q2758,'入力'!$A$30:$A$88,0)),"")="貯める・増やす"),Q2758,""),IF(A2758&amp;""="0","",IF(Q2758&lt;&gt;"",Q2758,R2758))))))</f>
        <v/>
      </c>
      <c r="T2758" s="56">
        <f>IF(S2758="","",IF(IFERROR(INDEX('入力'!$E$30:$E$88,MATCH(S2758,'入力'!$A$30:$A$88,0)),"")="入るお金",D2758,-D2758))</f>
        <v/>
      </c>
      <c r="U2758" s="39">
        <f>IF(L2758="","",IF(L2758&lt;&gt;1,"見出しなど",IF(N2758=1,"重なり",IF(S2758="",IF(O2758&gt;0,"数えない（直した）",IF(I2758&amp;""="1","振替",IF(A2758&amp;""="0","計算対象外","数えない"))),IF(COUNTIFS('入力'!$A$30:$A$88,S2758)=0,"一覧にない費目",IF(O2758&gt;0,"直した",IF(S2758="未分類","未分類","OK")))))))</f>
        <v/>
      </c>
    </row>
    <row r="2759">
      <c r="A2759" s="40" t="n"/>
      <c r="B2759" s="34" t="n"/>
      <c r="C2759" s="35" t="n"/>
      <c r="D2759" s="36" t="n"/>
      <c r="E2759" s="35" t="n"/>
      <c r="F2759" s="35" t="n"/>
      <c r="G2759" s="35" t="n"/>
      <c r="H2759" s="35" t="n"/>
      <c r="I2759" s="40" t="n"/>
      <c r="J2759" s="35" t="n"/>
      <c r="L2759" s="39">
        <f>IF(B2759="","",IFERROR(YEAR(B2759)*0+D2759*0+1,0))</f>
        <v/>
      </c>
      <c r="M2759" s="55">
        <f>IF(L2759&lt;&gt;1,"",IF(O2759&gt;0,IF(INDEX('分け方の表'!$O$4:$O$53,O2759)&lt;&gt;"",DATE(YEAR(INDEX('分け方の表'!$O$4:$O$53,O2759)),MONTH(INDEX('分け方の表'!$O$4:$O$53,O2759)),1),DATE(YEAR(B2759),MONTH(B2759),1)),DATE(YEAR(B2759),MONTH(B2759),1)))</f>
        <v/>
      </c>
      <c r="N2759" s="39">
        <f>IF(L2759&lt;&gt;1,"",IF(J2759="",0,IF(COUNTIFS($J$4:J2759,J2759)&gt;1,1,0)))</f>
        <v/>
      </c>
      <c r="O2759" s="39">
        <f>IF(L2759&lt;&gt;1,"",IF(J2759="",0,IFERROR(MATCH(J2759,'分け方の表'!$M$4:$M$53,0),0)))</f>
        <v/>
      </c>
      <c r="P2759" s="39">
        <f>IF(L2759&lt;&gt;1,"",IF(SUMPRODUCT((COUNTIFS(C2759,"*"&amp;'分け方の表'!$F$4:$F$23&amp;"*")&gt;0)*('分け方の表'!$F$4:$F$23&lt;&gt;"")*'分け方の表'!$I$4:$I$23)=0,99,1+COUNTIFS('分け方の表'!$I$4:$I$23,"&gt;"&amp;SUMPRODUCT((COUNTIFS(C2759,"*"&amp;'分け方の表'!$F$4:$F$23&amp;"*")&gt;0)*('分け方の表'!$F$4:$F$23&lt;&gt;"")*'分け方の表'!$I$4:$I$23))))</f>
        <v/>
      </c>
      <c r="Q2759" s="39">
        <f>IF(L2759&lt;&gt;1,"",IF(P2759&gt;=99,"",INDEX('分け方の表'!$G$4:$G$23,P2759)&amp;""))</f>
        <v/>
      </c>
      <c r="R2759" s="39">
        <f>IF(L2759&lt;&gt;1,"",IF((F2759="収入")*(G2759="給与")*(E2759&lt;&gt;"")*(COUNTIFS('分け方の表'!$J$4:$J$13,E2759)&gt;0),INDEX('分け方の表'!$K$4:$K$13,MATCH(E2759,'分け方の表'!$J$4:$J$13,0))&amp;"",IFERROR(INDEX('分け方の表'!$C$4:$C$103,MATCH(F2759&amp;"|"&amp;G2759,'分け方の表'!$D$4:$D$103,0))&amp;"",IFERROR(INDEX('分け方の表'!$C$4:$C$103,MATCH(F2759&amp;"|（ほか全部）",'分け方の表'!$D$4:$D$103,0))&amp;"","未分類"))))</f>
        <v/>
      </c>
      <c r="S2759" s="39">
        <f>IF(L2759&lt;&gt;1,"",IF(N2759=1,"",IF(IF(O2759&gt;0,INDEX('分け方の表'!$N$4:$N$53,O2759)&amp;"","")&lt;&gt;"",IF(INDEX('分け方の表'!$N$4:$N$53,O2759)="（数えない）","",INDEX('分け方の表'!$N$4:$N$53,O2759)&amp;""),IF(I2759&amp;""="1",IF((Q2759&lt;&gt;"")*(D2759&lt;0)*(IFERROR(INDEX('入力'!$E$30:$E$88,MATCH(Q2759,'入力'!$A$30:$A$88,0)),"")="貯める・増やす"),Q2759,""),IF(A2759&amp;""="0","",IF(Q2759&lt;&gt;"",Q2759,R2759))))))</f>
        <v/>
      </c>
      <c r="T2759" s="56">
        <f>IF(S2759="","",IF(IFERROR(INDEX('入力'!$E$30:$E$88,MATCH(S2759,'入力'!$A$30:$A$88,0)),"")="入るお金",D2759,-D2759))</f>
        <v/>
      </c>
      <c r="U2759" s="39">
        <f>IF(L2759="","",IF(L2759&lt;&gt;1,"見出しなど",IF(N2759=1,"重なり",IF(S2759="",IF(O2759&gt;0,"数えない（直した）",IF(I2759&amp;""="1","振替",IF(A2759&amp;""="0","計算対象外","数えない"))),IF(COUNTIFS('入力'!$A$30:$A$88,S2759)=0,"一覧にない費目",IF(O2759&gt;0,"直した",IF(S2759="未分類","未分類","OK")))))))</f>
        <v/>
      </c>
    </row>
    <row r="2760">
      <c r="A2760" s="40" t="n"/>
      <c r="B2760" s="34" t="n"/>
      <c r="C2760" s="35" t="n"/>
      <c r="D2760" s="36" t="n"/>
      <c r="E2760" s="35" t="n"/>
      <c r="F2760" s="35" t="n"/>
      <c r="G2760" s="35" t="n"/>
      <c r="H2760" s="35" t="n"/>
      <c r="I2760" s="40" t="n"/>
      <c r="J2760" s="35" t="n"/>
      <c r="L2760" s="39">
        <f>IF(B2760="","",IFERROR(YEAR(B2760)*0+D2760*0+1,0))</f>
        <v/>
      </c>
      <c r="M2760" s="55">
        <f>IF(L2760&lt;&gt;1,"",IF(O2760&gt;0,IF(INDEX('分け方の表'!$O$4:$O$53,O2760)&lt;&gt;"",DATE(YEAR(INDEX('分け方の表'!$O$4:$O$53,O2760)),MONTH(INDEX('分け方の表'!$O$4:$O$53,O2760)),1),DATE(YEAR(B2760),MONTH(B2760),1)),DATE(YEAR(B2760),MONTH(B2760),1)))</f>
        <v/>
      </c>
      <c r="N2760" s="39">
        <f>IF(L2760&lt;&gt;1,"",IF(J2760="",0,IF(COUNTIFS($J$4:J2760,J2760)&gt;1,1,0)))</f>
        <v/>
      </c>
      <c r="O2760" s="39">
        <f>IF(L2760&lt;&gt;1,"",IF(J2760="",0,IFERROR(MATCH(J2760,'分け方の表'!$M$4:$M$53,0),0)))</f>
        <v/>
      </c>
      <c r="P2760" s="39">
        <f>IF(L2760&lt;&gt;1,"",IF(SUMPRODUCT((COUNTIFS(C2760,"*"&amp;'分け方の表'!$F$4:$F$23&amp;"*")&gt;0)*('分け方の表'!$F$4:$F$23&lt;&gt;"")*'分け方の表'!$I$4:$I$23)=0,99,1+COUNTIFS('分け方の表'!$I$4:$I$23,"&gt;"&amp;SUMPRODUCT((COUNTIFS(C2760,"*"&amp;'分け方の表'!$F$4:$F$23&amp;"*")&gt;0)*('分け方の表'!$F$4:$F$23&lt;&gt;"")*'分け方の表'!$I$4:$I$23))))</f>
        <v/>
      </c>
      <c r="Q2760" s="39">
        <f>IF(L2760&lt;&gt;1,"",IF(P2760&gt;=99,"",INDEX('分け方の表'!$G$4:$G$23,P2760)&amp;""))</f>
        <v/>
      </c>
      <c r="R2760" s="39">
        <f>IF(L2760&lt;&gt;1,"",IF((F2760="収入")*(G2760="給与")*(E2760&lt;&gt;"")*(COUNTIFS('分け方の表'!$J$4:$J$13,E2760)&gt;0),INDEX('分け方の表'!$K$4:$K$13,MATCH(E2760,'分け方の表'!$J$4:$J$13,0))&amp;"",IFERROR(INDEX('分け方の表'!$C$4:$C$103,MATCH(F2760&amp;"|"&amp;G2760,'分け方の表'!$D$4:$D$103,0))&amp;"",IFERROR(INDEX('分け方の表'!$C$4:$C$103,MATCH(F2760&amp;"|（ほか全部）",'分け方の表'!$D$4:$D$103,0))&amp;"","未分類"))))</f>
        <v/>
      </c>
      <c r="S2760" s="39">
        <f>IF(L2760&lt;&gt;1,"",IF(N2760=1,"",IF(IF(O2760&gt;0,INDEX('分け方の表'!$N$4:$N$53,O2760)&amp;"","")&lt;&gt;"",IF(INDEX('分け方の表'!$N$4:$N$53,O2760)="（数えない）","",INDEX('分け方の表'!$N$4:$N$53,O2760)&amp;""),IF(I2760&amp;""="1",IF((Q2760&lt;&gt;"")*(D2760&lt;0)*(IFERROR(INDEX('入力'!$E$30:$E$88,MATCH(Q2760,'入力'!$A$30:$A$88,0)),"")="貯める・増やす"),Q2760,""),IF(A2760&amp;""="0","",IF(Q2760&lt;&gt;"",Q2760,R2760))))))</f>
        <v/>
      </c>
      <c r="T2760" s="56">
        <f>IF(S2760="","",IF(IFERROR(INDEX('入力'!$E$30:$E$88,MATCH(S2760,'入力'!$A$30:$A$88,0)),"")="入るお金",D2760,-D2760))</f>
        <v/>
      </c>
      <c r="U2760" s="39">
        <f>IF(L2760="","",IF(L2760&lt;&gt;1,"見出しなど",IF(N2760=1,"重なり",IF(S2760="",IF(O2760&gt;0,"数えない（直した）",IF(I2760&amp;""="1","振替",IF(A2760&amp;""="0","計算対象外","数えない"))),IF(COUNTIFS('入力'!$A$30:$A$88,S2760)=0,"一覧にない費目",IF(O2760&gt;0,"直した",IF(S2760="未分類","未分類","OK")))))))</f>
        <v/>
      </c>
    </row>
    <row r="2761">
      <c r="A2761" s="40" t="n"/>
      <c r="B2761" s="34" t="n"/>
      <c r="C2761" s="35" t="n"/>
      <c r="D2761" s="36" t="n"/>
      <c r="E2761" s="35" t="n"/>
      <c r="F2761" s="35" t="n"/>
      <c r="G2761" s="35" t="n"/>
      <c r="H2761" s="35" t="n"/>
      <c r="I2761" s="40" t="n"/>
      <c r="J2761" s="35" t="n"/>
      <c r="L2761" s="39">
        <f>IF(B2761="","",IFERROR(YEAR(B2761)*0+D2761*0+1,0))</f>
        <v/>
      </c>
      <c r="M2761" s="55">
        <f>IF(L2761&lt;&gt;1,"",IF(O2761&gt;0,IF(INDEX('分け方の表'!$O$4:$O$53,O2761)&lt;&gt;"",DATE(YEAR(INDEX('分け方の表'!$O$4:$O$53,O2761)),MONTH(INDEX('分け方の表'!$O$4:$O$53,O2761)),1),DATE(YEAR(B2761),MONTH(B2761),1)),DATE(YEAR(B2761),MONTH(B2761),1)))</f>
        <v/>
      </c>
      <c r="N2761" s="39">
        <f>IF(L2761&lt;&gt;1,"",IF(J2761="",0,IF(COUNTIFS($J$4:J2761,J2761)&gt;1,1,0)))</f>
        <v/>
      </c>
      <c r="O2761" s="39">
        <f>IF(L2761&lt;&gt;1,"",IF(J2761="",0,IFERROR(MATCH(J2761,'分け方の表'!$M$4:$M$53,0),0)))</f>
        <v/>
      </c>
      <c r="P2761" s="39">
        <f>IF(L2761&lt;&gt;1,"",IF(SUMPRODUCT((COUNTIFS(C2761,"*"&amp;'分け方の表'!$F$4:$F$23&amp;"*")&gt;0)*('分け方の表'!$F$4:$F$23&lt;&gt;"")*'分け方の表'!$I$4:$I$23)=0,99,1+COUNTIFS('分け方の表'!$I$4:$I$23,"&gt;"&amp;SUMPRODUCT((COUNTIFS(C2761,"*"&amp;'分け方の表'!$F$4:$F$23&amp;"*")&gt;0)*('分け方の表'!$F$4:$F$23&lt;&gt;"")*'分け方の表'!$I$4:$I$23))))</f>
        <v/>
      </c>
      <c r="Q2761" s="39">
        <f>IF(L2761&lt;&gt;1,"",IF(P2761&gt;=99,"",INDEX('分け方の表'!$G$4:$G$23,P2761)&amp;""))</f>
        <v/>
      </c>
      <c r="R2761" s="39">
        <f>IF(L2761&lt;&gt;1,"",IF((F2761="収入")*(G2761="給与")*(E2761&lt;&gt;"")*(COUNTIFS('分け方の表'!$J$4:$J$13,E2761)&gt;0),INDEX('分け方の表'!$K$4:$K$13,MATCH(E2761,'分け方の表'!$J$4:$J$13,0))&amp;"",IFERROR(INDEX('分け方の表'!$C$4:$C$103,MATCH(F2761&amp;"|"&amp;G2761,'分け方の表'!$D$4:$D$103,0))&amp;"",IFERROR(INDEX('分け方の表'!$C$4:$C$103,MATCH(F2761&amp;"|（ほか全部）",'分け方の表'!$D$4:$D$103,0))&amp;"","未分類"))))</f>
        <v/>
      </c>
      <c r="S2761" s="39">
        <f>IF(L2761&lt;&gt;1,"",IF(N2761=1,"",IF(IF(O2761&gt;0,INDEX('分け方の表'!$N$4:$N$53,O2761)&amp;"","")&lt;&gt;"",IF(INDEX('分け方の表'!$N$4:$N$53,O2761)="（数えない）","",INDEX('分け方の表'!$N$4:$N$53,O2761)&amp;""),IF(I2761&amp;""="1",IF((Q2761&lt;&gt;"")*(D2761&lt;0)*(IFERROR(INDEX('入力'!$E$30:$E$88,MATCH(Q2761,'入力'!$A$30:$A$88,0)),"")="貯める・増やす"),Q2761,""),IF(A2761&amp;""="0","",IF(Q2761&lt;&gt;"",Q2761,R2761))))))</f>
        <v/>
      </c>
      <c r="T2761" s="56">
        <f>IF(S2761="","",IF(IFERROR(INDEX('入力'!$E$30:$E$88,MATCH(S2761,'入力'!$A$30:$A$88,0)),"")="入るお金",D2761,-D2761))</f>
        <v/>
      </c>
      <c r="U2761" s="39">
        <f>IF(L2761="","",IF(L2761&lt;&gt;1,"見出しなど",IF(N2761=1,"重なり",IF(S2761="",IF(O2761&gt;0,"数えない（直した）",IF(I2761&amp;""="1","振替",IF(A2761&amp;""="0","計算対象外","数えない"))),IF(COUNTIFS('入力'!$A$30:$A$88,S2761)=0,"一覧にない費目",IF(O2761&gt;0,"直した",IF(S2761="未分類","未分類","OK")))))))</f>
        <v/>
      </c>
    </row>
    <row r="2762">
      <c r="A2762" s="40" t="n"/>
      <c r="B2762" s="34" t="n"/>
      <c r="C2762" s="35" t="n"/>
      <c r="D2762" s="36" t="n"/>
      <c r="E2762" s="35" t="n"/>
      <c r="F2762" s="35" t="n"/>
      <c r="G2762" s="35" t="n"/>
      <c r="H2762" s="35" t="n"/>
      <c r="I2762" s="40" t="n"/>
      <c r="J2762" s="35" t="n"/>
      <c r="L2762" s="39">
        <f>IF(B2762="","",IFERROR(YEAR(B2762)*0+D2762*0+1,0))</f>
        <v/>
      </c>
      <c r="M2762" s="55">
        <f>IF(L2762&lt;&gt;1,"",IF(O2762&gt;0,IF(INDEX('分け方の表'!$O$4:$O$53,O2762)&lt;&gt;"",DATE(YEAR(INDEX('分け方の表'!$O$4:$O$53,O2762)),MONTH(INDEX('分け方の表'!$O$4:$O$53,O2762)),1),DATE(YEAR(B2762),MONTH(B2762),1)),DATE(YEAR(B2762),MONTH(B2762),1)))</f>
        <v/>
      </c>
      <c r="N2762" s="39">
        <f>IF(L2762&lt;&gt;1,"",IF(J2762="",0,IF(COUNTIFS($J$4:J2762,J2762)&gt;1,1,0)))</f>
        <v/>
      </c>
      <c r="O2762" s="39">
        <f>IF(L2762&lt;&gt;1,"",IF(J2762="",0,IFERROR(MATCH(J2762,'分け方の表'!$M$4:$M$53,0),0)))</f>
        <v/>
      </c>
      <c r="P2762" s="39">
        <f>IF(L2762&lt;&gt;1,"",IF(SUMPRODUCT((COUNTIFS(C2762,"*"&amp;'分け方の表'!$F$4:$F$23&amp;"*")&gt;0)*('分け方の表'!$F$4:$F$23&lt;&gt;"")*'分け方の表'!$I$4:$I$23)=0,99,1+COUNTIFS('分け方の表'!$I$4:$I$23,"&gt;"&amp;SUMPRODUCT((COUNTIFS(C2762,"*"&amp;'分け方の表'!$F$4:$F$23&amp;"*")&gt;0)*('分け方の表'!$F$4:$F$23&lt;&gt;"")*'分け方の表'!$I$4:$I$23))))</f>
        <v/>
      </c>
      <c r="Q2762" s="39">
        <f>IF(L2762&lt;&gt;1,"",IF(P2762&gt;=99,"",INDEX('分け方の表'!$G$4:$G$23,P2762)&amp;""))</f>
        <v/>
      </c>
      <c r="R2762" s="39">
        <f>IF(L2762&lt;&gt;1,"",IF((F2762="収入")*(G2762="給与")*(E2762&lt;&gt;"")*(COUNTIFS('分け方の表'!$J$4:$J$13,E2762)&gt;0),INDEX('分け方の表'!$K$4:$K$13,MATCH(E2762,'分け方の表'!$J$4:$J$13,0))&amp;"",IFERROR(INDEX('分け方の表'!$C$4:$C$103,MATCH(F2762&amp;"|"&amp;G2762,'分け方の表'!$D$4:$D$103,0))&amp;"",IFERROR(INDEX('分け方の表'!$C$4:$C$103,MATCH(F2762&amp;"|（ほか全部）",'分け方の表'!$D$4:$D$103,0))&amp;"","未分類"))))</f>
        <v/>
      </c>
      <c r="S2762" s="39">
        <f>IF(L2762&lt;&gt;1,"",IF(N2762=1,"",IF(IF(O2762&gt;0,INDEX('分け方の表'!$N$4:$N$53,O2762)&amp;"","")&lt;&gt;"",IF(INDEX('分け方の表'!$N$4:$N$53,O2762)="（数えない）","",INDEX('分け方の表'!$N$4:$N$53,O2762)&amp;""),IF(I2762&amp;""="1",IF((Q2762&lt;&gt;"")*(D2762&lt;0)*(IFERROR(INDEX('入力'!$E$30:$E$88,MATCH(Q2762,'入力'!$A$30:$A$88,0)),"")="貯める・増やす"),Q2762,""),IF(A2762&amp;""="0","",IF(Q2762&lt;&gt;"",Q2762,R2762))))))</f>
        <v/>
      </c>
      <c r="T2762" s="56">
        <f>IF(S2762="","",IF(IFERROR(INDEX('入力'!$E$30:$E$88,MATCH(S2762,'入力'!$A$30:$A$88,0)),"")="入るお金",D2762,-D2762))</f>
        <v/>
      </c>
      <c r="U2762" s="39">
        <f>IF(L2762="","",IF(L2762&lt;&gt;1,"見出しなど",IF(N2762=1,"重なり",IF(S2762="",IF(O2762&gt;0,"数えない（直した）",IF(I2762&amp;""="1","振替",IF(A2762&amp;""="0","計算対象外","数えない"))),IF(COUNTIFS('入力'!$A$30:$A$88,S2762)=0,"一覧にない費目",IF(O2762&gt;0,"直した",IF(S2762="未分類","未分類","OK")))))))</f>
        <v/>
      </c>
    </row>
    <row r="2763">
      <c r="A2763" s="40" t="n"/>
      <c r="B2763" s="34" t="n"/>
      <c r="C2763" s="35" t="n"/>
      <c r="D2763" s="36" t="n"/>
      <c r="E2763" s="35" t="n"/>
      <c r="F2763" s="35" t="n"/>
      <c r="G2763" s="35" t="n"/>
      <c r="H2763" s="35" t="n"/>
      <c r="I2763" s="40" t="n"/>
      <c r="J2763" s="35" t="n"/>
      <c r="L2763" s="39">
        <f>IF(B2763="","",IFERROR(YEAR(B2763)*0+D2763*0+1,0))</f>
        <v/>
      </c>
      <c r="M2763" s="55">
        <f>IF(L2763&lt;&gt;1,"",IF(O2763&gt;0,IF(INDEX('分け方の表'!$O$4:$O$53,O2763)&lt;&gt;"",DATE(YEAR(INDEX('分け方の表'!$O$4:$O$53,O2763)),MONTH(INDEX('分け方の表'!$O$4:$O$53,O2763)),1),DATE(YEAR(B2763),MONTH(B2763),1)),DATE(YEAR(B2763),MONTH(B2763),1)))</f>
        <v/>
      </c>
      <c r="N2763" s="39">
        <f>IF(L2763&lt;&gt;1,"",IF(J2763="",0,IF(COUNTIFS($J$4:J2763,J2763)&gt;1,1,0)))</f>
        <v/>
      </c>
      <c r="O2763" s="39">
        <f>IF(L2763&lt;&gt;1,"",IF(J2763="",0,IFERROR(MATCH(J2763,'分け方の表'!$M$4:$M$53,0),0)))</f>
        <v/>
      </c>
      <c r="P2763" s="39">
        <f>IF(L2763&lt;&gt;1,"",IF(SUMPRODUCT((COUNTIFS(C2763,"*"&amp;'分け方の表'!$F$4:$F$23&amp;"*")&gt;0)*('分け方の表'!$F$4:$F$23&lt;&gt;"")*'分け方の表'!$I$4:$I$23)=0,99,1+COUNTIFS('分け方の表'!$I$4:$I$23,"&gt;"&amp;SUMPRODUCT((COUNTIFS(C2763,"*"&amp;'分け方の表'!$F$4:$F$23&amp;"*")&gt;0)*('分け方の表'!$F$4:$F$23&lt;&gt;"")*'分け方の表'!$I$4:$I$23))))</f>
        <v/>
      </c>
      <c r="Q2763" s="39">
        <f>IF(L2763&lt;&gt;1,"",IF(P2763&gt;=99,"",INDEX('分け方の表'!$G$4:$G$23,P2763)&amp;""))</f>
        <v/>
      </c>
      <c r="R2763" s="39">
        <f>IF(L2763&lt;&gt;1,"",IF((F2763="収入")*(G2763="給与")*(E2763&lt;&gt;"")*(COUNTIFS('分け方の表'!$J$4:$J$13,E2763)&gt;0),INDEX('分け方の表'!$K$4:$K$13,MATCH(E2763,'分け方の表'!$J$4:$J$13,0))&amp;"",IFERROR(INDEX('分け方の表'!$C$4:$C$103,MATCH(F2763&amp;"|"&amp;G2763,'分け方の表'!$D$4:$D$103,0))&amp;"",IFERROR(INDEX('分け方の表'!$C$4:$C$103,MATCH(F2763&amp;"|（ほか全部）",'分け方の表'!$D$4:$D$103,0))&amp;"","未分類"))))</f>
        <v/>
      </c>
      <c r="S2763" s="39">
        <f>IF(L2763&lt;&gt;1,"",IF(N2763=1,"",IF(IF(O2763&gt;0,INDEX('分け方の表'!$N$4:$N$53,O2763)&amp;"","")&lt;&gt;"",IF(INDEX('分け方の表'!$N$4:$N$53,O2763)="（数えない）","",INDEX('分け方の表'!$N$4:$N$53,O2763)&amp;""),IF(I2763&amp;""="1",IF((Q2763&lt;&gt;"")*(D2763&lt;0)*(IFERROR(INDEX('入力'!$E$30:$E$88,MATCH(Q2763,'入力'!$A$30:$A$88,0)),"")="貯める・増やす"),Q2763,""),IF(A2763&amp;""="0","",IF(Q2763&lt;&gt;"",Q2763,R2763))))))</f>
        <v/>
      </c>
      <c r="T2763" s="56">
        <f>IF(S2763="","",IF(IFERROR(INDEX('入力'!$E$30:$E$88,MATCH(S2763,'入力'!$A$30:$A$88,0)),"")="入るお金",D2763,-D2763))</f>
        <v/>
      </c>
      <c r="U2763" s="39">
        <f>IF(L2763="","",IF(L2763&lt;&gt;1,"見出しなど",IF(N2763=1,"重なり",IF(S2763="",IF(O2763&gt;0,"数えない（直した）",IF(I2763&amp;""="1","振替",IF(A2763&amp;""="0","計算対象外","数えない"))),IF(COUNTIFS('入力'!$A$30:$A$88,S2763)=0,"一覧にない費目",IF(O2763&gt;0,"直した",IF(S2763="未分類","未分類","OK")))))))</f>
        <v/>
      </c>
    </row>
    <row r="2764">
      <c r="A2764" s="40" t="n"/>
      <c r="B2764" s="34" t="n"/>
      <c r="C2764" s="35" t="n"/>
      <c r="D2764" s="36" t="n"/>
      <c r="E2764" s="35" t="n"/>
      <c r="F2764" s="35" t="n"/>
      <c r="G2764" s="35" t="n"/>
      <c r="H2764" s="35" t="n"/>
      <c r="I2764" s="40" t="n"/>
      <c r="J2764" s="35" t="n"/>
      <c r="L2764" s="39">
        <f>IF(B2764="","",IFERROR(YEAR(B2764)*0+D2764*0+1,0))</f>
        <v/>
      </c>
      <c r="M2764" s="55">
        <f>IF(L2764&lt;&gt;1,"",IF(O2764&gt;0,IF(INDEX('分け方の表'!$O$4:$O$53,O2764)&lt;&gt;"",DATE(YEAR(INDEX('分け方の表'!$O$4:$O$53,O2764)),MONTH(INDEX('分け方の表'!$O$4:$O$53,O2764)),1),DATE(YEAR(B2764),MONTH(B2764),1)),DATE(YEAR(B2764),MONTH(B2764),1)))</f>
        <v/>
      </c>
      <c r="N2764" s="39">
        <f>IF(L2764&lt;&gt;1,"",IF(J2764="",0,IF(COUNTIFS($J$4:J2764,J2764)&gt;1,1,0)))</f>
        <v/>
      </c>
      <c r="O2764" s="39">
        <f>IF(L2764&lt;&gt;1,"",IF(J2764="",0,IFERROR(MATCH(J2764,'分け方の表'!$M$4:$M$53,0),0)))</f>
        <v/>
      </c>
      <c r="P2764" s="39">
        <f>IF(L2764&lt;&gt;1,"",IF(SUMPRODUCT((COUNTIFS(C2764,"*"&amp;'分け方の表'!$F$4:$F$23&amp;"*")&gt;0)*('分け方の表'!$F$4:$F$23&lt;&gt;"")*'分け方の表'!$I$4:$I$23)=0,99,1+COUNTIFS('分け方の表'!$I$4:$I$23,"&gt;"&amp;SUMPRODUCT((COUNTIFS(C2764,"*"&amp;'分け方の表'!$F$4:$F$23&amp;"*")&gt;0)*('分け方の表'!$F$4:$F$23&lt;&gt;"")*'分け方の表'!$I$4:$I$23))))</f>
        <v/>
      </c>
      <c r="Q2764" s="39">
        <f>IF(L2764&lt;&gt;1,"",IF(P2764&gt;=99,"",INDEX('分け方の表'!$G$4:$G$23,P2764)&amp;""))</f>
        <v/>
      </c>
      <c r="R2764" s="39">
        <f>IF(L2764&lt;&gt;1,"",IF((F2764="収入")*(G2764="給与")*(E2764&lt;&gt;"")*(COUNTIFS('分け方の表'!$J$4:$J$13,E2764)&gt;0),INDEX('分け方の表'!$K$4:$K$13,MATCH(E2764,'分け方の表'!$J$4:$J$13,0))&amp;"",IFERROR(INDEX('分け方の表'!$C$4:$C$103,MATCH(F2764&amp;"|"&amp;G2764,'分け方の表'!$D$4:$D$103,0))&amp;"",IFERROR(INDEX('分け方の表'!$C$4:$C$103,MATCH(F2764&amp;"|（ほか全部）",'分け方の表'!$D$4:$D$103,0))&amp;"","未分類"))))</f>
        <v/>
      </c>
      <c r="S2764" s="39">
        <f>IF(L2764&lt;&gt;1,"",IF(N2764=1,"",IF(IF(O2764&gt;0,INDEX('分け方の表'!$N$4:$N$53,O2764)&amp;"","")&lt;&gt;"",IF(INDEX('分け方の表'!$N$4:$N$53,O2764)="（数えない）","",INDEX('分け方の表'!$N$4:$N$53,O2764)&amp;""),IF(I2764&amp;""="1",IF((Q2764&lt;&gt;"")*(D2764&lt;0)*(IFERROR(INDEX('入力'!$E$30:$E$88,MATCH(Q2764,'入力'!$A$30:$A$88,0)),"")="貯める・増やす"),Q2764,""),IF(A2764&amp;""="0","",IF(Q2764&lt;&gt;"",Q2764,R2764))))))</f>
        <v/>
      </c>
      <c r="T2764" s="56">
        <f>IF(S2764="","",IF(IFERROR(INDEX('入力'!$E$30:$E$88,MATCH(S2764,'入力'!$A$30:$A$88,0)),"")="入るお金",D2764,-D2764))</f>
        <v/>
      </c>
      <c r="U2764" s="39">
        <f>IF(L2764="","",IF(L2764&lt;&gt;1,"見出しなど",IF(N2764=1,"重なり",IF(S2764="",IF(O2764&gt;0,"数えない（直した）",IF(I2764&amp;""="1","振替",IF(A2764&amp;""="0","計算対象外","数えない"))),IF(COUNTIFS('入力'!$A$30:$A$88,S2764)=0,"一覧にない費目",IF(O2764&gt;0,"直した",IF(S2764="未分類","未分類","OK")))))))</f>
        <v/>
      </c>
    </row>
    <row r="2765">
      <c r="A2765" s="40" t="n"/>
      <c r="B2765" s="34" t="n"/>
      <c r="C2765" s="35" t="n"/>
      <c r="D2765" s="36" t="n"/>
      <c r="E2765" s="35" t="n"/>
      <c r="F2765" s="35" t="n"/>
      <c r="G2765" s="35" t="n"/>
      <c r="H2765" s="35" t="n"/>
      <c r="I2765" s="40" t="n"/>
      <c r="J2765" s="35" t="n"/>
      <c r="L2765" s="39">
        <f>IF(B2765="","",IFERROR(YEAR(B2765)*0+D2765*0+1,0))</f>
        <v/>
      </c>
      <c r="M2765" s="55">
        <f>IF(L2765&lt;&gt;1,"",IF(O2765&gt;0,IF(INDEX('分け方の表'!$O$4:$O$53,O2765)&lt;&gt;"",DATE(YEAR(INDEX('分け方の表'!$O$4:$O$53,O2765)),MONTH(INDEX('分け方の表'!$O$4:$O$53,O2765)),1),DATE(YEAR(B2765),MONTH(B2765),1)),DATE(YEAR(B2765),MONTH(B2765),1)))</f>
        <v/>
      </c>
      <c r="N2765" s="39">
        <f>IF(L2765&lt;&gt;1,"",IF(J2765="",0,IF(COUNTIFS($J$4:J2765,J2765)&gt;1,1,0)))</f>
        <v/>
      </c>
      <c r="O2765" s="39">
        <f>IF(L2765&lt;&gt;1,"",IF(J2765="",0,IFERROR(MATCH(J2765,'分け方の表'!$M$4:$M$53,0),0)))</f>
        <v/>
      </c>
      <c r="P2765" s="39">
        <f>IF(L2765&lt;&gt;1,"",IF(SUMPRODUCT((COUNTIFS(C2765,"*"&amp;'分け方の表'!$F$4:$F$23&amp;"*")&gt;0)*('分け方の表'!$F$4:$F$23&lt;&gt;"")*'分け方の表'!$I$4:$I$23)=0,99,1+COUNTIFS('分け方の表'!$I$4:$I$23,"&gt;"&amp;SUMPRODUCT((COUNTIFS(C2765,"*"&amp;'分け方の表'!$F$4:$F$23&amp;"*")&gt;0)*('分け方の表'!$F$4:$F$23&lt;&gt;"")*'分け方の表'!$I$4:$I$23))))</f>
        <v/>
      </c>
      <c r="Q2765" s="39">
        <f>IF(L2765&lt;&gt;1,"",IF(P2765&gt;=99,"",INDEX('分け方の表'!$G$4:$G$23,P2765)&amp;""))</f>
        <v/>
      </c>
      <c r="R2765" s="39">
        <f>IF(L2765&lt;&gt;1,"",IF((F2765="収入")*(G2765="給与")*(E2765&lt;&gt;"")*(COUNTIFS('分け方の表'!$J$4:$J$13,E2765)&gt;0),INDEX('分け方の表'!$K$4:$K$13,MATCH(E2765,'分け方の表'!$J$4:$J$13,0))&amp;"",IFERROR(INDEX('分け方の表'!$C$4:$C$103,MATCH(F2765&amp;"|"&amp;G2765,'分け方の表'!$D$4:$D$103,0))&amp;"",IFERROR(INDEX('分け方の表'!$C$4:$C$103,MATCH(F2765&amp;"|（ほか全部）",'分け方の表'!$D$4:$D$103,0))&amp;"","未分類"))))</f>
        <v/>
      </c>
      <c r="S2765" s="39">
        <f>IF(L2765&lt;&gt;1,"",IF(N2765=1,"",IF(IF(O2765&gt;0,INDEX('分け方の表'!$N$4:$N$53,O2765)&amp;"","")&lt;&gt;"",IF(INDEX('分け方の表'!$N$4:$N$53,O2765)="（数えない）","",INDEX('分け方の表'!$N$4:$N$53,O2765)&amp;""),IF(I2765&amp;""="1",IF((Q2765&lt;&gt;"")*(D2765&lt;0)*(IFERROR(INDEX('入力'!$E$30:$E$88,MATCH(Q2765,'入力'!$A$30:$A$88,0)),"")="貯める・増やす"),Q2765,""),IF(A2765&amp;""="0","",IF(Q2765&lt;&gt;"",Q2765,R2765))))))</f>
        <v/>
      </c>
      <c r="T2765" s="56">
        <f>IF(S2765="","",IF(IFERROR(INDEX('入力'!$E$30:$E$88,MATCH(S2765,'入力'!$A$30:$A$88,0)),"")="入るお金",D2765,-D2765))</f>
        <v/>
      </c>
      <c r="U2765" s="39">
        <f>IF(L2765="","",IF(L2765&lt;&gt;1,"見出しなど",IF(N2765=1,"重なり",IF(S2765="",IF(O2765&gt;0,"数えない（直した）",IF(I2765&amp;""="1","振替",IF(A2765&amp;""="0","計算対象外","数えない"))),IF(COUNTIFS('入力'!$A$30:$A$88,S2765)=0,"一覧にない費目",IF(O2765&gt;0,"直した",IF(S2765="未分類","未分類","OK")))))))</f>
        <v/>
      </c>
    </row>
    <row r="2766">
      <c r="A2766" s="40" t="n"/>
      <c r="B2766" s="34" t="n"/>
      <c r="C2766" s="35" t="n"/>
      <c r="D2766" s="36" t="n"/>
      <c r="E2766" s="35" t="n"/>
      <c r="F2766" s="35" t="n"/>
      <c r="G2766" s="35" t="n"/>
      <c r="H2766" s="35" t="n"/>
      <c r="I2766" s="40" t="n"/>
      <c r="J2766" s="35" t="n"/>
      <c r="L2766" s="39">
        <f>IF(B2766="","",IFERROR(YEAR(B2766)*0+D2766*0+1,0))</f>
        <v/>
      </c>
      <c r="M2766" s="55">
        <f>IF(L2766&lt;&gt;1,"",IF(O2766&gt;0,IF(INDEX('分け方の表'!$O$4:$O$53,O2766)&lt;&gt;"",DATE(YEAR(INDEX('分け方の表'!$O$4:$O$53,O2766)),MONTH(INDEX('分け方の表'!$O$4:$O$53,O2766)),1),DATE(YEAR(B2766),MONTH(B2766),1)),DATE(YEAR(B2766),MONTH(B2766),1)))</f>
        <v/>
      </c>
      <c r="N2766" s="39">
        <f>IF(L2766&lt;&gt;1,"",IF(J2766="",0,IF(COUNTIFS($J$4:J2766,J2766)&gt;1,1,0)))</f>
        <v/>
      </c>
      <c r="O2766" s="39">
        <f>IF(L2766&lt;&gt;1,"",IF(J2766="",0,IFERROR(MATCH(J2766,'分け方の表'!$M$4:$M$53,0),0)))</f>
        <v/>
      </c>
      <c r="P2766" s="39">
        <f>IF(L2766&lt;&gt;1,"",IF(SUMPRODUCT((COUNTIFS(C2766,"*"&amp;'分け方の表'!$F$4:$F$23&amp;"*")&gt;0)*('分け方の表'!$F$4:$F$23&lt;&gt;"")*'分け方の表'!$I$4:$I$23)=0,99,1+COUNTIFS('分け方の表'!$I$4:$I$23,"&gt;"&amp;SUMPRODUCT((COUNTIFS(C2766,"*"&amp;'分け方の表'!$F$4:$F$23&amp;"*")&gt;0)*('分け方の表'!$F$4:$F$23&lt;&gt;"")*'分け方の表'!$I$4:$I$23))))</f>
        <v/>
      </c>
      <c r="Q2766" s="39">
        <f>IF(L2766&lt;&gt;1,"",IF(P2766&gt;=99,"",INDEX('分け方の表'!$G$4:$G$23,P2766)&amp;""))</f>
        <v/>
      </c>
      <c r="R2766" s="39">
        <f>IF(L2766&lt;&gt;1,"",IF((F2766="収入")*(G2766="給与")*(E2766&lt;&gt;"")*(COUNTIFS('分け方の表'!$J$4:$J$13,E2766)&gt;0),INDEX('分け方の表'!$K$4:$K$13,MATCH(E2766,'分け方の表'!$J$4:$J$13,0))&amp;"",IFERROR(INDEX('分け方の表'!$C$4:$C$103,MATCH(F2766&amp;"|"&amp;G2766,'分け方の表'!$D$4:$D$103,0))&amp;"",IFERROR(INDEX('分け方の表'!$C$4:$C$103,MATCH(F2766&amp;"|（ほか全部）",'分け方の表'!$D$4:$D$103,0))&amp;"","未分類"))))</f>
        <v/>
      </c>
      <c r="S2766" s="39">
        <f>IF(L2766&lt;&gt;1,"",IF(N2766=1,"",IF(IF(O2766&gt;0,INDEX('分け方の表'!$N$4:$N$53,O2766)&amp;"","")&lt;&gt;"",IF(INDEX('分け方の表'!$N$4:$N$53,O2766)="（数えない）","",INDEX('分け方の表'!$N$4:$N$53,O2766)&amp;""),IF(I2766&amp;""="1",IF((Q2766&lt;&gt;"")*(D2766&lt;0)*(IFERROR(INDEX('入力'!$E$30:$E$88,MATCH(Q2766,'入力'!$A$30:$A$88,0)),"")="貯める・増やす"),Q2766,""),IF(A2766&amp;""="0","",IF(Q2766&lt;&gt;"",Q2766,R2766))))))</f>
        <v/>
      </c>
      <c r="T2766" s="56">
        <f>IF(S2766="","",IF(IFERROR(INDEX('入力'!$E$30:$E$88,MATCH(S2766,'入力'!$A$30:$A$88,0)),"")="入るお金",D2766,-D2766))</f>
        <v/>
      </c>
      <c r="U2766" s="39">
        <f>IF(L2766="","",IF(L2766&lt;&gt;1,"見出しなど",IF(N2766=1,"重なり",IF(S2766="",IF(O2766&gt;0,"数えない（直した）",IF(I2766&amp;""="1","振替",IF(A2766&amp;""="0","計算対象外","数えない"))),IF(COUNTIFS('入力'!$A$30:$A$88,S2766)=0,"一覧にない費目",IF(O2766&gt;0,"直した",IF(S2766="未分類","未分類","OK")))))))</f>
        <v/>
      </c>
    </row>
    <row r="2767">
      <c r="A2767" s="40" t="n"/>
      <c r="B2767" s="34" t="n"/>
      <c r="C2767" s="35" t="n"/>
      <c r="D2767" s="36" t="n"/>
      <c r="E2767" s="35" t="n"/>
      <c r="F2767" s="35" t="n"/>
      <c r="G2767" s="35" t="n"/>
      <c r="H2767" s="35" t="n"/>
      <c r="I2767" s="40" t="n"/>
      <c r="J2767" s="35" t="n"/>
      <c r="L2767" s="39">
        <f>IF(B2767="","",IFERROR(YEAR(B2767)*0+D2767*0+1,0))</f>
        <v/>
      </c>
      <c r="M2767" s="55">
        <f>IF(L2767&lt;&gt;1,"",IF(O2767&gt;0,IF(INDEX('分け方の表'!$O$4:$O$53,O2767)&lt;&gt;"",DATE(YEAR(INDEX('分け方の表'!$O$4:$O$53,O2767)),MONTH(INDEX('分け方の表'!$O$4:$O$53,O2767)),1),DATE(YEAR(B2767),MONTH(B2767),1)),DATE(YEAR(B2767),MONTH(B2767),1)))</f>
        <v/>
      </c>
      <c r="N2767" s="39">
        <f>IF(L2767&lt;&gt;1,"",IF(J2767="",0,IF(COUNTIFS($J$4:J2767,J2767)&gt;1,1,0)))</f>
        <v/>
      </c>
      <c r="O2767" s="39">
        <f>IF(L2767&lt;&gt;1,"",IF(J2767="",0,IFERROR(MATCH(J2767,'分け方の表'!$M$4:$M$53,0),0)))</f>
        <v/>
      </c>
      <c r="P2767" s="39">
        <f>IF(L2767&lt;&gt;1,"",IF(SUMPRODUCT((COUNTIFS(C2767,"*"&amp;'分け方の表'!$F$4:$F$23&amp;"*")&gt;0)*('分け方の表'!$F$4:$F$23&lt;&gt;"")*'分け方の表'!$I$4:$I$23)=0,99,1+COUNTIFS('分け方の表'!$I$4:$I$23,"&gt;"&amp;SUMPRODUCT((COUNTIFS(C2767,"*"&amp;'分け方の表'!$F$4:$F$23&amp;"*")&gt;0)*('分け方の表'!$F$4:$F$23&lt;&gt;"")*'分け方の表'!$I$4:$I$23))))</f>
        <v/>
      </c>
      <c r="Q2767" s="39">
        <f>IF(L2767&lt;&gt;1,"",IF(P2767&gt;=99,"",INDEX('分け方の表'!$G$4:$G$23,P2767)&amp;""))</f>
        <v/>
      </c>
      <c r="R2767" s="39">
        <f>IF(L2767&lt;&gt;1,"",IF((F2767="収入")*(G2767="給与")*(E2767&lt;&gt;"")*(COUNTIFS('分け方の表'!$J$4:$J$13,E2767)&gt;0),INDEX('分け方の表'!$K$4:$K$13,MATCH(E2767,'分け方の表'!$J$4:$J$13,0))&amp;"",IFERROR(INDEX('分け方の表'!$C$4:$C$103,MATCH(F2767&amp;"|"&amp;G2767,'分け方の表'!$D$4:$D$103,0))&amp;"",IFERROR(INDEX('分け方の表'!$C$4:$C$103,MATCH(F2767&amp;"|（ほか全部）",'分け方の表'!$D$4:$D$103,0))&amp;"","未分類"))))</f>
        <v/>
      </c>
      <c r="S2767" s="39">
        <f>IF(L2767&lt;&gt;1,"",IF(N2767=1,"",IF(IF(O2767&gt;0,INDEX('分け方の表'!$N$4:$N$53,O2767)&amp;"","")&lt;&gt;"",IF(INDEX('分け方の表'!$N$4:$N$53,O2767)="（数えない）","",INDEX('分け方の表'!$N$4:$N$53,O2767)&amp;""),IF(I2767&amp;""="1",IF((Q2767&lt;&gt;"")*(D2767&lt;0)*(IFERROR(INDEX('入力'!$E$30:$E$88,MATCH(Q2767,'入力'!$A$30:$A$88,0)),"")="貯める・増やす"),Q2767,""),IF(A2767&amp;""="0","",IF(Q2767&lt;&gt;"",Q2767,R2767))))))</f>
        <v/>
      </c>
      <c r="T2767" s="56">
        <f>IF(S2767="","",IF(IFERROR(INDEX('入力'!$E$30:$E$88,MATCH(S2767,'入力'!$A$30:$A$88,0)),"")="入るお金",D2767,-D2767))</f>
        <v/>
      </c>
      <c r="U2767" s="39">
        <f>IF(L2767="","",IF(L2767&lt;&gt;1,"見出しなど",IF(N2767=1,"重なり",IF(S2767="",IF(O2767&gt;0,"数えない（直した）",IF(I2767&amp;""="1","振替",IF(A2767&amp;""="0","計算対象外","数えない"))),IF(COUNTIFS('入力'!$A$30:$A$88,S2767)=0,"一覧にない費目",IF(O2767&gt;0,"直した",IF(S2767="未分類","未分類","OK")))))))</f>
        <v/>
      </c>
    </row>
    <row r="2768">
      <c r="A2768" s="40" t="n"/>
      <c r="B2768" s="34" t="n"/>
      <c r="C2768" s="35" t="n"/>
      <c r="D2768" s="36" t="n"/>
      <c r="E2768" s="35" t="n"/>
      <c r="F2768" s="35" t="n"/>
      <c r="G2768" s="35" t="n"/>
      <c r="H2768" s="35" t="n"/>
      <c r="I2768" s="40" t="n"/>
      <c r="J2768" s="35" t="n"/>
      <c r="L2768" s="39">
        <f>IF(B2768="","",IFERROR(YEAR(B2768)*0+D2768*0+1,0))</f>
        <v/>
      </c>
      <c r="M2768" s="55">
        <f>IF(L2768&lt;&gt;1,"",IF(O2768&gt;0,IF(INDEX('分け方の表'!$O$4:$O$53,O2768)&lt;&gt;"",DATE(YEAR(INDEX('分け方の表'!$O$4:$O$53,O2768)),MONTH(INDEX('分け方の表'!$O$4:$O$53,O2768)),1),DATE(YEAR(B2768),MONTH(B2768),1)),DATE(YEAR(B2768),MONTH(B2768),1)))</f>
        <v/>
      </c>
      <c r="N2768" s="39">
        <f>IF(L2768&lt;&gt;1,"",IF(J2768="",0,IF(COUNTIFS($J$4:J2768,J2768)&gt;1,1,0)))</f>
        <v/>
      </c>
      <c r="O2768" s="39">
        <f>IF(L2768&lt;&gt;1,"",IF(J2768="",0,IFERROR(MATCH(J2768,'分け方の表'!$M$4:$M$53,0),0)))</f>
        <v/>
      </c>
      <c r="P2768" s="39">
        <f>IF(L2768&lt;&gt;1,"",IF(SUMPRODUCT((COUNTIFS(C2768,"*"&amp;'分け方の表'!$F$4:$F$23&amp;"*")&gt;0)*('分け方の表'!$F$4:$F$23&lt;&gt;"")*'分け方の表'!$I$4:$I$23)=0,99,1+COUNTIFS('分け方の表'!$I$4:$I$23,"&gt;"&amp;SUMPRODUCT((COUNTIFS(C2768,"*"&amp;'分け方の表'!$F$4:$F$23&amp;"*")&gt;0)*('分け方の表'!$F$4:$F$23&lt;&gt;"")*'分け方の表'!$I$4:$I$23))))</f>
        <v/>
      </c>
      <c r="Q2768" s="39">
        <f>IF(L2768&lt;&gt;1,"",IF(P2768&gt;=99,"",INDEX('分け方の表'!$G$4:$G$23,P2768)&amp;""))</f>
        <v/>
      </c>
      <c r="R2768" s="39">
        <f>IF(L2768&lt;&gt;1,"",IF((F2768="収入")*(G2768="給与")*(E2768&lt;&gt;"")*(COUNTIFS('分け方の表'!$J$4:$J$13,E2768)&gt;0),INDEX('分け方の表'!$K$4:$K$13,MATCH(E2768,'分け方の表'!$J$4:$J$13,0))&amp;"",IFERROR(INDEX('分け方の表'!$C$4:$C$103,MATCH(F2768&amp;"|"&amp;G2768,'分け方の表'!$D$4:$D$103,0))&amp;"",IFERROR(INDEX('分け方の表'!$C$4:$C$103,MATCH(F2768&amp;"|（ほか全部）",'分け方の表'!$D$4:$D$103,0))&amp;"","未分類"))))</f>
        <v/>
      </c>
      <c r="S2768" s="39">
        <f>IF(L2768&lt;&gt;1,"",IF(N2768=1,"",IF(IF(O2768&gt;0,INDEX('分け方の表'!$N$4:$N$53,O2768)&amp;"","")&lt;&gt;"",IF(INDEX('分け方の表'!$N$4:$N$53,O2768)="（数えない）","",INDEX('分け方の表'!$N$4:$N$53,O2768)&amp;""),IF(I2768&amp;""="1",IF((Q2768&lt;&gt;"")*(D2768&lt;0)*(IFERROR(INDEX('入力'!$E$30:$E$88,MATCH(Q2768,'入力'!$A$30:$A$88,0)),"")="貯める・増やす"),Q2768,""),IF(A2768&amp;""="0","",IF(Q2768&lt;&gt;"",Q2768,R2768))))))</f>
        <v/>
      </c>
      <c r="T2768" s="56">
        <f>IF(S2768="","",IF(IFERROR(INDEX('入力'!$E$30:$E$88,MATCH(S2768,'入力'!$A$30:$A$88,0)),"")="入るお金",D2768,-D2768))</f>
        <v/>
      </c>
      <c r="U2768" s="39">
        <f>IF(L2768="","",IF(L2768&lt;&gt;1,"見出しなど",IF(N2768=1,"重なり",IF(S2768="",IF(O2768&gt;0,"数えない（直した）",IF(I2768&amp;""="1","振替",IF(A2768&amp;""="0","計算対象外","数えない"))),IF(COUNTIFS('入力'!$A$30:$A$88,S2768)=0,"一覧にない費目",IF(O2768&gt;0,"直した",IF(S2768="未分類","未分類","OK")))))))</f>
        <v/>
      </c>
    </row>
    <row r="2769">
      <c r="A2769" s="40" t="n"/>
      <c r="B2769" s="34" t="n"/>
      <c r="C2769" s="35" t="n"/>
      <c r="D2769" s="36" t="n"/>
      <c r="E2769" s="35" t="n"/>
      <c r="F2769" s="35" t="n"/>
      <c r="G2769" s="35" t="n"/>
      <c r="H2769" s="35" t="n"/>
      <c r="I2769" s="40" t="n"/>
      <c r="J2769" s="35" t="n"/>
      <c r="L2769" s="39">
        <f>IF(B2769="","",IFERROR(YEAR(B2769)*0+D2769*0+1,0))</f>
        <v/>
      </c>
      <c r="M2769" s="55">
        <f>IF(L2769&lt;&gt;1,"",IF(O2769&gt;0,IF(INDEX('分け方の表'!$O$4:$O$53,O2769)&lt;&gt;"",DATE(YEAR(INDEX('分け方の表'!$O$4:$O$53,O2769)),MONTH(INDEX('分け方の表'!$O$4:$O$53,O2769)),1),DATE(YEAR(B2769),MONTH(B2769),1)),DATE(YEAR(B2769),MONTH(B2769),1)))</f>
        <v/>
      </c>
      <c r="N2769" s="39">
        <f>IF(L2769&lt;&gt;1,"",IF(J2769="",0,IF(COUNTIFS($J$4:J2769,J2769)&gt;1,1,0)))</f>
        <v/>
      </c>
      <c r="O2769" s="39">
        <f>IF(L2769&lt;&gt;1,"",IF(J2769="",0,IFERROR(MATCH(J2769,'分け方の表'!$M$4:$M$53,0),0)))</f>
        <v/>
      </c>
      <c r="P2769" s="39">
        <f>IF(L2769&lt;&gt;1,"",IF(SUMPRODUCT((COUNTIFS(C2769,"*"&amp;'分け方の表'!$F$4:$F$23&amp;"*")&gt;0)*('分け方の表'!$F$4:$F$23&lt;&gt;"")*'分け方の表'!$I$4:$I$23)=0,99,1+COUNTIFS('分け方の表'!$I$4:$I$23,"&gt;"&amp;SUMPRODUCT((COUNTIFS(C2769,"*"&amp;'分け方の表'!$F$4:$F$23&amp;"*")&gt;0)*('分け方の表'!$F$4:$F$23&lt;&gt;"")*'分け方の表'!$I$4:$I$23))))</f>
        <v/>
      </c>
      <c r="Q2769" s="39">
        <f>IF(L2769&lt;&gt;1,"",IF(P2769&gt;=99,"",INDEX('分け方の表'!$G$4:$G$23,P2769)&amp;""))</f>
        <v/>
      </c>
      <c r="R2769" s="39">
        <f>IF(L2769&lt;&gt;1,"",IF((F2769="収入")*(G2769="給与")*(E2769&lt;&gt;"")*(COUNTIFS('分け方の表'!$J$4:$J$13,E2769)&gt;0),INDEX('分け方の表'!$K$4:$K$13,MATCH(E2769,'分け方の表'!$J$4:$J$13,0))&amp;"",IFERROR(INDEX('分け方の表'!$C$4:$C$103,MATCH(F2769&amp;"|"&amp;G2769,'分け方の表'!$D$4:$D$103,0))&amp;"",IFERROR(INDEX('分け方の表'!$C$4:$C$103,MATCH(F2769&amp;"|（ほか全部）",'分け方の表'!$D$4:$D$103,0))&amp;"","未分類"))))</f>
        <v/>
      </c>
      <c r="S2769" s="39">
        <f>IF(L2769&lt;&gt;1,"",IF(N2769=1,"",IF(IF(O2769&gt;0,INDEX('分け方の表'!$N$4:$N$53,O2769)&amp;"","")&lt;&gt;"",IF(INDEX('分け方の表'!$N$4:$N$53,O2769)="（数えない）","",INDEX('分け方の表'!$N$4:$N$53,O2769)&amp;""),IF(I2769&amp;""="1",IF((Q2769&lt;&gt;"")*(D2769&lt;0)*(IFERROR(INDEX('入力'!$E$30:$E$88,MATCH(Q2769,'入力'!$A$30:$A$88,0)),"")="貯める・増やす"),Q2769,""),IF(A2769&amp;""="0","",IF(Q2769&lt;&gt;"",Q2769,R2769))))))</f>
        <v/>
      </c>
      <c r="T2769" s="56">
        <f>IF(S2769="","",IF(IFERROR(INDEX('入力'!$E$30:$E$88,MATCH(S2769,'入力'!$A$30:$A$88,0)),"")="入るお金",D2769,-D2769))</f>
        <v/>
      </c>
      <c r="U2769" s="39">
        <f>IF(L2769="","",IF(L2769&lt;&gt;1,"見出しなど",IF(N2769=1,"重なり",IF(S2769="",IF(O2769&gt;0,"数えない（直した）",IF(I2769&amp;""="1","振替",IF(A2769&amp;""="0","計算対象外","数えない"))),IF(COUNTIFS('入力'!$A$30:$A$88,S2769)=0,"一覧にない費目",IF(O2769&gt;0,"直した",IF(S2769="未分類","未分類","OK")))))))</f>
        <v/>
      </c>
    </row>
    <row r="2770">
      <c r="A2770" s="40" t="n"/>
      <c r="B2770" s="34" t="n"/>
      <c r="C2770" s="35" t="n"/>
      <c r="D2770" s="36" t="n"/>
      <c r="E2770" s="35" t="n"/>
      <c r="F2770" s="35" t="n"/>
      <c r="G2770" s="35" t="n"/>
      <c r="H2770" s="35" t="n"/>
      <c r="I2770" s="40" t="n"/>
      <c r="J2770" s="35" t="n"/>
      <c r="L2770" s="39">
        <f>IF(B2770="","",IFERROR(YEAR(B2770)*0+D2770*0+1,0))</f>
        <v/>
      </c>
      <c r="M2770" s="55">
        <f>IF(L2770&lt;&gt;1,"",IF(O2770&gt;0,IF(INDEX('分け方の表'!$O$4:$O$53,O2770)&lt;&gt;"",DATE(YEAR(INDEX('分け方の表'!$O$4:$O$53,O2770)),MONTH(INDEX('分け方の表'!$O$4:$O$53,O2770)),1),DATE(YEAR(B2770),MONTH(B2770),1)),DATE(YEAR(B2770),MONTH(B2770),1)))</f>
        <v/>
      </c>
      <c r="N2770" s="39">
        <f>IF(L2770&lt;&gt;1,"",IF(J2770="",0,IF(COUNTIFS($J$4:J2770,J2770)&gt;1,1,0)))</f>
        <v/>
      </c>
      <c r="O2770" s="39">
        <f>IF(L2770&lt;&gt;1,"",IF(J2770="",0,IFERROR(MATCH(J2770,'分け方の表'!$M$4:$M$53,0),0)))</f>
        <v/>
      </c>
      <c r="P2770" s="39">
        <f>IF(L2770&lt;&gt;1,"",IF(SUMPRODUCT((COUNTIFS(C2770,"*"&amp;'分け方の表'!$F$4:$F$23&amp;"*")&gt;0)*('分け方の表'!$F$4:$F$23&lt;&gt;"")*'分け方の表'!$I$4:$I$23)=0,99,1+COUNTIFS('分け方の表'!$I$4:$I$23,"&gt;"&amp;SUMPRODUCT((COUNTIFS(C2770,"*"&amp;'分け方の表'!$F$4:$F$23&amp;"*")&gt;0)*('分け方の表'!$F$4:$F$23&lt;&gt;"")*'分け方の表'!$I$4:$I$23))))</f>
        <v/>
      </c>
      <c r="Q2770" s="39">
        <f>IF(L2770&lt;&gt;1,"",IF(P2770&gt;=99,"",INDEX('分け方の表'!$G$4:$G$23,P2770)&amp;""))</f>
        <v/>
      </c>
      <c r="R2770" s="39">
        <f>IF(L2770&lt;&gt;1,"",IF((F2770="収入")*(G2770="給与")*(E2770&lt;&gt;"")*(COUNTIFS('分け方の表'!$J$4:$J$13,E2770)&gt;0),INDEX('分け方の表'!$K$4:$K$13,MATCH(E2770,'分け方の表'!$J$4:$J$13,0))&amp;"",IFERROR(INDEX('分け方の表'!$C$4:$C$103,MATCH(F2770&amp;"|"&amp;G2770,'分け方の表'!$D$4:$D$103,0))&amp;"",IFERROR(INDEX('分け方の表'!$C$4:$C$103,MATCH(F2770&amp;"|（ほか全部）",'分け方の表'!$D$4:$D$103,0))&amp;"","未分類"))))</f>
        <v/>
      </c>
      <c r="S2770" s="39">
        <f>IF(L2770&lt;&gt;1,"",IF(N2770=1,"",IF(IF(O2770&gt;0,INDEX('分け方の表'!$N$4:$N$53,O2770)&amp;"","")&lt;&gt;"",IF(INDEX('分け方の表'!$N$4:$N$53,O2770)="（数えない）","",INDEX('分け方の表'!$N$4:$N$53,O2770)&amp;""),IF(I2770&amp;""="1",IF((Q2770&lt;&gt;"")*(D2770&lt;0)*(IFERROR(INDEX('入力'!$E$30:$E$88,MATCH(Q2770,'入力'!$A$30:$A$88,0)),"")="貯める・増やす"),Q2770,""),IF(A2770&amp;""="0","",IF(Q2770&lt;&gt;"",Q2770,R2770))))))</f>
        <v/>
      </c>
      <c r="T2770" s="56">
        <f>IF(S2770="","",IF(IFERROR(INDEX('入力'!$E$30:$E$88,MATCH(S2770,'入力'!$A$30:$A$88,0)),"")="入るお金",D2770,-D2770))</f>
        <v/>
      </c>
      <c r="U2770" s="39">
        <f>IF(L2770="","",IF(L2770&lt;&gt;1,"見出しなど",IF(N2770=1,"重なり",IF(S2770="",IF(O2770&gt;0,"数えない（直した）",IF(I2770&amp;""="1","振替",IF(A2770&amp;""="0","計算対象外","数えない"))),IF(COUNTIFS('入力'!$A$30:$A$88,S2770)=0,"一覧にない費目",IF(O2770&gt;0,"直した",IF(S2770="未分類","未分類","OK")))))))</f>
        <v/>
      </c>
    </row>
    <row r="2771">
      <c r="A2771" s="40" t="n"/>
      <c r="B2771" s="34" t="n"/>
      <c r="C2771" s="35" t="n"/>
      <c r="D2771" s="36" t="n"/>
      <c r="E2771" s="35" t="n"/>
      <c r="F2771" s="35" t="n"/>
      <c r="G2771" s="35" t="n"/>
      <c r="H2771" s="35" t="n"/>
      <c r="I2771" s="40" t="n"/>
      <c r="J2771" s="35" t="n"/>
      <c r="L2771" s="39">
        <f>IF(B2771="","",IFERROR(YEAR(B2771)*0+D2771*0+1,0))</f>
        <v/>
      </c>
      <c r="M2771" s="55">
        <f>IF(L2771&lt;&gt;1,"",IF(O2771&gt;0,IF(INDEX('分け方の表'!$O$4:$O$53,O2771)&lt;&gt;"",DATE(YEAR(INDEX('分け方の表'!$O$4:$O$53,O2771)),MONTH(INDEX('分け方の表'!$O$4:$O$53,O2771)),1),DATE(YEAR(B2771),MONTH(B2771),1)),DATE(YEAR(B2771),MONTH(B2771),1)))</f>
        <v/>
      </c>
      <c r="N2771" s="39">
        <f>IF(L2771&lt;&gt;1,"",IF(J2771="",0,IF(COUNTIFS($J$4:J2771,J2771)&gt;1,1,0)))</f>
        <v/>
      </c>
      <c r="O2771" s="39">
        <f>IF(L2771&lt;&gt;1,"",IF(J2771="",0,IFERROR(MATCH(J2771,'分け方の表'!$M$4:$M$53,0),0)))</f>
        <v/>
      </c>
      <c r="P2771" s="39">
        <f>IF(L2771&lt;&gt;1,"",IF(SUMPRODUCT((COUNTIFS(C2771,"*"&amp;'分け方の表'!$F$4:$F$23&amp;"*")&gt;0)*('分け方の表'!$F$4:$F$23&lt;&gt;"")*'分け方の表'!$I$4:$I$23)=0,99,1+COUNTIFS('分け方の表'!$I$4:$I$23,"&gt;"&amp;SUMPRODUCT((COUNTIFS(C2771,"*"&amp;'分け方の表'!$F$4:$F$23&amp;"*")&gt;0)*('分け方の表'!$F$4:$F$23&lt;&gt;"")*'分け方の表'!$I$4:$I$23))))</f>
        <v/>
      </c>
      <c r="Q2771" s="39">
        <f>IF(L2771&lt;&gt;1,"",IF(P2771&gt;=99,"",INDEX('分け方の表'!$G$4:$G$23,P2771)&amp;""))</f>
        <v/>
      </c>
      <c r="R2771" s="39">
        <f>IF(L2771&lt;&gt;1,"",IF((F2771="収入")*(G2771="給与")*(E2771&lt;&gt;"")*(COUNTIFS('分け方の表'!$J$4:$J$13,E2771)&gt;0),INDEX('分け方の表'!$K$4:$K$13,MATCH(E2771,'分け方の表'!$J$4:$J$13,0))&amp;"",IFERROR(INDEX('分け方の表'!$C$4:$C$103,MATCH(F2771&amp;"|"&amp;G2771,'分け方の表'!$D$4:$D$103,0))&amp;"",IFERROR(INDEX('分け方の表'!$C$4:$C$103,MATCH(F2771&amp;"|（ほか全部）",'分け方の表'!$D$4:$D$103,0))&amp;"","未分類"))))</f>
        <v/>
      </c>
      <c r="S2771" s="39">
        <f>IF(L2771&lt;&gt;1,"",IF(N2771=1,"",IF(IF(O2771&gt;0,INDEX('分け方の表'!$N$4:$N$53,O2771)&amp;"","")&lt;&gt;"",IF(INDEX('分け方の表'!$N$4:$N$53,O2771)="（数えない）","",INDEX('分け方の表'!$N$4:$N$53,O2771)&amp;""),IF(I2771&amp;""="1",IF((Q2771&lt;&gt;"")*(D2771&lt;0)*(IFERROR(INDEX('入力'!$E$30:$E$88,MATCH(Q2771,'入力'!$A$30:$A$88,0)),"")="貯める・増やす"),Q2771,""),IF(A2771&amp;""="0","",IF(Q2771&lt;&gt;"",Q2771,R2771))))))</f>
        <v/>
      </c>
      <c r="T2771" s="56">
        <f>IF(S2771="","",IF(IFERROR(INDEX('入力'!$E$30:$E$88,MATCH(S2771,'入力'!$A$30:$A$88,0)),"")="入るお金",D2771,-D2771))</f>
        <v/>
      </c>
      <c r="U2771" s="39">
        <f>IF(L2771="","",IF(L2771&lt;&gt;1,"見出しなど",IF(N2771=1,"重なり",IF(S2771="",IF(O2771&gt;0,"数えない（直した）",IF(I2771&amp;""="1","振替",IF(A2771&amp;""="0","計算対象外","数えない"))),IF(COUNTIFS('入力'!$A$30:$A$88,S2771)=0,"一覧にない費目",IF(O2771&gt;0,"直した",IF(S2771="未分類","未分類","OK")))))))</f>
        <v/>
      </c>
    </row>
    <row r="2772">
      <c r="A2772" s="40" t="n"/>
      <c r="B2772" s="34" t="n"/>
      <c r="C2772" s="35" t="n"/>
      <c r="D2772" s="36" t="n"/>
      <c r="E2772" s="35" t="n"/>
      <c r="F2772" s="35" t="n"/>
      <c r="G2772" s="35" t="n"/>
      <c r="H2772" s="35" t="n"/>
      <c r="I2772" s="40" t="n"/>
      <c r="J2772" s="35" t="n"/>
      <c r="L2772" s="39">
        <f>IF(B2772="","",IFERROR(YEAR(B2772)*0+D2772*0+1,0))</f>
        <v/>
      </c>
      <c r="M2772" s="55">
        <f>IF(L2772&lt;&gt;1,"",IF(O2772&gt;0,IF(INDEX('分け方の表'!$O$4:$O$53,O2772)&lt;&gt;"",DATE(YEAR(INDEX('分け方の表'!$O$4:$O$53,O2772)),MONTH(INDEX('分け方の表'!$O$4:$O$53,O2772)),1),DATE(YEAR(B2772),MONTH(B2772),1)),DATE(YEAR(B2772),MONTH(B2772),1)))</f>
        <v/>
      </c>
      <c r="N2772" s="39">
        <f>IF(L2772&lt;&gt;1,"",IF(J2772="",0,IF(COUNTIFS($J$4:J2772,J2772)&gt;1,1,0)))</f>
        <v/>
      </c>
      <c r="O2772" s="39">
        <f>IF(L2772&lt;&gt;1,"",IF(J2772="",0,IFERROR(MATCH(J2772,'分け方の表'!$M$4:$M$53,0),0)))</f>
        <v/>
      </c>
      <c r="P2772" s="39">
        <f>IF(L2772&lt;&gt;1,"",IF(SUMPRODUCT((COUNTIFS(C2772,"*"&amp;'分け方の表'!$F$4:$F$23&amp;"*")&gt;0)*('分け方の表'!$F$4:$F$23&lt;&gt;"")*'分け方の表'!$I$4:$I$23)=0,99,1+COUNTIFS('分け方の表'!$I$4:$I$23,"&gt;"&amp;SUMPRODUCT((COUNTIFS(C2772,"*"&amp;'分け方の表'!$F$4:$F$23&amp;"*")&gt;0)*('分け方の表'!$F$4:$F$23&lt;&gt;"")*'分け方の表'!$I$4:$I$23))))</f>
        <v/>
      </c>
      <c r="Q2772" s="39">
        <f>IF(L2772&lt;&gt;1,"",IF(P2772&gt;=99,"",INDEX('分け方の表'!$G$4:$G$23,P2772)&amp;""))</f>
        <v/>
      </c>
      <c r="R2772" s="39">
        <f>IF(L2772&lt;&gt;1,"",IF((F2772="収入")*(G2772="給与")*(E2772&lt;&gt;"")*(COUNTIFS('分け方の表'!$J$4:$J$13,E2772)&gt;0),INDEX('分け方の表'!$K$4:$K$13,MATCH(E2772,'分け方の表'!$J$4:$J$13,0))&amp;"",IFERROR(INDEX('分け方の表'!$C$4:$C$103,MATCH(F2772&amp;"|"&amp;G2772,'分け方の表'!$D$4:$D$103,0))&amp;"",IFERROR(INDEX('分け方の表'!$C$4:$C$103,MATCH(F2772&amp;"|（ほか全部）",'分け方の表'!$D$4:$D$103,0))&amp;"","未分類"))))</f>
        <v/>
      </c>
      <c r="S2772" s="39">
        <f>IF(L2772&lt;&gt;1,"",IF(N2772=1,"",IF(IF(O2772&gt;0,INDEX('分け方の表'!$N$4:$N$53,O2772)&amp;"","")&lt;&gt;"",IF(INDEX('分け方の表'!$N$4:$N$53,O2772)="（数えない）","",INDEX('分け方の表'!$N$4:$N$53,O2772)&amp;""),IF(I2772&amp;""="1",IF((Q2772&lt;&gt;"")*(D2772&lt;0)*(IFERROR(INDEX('入力'!$E$30:$E$88,MATCH(Q2772,'入力'!$A$30:$A$88,0)),"")="貯める・増やす"),Q2772,""),IF(A2772&amp;""="0","",IF(Q2772&lt;&gt;"",Q2772,R2772))))))</f>
        <v/>
      </c>
      <c r="T2772" s="56">
        <f>IF(S2772="","",IF(IFERROR(INDEX('入力'!$E$30:$E$88,MATCH(S2772,'入力'!$A$30:$A$88,0)),"")="入るお金",D2772,-D2772))</f>
        <v/>
      </c>
      <c r="U2772" s="39">
        <f>IF(L2772="","",IF(L2772&lt;&gt;1,"見出しなど",IF(N2772=1,"重なり",IF(S2772="",IF(O2772&gt;0,"数えない（直した）",IF(I2772&amp;""="1","振替",IF(A2772&amp;""="0","計算対象外","数えない"))),IF(COUNTIFS('入力'!$A$30:$A$88,S2772)=0,"一覧にない費目",IF(O2772&gt;0,"直した",IF(S2772="未分類","未分類","OK")))))))</f>
        <v/>
      </c>
    </row>
    <row r="2773">
      <c r="A2773" s="40" t="n"/>
      <c r="B2773" s="34" t="n"/>
      <c r="C2773" s="35" t="n"/>
      <c r="D2773" s="36" t="n"/>
      <c r="E2773" s="35" t="n"/>
      <c r="F2773" s="35" t="n"/>
      <c r="G2773" s="35" t="n"/>
      <c r="H2773" s="35" t="n"/>
      <c r="I2773" s="40" t="n"/>
      <c r="J2773" s="35" t="n"/>
      <c r="L2773" s="39">
        <f>IF(B2773="","",IFERROR(YEAR(B2773)*0+D2773*0+1,0))</f>
        <v/>
      </c>
      <c r="M2773" s="55">
        <f>IF(L2773&lt;&gt;1,"",IF(O2773&gt;0,IF(INDEX('分け方の表'!$O$4:$O$53,O2773)&lt;&gt;"",DATE(YEAR(INDEX('分け方の表'!$O$4:$O$53,O2773)),MONTH(INDEX('分け方の表'!$O$4:$O$53,O2773)),1),DATE(YEAR(B2773),MONTH(B2773),1)),DATE(YEAR(B2773),MONTH(B2773),1)))</f>
        <v/>
      </c>
      <c r="N2773" s="39">
        <f>IF(L2773&lt;&gt;1,"",IF(J2773="",0,IF(COUNTIFS($J$4:J2773,J2773)&gt;1,1,0)))</f>
        <v/>
      </c>
      <c r="O2773" s="39">
        <f>IF(L2773&lt;&gt;1,"",IF(J2773="",0,IFERROR(MATCH(J2773,'分け方の表'!$M$4:$M$53,0),0)))</f>
        <v/>
      </c>
      <c r="P2773" s="39">
        <f>IF(L2773&lt;&gt;1,"",IF(SUMPRODUCT((COUNTIFS(C2773,"*"&amp;'分け方の表'!$F$4:$F$23&amp;"*")&gt;0)*('分け方の表'!$F$4:$F$23&lt;&gt;"")*'分け方の表'!$I$4:$I$23)=0,99,1+COUNTIFS('分け方の表'!$I$4:$I$23,"&gt;"&amp;SUMPRODUCT((COUNTIFS(C2773,"*"&amp;'分け方の表'!$F$4:$F$23&amp;"*")&gt;0)*('分け方の表'!$F$4:$F$23&lt;&gt;"")*'分け方の表'!$I$4:$I$23))))</f>
        <v/>
      </c>
      <c r="Q2773" s="39">
        <f>IF(L2773&lt;&gt;1,"",IF(P2773&gt;=99,"",INDEX('分け方の表'!$G$4:$G$23,P2773)&amp;""))</f>
        <v/>
      </c>
      <c r="R2773" s="39">
        <f>IF(L2773&lt;&gt;1,"",IF((F2773="収入")*(G2773="給与")*(E2773&lt;&gt;"")*(COUNTIFS('分け方の表'!$J$4:$J$13,E2773)&gt;0),INDEX('分け方の表'!$K$4:$K$13,MATCH(E2773,'分け方の表'!$J$4:$J$13,0))&amp;"",IFERROR(INDEX('分け方の表'!$C$4:$C$103,MATCH(F2773&amp;"|"&amp;G2773,'分け方の表'!$D$4:$D$103,0))&amp;"",IFERROR(INDEX('分け方の表'!$C$4:$C$103,MATCH(F2773&amp;"|（ほか全部）",'分け方の表'!$D$4:$D$103,0))&amp;"","未分類"))))</f>
        <v/>
      </c>
      <c r="S2773" s="39">
        <f>IF(L2773&lt;&gt;1,"",IF(N2773=1,"",IF(IF(O2773&gt;0,INDEX('分け方の表'!$N$4:$N$53,O2773)&amp;"","")&lt;&gt;"",IF(INDEX('分け方の表'!$N$4:$N$53,O2773)="（数えない）","",INDEX('分け方の表'!$N$4:$N$53,O2773)&amp;""),IF(I2773&amp;""="1",IF((Q2773&lt;&gt;"")*(D2773&lt;0)*(IFERROR(INDEX('入力'!$E$30:$E$88,MATCH(Q2773,'入力'!$A$30:$A$88,0)),"")="貯める・増やす"),Q2773,""),IF(A2773&amp;""="0","",IF(Q2773&lt;&gt;"",Q2773,R2773))))))</f>
        <v/>
      </c>
      <c r="T2773" s="56">
        <f>IF(S2773="","",IF(IFERROR(INDEX('入力'!$E$30:$E$88,MATCH(S2773,'入力'!$A$30:$A$88,0)),"")="入るお金",D2773,-D2773))</f>
        <v/>
      </c>
      <c r="U2773" s="39">
        <f>IF(L2773="","",IF(L2773&lt;&gt;1,"見出しなど",IF(N2773=1,"重なり",IF(S2773="",IF(O2773&gt;0,"数えない（直した）",IF(I2773&amp;""="1","振替",IF(A2773&amp;""="0","計算対象外","数えない"))),IF(COUNTIFS('入力'!$A$30:$A$88,S2773)=0,"一覧にない費目",IF(O2773&gt;0,"直した",IF(S2773="未分類","未分類","OK")))))))</f>
        <v/>
      </c>
    </row>
    <row r="2774">
      <c r="A2774" s="40" t="n"/>
      <c r="B2774" s="34" t="n"/>
      <c r="C2774" s="35" t="n"/>
      <c r="D2774" s="36" t="n"/>
      <c r="E2774" s="35" t="n"/>
      <c r="F2774" s="35" t="n"/>
      <c r="G2774" s="35" t="n"/>
      <c r="H2774" s="35" t="n"/>
      <c r="I2774" s="40" t="n"/>
      <c r="J2774" s="35" t="n"/>
      <c r="L2774" s="39">
        <f>IF(B2774="","",IFERROR(YEAR(B2774)*0+D2774*0+1,0))</f>
        <v/>
      </c>
      <c r="M2774" s="55">
        <f>IF(L2774&lt;&gt;1,"",IF(O2774&gt;0,IF(INDEX('分け方の表'!$O$4:$O$53,O2774)&lt;&gt;"",DATE(YEAR(INDEX('分け方の表'!$O$4:$O$53,O2774)),MONTH(INDEX('分け方の表'!$O$4:$O$53,O2774)),1),DATE(YEAR(B2774),MONTH(B2774),1)),DATE(YEAR(B2774),MONTH(B2774),1)))</f>
        <v/>
      </c>
      <c r="N2774" s="39">
        <f>IF(L2774&lt;&gt;1,"",IF(J2774="",0,IF(COUNTIFS($J$4:J2774,J2774)&gt;1,1,0)))</f>
        <v/>
      </c>
      <c r="O2774" s="39">
        <f>IF(L2774&lt;&gt;1,"",IF(J2774="",0,IFERROR(MATCH(J2774,'分け方の表'!$M$4:$M$53,0),0)))</f>
        <v/>
      </c>
      <c r="P2774" s="39">
        <f>IF(L2774&lt;&gt;1,"",IF(SUMPRODUCT((COUNTIFS(C2774,"*"&amp;'分け方の表'!$F$4:$F$23&amp;"*")&gt;0)*('分け方の表'!$F$4:$F$23&lt;&gt;"")*'分け方の表'!$I$4:$I$23)=0,99,1+COUNTIFS('分け方の表'!$I$4:$I$23,"&gt;"&amp;SUMPRODUCT((COUNTIFS(C2774,"*"&amp;'分け方の表'!$F$4:$F$23&amp;"*")&gt;0)*('分け方の表'!$F$4:$F$23&lt;&gt;"")*'分け方の表'!$I$4:$I$23))))</f>
        <v/>
      </c>
      <c r="Q2774" s="39">
        <f>IF(L2774&lt;&gt;1,"",IF(P2774&gt;=99,"",INDEX('分け方の表'!$G$4:$G$23,P2774)&amp;""))</f>
        <v/>
      </c>
      <c r="R2774" s="39">
        <f>IF(L2774&lt;&gt;1,"",IF((F2774="収入")*(G2774="給与")*(E2774&lt;&gt;"")*(COUNTIFS('分け方の表'!$J$4:$J$13,E2774)&gt;0),INDEX('分け方の表'!$K$4:$K$13,MATCH(E2774,'分け方の表'!$J$4:$J$13,0))&amp;"",IFERROR(INDEX('分け方の表'!$C$4:$C$103,MATCH(F2774&amp;"|"&amp;G2774,'分け方の表'!$D$4:$D$103,0))&amp;"",IFERROR(INDEX('分け方の表'!$C$4:$C$103,MATCH(F2774&amp;"|（ほか全部）",'分け方の表'!$D$4:$D$103,0))&amp;"","未分類"))))</f>
        <v/>
      </c>
      <c r="S2774" s="39">
        <f>IF(L2774&lt;&gt;1,"",IF(N2774=1,"",IF(IF(O2774&gt;0,INDEX('分け方の表'!$N$4:$N$53,O2774)&amp;"","")&lt;&gt;"",IF(INDEX('分け方の表'!$N$4:$N$53,O2774)="（数えない）","",INDEX('分け方の表'!$N$4:$N$53,O2774)&amp;""),IF(I2774&amp;""="1",IF((Q2774&lt;&gt;"")*(D2774&lt;0)*(IFERROR(INDEX('入力'!$E$30:$E$88,MATCH(Q2774,'入力'!$A$30:$A$88,0)),"")="貯める・増やす"),Q2774,""),IF(A2774&amp;""="0","",IF(Q2774&lt;&gt;"",Q2774,R2774))))))</f>
        <v/>
      </c>
      <c r="T2774" s="56">
        <f>IF(S2774="","",IF(IFERROR(INDEX('入力'!$E$30:$E$88,MATCH(S2774,'入力'!$A$30:$A$88,0)),"")="入るお金",D2774,-D2774))</f>
        <v/>
      </c>
      <c r="U2774" s="39">
        <f>IF(L2774="","",IF(L2774&lt;&gt;1,"見出しなど",IF(N2774=1,"重なり",IF(S2774="",IF(O2774&gt;0,"数えない（直した）",IF(I2774&amp;""="1","振替",IF(A2774&amp;""="0","計算対象外","数えない"))),IF(COUNTIFS('入力'!$A$30:$A$88,S2774)=0,"一覧にない費目",IF(O2774&gt;0,"直した",IF(S2774="未分類","未分類","OK")))))))</f>
        <v/>
      </c>
    </row>
    <row r="2775">
      <c r="A2775" s="40" t="n"/>
      <c r="B2775" s="34" t="n"/>
      <c r="C2775" s="35" t="n"/>
      <c r="D2775" s="36" t="n"/>
      <c r="E2775" s="35" t="n"/>
      <c r="F2775" s="35" t="n"/>
      <c r="G2775" s="35" t="n"/>
      <c r="H2775" s="35" t="n"/>
      <c r="I2775" s="40" t="n"/>
      <c r="J2775" s="35" t="n"/>
      <c r="L2775" s="39">
        <f>IF(B2775="","",IFERROR(YEAR(B2775)*0+D2775*0+1,0))</f>
        <v/>
      </c>
      <c r="M2775" s="55">
        <f>IF(L2775&lt;&gt;1,"",IF(O2775&gt;0,IF(INDEX('分け方の表'!$O$4:$O$53,O2775)&lt;&gt;"",DATE(YEAR(INDEX('分け方の表'!$O$4:$O$53,O2775)),MONTH(INDEX('分け方の表'!$O$4:$O$53,O2775)),1),DATE(YEAR(B2775),MONTH(B2775),1)),DATE(YEAR(B2775),MONTH(B2775),1)))</f>
        <v/>
      </c>
      <c r="N2775" s="39">
        <f>IF(L2775&lt;&gt;1,"",IF(J2775="",0,IF(COUNTIFS($J$4:J2775,J2775)&gt;1,1,0)))</f>
        <v/>
      </c>
      <c r="O2775" s="39">
        <f>IF(L2775&lt;&gt;1,"",IF(J2775="",0,IFERROR(MATCH(J2775,'分け方の表'!$M$4:$M$53,0),0)))</f>
        <v/>
      </c>
      <c r="P2775" s="39">
        <f>IF(L2775&lt;&gt;1,"",IF(SUMPRODUCT((COUNTIFS(C2775,"*"&amp;'分け方の表'!$F$4:$F$23&amp;"*")&gt;0)*('分け方の表'!$F$4:$F$23&lt;&gt;"")*'分け方の表'!$I$4:$I$23)=0,99,1+COUNTIFS('分け方の表'!$I$4:$I$23,"&gt;"&amp;SUMPRODUCT((COUNTIFS(C2775,"*"&amp;'分け方の表'!$F$4:$F$23&amp;"*")&gt;0)*('分け方の表'!$F$4:$F$23&lt;&gt;"")*'分け方の表'!$I$4:$I$23))))</f>
        <v/>
      </c>
      <c r="Q2775" s="39">
        <f>IF(L2775&lt;&gt;1,"",IF(P2775&gt;=99,"",INDEX('分け方の表'!$G$4:$G$23,P2775)&amp;""))</f>
        <v/>
      </c>
      <c r="R2775" s="39">
        <f>IF(L2775&lt;&gt;1,"",IF((F2775="収入")*(G2775="給与")*(E2775&lt;&gt;"")*(COUNTIFS('分け方の表'!$J$4:$J$13,E2775)&gt;0),INDEX('分け方の表'!$K$4:$K$13,MATCH(E2775,'分け方の表'!$J$4:$J$13,0))&amp;"",IFERROR(INDEX('分け方の表'!$C$4:$C$103,MATCH(F2775&amp;"|"&amp;G2775,'分け方の表'!$D$4:$D$103,0))&amp;"",IFERROR(INDEX('分け方の表'!$C$4:$C$103,MATCH(F2775&amp;"|（ほか全部）",'分け方の表'!$D$4:$D$103,0))&amp;"","未分類"))))</f>
        <v/>
      </c>
      <c r="S2775" s="39">
        <f>IF(L2775&lt;&gt;1,"",IF(N2775=1,"",IF(IF(O2775&gt;0,INDEX('分け方の表'!$N$4:$N$53,O2775)&amp;"","")&lt;&gt;"",IF(INDEX('分け方の表'!$N$4:$N$53,O2775)="（数えない）","",INDEX('分け方の表'!$N$4:$N$53,O2775)&amp;""),IF(I2775&amp;""="1",IF((Q2775&lt;&gt;"")*(D2775&lt;0)*(IFERROR(INDEX('入力'!$E$30:$E$88,MATCH(Q2775,'入力'!$A$30:$A$88,0)),"")="貯める・増やす"),Q2775,""),IF(A2775&amp;""="0","",IF(Q2775&lt;&gt;"",Q2775,R2775))))))</f>
        <v/>
      </c>
      <c r="T2775" s="56">
        <f>IF(S2775="","",IF(IFERROR(INDEX('入力'!$E$30:$E$88,MATCH(S2775,'入力'!$A$30:$A$88,0)),"")="入るお金",D2775,-D2775))</f>
        <v/>
      </c>
      <c r="U2775" s="39">
        <f>IF(L2775="","",IF(L2775&lt;&gt;1,"見出しなど",IF(N2775=1,"重なり",IF(S2775="",IF(O2775&gt;0,"数えない（直した）",IF(I2775&amp;""="1","振替",IF(A2775&amp;""="0","計算対象外","数えない"))),IF(COUNTIFS('入力'!$A$30:$A$88,S2775)=0,"一覧にない費目",IF(O2775&gt;0,"直した",IF(S2775="未分類","未分類","OK")))))))</f>
        <v/>
      </c>
    </row>
    <row r="2776">
      <c r="A2776" s="40" t="n"/>
      <c r="B2776" s="34" t="n"/>
      <c r="C2776" s="35" t="n"/>
      <c r="D2776" s="36" t="n"/>
      <c r="E2776" s="35" t="n"/>
      <c r="F2776" s="35" t="n"/>
      <c r="G2776" s="35" t="n"/>
      <c r="H2776" s="35" t="n"/>
      <c r="I2776" s="40" t="n"/>
      <c r="J2776" s="35" t="n"/>
      <c r="L2776" s="39">
        <f>IF(B2776="","",IFERROR(YEAR(B2776)*0+D2776*0+1,0))</f>
        <v/>
      </c>
      <c r="M2776" s="55">
        <f>IF(L2776&lt;&gt;1,"",IF(O2776&gt;0,IF(INDEX('分け方の表'!$O$4:$O$53,O2776)&lt;&gt;"",DATE(YEAR(INDEX('分け方の表'!$O$4:$O$53,O2776)),MONTH(INDEX('分け方の表'!$O$4:$O$53,O2776)),1),DATE(YEAR(B2776),MONTH(B2776),1)),DATE(YEAR(B2776),MONTH(B2776),1)))</f>
        <v/>
      </c>
      <c r="N2776" s="39">
        <f>IF(L2776&lt;&gt;1,"",IF(J2776="",0,IF(COUNTIFS($J$4:J2776,J2776)&gt;1,1,0)))</f>
        <v/>
      </c>
      <c r="O2776" s="39">
        <f>IF(L2776&lt;&gt;1,"",IF(J2776="",0,IFERROR(MATCH(J2776,'分け方の表'!$M$4:$M$53,0),0)))</f>
        <v/>
      </c>
      <c r="P2776" s="39">
        <f>IF(L2776&lt;&gt;1,"",IF(SUMPRODUCT((COUNTIFS(C2776,"*"&amp;'分け方の表'!$F$4:$F$23&amp;"*")&gt;0)*('分け方の表'!$F$4:$F$23&lt;&gt;"")*'分け方の表'!$I$4:$I$23)=0,99,1+COUNTIFS('分け方の表'!$I$4:$I$23,"&gt;"&amp;SUMPRODUCT((COUNTIFS(C2776,"*"&amp;'分け方の表'!$F$4:$F$23&amp;"*")&gt;0)*('分け方の表'!$F$4:$F$23&lt;&gt;"")*'分け方の表'!$I$4:$I$23))))</f>
        <v/>
      </c>
      <c r="Q2776" s="39">
        <f>IF(L2776&lt;&gt;1,"",IF(P2776&gt;=99,"",INDEX('分け方の表'!$G$4:$G$23,P2776)&amp;""))</f>
        <v/>
      </c>
      <c r="R2776" s="39">
        <f>IF(L2776&lt;&gt;1,"",IF((F2776="収入")*(G2776="給与")*(E2776&lt;&gt;"")*(COUNTIFS('分け方の表'!$J$4:$J$13,E2776)&gt;0),INDEX('分け方の表'!$K$4:$K$13,MATCH(E2776,'分け方の表'!$J$4:$J$13,0))&amp;"",IFERROR(INDEX('分け方の表'!$C$4:$C$103,MATCH(F2776&amp;"|"&amp;G2776,'分け方の表'!$D$4:$D$103,0))&amp;"",IFERROR(INDEX('分け方の表'!$C$4:$C$103,MATCH(F2776&amp;"|（ほか全部）",'分け方の表'!$D$4:$D$103,0))&amp;"","未分類"))))</f>
        <v/>
      </c>
      <c r="S2776" s="39">
        <f>IF(L2776&lt;&gt;1,"",IF(N2776=1,"",IF(IF(O2776&gt;0,INDEX('分け方の表'!$N$4:$N$53,O2776)&amp;"","")&lt;&gt;"",IF(INDEX('分け方の表'!$N$4:$N$53,O2776)="（数えない）","",INDEX('分け方の表'!$N$4:$N$53,O2776)&amp;""),IF(I2776&amp;""="1",IF((Q2776&lt;&gt;"")*(D2776&lt;0)*(IFERROR(INDEX('入力'!$E$30:$E$88,MATCH(Q2776,'入力'!$A$30:$A$88,0)),"")="貯める・増やす"),Q2776,""),IF(A2776&amp;""="0","",IF(Q2776&lt;&gt;"",Q2776,R2776))))))</f>
        <v/>
      </c>
      <c r="T2776" s="56">
        <f>IF(S2776="","",IF(IFERROR(INDEX('入力'!$E$30:$E$88,MATCH(S2776,'入力'!$A$30:$A$88,0)),"")="入るお金",D2776,-D2776))</f>
        <v/>
      </c>
      <c r="U2776" s="39">
        <f>IF(L2776="","",IF(L2776&lt;&gt;1,"見出しなど",IF(N2776=1,"重なり",IF(S2776="",IF(O2776&gt;0,"数えない（直した）",IF(I2776&amp;""="1","振替",IF(A2776&amp;""="0","計算対象外","数えない"))),IF(COUNTIFS('入力'!$A$30:$A$88,S2776)=0,"一覧にない費目",IF(O2776&gt;0,"直した",IF(S2776="未分類","未分類","OK")))))))</f>
        <v/>
      </c>
    </row>
    <row r="2777">
      <c r="A2777" s="40" t="n"/>
      <c r="B2777" s="34" t="n"/>
      <c r="C2777" s="35" t="n"/>
      <c r="D2777" s="36" t="n"/>
      <c r="E2777" s="35" t="n"/>
      <c r="F2777" s="35" t="n"/>
      <c r="G2777" s="35" t="n"/>
      <c r="H2777" s="35" t="n"/>
      <c r="I2777" s="40" t="n"/>
      <c r="J2777" s="35" t="n"/>
      <c r="L2777" s="39">
        <f>IF(B2777="","",IFERROR(YEAR(B2777)*0+D2777*0+1,0))</f>
        <v/>
      </c>
      <c r="M2777" s="55">
        <f>IF(L2777&lt;&gt;1,"",IF(O2777&gt;0,IF(INDEX('分け方の表'!$O$4:$O$53,O2777)&lt;&gt;"",DATE(YEAR(INDEX('分け方の表'!$O$4:$O$53,O2777)),MONTH(INDEX('分け方の表'!$O$4:$O$53,O2777)),1),DATE(YEAR(B2777),MONTH(B2777),1)),DATE(YEAR(B2777),MONTH(B2777),1)))</f>
        <v/>
      </c>
      <c r="N2777" s="39">
        <f>IF(L2777&lt;&gt;1,"",IF(J2777="",0,IF(COUNTIFS($J$4:J2777,J2777)&gt;1,1,0)))</f>
        <v/>
      </c>
      <c r="O2777" s="39">
        <f>IF(L2777&lt;&gt;1,"",IF(J2777="",0,IFERROR(MATCH(J2777,'分け方の表'!$M$4:$M$53,0),0)))</f>
        <v/>
      </c>
      <c r="P2777" s="39">
        <f>IF(L2777&lt;&gt;1,"",IF(SUMPRODUCT((COUNTIFS(C2777,"*"&amp;'分け方の表'!$F$4:$F$23&amp;"*")&gt;0)*('分け方の表'!$F$4:$F$23&lt;&gt;"")*'分け方の表'!$I$4:$I$23)=0,99,1+COUNTIFS('分け方の表'!$I$4:$I$23,"&gt;"&amp;SUMPRODUCT((COUNTIFS(C2777,"*"&amp;'分け方の表'!$F$4:$F$23&amp;"*")&gt;0)*('分け方の表'!$F$4:$F$23&lt;&gt;"")*'分け方の表'!$I$4:$I$23))))</f>
        <v/>
      </c>
      <c r="Q2777" s="39">
        <f>IF(L2777&lt;&gt;1,"",IF(P2777&gt;=99,"",INDEX('分け方の表'!$G$4:$G$23,P2777)&amp;""))</f>
        <v/>
      </c>
      <c r="R2777" s="39">
        <f>IF(L2777&lt;&gt;1,"",IF((F2777="収入")*(G2777="給与")*(E2777&lt;&gt;"")*(COUNTIFS('分け方の表'!$J$4:$J$13,E2777)&gt;0),INDEX('分け方の表'!$K$4:$K$13,MATCH(E2777,'分け方の表'!$J$4:$J$13,0))&amp;"",IFERROR(INDEX('分け方の表'!$C$4:$C$103,MATCH(F2777&amp;"|"&amp;G2777,'分け方の表'!$D$4:$D$103,0))&amp;"",IFERROR(INDEX('分け方の表'!$C$4:$C$103,MATCH(F2777&amp;"|（ほか全部）",'分け方の表'!$D$4:$D$103,0))&amp;"","未分類"))))</f>
        <v/>
      </c>
      <c r="S2777" s="39">
        <f>IF(L2777&lt;&gt;1,"",IF(N2777=1,"",IF(IF(O2777&gt;0,INDEX('分け方の表'!$N$4:$N$53,O2777)&amp;"","")&lt;&gt;"",IF(INDEX('分け方の表'!$N$4:$N$53,O2777)="（数えない）","",INDEX('分け方の表'!$N$4:$N$53,O2777)&amp;""),IF(I2777&amp;""="1",IF((Q2777&lt;&gt;"")*(D2777&lt;0)*(IFERROR(INDEX('入力'!$E$30:$E$88,MATCH(Q2777,'入力'!$A$30:$A$88,0)),"")="貯める・増やす"),Q2777,""),IF(A2777&amp;""="0","",IF(Q2777&lt;&gt;"",Q2777,R2777))))))</f>
        <v/>
      </c>
      <c r="T2777" s="56">
        <f>IF(S2777="","",IF(IFERROR(INDEX('入力'!$E$30:$E$88,MATCH(S2777,'入力'!$A$30:$A$88,0)),"")="入るお金",D2777,-D2777))</f>
        <v/>
      </c>
      <c r="U2777" s="39">
        <f>IF(L2777="","",IF(L2777&lt;&gt;1,"見出しなど",IF(N2777=1,"重なり",IF(S2777="",IF(O2777&gt;0,"数えない（直した）",IF(I2777&amp;""="1","振替",IF(A2777&amp;""="0","計算対象外","数えない"))),IF(COUNTIFS('入力'!$A$30:$A$88,S2777)=0,"一覧にない費目",IF(O2777&gt;0,"直した",IF(S2777="未分類","未分類","OK")))))))</f>
        <v/>
      </c>
    </row>
    <row r="2778">
      <c r="A2778" s="40" t="n"/>
      <c r="B2778" s="34" t="n"/>
      <c r="C2778" s="35" t="n"/>
      <c r="D2778" s="36" t="n"/>
      <c r="E2778" s="35" t="n"/>
      <c r="F2778" s="35" t="n"/>
      <c r="G2778" s="35" t="n"/>
      <c r="H2778" s="35" t="n"/>
      <c r="I2778" s="40" t="n"/>
      <c r="J2778" s="35" t="n"/>
      <c r="L2778" s="39">
        <f>IF(B2778="","",IFERROR(YEAR(B2778)*0+D2778*0+1,0))</f>
        <v/>
      </c>
      <c r="M2778" s="55">
        <f>IF(L2778&lt;&gt;1,"",IF(O2778&gt;0,IF(INDEX('分け方の表'!$O$4:$O$53,O2778)&lt;&gt;"",DATE(YEAR(INDEX('分け方の表'!$O$4:$O$53,O2778)),MONTH(INDEX('分け方の表'!$O$4:$O$53,O2778)),1),DATE(YEAR(B2778),MONTH(B2778),1)),DATE(YEAR(B2778),MONTH(B2778),1)))</f>
        <v/>
      </c>
      <c r="N2778" s="39">
        <f>IF(L2778&lt;&gt;1,"",IF(J2778="",0,IF(COUNTIFS($J$4:J2778,J2778)&gt;1,1,0)))</f>
        <v/>
      </c>
      <c r="O2778" s="39">
        <f>IF(L2778&lt;&gt;1,"",IF(J2778="",0,IFERROR(MATCH(J2778,'分け方の表'!$M$4:$M$53,0),0)))</f>
        <v/>
      </c>
      <c r="P2778" s="39">
        <f>IF(L2778&lt;&gt;1,"",IF(SUMPRODUCT((COUNTIFS(C2778,"*"&amp;'分け方の表'!$F$4:$F$23&amp;"*")&gt;0)*('分け方の表'!$F$4:$F$23&lt;&gt;"")*'分け方の表'!$I$4:$I$23)=0,99,1+COUNTIFS('分け方の表'!$I$4:$I$23,"&gt;"&amp;SUMPRODUCT((COUNTIFS(C2778,"*"&amp;'分け方の表'!$F$4:$F$23&amp;"*")&gt;0)*('分け方の表'!$F$4:$F$23&lt;&gt;"")*'分け方の表'!$I$4:$I$23))))</f>
        <v/>
      </c>
      <c r="Q2778" s="39">
        <f>IF(L2778&lt;&gt;1,"",IF(P2778&gt;=99,"",INDEX('分け方の表'!$G$4:$G$23,P2778)&amp;""))</f>
        <v/>
      </c>
      <c r="R2778" s="39">
        <f>IF(L2778&lt;&gt;1,"",IF((F2778="収入")*(G2778="給与")*(E2778&lt;&gt;"")*(COUNTIFS('分け方の表'!$J$4:$J$13,E2778)&gt;0),INDEX('分け方の表'!$K$4:$K$13,MATCH(E2778,'分け方の表'!$J$4:$J$13,0))&amp;"",IFERROR(INDEX('分け方の表'!$C$4:$C$103,MATCH(F2778&amp;"|"&amp;G2778,'分け方の表'!$D$4:$D$103,0))&amp;"",IFERROR(INDEX('分け方の表'!$C$4:$C$103,MATCH(F2778&amp;"|（ほか全部）",'分け方の表'!$D$4:$D$103,0))&amp;"","未分類"))))</f>
        <v/>
      </c>
      <c r="S2778" s="39">
        <f>IF(L2778&lt;&gt;1,"",IF(N2778=1,"",IF(IF(O2778&gt;0,INDEX('分け方の表'!$N$4:$N$53,O2778)&amp;"","")&lt;&gt;"",IF(INDEX('分け方の表'!$N$4:$N$53,O2778)="（数えない）","",INDEX('分け方の表'!$N$4:$N$53,O2778)&amp;""),IF(I2778&amp;""="1",IF((Q2778&lt;&gt;"")*(D2778&lt;0)*(IFERROR(INDEX('入力'!$E$30:$E$88,MATCH(Q2778,'入力'!$A$30:$A$88,0)),"")="貯める・増やす"),Q2778,""),IF(A2778&amp;""="0","",IF(Q2778&lt;&gt;"",Q2778,R2778))))))</f>
        <v/>
      </c>
      <c r="T2778" s="56">
        <f>IF(S2778="","",IF(IFERROR(INDEX('入力'!$E$30:$E$88,MATCH(S2778,'入力'!$A$30:$A$88,0)),"")="入るお金",D2778,-D2778))</f>
        <v/>
      </c>
      <c r="U2778" s="39">
        <f>IF(L2778="","",IF(L2778&lt;&gt;1,"見出しなど",IF(N2778=1,"重なり",IF(S2778="",IF(O2778&gt;0,"数えない（直した）",IF(I2778&amp;""="1","振替",IF(A2778&amp;""="0","計算対象外","数えない"))),IF(COUNTIFS('入力'!$A$30:$A$88,S2778)=0,"一覧にない費目",IF(O2778&gt;0,"直した",IF(S2778="未分類","未分類","OK")))))))</f>
        <v/>
      </c>
    </row>
    <row r="2779">
      <c r="A2779" s="40" t="n"/>
      <c r="B2779" s="34" t="n"/>
      <c r="C2779" s="35" t="n"/>
      <c r="D2779" s="36" t="n"/>
      <c r="E2779" s="35" t="n"/>
      <c r="F2779" s="35" t="n"/>
      <c r="G2779" s="35" t="n"/>
      <c r="H2779" s="35" t="n"/>
      <c r="I2779" s="40" t="n"/>
      <c r="J2779" s="35" t="n"/>
      <c r="L2779" s="39">
        <f>IF(B2779="","",IFERROR(YEAR(B2779)*0+D2779*0+1,0))</f>
        <v/>
      </c>
      <c r="M2779" s="55">
        <f>IF(L2779&lt;&gt;1,"",IF(O2779&gt;0,IF(INDEX('分け方の表'!$O$4:$O$53,O2779)&lt;&gt;"",DATE(YEAR(INDEX('分け方の表'!$O$4:$O$53,O2779)),MONTH(INDEX('分け方の表'!$O$4:$O$53,O2779)),1),DATE(YEAR(B2779),MONTH(B2779),1)),DATE(YEAR(B2779),MONTH(B2779),1)))</f>
        <v/>
      </c>
      <c r="N2779" s="39">
        <f>IF(L2779&lt;&gt;1,"",IF(J2779="",0,IF(COUNTIFS($J$4:J2779,J2779)&gt;1,1,0)))</f>
        <v/>
      </c>
      <c r="O2779" s="39">
        <f>IF(L2779&lt;&gt;1,"",IF(J2779="",0,IFERROR(MATCH(J2779,'分け方の表'!$M$4:$M$53,0),0)))</f>
        <v/>
      </c>
      <c r="P2779" s="39">
        <f>IF(L2779&lt;&gt;1,"",IF(SUMPRODUCT((COUNTIFS(C2779,"*"&amp;'分け方の表'!$F$4:$F$23&amp;"*")&gt;0)*('分け方の表'!$F$4:$F$23&lt;&gt;"")*'分け方の表'!$I$4:$I$23)=0,99,1+COUNTIFS('分け方の表'!$I$4:$I$23,"&gt;"&amp;SUMPRODUCT((COUNTIFS(C2779,"*"&amp;'分け方の表'!$F$4:$F$23&amp;"*")&gt;0)*('分け方の表'!$F$4:$F$23&lt;&gt;"")*'分け方の表'!$I$4:$I$23))))</f>
        <v/>
      </c>
      <c r="Q2779" s="39">
        <f>IF(L2779&lt;&gt;1,"",IF(P2779&gt;=99,"",INDEX('分け方の表'!$G$4:$G$23,P2779)&amp;""))</f>
        <v/>
      </c>
      <c r="R2779" s="39">
        <f>IF(L2779&lt;&gt;1,"",IF((F2779="収入")*(G2779="給与")*(E2779&lt;&gt;"")*(COUNTIFS('分け方の表'!$J$4:$J$13,E2779)&gt;0),INDEX('分け方の表'!$K$4:$K$13,MATCH(E2779,'分け方の表'!$J$4:$J$13,0))&amp;"",IFERROR(INDEX('分け方の表'!$C$4:$C$103,MATCH(F2779&amp;"|"&amp;G2779,'分け方の表'!$D$4:$D$103,0))&amp;"",IFERROR(INDEX('分け方の表'!$C$4:$C$103,MATCH(F2779&amp;"|（ほか全部）",'分け方の表'!$D$4:$D$103,0))&amp;"","未分類"))))</f>
        <v/>
      </c>
      <c r="S2779" s="39">
        <f>IF(L2779&lt;&gt;1,"",IF(N2779=1,"",IF(IF(O2779&gt;0,INDEX('分け方の表'!$N$4:$N$53,O2779)&amp;"","")&lt;&gt;"",IF(INDEX('分け方の表'!$N$4:$N$53,O2779)="（数えない）","",INDEX('分け方の表'!$N$4:$N$53,O2779)&amp;""),IF(I2779&amp;""="1",IF((Q2779&lt;&gt;"")*(D2779&lt;0)*(IFERROR(INDEX('入力'!$E$30:$E$88,MATCH(Q2779,'入力'!$A$30:$A$88,0)),"")="貯める・増やす"),Q2779,""),IF(A2779&amp;""="0","",IF(Q2779&lt;&gt;"",Q2779,R2779))))))</f>
        <v/>
      </c>
      <c r="T2779" s="56">
        <f>IF(S2779="","",IF(IFERROR(INDEX('入力'!$E$30:$E$88,MATCH(S2779,'入力'!$A$30:$A$88,0)),"")="入るお金",D2779,-D2779))</f>
        <v/>
      </c>
      <c r="U2779" s="39">
        <f>IF(L2779="","",IF(L2779&lt;&gt;1,"見出しなど",IF(N2779=1,"重なり",IF(S2779="",IF(O2779&gt;0,"数えない（直した）",IF(I2779&amp;""="1","振替",IF(A2779&amp;""="0","計算対象外","数えない"))),IF(COUNTIFS('入力'!$A$30:$A$88,S2779)=0,"一覧にない費目",IF(O2779&gt;0,"直した",IF(S2779="未分類","未分類","OK")))))))</f>
        <v/>
      </c>
    </row>
    <row r="2780">
      <c r="A2780" s="40" t="n"/>
      <c r="B2780" s="34" t="n"/>
      <c r="C2780" s="35" t="n"/>
      <c r="D2780" s="36" t="n"/>
      <c r="E2780" s="35" t="n"/>
      <c r="F2780" s="35" t="n"/>
      <c r="G2780" s="35" t="n"/>
      <c r="H2780" s="35" t="n"/>
      <c r="I2780" s="40" t="n"/>
      <c r="J2780" s="35" t="n"/>
      <c r="L2780" s="39">
        <f>IF(B2780="","",IFERROR(YEAR(B2780)*0+D2780*0+1,0))</f>
        <v/>
      </c>
      <c r="M2780" s="55">
        <f>IF(L2780&lt;&gt;1,"",IF(O2780&gt;0,IF(INDEX('分け方の表'!$O$4:$O$53,O2780)&lt;&gt;"",DATE(YEAR(INDEX('分け方の表'!$O$4:$O$53,O2780)),MONTH(INDEX('分け方の表'!$O$4:$O$53,O2780)),1),DATE(YEAR(B2780),MONTH(B2780),1)),DATE(YEAR(B2780),MONTH(B2780),1)))</f>
        <v/>
      </c>
      <c r="N2780" s="39">
        <f>IF(L2780&lt;&gt;1,"",IF(J2780="",0,IF(COUNTIFS($J$4:J2780,J2780)&gt;1,1,0)))</f>
        <v/>
      </c>
      <c r="O2780" s="39">
        <f>IF(L2780&lt;&gt;1,"",IF(J2780="",0,IFERROR(MATCH(J2780,'分け方の表'!$M$4:$M$53,0),0)))</f>
        <v/>
      </c>
      <c r="P2780" s="39">
        <f>IF(L2780&lt;&gt;1,"",IF(SUMPRODUCT((COUNTIFS(C2780,"*"&amp;'分け方の表'!$F$4:$F$23&amp;"*")&gt;0)*('分け方の表'!$F$4:$F$23&lt;&gt;"")*'分け方の表'!$I$4:$I$23)=0,99,1+COUNTIFS('分け方の表'!$I$4:$I$23,"&gt;"&amp;SUMPRODUCT((COUNTIFS(C2780,"*"&amp;'分け方の表'!$F$4:$F$23&amp;"*")&gt;0)*('分け方の表'!$F$4:$F$23&lt;&gt;"")*'分け方の表'!$I$4:$I$23))))</f>
        <v/>
      </c>
      <c r="Q2780" s="39">
        <f>IF(L2780&lt;&gt;1,"",IF(P2780&gt;=99,"",INDEX('分け方の表'!$G$4:$G$23,P2780)&amp;""))</f>
        <v/>
      </c>
      <c r="R2780" s="39">
        <f>IF(L2780&lt;&gt;1,"",IF((F2780="収入")*(G2780="給与")*(E2780&lt;&gt;"")*(COUNTIFS('分け方の表'!$J$4:$J$13,E2780)&gt;0),INDEX('分け方の表'!$K$4:$K$13,MATCH(E2780,'分け方の表'!$J$4:$J$13,0))&amp;"",IFERROR(INDEX('分け方の表'!$C$4:$C$103,MATCH(F2780&amp;"|"&amp;G2780,'分け方の表'!$D$4:$D$103,0))&amp;"",IFERROR(INDEX('分け方の表'!$C$4:$C$103,MATCH(F2780&amp;"|（ほか全部）",'分け方の表'!$D$4:$D$103,0))&amp;"","未分類"))))</f>
        <v/>
      </c>
      <c r="S2780" s="39">
        <f>IF(L2780&lt;&gt;1,"",IF(N2780=1,"",IF(IF(O2780&gt;0,INDEX('分け方の表'!$N$4:$N$53,O2780)&amp;"","")&lt;&gt;"",IF(INDEX('分け方の表'!$N$4:$N$53,O2780)="（数えない）","",INDEX('分け方の表'!$N$4:$N$53,O2780)&amp;""),IF(I2780&amp;""="1",IF((Q2780&lt;&gt;"")*(D2780&lt;0)*(IFERROR(INDEX('入力'!$E$30:$E$88,MATCH(Q2780,'入力'!$A$30:$A$88,0)),"")="貯める・増やす"),Q2780,""),IF(A2780&amp;""="0","",IF(Q2780&lt;&gt;"",Q2780,R2780))))))</f>
        <v/>
      </c>
      <c r="T2780" s="56">
        <f>IF(S2780="","",IF(IFERROR(INDEX('入力'!$E$30:$E$88,MATCH(S2780,'入力'!$A$30:$A$88,0)),"")="入るお金",D2780,-D2780))</f>
        <v/>
      </c>
      <c r="U2780" s="39">
        <f>IF(L2780="","",IF(L2780&lt;&gt;1,"見出しなど",IF(N2780=1,"重なり",IF(S2780="",IF(O2780&gt;0,"数えない（直した）",IF(I2780&amp;""="1","振替",IF(A2780&amp;""="0","計算対象外","数えない"))),IF(COUNTIFS('入力'!$A$30:$A$88,S2780)=0,"一覧にない費目",IF(O2780&gt;0,"直した",IF(S2780="未分類","未分類","OK")))))))</f>
        <v/>
      </c>
    </row>
    <row r="2781">
      <c r="A2781" s="40" t="n"/>
      <c r="B2781" s="34" t="n"/>
      <c r="C2781" s="35" t="n"/>
      <c r="D2781" s="36" t="n"/>
      <c r="E2781" s="35" t="n"/>
      <c r="F2781" s="35" t="n"/>
      <c r="G2781" s="35" t="n"/>
      <c r="H2781" s="35" t="n"/>
      <c r="I2781" s="40" t="n"/>
      <c r="J2781" s="35" t="n"/>
      <c r="L2781" s="39">
        <f>IF(B2781="","",IFERROR(YEAR(B2781)*0+D2781*0+1,0))</f>
        <v/>
      </c>
      <c r="M2781" s="55">
        <f>IF(L2781&lt;&gt;1,"",IF(O2781&gt;0,IF(INDEX('分け方の表'!$O$4:$O$53,O2781)&lt;&gt;"",DATE(YEAR(INDEX('分け方の表'!$O$4:$O$53,O2781)),MONTH(INDEX('分け方の表'!$O$4:$O$53,O2781)),1),DATE(YEAR(B2781),MONTH(B2781),1)),DATE(YEAR(B2781),MONTH(B2781),1)))</f>
        <v/>
      </c>
      <c r="N2781" s="39">
        <f>IF(L2781&lt;&gt;1,"",IF(J2781="",0,IF(COUNTIFS($J$4:J2781,J2781)&gt;1,1,0)))</f>
        <v/>
      </c>
      <c r="O2781" s="39">
        <f>IF(L2781&lt;&gt;1,"",IF(J2781="",0,IFERROR(MATCH(J2781,'分け方の表'!$M$4:$M$53,0),0)))</f>
        <v/>
      </c>
      <c r="P2781" s="39">
        <f>IF(L2781&lt;&gt;1,"",IF(SUMPRODUCT((COUNTIFS(C2781,"*"&amp;'分け方の表'!$F$4:$F$23&amp;"*")&gt;0)*('分け方の表'!$F$4:$F$23&lt;&gt;"")*'分け方の表'!$I$4:$I$23)=0,99,1+COUNTIFS('分け方の表'!$I$4:$I$23,"&gt;"&amp;SUMPRODUCT((COUNTIFS(C2781,"*"&amp;'分け方の表'!$F$4:$F$23&amp;"*")&gt;0)*('分け方の表'!$F$4:$F$23&lt;&gt;"")*'分け方の表'!$I$4:$I$23))))</f>
        <v/>
      </c>
      <c r="Q2781" s="39">
        <f>IF(L2781&lt;&gt;1,"",IF(P2781&gt;=99,"",INDEX('分け方の表'!$G$4:$G$23,P2781)&amp;""))</f>
        <v/>
      </c>
      <c r="R2781" s="39">
        <f>IF(L2781&lt;&gt;1,"",IF((F2781="収入")*(G2781="給与")*(E2781&lt;&gt;"")*(COUNTIFS('分け方の表'!$J$4:$J$13,E2781)&gt;0),INDEX('分け方の表'!$K$4:$K$13,MATCH(E2781,'分け方の表'!$J$4:$J$13,0))&amp;"",IFERROR(INDEX('分け方の表'!$C$4:$C$103,MATCH(F2781&amp;"|"&amp;G2781,'分け方の表'!$D$4:$D$103,0))&amp;"",IFERROR(INDEX('分け方の表'!$C$4:$C$103,MATCH(F2781&amp;"|（ほか全部）",'分け方の表'!$D$4:$D$103,0))&amp;"","未分類"))))</f>
        <v/>
      </c>
      <c r="S2781" s="39">
        <f>IF(L2781&lt;&gt;1,"",IF(N2781=1,"",IF(IF(O2781&gt;0,INDEX('分け方の表'!$N$4:$N$53,O2781)&amp;"","")&lt;&gt;"",IF(INDEX('分け方の表'!$N$4:$N$53,O2781)="（数えない）","",INDEX('分け方の表'!$N$4:$N$53,O2781)&amp;""),IF(I2781&amp;""="1",IF((Q2781&lt;&gt;"")*(D2781&lt;0)*(IFERROR(INDEX('入力'!$E$30:$E$88,MATCH(Q2781,'入力'!$A$30:$A$88,0)),"")="貯める・増やす"),Q2781,""),IF(A2781&amp;""="0","",IF(Q2781&lt;&gt;"",Q2781,R2781))))))</f>
        <v/>
      </c>
      <c r="T2781" s="56">
        <f>IF(S2781="","",IF(IFERROR(INDEX('入力'!$E$30:$E$88,MATCH(S2781,'入力'!$A$30:$A$88,0)),"")="入るお金",D2781,-D2781))</f>
        <v/>
      </c>
      <c r="U2781" s="39">
        <f>IF(L2781="","",IF(L2781&lt;&gt;1,"見出しなど",IF(N2781=1,"重なり",IF(S2781="",IF(O2781&gt;0,"数えない（直した）",IF(I2781&amp;""="1","振替",IF(A2781&amp;""="0","計算対象外","数えない"))),IF(COUNTIFS('入力'!$A$30:$A$88,S2781)=0,"一覧にない費目",IF(O2781&gt;0,"直した",IF(S2781="未分類","未分類","OK")))))))</f>
        <v/>
      </c>
    </row>
    <row r="2782">
      <c r="A2782" s="40" t="n"/>
      <c r="B2782" s="34" t="n"/>
      <c r="C2782" s="35" t="n"/>
      <c r="D2782" s="36" t="n"/>
      <c r="E2782" s="35" t="n"/>
      <c r="F2782" s="35" t="n"/>
      <c r="G2782" s="35" t="n"/>
      <c r="H2782" s="35" t="n"/>
      <c r="I2782" s="40" t="n"/>
      <c r="J2782" s="35" t="n"/>
      <c r="L2782" s="39">
        <f>IF(B2782="","",IFERROR(YEAR(B2782)*0+D2782*0+1,0))</f>
        <v/>
      </c>
      <c r="M2782" s="55">
        <f>IF(L2782&lt;&gt;1,"",IF(O2782&gt;0,IF(INDEX('分け方の表'!$O$4:$O$53,O2782)&lt;&gt;"",DATE(YEAR(INDEX('分け方の表'!$O$4:$O$53,O2782)),MONTH(INDEX('分け方の表'!$O$4:$O$53,O2782)),1),DATE(YEAR(B2782),MONTH(B2782),1)),DATE(YEAR(B2782),MONTH(B2782),1)))</f>
        <v/>
      </c>
      <c r="N2782" s="39">
        <f>IF(L2782&lt;&gt;1,"",IF(J2782="",0,IF(COUNTIFS($J$4:J2782,J2782)&gt;1,1,0)))</f>
        <v/>
      </c>
      <c r="O2782" s="39">
        <f>IF(L2782&lt;&gt;1,"",IF(J2782="",0,IFERROR(MATCH(J2782,'分け方の表'!$M$4:$M$53,0),0)))</f>
        <v/>
      </c>
      <c r="P2782" s="39">
        <f>IF(L2782&lt;&gt;1,"",IF(SUMPRODUCT((COUNTIFS(C2782,"*"&amp;'分け方の表'!$F$4:$F$23&amp;"*")&gt;0)*('分け方の表'!$F$4:$F$23&lt;&gt;"")*'分け方の表'!$I$4:$I$23)=0,99,1+COUNTIFS('分け方の表'!$I$4:$I$23,"&gt;"&amp;SUMPRODUCT((COUNTIFS(C2782,"*"&amp;'分け方の表'!$F$4:$F$23&amp;"*")&gt;0)*('分け方の表'!$F$4:$F$23&lt;&gt;"")*'分け方の表'!$I$4:$I$23))))</f>
        <v/>
      </c>
      <c r="Q2782" s="39">
        <f>IF(L2782&lt;&gt;1,"",IF(P2782&gt;=99,"",INDEX('分け方の表'!$G$4:$G$23,P2782)&amp;""))</f>
        <v/>
      </c>
      <c r="R2782" s="39">
        <f>IF(L2782&lt;&gt;1,"",IF((F2782="収入")*(G2782="給与")*(E2782&lt;&gt;"")*(COUNTIFS('分け方の表'!$J$4:$J$13,E2782)&gt;0),INDEX('分け方の表'!$K$4:$K$13,MATCH(E2782,'分け方の表'!$J$4:$J$13,0))&amp;"",IFERROR(INDEX('分け方の表'!$C$4:$C$103,MATCH(F2782&amp;"|"&amp;G2782,'分け方の表'!$D$4:$D$103,0))&amp;"",IFERROR(INDEX('分け方の表'!$C$4:$C$103,MATCH(F2782&amp;"|（ほか全部）",'分け方の表'!$D$4:$D$103,0))&amp;"","未分類"))))</f>
        <v/>
      </c>
      <c r="S2782" s="39">
        <f>IF(L2782&lt;&gt;1,"",IF(N2782=1,"",IF(IF(O2782&gt;0,INDEX('分け方の表'!$N$4:$N$53,O2782)&amp;"","")&lt;&gt;"",IF(INDEX('分け方の表'!$N$4:$N$53,O2782)="（数えない）","",INDEX('分け方の表'!$N$4:$N$53,O2782)&amp;""),IF(I2782&amp;""="1",IF((Q2782&lt;&gt;"")*(D2782&lt;0)*(IFERROR(INDEX('入力'!$E$30:$E$88,MATCH(Q2782,'入力'!$A$30:$A$88,0)),"")="貯める・増やす"),Q2782,""),IF(A2782&amp;""="0","",IF(Q2782&lt;&gt;"",Q2782,R2782))))))</f>
        <v/>
      </c>
      <c r="T2782" s="56">
        <f>IF(S2782="","",IF(IFERROR(INDEX('入力'!$E$30:$E$88,MATCH(S2782,'入力'!$A$30:$A$88,0)),"")="入るお金",D2782,-D2782))</f>
        <v/>
      </c>
      <c r="U2782" s="39">
        <f>IF(L2782="","",IF(L2782&lt;&gt;1,"見出しなど",IF(N2782=1,"重なり",IF(S2782="",IF(O2782&gt;0,"数えない（直した）",IF(I2782&amp;""="1","振替",IF(A2782&amp;""="0","計算対象外","数えない"))),IF(COUNTIFS('入力'!$A$30:$A$88,S2782)=0,"一覧にない費目",IF(O2782&gt;0,"直した",IF(S2782="未分類","未分類","OK")))))))</f>
        <v/>
      </c>
    </row>
    <row r="2783">
      <c r="A2783" s="40" t="n"/>
      <c r="B2783" s="34" t="n"/>
      <c r="C2783" s="35" t="n"/>
      <c r="D2783" s="36" t="n"/>
      <c r="E2783" s="35" t="n"/>
      <c r="F2783" s="35" t="n"/>
      <c r="G2783" s="35" t="n"/>
      <c r="H2783" s="35" t="n"/>
      <c r="I2783" s="40" t="n"/>
      <c r="J2783" s="35" t="n"/>
      <c r="L2783" s="39">
        <f>IF(B2783="","",IFERROR(YEAR(B2783)*0+D2783*0+1,0))</f>
        <v/>
      </c>
      <c r="M2783" s="55">
        <f>IF(L2783&lt;&gt;1,"",IF(O2783&gt;0,IF(INDEX('分け方の表'!$O$4:$O$53,O2783)&lt;&gt;"",DATE(YEAR(INDEX('分け方の表'!$O$4:$O$53,O2783)),MONTH(INDEX('分け方の表'!$O$4:$O$53,O2783)),1),DATE(YEAR(B2783),MONTH(B2783),1)),DATE(YEAR(B2783),MONTH(B2783),1)))</f>
        <v/>
      </c>
      <c r="N2783" s="39">
        <f>IF(L2783&lt;&gt;1,"",IF(J2783="",0,IF(COUNTIFS($J$4:J2783,J2783)&gt;1,1,0)))</f>
        <v/>
      </c>
      <c r="O2783" s="39">
        <f>IF(L2783&lt;&gt;1,"",IF(J2783="",0,IFERROR(MATCH(J2783,'分け方の表'!$M$4:$M$53,0),0)))</f>
        <v/>
      </c>
      <c r="P2783" s="39">
        <f>IF(L2783&lt;&gt;1,"",IF(SUMPRODUCT((COUNTIFS(C2783,"*"&amp;'分け方の表'!$F$4:$F$23&amp;"*")&gt;0)*('分け方の表'!$F$4:$F$23&lt;&gt;"")*'分け方の表'!$I$4:$I$23)=0,99,1+COUNTIFS('分け方の表'!$I$4:$I$23,"&gt;"&amp;SUMPRODUCT((COUNTIFS(C2783,"*"&amp;'分け方の表'!$F$4:$F$23&amp;"*")&gt;0)*('分け方の表'!$F$4:$F$23&lt;&gt;"")*'分け方の表'!$I$4:$I$23))))</f>
        <v/>
      </c>
      <c r="Q2783" s="39">
        <f>IF(L2783&lt;&gt;1,"",IF(P2783&gt;=99,"",INDEX('分け方の表'!$G$4:$G$23,P2783)&amp;""))</f>
        <v/>
      </c>
      <c r="R2783" s="39">
        <f>IF(L2783&lt;&gt;1,"",IF((F2783="収入")*(G2783="給与")*(E2783&lt;&gt;"")*(COUNTIFS('分け方の表'!$J$4:$J$13,E2783)&gt;0),INDEX('分け方の表'!$K$4:$K$13,MATCH(E2783,'分け方の表'!$J$4:$J$13,0))&amp;"",IFERROR(INDEX('分け方の表'!$C$4:$C$103,MATCH(F2783&amp;"|"&amp;G2783,'分け方の表'!$D$4:$D$103,0))&amp;"",IFERROR(INDEX('分け方の表'!$C$4:$C$103,MATCH(F2783&amp;"|（ほか全部）",'分け方の表'!$D$4:$D$103,0))&amp;"","未分類"))))</f>
        <v/>
      </c>
      <c r="S2783" s="39">
        <f>IF(L2783&lt;&gt;1,"",IF(N2783=1,"",IF(IF(O2783&gt;0,INDEX('分け方の表'!$N$4:$N$53,O2783)&amp;"","")&lt;&gt;"",IF(INDEX('分け方の表'!$N$4:$N$53,O2783)="（数えない）","",INDEX('分け方の表'!$N$4:$N$53,O2783)&amp;""),IF(I2783&amp;""="1",IF((Q2783&lt;&gt;"")*(D2783&lt;0)*(IFERROR(INDEX('入力'!$E$30:$E$88,MATCH(Q2783,'入力'!$A$30:$A$88,0)),"")="貯める・増やす"),Q2783,""),IF(A2783&amp;""="0","",IF(Q2783&lt;&gt;"",Q2783,R2783))))))</f>
        <v/>
      </c>
      <c r="T2783" s="56">
        <f>IF(S2783="","",IF(IFERROR(INDEX('入力'!$E$30:$E$88,MATCH(S2783,'入力'!$A$30:$A$88,0)),"")="入るお金",D2783,-D2783))</f>
        <v/>
      </c>
      <c r="U2783" s="39">
        <f>IF(L2783="","",IF(L2783&lt;&gt;1,"見出しなど",IF(N2783=1,"重なり",IF(S2783="",IF(O2783&gt;0,"数えない（直した）",IF(I2783&amp;""="1","振替",IF(A2783&amp;""="0","計算対象外","数えない"))),IF(COUNTIFS('入力'!$A$30:$A$88,S2783)=0,"一覧にない費目",IF(O2783&gt;0,"直した",IF(S2783="未分類","未分類","OK")))))))</f>
        <v/>
      </c>
    </row>
    <row r="2784">
      <c r="A2784" s="40" t="n"/>
      <c r="B2784" s="34" t="n"/>
      <c r="C2784" s="35" t="n"/>
      <c r="D2784" s="36" t="n"/>
      <c r="E2784" s="35" t="n"/>
      <c r="F2784" s="35" t="n"/>
      <c r="G2784" s="35" t="n"/>
      <c r="H2784" s="35" t="n"/>
      <c r="I2784" s="40" t="n"/>
      <c r="J2784" s="35" t="n"/>
      <c r="L2784" s="39">
        <f>IF(B2784="","",IFERROR(YEAR(B2784)*0+D2784*0+1,0))</f>
        <v/>
      </c>
      <c r="M2784" s="55">
        <f>IF(L2784&lt;&gt;1,"",IF(O2784&gt;0,IF(INDEX('分け方の表'!$O$4:$O$53,O2784)&lt;&gt;"",DATE(YEAR(INDEX('分け方の表'!$O$4:$O$53,O2784)),MONTH(INDEX('分け方の表'!$O$4:$O$53,O2784)),1),DATE(YEAR(B2784),MONTH(B2784),1)),DATE(YEAR(B2784),MONTH(B2784),1)))</f>
        <v/>
      </c>
      <c r="N2784" s="39">
        <f>IF(L2784&lt;&gt;1,"",IF(J2784="",0,IF(COUNTIFS($J$4:J2784,J2784)&gt;1,1,0)))</f>
        <v/>
      </c>
      <c r="O2784" s="39">
        <f>IF(L2784&lt;&gt;1,"",IF(J2784="",0,IFERROR(MATCH(J2784,'分け方の表'!$M$4:$M$53,0),0)))</f>
        <v/>
      </c>
      <c r="P2784" s="39">
        <f>IF(L2784&lt;&gt;1,"",IF(SUMPRODUCT((COUNTIFS(C2784,"*"&amp;'分け方の表'!$F$4:$F$23&amp;"*")&gt;0)*('分け方の表'!$F$4:$F$23&lt;&gt;"")*'分け方の表'!$I$4:$I$23)=0,99,1+COUNTIFS('分け方の表'!$I$4:$I$23,"&gt;"&amp;SUMPRODUCT((COUNTIFS(C2784,"*"&amp;'分け方の表'!$F$4:$F$23&amp;"*")&gt;0)*('分け方の表'!$F$4:$F$23&lt;&gt;"")*'分け方の表'!$I$4:$I$23))))</f>
        <v/>
      </c>
      <c r="Q2784" s="39">
        <f>IF(L2784&lt;&gt;1,"",IF(P2784&gt;=99,"",INDEX('分け方の表'!$G$4:$G$23,P2784)&amp;""))</f>
        <v/>
      </c>
      <c r="R2784" s="39">
        <f>IF(L2784&lt;&gt;1,"",IF((F2784="収入")*(G2784="給与")*(E2784&lt;&gt;"")*(COUNTIFS('分け方の表'!$J$4:$J$13,E2784)&gt;0),INDEX('分け方の表'!$K$4:$K$13,MATCH(E2784,'分け方の表'!$J$4:$J$13,0))&amp;"",IFERROR(INDEX('分け方の表'!$C$4:$C$103,MATCH(F2784&amp;"|"&amp;G2784,'分け方の表'!$D$4:$D$103,0))&amp;"",IFERROR(INDEX('分け方の表'!$C$4:$C$103,MATCH(F2784&amp;"|（ほか全部）",'分け方の表'!$D$4:$D$103,0))&amp;"","未分類"))))</f>
        <v/>
      </c>
      <c r="S2784" s="39">
        <f>IF(L2784&lt;&gt;1,"",IF(N2784=1,"",IF(IF(O2784&gt;0,INDEX('分け方の表'!$N$4:$N$53,O2784)&amp;"","")&lt;&gt;"",IF(INDEX('分け方の表'!$N$4:$N$53,O2784)="（数えない）","",INDEX('分け方の表'!$N$4:$N$53,O2784)&amp;""),IF(I2784&amp;""="1",IF((Q2784&lt;&gt;"")*(D2784&lt;0)*(IFERROR(INDEX('入力'!$E$30:$E$88,MATCH(Q2784,'入力'!$A$30:$A$88,0)),"")="貯める・増やす"),Q2784,""),IF(A2784&amp;""="0","",IF(Q2784&lt;&gt;"",Q2784,R2784))))))</f>
        <v/>
      </c>
      <c r="T2784" s="56">
        <f>IF(S2784="","",IF(IFERROR(INDEX('入力'!$E$30:$E$88,MATCH(S2784,'入力'!$A$30:$A$88,0)),"")="入るお金",D2784,-D2784))</f>
        <v/>
      </c>
      <c r="U2784" s="39">
        <f>IF(L2784="","",IF(L2784&lt;&gt;1,"見出しなど",IF(N2784=1,"重なり",IF(S2784="",IF(O2784&gt;0,"数えない（直した）",IF(I2784&amp;""="1","振替",IF(A2784&amp;""="0","計算対象外","数えない"))),IF(COUNTIFS('入力'!$A$30:$A$88,S2784)=0,"一覧にない費目",IF(O2784&gt;0,"直した",IF(S2784="未分類","未分類","OK")))))))</f>
        <v/>
      </c>
    </row>
    <row r="2785">
      <c r="A2785" s="40" t="n"/>
      <c r="B2785" s="34" t="n"/>
      <c r="C2785" s="35" t="n"/>
      <c r="D2785" s="36" t="n"/>
      <c r="E2785" s="35" t="n"/>
      <c r="F2785" s="35" t="n"/>
      <c r="G2785" s="35" t="n"/>
      <c r="H2785" s="35" t="n"/>
      <c r="I2785" s="40" t="n"/>
      <c r="J2785" s="35" t="n"/>
      <c r="L2785" s="39">
        <f>IF(B2785="","",IFERROR(YEAR(B2785)*0+D2785*0+1,0))</f>
        <v/>
      </c>
      <c r="M2785" s="55">
        <f>IF(L2785&lt;&gt;1,"",IF(O2785&gt;0,IF(INDEX('分け方の表'!$O$4:$O$53,O2785)&lt;&gt;"",DATE(YEAR(INDEX('分け方の表'!$O$4:$O$53,O2785)),MONTH(INDEX('分け方の表'!$O$4:$O$53,O2785)),1),DATE(YEAR(B2785),MONTH(B2785),1)),DATE(YEAR(B2785),MONTH(B2785),1)))</f>
        <v/>
      </c>
      <c r="N2785" s="39">
        <f>IF(L2785&lt;&gt;1,"",IF(J2785="",0,IF(COUNTIFS($J$4:J2785,J2785)&gt;1,1,0)))</f>
        <v/>
      </c>
      <c r="O2785" s="39">
        <f>IF(L2785&lt;&gt;1,"",IF(J2785="",0,IFERROR(MATCH(J2785,'分け方の表'!$M$4:$M$53,0),0)))</f>
        <v/>
      </c>
      <c r="P2785" s="39">
        <f>IF(L2785&lt;&gt;1,"",IF(SUMPRODUCT((COUNTIFS(C2785,"*"&amp;'分け方の表'!$F$4:$F$23&amp;"*")&gt;0)*('分け方の表'!$F$4:$F$23&lt;&gt;"")*'分け方の表'!$I$4:$I$23)=0,99,1+COUNTIFS('分け方の表'!$I$4:$I$23,"&gt;"&amp;SUMPRODUCT((COUNTIFS(C2785,"*"&amp;'分け方の表'!$F$4:$F$23&amp;"*")&gt;0)*('分け方の表'!$F$4:$F$23&lt;&gt;"")*'分け方の表'!$I$4:$I$23))))</f>
        <v/>
      </c>
      <c r="Q2785" s="39">
        <f>IF(L2785&lt;&gt;1,"",IF(P2785&gt;=99,"",INDEX('分け方の表'!$G$4:$G$23,P2785)&amp;""))</f>
        <v/>
      </c>
      <c r="R2785" s="39">
        <f>IF(L2785&lt;&gt;1,"",IF((F2785="収入")*(G2785="給与")*(E2785&lt;&gt;"")*(COUNTIFS('分け方の表'!$J$4:$J$13,E2785)&gt;0),INDEX('分け方の表'!$K$4:$K$13,MATCH(E2785,'分け方の表'!$J$4:$J$13,0))&amp;"",IFERROR(INDEX('分け方の表'!$C$4:$C$103,MATCH(F2785&amp;"|"&amp;G2785,'分け方の表'!$D$4:$D$103,0))&amp;"",IFERROR(INDEX('分け方の表'!$C$4:$C$103,MATCH(F2785&amp;"|（ほか全部）",'分け方の表'!$D$4:$D$103,0))&amp;"","未分類"))))</f>
        <v/>
      </c>
      <c r="S2785" s="39">
        <f>IF(L2785&lt;&gt;1,"",IF(N2785=1,"",IF(IF(O2785&gt;0,INDEX('分け方の表'!$N$4:$N$53,O2785)&amp;"","")&lt;&gt;"",IF(INDEX('分け方の表'!$N$4:$N$53,O2785)="（数えない）","",INDEX('分け方の表'!$N$4:$N$53,O2785)&amp;""),IF(I2785&amp;""="1",IF((Q2785&lt;&gt;"")*(D2785&lt;0)*(IFERROR(INDEX('入力'!$E$30:$E$88,MATCH(Q2785,'入力'!$A$30:$A$88,0)),"")="貯める・増やす"),Q2785,""),IF(A2785&amp;""="0","",IF(Q2785&lt;&gt;"",Q2785,R2785))))))</f>
        <v/>
      </c>
      <c r="T2785" s="56">
        <f>IF(S2785="","",IF(IFERROR(INDEX('入力'!$E$30:$E$88,MATCH(S2785,'入力'!$A$30:$A$88,0)),"")="入るお金",D2785,-D2785))</f>
        <v/>
      </c>
      <c r="U2785" s="39">
        <f>IF(L2785="","",IF(L2785&lt;&gt;1,"見出しなど",IF(N2785=1,"重なり",IF(S2785="",IF(O2785&gt;0,"数えない（直した）",IF(I2785&amp;""="1","振替",IF(A2785&amp;""="0","計算対象外","数えない"))),IF(COUNTIFS('入力'!$A$30:$A$88,S2785)=0,"一覧にない費目",IF(O2785&gt;0,"直した",IF(S2785="未分類","未分類","OK")))))))</f>
        <v/>
      </c>
    </row>
    <row r="2786">
      <c r="A2786" s="40" t="n"/>
      <c r="B2786" s="34" t="n"/>
      <c r="C2786" s="35" t="n"/>
      <c r="D2786" s="36" t="n"/>
      <c r="E2786" s="35" t="n"/>
      <c r="F2786" s="35" t="n"/>
      <c r="G2786" s="35" t="n"/>
      <c r="H2786" s="35" t="n"/>
      <c r="I2786" s="40" t="n"/>
      <c r="J2786" s="35" t="n"/>
      <c r="L2786" s="39">
        <f>IF(B2786="","",IFERROR(YEAR(B2786)*0+D2786*0+1,0))</f>
        <v/>
      </c>
      <c r="M2786" s="55">
        <f>IF(L2786&lt;&gt;1,"",IF(O2786&gt;0,IF(INDEX('分け方の表'!$O$4:$O$53,O2786)&lt;&gt;"",DATE(YEAR(INDEX('分け方の表'!$O$4:$O$53,O2786)),MONTH(INDEX('分け方の表'!$O$4:$O$53,O2786)),1),DATE(YEAR(B2786),MONTH(B2786),1)),DATE(YEAR(B2786),MONTH(B2786),1)))</f>
        <v/>
      </c>
      <c r="N2786" s="39">
        <f>IF(L2786&lt;&gt;1,"",IF(J2786="",0,IF(COUNTIFS($J$4:J2786,J2786)&gt;1,1,0)))</f>
        <v/>
      </c>
      <c r="O2786" s="39">
        <f>IF(L2786&lt;&gt;1,"",IF(J2786="",0,IFERROR(MATCH(J2786,'分け方の表'!$M$4:$M$53,0),0)))</f>
        <v/>
      </c>
      <c r="P2786" s="39">
        <f>IF(L2786&lt;&gt;1,"",IF(SUMPRODUCT((COUNTIFS(C2786,"*"&amp;'分け方の表'!$F$4:$F$23&amp;"*")&gt;0)*('分け方の表'!$F$4:$F$23&lt;&gt;"")*'分け方の表'!$I$4:$I$23)=0,99,1+COUNTIFS('分け方の表'!$I$4:$I$23,"&gt;"&amp;SUMPRODUCT((COUNTIFS(C2786,"*"&amp;'分け方の表'!$F$4:$F$23&amp;"*")&gt;0)*('分け方の表'!$F$4:$F$23&lt;&gt;"")*'分け方の表'!$I$4:$I$23))))</f>
        <v/>
      </c>
      <c r="Q2786" s="39">
        <f>IF(L2786&lt;&gt;1,"",IF(P2786&gt;=99,"",INDEX('分け方の表'!$G$4:$G$23,P2786)&amp;""))</f>
        <v/>
      </c>
      <c r="R2786" s="39">
        <f>IF(L2786&lt;&gt;1,"",IF((F2786="収入")*(G2786="給与")*(E2786&lt;&gt;"")*(COUNTIFS('分け方の表'!$J$4:$J$13,E2786)&gt;0),INDEX('分け方の表'!$K$4:$K$13,MATCH(E2786,'分け方の表'!$J$4:$J$13,0))&amp;"",IFERROR(INDEX('分け方の表'!$C$4:$C$103,MATCH(F2786&amp;"|"&amp;G2786,'分け方の表'!$D$4:$D$103,0))&amp;"",IFERROR(INDEX('分け方の表'!$C$4:$C$103,MATCH(F2786&amp;"|（ほか全部）",'分け方の表'!$D$4:$D$103,0))&amp;"","未分類"))))</f>
        <v/>
      </c>
      <c r="S2786" s="39">
        <f>IF(L2786&lt;&gt;1,"",IF(N2786=1,"",IF(IF(O2786&gt;0,INDEX('分け方の表'!$N$4:$N$53,O2786)&amp;"","")&lt;&gt;"",IF(INDEX('分け方の表'!$N$4:$N$53,O2786)="（数えない）","",INDEX('分け方の表'!$N$4:$N$53,O2786)&amp;""),IF(I2786&amp;""="1",IF((Q2786&lt;&gt;"")*(D2786&lt;0)*(IFERROR(INDEX('入力'!$E$30:$E$88,MATCH(Q2786,'入力'!$A$30:$A$88,0)),"")="貯める・増やす"),Q2786,""),IF(A2786&amp;""="0","",IF(Q2786&lt;&gt;"",Q2786,R2786))))))</f>
        <v/>
      </c>
      <c r="T2786" s="56">
        <f>IF(S2786="","",IF(IFERROR(INDEX('入力'!$E$30:$E$88,MATCH(S2786,'入力'!$A$30:$A$88,0)),"")="入るお金",D2786,-D2786))</f>
        <v/>
      </c>
      <c r="U2786" s="39">
        <f>IF(L2786="","",IF(L2786&lt;&gt;1,"見出しなど",IF(N2786=1,"重なり",IF(S2786="",IF(O2786&gt;0,"数えない（直した）",IF(I2786&amp;""="1","振替",IF(A2786&amp;""="0","計算対象外","数えない"))),IF(COUNTIFS('入力'!$A$30:$A$88,S2786)=0,"一覧にない費目",IF(O2786&gt;0,"直した",IF(S2786="未分類","未分類","OK")))))))</f>
        <v/>
      </c>
    </row>
    <row r="2787">
      <c r="A2787" s="40" t="n"/>
      <c r="B2787" s="34" t="n"/>
      <c r="C2787" s="35" t="n"/>
      <c r="D2787" s="36" t="n"/>
      <c r="E2787" s="35" t="n"/>
      <c r="F2787" s="35" t="n"/>
      <c r="G2787" s="35" t="n"/>
      <c r="H2787" s="35" t="n"/>
      <c r="I2787" s="40" t="n"/>
      <c r="J2787" s="35" t="n"/>
      <c r="L2787" s="39">
        <f>IF(B2787="","",IFERROR(YEAR(B2787)*0+D2787*0+1,0))</f>
        <v/>
      </c>
      <c r="M2787" s="55">
        <f>IF(L2787&lt;&gt;1,"",IF(O2787&gt;0,IF(INDEX('分け方の表'!$O$4:$O$53,O2787)&lt;&gt;"",DATE(YEAR(INDEX('分け方の表'!$O$4:$O$53,O2787)),MONTH(INDEX('分け方の表'!$O$4:$O$53,O2787)),1),DATE(YEAR(B2787),MONTH(B2787),1)),DATE(YEAR(B2787),MONTH(B2787),1)))</f>
        <v/>
      </c>
      <c r="N2787" s="39">
        <f>IF(L2787&lt;&gt;1,"",IF(J2787="",0,IF(COUNTIFS($J$4:J2787,J2787)&gt;1,1,0)))</f>
        <v/>
      </c>
      <c r="O2787" s="39">
        <f>IF(L2787&lt;&gt;1,"",IF(J2787="",0,IFERROR(MATCH(J2787,'分け方の表'!$M$4:$M$53,0),0)))</f>
        <v/>
      </c>
      <c r="P2787" s="39">
        <f>IF(L2787&lt;&gt;1,"",IF(SUMPRODUCT((COUNTIFS(C2787,"*"&amp;'分け方の表'!$F$4:$F$23&amp;"*")&gt;0)*('分け方の表'!$F$4:$F$23&lt;&gt;"")*'分け方の表'!$I$4:$I$23)=0,99,1+COUNTIFS('分け方の表'!$I$4:$I$23,"&gt;"&amp;SUMPRODUCT((COUNTIFS(C2787,"*"&amp;'分け方の表'!$F$4:$F$23&amp;"*")&gt;0)*('分け方の表'!$F$4:$F$23&lt;&gt;"")*'分け方の表'!$I$4:$I$23))))</f>
        <v/>
      </c>
      <c r="Q2787" s="39">
        <f>IF(L2787&lt;&gt;1,"",IF(P2787&gt;=99,"",INDEX('分け方の表'!$G$4:$G$23,P2787)&amp;""))</f>
        <v/>
      </c>
      <c r="R2787" s="39">
        <f>IF(L2787&lt;&gt;1,"",IF((F2787="収入")*(G2787="給与")*(E2787&lt;&gt;"")*(COUNTIFS('分け方の表'!$J$4:$J$13,E2787)&gt;0),INDEX('分け方の表'!$K$4:$K$13,MATCH(E2787,'分け方の表'!$J$4:$J$13,0))&amp;"",IFERROR(INDEX('分け方の表'!$C$4:$C$103,MATCH(F2787&amp;"|"&amp;G2787,'分け方の表'!$D$4:$D$103,0))&amp;"",IFERROR(INDEX('分け方の表'!$C$4:$C$103,MATCH(F2787&amp;"|（ほか全部）",'分け方の表'!$D$4:$D$103,0))&amp;"","未分類"))))</f>
        <v/>
      </c>
      <c r="S2787" s="39">
        <f>IF(L2787&lt;&gt;1,"",IF(N2787=1,"",IF(IF(O2787&gt;0,INDEX('分け方の表'!$N$4:$N$53,O2787)&amp;"","")&lt;&gt;"",IF(INDEX('分け方の表'!$N$4:$N$53,O2787)="（数えない）","",INDEX('分け方の表'!$N$4:$N$53,O2787)&amp;""),IF(I2787&amp;""="1",IF((Q2787&lt;&gt;"")*(D2787&lt;0)*(IFERROR(INDEX('入力'!$E$30:$E$88,MATCH(Q2787,'入力'!$A$30:$A$88,0)),"")="貯める・増やす"),Q2787,""),IF(A2787&amp;""="0","",IF(Q2787&lt;&gt;"",Q2787,R2787))))))</f>
        <v/>
      </c>
      <c r="T2787" s="56">
        <f>IF(S2787="","",IF(IFERROR(INDEX('入力'!$E$30:$E$88,MATCH(S2787,'入力'!$A$30:$A$88,0)),"")="入るお金",D2787,-D2787))</f>
        <v/>
      </c>
      <c r="U2787" s="39">
        <f>IF(L2787="","",IF(L2787&lt;&gt;1,"見出しなど",IF(N2787=1,"重なり",IF(S2787="",IF(O2787&gt;0,"数えない（直した）",IF(I2787&amp;""="1","振替",IF(A2787&amp;""="0","計算対象外","数えない"))),IF(COUNTIFS('入力'!$A$30:$A$88,S2787)=0,"一覧にない費目",IF(O2787&gt;0,"直した",IF(S2787="未分類","未分類","OK")))))))</f>
        <v/>
      </c>
    </row>
    <row r="2788">
      <c r="A2788" s="40" t="n"/>
      <c r="B2788" s="34" t="n"/>
      <c r="C2788" s="35" t="n"/>
      <c r="D2788" s="36" t="n"/>
      <c r="E2788" s="35" t="n"/>
      <c r="F2788" s="35" t="n"/>
      <c r="G2788" s="35" t="n"/>
      <c r="H2788" s="35" t="n"/>
      <c r="I2788" s="40" t="n"/>
      <c r="J2788" s="35" t="n"/>
      <c r="L2788" s="39">
        <f>IF(B2788="","",IFERROR(YEAR(B2788)*0+D2788*0+1,0))</f>
        <v/>
      </c>
      <c r="M2788" s="55">
        <f>IF(L2788&lt;&gt;1,"",IF(O2788&gt;0,IF(INDEX('分け方の表'!$O$4:$O$53,O2788)&lt;&gt;"",DATE(YEAR(INDEX('分け方の表'!$O$4:$O$53,O2788)),MONTH(INDEX('分け方の表'!$O$4:$O$53,O2788)),1),DATE(YEAR(B2788),MONTH(B2788),1)),DATE(YEAR(B2788),MONTH(B2788),1)))</f>
        <v/>
      </c>
      <c r="N2788" s="39">
        <f>IF(L2788&lt;&gt;1,"",IF(J2788="",0,IF(COUNTIFS($J$4:J2788,J2788)&gt;1,1,0)))</f>
        <v/>
      </c>
      <c r="O2788" s="39">
        <f>IF(L2788&lt;&gt;1,"",IF(J2788="",0,IFERROR(MATCH(J2788,'分け方の表'!$M$4:$M$53,0),0)))</f>
        <v/>
      </c>
      <c r="P2788" s="39">
        <f>IF(L2788&lt;&gt;1,"",IF(SUMPRODUCT((COUNTIFS(C2788,"*"&amp;'分け方の表'!$F$4:$F$23&amp;"*")&gt;0)*('分け方の表'!$F$4:$F$23&lt;&gt;"")*'分け方の表'!$I$4:$I$23)=0,99,1+COUNTIFS('分け方の表'!$I$4:$I$23,"&gt;"&amp;SUMPRODUCT((COUNTIFS(C2788,"*"&amp;'分け方の表'!$F$4:$F$23&amp;"*")&gt;0)*('分け方の表'!$F$4:$F$23&lt;&gt;"")*'分け方の表'!$I$4:$I$23))))</f>
        <v/>
      </c>
      <c r="Q2788" s="39">
        <f>IF(L2788&lt;&gt;1,"",IF(P2788&gt;=99,"",INDEX('分け方の表'!$G$4:$G$23,P2788)&amp;""))</f>
        <v/>
      </c>
      <c r="R2788" s="39">
        <f>IF(L2788&lt;&gt;1,"",IF((F2788="収入")*(G2788="給与")*(E2788&lt;&gt;"")*(COUNTIFS('分け方の表'!$J$4:$J$13,E2788)&gt;0),INDEX('分け方の表'!$K$4:$K$13,MATCH(E2788,'分け方の表'!$J$4:$J$13,0))&amp;"",IFERROR(INDEX('分け方の表'!$C$4:$C$103,MATCH(F2788&amp;"|"&amp;G2788,'分け方の表'!$D$4:$D$103,0))&amp;"",IFERROR(INDEX('分け方の表'!$C$4:$C$103,MATCH(F2788&amp;"|（ほか全部）",'分け方の表'!$D$4:$D$103,0))&amp;"","未分類"))))</f>
        <v/>
      </c>
      <c r="S2788" s="39">
        <f>IF(L2788&lt;&gt;1,"",IF(N2788=1,"",IF(IF(O2788&gt;0,INDEX('分け方の表'!$N$4:$N$53,O2788)&amp;"","")&lt;&gt;"",IF(INDEX('分け方の表'!$N$4:$N$53,O2788)="（数えない）","",INDEX('分け方の表'!$N$4:$N$53,O2788)&amp;""),IF(I2788&amp;""="1",IF((Q2788&lt;&gt;"")*(D2788&lt;0)*(IFERROR(INDEX('入力'!$E$30:$E$88,MATCH(Q2788,'入力'!$A$30:$A$88,0)),"")="貯める・増やす"),Q2788,""),IF(A2788&amp;""="0","",IF(Q2788&lt;&gt;"",Q2788,R2788))))))</f>
        <v/>
      </c>
      <c r="T2788" s="56">
        <f>IF(S2788="","",IF(IFERROR(INDEX('入力'!$E$30:$E$88,MATCH(S2788,'入力'!$A$30:$A$88,0)),"")="入るお金",D2788,-D2788))</f>
        <v/>
      </c>
      <c r="U2788" s="39">
        <f>IF(L2788="","",IF(L2788&lt;&gt;1,"見出しなど",IF(N2788=1,"重なり",IF(S2788="",IF(O2788&gt;0,"数えない（直した）",IF(I2788&amp;""="1","振替",IF(A2788&amp;""="0","計算対象外","数えない"))),IF(COUNTIFS('入力'!$A$30:$A$88,S2788)=0,"一覧にない費目",IF(O2788&gt;0,"直した",IF(S2788="未分類","未分類","OK")))))))</f>
        <v/>
      </c>
    </row>
    <row r="2789">
      <c r="A2789" s="40" t="n"/>
      <c r="B2789" s="34" t="n"/>
      <c r="C2789" s="35" t="n"/>
      <c r="D2789" s="36" t="n"/>
      <c r="E2789" s="35" t="n"/>
      <c r="F2789" s="35" t="n"/>
      <c r="G2789" s="35" t="n"/>
      <c r="H2789" s="35" t="n"/>
      <c r="I2789" s="40" t="n"/>
      <c r="J2789" s="35" t="n"/>
      <c r="L2789" s="39">
        <f>IF(B2789="","",IFERROR(YEAR(B2789)*0+D2789*0+1,0))</f>
        <v/>
      </c>
      <c r="M2789" s="55">
        <f>IF(L2789&lt;&gt;1,"",IF(O2789&gt;0,IF(INDEX('分け方の表'!$O$4:$O$53,O2789)&lt;&gt;"",DATE(YEAR(INDEX('分け方の表'!$O$4:$O$53,O2789)),MONTH(INDEX('分け方の表'!$O$4:$O$53,O2789)),1),DATE(YEAR(B2789),MONTH(B2789),1)),DATE(YEAR(B2789),MONTH(B2789),1)))</f>
        <v/>
      </c>
      <c r="N2789" s="39">
        <f>IF(L2789&lt;&gt;1,"",IF(J2789="",0,IF(COUNTIFS($J$4:J2789,J2789)&gt;1,1,0)))</f>
        <v/>
      </c>
      <c r="O2789" s="39">
        <f>IF(L2789&lt;&gt;1,"",IF(J2789="",0,IFERROR(MATCH(J2789,'分け方の表'!$M$4:$M$53,0),0)))</f>
        <v/>
      </c>
      <c r="P2789" s="39">
        <f>IF(L2789&lt;&gt;1,"",IF(SUMPRODUCT((COUNTIFS(C2789,"*"&amp;'分け方の表'!$F$4:$F$23&amp;"*")&gt;0)*('分け方の表'!$F$4:$F$23&lt;&gt;"")*'分け方の表'!$I$4:$I$23)=0,99,1+COUNTIFS('分け方の表'!$I$4:$I$23,"&gt;"&amp;SUMPRODUCT((COUNTIFS(C2789,"*"&amp;'分け方の表'!$F$4:$F$23&amp;"*")&gt;0)*('分け方の表'!$F$4:$F$23&lt;&gt;"")*'分け方の表'!$I$4:$I$23))))</f>
        <v/>
      </c>
      <c r="Q2789" s="39">
        <f>IF(L2789&lt;&gt;1,"",IF(P2789&gt;=99,"",INDEX('分け方の表'!$G$4:$G$23,P2789)&amp;""))</f>
        <v/>
      </c>
      <c r="R2789" s="39">
        <f>IF(L2789&lt;&gt;1,"",IF((F2789="収入")*(G2789="給与")*(E2789&lt;&gt;"")*(COUNTIFS('分け方の表'!$J$4:$J$13,E2789)&gt;0),INDEX('分け方の表'!$K$4:$K$13,MATCH(E2789,'分け方の表'!$J$4:$J$13,0))&amp;"",IFERROR(INDEX('分け方の表'!$C$4:$C$103,MATCH(F2789&amp;"|"&amp;G2789,'分け方の表'!$D$4:$D$103,0))&amp;"",IFERROR(INDEX('分け方の表'!$C$4:$C$103,MATCH(F2789&amp;"|（ほか全部）",'分け方の表'!$D$4:$D$103,0))&amp;"","未分類"))))</f>
        <v/>
      </c>
      <c r="S2789" s="39">
        <f>IF(L2789&lt;&gt;1,"",IF(N2789=1,"",IF(IF(O2789&gt;0,INDEX('分け方の表'!$N$4:$N$53,O2789)&amp;"","")&lt;&gt;"",IF(INDEX('分け方の表'!$N$4:$N$53,O2789)="（数えない）","",INDEX('分け方の表'!$N$4:$N$53,O2789)&amp;""),IF(I2789&amp;""="1",IF((Q2789&lt;&gt;"")*(D2789&lt;0)*(IFERROR(INDEX('入力'!$E$30:$E$88,MATCH(Q2789,'入力'!$A$30:$A$88,0)),"")="貯める・増やす"),Q2789,""),IF(A2789&amp;""="0","",IF(Q2789&lt;&gt;"",Q2789,R2789))))))</f>
        <v/>
      </c>
      <c r="T2789" s="56">
        <f>IF(S2789="","",IF(IFERROR(INDEX('入力'!$E$30:$E$88,MATCH(S2789,'入力'!$A$30:$A$88,0)),"")="入るお金",D2789,-D2789))</f>
        <v/>
      </c>
      <c r="U2789" s="39">
        <f>IF(L2789="","",IF(L2789&lt;&gt;1,"見出しなど",IF(N2789=1,"重なり",IF(S2789="",IF(O2789&gt;0,"数えない（直した）",IF(I2789&amp;""="1","振替",IF(A2789&amp;""="0","計算対象外","数えない"))),IF(COUNTIFS('入力'!$A$30:$A$88,S2789)=0,"一覧にない費目",IF(O2789&gt;0,"直した",IF(S2789="未分類","未分類","OK")))))))</f>
        <v/>
      </c>
    </row>
    <row r="2790">
      <c r="A2790" s="40" t="n"/>
      <c r="B2790" s="34" t="n"/>
      <c r="C2790" s="35" t="n"/>
      <c r="D2790" s="36" t="n"/>
      <c r="E2790" s="35" t="n"/>
      <c r="F2790" s="35" t="n"/>
      <c r="G2790" s="35" t="n"/>
      <c r="H2790" s="35" t="n"/>
      <c r="I2790" s="40" t="n"/>
      <c r="J2790" s="35" t="n"/>
      <c r="L2790" s="39">
        <f>IF(B2790="","",IFERROR(YEAR(B2790)*0+D2790*0+1,0))</f>
        <v/>
      </c>
      <c r="M2790" s="55">
        <f>IF(L2790&lt;&gt;1,"",IF(O2790&gt;0,IF(INDEX('分け方の表'!$O$4:$O$53,O2790)&lt;&gt;"",DATE(YEAR(INDEX('分け方の表'!$O$4:$O$53,O2790)),MONTH(INDEX('分け方の表'!$O$4:$O$53,O2790)),1),DATE(YEAR(B2790),MONTH(B2790),1)),DATE(YEAR(B2790),MONTH(B2790),1)))</f>
        <v/>
      </c>
      <c r="N2790" s="39">
        <f>IF(L2790&lt;&gt;1,"",IF(J2790="",0,IF(COUNTIFS($J$4:J2790,J2790)&gt;1,1,0)))</f>
        <v/>
      </c>
      <c r="O2790" s="39">
        <f>IF(L2790&lt;&gt;1,"",IF(J2790="",0,IFERROR(MATCH(J2790,'分け方の表'!$M$4:$M$53,0),0)))</f>
        <v/>
      </c>
      <c r="P2790" s="39">
        <f>IF(L2790&lt;&gt;1,"",IF(SUMPRODUCT((COUNTIFS(C2790,"*"&amp;'分け方の表'!$F$4:$F$23&amp;"*")&gt;0)*('分け方の表'!$F$4:$F$23&lt;&gt;"")*'分け方の表'!$I$4:$I$23)=0,99,1+COUNTIFS('分け方の表'!$I$4:$I$23,"&gt;"&amp;SUMPRODUCT((COUNTIFS(C2790,"*"&amp;'分け方の表'!$F$4:$F$23&amp;"*")&gt;0)*('分け方の表'!$F$4:$F$23&lt;&gt;"")*'分け方の表'!$I$4:$I$23))))</f>
        <v/>
      </c>
      <c r="Q2790" s="39">
        <f>IF(L2790&lt;&gt;1,"",IF(P2790&gt;=99,"",INDEX('分け方の表'!$G$4:$G$23,P2790)&amp;""))</f>
        <v/>
      </c>
      <c r="R2790" s="39">
        <f>IF(L2790&lt;&gt;1,"",IF((F2790="収入")*(G2790="給与")*(E2790&lt;&gt;"")*(COUNTIFS('分け方の表'!$J$4:$J$13,E2790)&gt;0),INDEX('分け方の表'!$K$4:$K$13,MATCH(E2790,'分け方の表'!$J$4:$J$13,0))&amp;"",IFERROR(INDEX('分け方の表'!$C$4:$C$103,MATCH(F2790&amp;"|"&amp;G2790,'分け方の表'!$D$4:$D$103,0))&amp;"",IFERROR(INDEX('分け方の表'!$C$4:$C$103,MATCH(F2790&amp;"|（ほか全部）",'分け方の表'!$D$4:$D$103,0))&amp;"","未分類"))))</f>
        <v/>
      </c>
      <c r="S2790" s="39">
        <f>IF(L2790&lt;&gt;1,"",IF(N2790=1,"",IF(IF(O2790&gt;0,INDEX('分け方の表'!$N$4:$N$53,O2790)&amp;"","")&lt;&gt;"",IF(INDEX('分け方の表'!$N$4:$N$53,O2790)="（数えない）","",INDEX('分け方の表'!$N$4:$N$53,O2790)&amp;""),IF(I2790&amp;""="1",IF((Q2790&lt;&gt;"")*(D2790&lt;0)*(IFERROR(INDEX('入力'!$E$30:$E$88,MATCH(Q2790,'入力'!$A$30:$A$88,0)),"")="貯める・増やす"),Q2790,""),IF(A2790&amp;""="0","",IF(Q2790&lt;&gt;"",Q2790,R2790))))))</f>
        <v/>
      </c>
      <c r="T2790" s="56">
        <f>IF(S2790="","",IF(IFERROR(INDEX('入力'!$E$30:$E$88,MATCH(S2790,'入力'!$A$30:$A$88,0)),"")="入るお金",D2790,-D2790))</f>
        <v/>
      </c>
      <c r="U2790" s="39">
        <f>IF(L2790="","",IF(L2790&lt;&gt;1,"見出しなど",IF(N2790=1,"重なり",IF(S2790="",IF(O2790&gt;0,"数えない（直した）",IF(I2790&amp;""="1","振替",IF(A2790&amp;""="0","計算対象外","数えない"))),IF(COUNTIFS('入力'!$A$30:$A$88,S2790)=0,"一覧にない費目",IF(O2790&gt;0,"直した",IF(S2790="未分類","未分類","OK")))))))</f>
        <v/>
      </c>
    </row>
    <row r="2791">
      <c r="A2791" s="40" t="n"/>
      <c r="B2791" s="34" t="n"/>
      <c r="C2791" s="35" t="n"/>
      <c r="D2791" s="36" t="n"/>
      <c r="E2791" s="35" t="n"/>
      <c r="F2791" s="35" t="n"/>
      <c r="G2791" s="35" t="n"/>
      <c r="H2791" s="35" t="n"/>
      <c r="I2791" s="40" t="n"/>
      <c r="J2791" s="35" t="n"/>
      <c r="L2791" s="39">
        <f>IF(B2791="","",IFERROR(YEAR(B2791)*0+D2791*0+1,0))</f>
        <v/>
      </c>
      <c r="M2791" s="55">
        <f>IF(L2791&lt;&gt;1,"",IF(O2791&gt;0,IF(INDEX('分け方の表'!$O$4:$O$53,O2791)&lt;&gt;"",DATE(YEAR(INDEX('分け方の表'!$O$4:$O$53,O2791)),MONTH(INDEX('分け方の表'!$O$4:$O$53,O2791)),1),DATE(YEAR(B2791),MONTH(B2791),1)),DATE(YEAR(B2791),MONTH(B2791),1)))</f>
        <v/>
      </c>
      <c r="N2791" s="39">
        <f>IF(L2791&lt;&gt;1,"",IF(J2791="",0,IF(COUNTIFS($J$4:J2791,J2791)&gt;1,1,0)))</f>
        <v/>
      </c>
      <c r="O2791" s="39">
        <f>IF(L2791&lt;&gt;1,"",IF(J2791="",0,IFERROR(MATCH(J2791,'分け方の表'!$M$4:$M$53,0),0)))</f>
        <v/>
      </c>
      <c r="P2791" s="39">
        <f>IF(L2791&lt;&gt;1,"",IF(SUMPRODUCT((COUNTIFS(C2791,"*"&amp;'分け方の表'!$F$4:$F$23&amp;"*")&gt;0)*('分け方の表'!$F$4:$F$23&lt;&gt;"")*'分け方の表'!$I$4:$I$23)=0,99,1+COUNTIFS('分け方の表'!$I$4:$I$23,"&gt;"&amp;SUMPRODUCT((COUNTIFS(C2791,"*"&amp;'分け方の表'!$F$4:$F$23&amp;"*")&gt;0)*('分け方の表'!$F$4:$F$23&lt;&gt;"")*'分け方の表'!$I$4:$I$23))))</f>
        <v/>
      </c>
      <c r="Q2791" s="39">
        <f>IF(L2791&lt;&gt;1,"",IF(P2791&gt;=99,"",INDEX('分け方の表'!$G$4:$G$23,P2791)&amp;""))</f>
        <v/>
      </c>
      <c r="R2791" s="39">
        <f>IF(L2791&lt;&gt;1,"",IF((F2791="収入")*(G2791="給与")*(E2791&lt;&gt;"")*(COUNTIFS('分け方の表'!$J$4:$J$13,E2791)&gt;0),INDEX('分け方の表'!$K$4:$K$13,MATCH(E2791,'分け方の表'!$J$4:$J$13,0))&amp;"",IFERROR(INDEX('分け方の表'!$C$4:$C$103,MATCH(F2791&amp;"|"&amp;G2791,'分け方の表'!$D$4:$D$103,0))&amp;"",IFERROR(INDEX('分け方の表'!$C$4:$C$103,MATCH(F2791&amp;"|（ほか全部）",'分け方の表'!$D$4:$D$103,0))&amp;"","未分類"))))</f>
        <v/>
      </c>
      <c r="S2791" s="39">
        <f>IF(L2791&lt;&gt;1,"",IF(N2791=1,"",IF(IF(O2791&gt;0,INDEX('分け方の表'!$N$4:$N$53,O2791)&amp;"","")&lt;&gt;"",IF(INDEX('分け方の表'!$N$4:$N$53,O2791)="（数えない）","",INDEX('分け方の表'!$N$4:$N$53,O2791)&amp;""),IF(I2791&amp;""="1",IF((Q2791&lt;&gt;"")*(D2791&lt;0)*(IFERROR(INDEX('入力'!$E$30:$E$88,MATCH(Q2791,'入力'!$A$30:$A$88,0)),"")="貯める・増やす"),Q2791,""),IF(A2791&amp;""="0","",IF(Q2791&lt;&gt;"",Q2791,R2791))))))</f>
        <v/>
      </c>
      <c r="T2791" s="56">
        <f>IF(S2791="","",IF(IFERROR(INDEX('入力'!$E$30:$E$88,MATCH(S2791,'入力'!$A$30:$A$88,0)),"")="入るお金",D2791,-D2791))</f>
        <v/>
      </c>
      <c r="U2791" s="39">
        <f>IF(L2791="","",IF(L2791&lt;&gt;1,"見出しなど",IF(N2791=1,"重なり",IF(S2791="",IF(O2791&gt;0,"数えない（直した）",IF(I2791&amp;""="1","振替",IF(A2791&amp;""="0","計算対象外","数えない"))),IF(COUNTIFS('入力'!$A$30:$A$88,S2791)=0,"一覧にない費目",IF(O2791&gt;0,"直した",IF(S2791="未分類","未分類","OK")))))))</f>
        <v/>
      </c>
    </row>
    <row r="2792">
      <c r="A2792" s="40" t="n"/>
      <c r="B2792" s="34" t="n"/>
      <c r="C2792" s="35" t="n"/>
      <c r="D2792" s="36" t="n"/>
      <c r="E2792" s="35" t="n"/>
      <c r="F2792" s="35" t="n"/>
      <c r="G2792" s="35" t="n"/>
      <c r="H2792" s="35" t="n"/>
      <c r="I2792" s="40" t="n"/>
      <c r="J2792" s="35" t="n"/>
      <c r="L2792" s="39">
        <f>IF(B2792="","",IFERROR(YEAR(B2792)*0+D2792*0+1,0))</f>
        <v/>
      </c>
      <c r="M2792" s="55">
        <f>IF(L2792&lt;&gt;1,"",IF(O2792&gt;0,IF(INDEX('分け方の表'!$O$4:$O$53,O2792)&lt;&gt;"",DATE(YEAR(INDEX('分け方の表'!$O$4:$O$53,O2792)),MONTH(INDEX('分け方の表'!$O$4:$O$53,O2792)),1),DATE(YEAR(B2792),MONTH(B2792),1)),DATE(YEAR(B2792),MONTH(B2792),1)))</f>
        <v/>
      </c>
      <c r="N2792" s="39">
        <f>IF(L2792&lt;&gt;1,"",IF(J2792="",0,IF(COUNTIFS($J$4:J2792,J2792)&gt;1,1,0)))</f>
        <v/>
      </c>
      <c r="O2792" s="39">
        <f>IF(L2792&lt;&gt;1,"",IF(J2792="",0,IFERROR(MATCH(J2792,'分け方の表'!$M$4:$M$53,0),0)))</f>
        <v/>
      </c>
      <c r="P2792" s="39">
        <f>IF(L2792&lt;&gt;1,"",IF(SUMPRODUCT((COUNTIFS(C2792,"*"&amp;'分け方の表'!$F$4:$F$23&amp;"*")&gt;0)*('分け方の表'!$F$4:$F$23&lt;&gt;"")*'分け方の表'!$I$4:$I$23)=0,99,1+COUNTIFS('分け方の表'!$I$4:$I$23,"&gt;"&amp;SUMPRODUCT((COUNTIFS(C2792,"*"&amp;'分け方の表'!$F$4:$F$23&amp;"*")&gt;0)*('分け方の表'!$F$4:$F$23&lt;&gt;"")*'分け方の表'!$I$4:$I$23))))</f>
        <v/>
      </c>
      <c r="Q2792" s="39">
        <f>IF(L2792&lt;&gt;1,"",IF(P2792&gt;=99,"",INDEX('分け方の表'!$G$4:$G$23,P2792)&amp;""))</f>
        <v/>
      </c>
      <c r="R2792" s="39">
        <f>IF(L2792&lt;&gt;1,"",IF((F2792="収入")*(G2792="給与")*(E2792&lt;&gt;"")*(COUNTIFS('分け方の表'!$J$4:$J$13,E2792)&gt;0),INDEX('分け方の表'!$K$4:$K$13,MATCH(E2792,'分け方の表'!$J$4:$J$13,0))&amp;"",IFERROR(INDEX('分け方の表'!$C$4:$C$103,MATCH(F2792&amp;"|"&amp;G2792,'分け方の表'!$D$4:$D$103,0))&amp;"",IFERROR(INDEX('分け方の表'!$C$4:$C$103,MATCH(F2792&amp;"|（ほか全部）",'分け方の表'!$D$4:$D$103,0))&amp;"","未分類"))))</f>
        <v/>
      </c>
      <c r="S2792" s="39">
        <f>IF(L2792&lt;&gt;1,"",IF(N2792=1,"",IF(IF(O2792&gt;0,INDEX('分け方の表'!$N$4:$N$53,O2792)&amp;"","")&lt;&gt;"",IF(INDEX('分け方の表'!$N$4:$N$53,O2792)="（数えない）","",INDEX('分け方の表'!$N$4:$N$53,O2792)&amp;""),IF(I2792&amp;""="1",IF((Q2792&lt;&gt;"")*(D2792&lt;0)*(IFERROR(INDEX('入力'!$E$30:$E$88,MATCH(Q2792,'入力'!$A$30:$A$88,0)),"")="貯める・増やす"),Q2792,""),IF(A2792&amp;""="0","",IF(Q2792&lt;&gt;"",Q2792,R2792))))))</f>
        <v/>
      </c>
      <c r="T2792" s="56">
        <f>IF(S2792="","",IF(IFERROR(INDEX('入力'!$E$30:$E$88,MATCH(S2792,'入力'!$A$30:$A$88,0)),"")="入るお金",D2792,-D2792))</f>
        <v/>
      </c>
      <c r="U2792" s="39">
        <f>IF(L2792="","",IF(L2792&lt;&gt;1,"見出しなど",IF(N2792=1,"重なり",IF(S2792="",IF(O2792&gt;0,"数えない（直した）",IF(I2792&amp;""="1","振替",IF(A2792&amp;""="0","計算対象外","数えない"))),IF(COUNTIFS('入力'!$A$30:$A$88,S2792)=0,"一覧にない費目",IF(O2792&gt;0,"直した",IF(S2792="未分類","未分類","OK")))))))</f>
        <v/>
      </c>
    </row>
    <row r="2793">
      <c r="A2793" s="40" t="n"/>
      <c r="B2793" s="34" t="n"/>
      <c r="C2793" s="35" t="n"/>
      <c r="D2793" s="36" t="n"/>
      <c r="E2793" s="35" t="n"/>
      <c r="F2793" s="35" t="n"/>
      <c r="G2793" s="35" t="n"/>
      <c r="H2793" s="35" t="n"/>
      <c r="I2793" s="40" t="n"/>
      <c r="J2793" s="35" t="n"/>
      <c r="L2793" s="39">
        <f>IF(B2793="","",IFERROR(YEAR(B2793)*0+D2793*0+1,0))</f>
        <v/>
      </c>
      <c r="M2793" s="55">
        <f>IF(L2793&lt;&gt;1,"",IF(O2793&gt;0,IF(INDEX('分け方の表'!$O$4:$O$53,O2793)&lt;&gt;"",DATE(YEAR(INDEX('分け方の表'!$O$4:$O$53,O2793)),MONTH(INDEX('分け方の表'!$O$4:$O$53,O2793)),1),DATE(YEAR(B2793),MONTH(B2793),1)),DATE(YEAR(B2793),MONTH(B2793),1)))</f>
        <v/>
      </c>
      <c r="N2793" s="39">
        <f>IF(L2793&lt;&gt;1,"",IF(J2793="",0,IF(COUNTIFS($J$4:J2793,J2793)&gt;1,1,0)))</f>
        <v/>
      </c>
      <c r="O2793" s="39">
        <f>IF(L2793&lt;&gt;1,"",IF(J2793="",0,IFERROR(MATCH(J2793,'分け方の表'!$M$4:$M$53,0),0)))</f>
        <v/>
      </c>
      <c r="P2793" s="39">
        <f>IF(L2793&lt;&gt;1,"",IF(SUMPRODUCT((COUNTIFS(C2793,"*"&amp;'分け方の表'!$F$4:$F$23&amp;"*")&gt;0)*('分け方の表'!$F$4:$F$23&lt;&gt;"")*'分け方の表'!$I$4:$I$23)=0,99,1+COUNTIFS('分け方の表'!$I$4:$I$23,"&gt;"&amp;SUMPRODUCT((COUNTIFS(C2793,"*"&amp;'分け方の表'!$F$4:$F$23&amp;"*")&gt;0)*('分け方の表'!$F$4:$F$23&lt;&gt;"")*'分け方の表'!$I$4:$I$23))))</f>
        <v/>
      </c>
      <c r="Q2793" s="39">
        <f>IF(L2793&lt;&gt;1,"",IF(P2793&gt;=99,"",INDEX('分け方の表'!$G$4:$G$23,P2793)&amp;""))</f>
        <v/>
      </c>
      <c r="R2793" s="39">
        <f>IF(L2793&lt;&gt;1,"",IF((F2793="収入")*(G2793="給与")*(E2793&lt;&gt;"")*(COUNTIFS('分け方の表'!$J$4:$J$13,E2793)&gt;0),INDEX('分け方の表'!$K$4:$K$13,MATCH(E2793,'分け方の表'!$J$4:$J$13,0))&amp;"",IFERROR(INDEX('分け方の表'!$C$4:$C$103,MATCH(F2793&amp;"|"&amp;G2793,'分け方の表'!$D$4:$D$103,0))&amp;"",IFERROR(INDEX('分け方の表'!$C$4:$C$103,MATCH(F2793&amp;"|（ほか全部）",'分け方の表'!$D$4:$D$103,0))&amp;"","未分類"))))</f>
        <v/>
      </c>
      <c r="S2793" s="39">
        <f>IF(L2793&lt;&gt;1,"",IF(N2793=1,"",IF(IF(O2793&gt;0,INDEX('分け方の表'!$N$4:$N$53,O2793)&amp;"","")&lt;&gt;"",IF(INDEX('分け方の表'!$N$4:$N$53,O2793)="（数えない）","",INDEX('分け方の表'!$N$4:$N$53,O2793)&amp;""),IF(I2793&amp;""="1",IF((Q2793&lt;&gt;"")*(D2793&lt;0)*(IFERROR(INDEX('入力'!$E$30:$E$88,MATCH(Q2793,'入力'!$A$30:$A$88,0)),"")="貯める・増やす"),Q2793,""),IF(A2793&amp;""="0","",IF(Q2793&lt;&gt;"",Q2793,R2793))))))</f>
        <v/>
      </c>
      <c r="T2793" s="56">
        <f>IF(S2793="","",IF(IFERROR(INDEX('入力'!$E$30:$E$88,MATCH(S2793,'入力'!$A$30:$A$88,0)),"")="入るお金",D2793,-D2793))</f>
        <v/>
      </c>
      <c r="U2793" s="39">
        <f>IF(L2793="","",IF(L2793&lt;&gt;1,"見出しなど",IF(N2793=1,"重なり",IF(S2793="",IF(O2793&gt;0,"数えない（直した）",IF(I2793&amp;""="1","振替",IF(A2793&amp;""="0","計算対象外","数えない"))),IF(COUNTIFS('入力'!$A$30:$A$88,S2793)=0,"一覧にない費目",IF(O2793&gt;0,"直した",IF(S2793="未分類","未分類","OK")))))))</f>
        <v/>
      </c>
    </row>
    <row r="2794">
      <c r="A2794" s="40" t="n"/>
      <c r="B2794" s="34" t="n"/>
      <c r="C2794" s="35" t="n"/>
      <c r="D2794" s="36" t="n"/>
      <c r="E2794" s="35" t="n"/>
      <c r="F2794" s="35" t="n"/>
      <c r="G2794" s="35" t="n"/>
      <c r="H2794" s="35" t="n"/>
      <c r="I2794" s="40" t="n"/>
      <c r="J2794" s="35" t="n"/>
      <c r="L2794" s="39">
        <f>IF(B2794="","",IFERROR(YEAR(B2794)*0+D2794*0+1,0))</f>
        <v/>
      </c>
      <c r="M2794" s="55">
        <f>IF(L2794&lt;&gt;1,"",IF(O2794&gt;0,IF(INDEX('分け方の表'!$O$4:$O$53,O2794)&lt;&gt;"",DATE(YEAR(INDEX('分け方の表'!$O$4:$O$53,O2794)),MONTH(INDEX('分け方の表'!$O$4:$O$53,O2794)),1),DATE(YEAR(B2794),MONTH(B2794),1)),DATE(YEAR(B2794),MONTH(B2794),1)))</f>
        <v/>
      </c>
      <c r="N2794" s="39">
        <f>IF(L2794&lt;&gt;1,"",IF(J2794="",0,IF(COUNTIFS($J$4:J2794,J2794)&gt;1,1,0)))</f>
        <v/>
      </c>
      <c r="O2794" s="39">
        <f>IF(L2794&lt;&gt;1,"",IF(J2794="",0,IFERROR(MATCH(J2794,'分け方の表'!$M$4:$M$53,0),0)))</f>
        <v/>
      </c>
      <c r="P2794" s="39">
        <f>IF(L2794&lt;&gt;1,"",IF(SUMPRODUCT((COUNTIFS(C2794,"*"&amp;'分け方の表'!$F$4:$F$23&amp;"*")&gt;0)*('分け方の表'!$F$4:$F$23&lt;&gt;"")*'分け方の表'!$I$4:$I$23)=0,99,1+COUNTIFS('分け方の表'!$I$4:$I$23,"&gt;"&amp;SUMPRODUCT((COUNTIFS(C2794,"*"&amp;'分け方の表'!$F$4:$F$23&amp;"*")&gt;0)*('分け方の表'!$F$4:$F$23&lt;&gt;"")*'分け方の表'!$I$4:$I$23))))</f>
        <v/>
      </c>
      <c r="Q2794" s="39">
        <f>IF(L2794&lt;&gt;1,"",IF(P2794&gt;=99,"",INDEX('分け方の表'!$G$4:$G$23,P2794)&amp;""))</f>
        <v/>
      </c>
      <c r="R2794" s="39">
        <f>IF(L2794&lt;&gt;1,"",IF((F2794="収入")*(G2794="給与")*(E2794&lt;&gt;"")*(COUNTIFS('分け方の表'!$J$4:$J$13,E2794)&gt;0),INDEX('分け方の表'!$K$4:$K$13,MATCH(E2794,'分け方の表'!$J$4:$J$13,0))&amp;"",IFERROR(INDEX('分け方の表'!$C$4:$C$103,MATCH(F2794&amp;"|"&amp;G2794,'分け方の表'!$D$4:$D$103,0))&amp;"",IFERROR(INDEX('分け方の表'!$C$4:$C$103,MATCH(F2794&amp;"|（ほか全部）",'分け方の表'!$D$4:$D$103,0))&amp;"","未分類"))))</f>
        <v/>
      </c>
      <c r="S2794" s="39">
        <f>IF(L2794&lt;&gt;1,"",IF(N2794=1,"",IF(IF(O2794&gt;0,INDEX('分け方の表'!$N$4:$N$53,O2794)&amp;"","")&lt;&gt;"",IF(INDEX('分け方の表'!$N$4:$N$53,O2794)="（数えない）","",INDEX('分け方の表'!$N$4:$N$53,O2794)&amp;""),IF(I2794&amp;""="1",IF((Q2794&lt;&gt;"")*(D2794&lt;0)*(IFERROR(INDEX('入力'!$E$30:$E$88,MATCH(Q2794,'入力'!$A$30:$A$88,0)),"")="貯める・増やす"),Q2794,""),IF(A2794&amp;""="0","",IF(Q2794&lt;&gt;"",Q2794,R2794))))))</f>
        <v/>
      </c>
      <c r="T2794" s="56">
        <f>IF(S2794="","",IF(IFERROR(INDEX('入力'!$E$30:$E$88,MATCH(S2794,'入力'!$A$30:$A$88,0)),"")="入るお金",D2794,-D2794))</f>
        <v/>
      </c>
      <c r="U2794" s="39">
        <f>IF(L2794="","",IF(L2794&lt;&gt;1,"見出しなど",IF(N2794=1,"重なり",IF(S2794="",IF(O2794&gt;0,"数えない（直した）",IF(I2794&amp;""="1","振替",IF(A2794&amp;""="0","計算対象外","数えない"))),IF(COUNTIFS('入力'!$A$30:$A$88,S2794)=0,"一覧にない費目",IF(O2794&gt;0,"直した",IF(S2794="未分類","未分類","OK")))))))</f>
        <v/>
      </c>
    </row>
    <row r="2795">
      <c r="A2795" s="40" t="n"/>
      <c r="B2795" s="34" t="n"/>
      <c r="C2795" s="35" t="n"/>
      <c r="D2795" s="36" t="n"/>
      <c r="E2795" s="35" t="n"/>
      <c r="F2795" s="35" t="n"/>
      <c r="G2795" s="35" t="n"/>
      <c r="H2795" s="35" t="n"/>
      <c r="I2795" s="40" t="n"/>
      <c r="J2795" s="35" t="n"/>
      <c r="L2795" s="39">
        <f>IF(B2795="","",IFERROR(YEAR(B2795)*0+D2795*0+1,0))</f>
        <v/>
      </c>
      <c r="M2795" s="55">
        <f>IF(L2795&lt;&gt;1,"",IF(O2795&gt;0,IF(INDEX('分け方の表'!$O$4:$O$53,O2795)&lt;&gt;"",DATE(YEAR(INDEX('分け方の表'!$O$4:$O$53,O2795)),MONTH(INDEX('分け方の表'!$O$4:$O$53,O2795)),1),DATE(YEAR(B2795),MONTH(B2795),1)),DATE(YEAR(B2795),MONTH(B2795),1)))</f>
        <v/>
      </c>
      <c r="N2795" s="39">
        <f>IF(L2795&lt;&gt;1,"",IF(J2795="",0,IF(COUNTIFS($J$4:J2795,J2795)&gt;1,1,0)))</f>
        <v/>
      </c>
      <c r="O2795" s="39">
        <f>IF(L2795&lt;&gt;1,"",IF(J2795="",0,IFERROR(MATCH(J2795,'分け方の表'!$M$4:$M$53,0),0)))</f>
        <v/>
      </c>
      <c r="P2795" s="39">
        <f>IF(L2795&lt;&gt;1,"",IF(SUMPRODUCT((COUNTIFS(C2795,"*"&amp;'分け方の表'!$F$4:$F$23&amp;"*")&gt;0)*('分け方の表'!$F$4:$F$23&lt;&gt;"")*'分け方の表'!$I$4:$I$23)=0,99,1+COUNTIFS('分け方の表'!$I$4:$I$23,"&gt;"&amp;SUMPRODUCT((COUNTIFS(C2795,"*"&amp;'分け方の表'!$F$4:$F$23&amp;"*")&gt;0)*('分け方の表'!$F$4:$F$23&lt;&gt;"")*'分け方の表'!$I$4:$I$23))))</f>
        <v/>
      </c>
      <c r="Q2795" s="39">
        <f>IF(L2795&lt;&gt;1,"",IF(P2795&gt;=99,"",INDEX('分け方の表'!$G$4:$G$23,P2795)&amp;""))</f>
        <v/>
      </c>
      <c r="R2795" s="39">
        <f>IF(L2795&lt;&gt;1,"",IF((F2795="収入")*(G2795="給与")*(E2795&lt;&gt;"")*(COUNTIFS('分け方の表'!$J$4:$J$13,E2795)&gt;0),INDEX('分け方の表'!$K$4:$K$13,MATCH(E2795,'分け方の表'!$J$4:$J$13,0))&amp;"",IFERROR(INDEX('分け方の表'!$C$4:$C$103,MATCH(F2795&amp;"|"&amp;G2795,'分け方の表'!$D$4:$D$103,0))&amp;"",IFERROR(INDEX('分け方の表'!$C$4:$C$103,MATCH(F2795&amp;"|（ほか全部）",'分け方の表'!$D$4:$D$103,0))&amp;"","未分類"))))</f>
        <v/>
      </c>
      <c r="S2795" s="39">
        <f>IF(L2795&lt;&gt;1,"",IF(N2795=1,"",IF(IF(O2795&gt;0,INDEX('分け方の表'!$N$4:$N$53,O2795)&amp;"","")&lt;&gt;"",IF(INDEX('分け方の表'!$N$4:$N$53,O2795)="（数えない）","",INDEX('分け方の表'!$N$4:$N$53,O2795)&amp;""),IF(I2795&amp;""="1",IF((Q2795&lt;&gt;"")*(D2795&lt;0)*(IFERROR(INDEX('入力'!$E$30:$E$88,MATCH(Q2795,'入力'!$A$30:$A$88,0)),"")="貯める・増やす"),Q2795,""),IF(A2795&amp;""="0","",IF(Q2795&lt;&gt;"",Q2795,R2795))))))</f>
        <v/>
      </c>
      <c r="T2795" s="56">
        <f>IF(S2795="","",IF(IFERROR(INDEX('入力'!$E$30:$E$88,MATCH(S2795,'入力'!$A$30:$A$88,0)),"")="入るお金",D2795,-D2795))</f>
        <v/>
      </c>
      <c r="U2795" s="39">
        <f>IF(L2795="","",IF(L2795&lt;&gt;1,"見出しなど",IF(N2795=1,"重なり",IF(S2795="",IF(O2795&gt;0,"数えない（直した）",IF(I2795&amp;""="1","振替",IF(A2795&amp;""="0","計算対象外","数えない"))),IF(COUNTIFS('入力'!$A$30:$A$88,S2795)=0,"一覧にない費目",IF(O2795&gt;0,"直した",IF(S2795="未分類","未分類","OK")))))))</f>
        <v/>
      </c>
    </row>
    <row r="2796">
      <c r="A2796" s="40" t="n"/>
      <c r="B2796" s="34" t="n"/>
      <c r="C2796" s="35" t="n"/>
      <c r="D2796" s="36" t="n"/>
      <c r="E2796" s="35" t="n"/>
      <c r="F2796" s="35" t="n"/>
      <c r="G2796" s="35" t="n"/>
      <c r="H2796" s="35" t="n"/>
      <c r="I2796" s="40" t="n"/>
      <c r="J2796" s="35" t="n"/>
      <c r="L2796" s="39">
        <f>IF(B2796="","",IFERROR(YEAR(B2796)*0+D2796*0+1,0))</f>
        <v/>
      </c>
      <c r="M2796" s="55">
        <f>IF(L2796&lt;&gt;1,"",IF(O2796&gt;0,IF(INDEX('分け方の表'!$O$4:$O$53,O2796)&lt;&gt;"",DATE(YEAR(INDEX('分け方の表'!$O$4:$O$53,O2796)),MONTH(INDEX('分け方の表'!$O$4:$O$53,O2796)),1),DATE(YEAR(B2796),MONTH(B2796),1)),DATE(YEAR(B2796),MONTH(B2796),1)))</f>
        <v/>
      </c>
      <c r="N2796" s="39">
        <f>IF(L2796&lt;&gt;1,"",IF(J2796="",0,IF(COUNTIFS($J$4:J2796,J2796)&gt;1,1,0)))</f>
        <v/>
      </c>
      <c r="O2796" s="39">
        <f>IF(L2796&lt;&gt;1,"",IF(J2796="",0,IFERROR(MATCH(J2796,'分け方の表'!$M$4:$M$53,0),0)))</f>
        <v/>
      </c>
      <c r="P2796" s="39">
        <f>IF(L2796&lt;&gt;1,"",IF(SUMPRODUCT((COUNTIFS(C2796,"*"&amp;'分け方の表'!$F$4:$F$23&amp;"*")&gt;0)*('分け方の表'!$F$4:$F$23&lt;&gt;"")*'分け方の表'!$I$4:$I$23)=0,99,1+COUNTIFS('分け方の表'!$I$4:$I$23,"&gt;"&amp;SUMPRODUCT((COUNTIFS(C2796,"*"&amp;'分け方の表'!$F$4:$F$23&amp;"*")&gt;0)*('分け方の表'!$F$4:$F$23&lt;&gt;"")*'分け方の表'!$I$4:$I$23))))</f>
        <v/>
      </c>
      <c r="Q2796" s="39">
        <f>IF(L2796&lt;&gt;1,"",IF(P2796&gt;=99,"",INDEX('分け方の表'!$G$4:$G$23,P2796)&amp;""))</f>
        <v/>
      </c>
      <c r="R2796" s="39">
        <f>IF(L2796&lt;&gt;1,"",IF((F2796="収入")*(G2796="給与")*(E2796&lt;&gt;"")*(COUNTIFS('分け方の表'!$J$4:$J$13,E2796)&gt;0),INDEX('分け方の表'!$K$4:$K$13,MATCH(E2796,'分け方の表'!$J$4:$J$13,0))&amp;"",IFERROR(INDEX('分け方の表'!$C$4:$C$103,MATCH(F2796&amp;"|"&amp;G2796,'分け方の表'!$D$4:$D$103,0))&amp;"",IFERROR(INDEX('分け方の表'!$C$4:$C$103,MATCH(F2796&amp;"|（ほか全部）",'分け方の表'!$D$4:$D$103,0))&amp;"","未分類"))))</f>
        <v/>
      </c>
      <c r="S2796" s="39">
        <f>IF(L2796&lt;&gt;1,"",IF(N2796=1,"",IF(IF(O2796&gt;0,INDEX('分け方の表'!$N$4:$N$53,O2796)&amp;"","")&lt;&gt;"",IF(INDEX('分け方の表'!$N$4:$N$53,O2796)="（数えない）","",INDEX('分け方の表'!$N$4:$N$53,O2796)&amp;""),IF(I2796&amp;""="1",IF((Q2796&lt;&gt;"")*(D2796&lt;0)*(IFERROR(INDEX('入力'!$E$30:$E$88,MATCH(Q2796,'入力'!$A$30:$A$88,0)),"")="貯める・増やす"),Q2796,""),IF(A2796&amp;""="0","",IF(Q2796&lt;&gt;"",Q2796,R2796))))))</f>
        <v/>
      </c>
      <c r="T2796" s="56">
        <f>IF(S2796="","",IF(IFERROR(INDEX('入力'!$E$30:$E$88,MATCH(S2796,'入力'!$A$30:$A$88,0)),"")="入るお金",D2796,-D2796))</f>
        <v/>
      </c>
      <c r="U2796" s="39">
        <f>IF(L2796="","",IF(L2796&lt;&gt;1,"見出しなど",IF(N2796=1,"重なり",IF(S2796="",IF(O2796&gt;0,"数えない（直した）",IF(I2796&amp;""="1","振替",IF(A2796&amp;""="0","計算対象外","数えない"))),IF(COUNTIFS('入力'!$A$30:$A$88,S2796)=0,"一覧にない費目",IF(O2796&gt;0,"直した",IF(S2796="未分類","未分類","OK")))))))</f>
        <v/>
      </c>
    </row>
    <row r="2797">
      <c r="A2797" s="40" t="n"/>
      <c r="B2797" s="34" t="n"/>
      <c r="C2797" s="35" t="n"/>
      <c r="D2797" s="36" t="n"/>
      <c r="E2797" s="35" t="n"/>
      <c r="F2797" s="35" t="n"/>
      <c r="G2797" s="35" t="n"/>
      <c r="H2797" s="35" t="n"/>
      <c r="I2797" s="40" t="n"/>
      <c r="J2797" s="35" t="n"/>
      <c r="L2797" s="39">
        <f>IF(B2797="","",IFERROR(YEAR(B2797)*0+D2797*0+1,0))</f>
        <v/>
      </c>
      <c r="M2797" s="55">
        <f>IF(L2797&lt;&gt;1,"",IF(O2797&gt;0,IF(INDEX('分け方の表'!$O$4:$O$53,O2797)&lt;&gt;"",DATE(YEAR(INDEX('分け方の表'!$O$4:$O$53,O2797)),MONTH(INDEX('分け方の表'!$O$4:$O$53,O2797)),1),DATE(YEAR(B2797),MONTH(B2797),1)),DATE(YEAR(B2797),MONTH(B2797),1)))</f>
        <v/>
      </c>
      <c r="N2797" s="39">
        <f>IF(L2797&lt;&gt;1,"",IF(J2797="",0,IF(COUNTIFS($J$4:J2797,J2797)&gt;1,1,0)))</f>
        <v/>
      </c>
      <c r="O2797" s="39">
        <f>IF(L2797&lt;&gt;1,"",IF(J2797="",0,IFERROR(MATCH(J2797,'分け方の表'!$M$4:$M$53,0),0)))</f>
        <v/>
      </c>
      <c r="P2797" s="39">
        <f>IF(L2797&lt;&gt;1,"",IF(SUMPRODUCT((COUNTIFS(C2797,"*"&amp;'分け方の表'!$F$4:$F$23&amp;"*")&gt;0)*('分け方の表'!$F$4:$F$23&lt;&gt;"")*'分け方の表'!$I$4:$I$23)=0,99,1+COUNTIFS('分け方の表'!$I$4:$I$23,"&gt;"&amp;SUMPRODUCT((COUNTIFS(C2797,"*"&amp;'分け方の表'!$F$4:$F$23&amp;"*")&gt;0)*('分け方の表'!$F$4:$F$23&lt;&gt;"")*'分け方の表'!$I$4:$I$23))))</f>
        <v/>
      </c>
      <c r="Q2797" s="39">
        <f>IF(L2797&lt;&gt;1,"",IF(P2797&gt;=99,"",INDEX('分け方の表'!$G$4:$G$23,P2797)&amp;""))</f>
        <v/>
      </c>
      <c r="R2797" s="39">
        <f>IF(L2797&lt;&gt;1,"",IF((F2797="収入")*(G2797="給与")*(E2797&lt;&gt;"")*(COUNTIFS('分け方の表'!$J$4:$J$13,E2797)&gt;0),INDEX('分け方の表'!$K$4:$K$13,MATCH(E2797,'分け方の表'!$J$4:$J$13,0))&amp;"",IFERROR(INDEX('分け方の表'!$C$4:$C$103,MATCH(F2797&amp;"|"&amp;G2797,'分け方の表'!$D$4:$D$103,0))&amp;"",IFERROR(INDEX('分け方の表'!$C$4:$C$103,MATCH(F2797&amp;"|（ほか全部）",'分け方の表'!$D$4:$D$103,0))&amp;"","未分類"))))</f>
        <v/>
      </c>
      <c r="S2797" s="39">
        <f>IF(L2797&lt;&gt;1,"",IF(N2797=1,"",IF(IF(O2797&gt;0,INDEX('分け方の表'!$N$4:$N$53,O2797)&amp;"","")&lt;&gt;"",IF(INDEX('分け方の表'!$N$4:$N$53,O2797)="（数えない）","",INDEX('分け方の表'!$N$4:$N$53,O2797)&amp;""),IF(I2797&amp;""="1",IF((Q2797&lt;&gt;"")*(D2797&lt;0)*(IFERROR(INDEX('入力'!$E$30:$E$88,MATCH(Q2797,'入力'!$A$30:$A$88,0)),"")="貯める・増やす"),Q2797,""),IF(A2797&amp;""="0","",IF(Q2797&lt;&gt;"",Q2797,R2797))))))</f>
        <v/>
      </c>
      <c r="T2797" s="56">
        <f>IF(S2797="","",IF(IFERROR(INDEX('入力'!$E$30:$E$88,MATCH(S2797,'入力'!$A$30:$A$88,0)),"")="入るお金",D2797,-D2797))</f>
        <v/>
      </c>
      <c r="U2797" s="39">
        <f>IF(L2797="","",IF(L2797&lt;&gt;1,"見出しなど",IF(N2797=1,"重なり",IF(S2797="",IF(O2797&gt;0,"数えない（直した）",IF(I2797&amp;""="1","振替",IF(A2797&amp;""="0","計算対象外","数えない"))),IF(COUNTIFS('入力'!$A$30:$A$88,S2797)=0,"一覧にない費目",IF(O2797&gt;0,"直した",IF(S2797="未分類","未分類","OK")))))))</f>
        <v/>
      </c>
    </row>
    <row r="2798">
      <c r="A2798" s="40" t="n"/>
      <c r="B2798" s="34" t="n"/>
      <c r="C2798" s="35" t="n"/>
      <c r="D2798" s="36" t="n"/>
      <c r="E2798" s="35" t="n"/>
      <c r="F2798" s="35" t="n"/>
      <c r="G2798" s="35" t="n"/>
      <c r="H2798" s="35" t="n"/>
      <c r="I2798" s="40" t="n"/>
      <c r="J2798" s="35" t="n"/>
      <c r="L2798" s="39">
        <f>IF(B2798="","",IFERROR(YEAR(B2798)*0+D2798*0+1,0))</f>
        <v/>
      </c>
      <c r="M2798" s="55">
        <f>IF(L2798&lt;&gt;1,"",IF(O2798&gt;0,IF(INDEX('分け方の表'!$O$4:$O$53,O2798)&lt;&gt;"",DATE(YEAR(INDEX('分け方の表'!$O$4:$O$53,O2798)),MONTH(INDEX('分け方の表'!$O$4:$O$53,O2798)),1),DATE(YEAR(B2798),MONTH(B2798),1)),DATE(YEAR(B2798),MONTH(B2798),1)))</f>
        <v/>
      </c>
      <c r="N2798" s="39">
        <f>IF(L2798&lt;&gt;1,"",IF(J2798="",0,IF(COUNTIFS($J$4:J2798,J2798)&gt;1,1,0)))</f>
        <v/>
      </c>
      <c r="O2798" s="39">
        <f>IF(L2798&lt;&gt;1,"",IF(J2798="",0,IFERROR(MATCH(J2798,'分け方の表'!$M$4:$M$53,0),0)))</f>
        <v/>
      </c>
      <c r="P2798" s="39">
        <f>IF(L2798&lt;&gt;1,"",IF(SUMPRODUCT((COUNTIFS(C2798,"*"&amp;'分け方の表'!$F$4:$F$23&amp;"*")&gt;0)*('分け方の表'!$F$4:$F$23&lt;&gt;"")*'分け方の表'!$I$4:$I$23)=0,99,1+COUNTIFS('分け方の表'!$I$4:$I$23,"&gt;"&amp;SUMPRODUCT((COUNTIFS(C2798,"*"&amp;'分け方の表'!$F$4:$F$23&amp;"*")&gt;0)*('分け方の表'!$F$4:$F$23&lt;&gt;"")*'分け方の表'!$I$4:$I$23))))</f>
        <v/>
      </c>
      <c r="Q2798" s="39">
        <f>IF(L2798&lt;&gt;1,"",IF(P2798&gt;=99,"",INDEX('分け方の表'!$G$4:$G$23,P2798)&amp;""))</f>
        <v/>
      </c>
      <c r="R2798" s="39">
        <f>IF(L2798&lt;&gt;1,"",IF((F2798="収入")*(G2798="給与")*(E2798&lt;&gt;"")*(COUNTIFS('分け方の表'!$J$4:$J$13,E2798)&gt;0),INDEX('分け方の表'!$K$4:$K$13,MATCH(E2798,'分け方の表'!$J$4:$J$13,0))&amp;"",IFERROR(INDEX('分け方の表'!$C$4:$C$103,MATCH(F2798&amp;"|"&amp;G2798,'分け方の表'!$D$4:$D$103,0))&amp;"",IFERROR(INDEX('分け方の表'!$C$4:$C$103,MATCH(F2798&amp;"|（ほか全部）",'分け方の表'!$D$4:$D$103,0))&amp;"","未分類"))))</f>
        <v/>
      </c>
      <c r="S2798" s="39">
        <f>IF(L2798&lt;&gt;1,"",IF(N2798=1,"",IF(IF(O2798&gt;0,INDEX('分け方の表'!$N$4:$N$53,O2798)&amp;"","")&lt;&gt;"",IF(INDEX('分け方の表'!$N$4:$N$53,O2798)="（数えない）","",INDEX('分け方の表'!$N$4:$N$53,O2798)&amp;""),IF(I2798&amp;""="1",IF((Q2798&lt;&gt;"")*(D2798&lt;0)*(IFERROR(INDEX('入力'!$E$30:$E$88,MATCH(Q2798,'入力'!$A$30:$A$88,0)),"")="貯める・増やす"),Q2798,""),IF(A2798&amp;""="0","",IF(Q2798&lt;&gt;"",Q2798,R2798))))))</f>
        <v/>
      </c>
      <c r="T2798" s="56">
        <f>IF(S2798="","",IF(IFERROR(INDEX('入力'!$E$30:$E$88,MATCH(S2798,'入力'!$A$30:$A$88,0)),"")="入るお金",D2798,-D2798))</f>
        <v/>
      </c>
      <c r="U2798" s="39">
        <f>IF(L2798="","",IF(L2798&lt;&gt;1,"見出しなど",IF(N2798=1,"重なり",IF(S2798="",IF(O2798&gt;0,"数えない（直した）",IF(I2798&amp;""="1","振替",IF(A2798&amp;""="0","計算対象外","数えない"))),IF(COUNTIFS('入力'!$A$30:$A$88,S2798)=0,"一覧にない費目",IF(O2798&gt;0,"直した",IF(S2798="未分類","未分類","OK")))))))</f>
        <v/>
      </c>
    </row>
    <row r="2799">
      <c r="A2799" s="40" t="n"/>
      <c r="B2799" s="34" t="n"/>
      <c r="C2799" s="35" t="n"/>
      <c r="D2799" s="36" t="n"/>
      <c r="E2799" s="35" t="n"/>
      <c r="F2799" s="35" t="n"/>
      <c r="G2799" s="35" t="n"/>
      <c r="H2799" s="35" t="n"/>
      <c r="I2799" s="40" t="n"/>
      <c r="J2799" s="35" t="n"/>
      <c r="L2799" s="39">
        <f>IF(B2799="","",IFERROR(YEAR(B2799)*0+D2799*0+1,0))</f>
        <v/>
      </c>
      <c r="M2799" s="55">
        <f>IF(L2799&lt;&gt;1,"",IF(O2799&gt;0,IF(INDEX('分け方の表'!$O$4:$O$53,O2799)&lt;&gt;"",DATE(YEAR(INDEX('分け方の表'!$O$4:$O$53,O2799)),MONTH(INDEX('分け方の表'!$O$4:$O$53,O2799)),1),DATE(YEAR(B2799),MONTH(B2799),1)),DATE(YEAR(B2799),MONTH(B2799),1)))</f>
        <v/>
      </c>
      <c r="N2799" s="39">
        <f>IF(L2799&lt;&gt;1,"",IF(J2799="",0,IF(COUNTIFS($J$4:J2799,J2799)&gt;1,1,0)))</f>
        <v/>
      </c>
      <c r="O2799" s="39">
        <f>IF(L2799&lt;&gt;1,"",IF(J2799="",0,IFERROR(MATCH(J2799,'分け方の表'!$M$4:$M$53,0),0)))</f>
        <v/>
      </c>
      <c r="P2799" s="39">
        <f>IF(L2799&lt;&gt;1,"",IF(SUMPRODUCT((COUNTIFS(C2799,"*"&amp;'分け方の表'!$F$4:$F$23&amp;"*")&gt;0)*('分け方の表'!$F$4:$F$23&lt;&gt;"")*'分け方の表'!$I$4:$I$23)=0,99,1+COUNTIFS('分け方の表'!$I$4:$I$23,"&gt;"&amp;SUMPRODUCT((COUNTIFS(C2799,"*"&amp;'分け方の表'!$F$4:$F$23&amp;"*")&gt;0)*('分け方の表'!$F$4:$F$23&lt;&gt;"")*'分け方の表'!$I$4:$I$23))))</f>
        <v/>
      </c>
      <c r="Q2799" s="39">
        <f>IF(L2799&lt;&gt;1,"",IF(P2799&gt;=99,"",INDEX('分け方の表'!$G$4:$G$23,P2799)&amp;""))</f>
        <v/>
      </c>
      <c r="R2799" s="39">
        <f>IF(L2799&lt;&gt;1,"",IF((F2799="収入")*(G2799="給与")*(E2799&lt;&gt;"")*(COUNTIFS('分け方の表'!$J$4:$J$13,E2799)&gt;0),INDEX('分け方の表'!$K$4:$K$13,MATCH(E2799,'分け方の表'!$J$4:$J$13,0))&amp;"",IFERROR(INDEX('分け方の表'!$C$4:$C$103,MATCH(F2799&amp;"|"&amp;G2799,'分け方の表'!$D$4:$D$103,0))&amp;"",IFERROR(INDEX('分け方の表'!$C$4:$C$103,MATCH(F2799&amp;"|（ほか全部）",'分け方の表'!$D$4:$D$103,0))&amp;"","未分類"))))</f>
        <v/>
      </c>
      <c r="S2799" s="39">
        <f>IF(L2799&lt;&gt;1,"",IF(N2799=1,"",IF(IF(O2799&gt;0,INDEX('分け方の表'!$N$4:$N$53,O2799)&amp;"","")&lt;&gt;"",IF(INDEX('分け方の表'!$N$4:$N$53,O2799)="（数えない）","",INDEX('分け方の表'!$N$4:$N$53,O2799)&amp;""),IF(I2799&amp;""="1",IF((Q2799&lt;&gt;"")*(D2799&lt;0)*(IFERROR(INDEX('入力'!$E$30:$E$88,MATCH(Q2799,'入力'!$A$30:$A$88,0)),"")="貯める・増やす"),Q2799,""),IF(A2799&amp;""="0","",IF(Q2799&lt;&gt;"",Q2799,R2799))))))</f>
        <v/>
      </c>
      <c r="T2799" s="56">
        <f>IF(S2799="","",IF(IFERROR(INDEX('入力'!$E$30:$E$88,MATCH(S2799,'入力'!$A$30:$A$88,0)),"")="入るお金",D2799,-D2799))</f>
        <v/>
      </c>
      <c r="U2799" s="39">
        <f>IF(L2799="","",IF(L2799&lt;&gt;1,"見出しなど",IF(N2799=1,"重なり",IF(S2799="",IF(O2799&gt;0,"数えない（直した）",IF(I2799&amp;""="1","振替",IF(A2799&amp;""="0","計算対象外","数えない"))),IF(COUNTIFS('入力'!$A$30:$A$88,S2799)=0,"一覧にない費目",IF(O2799&gt;0,"直した",IF(S2799="未分類","未分類","OK")))))))</f>
        <v/>
      </c>
    </row>
    <row r="2800">
      <c r="A2800" s="40" t="n"/>
      <c r="B2800" s="34" t="n"/>
      <c r="C2800" s="35" t="n"/>
      <c r="D2800" s="36" t="n"/>
      <c r="E2800" s="35" t="n"/>
      <c r="F2800" s="35" t="n"/>
      <c r="G2800" s="35" t="n"/>
      <c r="H2800" s="35" t="n"/>
      <c r="I2800" s="40" t="n"/>
      <c r="J2800" s="35" t="n"/>
      <c r="L2800" s="39">
        <f>IF(B2800="","",IFERROR(YEAR(B2800)*0+D2800*0+1,0))</f>
        <v/>
      </c>
      <c r="M2800" s="55">
        <f>IF(L2800&lt;&gt;1,"",IF(O2800&gt;0,IF(INDEX('分け方の表'!$O$4:$O$53,O2800)&lt;&gt;"",DATE(YEAR(INDEX('分け方の表'!$O$4:$O$53,O2800)),MONTH(INDEX('分け方の表'!$O$4:$O$53,O2800)),1),DATE(YEAR(B2800),MONTH(B2800),1)),DATE(YEAR(B2800),MONTH(B2800),1)))</f>
        <v/>
      </c>
      <c r="N2800" s="39">
        <f>IF(L2800&lt;&gt;1,"",IF(J2800="",0,IF(COUNTIFS($J$4:J2800,J2800)&gt;1,1,0)))</f>
        <v/>
      </c>
      <c r="O2800" s="39">
        <f>IF(L2800&lt;&gt;1,"",IF(J2800="",0,IFERROR(MATCH(J2800,'分け方の表'!$M$4:$M$53,0),0)))</f>
        <v/>
      </c>
      <c r="P2800" s="39">
        <f>IF(L2800&lt;&gt;1,"",IF(SUMPRODUCT((COUNTIFS(C2800,"*"&amp;'分け方の表'!$F$4:$F$23&amp;"*")&gt;0)*('分け方の表'!$F$4:$F$23&lt;&gt;"")*'分け方の表'!$I$4:$I$23)=0,99,1+COUNTIFS('分け方の表'!$I$4:$I$23,"&gt;"&amp;SUMPRODUCT((COUNTIFS(C2800,"*"&amp;'分け方の表'!$F$4:$F$23&amp;"*")&gt;0)*('分け方の表'!$F$4:$F$23&lt;&gt;"")*'分け方の表'!$I$4:$I$23))))</f>
        <v/>
      </c>
      <c r="Q2800" s="39">
        <f>IF(L2800&lt;&gt;1,"",IF(P2800&gt;=99,"",INDEX('分け方の表'!$G$4:$G$23,P2800)&amp;""))</f>
        <v/>
      </c>
      <c r="R2800" s="39">
        <f>IF(L2800&lt;&gt;1,"",IF((F2800="収入")*(G2800="給与")*(E2800&lt;&gt;"")*(COUNTIFS('分け方の表'!$J$4:$J$13,E2800)&gt;0),INDEX('分け方の表'!$K$4:$K$13,MATCH(E2800,'分け方の表'!$J$4:$J$13,0))&amp;"",IFERROR(INDEX('分け方の表'!$C$4:$C$103,MATCH(F2800&amp;"|"&amp;G2800,'分け方の表'!$D$4:$D$103,0))&amp;"",IFERROR(INDEX('分け方の表'!$C$4:$C$103,MATCH(F2800&amp;"|（ほか全部）",'分け方の表'!$D$4:$D$103,0))&amp;"","未分類"))))</f>
        <v/>
      </c>
      <c r="S2800" s="39">
        <f>IF(L2800&lt;&gt;1,"",IF(N2800=1,"",IF(IF(O2800&gt;0,INDEX('分け方の表'!$N$4:$N$53,O2800)&amp;"","")&lt;&gt;"",IF(INDEX('分け方の表'!$N$4:$N$53,O2800)="（数えない）","",INDEX('分け方の表'!$N$4:$N$53,O2800)&amp;""),IF(I2800&amp;""="1",IF((Q2800&lt;&gt;"")*(D2800&lt;0)*(IFERROR(INDEX('入力'!$E$30:$E$88,MATCH(Q2800,'入力'!$A$30:$A$88,0)),"")="貯める・増やす"),Q2800,""),IF(A2800&amp;""="0","",IF(Q2800&lt;&gt;"",Q2800,R2800))))))</f>
        <v/>
      </c>
      <c r="T2800" s="56">
        <f>IF(S2800="","",IF(IFERROR(INDEX('入力'!$E$30:$E$88,MATCH(S2800,'入力'!$A$30:$A$88,0)),"")="入るお金",D2800,-D2800))</f>
        <v/>
      </c>
      <c r="U2800" s="39">
        <f>IF(L2800="","",IF(L2800&lt;&gt;1,"見出しなど",IF(N2800=1,"重なり",IF(S2800="",IF(O2800&gt;0,"数えない（直した）",IF(I2800&amp;""="1","振替",IF(A2800&amp;""="0","計算対象外","数えない"))),IF(COUNTIFS('入力'!$A$30:$A$88,S2800)=0,"一覧にない費目",IF(O2800&gt;0,"直した",IF(S2800="未分類","未分類","OK")))))))</f>
        <v/>
      </c>
    </row>
    <row r="2801">
      <c r="A2801" s="40" t="n"/>
      <c r="B2801" s="34" t="n"/>
      <c r="C2801" s="35" t="n"/>
      <c r="D2801" s="36" t="n"/>
      <c r="E2801" s="35" t="n"/>
      <c r="F2801" s="35" t="n"/>
      <c r="G2801" s="35" t="n"/>
      <c r="H2801" s="35" t="n"/>
      <c r="I2801" s="40" t="n"/>
      <c r="J2801" s="35" t="n"/>
      <c r="L2801" s="39">
        <f>IF(B2801="","",IFERROR(YEAR(B2801)*0+D2801*0+1,0))</f>
        <v/>
      </c>
      <c r="M2801" s="55">
        <f>IF(L2801&lt;&gt;1,"",IF(O2801&gt;0,IF(INDEX('分け方の表'!$O$4:$O$53,O2801)&lt;&gt;"",DATE(YEAR(INDEX('分け方の表'!$O$4:$O$53,O2801)),MONTH(INDEX('分け方の表'!$O$4:$O$53,O2801)),1),DATE(YEAR(B2801),MONTH(B2801),1)),DATE(YEAR(B2801),MONTH(B2801),1)))</f>
        <v/>
      </c>
      <c r="N2801" s="39">
        <f>IF(L2801&lt;&gt;1,"",IF(J2801="",0,IF(COUNTIFS($J$4:J2801,J2801)&gt;1,1,0)))</f>
        <v/>
      </c>
      <c r="O2801" s="39">
        <f>IF(L2801&lt;&gt;1,"",IF(J2801="",0,IFERROR(MATCH(J2801,'分け方の表'!$M$4:$M$53,0),0)))</f>
        <v/>
      </c>
      <c r="P2801" s="39">
        <f>IF(L2801&lt;&gt;1,"",IF(SUMPRODUCT((COUNTIFS(C2801,"*"&amp;'分け方の表'!$F$4:$F$23&amp;"*")&gt;0)*('分け方の表'!$F$4:$F$23&lt;&gt;"")*'分け方の表'!$I$4:$I$23)=0,99,1+COUNTIFS('分け方の表'!$I$4:$I$23,"&gt;"&amp;SUMPRODUCT((COUNTIFS(C2801,"*"&amp;'分け方の表'!$F$4:$F$23&amp;"*")&gt;0)*('分け方の表'!$F$4:$F$23&lt;&gt;"")*'分け方の表'!$I$4:$I$23))))</f>
        <v/>
      </c>
      <c r="Q2801" s="39">
        <f>IF(L2801&lt;&gt;1,"",IF(P2801&gt;=99,"",INDEX('分け方の表'!$G$4:$G$23,P2801)&amp;""))</f>
        <v/>
      </c>
      <c r="R2801" s="39">
        <f>IF(L2801&lt;&gt;1,"",IF((F2801="収入")*(G2801="給与")*(E2801&lt;&gt;"")*(COUNTIFS('分け方の表'!$J$4:$J$13,E2801)&gt;0),INDEX('分け方の表'!$K$4:$K$13,MATCH(E2801,'分け方の表'!$J$4:$J$13,0))&amp;"",IFERROR(INDEX('分け方の表'!$C$4:$C$103,MATCH(F2801&amp;"|"&amp;G2801,'分け方の表'!$D$4:$D$103,0))&amp;"",IFERROR(INDEX('分け方の表'!$C$4:$C$103,MATCH(F2801&amp;"|（ほか全部）",'分け方の表'!$D$4:$D$103,0))&amp;"","未分類"))))</f>
        <v/>
      </c>
      <c r="S2801" s="39">
        <f>IF(L2801&lt;&gt;1,"",IF(N2801=1,"",IF(IF(O2801&gt;0,INDEX('分け方の表'!$N$4:$N$53,O2801)&amp;"","")&lt;&gt;"",IF(INDEX('分け方の表'!$N$4:$N$53,O2801)="（数えない）","",INDEX('分け方の表'!$N$4:$N$53,O2801)&amp;""),IF(I2801&amp;""="1",IF((Q2801&lt;&gt;"")*(D2801&lt;0)*(IFERROR(INDEX('入力'!$E$30:$E$88,MATCH(Q2801,'入力'!$A$30:$A$88,0)),"")="貯める・増やす"),Q2801,""),IF(A2801&amp;""="0","",IF(Q2801&lt;&gt;"",Q2801,R2801))))))</f>
        <v/>
      </c>
      <c r="T2801" s="56">
        <f>IF(S2801="","",IF(IFERROR(INDEX('入力'!$E$30:$E$88,MATCH(S2801,'入力'!$A$30:$A$88,0)),"")="入るお金",D2801,-D2801))</f>
        <v/>
      </c>
      <c r="U2801" s="39">
        <f>IF(L2801="","",IF(L2801&lt;&gt;1,"見出しなど",IF(N2801=1,"重なり",IF(S2801="",IF(O2801&gt;0,"数えない（直した）",IF(I2801&amp;""="1","振替",IF(A2801&amp;""="0","計算対象外","数えない"))),IF(COUNTIFS('入力'!$A$30:$A$88,S2801)=0,"一覧にない費目",IF(O2801&gt;0,"直した",IF(S2801="未分類","未分類","OK")))))))</f>
        <v/>
      </c>
    </row>
    <row r="2802">
      <c r="A2802" s="40" t="n"/>
      <c r="B2802" s="34" t="n"/>
      <c r="C2802" s="35" t="n"/>
      <c r="D2802" s="36" t="n"/>
      <c r="E2802" s="35" t="n"/>
      <c r="F2802" s="35" t="n"/>
      <c r="G2802" s="35" t="n"/>
      <c r="H2802" s="35" t="n"/>
      <c r="I2802" s="40" t="n"/>
      <c r="J2802" s="35" t="n"/>
      <c r="L2802" s="39">
        <f>IF(B2802="","",IFERROR(YEAR(B2802)*0+D2802*0+1,0))</f>
        <v/>
      </c>
      <c r="M2802" s="55">
        <f>IF(L2802&lt;&gt;1,"",IF(O2802&gt;0,IF(INDEX('分け方の表'!$O$4:$O$53,O2802)&lt;&gt;"",DATE(YEAR(INDEX('分け方の表'!$O$4:$O$53,O2802)),MONTH(INDEX('分け方の表'!$O$4:$O$53,O2802)),1),DATE(YEAR(B2802),MONTH(B2802),1)),DATE(YEAR(B2802),MONTH(B2802),1)))</f>
        <v/>
      </c>
      <c r="N2802" s="39">
        <f>IF(L2802&lt;&gt;1,"",IF(J2802="",0,IF(COUNTIFS($J$4:J2802,J2802)&gt;1,1,0)))</f>
        <v/>
      </c>
      <c r="O2802" s="39">
        <f>IF(L2802&lt;&gt;1,"",IF(J2802="",0,IFERROR(MATCH(J2802,'分け方の表'!$M$4:$M$53,0),0)))</f>
        <v/>
      </c>
      <c r="P2802" s="39">
        <f>IF(L2802&lt;&gt;1,"",IF(SUMPRODUCT((COUNTIFS(C2802,"*"&amp;'分け方の表'!$F$4:$F$23&amp;"*")&gt;0)*('分け方の表'!$F$4:$F$23&lt;&gt;"")*'分け方の表'!$I$4:$I$23)=0,99,1+COUNTIFS('分け方の表'!$I$4:$I$23,"&gt;"&amp;SUMPRODUCT((COUNTIFS(C2802,"*"&amp;'分け方の表'!$F$4:$F$23&amp;"*")&gt;0)*('分け方の表'!$F$4:$F$23&lt;&gt;"")*'分け方の表'!$I$4:$I$23))))</f>
        <v/>
      </c>
      <c r="Q2802" s="39">
        <f>IF(L2802&lt;&gt;1,"",IF(P2802&gt;=99,"",INDEX('分け方の表'!$G$4:$G$23,P2802)&amp;""))</f>
        <v/>
      </c>
      <c r="R2802" s="39">
        <f>IF(L2802&lt;&gt;1,"",IF((F2802="収入")*(G2802="給与")*(E2802&lt;&gt;"")*(COUNTIFS('分け方の表'!$J$4:$J$13,E2802)&gt;0),INDEX('分け方の表'!$K$4:$K$13,MATCH(E2802,'分け方の表'!$J$4:$J$13,0))&amp;"",IFERROR(INDEX('分け方の表'!$C$4:$C$103,MATCH(F2802&amp;"|"&amp;G2802,'分け方の表'!$D$4:$D$103,0))&amp;"",IFERROR(INDEX('分け方の表'!$C$4:$C$103,MATCH(F2802&amp;"|（ほか全部）",'分け方の表'!$D$4:$D$103,0))&amp;"","未分類"))))</f>
        <v/>
      </c>
      <c r="S2802" s="39">
        <f>IF(L2802&lt;&gt;1,"",IF(N2802=1,"",IF(IF(O2802&gt;0,INDEX('分け方の表'!$N$4:$N$53,O2802)&amp;"","")&lt;&gt;"",IF(INDEX('分け方の表'!$N$4:$N$53,O2802)="（数えない）","",INDEX('分け方の表'!$N$4:$N$53,O2802)&amp;""),IF(I2802&amp;""="1",IF((Q2802&lt;&gt;"")*(D2802&lt;0)*(IFERROR(INDEX('入力'!$E$30:$E$88,MATCH(Q2802,'入力'!$A$30:$A$88,0)),"")="貯める・増やす"),Q2802,""),IF(A2802&amp;""="0","",IF(Q2802&lt;&gt;"",Q2802,R2802))))))</f>
        <v/>
      </c>
      <c r="T2802" s="56">
        <f>IF(S2802="","",IF(IFERROR(INDEX('入力'!$E$30:$E$88,MATCH(S2802,'入力'!$A$30:$A$88,0)),"")="入るお金",D2802,-D2802))</f>
        <v/>
      </c>
      <c r="U2802" s="39">
        <f>IF(L2802="","",IF(L2802&lt;&gt;1,"見出しなど",IF(N2802=1,"重なり",IF(S2802="",IF(O2802&gt;0,"数えない（直した）",IF(I2802&amp;""="1","振替",IF(A2802&amp;""="0","計算対象外","数えない"))),IF(COUNTIFS('入力'!$A$30:$A$88,S2802)=0,"一覧にない費目",IF(O2802&gt;0,"直した",IF(S2802="未分類","未分類","OK")))))))</f>
        <v/>
      </c>
    </row>
    <row r="2803">
      <c r="A2803" s="40" t="n"/>
      <c r="B2803" s="34" t="n"/>
      <c r="C2803" s="35" t="n"/>
      <c r="D2803" s="36" t="n"/>
      <c r="E2803" s="35" t="n"/>
      <c r="F2803" s="35" t="n"/>
      <c r="G2803" s="35" t="n"/>
      <c r="H2803" s="35" t="n"/>
      <c r="I2803" s="40" t="n"/>
      <c r="J2803" s="35" t="n"/>
      <c r="L2803" s="39">
        <f>IF(B2803="","",IFERROR(YEAR(B2803)*0+D2803*0+1,0))</f>
        <v/>
      </c>
      <c r="M2803" s="55">
        <f>IF(L2803&lt;&gt;1,"",IF(O2803&gt;0,IF(INDEX('分け方の表'!$O$4:$O$53,O2803)&lt;&gt;"",DATE(YEAR(INDEX('分け方の表'!$O$4:$O$53,O2803)),MONTH(INDEX('分け方の表'!$O$4:$O$53,O2803)),1),DATE(YEAR(B2803),MONTH(B2803),1)),DATE(YEAR(B2803),MONTH(B2803),1)))</f>
        <v/>
      </c>
      <c r="N2803" s="39">
        <f>IF(L2803&lt;&gt;1,"",IF(J2803="",0,IF(COUNTIFS($J$4:J2803,J2803)&gt;1,1,0)))</f>
        <v/>
      </c>
      <c r="O2803" s="39">
        <f>IF(L2803&lt;&gt;1,"",IF(J2803="",0,IFERROR(MATCH(J2803,'分け方の表'!$M$4:$M$53,0),0)))</f>
        <v/>
      </c>
      <c r="P2803" s="39">
        <f>IF(L2803&lt;&gt;1,"",IF(SUMPRODUCT((COUNTIFS(C2803,"*"&amp;'分け方の表'!$F$4:$F$23&amp;"*")&gt;0)*('分け方の表'!$F$4:$F$23&lt;&gt;"")*'分け方の表'!$I$4:$I$23)=0,99,1+COUNTIFS('分け方の表'!$I$4:$I$23,"&gt;"&amp;SUMPRODUCT((COUNTIFS(C2803,"*"&amp;'分け方の表'!$F$4:$F$23&amp;"*")&gt;0)*('分け方の表'!$F$4:$F$23&lt;&gt;"")*'分け方の表'!$I$4:$I$23))))</f>
        <v/>
      </c>
      <c r="Q2803" s="39">
        <f>IF(L2803&lt;&gt;1,"",IF(P2803&gt;=99,"",INDEX('分け方の表'!$G$4:$G$23,P2803)&amp;""))</f>
        <v/>
      </c>
      <c r="R2803" s="39">
        <f>IF(L2803&lt;&gt;1,"",IF((F2803="収入")*(G2803="給与")*(E2803&lt;&gt;"")*(COUNTIFS('分け方の表'!$J$4:$J$13,E2803)&gt;0),INDEX('分け方の表'!$K$4:$K$13,MATCH(E2803,'分け方の表'!$J$4:$J$13,0))&amp;"",IFERROR(INDEX('分け方の表'!$C$4:$C$103,MATCH(F2803&amp;"|"&amp;G2803,'分け方の表'!$D$4:$D$103,0))&amp;"",IFERROR(INDEX('分け方の表'!$C$4:$C$103,MATCH(F2803&amp;"|（ほか全部）",'分け方の表'!$D$4:$D$103,0))&amp;"","未分類"))))</f>
        <v/>
      </c>
      <c r="S2803" s="39">
        <f>IF(L2803&lt;&gt;1,"",IF(N2803=1,"",IF(IF(O2803&gt;0,INDEX('分け方の表'!$N$4:$N$53,O2803)&amp;"","")&lt;&gt;"",IF(INDEX('分け方の表'!$N$4:$N$53,O2803)="（数えない）","",INDEX('分け方の表'!$N$4:$N$53,O2803)&amp;""),IF(I2803&amp;""="1",IF((Q2803&lt;&gt;"")*(D2803&lt;0)*(IFERROR(INDEX('入力'!$E$30:$E$88,MATCH(Q2803,'入力'!$A$30:$A$88,0)),"")="貯める・増やす"),Q2803,""),IF(A2803&amp;""="0","",IF(Q2803&lt;&gt;"",Q2803,R2803))))))</f>
        <v/>
      </c>
      <c r="T2803" s="56">
        <f>IF(S2803="","",IF(IFERROR(INDEX('入力'!$E$30:$E$88,MATCH(S2803,'入力'!$A$30:$A$88,0)),"")="入るお金",D2803,-D2803))</f>
        <v/>
      </c>
      <c r="U2803" s="39">
        <f>IF(L2803="","",IF(L2803&lt;&gt;1,"見出しなど",IF(N2803=1,"重なり",IF(S2803="",IF(O2803&gt;0,"数えない（直した）",IF(I2803&amp;""="1","振替",IF(A2803&amp;""="0","計算対象外","数えない"))),IF(COUNTIFS('入力'!$A$30:$A$88,S2803)=0,"一覧にない費目",IF(O2803&gt;0,"直した",IF(S2803="未分類","未分類","OK")))))))</f>
        <v/>
      </c>
    </row>
    <row r="2804">
      <c r="A2804" s="40" t="n"/>
      <c r="B2804" s="34" t="n"/>
      <c r="C2804" s="35" t="n"/>
      <c r="D2804" s="36" t="n"/>
      <c r="E2804" s="35" t="n"/>
      <c r="F2804" s="35" t="n"/>
      <c r="G2804" s="35" t="n"/>
      <c r="H2804" s="35" t="n"/>
      <c r="I2804" s="40" t="n"/>
      <c r="J2804" s="35" t="n"/>
      <c r="L2804" s="39">
        <f>IF(B2804="","",IFERROR(YEAR(B2804)*0+D2804*0+1,0))</f>
        <v/>
      </c>
      <c r="M2804" s="55">
        <f>IF(L2804&lt;&gt;1,"",IF(O2804&gt;0,IF(INDEX('分け方の表'!$O$4:$O$53,O2804)&lt;&gt;"",DATE(YEAR(INDEX('分け方の表'!$O$4:$O$53,O2804)),MONTH(INDEX('分け方の表'!$O$4:$O$53,O2804)),1),DATE(YEAR(B2804),MONTH(B2804),1)),DATE(YEAR(B2804),MONTH(B2804),1)))</f>
        <v/>
      </c>
      <c r="N2804" s="39">
        <f>IF(L2804&lt;&gt;1,"",IF(J2804="",0,IF(COUNTIFS($J$4:J2804,J2804)&gt;1,1,0)))</f>
        <v/>
      </c>
      <c r="O2804" s="39">
        <f>IF(L2804&lt;&gt;1,"",IF(J2804="",0,IFERROR(MATCH(J2804,'分け方の表'!$M$4:$M$53,0),0)))</f>
        <v/>
      </c>
      <c r="P2804" s="39">
        <f>IF(L2804&lt;&gt;1,"",IF(SUMPRODUCT((COUNTIFS(C2804,"*"&amp;'分け方の表'!$F$4:$F$23&amp;"*")&gt;0)*('分け方の表'!$F$4:$F$23&lt;&gt;"")*'分け方の表'!$I$4:$I$23)=0,99,1+COUNTIFS('分け方の表'!$I$4:$I$23,"&gt;"&amp;SUMPRODUCT((COUNTIFS(C2804,"*"&amp;'分け方の表'!$F$4:$F$23&amp;"*")&gt;0)*('分け方の表'!$F$4:$F$23&lt;&gt;"")*'分け方の表'!$I$4:$I$23))))</f>
        <v/>
      </c>
      <c r="Q2804" s="39">
        <f>IF(L2804&lt;&gt;1,"",IF(P2804&gt;=99,"",INDEX('分け方の表'!$G$4:$G$23,P2804)&amp;""))</f>
        <v/>
      </c>
      <c r="R2804" s="39">
        <f>IF(L2804&lt;&gt;1,"",IF((F2804="収入")*(G2804="給与")*(E2804&lt;&gt;"")*(COUNTIFS('分け方の表'!$J$4:$J$13,E2804)&gt;0),INDEX('分け方の表'!$K$4:$K$13,MATCH(E2804,'分け方の表'!$J$4:$J$13,0))&amp;"",IFERROR(INDEX('分け方の表'!$C$4:$C$103,MATCH(F2804&amp;"|"&amp;G2804,'分け方の表'!$D$4:$D$103,0))&amp;"",IFERROR(INDEX('分け方の表'!$C$4:$C$103,MATCH(F2804&amp;"|（ほか全部）",'分け方の表'!$D$4:$D$103,0))&amp;"","未分類"))))</f>
        <v/>
      </c>
      <c r="S2804" s="39">
        <f>IF(L2804&lt;&gt;1,"",IF(N2804=1,"",IF(IF(O2804&gt;0,INDEX('分け方の表'!$N$4:$N$53,O2804)&amp;"","")&lt;&gt;"",IF(INDEX('分け方の表'!$N$4:$N$53,O2804)="（数えない）","",INDEX('分け方の表'!$N$4:$N$53,O2804)&amp;""),IF(I2804&amp;""="1",IF((Q2804&lt;&gt;"")*(D2804&lt;0)*(IFERROR(INDEX('入力'!$E$30:$E$88,MATCH(Q2804,'入力'!$A$30:$A$88,0)),"")="貯める・増やす"),Q2804,""),IF(A2804&amp;""="0","",IF(Q2804&lt;&gt;"",Q2804,R2804))))))</f>
        <v/>
      </c>
      <c r="T2804" s="56">
        <f>IF(S2804="","",IF(IFERROR(INDEX('入力'!$E$30:$E$88,MATCH(S2804,'入力'!$A$30:$A$88,0)),"")="入るお金",D2804,-D2804))</f>
        <v/>
      </c>
      <c r="U2804" s="39">
        <f>IF(L2804="","",IF(L2804&lt;&gt;1,"見出しなど",IF(N2804=1,"重なり",IF(S2804="",IF(O2804&gt;0,"数えない（直した）",IF(I2804&amp;""="1","振替",IF(A2804&amp;""="0","計算対象外","数えない"))),IF(COUNTIFS('入力'!$A$30:$A$88,S2804)=0,"一覧にない費目",IF(O2804&gt;0,"直した",IF(S2804="未分類","未分類","OK")))))))</f>
        <v/>
      </c>
    </row>
    <row r="2805">
      <c r="A2805" s="40" t="n"/>
      <c r="B2805" s="34" t="n"/>
      <c r="C2805" s="35" t="n"/>
      <c r="D2805" s="36" t="n"/>
      <c r="E2805" s="35" t="n"/>
      <c r="F2805" s="35" t="n"/>
      <c r="G2805" s="35" t="n"/>
      <c r="H2805" s="35" t="n"/>
      <c r="I2805" s="40" t="n"/>
      <c r="J2805" s="35" t="n"/>
      <c r="L2805" s="39">
        <f>IF(B2805="","",IFERROR(YEAR(B2805)*0+D2805*0+1,0))</f>
        <v/>
      </c>
      <c r="M2805" s="55">
        <f>IF(L2805&lt;&gt;1,"",IF(O2805&gt;0,IF(INDEX('分け方の表'!$O$4:$O$53,O2805)&lt;&gt;"",DATE(YEAR(INDEX('分け方の表'!$O$4:$O$53,O2805)),MONTH(INDEX('分け方の表'!$O$4:$O$53,O2805)),1),DATE(YEAR(B2805),MONTH(B2805),1)),DATE(YEAR(B2805),MONTH(B2805),1)))</f>
        <v/>
      </c>
      <c r="N2805" s="39">
        <f>IF(L2805&lt;&gt;1,"",IF(J2805="",0,IF(COUNTIFS($J$4:J2805,J2805)&gt;1,1,0)))</f>
        <v/>
      </c>
      <c r="O2805" s="39">
        <f>IF(L2805&lt;&gt;1,"",IF(J2805="",0,IFERROR(MATCH(J2805,'分け方の表'!$M$4:$M$53,0),0)))</f>
        <v/>
      </c>
      <c r="P2805" s="39">
        <f>IF(L2805&lt;&gt;1,"",IF(SUMPRODUCT((COUNTIFS(C2805,"*"&amp;'分け方の表'!$F$4:$F$23&amp;"*")&gt;0)*('分け方の表'!$F$4:$F$23&lt;&gt;"")*'分け方の表'!$I$4:$I$23)=0,99,1+COUNTIFS('分け方の表'!$I$4:$I$23,"&gt;"&amp;SUMPRODUCT((COUNTIFS(C2805,"*"&amp;'分け方の表'!$F$4:$F$23&amp;"*")&gt;0)*('分け方の表'!$F$4:$F$23&lt;&gt;"")*'分け方の表'!$I$4:$I$23))))</f>
        <v/>
      </c>
      <c r="Q2805" s="39">
        <f>IF(L2805&lt;&gt;1,"",IF(P2805&gt;=99,"",INDEX('分け方の表'!$G$4:$G$23,P2805)&amp;""))</f>
        <v/>
      </c>
      <c r="R2805" s="39">
        <f>IF(L2805&lt;&gt;1,"",IF((F2805="収入")*(G2805="給与")*(E2805&lt;&gt;"")*(COUNTIFS('分け方の表'!$J$4:$J$13,E2805)&gt;0),INDEX('分け方の表'!$K$4:$K$13,MATCH(E2805,'分け方の表'!$J$4:$J$13,0))&amp;"",IFERROR(INDEX('分け方の表'!$C$4:$C$103,MATCH(F2805&amp;"|"&amp;G2805,'分け方の表'!$D$4:$D$103,0))&amp;"",IFERROR(INDEX('分け方の表'!$C$4:$C$103,MATCH(F2805&amp;"|（ほか全部）",'分け方の表'!$D$4:$D$103,0))&amp;"","未分類"))))</f>
        <v/>
      </c>
      <c r="S2805" s="39">
        <f>IF(L2805&lt;&gt;1,"",IF(N2805=1,"",IF(IF(O2805&gt;0,INDEX('分け方の表'!$N$4:$N$53,O2805)&amp;"","")&lt;&gt;"",IF(INDEX('分け方の表'!$N$4:$N$53,O2805)="（数えない）","",INDEX('分け方の表'!$N$4:$N$53,O2805)&amp;""),IF(I2805&amp;""="1",IF((Q2805&lt;&gt;"")*(D2805&lt;0)*(IFERROR(INDEX('入力'!$E$30:$E$88,MATCH(Q2805,'入力'!$A$30:$A$88,0)),"")="貯める・増やす"),Q2805,""),IF(A2805&amp;""="0","",IF(Q2805&lt;&gt;"",Q2805,R2805))))))</f>
        <v/>
      </c>
      <c r="T2805" s="56">
        <f>IF(S2805="","",IF(IFERROR(INDEX('入力'!$E$30:$E$88,MATCH(S2805,'入力'!$A$30:$A$88,0)),"")="入るお金",D2805,-D2805))</f>
        <v/>
      </c>
      <c r="U2805" s="39">
        <f>IF(L2805="","",IF(L2805&lt;&gt;1,"見出しなど",IF(N2805=1,"重なり",IF(S2805="",IF(O2805&gt;0,"数えない（直した）",IF(I2805&amp;""="1","振替",IF(A2805&amp;""="0","計算対象外","数えない"))),IF(COUNTIFS('入力'!$A$30:$A$88,S2805)=0,"一覧にない費目",IF(O2805&gt;0,"直した",IF(S2805="未分類","未分類","OK")))))))</f>
        <v/>
      </c>
    </row>
    <row r="2806">
      <c r="A2806" s="40" t="n"/>
      <c r="B2806" s="34" t="n"/>
      <c r="C2806" s="35" t="n"/>
      <c r="D2806" s="36" t="n"/>
      <c r="E2806" s="35" t="n"/>
      <c r="F2806" s="35" t="n"/>
      <c r="G2806" s="35" t="n"/>
      <c r="H2806" s="35" t="n"/>
      <c r="I2806" s="40" t="n"/>
      <c r="J2806" s="35" t="n"/>
      <c r="L2806" s="39">
        <f>IF(B2806="","",IFERROR(YEAR(B2806)*0+D2806*0+1,0))</f>
        <v/>
      </c>
      <c r="M2806" s="55">
        <f>IF(L2806&lt;&gt;1,"",IF(O2806&gt;0,IF(INDEX('分け方の表'!$O$4:$O$53,O2806)&lt;&gt;"",DATE(YEAR(INDEX('分け方の表'!$O$4:$O$53,O2806)),MONTH(INDEX('分け方の表'!$O$4:$O$53,O2806)),1),DATE(YEAR(B2806),MONTH(B2806),1)),DATE(YEAR(B2806),MONTH(B2806),1)))</f>
        <v/>
      </c>
      <c r="N2806" s="39">
        <f>IF(L2806&lt;&gt;1,"",IF(J2806="",0,IF(COUNTIFS($J$4:J2806,J2806)&gt;1,1,0)))</f>
        <v/>
      </c>
      <c r="O2806" s="39">
        <f>IF(L2806&lt;&gt;1,"",IF(J2806="",0,IFERROR(MATCH(J2806,'分け方の表'!$M$4:$M$53,0),0)))</f>
        <v/>
      </c>
      <c r="P2806" s="39">
        <f>IF(L2806&lt;&gt;1,"",IF(SUMPRODUCT((COUNTIFS(C2806,"*"&amp;'分け方の表'!$F$4:$F$23&amp;"*")&gt;0)*('分け方の表'!$F$4:$F$23&lt;&gt;"")*'分け方の表'!$I$4:$I$23)=0,99,1+COUNTIFS('分け方の表'!$I$4:$I$23,"&gt;"&amp;SUMPRODUCT((COUNTIFS(C2806,"*"&amp;'分け方の表'!$F$4:$F$23&amp;"*")&gt;0)*('分け方の表'!$F$4:$F$23&lt;&gt;"")*'分け方の表'!$I$4:$I$23))))</f>
        <v/>
      </c>
      <c r="Q2806" s="39">
        <f>IF(L2806&lt;&gt;1,"",IF(P2806&gt;=99,"",INDEX('分け方の表'!$G$4:$G$23,P2806)&amp;""))</f>
        <v/>
      </c>
      <c r="R2806" s="39">
        <f>IF(L2806&lt;&gt;1,"",IF((F2806="収入")*(G2806="給与")*(E2806&lt;&gt;"")*(COUNTIFS('分け方の表'!$J$4:$J$13,E2806)&gt;0),INDEX('分け方の表'!$K$4:$K$13,MATCH(E2806,'分け方の表'!$J$4:$J$13,0))&amp;"",IFERROR(INDEX('分け方の表'!$C$4:$C$103,MATCH(F2806&amp;"|"&amp;G2806,'分け方の表'!$D$4:$D$103,0))&amp;"",IFERROR(INDEX('分け方の表'!$C$4:$C$103,MATCH(F2806&amp;"|（ほか全部）",'分け方の表'!$D$4:$D$103,0))&amp;"","未分類"))))</f>
        <v/>
      </c>
      <c r="S2806" s="39">
        <f>IF(L2806&lt;&gt;1,"",IF(N2806=1,"",IF(IF(O2806&gt;0,INDEX('分け方の表'!$N$4:$N$53,O2806)&amp;"","")&lt;&gt;"",IF(INDEX('分け方の表'!$N$4:$N$53,O2806)="（数えない）","",INDEX('分け方の表'!$N$4:$N$53,O2806)&amp;""),IF(I2806&amp;""="1",IF((Q2806&lt;&gt;"")*(D2806&lt;0)*(IFERROR(INDEX('入力'!$E$30:$E$88,MATCH(Q2806,'入力'!$A$30:$A$88,0)),"")="貯める・増やす"),Q2806,""),IF(A2806&amp;""="0","",IF(Q2806&lt;&gt;"",Q2806,R2806))))))</f>
        <v/>
      </c>
      <c r="T2806" s="56">
        <f>IF(S2806="","",IF(IFERROR(INDEX('入力'!$E$30:$E$88,MATCH(S2806,'入力'!$A$30:$A$88,0)),"")="入るお金",D2806,-D2806))</f>
        <v/>
      </c>
      <c r="U2806" s="39">
        <f>IF(L2806="","",IF(L2806&lt;&gt;1,"見出しなど",IF(N2806=1,"重なり",IF(S2806="",IF(O2806&gt;0,"数えない（直した）",IF(I2806&amp;""="1","振替",IF(A2806&amp;""="0","計算対象外","数えない"))),IF(COUNTIFS('入力'!$A$30:$A$88,S2806)=0,"一覧にない費目",IF(O2806&gt;0,"直した",IF(S2806="未分類","未分類","OK")))))))</f>
        <v/>
      </c>
    </row>
    <row r="2807">
      <c r="A2807" s="40" t="n"/>
      <c r="B2807" s="34" t="n"/>
      <c r="C2807" s="35" t="n"/>
      <c r="D2807" s="36" t="n"/>
      <c r="E2807" s="35" t="n"/>
      <c r="F2807" s="35" t="n"/>
      <c r="G2807" s="35" t="n"/>
      <c r="H2807" s="35" t="n"/>
      <c r="I2807" s="40" t="n"/>
      <c r="J2807" s="35" t="n"/>
      <c r="L2807" s="39">
        <f>IF(B2807="","",IFERROR(YEAR(B2807)*0+D2807*0+1,0))</f>
        <v/>
      </c>
      <c r="M2807" s="55">
        <f>IF(L2807&lt;&gt;1,"",IF(O2807&gt;0,IF(INDEX('分け方の表'!$O$4:$O$53,O2807)&lt;&gt;"",DATE(YEAR(INDEX('分け方の表'!$O$4:$O$53,O2807)),MONTH(INDEX('分け方の表'!$O$4:$O$53,O2807)),1),DATE(YEAR(B2807),MONTH(B2807),1)),DATE(YEAR(B2807),MONTH(B2807),1)))</f>
        <v/>
      </c>
      <c r="N2807" s="39">
        <f>IF(L2807&lt;&gt;1,"",IF(J2807="",0,IF(COUNTIFS($J$4:J2807,J2807)&gt;1,1,0)))</f>
        <v/>
      </c>
      <c r="O2807" s="39">
        <f>IF(L2807&lt;&gt;1,"",IF(J2807="",0,IFERROR(MATCH(J2807,'分け方の表'!$M$4:$M$53,0),0)))</f>
        <v/>
      </c>
      <c r="P2807" s="39">
        <f>IF(L2807&lt;&gt;1,"",IF(SUMPRODUCT((COUNTIFS(C2807,"*"&amp;'分け方の表'!$F$4:$F$23&amp;"*")&gt;0)*('分け方の表'!$F$4:$F$23&lt;&gt;"")*'分け方の表'!$I$4:$I$23)=0,99,1+COUNTIFS('分け方の表'!$I$4:$I$23,"&gt;"&amp;SUMPRODUCT((COUNTIFS(C2807,"*"&amp;'分け方の表'!$F$4:$F$23&amp;"*")&gt;0)*('分け方の表'!$F$4:$F$23&lt;&gt;"")*'分け方の表'!$I$4:$I$23))))</f>
        <v/>
      </c>
      <c r="Q2807" s="39">
        <f>IF(L2807&lt;&gt;1,"",IF(P2807&gt;=99,"",INDEX('分け方の表'!$G$4:$G$23,P2807)&amp;""))</f>
        <v/>
      </c>
      <c r="R2807" s="39">
        <f>IF(L2807&lt;&gt;1,"",IF((F2807="収入")*(G2807="給与")*(E2807&lt;&gt;"")*(COUNTIFS('分け方の表'!$J$4:$J$13,E2807)&gt;0),INDEX('分け方の表'!$K$4:$K$13,MATCH(E2807,'分け方の表'!$J$4:$J$13,0))&amp;"",IFERROR(INDEX('分け方の表'!$C$4:$C$103,MATCH(F2807&amp;"|"&amp;G2807,'分け方の表'!$D$4:$D$103,0))&amp;"",IFERROR(INDEX('分け方の表'!$C$4:$C$103,MATCH(F2807&amp;"|（ほか全部）",'分け方の表'!$D$4:$D$103,0))&amp;"","未分類"))))</f>
        <v/>
      </c>
      <c r="S2807" s="39">
        <f>IF(L2807&lt;&gt;1,"",IF(N2807=1,"",IF(IF(O2807&gt;0,INDEX('分け方の表'!$N$4:$N$53,O2807)&amp;"","")&lt;&gt;"",IF(INDEX('分け方の表'!$N$4:$N$53,O2807)="（数えない）","",INDEX('分け方の表'!$N$4:$N$53,O2807)&amp;""),IF(I2807&amp;""="1",IF((Q2807&lt;&gt;"")*(D2807&lt;0)*(IFERROR(INDEX('入力'!$E$30:$E$88,MATCH(Q2807,'入力'!$A$30:$A$88,0)),"")="貯める・増やす"),Q2807,""),IF(A2807&amp;""="0","",IF(Q2807&lt;&gt;"",Q2807,R2807))))))</f>
        <v/>
      </c>
      <c r="T2807" s="56">
        <f>IF(S2807="","",IF(IFERROR(INDEX('入力'!$E$30:$E$88,MATCH(S2807,'入力'!$A$30:$A$88,0)),"")="入るお金",D2807,-D2807))</f>
        <v/>
      </c>
      <c r="U2807" s="39">
        <f>IF(L2807="","",IF(L2807&lt;&gt;1,"見出しなど",IF(N2807=1,"重なり",IF(S2807="",IF(O2807&gt;0,"数えない（直した）",IF(I2807&amp;""="1","振替",IF(A2807&amp;""="0","計算対象外","数えない"))),IF(COUNTIFS('入力'!$A$30:$A$88,S2807)=0,"一覧にない費目",IF(O2807&gt;0,"直した",IF(S2807="未分類","未分類","OK")))))))</f>
        <v/>
      </c>
    </row>
    <row r="2808">
      <c r="A2808" s="40" t="n"/>
      <c r="B2808" s="34" t="n"/>
      <c r="C2808" s="35" t="n"/>
      <c r="D2808" s="36" t="n"/>
      <c r="E2808" s="35" t="n"/>
      <c r="F2808" s="35" t="n"/>
      <c r="G2808" s="35" t="n"/>
      <c r="H2808" s="35" t="n"/>
      <c r="I2808" s="40" t="n"/>
      <c r="J2808" s="35" t="n"/>
      <c r="L2808" s="39">
        <f>IF(B2808="","",IFERROR(YEAR(B2808)*0+D2808*0+1,0))</f>
        <v/>
      </c>
      <c r="M2808" s="55">
        <f>IF(L2808&lt;&gt;1,"",IF(O2808&gt;0,IF(INDEX('分け方の表'!$O$4:$O$53,O2808)&lt;&gt;"",DATE(YEAR(INDEX('分け方の表'!$O$4:$O$53,O2808)),MONTH(INDEX('分け方の表'!$O$4:$O$53,O2808)),1),DATE(YEAR(B2808),MONTH(B2808),1)),DATE(YEAR(B2808),MONTH(B2808),1)))</f>
        <v/>
      </c>
      <c r="N2808" s="39">
        <f>IF(L2808&lt;&gt;1,"",IF(J2808="",0,IF(COUNTIFS($J$4:J2808,J2808)&gt;1,1,0)))</f>
        <v/>
      </c>
      <c r="O2808" s="39">
        <f>IF(L2808&lt;&gt;1,"",IF(J2808="",0,IFERROR(MATCH(J2808,'分け方の表'!$M$4:$M$53,0),0)))</f>
        <v/>
      </c>
      <c r="P2808" s="39">
        <f>IF(L2808&lt;&gt;1,"",IF(SUMPRODUCT((COUNTIFS(C2808,"*"&amp;'分け方の表'!$F$4:$F$23&amp;"*")&gt;0)*('分け方の表'!$F$4:$F$23&lt;&gt;"")*'分け方の表'!$I$4:$I$23)=0,99,1+COUNTIFS('分け方の表'!$I$4:$I$23,"&gt;"&amp;SUMPRODUCT((COUNTIFS(C2808,"*"&amp;'分け方の表'!$F$4:$F$23&amp;"*")&gt;0)*('分け方の表'!$F$4:$F$23&lt;&gt;"")*'分け方の表'!$I$4:$I$23))))</f>
        <v/>
      </c>
      <c r="Q2808" s="39">
        <f>IF(L2808&lt;&gt;1,"",IF(P2808&gt;=99,"",INDEX('分け方の表'!$G$4:$G$23,P2808)&amp;""))</f>
        <v/>
      </c>
      <c r="R2808" s="39">
        <f>IF(L2808&lt;&gt;1,"",IF((F2808="収入")*(G2808="給与")*(E2808&lt;&gt;"")*(COUNTIFS('分け方の表'!$J$4:$J$13,E2808)&gt;0),INDEX('分け方の表'!$K$4:$K$13,MATCH(E2808,'分け方の表'!$J$4:$J$13,0))&amp;"",IFERROR(INDEX('分け方の表'!$C$4:$C$103,MATCH(F2808&amp;"|"&amp;G2808,'分け方の表'!$D$4:$D$103,0))&amp;"",IFERROR(INDEX('分け方の表'!$C$4:$C$103,MATCH(F2808&amp;"|（ほか全部）",'分け方の表'!$D$4:$D$103,0))&amp;"","未分類"))))</f>
        <v/>
      </c>
      <c r="S2808" s="39">
        <f>IF(L2808&lt;&gt;1,"",IF(N2808=1,"",IF(IF(O2808&gt;0,INDEX('分け方の表'!$N$4:$N$53,O2808)&amp;"","")&lt;&gt;"",IF(INDEX('分け方の表'!$N$4:$N$53,O2808)="（数えない）","",INDEX('分け方の表'!$N$4:$N$53,O2808)&amp;""),IF(I2808&amp;""="1",IF((Q2808&lt;&gt;"")*(D2808&lt;0)*(IFERROR(INDEX('入力'!$E$30:$E$88,MATCH(Q2808,'入力'!$A$30:$A$88,0)),"")="貯める・増やす"),Q2808,""),IF(A2808&amp;""="0","",IF(Q2808&lt;&gt;"",Q2808,R2808))))))</f>
        <v/>
      </c>
      <c r="T2808" s="56">
        <f>IF(S2808="","",IF(IFERROR(INDEX('入力'!$E$30:$E$88,MATCH(S2808,'入力'!$A$30:$A$88,0)),"")="入るお金",D2808,-D2808))</f>
        <v/>
      </c>
      <c r="U2808" s="39">
        <f>IF(L2808="","",IF(L2808&lt;&gt;1,"見出しなど",IF(N2808=1,"重なり",IF(S2808="",IF(O2808&gt;0,"数えない（直した）",IF(I2808&amp;""="1","振替",IF(A2808&amp;""="0","計算対象外","数えない"))),IF(COUNTIFS('入力'!$A$30:$A$88,S2808)=0,"一覧にない費目",IF(O2808&gt;0,"直した",IF(S2808="未分類","未分類","OK")))))))</f>
        <v/>
      </c>
    </row>
    <row r="2809">
      <c r="A2809" s="40" t="n"/>
      <c r="B2809" s="34" t="n"/>
      <c r="C2809" s="35" t="n"/>
      <c r="D2809" s="36" t="n"/>
      <c r="E2809" s="35" t="n"/>
      <c r="F2809" s="35" t="n"/>
      <c r="G2809" s="35" t="n"/>
      <c r="H2809" s="35" t="n"/>
      <c r="I2809" s="40" t="n"/>
      <c r="J2809" s="35" t="n"/>
      <c r="L2809" s="39">
        <f>IF(B2809="","",IFERROR(YEAR(B2809)*0+D2809*0+1,0))</f>
        <v/>
      </c>
      <c r="M2809" s="55">
        <f>IF(L2809&lt;&gt;1,"",IF(O2809&gt;0,IF(INDEX('分け方の表'!$O$4:$O$53,O2809)&lt;&gt;"",DATE(YEAR(INDEX('分け方の表'!$O$4:$O$53,O2809)),MONTH(INDEX('分け方の表'!$O$4:$O$53,O2809)),1),DATE(YEAR(B2809),MONTH(B2809),1)),DATE(YEAR(B2809),MONTH(B2809),1)))</f>
        <v/>
      </c>
      <c r="N2809" s="39">
        <f>IF(L2809&lt;&gt;1,"",IF(J2809="",0,IF(COUNTIFS($J$4:J2809,J2809)&gt;1,1,0)))</f>
        <v/>
      </c>
      <c r="O2809" s="39">
        <f>IF(L2809&lt;&gt;1,"",IF(J2809="",0,IFERROR(MATCH(J2809,'分け方の表'!$M$4:$M$53,0),0)))</f>
        <v/>
      </c>
      <c r="P2809" s="39">
        <f>IF(L2809&lt;&gt;1,"",IF(SUMPRODUCT((COUNTIFS(C2809,"*"&amp;'分け方の表'!$F$4:$F$23&amp;"*")&gt;0)*('分け方の表'!$F$4:$F$23&lt;&gt;"")*'分け方の表'!$I$4:$I$23)=0,99,1+COUNTIFS('分け方の表'!$I$4:$I$23,"&gt;"&amp;SUMPRODUCT((COUNTIFS(C2809,"*"&amp;'分け方の表'!$F$4:$F$23&amp;"*")&gt;0)*('分け方の表'!$F$4:$F$23&lt;&gt;"")*'分け方の表'!$I$4:$I$23))))</f>
        <v/>
      </c>
      <c r="Q2809" s="39">
        <f>IF(L2809&lt;&gt;1,"",IF(P2809&gt;=99,"",INDEX('分け方の表'!$G$4:$G$23,P2809)&amp;""))</f>
        <v/>
      </c>
      <c r="R2809" s="39">
        <f>IF(L2809&lt;&gt;1,"",IF((F2809="収入")*(G2809="給与")*(E2809&lt;&gt;"")*(COUNTIFS('分け方の表'!$J$4:$J$13,E2809)&gt;0),INDEX('分け方の表'!$K$4:$K$13,MATCH(E2809,'分け方の表'!$J$4:$J$13,0))&amp;"",IFERROR(INDEX('分け方の表'!$C$4:$C$103,MATCH(F2809&amp;"|"&amp;G2809,'分け方の表'!$D$4:$D$103,0))&amp;"",IFERROR(INDEX('分け方の表'!$C$4:$C$103,MATCH(F2809&amp;"|（ほか全部）",'分け方の表'!$D$4:$D$103,0))&amp;"","未分類"))))</f>
        <v/>
      </c>
      <c r="S2809" s="39">
        <f>IF(L2809&lt;&gt;1,"",IF(N2809=1,"",IF(IF(O2809&gt;0,INDEX('分け方の表'!$N$4:$N$53,O2809)&amp;"","")&lt;&gt;"",IF(INDEX('分け方の表'!$N$4:$N$53,O2809)="（数えない）","",INDEX('分け方の表'!$N$4:$N$53,O2809)&amp;""),IF(I2809&amp;""="1",IF((Q2809&lt;&gt;"")*(D2809&lt;0)*(IFERROR(INDEX('入力'!$E$30:$E$88,MATCH(Q2809,'入力'!$A$30:$A$88,0)),"")="貯める・増やす"),Q2809,""),IF(A2809&amp;""="0","",IF(Q2809&lt;&gt;"",Q2809,R2809))))))</f>
        <v/>
      </c>
      <c r="T2809" s="56">
        <f>IF(S2809="","",IF(IFERROR(INDEX('入力'!$E$30:$E$88,MATCH(S2809,'入力'!$A$30:$A$88,0)),"")="入るお金",D2809,-D2809))</f>
        <v/>
      </c>
      <c r="U2809" s="39">
        <f>IF(L2809="","",IF(L2809&lt;&gt;1,"見出しなど",IF(N2809=1,"重なり",IF(S2809="",IF(O2809&gt;0,"数えない（直した）",IF(I2809&amp;""="1","振替",IF(A2809&amp;""="0","計算対象外","数えない"))),IF(COUNTIFS('入力'!$A$30:$A$88,S2809)=0,"一覧にない費目",IF(O2809&gt;0,"直した",IF(S2809="未分類","未分類","OK")))))))</f>
        <v/>
      </c>
    </row>
    <row r="2810">
      <c r="A2810" s="40" t="n"/>
      <c r="B2810" s="34" t="n"/>
      <c r="C2810" s="35" t="n"/>
      <c r="D2810" s="36" t="n"/>
      <c r="E2810" s="35" t="n"/>
      <c r="F2810" s="35" t="n"/>
      <c r="G2810" s="35" t="n"/>
      <c r="H2810" s="35" t="n"/>
      <c r="I2810" s="40" t="n"/>
      <c r="J2810" s="35" t="n"/>
      <c r="L2810" s="39">
        <f>IF(B2810="","",IFERROR(YEAR(B2810)*0+D2810*0+1,0))</f>
        <v/>
      </c>
      <c r="M2810" s="55">
        <f>IF(L2810&lt;&gt;1,"",IF(O2810&gt;0,IF(INDEX('分け方の表'!$O$4:$O$53,O2810)&lt;&gt;"",DATE(YEAR(INDEX('分け方の表'!$O$4:$O$53,O2810)),MONTH(INDEX('分け方の表'!$O$4:$O$53,O2810)),1),DATE(YEAR(B2810),MONTH(B2810),1)),DATE(YEAR(B2810),MONTH(B2810),1)))</f>
        <v/>
      </c>
      <c r="N2810" s="39">
        <f>IF(L2810&lt;&gt;1,"",IF(J2810="",0,IF(COUNTIFS($J$4:J2810,J2810)&gt;1,1,0)))</f>
        <v/>
      </c>
      <c r="O2810" s="39">
        <f>IF(L2810&lt;&gt;1,"",IF(J2810="",0,IFERROR(MATCH(J2810,'分け方の表'!$M$4:$M$53,0),0)))</f>
        <v/>
      </c>
      <c r="P2810" s="39">
        <f>IF(L2810&lt;&gt;1,"",IF(SUMPRODUCT((COUNTIFS(C2810,"*"&amp;'分け方の表'!$F$4:$F$23&amp;"*")&gt;0)*('分け方の表'!$F$4:$F$23&lt;&gt;"")*'分け方の表'!$I$4:$I$23)=0,99,1+COUNTIFS('分け方の表'!$I$4:$I$23,"&gt;"&amp;SUMPRODUCT((COUNTIFS(C2810,"*"&amp;'分け方の表'!$F$4:$F$23&amp;"*")&gt;0)*('分け方の表'!$F$4:$F$23&lt;&gt;"")*'分け方の表'!$I$4:$I$23))))</f>
        <v/>
      </c>
      <c r="Q2810" s="39">
        <f>IF(L2810&lt;&gt;1,"",IF(P2810&gt;=99,"",INDEX('分け方の表'!$G$4:$G$23,P2810)&amp;""))</f>
        <v/>
      </c>
      <c r="R2810" s="39">
        <f>IF(L2810&lt;&gt;1,"",IF((F2810="収入")*(G2810="給与")*(E2810&lt;&gt;"")*(COUNTIFS('分け方の表'!$J$4:$J$13,E2810)&gt;0),INDEX('分け方の表'!$K$4:$K$13,MATCH(E2810,'分け方の表'!$J$4:$J$13,0))&amp;"",IFERROR(INDEX('分け方の表'!$C$4:$C$103,MATCH(F2810&amp;"|"&amp;G2810,'分け方の表'!$D$4:$D$103,0))&amp;"",IFERROR(INDEX('分け方の表'!$C$4:$C$103,MATCH(F2810&amp;"|（ほか全部）",'分け方の表'!$D$4:$D$103,0))&amp;"","未分類"))))</f>
        <v/>
      </c>
      <c r="S2810" s="39">
        <f>IF(L2810&lt;&gt;1,"",IF(N2810=1,"",IF(IF(O2810&gt;0,INDEX('分け方の表'!$N$4:$N$53,O2810)&amp;"","")&lt;&gt;"",IF(INDEX('分け方の表'!$N$4:$N$53,O2810)="（数えない）","",INDEX('分け方の表'!$N$4:$N$53,O2810)&amp;""),IF(I2810&amp;""="1",IF((Q2810&lt;&gt;"")*(D2810&lt;0)*(IFERROR(INDEX('入力'!$E$30:$E$88,MATCH(Q2810,'入力'!$A$30:$A$88,0)),"")="貯める・増やす"),Q2810,""),IF(A2810&amp;""="0","",IF(Q2810&lt;&gt;"",Q2810,R2810))))))</f>
        <v/>
      </c>
      <c r="T2810" s="56">
        <f>IF(S2810="","",IF(IFERROR(INDEX('入力'!$E$30:$E$88,MATCH(S2810,'入力'!$A$30:$A$88,0)),"")="入るお金",D2810,-D2810))</f>
        <v/>
      </c>
      <c r="U2810" s="39">
        <f>IF(L2810="","",IF(L2810&lt;&gt;1,"見出しなど",IF(N2810=1,"重なり",IF(S2810="",IF(O2810&gt;0,"数えない（直した）",IF(I2810&amp;""="1","振替",IF(A2810&amp;""="0","計算対象外","数えない"))),IF(COUNTIFS('入力'!$A$30:$A$88,S2810)=0,"一覧にない費目",IF(O2810&gt;0,"直した",IF(S2810="未分類","未分類","OK")))))))</f>
        <v/>
      </c>
    </row>
    <row r="2811">
      <c r="A2811" s="40" t="n"/>
      <c r="B2811" s="34" t="n"/>
      <c r="C2811" s="35" t="n"/>
      <c r="D2811" s="36" t="n"/>
      <c r="E2811" s="35" t="n"/>
      <c r="F2811" s="35" t="n"/>
      <c r="G2811" s="35" t="n"/>
      <c r="H2811" s="35" t="n"/>
      <c r="I2811" s="40" t="n"/>
      <c r="J2811" s="35" t="n"/>
      <c r="L2811" s="39">
        <f>IF(B2811="","",IFERROR(YEAR(B2811)*0+D2811*0+1,0))</f>
        <v/>
      </c>
      <c r="M2811" s="55">
        <f>IF(L2811&lt;&gt;1,"",IF(O2811&gt;0,IF(INDEX('分け方の表'!$O$4:$O$53,O2811)&lt;&gt;"",DATE(YEAR(INDEX('分け方の表'!$O$4:$O$53,O2811)),MONTH(INDEX('分け方の表'!$O$4:$O$53,O2811)),1),DATE(YEAR(B2811),MONTH(B2811),1)),DATE(YEAR(B2811),MONTH(B2811),1)))</f>
        <v/>
      </c>
      <c r="N2811" s="39">
        <f>IF(L2811&lt;&gt;1,"",IF(J2811="",0,IF(COUNTIFS($J$4:J2811,J2811)&gt;1,1,0)))</f>
        <v/>
      </c>
      <c r="O2811" s="39">
        <f>IF(L2811&lt;&gt;1,"",IF(J2811="",0,IFERROR(MATCH(J2811,'分け方の表'!$M$4:$M$53,0),0)))</f>
        <v/>
      </c>
      <c r="P2811" s="39">
        <f>IF(L2811&lt;&gt;1,"",IF(SUMPRODUCT((COUNTIFS(C2811,"*"&amp;'分け方の表'!$F$4:$F$23&amp;"*")&gt;0)*('分け方の表'!$F$4:$F$23&lt;&gt;"")*'分け方の表'!$I$4:$I$23)=0,99,1+COUNTIFS('分け方の表'!$I$4:$I$23,"&gt;"&amp;SUMPRODUCT((COUNTIFS(C2811,"*"&amp;'分け方の表'!$F$4:$F$23&amp;"*")&gt;0)*('分け方の表'!$F$4:$F$23&lt;&gt;"")*'分け方の表'!$I$4:$I$23))))</f>
        <v/>
      </c>
      <c r="Q2811" s="39">
        <f>IF(L2811&lt;&gt;1,"",IF(P2811&gt;=99,"",INDEX('分け方の表'!$G$4:$G$23,P2811)&amp;""))</f>
        <v/>
      </c>
      <c r="R2811" s="39">
        <f>IF(L2811&lt;&gt;1,"",IF((F2811="収入")*(G2811="給与")*(E2811&lt;&gt;"")*(COUNTIFS('分け方の表'!$J$4:$J$13,E2811)&gt;0),INDEX('分け方の表'!$K$4:$K$13,MATCH(E2811,'分け方の表'!$J$4:$J$13,0))&amp;"",IFERROR(INDEX('分け方の表'!$C$4:$C$103,MATCH(F2811&amp;"|"&amp;G2811,'分け方の表'!$D$4:$D$103,0))&amp;"",IFERROR(INDEX('分け方の表'!$C$4:$C$103,MATCH(F2811&amp;"|（ほか全部）",'分け方の表'!$D$4:$D$103,0))&amp;"","未分類"))))</f>
        <v/>
      </c>
      <c r="S2811" s="39">
        <f>IF(L2811&lt;&gt;1,"",IF(N2811=1,"",IF(IF(O2811&gt;0,INDEX('分け方の表'!$N$4:$N$53,O2811)&amp;"","")&lt;&gt;"",IF(INDEX('分け方の表'!$N$4:$N$53,O2811)="（数えない）","",INDEX('分け方の表'!$N$4:$N$53,O2811)&amp;""),IF(I2811&amp;""="1",IF((Q2811&lt;&gt;"")*(D2811&lt;0)*(IFERROR(INDEX('入力'!$E$30:$E$88,MATCH(Q2811,'入力'!$A$30:$A$88,0)),"")="貯める・増やす"),Q2811,""),IF(A2811&amp;""="0","",IF(Q2811&lt;&gt;"",Q2811,R2811))))))</f>
        <v/>
      </c>
      <c r="T2811" s="56">
        <f>IF(S2811="","",IF(IFERROR(INDEX('入力'!$E$30:$E$88,MATCH(S2811,'入力'!$A$30:$A$88,0)),"")="入るお金",D2811,-D2811))</f>
        <v/>
      </c>
      <c r="U2811" s="39">
        <f>IF(L2811="","",IF(L2811&lt;&gt;1,"見出しなど",IF(N2811=1,"重なり",IF(S2811="",IF(O2811&gt;0,"数えない（直した）",IF(I2811&amp;""="1","振替",IF(A2811&amp;""="0","計算対象外","数えない"))),IF(COUNTIFS('入力'!$A$30:$A$88,S2811)=0,"一覧にない費目",IF(O2811&gt;0,"直した",IF(S2811="未分類","未分類","OK")))))))</f>
        <v/>
      </c>
    </row>
    <row r="2812">
      <c r="A2812" s="40" t="n"/>
      <c r="B2812" s="34" t="n"/>
      <c r="C2812" s="35" t="n"/>
      <c r="D2812" s="36" t="n"/>
      <c r="E2812" s="35" t="n"/>
      <c r="F2812" s="35" t="n"/>
      <c r="G2812" s="35" t="n"/>
      <c r="H2812" s="35" t="n"/>
      <c r="I2812" s="40" t="n"/>
      <c r="J2812" s="35" t="n"/>
      <c r="L2812" s="39">
        <f>IF(B2812="","",IFERROR(YEAR(B2812)*0+D2812*0+1,0))</f>
        <v/>
      </c>
      <c r="M2812" s="55">
        <f>IF(L2812&lt;&gt;1,"",IF(O2812&gt;0,IF(INDEX('分け方の表'!$O$4:$O$53,O2812)&lt;&gt;"",DATE(YEAR(INDEX('分け方の表'!$O$4:$O$53,O2812)),MONTH(INDEX('分け方の表'!$O$4:$O$53,O2812)),1),DATE(YEAR(B2812),MONTH(B2812),1)),DATE(YEAR(B2812),MONTH(B2812),1)))</f>
        <v/>
      </c>
      <c r="N2812" s="39">
        <f>IF(L2812&lt;&gt;1,"",IF(J2812="",0,IF(COUNTIFS($J$4:J2812,J2812)&gt;1,1,0)))</f>
        <v/>
      </c>
      <c r="O2812" s="39">
        <f>IF(L2812&lt;&gt;1,"",IF(J2812="",0,IFERROR(MATCH(J2812,'分け方の表'!$M$4:$M$53,0),0)))</f>
        <v/>
      </c>
      <c r="P2812" s="39">
        <f>IF(L2812&lt;&gt;1,"",IF(SUMPRODUCT((COUNTIFS(C2812,"*"&amp;'分け方の表'!$F$4:$F$23&amp;"*")&gt;0)*('分け方の表'!$F$4:$F$23&lt;&gt;"")*'分け方の表'!$I$4:$I$23)=0,99,1+COUNTIFS('分け方の表'!$I$4:$I$23,"&gt;"&amp;SUMPRODUCT((COUNTIFS(C2812,"*"&amp;'分け方の表'!$F$4:$F$23&amp;"*")&gt;0)*('分け方の表'!$F$4:$F$23&lt;&gt;"")*'分け方の表'!$I$4:$I$23))))</f>
        <v/>
      </c>
      <c r="Q2812" s="39">
        <f>IF(L2812&lt;&gt;1,"",IF(P2812&gt;=99,"",INDEX('分け方の表'!$G$4:$G$23,P2812)&amp;""))</f>
        <v/>
      </c>
      <c r="R2812" s="39">
        <f>IF(L2812&lt;&gt;1,"",IF((F2812="収入")*(G2812="給与")*(E2812&lt;&gt;"")*(COUNTIFS('分け方の表'!$J$4:$J$13,E2812)&gt;0),INDEX('分け方の表'!$K$4:$K$13,MATCH(E2812,'分け方の表'!$J$4:$J$13,0))&amp;"",IFERROR(INDEX('分け方の表'!$C$4:$C$103,MATCH(F2812&amp;"|"&amp;G2812,'分け方の表'!$D$4:$D$103,0))&amp;"",IFERROR(INDEX('分け方の表'!$C$4:$C$103,MATCH(F2812&amp;"|（ほか全部）",'分け方の表'!$D$4:$D$103,0))&amp;"","未分類"))))</f>
        <v/>
      </c>
      <c r="S2812" s="39">
        <f>IF(L2812&lt;&gt;1,"",IF(N2812=1,"",IF(IF(O2812&gt;0,INDEX('分け方の表'!$N$4:$N$53,O2812)&amp;"","")&lt;&gt;"",IF(INDEX('分け方の表'!$N$4:$N$53,O2812)="（数えない）","",INDEX('分け方の表'!$N$4:$N$53,O2812)&amp;""),IF(I2812&amp;""="1",IF((Q2812&lt;&gt;"")*(D2812&lt;0)*(IFERROR(INDEX('入力'!$E$30:$E$88,MATCH(Q2812,'入力'!$A$30:$A$88,0)),"")="貯める・増やす"),Q2812,""),IF(A2812&amp;""="0","",IF(Q2812&lt;&gt;"",Q2812,R2812))))))</f>
        <v/>
      </c>
      <c r="T2812" s="56">
        <f>IF(S2812="","",IF(IFERROR(INDEX('入力'!$E$30:$E$88,MATCH(S2812,'入力'!$A$30:$A$88,0)),"")="入るお金",D2812,-D2812))</f>
        <v/>
      </c>
      <c r="U2812" s="39">
        <f>IF(L2812="","",IF(L2812&lt;&gt;1,"見出しなど",IF(N2812=1,"重なり",IF(S2812="",IF(O2812&gt;0,"数えない（直した）",IF(I2812&amp;""="1","振替",IF(A2812&amp;""="0","計算対象外","数えない"))),IF(COUNTIFS('入力'!$A$30:$A$88,S2812)=0,"一覧にない費目",IF(O2812&gt;0,"直した",IF(S2812="未分類","未分類","OK")))))))</f>
        <v/>
      </c>
    </row>
    <row r="2813">
      <c r="A2813" s="40" t="n"/>
      <c r="B2813" s="34" t="n"/>
      <c r="C2813" s="35" t="n"/>
      <c r="D2813" s="36" t="n"/>
      <c r="E2813" s="35" t="n"/>
      <c r="F2813" s="35" t="n"/>
      <c r="G2813" s="35" t="n"/>
      <c r="H2813" s="35" t="n"/>
      <c r="I2813" s="40" t="n"/>
      <c r="J2813" s="35" t="n"/>
      <c r="L2813" s="39">
        <f>IF(B2813="","",IFERROR(YEAR(B2813)*0+D2813*0+1,0))</f>
        <v/>
      </c>
      <c r="M2813" s="55">
        <f>IF(L2813&lt;&gt;1,"",IF(O2813&gt;0,IF(INDEX('分け方の表'!$O$4:$O$53,O2813)&lt;&gt;"",DATE(YEAR(INDEX('分け方の表'!$O$4:$O$53,O2813)),MONTH(INDEX('分け方の表'!$O$4:$O$53,O2813)),1),DATE(YEAR(B2813),MONTH(B2813),1)),DATE(YEAR(B2813),MONTH(B2813),1)))</f>
        <v/>
      </c>
      <c r="N2813" s="39">
        <f>IF(L2813&lt;&gt;1,"",IF(J2813="",0,IF(COUNTIFS($J$4:J2813,J2813)&gt;1,1,0)))</f>
        <v/>
      </c>
      <c r="O2813" s="39">
        <f>IF(L2813&lt;&gt;1,"",IF(J2813="",0,IFERROR(MATCH(J2813,'分け方の表'!$M$4:$M$53,0),0)))</f>
        <v/>
      </c>
      <c r="P2813" s="39">
        <f>IF(L2813&lt;&gt;1,"",IF(SUMPRODUCT((COUNTIFS(C2813,"*"&amp;'分け方の表'!$F$4:$F$23&amp;"*")&gt;0)*('分け方の表'!$F$4:$F$23&lt;&gt;"")*'分け方の表'!$I$4:$I$23)=0,99,1+COUNTIFS('分け方の表'!$I$4:$I$23,"&gt;"&amp;SUMPRODUCT((COUNTIFS(C2813,"*"&amp;'分け方の表'!$F$4:$F$23&amp;"*")&gt;0)*('分け方の表'!$F$4:$F$23&lt;&gt;"")*'分け方の表'!$I$4:$I$23))))</f>
        <v/>
      </c>
      <c r="Q2813" s="39">
        <f>IF(L2813&lt;&gt;1,"",IF(P2813&gt;=99,"",INDEX('分け方の表'!$G$4:$G$23,P2813)&amp;""))</f>
        <v/>
      </c>
      <c r="R2813" s="39">
        <f>IF(L2813&lt;&gt;1,"",IF((F2813="収入")*(G2813="給与")*(E2813&lt;&gt;"")*(COUNTIFS('分け方の表'!$J$4:$J$13,E2813)&gt;0),INDEX('分け方の表'!$K$4:$K$13,MATCH(E2813,'分け方の表'!$J$4:$J$13,0))&amp;"",IFERROR(INDEX('分け方の表'!$C$4:$C$103,MATCH(F2813&amp;"|"&amp;G2813,'分け方の表'!$D$4:$D$103,0))&amp;"",IFERROR(INDEX('分け方の表'!$C$4:$C$103,MATCH(F2813&amp;"|（ほか全部）",'分け方の表'!$D$4:$D$103,0))&amp;"","未分類"))))</f>
        <v/>
      </c>
      <c r="S2813" s="39">
        <f>IF(L2813&lt;&gt;1,"",IF(N2813=1,"",IF(IF(O2813&gt;0,INDEX('分け方の表'!$N$4:$N$53,O2813)&amp;"","")&lt;&gt;"",IF(INDEX('分け方の表'!$N$4:$N$53,O2813)="（数えない）","",INDEX('分け方の表'!$N$4:$N$53,O2813)&amp;""),IF(I2813&amp;""="1",IF((Q2813&lt;&gt;"")*(D2813&lt;0)*(IFERROR(INDEX('入力'!$E$30:$E$88,MATCH(Q2813,'入力'!$A$30:$A$88,0)),"")="貯める・増やす"),Q2813,""),IF(A2813&amp;""="0","",IF(Q2813&lt;&gt;"",Q2813,R2813))))))</f>
        <v/>
      </c>
      <c r="T2813" s="56">
        <f>IF(S2813="","",IF(IFERROR(INDEX('入力'!$E$30:$E$88,MATCH(S2813,'入力'!$A$30:$A$88,0)),"")="入るお金",D2813,-D2813))</f>
        <v/>
      </c>
      <c r="U2813" s="39">
        <f>IF(L2813="","",IF(L2813&lt;&gt;1,"見出しなど",IF(N2813=1,"重なり",IF(S2813="",IF(O2813&gt;0,"数えない（直した）",IF(I2813&amp;""="1","振替",IF(A2813&amp;""="0","計算対象外","数えない"))),IF(COUNTIFS('入力'!$A$30:$A$88,S2813)=0,"一覧にない費目",IF(O2813&gt;0,"直した",IF(S2813="未分類","未分類","OK")))))))</f>
        <v/>
      </c>
    </row>
    <row r="2814">
      <c r="A2814" s="40" t="n"/>
      <c r="B2814" s="34" t="n"/>
      <c r="C2814" s="35" t="n"/>
      <c r="D2814" s="36" t="n"/>
      <c r="E2814" s="35" t="n"/>
      <c r="F2814" s="35" t="n"/>
      <c r="G2814" s="35" t="n"/>
      <c r="H2814" s="35" t="n"/>
      <c r="I2814" s="40" t="n"/>
      <c r="J2814" s="35" t="n"/>
      <c r="L2814" s="39">
        <f>IF(B2814="","",IFERROR(YEAR(B2814)*0+D2814*0+1,0))</f>
        <v/>
      </c>
      <c r="M2814" s="55">
        <f>IF(L2814&lt;&gt;1,"",IF(O2814&gt;0,IF(INDEX('分け方の表'!$O$4:$O$53,O2814)&lt;&gt;"",DATE(YEAR(INDEX('分け方の表'!$O$4:$O$53,O2814)),MONTH(INDEX('分け方の表'!$O$4:$O$53,O2814)),1),DATE(YEAR(B2814),MONTH(B2814),1)),DATE(YEAR(B2814),MONTH(B2814),1)))</f>
        <v/>
      </c>
      <c r="N2814" s="39">
        <f>IF(L2814&lt;&gt;1,"",IF(J2814="",0,IF(COUNTIFS($J$4:J2814,J2814)&gt;1,1,0)))</f>
        <v/>
      </c>
      <c r="O2814" s="39">
        <f>IF(L2814&lt;&gt;1,"",IF(J2814="",0,IFERROR(MATCH(J2814,'分け方の表'!$M$4:$M$53,0),0)))</f>
        <v/>
      </c>
      <c r="P2814" s="39">
        <f>IF(L2814&lt;&gt;1,"",IF(SUMPRODUCT((COUNTIFS(C2814,"*"&amp;'分け方の表'!$F$4:$F$23&amp;"*")&gt;0)*('分け方の表'!$F$4:$F$23&lt;&gt;"")*'分け方の表'!$I$4:$I$23)=0,99,1+COUNTIFS('分け方の表'!$I$4:$I$23,"&gt;"&amp;SUMPRODUCT((COUNTIFS(C2814,"*"&amp;'分け方の表'!$F$4:$F$23&amp;"*")&gt;0)*('分け方の表'!$F$4:$F$23&lt;&gt;"")*'分け方の表'!$I$4:$I$23))))</f>
        <v/>
      </c>
      <c r="Q2814" s="39">
        <f>IF(L2814&lt;&gt;1,"",IF(P2814&gt;=99,"",INDEX('分け方の表'!$G$4:$G$23,P2814)&amp;""))</f>
        <v/>
      </c>
      <c r="R2814" s="39">
        <f>IF(L2814&lt;&gt;1,"",IF((F2814="収入")*(G2814="給与")*(E2814&lt;&gt;"")*(COUNTIFS('分け方の表'!$J$4:$J$13,E2814)&gt;0),INDEX('分け方の表'!$K$4:$K$13,MATCH(E2814,'分け方の表'!$J$4:$J$13,0))&amp;"",IFERROR(INDEX('分け方の表'!$C$4:$C$103,MATCH(F2814&amp;"|"&amp;G2814,'分け方の表'!$D$4:$D$103,0))&amp;"",IFERROR(INDEX('分け方の表'!$C$4:$C$103,MATCH(F2814&amp;"|（ほか全部）",'分け方の表'!$D$4:$D$103,0))&amp;"","未分類"))))</f>
        <v/>
      </c>
      <c r="S2814" s="39">
        <f>IF(L2814&lt;&gt;1,"",IF(N2814=1,"",IF(IF(O2814&gt;0,INDEX('分け方の表'!$N$4:$N$53,O2814)&amp;"","")&lt;&gt;"",IF(INDEX('分け方の表'!$N$4:$N$53,O2814)="（数えない）","",INDEX('分け方の表'!$N$4:$N$53,O2814)&amp;""),IF(I2814&amp;""="1",IF((Q2814&lt;&gt;"")*(D2814&lt;0)*(IFERROR(INDEX('入力'!$E$30:$E$88,MATCH(Q2814,'入力'!$A$30:$A$88,0)),"")="貯める・増やす"),Q2814,""),IF(A2814&amp;""="0","",IF(Q2814&lt;&gt;"",Q2814,R2814))))))</f>
        <v/>
      </c>
      <c r="T2814" s="56">
        <f>IF(S2814="","",IF(IFERROR(INDEX('入力'!$E$30:$E$88,MATCH(S2814,'入力'!$A$30:$A$88,0)),"")="入るお金",D2814,-D2814))</f>
        <v/>
      </c>
      <c r="U2814" s="39">
        <f>IF(L2814="","",IF(L2814&lt;&gt;1,"見出しなど",IF(N2814=1,"重なり",IF(S2814="",IF(O2814&gt;0,"数えない（直した）",IF(I2814&amp;""="1","振替",IF(A2814&amp;""="0","計算対象外","数えない"))),IF(COUNTIFS('入力'!$A$30:$A$88,S2814)=0,"一覧にない費目",IF(O2814&gt;0,"直した",IF(S2814="未分類","未分類","OK")))))))</f>
        <v/>
      </c>
    </row>
    <row r="2815">
      <c r="A2815" s="40" t="n"/>
      <c r="B2815" s="34" t="n"/>
      <c r="C2815" s="35" t="n"/>
      <c r="D2815" s="36" t="n"/>
      <c r="E2815" s="35" t="n"/>
      <c r="F2815" s="35" t="n"/>
      <c r="G2815" s="35" t="n"/>
      <c r="H2815" s="35" t="n"/>
      <c r="I2815" s="40" t="n"/>
      <c r="J2815" s="35" t="n"/>
      <c r="L2815" s="39">
        <f>IF(B2815="","",IFERROR(YEAR(B2815)*0+D2815*0+1,0))</f>
        <v/>
      </c>
      <c r="M2815" s="55">
        <f>IF(L2815&lt;&gt;1,"",IF(O2815&gt;0,IF(INDEX('分け方の表'!$O$4:$O$53,O2815)&lt;&gt;"",DATE(YEAR(INDEX('分け方の表'!$O$4:$O$53,O2815)),MONTH(INDEX('分け方の表'!$O$4:$O$53,O2815)),1),DATE(YEAR(B2815),MONTH(B2815),1)),DATE(YEAR(B2815),MONTH(B2815),1)))</f>
        <v/>
      </c>
      <c r="N2815" s="39">
        <f>IF(L2815&lt;&gt;1,"",IF(J2815="",0,IF(COUNTIFS($J$4:J2815,J2815)&gt;1,1,0)))</f>
        <v/>
      </c>
      <c r="O2815" s="39">
        <f>IF(L2815&lt;&gt;1,"",IF(J2815="",0,IFERROR(MATCH(J2815,'分け方の表'!$M$4:$M$53,0),0)))</f>
        <v/>
      </c>
      <c r="P2815" s="39">
        <f>IF(L2815&lt;&gt;1,"",IF(SUMPRODUCT((COUNTIFS(C2815,"*"&amp;'分け方の表'!$F$4:$F$23&amp;"*")&gt;0)*('分け方の表'!$F$4:$F$23&lt;&gt;"")*'分け方の表'!$I$4:$I$23)=0,99,1+COUNTIFS('分け方の表'!$I$4:$I$23,"&gt;"&amp;SUMPRODUCT((COUNTIFS(C2815,"*"&amp;'分け方の表'!$F$4:$F$23&amp;"*")&gt;0)*('分け方の表'!$F$4:$F$23&lt;&gt;"")*'分け方の表'!$I$4:$I$23))))</f>
        <v/>
      </c>
      <c r="Q2815" s="39">
        <f>IF(L2815&lt;&gt;1,"",IF(P2815&gt;=99,"",INDEX('分け方の表'!$G$4:$G$23,P2815)&amp;""))</f>
        <v/>
      </c>
      <c r="R2815" s="39">
        <f>IF(L2815&lt;&gt;1,"",IF((F2815="収入")*(G2815="給与")*(E2815&lt;&gt;"")*(COUNTIFS('分け方の表'!$J$4:$J$13,E2815)&gt;0),INDEX('分け方の表'!$K$4:$K$13,MATCH(E2815,'分け方の表'!$J$4:$J$13,0))&amp;"",IFERROR(INDEX('分け方の表'!$C$4:$C$103,MATCH(F2815&amp;"|"&amp;G2815,'分け方の表'!$D$4:$D$103,0))&amp;"",IFERROR(INDEX('分け方の表'!$C$4:$C$103,MATCH(F2815&amp;"|（ほか全部）",'分け方の表'!$D$4:$D$103,0))&amp;"","未分類"))))</f>
        <v/>
      </c>
      <c r="S2815" s="39">
        <f>IF(L2815&lt;&gt;1,"",IF(N2815=1,"",IF(IF(O2815&gt;0,INDEX('分け方の表'!$N$4:$N$53,O2815)&amp;"","")&lt;&gt;"",IF(INDEX('分け方の表'!$N$4:$N$53,O2815)="（数えない）","",INDEX('分け方の表'!$N$4:$N$53,O2815)&amp;""),IF(I2815&amp;""="1",IF((Q2815&lt;&gt;"")*(D2815&lt;0)*(IFERROR(INDEX('入力'!$E$30:$E$88,MATCH(Q2815,'入力'!$A$30:$A$88,0)),"")="貯める・増やす"),Q2815,""),IF(A2815&amp;""="0","",IF(Q2815&lt;&gt;"",Q2815,R2815))))))</f>
        <v/>
      </c>
      <c r="T2815" s="56">
        <f>IF(S2815="","",IF(IFERROR(INDEX('入力'!$E$30:$E$88,MATCH(S2815,'入力'!$A$30:$A$88,0)),"")="入るお金",D2815,-D2815))</f>
        <v/>
      </c>
      <c r="U2815" s="39">
        <f>IF(L2815="","",IF(L2815&lt;&gt;1,"見出しなど",IF(N2815=1,"重なり",IF(S2815="",IF(O2815&gt;0,"数えない（直した）",IF(I2815&amp;""="1","振替",IF(A2815&amp;""="0","計算対象外","数えない"))),IF(COUNTIFS('入力'!$A$30:$A$88,S2815)=0,"一覧にない費目",IF(O2815&gt;0,"直した",IF(S2815="未分類","未分類","OK")))))))</f>
        <v/>
      </c>
    </row>
    <row r="2816">
      <c r="A2816" s="40" t="n"/>
      <c r="B2816" s="34" t="n"/>
      <c r="C2816" s="35" t="n"/>
      <c r="D2816" s="36" t="n"/>
      <c r="E2816" s="35" t="n"/>
      <c r="F2816" s="35" t="n"/>
      <c r="G2816" s="35" t="n"/>
      <c r="H2816" s="35" t="n"/>
      <c r="I2816" s="40" t="n"/>
      <c r="J2816" s="35" t="n"/>
      <c r="L2816" s="39">
        <f>IF(B2816="","",IFERROR(YEAR(B2816)*0+D2816*0+1,0))</f>
        <v/>
      </c>
      <c r="M2816" s="55">
        <f>IF(L2816&lt;&gt;1,"",IF(O2816&gt;0,IF(INDEX('分け方の表'!$O$4:$O$53,O2816)&lt;&gt;"",DATE(YEAR(INDEX('分け方の表'!$O$4:$O$53,O2816)),MONTH(INDEX('分け方の表'!$O$4:$O$53,O2816)),1),DATE(YEAR(B2816),MONTH(B2816),1)),DATE(YEAR(B2816),MONTH(B2816),1)))</f>
        <v/>
      </c>
      <c r="N2816" s="39">
        <f>IF(L2816&lt;&gt;1,"",IF(J2816="",0,IF(COUNTIFS($J$4:J2816,J2816)&gt;1,1,0)))</f>
        <v/>
      </c>
      <c r="O2816" s="39">
        <f>IF(L2816&lt;&gt;1,"",IF(J2816="",0,IFERROR(MATCH(J2816,'分け方の表'!$M$4:$M$53,0),0)))</f>
        <v/>
      </c>
      <c r="P2816" s="39">
        <f>IF(L2816&lt;&gt;1,"",IF(SUMPRODUCT((COUNTIFS(C2816,"*"&amp;'分け方の表'!$F$4:$F$23&amp;"*")&gt;0)*('分け方の表'!$F$4:$F$23&lt;&gt;"")*'分け方の表'!$I$4:$I$23)=0,99,1+COUNTIFS('分け方の表'!$I$4:$I$23,"&gt;"&amp;SUMPRODUCT((COUNTIFS(C2816,"*"&amp;'分け方の表'!$F$4:$F$23&amp;"*")&gt;0)*('分け方の表'!$F$4:$F$23&lt;&gt;"")*'分け方の表'!$I$4:$I$23))))</f>
        <v/>
      </c>
      <c r="Q2816" s="39">
        <f>IF(L2816&lt;&gt;1,"",IF(P2816&gt;=99,"",INDEX('分け方の表'!$G$4:$G$23,P2816)&amp;""))</f>
        <v/>
      </c>
      <c r="R2816" s="39">
        <f>IF(L2816&lt;&gt;1,"",IF((F2816="収入")*(G2816="給与")*(E2816&lt;&gt;"")*(COUNTIFS('分け方の表'!$J$4:$J$13,E2816)&gt;0),INDEX('分け方の表'!$K$4:$K$13,MATCH(E2816,'分け方の表'!$J$4:$J$13,0))&amp;"",IFERROR(INDEX('分け方の表'!$C$4:$C$103,MATCH(F2816&amp;"|"&amp;G2816,'分け方の表'!$D$4:$D$103,0))&amp;"",IFERROR(INDEX('分け方の表'!$C$4:$C$103,MATCH(F2816&amp;"|（ほか全部）",'分け方の表'!$D$4:$D$103,0))&amp;"","未分類"))))</f>
        <v/>
      </c>
      <c r="S2816" s="39">
        <f>IF(L2816&lt;&gt;1,"",IF(N2816=1,"",IF(IF(O2816&gt;0,INDEX('分け方の表'!$N$4:$N$53,O2816)&amp;"","")&lt;&gt;"",IF(INDEX('分け方の表'!$N$4:$N$53,O2816)="（数えない）","",INDEX('分け方の表'!$N$4:$N$53,O2816)&amp;""),IF(I2816&amp;""="1",IF((Q2816&lt;&gt;"")*(D2816&lt;0)*(IFERROR(INDEX('入力'!$E$30:$E$88,MATCH(Q2816,'入力'!$A$30:$A$88,0)),"")="貯める・増やす"),Q2816,""),IF(A2816&amp;""="0","",IF(Q2816&lt;&gt;"",Q2816,R2816))))))</f>
        <v/>
      </c>
      <c r="T2816" s="56">
        <f>IF(S2816="","",IF(IFERROR(INDEX('入力'!$E$30:$E$88,MATCH(S2816,'入力'!$A$30:$A$88,0)),"")="入るお金",D2816,-D2816))</f>
        <v/>
      </c>
      <c r="U2816" s="39">
        <f>IF(L2816="","",IF(L2816&lt;&gt;1,"見出しなど",IF(N2816=1,"重なり",IF(S2816="",IF(O2816&gt;0,"数えない（直した）",IF(I2816&amp;""="1","振替",IF(A2816&amp;""="0","計算対象外","数えない"))),IF(COUNTIFS('入力'!$A$30:$A$88,S2816)=0,"一覧にない費目",IF(O2816&gt;0,"直した",IF(S2816="未分類","未分類","OK")))))))</f>
        <v/>
      </c>
    </row>
    <row r="2817">
      <c r="A2817" s="40" t="n"/>
      <c r="B2817" s="34" t="n"/>
      <c r="C2817" s="35" t="n"/>
      <c r="D2817" s="36" t="n"/>
      <c r="E2817" s="35" t="n"/>
      <c r="F2817" s="35" t="n"/>
      <c r="G2817" s="35" t="n"/>
      <c r="H2817" s="35" t="n"/>
      <c r="I2817" s="40" t="n"/>
      <c r="J2817" s="35" t="n"/>
      <c r="L2817" s="39">
        <f>IF(B2817="","",IFERROR(YEAR(B2817)*0+D2817*0+1,0))</f>
        <v/>
      </c>
      <c r="M2817" s="55">
        <f>IF(L2817&lt;&gt;1,"",IF(O2817&gt;0,IF(INDEX('分け方の表'!$O$4:$O$53,O2817)&lt;&gt;"",DATE(YEAR(INDEX('分け方の表'!$O$4:$O$53,O2817)),MONTH(INDEX('分け方の表'!$O$4:$O$53,O2817)),1),DATE(YEAR(B2817),MONTH(B2817),1)),DATE(YEAR(B2817),MONTH(B2817),1)))</f>
        <v/>
      </c>
      <c r="N2817" s="39">
        <f>IF(L2817&lt;&gt;1,"",IF(J2817="",0,IF(COUNTIFS($J$4:J2817,J2817)&gt;1,1,0)))</f>
        <v/>
      </c>
      <c r="O2817" s="39">
        <f>IF(L2817&lt;&gt;1,"",IF(J2817="",0,IFERROR(MATCH(J2817,'分け方の表'!$M$4:$M$53,0),0)))</f>
        <v/>
      </c>
      <c r="P2817" s="39">
        <f>IF(L2817&lt;&gt;1,"",IF(SUMPRODUCT((COUNTIFS(C2817,"*"&amp;'分け方の表'!$F$4:$F$23&amp;"*")&gt;0)*('分け方の表'!$F$4:$F$23&lt;&gt;"")*'分け方の表'!$I$4:$I$23)=0,99,1+COUNTIFS('分け方の表'!$I$4:$I$23,"&gt;"&amp;SUMPRODUCT((COUNTIFS(C2817,"*"&amp;'分け方の表'!$F$4:$F$23&amp;"*")&gt;0)*('分け方の表'!$F$4:$F$23&lt;&gt;"")*'分け方の表'!$I$4:$I$23))))</f>
        <v/>
      </c>
      <c r="Q2817" s="39">
        <f>IF(L2817&lt;&gt;1,"",IF(P2817&gt;=99,"",INDEX('分け方の表'!$G$4:$G$23,P2817)&amp;""))</f>
        <v/>
      </c>
      <c r="R2817" s="39">
        <f>IF(L2817&lt;&gt;1,"",IF((F2817="収入")*(G2817="給与")*(E2817&lt;&gt;"")*(COUNTIFS('分け方の表'!$J$4:$J$13,E2817)&gt;0),INDEX('分け方の表'!$K$4:$K$13,MATCH(E2817,'分け方の表'!$J$4:$J$13,0))&amp;"",IFERROR(INDEX('分け方の表'!$C$4:$C$103,MATCH(F2817&amp;"|"&amp;G2817,'分け方の表'!$D$4:$D$103,0))&amp;"",IFERROR(INDEX('分け方の表'!$C$4:$C$103,MATCH(F2817&amp;"|（ほか全部）",'分け方の表'!$D$4:$D$103,0))&amp;"","未分類"))))</f>
        <v/>
      </c>
      <c r="S2817" s="39">
        <f>IF(L2817&lt;&gt;1,"",IF(N2817=1,"",IF(IF(O2817&gt;0,INDEX('分け方の表'!$N$4:$N$53,O2817)&amp;"","")&lt;&gt;"",IF(INDEX('分け方の表'!$N$4:$N$53,O2817)="（数えない）","",INDEX('分け方の表'!$N$4:$N$53,O2817)&amp;""),IF(I2817&amp;""="1",IF((Q2817&lt;&gt;"")*(D2817&lt;0)*(IFERROR(INDEX('入力'!$E$30:$E$88,MATCH(Q2817,'入力'!$A$30:$A$88,0)),"")="貯める・増やす"),Q2817,""),IF(A2817&amp;""="0","",IF(Q2817&lt;&gt;"",Q2817,R2817))))))</f>
        <v/>
      </c>
      <c r="T2817" s="56">
        <f>IF(S2817="","",IF(IFERROR(INDEX('入力'!$E$30:$E$88,MATCH(S2817,'入力'!$A$30:$A$88,0)),"")="入るお金",D2817,-D2817))</f>
        <v/>
      </c>
      <c r="U2817" s="39">
        <f>IF(L2817="","",IF(L2817&lt;&gt;1,"見出しなど",IF(N2817=1,"重なり",IF(S2817="",IF(O2817&gt;0,"数えない（直した）",IF(I2817&amp;""="1","振替",IF(A2817&amp;""="0","計算対象外","数えない"))),IF(COUNTIFS('入力'!$A$30:$A$88,S2817)=0,"一覧にない費目",IF(O2817&gt;0,"直した",IF(S2817="未分類","未分類","OK")))))))</f>
        <v/>
      </c>
    </row>
    <row r="2818">
      <c r="A2818" s="40" t="n"/>
      <c r="B2818" s="34" t="n"/>
      <c r="C2818" s="35" t="n"/>
      <c r="D2818" s="36" t="n"/>
      <c r="E2818" s="35" t="n"/>
      <c r="F2818" s="35" t="n"/>
      <c r="G2818" s="35" t="n"/>
      <c r="H2818" s="35" t="n"/>
      <c r="I2818" s="40" t="n"/>
      <c r="J2818" s="35" t="n"/>
      <c r="L2818" s="39">
        <f>IF(B2818="","",IFERROR(YEAR(B2818)*0+D2818*0+1,0))</f>
        <v/>
      </c>
      <c r="M2818" s="55">
        <f>IF(L2818&lt;&gt;1,"",IF(O2818&gt;0,IF(INDEX('分け方の表'!$O$4:$O$53,O2818)&lt;&gt;"",DATE(YEAR(INDEX('分け方の表'!$O$4:$O$53,O2818)),MONTH(INDEX('分け方の表'!$O$4:$O$53,O2818)),1),DATE(YEAR(B2818),MONTH(B2818),1)),DATE(YEAR(B2818),MONTH(B2818),1)))</f>
        <v/>
      </c>
      <c r="N2818" s="39">
        <f>IF(L2818&lt;&gt;1,"",IF(J2818="",0,IF(COUNTIFS($J$4:J2818,J2818)&gt;1,1,0)))</f>
        <v/>
      </c>
      <c r="O2818" s="39">
        <f>IF(L2818&lt;&gt;1,"",IF(J2818="",0,IFERROR(MATCH(J2818,'分け方の表'!$M$4:$M$53,0),0)))</f>
        <v/>
      </c>
      <c r="P2818" s="39">
        <f>IF(L2818&lt;&gt;1,"",IF(SUMPRODUCT((COUNTIFS(C2818,"*"&amp;'分け方の表'!$F$4:$F$23&amp;"*")&gt;0)*('分け方の表'!$F$4:$F$23&lt;&gt;"")*'分け方の表'!$I$4:$I$23)=0,99,1+COUNTIFS('分け方の表'!$I$4:$I$23,"&gt;"&amp;SUMPRODUCT((COUNTIFS(C2818,"*"&amp;'分け方の表'!$F$4:$F$23&amp;"*")&gt;0)*('分け方の表'!$F$4:$F$23&lt;&gt;"")*'分け方の表'!$I$4:$I$23))))</f>
        <v/>
      </c>
      <c r="Q2818" s="39">
        <f>IF(L2818&lt;&gt;1,"",IF(P2818&gt;=99,"",INDEX('分け方の表'!$G$4:$G$23,P2818)&amp;""))</f>
        <v/>
      </c>
      <c r="R2818" s="39">
        <f>IF(L2818&lt;&gt;1,"",IF((F2818="収入")*(G2818="給与")*(E2818&lt;&gt;"")*(COUNTIFS('分け方の表'!$J$4:$J$13,E2818)&gt;0),INDEX('分け方の表'!$K$4:$K$13,MATCH(E2818,'分け方の表'!$J$4:$J$13,0))&amp;"",IFERROR(INDEX('分け方の表'!$C$4:$C$103,MATCH(F2818&amp;"|"&amp;G2818,'分け方の表'!$D$4:$D$103,0))&amp;"",IFERROR(INDEX('分け方の表'!$C$4:$C$103,MATCH(F2818&amp;"|（ほか全部）",'分け方の表'!$D$4:$D$103,0))&amp;"","未分類"))))</f>
        <v/>
      </c>
      <c r="S2818" s="39">
        <f>IF(L2818&lt;&gt;1,"",IF(N2818=1,"",IF(IF(O2818&gt;0,INDEX('分け方の表'!$N$4:$N$53,O2818)&amp;"","")&lt;&gt;"",IF(INDEX('分け方の表'!$N$4:$N$53,O2818)="（数えない）","",INDEX('分け方の表'!$N$4:$N$53,O2818)&amp;""),IF(I2818&amp;""="1",IF((Q2818&lt;&gt;"")*(D2818&lt;0)*(IFERROR(INDEX('入力'!$E$30:$E$88,MATCH(Q2818,'入力'!$A$30:$A$88,0)),"")="貯める・増やす"),Q2818,""),IF(A2818&amp;""="0","",IF(Q2818&lt;&gt;"",Q2818,R2818))))))</f>
        <v/>
      </c>
      <c r="T2818" s="56">
        <f>IF(S2818="","",IF(IFERROR(INDEX('入力'!$E$30:$E$88,MATCH(S2818,'入力'!$A$30:$A$88,0)),"")="入るお金",D2818,-D2818))</f>
        <v/>
      </c>
      <c r="U2818" s="39">
        <f>IF(L2818="","",IF(L2818&lt;&gt;1,"見出しなど",IF(N2818=1,"重なり",IF(S2818="",IF(O2818&gt;0,"数えない（直した）",IF(I2818&amp;""="1","振替",IF(A2818&amp;""="0","計算対象外","数えない"))),IF(COUNTIFS('入力'!$A$30:$A$88,S2818)=0,"一覧にない費目",IF(O2818&gt;0,"直した",IF(S2818="未分類","未分類","OK")))))))</f>
        <v/>
      </c>
    </row>
    <row r="2819">
      <c r="A2819" s="40" t="n"/>
      <c r="B2819" s="34" t="n"/>
      <c r="C2819" s="35" t="n"/>
      <c r="D2819" s="36" t="n"/>
      <c r="E2819" s="35" t="n"/>
      <c r="F2819" s="35" t="n"/>
      <c r="G2819" s="35" t="n"/>
      <c r="H2819" s="35" t="n"/>
      <c r="I2819" s="40" t="n"/>
      <c r="J2819" s="35" t="n"/>
      <c r="L2819" s="39">
        <f>IF(B2819="","",IFERROR(YEAR(B2819)*0+D2819*0+1,0))</f>
        <v/>
      </c>
      <c r="M2819" s="55">
        <f>IF(L2819&lt;&gt;1,"",IF(O2819&gt;0,IF(INDEX('分け方の表'!$O$4:$O$53,O2819)&lt;&gt;"",DATE(YEAR(INDEX('分け方の表'!$O$4:$O$53,O2819)),MONTH(INDEX('分け方の表'!$O$4:$O$53,O2819)),1),DATE(YEAR(B2819),MONTH(B2819),1)),DATE(YEAR(B2819),MONTH(B2819),1)))</f>
        <v/>
      </c>
      <c r="N2819" s="39">
        <f>IF(L2819&lt;&gt;1,"",IF(J2819="",0,IF(COUNTIFS($J$4:J2819,J2819)&gt;1,1,0)))</f>
        <v/>
      </c>
      <c r="O2819" s="39">
        <f>IF(L2819&lt;&gt;1,"",IF(J2819="",0,IFERROR(MATCH(J2819,'分け方の表'!$M$4:$M$53,0),0)))</f>
        <v/>
      </c>
      <c r="P2819" s="39">
        <f>IF(L2819&lt;&gt;1,"",IF(SUMPRODUCT((COUNTIFS(C2819,"*"&amp;'分け方の表'!$F$4:$F$23&amp;"*")&gt;0)*('分け方の表'!$F$4:$F$23&lt;&gt;"")*'分け方の表'!$I$4:$I$23)=0,99,1+COUNTIFS('分け方の表'!$I$4:$I$23,"&gt;"&amp;SUMPRODUCT((COUNTIFS(C2819,"*"&amp;'分け方の表'!$F$4:$F$23&amp;"*")&gt;0)*('分け方の表'!$F$4:$F$23&lt;&gt;"")*'分け方の表'!$I$4:$I$23))))</f>
        <v/>
      </c>
      <c r="Q2819" s="39">
        <f>IF(L2819&lt;&gt;1,"",IF(P2819&gt;=99,"",INDEX('分け方の表'!$G$4:$G$23,P2819)&amp;""))</f>
        <v/>
      </c>
      <c r="R2819" s="39">
        <f>IF(L2819&lt;&gt;1,"",IF((F2819="収入")*(G2819="給与")*(E2819&lt;&gt;"")*(COUNTIFS('分け方の表'!$J$4:$J$13,E2819)&gt;0),INDEX('分け方の表'!$K$4:$K$13,MATCH(E2819,'分け方の表'!$J$4:$J$13,0))&amp;"",IFERROR(INDEX('分け方の表'!$C$4:$C$103,MATCH(F2819&amp;"|"&amp;G2819,'分け方の表'!$D$4:$D$103,0))&amp;"",IFERROR(INDEX('分け方の表'!$C$4:$C$103,MATCH(F2819&amp;"|（ほか全部）",'分け方の表'!$D$4:$D$103,0))&amp;"","未分類"))))</f>
        <v/>
      </c>
      <c r="S2819" s="39">
        <f>IF(L2819&lt;&gt;1,"",IF(N2819=1,"",IF(IF(O2819&gt;0,INDEX('分け方の表'!$N$4:$N$53,O2819)&amp;"","")&lt;&gt;"",IF(INDEX('分け方の表'!$N$4:$N$53,O2819)="（数えない）","",INDEX('分け方の表'!$N$4:$N$53,O2819)&amp;""),IF(I2819&amp;""="1",IF((Q2819&lt;&gt;"")*(D2819&lt;0)*(IFERROR(INDEX('入力'!$E$30:$E$88,MATCH(Q2819,'入力'!$A$30:$A$88,0)),"")="貯める・増やす"),Q2819,""),IF(A2819&amp;""="0","",IF(Q2819&lt;&gt;"",Q2819,R2819))))))</f>
        <v/>
      </c>
      <c r="T2819" s="56">
        <f>IF(S2819="","",IF(IFERROR(INDEX('入力'!$E$30:$E$88,MATCH(S2819,'入力'!$A$30:$A$88,0)),"")="入るお金",D2819,-D2819))</f>
        <v/>
      </c>
      <c r="U2819" s="39">
        <f>IF(L2819="","",IF(L2819&lt;&gt;1,"見出しなど",IF(N2819=1,"重なり",IF(S2819="",IF(O2819&gt;0,"数えない（直した）",IF(I2819&amp;""="1","振替",IF(A2819&amp;""="0","計算対象外","数えない"))),IF(COUNTIFS('入力'!$A$30:$A$88,S2819)=0,"一覧にない費目",IF(O2819&gt;0,"直した",IF(S2819="未分類","未分類","OK")))))))</f>
        <v/>
      </c>
    </row>
    <row r="2820">
      <c r="A2820" s="40" t="n"/>
      <c r="B2820" s="34" t="n"/>
      <c r="C2820" s="35" t="n"/>
      <c r="D2820" s="36" t="n"/>
      <c r="E2820" s="35" t="n"/>
      <c r="F2820" s="35" t="n"/>
      <c r="G2820" s="35" t="n"/>
      <c r="H2820" s="35" t="n"/>
      <c r="I2820" s="40" t="n"/>
      <c r="J2820" s="35" t="n"/>
      <c r="L2820" s="39">
        <f>IF(B2820="","",IFERROR(YEAR(B2820)*0+D2820*0+1,0))</f>
        <v/>
      </c>
      <c r="M2820" s="55">
        <f>IF(L2820&lt;&gt;1,"",IF(O2820&gt;0,IF(INDEX('分け方の表'!$O$4:$O$53,O2820)&lt;&gt;"",DATE(YEAR(INDEX('分け方の表'!$O$4:$O$53,O2820)),MONTH(INDEX('分け方の表'!$O$4:$O$53,O2820)),1),DATE(YEAR(B2820),MONTH(B2820),1)),DATE(YEAR(B2820),MONTH(B2820),1)))</f>
        <v/>
      </c>
      <c r="N2820" s="39">
        <f>IF(L2820&lt;&gt;1,"",IF(J2820="",0,IF(COUNTIFS($J$4:J2820,J2820)&gt;1,1,0)))</f>
        <v/>
      </c>
      <c r="O2820" s="39">
        <f>IF(L2820&lt;&gt;1,"",IF(J2820="",0,IFERROR(MATCH(J2820,'分け方の表'!$M$4:$M$53,0),0)))</f>
        <v/>
      </c>
      <c r="P2820" s="39">
        <f>IF(L2820&lt;&gt;1,"",IF(SUMPRODUCT((COUNTIFS(C2820,"*"&amp;'分け方の表'!$F$4:$F$23&amp;"*")&gt;0)*('分け方の表'!$F$4:$F$23&lt;&gt;"")*'分け方の表'!$I$4:$I$23)=0,99,1+COUNTIFS('分け方の表'!$I$4:$I$23,"&gt;"&amp;SUMPRODUCT((COUNTIFS(C2820,"*"&amp;'分け方の表'!$F$4:$F$23&amp;"*")&gt;0)*('分け方の表'!$F$4:$F$23&lt;&gt;"")*'分け方の表'!$I$4:$I$23))))</f>
        <v/>
      </c>
      <c r="Q2820" s="39">
        <f>IF(L2820&lt;&gt;1,"",IF(P2820&gt;=99,"",INDEX('分け方の表'!$G$4:$G$23,P2820)&amp;""))</f>
        <v/>
      </c>
      <c r="R2820" s="39">
        <f>IF(L2820&lt;&gt;1,"",IF((F2820="収入")*(G2820="給与")*(E2820&lt;&gt;"")*(COUNTIFS('分け方の表'!$J$4:$J$13,E2820)&gt;0),INDEX('分け方の表'!$K$4:$K$13,MATCH(E2820,'分け方の表'!$J$4:$J$13,0))&amp;"",IFERROR(INDEX('分け方の表'!$C$4:$C$103,MATCH(F2820&amp;"|"&amp;G2820,'分け方の表'!$D$4:$D$103,0))&amp;"",IFERROR(INDEX('分け方の表'!$C$4:$C$103,MATCH(F2820&amp;"|（ほか全部）",'分け方の表'!$D$4:$D$103,0))&amp;"","未分類"))))</f>
        <v/>
      </c>
      <c r="S2820" s="39">
        <f>IF(L2820&lt;&gt;1,"",IF(N2820=1,"",IF(IF(O2820&gt;0,INDEX('分け方の表'!$N$4:$N$53,O2820)&amp;"","")&lt;&gt;"",IF(INDEX('分け方の表'!$N$4:$N$53,O2820)="（数えない）","",INDEX('分け方の表'!$N$4:$N$53,O2820)&amp;""),IF(I2820&amp;""="1",IF((Q2820&lt;&gt;"")*(D2820&lt;0)*(IFERROR(INDEX('入力'!$E$30:$E$88,MATCH(Q2820,'入力'!$A$30:$A$88,0)),"")="貯める・増やす"),Q2820,""),IF(A2820&amp;""="0","",IF(Q2820&lt;&gt;"",Q2820,R2820))))))</f>
        <v/>
      </c>
      <c r="T2820" s="56">
        <f>IF(S2820="","",IF(IFERROR(INDEX('入力'!$E$30:$E$88,MATCH(S2820,'入力'!$A$30:$A$88,0)),"")="入るお金",D2820,-D2820))</f>
        <v/>
      </c>
      <c r="U2820" s="39">
        <f>IF(L2820="","",IF(L2820&lt;&gt;1,"見出しなど",IF(N2820=1,"重なり",IF(S2820="",IF(O2820&gt;0,"数えない（直した）",IF(I2820&amp;""="1","振替",IF(A2820&amp;""="0","計算対象外","数えない"))),IF(COUNTIFS('入力'!$A$30:$A$88,S2820)=0,"一覧にない費目",IF(O2820&gt;0,"直した",IF(S2820="未分類","未分類","OK")))))))</f>
        <v/>
      </c>
    </row>
    <row r="2821">
      <c r="A2821" s="40" t="n"/>
      <c r="B2821" s="34" t="n"/>
      <c r="C2821" s="35" t="n"/>
      <c r="D2821" s="36" t="n"/>
      <c r="E2821" s="35" t="n"/>
      <c r="F2821" s="35" t="n"/>
      <c r="G2821" s="35" t="n"/>
      <c r="H2821" s="35" t="n"/>
      <c r="I2821" s="40" t="n"/>
      <c r="J2821" s="35" t="n"/>
      <c r="L2821" s="39">
        <f>IF(B2821="","",IFERROR(YEAR(B2821)*0+D2821*0+1,0))</f>
        <v/>
      </c>
      <c r="M2821" s="55">
        <f>IF(L2821&lt;&gt;1,"",IF(O2821&gt;0,IF(INDEX('分け方の表'!$O$4:$O$53,O2821)&lt;&gt;"",DATE(YEAR(INDEX('分け方の表'!$O$4:$O$53,O2821)),MONTH(INDEX('分け方の表'!$O$4:$O$53,O2821)),1),DATE(YEAR(B2821),MONTH(B2821),1)),DATE(YEAR(B2821),MONTH(B2821),1)))</f>
        <v/>
      </c>
      <c r="N2821" s="39">
        <f>IF(L2821&lt;&gt;1,"",IF(J2821="",0,IF(COUNTIFS($J$4:J2821,J2821)&gt;1,1,0)))</f>
        <v/>
      </c>
      <c r="O2821" s="39">
        <f>IF(L2821&lt;&gt;1,"",IF(J2821="",0,IFERROR(MATCH(J2821,'分け方の表'!$M$4:$M$53,0),0)))</f>
        <v/>
      </c>
      <c r="P2821" s="39">
        <f>IF(L2821&lt;&gt;1,"",IF(SUMPRODUCT((COUNTIFS(C2821,"*"&amp;'分け方の表'!$F$4:$F$23&amp;"*")&gt;0)*('分け方の表'!$F$4:$F$23&lt;&gt;"")*'分け方の表'!$I$4:$I$23)=0,99,1+COUNTIFS('分け方の表'!$I$4:$I$23,"&gt;"&amp;SUMPRODUCT((COUNTIFS(C2821,"*"&amp;'分け方の表'!$F$4:$F$23&amp;"*")&gt;0)*('分け方の表'!$F$4:$F$23&lt;&gt;"")*'分け方の表'!$I$4:$I$23))))</f>
        <v/>
      </c>
      <c r="Q2821" s="39">
        <f>IF(L2821&lt;&gt;1,"",IF(P2821&gt;=99,"",INDEX('分け方の表'!$G$4:$G$23,P2821)&amp;""))</f>
        <v/>
      </c>
      <c r="R2821" s="39">
        <f>IF(L2821&lt;&gt;1,"",IF((F2821="収入")*(G2821="給与")*(E2821&lt;&gt;"")*(COUNTIFS('分け方の表'!$J$4:$J$13,E2821)&gt;0),INDEX('分け方の表'!$K$4:$K$13,MATCH(E2821,'分け方の表'!$J$4:$J$13,0))&amp;"",IFERROR(INDEX('分け方の表'!$C$4:$C$103,MATCH(F2821&amp;"|"&amp;G2821,'分け方の表'!$D$4:$D$103,0))&amp;"",IFERROR(INDEX('分け方の表'!$C$4:$C$103,MATCH(F2821&amp;"|（ほか全部）",'分け方の表'!$D$4:$D$103,0))&amp;"","未分類"))))</f>
        <v/>
      </c>
      <c r="S2821" s="39">
        <f>IF(L2821&lt;&gt;1,"",IF(N2821=1,"",IF(IF(O2821&gt;0,INDEX('分け方の表'!$N$4:$N$53,O2821)&amp;"","")&lt;&gt;"",IF(INDEX('分け方の表'!$N$4:$N$53,O2821)="（数えない）","",INDEX('分け方の表'!$N$4:$N$53,O2821)&amp;""),IF(I2821&amp;""="1",IF((Q2821&lt;&gt;"")*(D2821&lt;0)*(IFERROR(INDEX('入力'!$E$30:$E$88,MATCH(Q2821,'入力'!$A$30:$A$88,0)),"")="貯める・増やす"),Q2821,""),IF(A2821&amp;""="0","",IF(Q2821&lt;&gt;"",Q2821,R2821))))))</f>
        <v/>
      </c>
      <c r="T2821" s="56">
        <f>IF(S2821="","",IF(IFERROR(INDEX('入力'!$E$30:$E$88,MATCH(S2821,'入力'!$A$30:$A$88,0)),"")="入るお金",D2821,-D2821))</f>
        <v/>
      </c>
      <c r="U2821" s="39">
        <f>IF(L2821="","",IF(L2821&lt;&gt;1,"見出しなど",IF(N2821=1,"重なり",IF(S2821="",IF(O2821&gt;0,"数えない（直した）",IF(I2821&amp;""="1","振替",IF(A2821&amp;""="0","計算対象外","数えない"))),IF(COUNTIFS('入力'!$A$30:$A$88,S2821)=0,"一覧にない費目",IF(O2821&gt;0,"直した",IF(S2821="未分類","未分類","OK")))))))</f>
        <v/>
      </c>
    </row>
    <row r="2822">
      <c r="A2822" s="40" t="n"/>
      <c r="B2822" s="34" t="n"/>
      <c r="C2822" s="35" t="n"/>
      <c r="D2822" s="36" t="n"/>
      <c r="E2822" s="35" t="n"/>
      <c r="F2822" s="35" t="n"/>
      <c r="G2822" s="35" t="n"/>
      <c r="H2822" s="35" t="n"/>
      <c r="I2822" s="40" t="n"/>
      <c r="J2822" s="35" t="n"/>
      <c r="L2822" s="39">
        <f>IF(B2822="","",IFERROR(YEAR(B2822)*0+D2822*0+1,0))</f>
        <v/>
      </c>
      <c r="M2822" s="55">
        <f>IF(L2822&lt;&gt;1,"",IF(O2822&gt;0,IF(INDEX('分け方の表'!$O$4:$O$53,O2822)&lt;&gt;"",DATE(YEAR(INDEX('分け方の表'!$O$4:$O$53,O2822)),MONTH(INDEX('分け方の表'!$O$4:$O$53,O2822)),1),DATE(YEAR(B2822),MONTH(B2822),1)),DATE(YEAR(B2822),MONTH(B2822),1)))</f>
        <v/>
      </c>
      <c r="N2822" s="39">
        <f>IF(L2822&lt;&gt;1,"",IF(J2822="",0,IF(COUNTIFS($J$4:J2822,J2822)&gt;1,1,0)))</f>
        <v/>
      </c>
      <c r="O2822" s="39">
        <f>IF(L2822&lt;&gt;1,"",IF(J2822="",0,IFERROR(MATCH(J2822,'分け方の表'!$M$4:$M$53,0),0)))</f>
        <v/>
      </c>
      <c r="P2822" s="39">
        <f>IF(L2822&lt;&gt;1,"",IF(SUMPRODUCT((COUNTIFS(C2822,"*"&amp;'分け方の表'!$F$4:$F$23&amp;"*")&gt;0)*('分け方の表'!$F$4:$F$23&lt;&gt;"")*'分け方の表'!$I$4:$I$23)=0,99,1+COUNTIFS('分け方の表'!$I$4:$I$23,"&gt;"&amp;SUMPRODUCT((COUNTIFS(C2822,"*"&amp;'分け方の表'!$F$4:$F$23&amp;"*")&gt;0)*('分け方の表'!$F$4:$F$23&lt;&gt;"")*'分け方の表'!$I$4:$I$23))))</f>
        <v/>
      </c>
      <c r="Q2822" s="39">
        <f>IF(L2822&lt;&gt;1,"",IF(P2822&gt;=99,"",INDEX('分け方の表'!$G$4:$G$23,P2822)&amp;""))</f>
        <v/>
      </c>
      <c r="R2822" s="39">
        <f>IF(L2822&lt;&gt;1,"",IF((F2822="収入")*(G2822="給与")*(E2822&lt;&gt;"")*(COUNTIFS('分け方の表'!$J$4:$J$13,E2822)&gt;0),INDEX('分け方の表'!$K$4:$K$13,MATCH(E2822,'分け方の表'!$J$4:$J$13,0))&amp;"",IFERROR(INDEX('分け方の表'!$C$4:$C$103,MATCH(F2822&amp;"|"&amp;G2822,'分け方の表'!$D$4:$D$103,0))&amp;"",IFERROR(INDEX('分け方の表'!$C$4:$C$103,MATCH(F2822&amp;"|（ほか全部）",'分け方の表'!$D$4:$D$103,0))&amp;"","未分類"))))</f>
        <v/>
      </c>
      <c r="S2822" s="39">
        <f>IF(L2822&lt;&gt;1,"",IF(N2822=1,"",IF(IF(O2822&gt;0,INDEX('分け方の表'!$N$4:$N$53,O2822)&amp;"","")&lt;&gt;"",IF(INDEX('分け方の表'!$N$4:$N$53,O2822)="（数えない）","",INDEX('分け方の表'!$N$4:$N$53,O2822)&amp;""),IF(I2822&amp;""="1",IF((Q2822&lt;&gt;"")*(D2822&lt;0)*(IFERROR(INDEX('入力'!$E$30:$E$88,MATCH(Q2822,'入力'!$A$30:$A$88,0)),"")="貯める・増やす"),Q2822,""),IF(A2822&amp;""="0","",IF(Q2822&lt;&gt;"",Q2822,R2822))))))</f>
        <v/>
      </c>
      <c r="T2822" s="56">
        <f>IF(S2822="","",IF(IFERROR(INDEX('入力'!$E$30:$E$88,MATCH(S2822,'入力'!$A$30:$A$88,0)),"")="入るお金",D2822,-D2822))</f>
        <v/>
      </c>
      <c r="U2822" s="39">
        <f>IF(L2822="","",IF(L2822&lt;&gt;1,"見出しなど",IF(N2822=1,"重なり",IF(S2822="",IF(O2822&gt;0,"数えない（直した）",IF(I2822&amp;""="1","振替",IF(A2822&amp;""="0","計算対象外","数えない"))),IF(COUNTIFS('入力'!$A$30:$A$88,S2822)=0,"一覧にない費目",IF(O2822&gt;0,"直した",IF(S2822="未分類","未分類","OK")))))))</f>
        <v/>
      </c>
    </row>
    <row r="2823">
      <c r="A2823" s="40" t="n"/>
      <c r="B2823" s="34" t="n"/>
      <c r="C2823" s="35" t="n"/>
      <c r="D2823" s="36" t="n"/>
      <c r="E2823" s="35" t="n"/>
      <c r="F2823" s="35" t="n"/>
      <c r="G2823" s="35" t="n"/>
      <c r="H2823" s="35" t="n"/>
      <c r="I2823" s="40" t="n"/>
      <c r="J2823" s="35" t="n"/>
      <c r="L2823" s="39">
        <f>IF(B2823="","",IFERROR(YEAR(B2823)*0+D2823*0+1,0))</f>
        <v/>
      </c>
      <c r="M2823" s="55">
        <f>IF(L2823&lt;&gt;1,"",IF(O2823&gt;0,IF(INDEX('分け方の表'!$O$4:$O$53,O2823)&lt;&gt;"",DATE(YEAR(INDEX('分け方の表'!$O$4:$O$53,O2823)),MONTH(INDEX('分け方の表'!$O$4:$O$53,O2823)),1),DATE(YEAR(B2823),MONTH(B2823),1)),DATE(YEAR(B2823),MONTH(B2823),1)))</f>
        <v/>
      </c>
      <c r="N2823" s="39">
        <f>IF(L2823&lt;&gt;1,"",IF(J2823="",0,IF(COUNTIFS($J$4:J2823,J2823)&gt;1,1,0)))</f>
        <v/>
      </c>
      <c r="O2823" s="39">
        <f>IF(L2823&lt;&gt;1,"",IF(J2823="",0,IFERROR(MATCH(J2823,'分け方の表'!$M$4:$M$53,0),0)))</f>
        <v/>
      </c>
      <c r="P2823" s="39">
        <f>IF(L2823&lt;&gt;1,"",IF(SUMPRODUCT((COUNTIFS(C2823,"*"&amp;'分け方の表'!$F$4:$F$23&amp;"*")&gt;0)*('分け方の表'!$F$4:$F$23&lt;&gt;"")*'分け方の表'!$I$4:$I$23)=0,99,1+COUNTIFS('分け方の表'!$I$4:$I$23,"&gt;"&amp;SUMPRODUCT((COUNTIFS(C2823,"*"&amp;'分け方の表'!$F$4:$F$23&amp;"*")&gt;0)*('分け方の表'!$F$4:$F$23&lt;&gt;"")*'分け方の表'!$I$4:$I$23))))</f>
        <v/>
      </c>
      <c r="Q2823" s="39">
        <f>IF(L2823&lt;&gt;1,"",IF(P2823&gt;=99,"",INDEX('分け方の表'!$G$4:$G$23,P2823)&amp;""))</f>
        <v/>
      </c>
      <c r="R2823" s="39">
        <f>IF(L2823&lt;&gt;1,"",IF((F2823="収入")*(G2823="給与")*(E2823&lt;&gt;"")*(COUNTIFS('分け方の表'!$J$4:$J$13,E2823)&gt;0),INDEX('分け方の表'!$K$4:$K$13,MATCH(E2823,'分け方の表'!$J$4:$J$13,0))&amp;"",IFERROR(INDEX('分け方の表'!$C$4:$C$103,MATCH(F2823&amp;"|"&amp;G2823,'分け方の表'!$D$4:$D$103,0))&amp;"",IFERROR(INDEX('分け方の表'!$C$4:$C$103,MATCH(F2823&amp;"|（ほか全部）",'分け方の表'!$D$4:$D$103,0))&amp;"","未分類"))))</f>
        <v/>
      </c>
      <c r="S2823" s="39">
        <f>IF(L2823&lt;&gt;1,"",IF(N2823=1,"",IF(IF(O2823&gt;0,INDEX('分け方の表'!$N$4:$N$53,O2823)&amp;"","")&lt;&gt;"",IF(INDEX('分け方の表'!$N$4:$N$53,O2823)="（数えない）","",INDEX('分け方の表'!$N$4:$N$53,O2823)&amp;""),IF(I2823&amp;""="1",IF((Q2823&lt;&gt;"")*(D2823&lt;0)*(IFERROR(INDEX('入力'!$E$30:$E$88,MATCH(Q2823,'入力'!$A$30:$A$88,0)),"")="貯める・増やす"),Q2823,""),IF(A2823&amp;""="0","",IF(Q2823&lt;&gt;"",Q2823,R2823))))))</f>
        <v/>
      </c>
      <c r="T2823" s="56">
        <f>IF(S2823="","",IF(IFERROR(INDEX('入力'!$E$30:$E$88,MATCH(S2823,'入力'!$A$30:$A$88,0)),"")="入るお金",D2823,-D2823))</f>
        <v/>
      </c>
      <c r="U2823" s="39">
        <f>IF(L2823="","",IF(L2823&lt;&gt;1,"見出しなど",IF(N2823=1,"重なり",IF(S2823="",IF(O2823&gt;0,"数えない（直した）",IF(I2823&amp;""="1","振替",IF(A2823&amp;""="0","計算対象外","数えない"))),IF(COUNTIFS('入力'!$A$30:$A$88,S2823)=0,"一覧にない費目",IF(O2823&gt;0,"直した",IF(S2823="未分類","未分類","OK")))))))</f>
        <v/>
      </c>
    </row>
    <row r="2824">
      <c r="A2824" s="40" t="n"/>
      <c r="B2824" s="34" t="n"/>
      <c r="C2824" s="35" t="n"/>
      <c r="D2824" s="36" t="n"/>
      <c r="E2824" s="35" t="n"/>
      <c r="F2824" s="35" t="n"/>
      <c r="G2824" s="35" t="n"/>
      <c r="H2824" s="35" t="n"/>
      <c r="I2824" s="40" t="n"/>
      <c r="J2824" s="35" t="n"/>
      <c r="L2824" s="39">
        <f>IF(B2824="","",IFERROR(YEAR(B2824)*0+D2824*0+1,0))</f>
        <v/>
      </c>
      <c r="M2824" s="55">
        <f>IF(L2824&lt;&gt;1,"",IF(O2824&gt;0,IF(INDEX('分け方の表'!$O$4:$O$53,O2824)&lt;&gt;"",DATE(YEAR(INDEX('分け方の表'!$O$4:$O$53,O2824)),MONTH(INDEX('分け方の表'!$O$4:$O$53,O2824)),1),DATE(YEAR(B2824),MONTH(B2824),1)),DATE(YEAR(B2824),MONTH(B2824),1)))</f>
        <v/>
      </c>
      <c r="N2824" s="39">
        <f>IF(L2824&lt;&gt;1,"",IF(J2824="",0,IF(COUNTIFS($J$4:J2824,J2824)&gt;1,1,0)))</f>
        <v/>
      </c>
      <c r="O2824" s="39">
        <f>IF(L2824&lt;&gt;1,"",IF(J2824="",0,IFERROR(MATCH(J2824,'分け方の表'!$M$4:$M$53,0),0)))</f>
        <v/>
      </c>
      <c r="P2824" s="39">
        <f>IF(L2824&lt;&gt;1,"",IF(SUMPRODUCT((COUNTIFS(C2824,"*"&amp;'分け方の表'!$F$4:$F$23&amp;"*")&gt;0)*('分け方の表'!$F$4:$F$23&lt;&gt;"")*'分け方の表'!$I$4:$I$23)=0,99,1+COUNTIFS('分け方の表'!$I$4:$I$23,"&gt;"&amp;SUMPRODUCT((COUNTIFS(C2824,"*"&amp;'分け方の表'!$F$4:$F$23&amp;"*")&gt;0)*('分け方の表'!$F$4:$F$23&lt;&gt;"")*'分け方の表'!$I$4:$I$23))))</f>
        <v/>
      </c>
      <c r="Q2824" s="39">
        <f>IF(L2824&lt;&gt;1,"",IF(P2824&gt;=99,"",INDEX('分け方の表'!$G$4:$G$23,P2824)&amp;""))</f>
        <v/>
      </c>
      <c r="R2824" s="39">
        <f>IF(L2824&lt;&gt;1,"",IF((F2824="収入")*(G2824="給与")*(E2824&lt;&gt;"")*(COUNTIFS('分け方の表'!$J$4:$J$13,E2824)&gt;0),INDEX('分け方の表'!$K$4:$K$13,MATCH(E2824,'分け方の表'!$J$4:$J$13,0))&amp;"",IFERROR(INDEX('分け方の表'!$C$4:$C$103,MATCH(F2824&amp;"|"&amp;G2824,'分け方の表'!$D$4:$D$103,0))&amp;"",IFERROR(INDEX('分け方の表'!$C$4:$C$103,MATCH(F2824&amp;"|（ほか全部）",'分け方の表'!$D$4:$D$103,0))&amp;"","未分類"))))</f>
        <v/>
      </c>
      <c r="S2824" s="39">
        <f>IF(L2824&lt;&gt;1,"",IF(N2824=1,"",IF(IF(O2824&gt;0,INDEX('分け方の表'!$N$4:$N$53,O2824)&amp;"","")&lt;&gt;"",IF(INDEX('分け方の表'!$N$4:$N$53,O2824)="（数えない）","",INDEX('分け方の表'!$N$4:$N$53,O2824)&amp;""),IF(I2824&amp;""="1",IF((Q2824&lt;&gt;"")*(D2824&lt;0)*(IFERROR(INDEX('入力'!$E$30:$E$88,MATCH(Q2824,'入力'!$A$30:$A$88,0)),"")="貯める・増やす"),Q2824,""),IF(A2824&amp;""="0","",IF(Q2824&lt;&gt;"",Q2824,R2824))))))</f>
        <v/>
      </c>
      <c r="T2824" s="56">
        <f>IF(S2824="","",IF(IFERROR(INDEX('入力'!$E$30:$E$88,MATCH(S2824,'入力'!$A$30:$A$88,0)),"")="入るお金",D2824,-D2824))</f>
        <v/>
      </c>
      <c r="U2824" s="39">
        <f>IF(L2824="","",IF(L2824&lt;&gt;1,"見出しなど",IF(N2824=1,"重なり",IF(S2824="",IF(O2824&gt;0,"数えない（直した）",IF(I2824&amp;""="1","振替",IF(A2824&amp;""="0","計算対象外","数えない"))),IF(COUNTIFS('入力'!$A$30:$A$88,S2824)=0,"一覧にない費目",IF(O2824&gt;0,"直した",IF(S2824="未分類","未分類","OK")))))))</f>
        <v/>
      </c>
    </row>
    <row r="2825">
      <c r="A2825" s="40" t="n"/>
      <c r="B2825" s="34" t="n"/>
      <c r="C2825" s="35" t="n"/>
      <c r="D2825" s="36" t="n"/>
      <c r="E2825" s="35" t="n"/>
      <c r="F2825" s="35" t="n"/>
      <c r="G2825" s="35" t="n"/>
      <c r="H2825" s="35" t="n"/>
      <c r="I2825" s="40" t="n"/>
      <c r="J2825" s="35" t="n"/>
      <c r="L2825" s="39">
        <f>IF(B2825="","",IFERROR(YEAR(B2825)*0+D2825*0+1,0))</f>
        <v/>
      </c>
      <c r="M2825" s="55">
        <f>IF(L2825&lt;&gt;1,"",IF(O2825&gt;0,IF(INDEX('分け方の表'!$O$4:$O$53,O2825)&lt;&gt;"",DATE(YEAR(INDEX('分け方の表'!$O$4:$O$53,O2825)),MONTH(INDEX('分け方の表'!$O$4:$O$53,O2825)),1),DATE(YEAR(B2825),MONTH(B2825),1)),DATE(YEAR(B2825),MONTH(B2825),1)))</f>
        <v/>
      </c>
      <c r="N2825" s="39">
        <f>IF(L2825&lt;&gt;1,"",IF(J2825="",0,IF(COUNTIFS($J$4:J2825,J2825)&gt;1,1,0)))</f>
        <v/>
      </c>
      <c r="O2825" s="39">
        <f>IF(L2825&lt;&gt;1,"",IF(J2825="",0,IFERROR(MATCH(J2825,'分け方の表'!$M$4:$M$53,0),0)))</f>
        <v/>
      </c>
      <c r="P2825" s="39">
        <f>IF(L2825&lt;&gt;1,"",IF(SUMPRODUCT((COUNTIFS(C2825,"*"&amp;'分け方の表'!$F$4:$F$23&amp;"*")&gt;0)*('分け方の表'!$F$4:$F$23&lt;&gt;"")*'分け方の表'!$I$4:$I$23)=0,99,1+COUNTIFS('分け方の表'!$I$4:$I$23,"&gt;"&amp;SUMPRODUCT((COUNTIFS(C2825,"*"&amp;'分け方の表'!$F$4:$F$23&amp;"*")&gt;0)*('分け方の表'!$F$4:$F$23&lt;&gt;"")*'分け方の表'!$I$4:$I$23))))</f>
        <v/>
      </c>
      <c r="Q2825" s="39">
        <f>IF(L2825&lt;&gt;1,"",IF(P2825&gt;=99,"",INDEX('分け方の表'!$G$4:$G$23,P2825)&amp;""))</f>
        <v/>
      </c>
      <c r="R2825" s="39">
        <f>IF(L2825&lt;&gt;1,"",IF((F2825="収入")*(G2825="給与")*(E2825&lt;&gt;"")*(COUNTIFS('分け方の表'!$J$4:$J$13,E2825)&gt;0),INDEX('分け方の表'!$K$4:$K$13,MATCH(E2825,'分け方の表'!$J$4:$J$13,0))&amp;"",IFERROR(INDEX('分け方の表'!$C$4:$C$103,MATCH(F2825&amp;"|"&amp;G2825,'分け方の表'!$D$4:$D$103,0))&amp;"",IFERROR(INDEX('分け方の表'!$C$4:$C$103,MATCH(F2825&amp;"|（ほか全部）",'分け方の表'!$D$4:$D$103,0))&amp;"","未分類"))))</f>
        <v/>
      </c>
      <c r="S2825" s="39">
        <f>IF(L2825&lt;&gt;1,"",IF(N2825=1,"",IF(IF(O2825&gt;0,INDEX('分け方の表'!$N$4:$N$53,O2825)&amp;"","")&lt;&gt;"",IF(INDEX('分け方の表'!$N$4:$N$53,O2825)="（数えない）","",INDEX('分け方の表'!$N$4:$N$53,O2825)&amp;""),IF(I2825&amp;""="1",IF((Q2825&lt;&gt;"")*(D2825&lt;0)*(IFERROR(INDEX('入力'!$E$30:$E$88,MATCH(Q2825,'入力'!$A$30:$A$88,0)),"")="貯める・増やす"),Q2825,""),IF(A2825&amp;""="0","",IF(Q2825&lt;&gt;"",Q2825,R2825))))))</f>
        <v/>
      </c>
      <c r="T2825" s="56">
        <f>IF(S2825="","",IF(IFERROR(INDEX('入力'!$E$30:$E$88,MATCH(S2825,'入力'!$A$30:$A$88,0)),"")="入るお金",D2825,-D2825))</f>
        <v/>
      </c>
      <c r="U2825" s="39">
        <f>IF(L2825="","",IF(L2825&lt;&gt;1,"見出しなど",IF(N2825=1,"重なり",IF(S2825="",IF(O2825&gt;0,"数えない（直した）",IF(I2825&amp;""="1","振替",IF(A2825&amp;""="0","計算対象外","数えない"))),IF(COUNTIFS('入力'!$A$30:$A$88,S2825)=0,"一覧にない費目",IF(O2825&gt;0,"直した",IF(S2825="未分類","未分類","OK")))))))</f>
        <v/>
      </c>
    </row>
    <row r="2826">
      <c r="A2826" s="40" t="n"/>
      <c r="B2826" s="34" t="n"/>
      <c r="C2826" s="35" t="n"/>
      <c r="D2826" s="36" t="n"/>
      <c r="E2826" s="35" t="n"/>
      <c r="F2826" s="35" t="n"/>
      <c r="G2826" s="35" t="n"/>
      <c r="H2826" s="35" t="n"/>
      <c r="I2826" s="40" t="n"/>
      <c r="J2826" s="35" t="n"/>
      <c r="L2826" s="39">
        <f>IF(B2826="","",IFERROR(YEAR(B2826)*0+D2826*0+1,0))</f>
        <v/>
      </c>
      <c r="M2826" s="55">
        <f>IF(L2826&lt;&gt;1,"",IF(O2826&gt;0,IF(INDEX('分け方の表'!$O$4:$O$53,O2826)&lt;&gt;"",DATE(YEAR(INDEX('分け方の表'!$O$4:$O$53,O2826)),MONTH(INDEX('分け方の表'!$O$4:$O$53,O2826)),1),DATE(YEAR(B2826),MONTH(B2826),1)),DATE(YEAR(B2826),MONTH(B2826),1)))</f>
        <v/>
      </c>
      <c r="N2826" s="39">
        <f>IF(L2826&lt;&gt;1,"",IF(J2826="",0,IF(COUNTIFS($J$4:J2826,J2826)&gt;1,1,0)))</f>
        <v/>
      </c>
      <c r="O2826" s="39">
        <f>IF(L2826&lt;&gt;1,"",IF(J2826="",0,IFERROR(MATCH(J2826,'分け方の表'!$M$4:$M$53,0),0)))</f>
        <v/>
      </c>
      <c r="P2826" s="39">
        <f>IF(L2826&lt;&gt;1,"",IF(SUMPRODUCT((COUNTIFS(C2826,"*"&amp;'分け方の表'!$F$4:$F$23&amp;"*")&gt;0)*('分け方の表'!$F$4:$F$23&lt;&gt;"")*'分け方の表'!$I$4:$I$23)=0,99,1+COUNTIFS('分け方の表'!$I$4:$I$23,"&gt;"&amp;SUMPRODUCT((COUNTIFS(C2826,"*"&amp;'分け方の表'!$F$4:$F$23&amp;"*")&gt;0)*('分け方の表'!$F$4:$F$23&lt;&gt;"")*'分け方の表'!$I$4:$I$23))))</f>
        <v/>
      </c>
      <c r="Q2826" s="39">
        <f>IF(L2826&lt;&gt;1,"",IF(P2826&gt;=99,"",INDEX('分け方の表'!$G$4:$G$23,P2826)&amp;""))</f>
        <v/>
      </c>
      <c r="R2826" s="39">
        <f>IF(L2826&lt;&gt;1,"",IF((F2826="収入")*(G2826="給与")*(E2826&lt;&gt;"")*(COUNTIFS('分け方の表'!$J$4:$J$13,E2826)&gt;0),INDEX('分け方の表'!$K$4:$K$13,MATCH(E2826,'分け方の表'!$J$4:$J$13,0))&amp;"",IFERROR(INDEX('分け方の表'!$C$4:$C$103,MATCH(F2826&amp;"|"&amp;G2826,'分け方の表'!$D$4:$D$103,0))&amp;"",IFERROR(INDEX('分け方の表'!$C$4:$C$103,MATCH(F2826&amp;"|（ほか全部）",'分け方の表'!$D$4:$D$103,0))&amp;"","未分類"))))</f>
        <v/>
      </c>
      <c r="S2826" s="39">
        <f>IF(L2826&lt;&gt;1,"",IF(N2826=1,"",IF(IF(O2826&gt;0,INDEX('分け方の表'!$N$4:$N$53,O2826)&amp;"","")&lt;&gt;"",IF(INDEX('分け方の表'!$N$4:$N$53,O2826)="（数えない）","",INDEX('分け方の表'!$N$4:$N$53,O2826)&amp;""),IF(I2826&amp;""="1",IF((Q2826&lt;&gt;"")*(D2826&lt;0)*(IFERROR(INDEX('入力'!$E$30:$E$88,MATCH(Q2826,'入力'!$A$30:$A$88,0)),"")="貯める・増やす"),Q2826,""),IF(A2826&amp;""="0","",IF(Q2826&lt;&gt;"",Q2826,R2826))))))</f>
        <v/>
      </c>
      <c r="T2826" s="56">
        <f>IF(S2826="","",IF(IFERROR(INDEX('入力'!$E$30:$E$88,MATCH(S2826,'入力'!$A$30:$A$88,0)),"")="入るお金",D2826,-D2826))</f>
        <v/>
      </c>
      <c r="U2826" s="39">
        <f>IF(L2826="","",IF(L2826&lt;&gt;1,"見出しなど",IF(N2826=1,"重なり",IF(S2826="",IF(O2826&gt;0,"数えない（直した）",IF(I2826&amp;""="1","振替",IF(A2826&amp;""="0","計算対象外","数えない"))),IF(COUNTIFS('入力'!$A$30:$A$88,S2826)=0,"一覧にない費目",IF(O2826&gt;0,"直した",IF(S2826="未分類","未分類","OK")))))))</f>
        <v/>
      </c>
    </row>
    <row r="2827">
      <c r="A2827" s="40" t="n"/>
      <c r="B2827" s="34" t="n"/>
      <c r="C2827" s="35" t="n"/>
      <c r="D2827" s="36" t="n"/>
      <c r="E2827" s="35" t="n"/>
      <c r="F2827" s="35" t="n"/>
      <c r="G2827" s="35" t="n"/>
      <c r="H2827" s="35" t="n"/>
      <c r="I2827" s="40" t="n"/>
      <c r="J2827" s="35" t="n"/>
      <c r="L2827" s="39">
        <f>IF(B2827="","",IFERROR(YEAR(B2827)*0+D2827*0+1,0))</f>
        <v/>
      </c>
      <c r="M2827" s="55">
        <f>IF(L2827&lt;&gt;1,"",IF(O2827&gt;0,IF(INDEX('分け方の表'!$O$4:$O$53,O2827)&lt;&gt;"",DATE(YEAR(INDEX('分け方の表'!$O$4:$O$53,O2827)),MONTH(INDEX('分け方の表'!$O$4:$O$53,O2827)),1),DATE(YEAR(B2827),MONTH(B2827),1)),DATE(YEAR(B2827),MONTH(B2827),1)))</f>
        <v/>
      </c>
      <c r="N2827" s="39">
        <f>IF(L2827&lt;&gt;1,"",IF(J2827="",0,IF(COUNTIFS($J$4:J2827,J2827)&gt;1,1,0)))</f>
        <v/>
      </c>
      <c r="O2827" s="39">
        <f>IF(L2827&lt;&gt;1,"",IF(J2827="",0,IFERROR(MATCH(J2827,'分け方の表'!$M$4:$M$53,0),0)))</f>
        <v/>
      </c>
      <c r="P2827" s="39">
        <f>IF(L2827&lt;&gt;1,"",IF(SUMPRODUCT((COUNTIFS(C2827,"*"&amp;'分け方の表'!$F$4:$F$23&amp;"*")&gt;0)*('分け方の表'!$F$4:$F$23&lt;&gt;"")*'分け方の表'!$I$4:$I$23)=0,99,1+COUNTIFS('分け方の表'!$I$4:$I$23,"&gt;"&amp;SUMPRODUCT((COUNTIFS(C2827,"*"&amp;'分け方の表'!$F$4:$F$23&amp;"*")&gt;0)*('分け方の表'!$F$4:$F$23&lt;&gt;"")*'分け方の表'!$I$4:$I$23))))</f>
        <v/>
      </c>
      <c r="Q2827" s="39">
        <f>IF(L2827&lt;&gt;1,"",IF(P2827&gt;=99,"",INDEX('分け方の表'!$G$4:$G$23,P2827)&amp;""))</f>
        <v/>
      </c>
      <c r="R2827" s="39">
        <f>IF(L2827&lt;&gt;1,"",IF((F2827="収入")*(G2827="給与")*(E2827&lt;&gt;"")*(COUNTIFS('分け方の表'!$J$4:$J$13,E2827)&gt;0),INDEX('分け方の表'!$K$4:$K$13,MATCH(E2827,'分け方の表'!$J$4:$J$13,0))&amp;"",IFERROR(INDEX('分け方の表'!$C$4:$C$103,MATCH(F2827&amp;"|"&amp;G2827,'分け方の表'!$D$4:$D$103,0))&amp;"",IFERROR(INDEX('分け方の表'!$C$4:$C$103,MATCH(F2827&amp;"|（ほか全部）",'分け方の表'!$D$4:$D$103,0))&amp;"","未分類"))))</f>
        <v/>
      </c>
      <c r="S2827" s="39">
        <f>IF(L2827&lt;&gt;1,"",IF(N2827=1,"",IF(IF(O2827&gt;0,INDEX('分け方の表'!$N$4:$N$53,O2827)&amp;"","")&lt;&gt;"",IF(INDEX('分け方の表'!$N$4:$N$53,O2827)="（数えない）","",INDEX('分け方の表'!$N$4:$N$53,O2827)&amp;""),IF(I2827&amp;""="1",IF((Q2827&lt;&gt;"")*(D2827&lt;0)*(IFERROR(INDEX('入力'!$E$30:$E$88,MATCH(Q2827,'入力'!$A$30:$A$88,0)),"")="貯める・増やす"),Q2827,""),IF(A2827&amp;""="0","",IF(Q2827&lt;&gt;"",Q2827,R2827))))))</f>
        <v/>
      </c>
      <c r="T2827" s="56">
        <f>IF(S2827="","",IF(IFERROR(INDEX('入力'!$E$30:$E$88,MATCH(S2827,'入力'!$A$30:$A$88,0)),"")="入るお金",D2827,-D2827))</f>
        <v/>
      </c>
      <c r="U2827" s="39">
        <f>IF(L2827="","",IF(L2827&lt;&gt;1,"見出しなど",IF(N2827=1,"重なり",IF(S2827="",IF(O2827&gt;0,"数えない（直した）",IF(I2827&amp;""="1","振替",IF(A2827&amp;""="0","計算対象外","数えない"))),IF(COUNTIFS('入力'!$A$30:$A$88,S2827)=0,"一覧にない費目",IF(O2827&gt;0,"直した",IF(S2827="未分類","未分類","OK")))))))</f>
        <v/>
      </c>
    </row>
    <row r="2828">
      <c r="A2828" s="40" t="n"/>
      <c r="B2828" s="34" t="n"/>
      <c r="C2828" s="35" t="n"/>
      <c r="D2828" s="36" t="n"/>
      <c r="E2828" s="35" t="n"/>
      <c r="F2828" s="35" t="n"/>
      <c r="G2828" s="35" t="n"/>
      <c r="H2828" s="35" t="n"/>
      <c r="I2828" s="40" t="n"/>
      <c r="J2828" s="35" t="n"/>
      <c r="L2828" s="39">
        <f>IF(B2828="","",IFERROR(YEAR(B2828)*0+D2828*0+1,0))</f>
        <v/>
      </c>
      <c r="M2828" s="55">
        <f>IF(L2828&lt;&gt;1,"",IF(O2828&gt;0,IF(INDEX('分け方の表'!$O$4:$O$53,O2828)&lt;&gt;"",DATE(YEAR(INDEX('分け方の表'!$O$4:$O$53,O2828)),MONTH(INDEX('分け方の表'!$O$4:$O$53,O2828)),1),DATE(YEAR(B2828),MONTH(B2828),1)),DATE(YEAR(B2828),MONTH(B2828),1)))</f>
        <v/>
      </c>
      <c r="N2828" s="39">
        <f>IF(L2828&lt;&gt;1,"",IF(J2828="",0,IF(COUNTIFS($J$4:J2828,J2828)&gt;1,1,0)))</f>
        <v/>
      </c>
      <c r="O2828" s="39">
        <f>IF(L2828&lt;&gt;1,"",IF(J2828="",0,IFERROR(MATCH(J2828,'分け方の表'!$M$4:$M$53,0),0)))</f>
        <v/>
      </c>
      <c r="P2828" s="39">
        <f>IF(L2828&lt;&gt;1,"",IF(SUMPRODUCT((COUNTIFS(C2828,"*"&amp;'分け方の表'!$F$4:$F$23&amp;"*")&gt;0)*('分け方の表'!$F$4:$F$23&lt;&gt;"")*'分け方の表'!$I$4:$I$23)=0,99,1+COUNTIFS('分け方の表'!$I$4:$I$23,"&gt;"&amp;SUMPRODUCT((COUNTIFS(C2828,"*"&amp;'分け方の表'!$F$4:$F$23&amp;"*")&gt;0)*('分け方の表'!$F$4:$F$23&lt;&gt;"")*'分け方の表'!$I$4:$I$23))))</f>
        <v/>
      </c>
      <c r="Q2828" s="39">
        <f>IF(L2828&lt;&gt;1,"",IF(P2828&gt;=99,"",INDEX('分け方の表'!$G$4:$G$23,P2828)&amp;""))</f>
        <v/>
      </c>
      <c r="R2828" s="39">
        <f>IF(L2828&lt;&gt;1,"",IF((F2828="収入")*(G2828="給与")*(E2828&lt;&gt;"")*(COUNTIFS('分け方の表'!$J$4:$J$13,E2828)&gt;0),INDEX('分け方の表'!$K$4:$K$13,MATCH(E2828,'分け方の表'!$J$4:$J$13,0))&amp;"",IFERROR(INDEX('分け方の表'!$C$4:$C$103,MATCH(F2828&amp;"|"&amp;G2828,'分け方の表'!$D$4:$D$103,0))&amp;"",IFERROR(INDEX('分け方の表'!$C$4:$C$103,MATCH(F2828&amp;"|（ほか全部）",'分け方の表'!$D$4:$D$103,0))&amp;"","未分類"))))</f>
        <v/>
      </c>
      <c r="S2828" s="39">
        <f>IF(L2828&lt;&gt;1,"",IF(N2828=1,"",IF(IF(O2828&gt;0,INDEX('分け方の表'!$N$4:$N$53,O2828)&amp;"","")&lt;&gt;"",IF(INDEX('分け方の表'!$N$4:$N$53,O2828)="（数えない）","",INDEX('分け方の表'!$N$4:$N$53,O2828)&amp;""),IF(I2828&amp;""="1",IF((Q2828&lt;&gt;"")*(D2828&lt;0)*(IFERROR(INDEX('入力'!$E$30:$E$88,MATCH(Q2828,'入力'!$A$30:$A$88,0)),"")="貯める・増やす"),Q2828,""),IF(A2828&amp;""="0","",IF(Q2828&lt;&gt;"",Q2828,R2828))))))</f>
        <v/>
      </c>
      <c r="T2828" s="56">
        <f>IF(S2828="","",IF(IFERROR(INDEX('入力'!$E$30:$E$88,MATCH(S2828,'入力'!$A$30:$A$88,0)),"")="入るお金",D2828,-D2828))</f>
        <v/>
      </c>
      <c r="U2828" s="39">
        <f>IF(L2828="","",IF(L2828&lt;&gt;1,"見出しなど",IF(N2828=1,"重なり",IF(S2828="",IF(O2828&gt;0,"数えない（直した）",IF(I2828&amp;""="1","振替",IF(A2828&amp;""="0","計算対象外","数えない"))),IF(COUNTIFS('入力'!$A$30:$A$88,S2828)=0,"一覧にない費目",IF(O2828&gt;0,"直した",IF(S2828="未分類","未分類","OK")))))))</f>
        <v/>
      </c>
    </row>
    <row r="2829">
      <c r="A2829" s="40" t="n"/>
      <c r="B2829" s="34" t="n"/>
      <c r="C2829" s="35" t="n"/>
      <c r="D2829" s="36" t="n"/>
      <c r="E2829" s="35" t="n"/>
      <c r="F2829" s="35" t="n"/>
      <c r="G2829" s="35" t="n"/>
      <c r="H2829" s="35" t="n"/>
      <c r="I2829" s="40" t="n"/>
      <c r="J2829" s="35" t="n"/>
      <c r="L2829" s="39">
        <f>IF(B2829="","",IFERROR(YEAR(B2829)*0+D2829*0+1,0))</f>
        <v/>
      </c>
      <c r="M2829" s="55">
        <f>IF(L2829&lt;&gt;1,"",IF(O2829&gt;0,IF(INDEX('分け方の表'!$O$4:$O$53,O2829)&lt;&gt;"",DATE(YEAR(INDEX('分け方の表'!$O$4:$O$53,O2829)),MONTH(INDEX('分け方の表'!$O$4:$O$53,O2829)),1),DATE(YEAR(B2829),MONTH(B2829),1)),DATE(YEAR(B2829),MONTH(B2829),1)))</f>
        <v/>
      </c>
      <c r="N2829" s="39">
        <f>IF(L2829&lt;&gt;1,"",IF(J2829="",0,IF(COUNTIFS($J$4:J2829,J2829)&gt;1,1,0)))</f>
        <v/>
      </c>
      <c r="O2829" s="39">
        <f>IF(L2829&lt;&gt;1,"",IF(J2829="",0,IFERROR(MATCH(J2829,'分け方の表'!$M$4:$M$53,0),0)))</f>
        <v/>
      </c>
      <c r="P2829" s="39">
        <f>IF(L2829&lt;&gt;1,"",IF(SUMPRODUCT((COUNTIFS(C2829,"*"&amp;'分け方の表'!$F$4:$F$23&amp;"*")&gt;0)*('分け方の表'!$F$4:$F$23&lt;&gt;"")*'分け方の表'!$I$4:$I$23)=0,99,1+COUNTIFS('分け方の表'!$I$4:$I$23,"&gt;"&amp;SUMPRODUCT((COUNTIFS(C2829,"*"&amp;'分け方の表'!$F$4:$F$23&amp;"*")&gt;0)*('分け方の表'!$F$4:$F$23&lt;&gt;"")*'分け方の表'!$I$4:$I$23))))</f>
        <v/>
      </c>
      <c r="Q2829" s="39">
        <f>IF(L2829&lt;&gt;1,"",IF(P2829&gt;=99,"",INDEX('分け方の表'!$G$4:$G$23,P2829)&amp;""))</f>
        <v/>
      </c>
      <c r="R2829" s="39">
        <f>IF(L2829&lt;&gt;1,"",IF((F2829="収入")*(G2829="給与")*(E2829&lt;&gt;"")*(COUNTIFS('分け方の表'!$J$4:$J$13,E2829)&gt;0),INDEX('分け方の表'!$K$4:$K$13,MATCH(E2829,'分け方の表'!$J$4:$J$13,0))&amp;"",IFERROR(INDEX('分け方の表'!$C$4:$C$103,MATCH(F2829&amp;"|"&amp;G2829,'分け方の表'!$D$4:$D$103,0))&amp;"",IFERROR(INDEX('分け方の表'!$C$4:$C$103,MATCH(F2829&amp;"|（ほか全部）",'分け方の表'!$D$4:$D$103,0))&amp;"","未分類"))))</f>
        <v/>
      </c>
      <c r="S2829" s="39">
        <f>IF(L2829&lt;&gt;1,"",IF(N2829=1,"",IF(IF(O2829&gt;0,INDEX('分け方の表'!$N$4:$N$53,O2829)&amp;"","")&lt;&gt;"",IF(INDEX('分け方の表'!$N$4:$N$53,O2829)="（数えない）","",INDEX('分け方の表'!$N$4:$N$53,O2829)&amp;""),IF(I2829&amp;""="1",IF((Q2829&lt;&gt;"")*(D2829&lt;0)*(IFERROR(INDEX('入力'!$E$30:$E$88,MATCH(Q2829,'入力'!$A$30:$A$88,0)),"")="貯める・増やす"),Q2829,""),IF(A2829&amp;""="0","",IF(Q2829&lt;&gt;"",Q2829,R2829))))))</f>
        <v/>
      </c>
      <c r="T2829" s="56">
        <f>IF(S2829="","",IF(IFERROR(INDEX('入力'!$E$30:$E$88,MATCH(S2829,'入力'!$A$30:$A$88,0)),"")="入るお金",D2829,-D2829))</f>
        <v/>
      </c>
      <c r="U2829" s="39">
        <f>IF(L2829="","",IF(L2829&lt;&gt;1,"見出しなど",IF(N2829=1,"重なり",IF(S2829="",IF(O2829&gt;0,"数えない（直した）",IF(I2829&amp;""="1","振替",IF(A2829&amp;""="0","計算対象外","数えない"))),IF(COUNTIFS('入力'!$A$30:$A$88,S2829)=0,"一覧にない費目",IF(O2829&gt;0,"直した",IF(S2829="未分類","未分類","OK")))))))</f>
        <v/>
      </c>
    </row>
    <row r="2830">
      <c r="A2830" s="40" t="n"/>
      <c r="B2830" s="34" t="n"/>
      <c r="C2830" s="35" t="n"/>
      <c r="D2830" s="36" t="n"/>
      <c r="E2830" s="35" t="n"/>
      <c r="F2830" s="35" t="n"/>
      <c r="G2830" s="35" t="n"/>
      <c r="H2830" s="35" t="n"/>
      <c r="I2830" s="40" t="n"/>
      <c r="J2830" s="35" t="n"/>
      <c r="L2830" s="39">
        <f>IF(B2830="","",IFERROR(YEAR(B2830)*0+D2830*0+1,0))</f>
        <v/>
      </c>
      <c r="M2830" s="55">
        <f>IF(L2830&lt;&gt;1,"",IF(O2830&gt;0,IF(INDEX('分け方の表'!$O$4:$O$53,O2830)&lt;&gt;"",DATE(YEAR(INDEX('分け方の表'!$O$4:$O$53,O2830)),MONTH(INDEX('分け方の表'!$O$4:$O$53,O2830)),1),DATE(YEAR(B2830),MONTH(B2830),1)),DATE(YEAR(B2830),MONTH(B2830),1)))</f>
        <v/>
      </c>
      <c r="N2830" s="39">
        <f>IF(L2830&lt;&gt;1,"",IF(J2830="",0,IF(COUNTIFS($J$4:J2830,J2830)&gt;1,1,0)))</f>
        <v/>
      </c>
      <c r="O2830" s="39">
        <f>IF(L2830&lt;&gt;1,"",IF(J2830="",0,IFERROR(MATCH(J2830,'分け方の表'!$M$4:$M$53,0),0)))</f>
        <v/>
      </c>
      <c r="P2830" s="39">
        <f>IF(L2830&lt;&gt;1,"",IF(SUMPRODUCT((COUNTIFS(C2830,"*"&amp;'分け方の表'!$F$4:$F$23&amp;"*")&gt;0)*('分け方の表'!$F$4:$F$23&lt;&gt;"")*'分け方の表'!$I$4:$I$23)=0,99,1+COUNTIFS('分け方の表'!$I$4:$I$23,"&gt;"&amp;SUMPRODUCT((COUNTIFS(C2830,"*"&amp;'分け方の表'!$F$4:$F$23&amp;"*")&gt;0)*('分け方の表'!$F$4:$F$23&lt;&gt;"")*'分け方の表'!$I$4:$I$23))))</f>
        <v/>
      </c>
      <c r="Q2830" s="39">
        <f>IF(L2830&lt;&gt;1,"",IF(P2830&gt;=99,"",INDEX('分け方の表'!$G$4:$G$23,P2830)&amp;""))</f>
        <v/>
      </c>
      <c r="R2830" s="39">
        <f>IF(L2830&lt;&gt;1,"",IF((F2830="収入")*(G2830="給与")*(E2830&lt;&gt;"")*(COUNTIFS('分け方の表'!$J$4:$J$13,E2830)&gt;0),INDEX('分け方の表'!$K$4:$K$13,MATCH(E2830,'分け方の表'!$J$4:$J$13,0))&amp;"",IFERROR(INDEX('分け方の表'!$C$4:$C$103,MATCH(F2830&amp;"|"&amp;G2830,'分け方の表'!$D$4:$D$103,0))&amp;"",IFERROR(INDEX('分け方の表'!$C$4:$C$103,MATCH(F2830&amp;"|（ほか全部）",'分け方の表'!$D$4:$D$103,0))&amp;"","未分類"))))</f>
        <v/>
      </c>
      <c r="S2830" s="39">
        <f>IF(L2830&lt;&gt;1,"",IF(N2830=1,"",IF(IF(O2830&gt;0,INDEX('分け方の表'!$N$4:$N$53,O2830)&amp;"","")&lt;&gt;"",IF(INDEX('分け方の表'!$N$4:$N$53,O2830)="（数えない）","",INDEX('分け方の表'!$N$4:$N$53,O2830)&amp;""),IF(I2830&amp;""="1",IF((Q2830&lt;&gt;"")*(D2830&lt;0)*(IFERROR(INDEX('入力'!$E$30:$E$88,MATCH(Q2830,'入力'!$A$30:$A$88,0)),"")="貯める・増やす"),Q2830,""),IF(A2830&amp;""="0","",IF(Q2830&lt;&gt;"",Q2830,R2830))))))</f>
        <v/>
      </c>
      <c r="T2830" s="56">
        <f>IF(S2830="","",IF(IFERROR(INDEX('入力'!$E$30:$E$88,MATCH(S2830,'入力'!$A$30:$A$88,0)),"")="入るお金",D2830,-D2830))</f>
        <v/>
      </c>
      <c r="U2830" s="39">
        <f>IF(L2830="","",IF(L2830&lt;&gt;1,"見出しなど",IF(N2830=1,"重なり",IF(S2830="",IF(O2830&gt;0,"数えない（直した）",IF(I2830&amp;""="1","振替",IF(A2830&amp;""="0","計算対象外","数えない"))),IF(COUNTIFS('入力'!$A$30:$A$88,S2830)=0,"一覧にない費目",IF(O2830&gt;0,"直した",IF(S2830="未分類","未分類","OK")))))))</f>
        <v/>
      </c>
    </row>
    <row r="2831">
      <c r="A2831" s="40" t="n"/>
      <c r="B2831" s="34" t="n"/>
      <c r="C2831" s="35" t="n"/>
      <c r="D2831" s="36" t="n"/>
      <c r="E2831" s="35" t="n"/>
      <c r="F2831" s="35" t="n"/>
      <c r="G2831" s="35" t="n"/>
      <c r="H2831" s="35" t="n"/>
      <c r="I2831" s="40" t="n"/>
      <c r="J2831" s="35" t="n"/>
      <c r="L2831" s="39">
        <f>IF(B2831="","",IFERROR(YEAR(B2831)*0+D2831*0+1,0))</f>
        <v/>
      </c>
      <c r="M2831" s="55">
        <f>IF(L2831&lt;&gt;1,"",IF(O2831&gt;0,IF(INDEX('分け方の表'!$O$4:$O$53,O2831)&lt;&gt;"",DATE(YEAR(INDEX('分け方の表'!$O$4:$O$53,O2831)),MONTH(INDEX('分け方の表'!$O$4:$O$53,O2831)),1),DATE(YEAR(B2831),MONTH(B2831),1)),DATE(YEAR(B2831),MONTH(B2831),1)))</f>
        <v/>
      </c>
      <c r="N2831" s="39">
        <f>IF(L2831&lt;&gt;1,"",IF(J2831="",0,IF(COUNTIFS($J$4:J2831,J2831)&gt;1,1,0)))</f>
        <v/>
      </c>
      <c r="O2831" s="39">
        <f>IF(L2831&lt;&gt;1,"",IF(J2831="",0,IFERROR(MATCH(J2831,'分け方の表'!$M$4:$M$53,0),0)))</f>
        <v/>
      </c>
      <c r="P2831" s="39">
        <f>IF(L2831&lt;&gt;1,"",IF(SUMPRODUCT((COUNTIFS(C2831,"*"&amp;'分け方の表'!$F$4:$F$23&amp;"*")&gt;0)*('分け方の表'!$F$4:$F$23&lt;&gt;"")*'分け方の表'!$I$4:$I$23)=0,99,1+COUNTIFS('分け方の表'!$I$4:$I$23,"&gt;"&amp;SUMPRODUCT((COUNTIFS(C2831,"*"&amp;'分け方の表'!$F$4:$F$23&amp;"*")&gt;0)*('分け方の表'!$F$4:$F$23&lt;&gt;"")*'分け方の表'!$I$4:$I$23))))</f>
        <v/>
      </c>
      <c r="Q2831" s="39">
        <f>IF(L2831&lt;&gt;1,"",IF(P2831&gt;=99,"",INDEX('分け方の表'!$G$4:$G$23,P2831)&amp;""))</f>
        <v/>
      </c>
      <c r="R2831" s="39">
        <f>IF(L2831&lt;&gt;1,"",IF((F2831="収入")*(G2831="給与")*(E2831&lt;&gt;"")*(COUNTIFS('分け方の表'!$J$4:$J$13,E2831)&gt;0),INDEX('分け方の表'!$K$4:$K$13,MATCH(E2831,'分け方の表'!$J$4:$J$13,0))&amp;"",IFERROR(INDEX('分け方の表'!$C$4:$C$103,MATCH(F2831&amp;"|"&amp;G2831,'分け方の表'!$D$4:$D$103,0))&amp;"",IFERROR(INDEX('分け方の表'!$C$4:$C$103,MATCH(F2831&amp;"|（ほか全部）",'分け方の表'!$D$4:$D$103,0))&amp;"","未分類"))))</f>
        <v/>
      </c>
      <c r="S2831" s="39">
        <f>IF(L2831&lt;&gt;1,"",IF(N2831=1,"",IF(IF(O2831&gt;0,INDEX('分け方の表'!$N$4:$N$53,O2831)&amp;"","")&lt;&gt;"",IF(INDEX('分け方の表'!$N$4:$N$53,O2831)="（数えない）","",INDEX('分け方の表'!$N$4:$N$53,O2831)&amp;""),IF(I2831&amp;""="1",IF((Q2831&lt;&gt;"")*(D2831&lt;0)*(IFERROR(INDEX('入力'!$E$30:$E$88,MATCH(Q2831,'入力'!$A$30:$A$88,0)),"")="貯める・増やす"),Q2831,""),IF(A2831&amp;""="0","",IF(Q2831&lt;&gt;"",Q2831,R2831))))))</f>
        <v/>
      </c>
      <c r="T2831" s="56">
        <f>IF(S2831="","",IF(IFERROR(INDEX('入力'!$E$30:$E$88,MATCH(S2831,'入力'!$A$30:$A$88,0)),"")="入るお金",D2831,-D2831))</f>
        <v/>
      </c>
      <c r="U2831" s="39">
        <f>IF(L2831="","",IF(L2831&lt;&gt;1,"見出しなど",IF(N2831=1,"重なり",IF(S2831="",IF(O2831&gt;0,"数えない（直した）",IF(I2831&amp;""="1","振替",IF(A2831&amp;""="0","計算対象外","数えない"))),IF(COUNTIFS('入力'!$A$30:$A$88,S2831)=0,"一覧にない費目",IF(O2831&gt;0,"直した",IF(S2831="未分類","未分類","OK")))))))</f>
        <v/>
      </c>
    </row>
    <row r="2832">
      <c r="A2832" s="40" t="n"/>
      <c r="B2832" s="34" t="n"/>
      <c r="C2832" s="35" t="n"/>
      <c r="D2832" s="36" t="n"/>
      <c r="E2832" s="35" t="n"/>
      <c r="F2832" s="35" t="n"/>
      <c r="G2832" s="35" t="n"/>
      <c r="H2832" s="35" t="n"/>
      <c r="I2832" s="40" t="n"/>
      <c r="J2832" s="35" t="n"/>
      <c r="L2832" s="39">
        <f>IF(B2832="","",IFERROR(YEAR(B2832)*0+D2832*0+1,0))</f>
        <v/>
      </c>
      <c r="M2832" s="55">
        <f>IF(L2832&lt;&gt;1,"",IF(O2832&gt;0,IF(INDEX('分け方の表'!$O$4:$O$53,O2832)&lt;&gt;"",DATE(YEAR(INDEX('分け方の表'!$O$4:$O$53,O2832)),MONTH(INDEX('分け方の表'!$O$4:$O$53,O2832)),1),DATE(YEAR(B2832),MONTH(B2832),1)),DATE(YEAR(B2832),MONTH(B2832),1)))</f>
        <v/>
      </c>
      <c r="N2832" s="39">
        <f>IF(L2832&lt;&gt;1,"",IF(J2832="",0,IF(COUNTIFS($J$4:J2832,J2832)&gt;1,1,0)))</f>
        <v/>
      </c>
      <c r="O2832" s="39">
        <f>IF(L2832&lt;&gt;1,"",IF(J2832="",0,IFERROR(MATCH(J2832,'分け方の表'!$M$4:$M$53,0),0)))</f>
        <v/>
      </c>
      <c r="P2832" s="39">
        <f>IF(L2832&lt;&gt;1,"",IF(SUMPRODUCT((COUNTIFS(C2832,"*"&amp;'分け方の表'!$F$4:$F$23&amp;"*")&gt;0)*('分け方の表'!$F$4:$F$23&lt;&gt;"")*'分け方の表'!$I$4:$I$23)=0,99,1+COUNTIFS('分け方の表'!$I$4:$I$23,"&gt;"&amp;SUMPRODUCT((COUNTIFS(C2832,"*"&amp;'分け方の表'!$F$4:$F$23&amp;"*")&gt;0)*('分け方の表'!$F$4:$F$23&lt;&gt;"")*'分け方の表'!$I$4:$I$23))))</f>
        <v/>
      </c>
      <c r="Q2832" s="39">
        <f>IF(L2832&lt;&gt;1,"",IF(P2832&gt;=99,"",INDEX('分け方の表'!$G$4:$G$23,P2832)&amp;""))</f>
        <v/>
      </c>
      <c r="R2832" s="39">
        <f>IF(L2832&lt;&gt;1,"",IF((F2832="収入")*(G2832="給与")*(E2832&lt;&gt;"")*(COUNTIFS('分け方の表'!$J$4:$J$13,E2832)&gt;0),INDEX('分け方の表'!$K$4:$K$13,MATCH(E2832,'分け方の表'!$J$4:$J$13,0))&amp;"",IFERROR(INDEX('分け方の表'!$C$4:$C$103,MATCH(F2832&amp;"|"&amp;G2832,'分け方の表'!$D$4:$D$103,0))&amp;"",IFERROR(INDEX('分け方の表'!$C$4:$C$103,MATCH(F2832&amp;"|（ほか全部）",'分け方の表'!$D$4:$D$103,0))&amp;"","未分類"))))</f>
        <v/>
      </c>
      <c r="S2832" s="39">
        <f>IF(L2832&lt;&gt;1,"",IF(N2832=1,"",IF(IF(O2832&gt;0,INDEX('分け方の表'!$N$4:$N$53,O2832)&amp;"","")&lt;&gt;"",IF(INDEX('分け方の表'!$N$4:$N$53,O2832)="（数えない）","",INDEX('分け方の表'!$N$4:$N$53,O2832)&amp;""),IF(I2832&amp;""="1",IF((Q2832&lt;&gt;"")*(D2832&lt;0)*(IFERROR(INDEX('入力'!$E$30:$E$88,MATCH(Q2832,'入力'!$A$30:$A$88,0)),"")="貯める・増やす"),Q2832,""),IF(A2832&amp;""="0","",IF(Q2832&lt;&gt;"",Q2832,R2832))))))</f>
        <v/>
      </c>
      <c r="T2832" s="56">
        <f>IF(S2832="","",IF(IFERROR(INDEX('入力'!$E$30:$E$88,MATCH(S2832,'入力'!$A$30:$A$88,0)),"")="入るお金",D2832,-D2832))</f>
        <v/>
      </c>
      <c r="U2832" s="39">
        <f>IF(L2832="","",IF(L2832&lt;&gt;1,"見出しなど",IF(N2832=1,"重なり",IF(S2832="",IF(O2832&gt;0,"数えない（直した）",IF(I2832&amp;""="1","振替",IF(A2832&amp;""="0","計算対象外","数えない"))),IF(COUNTIFS('入力'!$A$30:$A$88,S2832)=0,"一覧にない費目",IF(O2832&gt;0,"直した",IF(S2832="未分類","未分類","OK")))))))</f>
        <v/>
      </c>
    </row>
    <row r="2833">
      <c r="A2833" s="40" t="n"/>
      <c r="B2833" s="34" t="n"/>
      <c r="C2833" s="35" t="n"/>
      <c r="D2833" s="36" t="n"/>
      <c r="E2833" s="35" t="n"/>
      <c r="F2833" s="35" t="n"/>
      <c r="G2833" s="35" t="n"/>
      <c r="H2833" s="35" t="n"/>
      <c r="I2833" s="40" t="n"/>
      <c r="J2833" s="35" t="n"/>
      <c r="L2833" s="39">
        <f>IF(B2833="","",IFERROR(YEAR(B2833)*0+D2833*0+1,0))</f>
        <v/>
      </c>
      <c r="M2833" s="55">
        <f>IF(L2833&lt;&gt;1,"",IF(O2833&gt;0,IF(INDEX('分け方の表'!$O$4:$O$53,O2833)&lt;&gt;"",DATE(YEAR(INDEX('分け方の表'!$O$4:$O$53,O2833)),MONTH(INDEX('分け方の表'!$O$4:$O$53,O2833)),1),DATE(YEAR(B2833),MONTH(B2833),1)),DATE(YEAR(B2833),MONTH(B2833),1)))</f>
        <v/>
      </c>
      <c r="N2833" s="39">
        <f>IF(L2833&lt;&gt;1,"",IF(J2833="",0,IF(COUNTIFS($J$4:J2833,J2833)&gt;1,1,0)))</f>
        <v/>
      </c>
      <c r="O2833" s="39">
        <f>IF(L2833&lt;&gt;1,"",IF(J2833="",0,IFERROR(MATCH(J2833,'分け方の表'!$M$4:$M$53,0),0)))</f>
        <v/>
      </c>
      <c r="P2833" s="39">
        <f>IF(L2833&lt;&gt;1,"",IF(SUMPRODUCT((COUNTIFS(C2833,"*"&amp;'分け方の表'!$F$4:$F$23&amp;"*")&gt;0)*('分け方の表'!$F$4:$F$23&lt;&gt;"")*'分け方の表'!$I$4:$I$23)=0,99,1+COUNTIFS('分け方の表'!$I$4:$I$23,"&gt;"&amp;SUMPRODUCT((COUNTIFS(C2833,"*"&amp;'分け方の表'!$F$4:$F$23&amp;"*")&gt;0)*('分け方の表'!$F$4:$F$23&lt;&gt;"")*'分け方の表'!$I$4:$I$23))))</f>
        <v/>
      </c>
      <c r="Q2833" s="39">
        <f>IF(L2833&lt;&gt;1,"",IF(P2833&gt;=99,"",INDEX('分け方の表'!$G$4:$G$23,P2833)&amp;""))</f>
        <v/>
      </c>
      <c r="R2833" s="39">
        <f>IF(L2833&lt;&gt;1,"",IF((F2833="収入")*(G2833="給与")*(E2833&lt;&gt;"")*(COUNTIFS('分け方の表'!$J$4:$J$13,E2833)&gt;0),INDEX('分け方の表'!$K$4:$K$13,MATCH(E2833,'分け方の表'!$J$4:$J$13,0))&amp;"",IFERROR(INDEX('分け方の表'!$C$4:$C$103,MATCH(F2833&amp;"|"&amp;G2833,'分け方の表'!$D$4:$D$103,0))&amp;"",IFERROR(INDEX('分け方の表'!$C$4:$C$103,MATCH(F2833&amp;"|（ほか全部）",'分け方の表'!$D$4:$D$103,0))&amp;"","未分類"))))</f>
        <v/>
      </c>
      <c r="S2833" s="39">
        <f>IF(L2833&lt;&gt;1,"",IF(N2833=1,"",IF(IF(O2833&gt;0,INDEX('分け方の表'!$N$4:$N$53,O2833)&amp;"","")&lt;&gt;"",IF(INDEX('分け方の表'!$N$4:$N$53,O2833)="（数えない）","",INDEX('分け方の表'!$N$4:$N$53,O2833)&amp;""),IF(I2833&amp;""="1",IF((Q2833&lt;&gt;"")*(D2833&lt;0)*(IFERROR(INDEX('入力'!$E$30:$E$88,MATCH(Q2833,'入力'!$A$30:$A$88,0)),"")="貯める・増やす"),Q2833,""),IF(A2833&amp;""="0","",IF(Q2833&lt;&gt;"",Q2833,R2833))))))</f>
        <v/>
      </c>
      <c r="T2833" s="56">
        <f>IF(S2833="","",IF(IFERROR(INDEX('入力'!$E$30:$E$88,MATCH(S2833,'入力'!$A$30:$A$88,0)),"")="入るお金",D2833,-D2833))</f>
        <v/>
      </c>
      <c r="U2833" s="39">
        <f>IF(L2833="","",IF(L2833&lt;&gt;1,"見出しなど",IF(N2833=1,"重なり",IF(S2833="",IF(O2833&gt;0,"数えない（直した）",IF(I2833&amp;""="1","振替",IF(A2833&amp;""="0","計算対象外","数えない"))),IF(COUNTIFS('入力'!$A$30:$A$88,S2833)=0,"一覧にない費目",IF(O2833&gt;0,"直した",IF(S2833="未分類","未分類","OK")))))))</f>
        <v/>
      </c>
    </row>
    <row r="2834">
      <c r="A2834" s="40" t="n"/>
      <c r="B2834" s="34" t="n"/>
      <c r="C2834" s="35" t="n"/>
      <c r="D2834" s="36" t="n"/>
      <c r="E2834" s="35" t="n"/>
      <c r="F2834" s="35" t="n"/>
      <c r="G2834" s="35" t="n"/>
      <c r="H2834" s="35" t="n"/>
      <c r="I2834" s="40" t="n"/>
      <c r="J2834" s="35" t="n"/>
      <c r="L2834" s="39">
        <f>IF(B2834="","",IFERROR(YEAR(B2834)*0+D2834*0+1,0))</f>
        <v/>
      </c>
      <c r="M2834" s="55">
        <f>IF(L2834&lt;&gt;1,"",IF(O2834&gt;0,IF(INDEX('分け方の表'!$O$4:$O$53,O2834)&lt;&gt;"",DATE(YEAR(INDEX('分け方の表'!$O$4:$O$53,O2834)),MONTH(INDEX('分け方の表'!$O$4:$O$53,O2834)),1),DATE(YEAR(B2834),MONTH(B2834),1)),DATE(YEAR(B2834),MONTH(B2834),1)))</f>
        <v/>
      </c>
      <c r="N2834" s="39">
        <f>IF(L2834&lt;&gt;1,"",IF(J2834="",0,IF(COUNTIFS($J$4:J2834,J2834)&gt;1,1,0)))</f>
        <v/>
      </c>
      <c r="O2834" s="39">
        <f>IF(L2834&lt;&gt;1,"",IF(J2834="",0,IFERROR(MATCH(J2834,'分け方の表'!$M$4:$M$53,0),0)))</f>
        <v/>
      </c>
      <c r="P2834" s="39">
        <f>IF(L2834&lt;&gt;1,"",IF(SUMPRODUCT((COUNTIFS(C2834,"*"&amp;'分け方の表'!$F$4:$F$23&amp;"*")&gt;0)*('分け方の表'!$F$4:$F$23&lt;&gt;"")*'分け方の表'!$I$4:$I$23)=0,99,1+COUNTIFS('分け方の表'!$I$4:$I$23,"&gt;"&amp;SUMPRODUCT((COUNTIFS(C2834,"*"&amp;'分け方の表'!$F$4:$F$23&amp;"*")&gt;0)*('分け方の表'!$F$4:$F$23&lt;&gt;"")*'分け方の表'!$I$4:$I$23))))</f>
        <v/>
      </c>
      <c r="Q2834" s="39">
        <f>IF(L2834&lt;&gt;1,"",IF(P2834&gt;=99,"",INDEX('分け方の表'!$G$4:$G$23,P2834)&amp;""))</f>
        <v/>
      </c>
      <c r="R2834" s="39">
        <f>IF(L2834&lt;&gt;1,"",IF((F2834="収入")*(G2834="給与")*(E2834&lt;&gt;"")*(COUNTIFS('分け方の表'!$J$4:$J$13,E2834)&gt;0),INDEX('分け方の表'!$K$4:$K$13,MATCH(E2834,'分け方の表'!$J$4:$J$13,0))&amp;"",IFERROR(INDEX('分け方の表'!$C$4:$C$103,MATCH(F2834&amp;"|"&amp;G2834,'分け方の表'!$D$4:$D$103,0))&amp;"",IFERROR(INDEX('分け方の表'!$C$4:$C$103,MATCH(F2834&amp;"|（ほか全部）",'分け方の表'!$D$4:$D$103,0))&amp;"","未分類"))))</f>
        <v/>
      </c>
      <c r="S2834" s="39">
        <f>IF(L2834&lt;&gt;1,"",IF(N2834=1,"",IF(IF(O2834&gt;0,INDEX('分け方の表'!$N$4:$N$53,O2834)&amp;"","")&lt;&gt;"",IF(INDEX('分け方の表'!$N$4:$N$53,O2834)="（数えない）","",INDEX('分け方の表'!$N$4:$N$53,O2834)&amp;""),IF(I2834&amp;""="1",IF((Q2834&lt;&gt;"")*(D2834&lt;0)*(IFERROR(INDEX('入力'!$E$30:$E$88,MATCH(Q2834,'入力'!$A$30:$A$88,0)),"")="貯める・増やす"),Q2834,""),IF(A2834&amp;""="0","",IF(Q2834&lt;&gt;"",Q2834,R2834))))))</f>
        <v/>
      </c>
      <c r="T2834" s="56">
        <f>IF(S2834="","",IF(IFERROR(INDEX('入力'!$E$30:$E$88,MATCH(S2834,'入力'!$A$30:$A$88,0)),"")="入るお金",D2834,-D2834))</f>
        <v/>
      </c>
      <c r="U2834" s="39">
        <f>IF(L2834="","",IF(L2834&lt;&gt;1,"見出しなど",IF(N2834=1,"重なり",IF(S2834="",IF(O2834&gt;0,"数えない（直した）",IF(I2834&amp;""="1","振替",IF(A2834&amp;""="0","計算対象外","数えない"))),IF(COUNTIFS('入力'!$A$30:$A$88,S2834)=0,"一覧にない費目",IF(O2834&gt;0,"直した",IF(S2834="未分類","未分類","OK")))))))</f>
        <v/>
      </c>
    </row>
    <row r="2835">
      <c r="A2835" s="40" t="n"/>
      <c r="B2835" s="34" t="n"/>
      <c r="C2835" s="35" t="n"/>
      <c r="D2835" s="36" t="n"/>
      <c r="E2835" s="35" t="n"/>
      <c r="F2835" s="35" t="n"/>
      <c r="G2835" s="35" t="n"/>
      <c r="H2835" s="35" t="n"/>
      <c r="I2835" s="40" t="n"/>
      <c r="J2835" s="35" t="n"/>
      <c r="L2835" s="39">
        <f>IF(B2835="","",IFERROR(YEAR(B2835)*0+D2835*0+1,0))</f>
        <v/>
      </c>
      <c r="M2835" s="55">
        <f>IF(L2835&lt;&gt;1,"",IF(O2835&gt;0,IF(INDEX('分け方の表'!$O$4:$O$53,O2835)&lt;&gt;"",DATE(YEAR(INDEX('分け方の表'!$O$4:$O$53,O2835)),MONTH(INDEX('分け方の表'!$O$4:$O$53,O2835)),1),DATE(YEAR(B2835),MONTH(B2835),1)),DATE(YEAR(B2835),MONTH(B2835),1)))</f>
        <v/>
      </c>
      <c r="N2835" s="39">
        <f>IF(L2835&lt;&gt;1,"",IF(J2835="",0,IF(COUNTIFS($J$4:J2835,J2835)&gt;1,1,0)))</f>
        <v/>
      </c>
      <c r="O2835" s="39">
        <f>IF(L2835&lt;&gt;1,"",IF(J2835="",0,IFERROR(MATCH(J2835,'分け方の表'!$M$4:$M$53,0),0)))</f>
        <v/>
      </c>
      <c r="P2835" s="39">
        <f>IF(L2835&lt;&gt;1,"",IF(SUMPRODUCT((COUNTIFS(C2835,"*"&amp;'分け方の表'!$F$4:$F$23&amp;"*")&gt;0)*('分け方の表'!$F$4:$F$23&lt;&gt;"")*'分け方の表'!$I$4:$I$23)=0,99,1+COUNTIFS('分け方の表'!$I$4:$I$23,"&gt;"&amp;SUMPRODUCT((COUNTIFS(C2835,"*"&amp;'分け方の表'!$F$4:$F$23&amp;"*")&gt;0)*('分け方の表'!$F$4:$F$23&lt;&gt;"")*'分け方の表'!$I$4:$I$23))))</f>
        <v/>
      </c>
      <c r="Q2835" s="39">
        <f>IF(L2835&lt;&gt;1,"",IF(P2835&gt;=99,"",INDEX('分け方の表'!$G$4:$G$23,P2835)&amp;""))</f>
        <v/>
      </c>
      <c r="R2835" s="39">
        <f>IF(L2835&lt;&gt;1,"",IF((F2835="収入")*(G2835="給与")*(E2835&lt;&gt;"")*(COUNTIFS('分け方の表'!$J$4:$J$13,E2835)&gt;0),INDEX('分け方の表'!$K$4:$K$13,MATCH(E2835,'分け方の表'!$J$4:$J$13,0))&amp;"",IFERROR(INDEX('分け方の表'!$C$4:$C$103,MATCH(F2835&amp;"|"&amp;G2835,'分け方の表'!$D$4:$D$103,0))&amp;"",IFERROR(INDEX('分け方の表'!$C$4:$C$103,MATCH(F2835&amp;"|（ほか全部）",'分け方の表'!$D$4:$D$103,0))&amp;"","未分類"))))</f>
        <v/>
      </c>
      <c r="S2835" s="39">
        <f>IF(L2835&lt;&gt;1,"",IF(N2835=1,"",IF(IF(O2835&gt;0,INDEX('分け方の表'!$N$4:$N$53,O2835)&amp;"","")&lt;&gt;"",IF(INDEX('分け方の表'!$N$4:$N$53,O2835)="（数えない）","",INDEX('分け方の表'!$N$4:$N$53,O2835)&amp;""),IF(I2835&amp;""="1",IF((Q2835&lt;&gt;"")*(D2835&lt;0)*(IFERROR(INDEX('入力'!$E$30:$E$88,MATCH(Q2835,'入力'!$A$30:$A$88,0)),"")="貯める・増やす"),Q2835,""),IF(A2835&amp;""="0","",IF(Q2835&lt;&gt;"",Q2835,R2835))))))</f>
        <v/>
      </c>
      <c r="T2835" s="56">
        <f>IF(S2835="","",IF(IFERROR(INDEX('入力'!$E$30:$E$88,MATCH(S2835,'入力'!$A$30:$A$88,0)),"")="入るお金",D2835,-D2835))</f>
        <v/>
      </c>
      <c r="U2835" s="39">
        <f>IF(L2835="","",IF(L2835&lt;&gt;1,"見出しなど",IF(N2835=1,"重なり",IF(S2835="",IF(O2835&gt;0,"数えない（直した）",IF(I2835&amp;""="1","振替",IF(A2835&amp;""="0","計算対象外","数えない"))),IF(COUNTIFS('入力'!$A$30:$A$88,S2835)=0,"一覧にない費目",IF(O2835&gt;0,"直した",IF(S2835="未分類","未分類","OK")))))))</f>
        <v/>
      </c>
    </row>
    <row r="2836">
      <c r="A2836" s="40" t="n"/>
      <c r="B2836" s="34" t="n"/>
      <c r="C2836" s="35" t="n"/>
      <c r="D2836" s="36" t="n"/>
      <c r="E2836" s="35" t="n"/>
      <c r="F2836" s="35" t="n"/>
      <c r="G2836" s="35" t="n"/>
      <c r="H2836" s="35" t="n"/>
      <c r="I2836" s="40" t="n"/>
      <c r="J2836" s="35" t="n"/>
      <c r="L2836" s="39">
        <f>IF(B2836="","",IFERROR(YEAR(B2836)*0+D2836*0+1,0))</f>
        <v/>
      </c>
      <c r="M2836" s="55">
        <f>IF(L2836&lt;&gt;1,"",IF(O2836&gt;0,IF(INDEX('分け方の表'!$O$4:$O$53,O2836)&lt;&gt;"",DATE(YEAR(INDEX('分け方の表'!$O$4:$O$53,O2836)),MONTH(INDEX('分け方の表'!$O$4:$O$53,O2836)),1),DATE(YEAR(B2836),MONTH(B2836),1)),DATE(YEAR(B2836),MONTH(B2836),1)))</f>
        <v/>
      </c>
      <c r="N2836" s="39">
        <f>IF(L2836&lt;&gt;1,"",IF(J2836="",0,IF(COUNTIFS($J$4:J2836,J2836)&gt;1,1,0)))</f>
        <v/>
      </c>
      <c r="O2836" s="39">
        <f>IF(L2836&lt;&gt;1,"",IF(J2836="",0,IFERROR(MATCH(J2836,'分け方の表'!$M$4:$M$53,0),0)))</f>
        <v/>
      </c>
      <c r="P2836" s="39">
        <f>IF(L2836&lt;&gt;1,"",IF(SUMPRODUCT((COUNTIFS(C2836,"*"&amp;'分け方の表'!$F$4:$F$23&amp;"*")&gt;0)*('分け方の表'!$F$4:$F$23&lt;&gt;"")*'分け方の表'!$I$4:$I$23)=0,99,1+COUNTIFS('分け方の表'!$I$4:$I$23,"&gt;"&amp;SUMPRODUCT((COUNTIFS(C2836,"*"&amp;'分け方の表'!$F$4:$F$23&amp;"*")&gt;0)*('分け方の表'!$F$4:$F$23&lt;&gt;"")*'分け方の表'!$I$4:$I$23))))</f>
        <v/>
      </c>
      <c r="Q2836" s="39">
        <f>IF(L2836&lt;&gt;1,"",IF(P2836&gt;=99,"",INDEX('分け方の表'!$G$4:$G$23,P2836)&amp;""))</f>
        <v/>
      </c>
      <c r="R2836" s="39">
        <f>IF(L2836&lt;&gt;1,"",IF((F2836="収入")*(G2836="給与")*(E2836&lt;&gt;"")*(COUNTIFS('分け方の表'!$J$4:$J$13,E2836)&gt;0),INDEX('分け方の表'!$K$4:$K$13,MATCH(E2836,'分け方の表'!$J$4:$J$13,0))&amp;"",IFERROR(INDEX('分け方の表'!$C$4:$C$103,MATCH(F2836&amp;"|"&amp;G2836,'分け方の表'!$D$4:$D$103,0))&amp;"",IFERROR(INDEX('分け方の表'!$C$4:$C$103,MATCH(F2836&amp;"|（ほか全部）",'分け方の表'!$D$4:$D$103,0))&amp;"","未分類"))))</f>
        <v/>
      </c>
      <c r="S2836" s="39">
        <f>IF(L2836&lt;&gt;1,"",IF(N2836=1,"",IF(IF(O2836&gt;0,INDEX('分け方の表'!$N$4:$N$53,O2836)&amp;"","")&lt;&gt;"",IF(INDEX('分け方の表'!$N$4:$N$53,O2836)="（数えない）","",INDEX('分け方の表'!$N$4:$N$53,O2836)&amp;""),IF(I2836&amp;""="1",IF((Q2836&lt;&gt;"")*(D2836&lt;0)*(IFERROR(INDEX('入力'!$E$30:$E$88,MATCH(Q2836,'入力'!$A$30:$A$88,0)),"")="貯める・増やす"),Q2836,""),IF(A2836&amp;""="0","",IF(Q2836&lt;&gt;"",Q2836,R2836))))))</f>
        <v/>
      </c>
      <c r="T2836" s="56">
        <f>IF(S2836="","",IF(IFERROR(INDEX('入力'!$E$30:$E$88,MATCH(S2836,'入力'!$A$30:$A$88,0)),"")="入るお金",D2836,-D2836))</f>
        <v/>
      </c>
      <c r="U2836" s="39">
        <f>IF(L2836="","",IF(L2836&lt;&gt;1,"見出しなど",IF(N2836=1,"重なり",IF(S2836="",IF(O2836&gt;0,"数えない（直した）",IF(I2836&amp;""="1","振替",IF(A2836&amp;""="0","計算対象外","数えない"))),IF(COUNTIFS('入力'!$A$30:$A$88,S2836)=0,"一覧にない費目",IF(O2836&gt;0,"直した",IF(S2836="未分類","未分類","OK")))))))</f>
        <v/>
      </c>
    </row>
    <row r="2837">
      <c r="A2837" s="40" t="n"/>
      <c r="B2837" s="34" t="n"/>
      <c r="C2837" s="35" t="n"/>
      <c r="D2837" s="36" t="n"/>
      <c r="E2837" s="35" t="n"/>
      <c r="F2837" s="35" t="n"/>
      <c r="G2837" s="35" t="n"/>
      <c r="H2837" s="35" t="n"/>
      <c r="I2837" s="40" t="n"/>
      <c r="J2837" s="35" t="n"/>
      <c r="L2837" s="39">
        <f>IF(B2837="","",IFERROR(YEAR(B2837)*0+D2837*0+1,0))</f>
        <v/>
      </c>
      <c r="M2837" s="55">
        <f>IF(L2837&lt;&gt;1,"",IF(O2837&gt;0,IF(INDEX('分け方の表'!$O$4:$O$53,O2837)&lt;&gt;"",DATE(YEAR(INDEX('分け方の表'!$O$4:$O$53,O2837)),MONTH(INDEX('分け方の表'!$O$4:$O$53,O2837)),1),DATE(YEAR(B2837),MONTH(B2837),1)),DATE(YEAR(B2837),MONTH(B2837),1)))</f>
        <v/>
      </c>
      <c r="N2837" s="39">
        <f>IF(L2837&lt;&gt;1,"",IF(J2837="",0,IF(COUNTIFS($J$4:J2837,J2837)&gt;1,1,0)))</f>
        <v/>
      </c>
      <c r="O2837" s="39">
        <f>IF(L2837&lt;&gt;1,"",IF(J2837="",0,IFERROR(MATCH(J2837,'分け方の表'!$M$4:$M$53,0),0)))</f>
        <v/>
      </c>
      <c r="P2837" s="39">
        <f>IF(L2837&lt;&gt;1,"",IF(SUMPRODUCT((COUNTIFS(C2837,"*"&amp;'分け方の表'!$F$4:$F$23&amp;"*")&gt;0)*('分け方の表'!$F$4:$F$23&lt;&gt;"")*'分け方の表'!$I$4:$I$23)=0,99,1+COUNTIFS('分け方の表'!$I$4:$I$23,"&gt;"&amp;SUMPRODUCT((COUNTIFS(C2837,"*"&amp;'分け方の表'!$F$4:$F$23&amp;"*")&gt;0)*('分け方の表'!$F$4:$F$23&lt;&gt;"")*'分け方の表'!$I$4:$I$23))))</f>
        <v/>
      </c>
      <c r="Q2837" s="39">
        <f>IF(L2837&lt;&gt;1,"",IF(P2837&gt;=99,"",INDEX('分け方の表'!$G$4:$G$23,P2837)&amp;""))</f>
        <v/>
      </c>
      <c r="R2837" s="39">
        <f>IF(L2837&lt;&gt;1,"",IF((F2837="収入")*(G2837="給与")*(E2837&lt;&gt;"")*(COUNTIFS('分け方の表'!$J$4:$J$13,E2837)&gt;0),INDEX('分け方の表'!$K$4:$K$13,MATCH(E2837,'分け方の表'!$J$4:$J$13,0))&amp;"",IFERROR(INDEX('分け方の表'!$C$4:$C$103,MATCH(F2837&amp;"|"&amp;G2837,'分け方の表'!$D$4:$D$103,0))&amp;"",IFERROR(INDEX('分け方の表'!$C$4:$C$103,MATCH(F2837&amp;"|（ほか全部）",'分け方の表'!$D$4:$D$103,0))&amp;"","未分類"))))</f>
        <v/>
      </c>
      <c r="S2837" s="39">
        <f>IF(L2837&lt;&gt;1,"",IF(N2837=1,"",IF(IF(O2837&gt;0,INDEX('分け方の表'!$N$4:$N$53,O2837)&amp;"","")&lt;&gt;"",IF(INDEX('分け方の表'!$N$4:$N$53,O2837)="（数えない）","",INDEX('分け方の表'!$N$4:$N$53,O2837)&amp;""),IF(I2837&amp;""="1",IF((Q2837&lt;&gt;"")*(D2837&lt;0)*(IFERROR(INDEX('入力'!$E$30:$E$88,MATCH(Q2837,'入力'!$A$30:$A$88,0)),"")="貯める・増やす"),Q2837,""),IF(A2837&amp;""="0","",IF(Q2837&lt;&gt;"",Q2837,R2837))))))</f>
        <v/>
      </c>
      <c r="T2837" s="56">
        <f>IF(S2837="","",IF(IFERROR(INDEX('入力'!$E$30:$E$88,MATCH(S2837,'入力'!$A$30:$A$88,0)),"")="入るお金",D2837,-D2837))</f>
        <v/>
      </c>
      <c r="U2837" s="39">
        <f>IF(L2837="","",IF(L2837&lt;&gt;1,"見出しなど",IF(N2837=1,"重なり",IF(S2837="",IF(O2837&gt;0,"数えない（直した）",IF(I2837&amp;""="1","振替",IF(A2837&amp;""="0","計算対象外","数えない"))),IF(COUNTIFS('入力'!$A$30:$A$88,S2837)=0,"一覧にない費目",IF(O2837&gt;0,"直した",IF(S2837="未分類","未分類","OK")))))))</f>
        <v/>
      </c>
    </row>
    <row r="2838">
      <c r="A2838" s="40" t="n"/>
      <c r="B2838" s="34" t="n"/>
      <c r="C2838" s="35" t="n"/>
      <c r="D2838" s="36" t="n"/>
      <c r="E2838" s="35" t="n"/>
      <c r="F2838" s="35" t="n"/>
      <c r="G2838" s="35" t="n"/>
      <c r="H2838" s="35" t="n"/>
      <c r="I2838" s="40" t="n"/>
      <c r="J2838" s="35" t="n"/>
      <c r="L2838" s="39">
        <f>IF(B2838="","",IFERROR(YEAR(B2838)*0+D2838*0+1,0))</f>
        <v/>
      </c>
      <c r="M2838" s="55">
        <f>IF(L2838&lt;&gt;1,"",IF(O2838&gt;0,IF(INDEX('分け方の表'!$O$4:$O$53,O2838)&lt;&gt;"",DATE(YEAR(INDEX('分け方の表'!$O$4:$O$53,O2838)),MONTH(INDEX('分け方の表'!$O$4:$O$53,O2838)),1),DATE(YEAR(B2838),MONTH(B2838),1)),DATE(YEAR(B2838),MONTH(B2838),1)))</f>
        <v/>
      </c>
      <c r="N2838" s="39">
        <f>IF(L2838&lt;&gt;1,"",IF(J2838="",0,IF(COUNTIFS($J$4:J2838,J2838)&gt;1,1,0)))</f>
        <v/>
      </c>
      <c r="O2838" s="39">
        <f>IF(L2838&lt;&gt;1,"",IF(J2838="",0,IFERROR(MATCH(J2838,'分け方の表'!$M$4:$M$53,0),0)))</f>
        <v/>
      </c>
      <c r="P2838" s="39">
        <f>IF(L2838&lt;&gt;1,"",IF(SUMPRODUCT((COUNTIFS(C2838,"*"&amp;'分け方の表'!$F$4:$F$23&amp;"*")&gt;0)*('分け方の表'!$F$4:$F$23&lt;&gt;"")*'分け方の表'!$I$4:$I$23)=0,99,1+COUNTIFS('分け方の表'!$I$4:$I$23,"&gt;"&amp;SUMPRODUCT((COUNTIFS(C2838,"*"&amp;'分け方の表'!$F$4:$F$23&amp;"*")&gt;0)*('分け方の表'!$F$4:$F$23&lt;&gt;"")*'分け方の表'!$I$4:$I$23))))</f>
        <v/>
      </c>
      <c r="Q2838" s="39">
        <f>IF(L2838&lt;&gt;1,"",IF(P2838&gt;=99,"",INDEX('分け方の表'!$G$4:$G$23,P2838)&amp;""))</f>
        <v/>
      </c>
      <c r="R2838" s="39">
        <f>IF(L2838&lt;&gt;1,"",IF((F2838="収入")*(G2838="給与")*(E2838&lt;&gt;"")*(COUNTIFS('分け方の表'!$J$4:$J$13,E2838)&gt;0),INDEX('分け方の表'!$K$4:$K$13,MATCH(E2838,'分け方の表'!$J$4:$J$13,0))&amp;"",IFERROR(INDEX('分け方の表'!$C$4:$C$103,MATCH(F2838&amp;"|"&amp;G2838,'分け方の表'!$D$4:$D$103,0))&amp;"",IFERROR(INDEX('分け方の表'!$C$4:$C$103,MATCH(F2838&amp;"|（ほか全部）",'分け方の表'!$D$4:$D$103,0))&amp;"","未分類"))))</f>
        <v/>
      </c>
      <c r="S2838" s="39">
        <f>IF(L2838&lt;&gt;1,"",IF(N2838=1,"",IF(IF(O2838&gt;0,INDEX('分け方の表'!$N$4:$N$53,O2838)&amp;"","")&lt;&gt;"",IF(INDEX('分け方の表'!$N$4:$N$53,O2838)="（数えない）","",INDEX('分け方の表'!$N$4:$N$53,O2838)&amp;""),IF(I2838&amp;""="1",IF((Q2838&lt;&gt;"")*(D2838&lt;0)*(IFERROR(INDEX('入力'!$E$30:$E$88,MATCH(Q2838,'入力'!$A$30:$A$88,0)),"")="貯める・増やす"),Q2838,""),IF(A2838&amp;""="0","",IF(Q2838&lt;&gt;"",Q2838,R2838))))))</f>
        <v/>
      </c>
      <c r="T2838" s="56">
        <f>IF(S2838="","",IF(IFERROR(INDEX('入力'!$E$30:$E$88,MATCH(S2838,'入力'!$A$30:$A$88,0)),"")="入るお金",D2838,-D2838))</f>
        <v/>
      </c>
      <c r="U2838" s="39">
        <f>IF(L2838="","",IF(L2838&lt;&gt;1,"見出しなど",IF(N2838=1,"重なり",IF(S2838="",IF(O2838&gt;0,"数えない（直した）",IF(I2838&amp;""="1","振替",IF(A2838&amp;""="0","計算対象外","数えない"))),IF(COUNTIFS('入力'!$A$30:$A$88,S2838)=0,"一覧にない費目",IF(O2838&gt;0,"直した",IF(S2838="未分類","未分類","OK")))))))</f>
        <v/>
      </c>
    </row>
    <row r="2839">
      <c r="A2839" s="40" t="n"/>
      <c r="B2839" s="34" t="n"/>
      <c r="C2839" s="35" t="n"/>
      <c r="D2839" s="36" t="n"/>
      <c r="E2839" s="35" t="n"/>
      <c r="F2839" s="35" t="n"/>
      <c r="G2839" s="35" t="n"/>
      <c r="H2839" s="35" t="n"/>
      <c r="I2839" s="40" t="n"/>
      <c r="J2839" s="35" t="n"/>
      <c r="L2839" s="39">
        <f>IF(B2839="","",IFERROR(YEAR(B2839)*0+D2839*0+1,0))</f>
        <v/>
      </c>
      <c r="M2839" s="55">
        <f>IF(L2839&lt;&gt;1,"",IF(O2839&gt;0,IF(INDEX('分け方の表'!$O$4:$O$53,O2839)&lt;&gt;"",DATE(YEAR(INDEX('分け方の表'!$O$4:$O$53,O2839)),MONTH(INDEX('分け方の表'!$O$4:$O$53,O2839)),1),DATE(YEAR(B2839),MONTH(B2839),1)),DATE(YEAR(B2839),MONTH(B2839),1)))</f>
        <v/>
      </c>
      <c r="N2839" s="39">
        <f>IF(L2839&lt;&gt;1,"",IF(J2839="",0,IF(COUNTIFS($J$4:J2839,J2839)&gt;1,1,0)))</f>
        <v/>
      </c>
      <c r="O2839" s="39">
        <f>IF(L2839&lt;&gt;1,"",IF(J2839="",0,IFERROR(MATCH(J2839,'分け方の表'!$M$4:$M$53,0),0)))</f>
        <v/>
      </c>
      <c r="P2839" s="39">
        <f>IF(L2839&lt;&gt;1,"",IF(SUMPRODUCT((COUNTIFS(C2839,"*"&amp;'分け方の表'!$F$4:$F$23&amp;"*")&gt;0)*('分け方の表'!$F$4:$F$23&lt;&gt;"")*'分け方の表'!$I$4:$I$23)=0,99,1+COUNTIFS('分け方の表'!$I$4:$I$23,"&gt;"&amp;SUMPRODUCT((COUNTIFS(C2839,"*"&amp;'分け方の表'!$F$4:$F$23&amp;"*")&gt;0)*('分け方の表'!$F$4:$F$23&lt;&gt;"")*'分け方の表'!$I$4:$I$23))))</f>
        <v/>
      </c>
      <c r="Q2839" s="39">
        <f>IF(L2839&lt;&gt;1,"",IF(P2839&gt;=99,"",INDEX('分け方の表'!$G$4:$G$23,P2839)&amp;""))</f>
        <v/>
      </c>
      <c r="R2839" s="39">
        <f>IF(L2839&lt;&gt;1,"",IF((F2839="収入")*(G2839="給与")*(E2839&lt;&gt;"")*(COUNTIFS('分け方の表'!$J$4:$J$13,E2839)&gt;0),INDEX('分け方の表'!$K$4:$K$13,MATCH(E2839,'分け方の表'!$J$4:$J$13,0))&amp;"",IFERROR(INDEX('分け方の表'!$C$4:$C$103,MATCH(F2839&amp;"|"&amp;G2839,'分け方の表'!$D$4:$D$103,0))&amp;"",IFERROR(INDEX('分け方の表'!$C$4:$C$103,MATCH(F2839&amp;"|（ほか全部）",'分け方の表'!$D$4:$D$103,0))&amp;"","未分類"))))</f>
        <v/>
      </c>
      <c r="S2839" s="39">
        <f>IF(L2839&lt;&gt;1,"",IF(N2839=1,"",IF(IF(O2839&gt;0,INDEX('分け方の表'!$N$4:$N$53,O2839)&amp;"","")&lt;&gt;"",IF(INDEX('分け方の表'!$N$4:$N$53,O2839)="（数えない）","",INDEX('分け方の表'!$N$4:$N$53,O2839)&amp;""),IF(I2839&amp;""="1",IF((Q2839&lt;&gt;"")*(D2839&lt;0)*(IFERROR(INDEX('入力'!$E$30:$E$88,MATCH(Q2839,'入力'!$A$30:$A$88,0)),"")="貯める・増やす"),Q2839,""),IF(A2839&amp;""="0","",IF(Q2839&lt;&gt;"",Q2839,R2839))))))</f>
        <v/>
      </c>
      <c r="T2839" s="56">
        <f>IF(S2839="","",IF(IFERROR(INDEX('入力'!$E$30:$E$88,MATCH(S2839,'入力'!$A$30:$A$88,0)),"")="入るお金",D2839,-D2839))</f>
        <v/>
      </c>
      <c r="U2839" s="39">
        <f>IF(L2839="","",IF(L2839&lt;&gt;1,"見出しなど",IF(N2839=1,"重なり",IF(S2839="",IF(O2839&gt;0,"数えない（直した）",IF(I2839&amp;""="1","振替",IF(A2839&amp;""="0","計算対象外","数えない"))),IF(COUNTIFS('入力'!$A$30:$A$88,S2839)=0,"一覧にない費目",IF(O2839&gt;0,"直した",IF(S2839="未分類","未分類","OK")))))))</f>
        <v/>
      </c>
    </row>
    <row r="2840">
      <c r="A2840" s="40" t="n"/>
      <c r="B2840" s="34" t="n"/>
      <c r="C2840" s="35" t="n"/>
      <c r="D2840" s="36" t="n"/>
      <c r="E2840" s="35" t="n"/>
      <c r="F2840" s="35" t="n"/>
      <c r="G2840" s="35" t="n"/>
      <c r="H2840" s="35" t="n"/>
      <c r="I2840" s="40" t="n"/>
      <c r="J2840" s="35" t="n"/>
      <c r="L2840" s="39">
        <f>IF(B2840="","",IFERROR(YEAR(B2840)*0+D2840*0+1,0))</f>
        <v/>
      </c>
      <c r="M2840" s="55">
        <f>IF(L2840&lt;&gt;1,"",IF(O2840&gt;0,IF(INDEX('分け方の表'!$O$4:$O$53,O2840)&lt;&gt;"",DATE(YEAR(INDEX('分け方の表'!$O$4:$O$53,O2840)),MONTH(INDEX('分け方の表'!$O$4:$O$53,O2840)),1),DATE(YEAR(B2840),MONTH(B2840),1)),DATE(YEAR(B2840),MONTH(B2840),1)))</f>
        <v/>
      </c>
      <c r="N2840" s="39">
        <f>IF(L2840&lt;&gt;1,"",IF(J2840="",0,IF(COUNTIFS($J$4:J2840,J2840)&gt;1,1,0)))</f>
        <v/>
      </c>
      <c r="O2840" s="39">
        <f>IF(L2840&lt;&gt;1,"",IF(J2840="",0,IFERROR(MATCH(J2840,'分け方の表'!$M$4:$M$53,0),0)))</f>
        <v/>
      </c>
      <c r="P2840" s="39">
        <f>IF(L2840&lt;&gt;1,"",IF(SUMPRODUCT((COUNTIFS(C2840,"*"&amp;'分け方の表'!$F$4:$F$23&amp;"*")&gt;0)*('分け方の表'!$F$4:$F$23&lt;&gt;"")*'分け方の表'!$I$4:$I$23)=0,99,1+COUNTIFS('分け方の表'!$I$4:$I$23,"&gt;"&amp;SUMPRODUCT((COUNTIFS(C2840,"*"&amp;'分け方の表'!$F$4:$F$23&amp;"*")&gt;0)*('分け方の表'!$F$4:$F$23&lt;&gt;"")*'分け方の表'!$I$4:$I$23))))</f>
        <v/>
      </c>
      <c r="Q2840" s="39">
        <f>IF(L2840&lt;&gt;1,"",IF(P2840&gt;=99,"",INDEX('分け方の表'!$G$4:$G$23,P2840)&amp;""))</f>
        <v/>
      </c>
      <c r="R2840" s="39">
        <f>IF(L2840&lt;&gt;1,"",IF((F2840="収入")*(G2840="給与")*(E2840&lt;&gt;"")*(COUNTIFS('分け方の表'!$J$4:$J$13,E2840)&gt;0),INDEX('分け方の表'!$K$4:$K$13,MATCH(E2840,'分け方の表'!$J$4:$J$13,0))&amp;"",IFERROR(INDEX('分け方の表'!$C$4:$C$103,MATCH(F2840&amp;"|"&amp;G2840,'分け方の表'!$D$4:$D$103,0))&amp;"",IFERROR(INDEX('分け方の表'!$C$4:$C$103,MATCH(F2840&amp;"|（ほか全部）",'分け方の表'!$D$4:$D$103,0))&amp;"","未分類"))))</f>
        <v/>
      </c>
      <c r="S2840" s="39">
        <f>IF(L2840&lt;&gt;1,"",IF(N2840=1,"",IF(IF(O2840&gt;0,INDEX('分け方の表'!$N$4:$N$53,O2840)&amp;"","")&lt;&gt;"",IF(INDEX('分け方の表'!$N$4:$N$53,O2840)="（数えない）","",INDEX('分け方の表'!$N$4:$N$53,O2840)&amp;""),IF(I2840&amp;""="1",IF((Q2840&lt;&gt;"")*(D2840&lt;0)*(IFERROR(INDEX('入力'!$E$30:$E$88,MATCH(Q2840,'入力'!$A$30:$A$88,0)),"")="貯める・増やす"),Q2840,""),IF(A2840&amp;""="0","",IF(Q2840&lt;&gt;"",Q2840,R2840))))))</f>
        <v/>
      </c>
      <c r="T2840" s="56">
        <f>IF(S2840="","",IF(IFERROR(INDEX('入力'!$E$30:$E$88,MATCH(S2840,'入力'!$A$30:$A$88,0)),"")="入るお金",D2840,-D2840))</f>
        <v/>
      </c>
      <c r="U2840" s="39">
        <f>IF(L2840="","",IF(L2840&lt;&gt;1,"見出しなど",IF(N2840=1,"重なり",IF(S2840="",IF(O2840&gt;0,"数えない（直した）",IF(I2840&amp;""="1","振替",IF(A2840&amp;""="0","計算対象外","数えない"))),IF(COUNTIFS('入力'!$A$30:$A$88,S2840)=0,"一覧にない費目",IF(O2840&gt;0,"直した",IF(S2840="未分類","未分類","OK")))))))</f>
        <v/>
      </c>
    </row>
    <row r="2841">
      <c r="A2841" s="40" t="n"/>
      <c r="B2841" s="34" t="n"/>
      <c r="C2841" s="35" t="n"/>
      <c r="D2841" s="36" t="n"/>
      <c r="E2841" s="35" t="n"/>
      <c r="F2841" s="35" t="n"/>
      <c r="G2841" s="35" t="n"/>
      <c r="H2841" s="35" t="n"/>
      <c r="I2841" s="40" t="n"/>
      <c r="J2841" s="35" t="n"/>
      <c r="L2841" s="39">
        <f>IF(B2841="","",IFERROR(YEAR(B2841)*0+D2841*0+1,0))</f>
        <v/>
      </c>
      <c r="M2841" s="55">
        <f>IF(L2841&lt;&gt;1,"",IF(O2841&gt;0,IF(INDEX('分け方の表'!$O$4:$O$53,O2841)&lt;&gt;"",DATE(YEAR(INDEX('分け方の表'!$O$4:$O$53,O2841)),MONTH(INDEX('分け方の表'!$O$4:$O$53,O2841)),1),DATE(YEAR(B2841),MONTH(B2841),1)),DATE(YEAR(B2841),MONTH(B2841),1)))</f>
        <v/>
      </c>
      <c r="N2841" s="39">
        <f>IF(L2841&lt;&gt;1,"",IF(J2841="",0,IF(COUNTIFS($J$4:J2841,J2841)&gt;1,1,0)))</f>
        <v/>
      </c>
      <c r="O2841" s="39">
        <f>IF(L2841&lt;&gt;1,"",IF(J2841="",0,IFERROR(MATCH(J2841,'分け方の表'!$M$4:$M$53,0),0)))</f>
        <v/>
      </c>
      <c r="P2841" s="39">
        <f>IF(L2841&lt;&gt;1,"",IF(SUMPRODUCT((COUNTIFS(C2841,"*"&amp;'分け方の表'!$F$4:$F$23&amp;"*")&gt;0)*('分け方の表'!$F$4:$F$23&lt;&gt;"")*'分け方の表'!$I$4:$I$23)=0,99,1+COUNTIFS('分け方の表'!$I$4:$I$23,"&gt;"&amp;SUMPRODUCT((COUNTIFS(C2841,"*"&amp;'分け方の表'!$F$4:$F$23&amp;"*")&gt;0)*('分け方の表'!$F$4:$F$23&lt;&gt;"")*'分け方の表'!$I$4:$I$23))))</f>
        <v/>
      </c>
      <c r="Q2841" s="39">
        <f>IF(L2841&lt;&gt;1,"",IF(P2841&gt;=99,"",INDEX('分け方の表'!$G$4:$G$23,P2841)&amp;""))</f>
        <v/>
      </c>
      <c r="R2841" s="39">
        <f>IF(L2841&lt;&gt;1,"",IF((F2841="収入")*(G2841="給与")*(E2841&lt;&gt;"")*(COUNTIFS('分け方の表'!$J$4:$J$13,E2841)&gt;0),INDEX('分け方の表'!$K$4:$K$13,MATCH(E2841,'分け方の表'!$J$4:$J$13,0))&amp;"",IFERROR(INDEX('分け方の表'!$C$4:$C$103,MATCH(F2841&amp;"|"&amp;G2841,'分け方の表'!$D$4:$D$103,0))&amp;"",IFERROR(INDEX('分け方の表'!$C$4:$C$103,MATCH(F2841&amp;"|（ほか全部）",'分け方の表'!$D$4:$D$103,0))&amp;"","未分類"))))</f>
        <v/>
      </c>
      <c r="S2841" s="39">
        <f>IF(L2841&lt;&gt;1,"",IF(N2841=1,"",IF(IF(O2841&gt;0,INDEX('分け方の表'!$N$4:$N$53,O2841)&amp;"","")&lt;&gt;"",IF(INDEX('分け方の表'!$N$4:$N$53,O2841)="（数えない）","",INDEX('分け方の表'!$N$4:$N$53,O2841)&amp;""),IF(I2841&amp;""="1",IF((Q2841&lt;&gt;"")*(D2841&lt;0)*(IFERROR(INDEX('入力'!$E$30:$E$88,MATCH(Q2841,'入力'!$A$30:$A$88,0)),"")="貯める・増やす"),Q2841,""),IF(A2841&amp;""="0","",IF(Q2841&lt;&gt;"",Q2841,R2841))))))</f>
        <v/>
      </c>
      <c r="T2841" s="56">
        <f>IF(S2841="","",IF(IFERROR(INDEX('入力'!$E$30:$E$88,MATCH(S2841,'入力'!$A$30:$A$88,0)),"")="入るお金",D2841,-D2841))</f>
        <v/>
      </c>
      <c r="U2841" s="39">
        <f>IF(L2841="","",IF(L2841&lt;&gt;1,"見出しなど",IF(N2841=1,"重なり",IF(S2841="",IF(O2841&gt;0,"数えない（直した）",IF(I2841&amp;""="1","振替",IF(A2841&amp;""="0","計算対象外","数えない"))),IF(COUNTIFS('入力'!$A$30:$A$88,S2841)=0,"一覧にない費目",IF(O2841&gt;0,"直した",IF(S2841="未分類","未分類","OK")))))))</f>
        <v/>
      </c>
    </row>
    <row r="2842">
      <c r="A2842" s="40" t="n"/>
      <c r="B2842" s="34" t="n"/>
      <c r="C2842" s="35" t="n"/>
      <c r="D2842" s="36" t="n"/>
      <c r="E2842" s="35" t="n"/>
      <c r="F2842" s="35" t="n"/>
      <c r="G2842" s="35" t="n"/>
      <c r="H2842" s="35" t="n"/>
      <c r="I2842" s="40" t="n"/>
      <c r="J2842" s="35" t="n"/>
      <c r="L2842" s="39">
        <f>IF(B2842="","",IFERROR(YEAR(B2842)*0+D2842*0+1,0))</f>
        <v/>
      </c>
      <c r="M2842" s="55">
        <f>IF(L2842&lt;&gt;1,"",IF(O2842&gt;0,IF(INDEX('分け方の表'!$O$4:$O$53,O2842)&lt;&gt;"",DATE(YEAR(INDEX('分け方の表'!$O$4:$O$53,O2842)),MONTH(INDEX('分け方の表'!$O$4:$O$53,O2842)),1),DATE(YEAR(B2842),MONTH(B2842),1)),DATE(YEAR(B2842),MONTH(B2842),1)))</f>
        <v/>
      </c>
      <c r="N2842" s="39">
        <f>IF(L2842&lt;&gt;1,"",IF(J2842="",0,IF(COUNTIFS($J$4:J2842,J2842)&gt;1,1,0)))</f>
        <v/>
      </c>
      <c r="O2842" s="39">
        <f>IF(L2842&lt;&gt;1,"",IF(J2842="",0,IFERROR(MATCH(J2842,'分け方の表'!$M$4:$M$53,0),0)))</f>
        <v/>
      </c>
      <c r="P2842" s="39">
        <f>IF(L2842&lt;&gt;1,"",IF(SUMPRODUCT((COUNTIFS(C2842,"*"&amp;'分け方の表'!$F$4:$F$23&amp;"*")&gt;0)*('分け方の表'!$F$4:$F$23&lt;&gt;"")*'分け方の表'!$I$4:$I$23)=0,99,1+COUNTIFS('分け方の表'!$I$4:$I$23,"&gt;"&amp;SUMPRODUCT((COUNTIFS(C2842,"*"&amp;'分け方の表'!$F$4:$F$23&amp;"*")&gt;0)*('分け方の表'!$F$4:$F$23&lt;&gt;"")*'分け方の表'!$I$4:$I$23))))</f>
        <v/>
      </c>
      <c r="Q2842" s="39">
        <f>IF(L2842&lt;&gt;1,"",IF(P2842&gt;=99,"",INDEX('分け方の表'!$G$4:$G$23,P2842)&amp;""))</f>
        <v/>
      </c>
      <c r="R2842" s="39">
        <f>IF(L2842&lt;&gt;1,"",IF((F2842="収入")*(G2842="給与")*(E2842&lt;&gt;"")*(COUNTIFS('分け方の表'!$J$4:$J$13,E2842)&gt;0),INDEX('分け方の表'!$K$4:$K$13,MATCH(E2842,'分け方の表'!$J$4:$J$13,0))&amp;"",IFERROR(INDEX('分け方の表'!$C$4:$C$103,MATCH(F2842&amp;"|"&amp;G2842,'分け方の表'!$D$4:$D$103,0))&amp;"",IFERROR(INDEX('分け方の表'!$C$4:$C$103,MATCH(F2842&amp;"|（ほか全部）",'分け方の表'!$D$4:$D$103,0))&amp;"","未分類"))))</f>
        <v/>
      </c>
      <c r="S2842" s="39">
        <f>IF(L2842&lt;&gt;1,"",IF(N2842=1,"",IF(IF(O2842&gt;0,INDEX('分け方の表'!$N$4:$N$53,O2842)&amp;"","")&lt;&gt;"",IF(INDEX('分け方の表'!$N$4:$N$53,O2842)="（数えない）","",INDEX('分け方の表'!$N$4:$N$53,O2842)&amp;""),IF(I2842&amp;""="1",IF((Q2842&lt;&gt;"")*(D2842&lt;0)*(IFERROR(INDEX('入力'!$E$30:$E$88,MATCH(Q2842,'入力'!$A$30:$A$88,0)),"")="貯める・増やす"),Q2842,""),IF(A2842&amp;""="0","",IF(Q2842&lt;&gt;"",Q2842,R2842))))))</f>
        <v/>
      </c>
      <c r="T2842" s="56">
        <f>IF(S2842="","",IF(IFERROR(INDEX('入力'!$E$30:$E$88,MATCH(S2842,'入力'!$A$30:$A$88,0)),"")="入るお金",D2842,-D2842))</f>
        <v/>
      </c>
      <c r="U2842" s="39">
        <f>IF(L2842="","",IF(L2842&lt;&gt;1,"見出しなど",IF(N2842=1,"重なり",IF(S2842="",IF(O2842&gt;0,"数えない（直した）",IF(I2842&amp;""="1","振替",IF(A2842&amp;""="0","計算対象外","数えない"))),IF(COUNTIFS('入力'!$A$30:$A$88,S2842)=0,"一覧にない費目",IF(O2842&gt;0,"直した",IF(S2842="未分類","未分類","OK")))))))</f>
        <v/>
      </c>
    </row>
    <row r="2843">
      <c r="A2843" s="40" t="n"/>
      <c r="B2843" s="34" t="n"/>
      <c r="C2843" s="35" t="n"/>
      <c r="D2843" s="36" t="n"/>
      <c r="E2843" s="35" t="n"/>
      <c r="F2843" s="35" t="n"/>
      <c r="G2843" s="35" t="n"/>
      <c r="H2843" s="35" t="n"/>
      <c r="I2843" s="40" t="n"/>
      <c r="J2843" s="35" t="n"/>
      <c r="L2843" s="39">
        <f>IF(B2843="","",IFERROR(YEAR(B2843)*0+D2843*0+1,0))</f>
        <v/>
      </c>
      <c r="M2843" s="55">
        <f>IF(L2843&lt;&gt;1,"",IF(O2843&gt;0,IF(INDEX('分け方の表'!$O$4:$O$53,O2843)&lt;&gt;"",DATE(YEAR(INDEX('分け方の表'!$O$4:$O$53,O2843)),MONTH(INDEX('分け方の表'!$O$4:$O$53,O2843)),1),DATE(YEAR(B2843),MONTH(B2843),1)),DATE(YEAR(B2843),MONTH(B2843),1)))</f>
        <v/>
      </c>
      <c r="N2843" s="39">
        <f>IF(L2843&lt;&gt;1,"",IF(J2843="",0,IF(COUNTIFS($J$4:J2843,J2843)&gt;1,1,0)))</f>
        <v/>
      </c>
      <c r="O2843" s="39">
        <f>IF(L2843&lt;&gt;1,"",IF(J2843="",0,IFERROR(MATCH(J2843,'分け方の表'!$M$4:$M$53,0),0)))</f>
        <v/>
      </c>
      <c r="P2843" s="39">
        <f>IF(L2843&lt;&gt;1,"",IF(SUMPRODUCT((COUNTIFS(C2843,"*"&amp;'分け方の表'!$F$4:$F$23&amp;"*")&gt;0)*('分け方の表'!$F$4:$F$23&lt;&gt;"")*'分け方の表'!$I$4:$I$23)=0,99,1+COUNTIFS('分け方の表'!$I$4:$I$23,"&gt;"&amp;SUMPRODUCT((COUNTIFS(C2843,"*"&amp;'分け方の表'!$F$4:$F$23&amp;"*")&gt;0)*('分け方の表'!$F$4:$F$23&lt;&gt;"")*'分け方の表'!$I$4:$I$23))))</f>
        <v/>
      </c>
      <c r="Q2843" s="39">
        <f>IF(L2843&lt;&gt;1,"",IF(P2843&gt;=99,"",INDEX('分け方の表'!$G$4:$G$23,P2843)&amp;""))</f>
        <v/>
      </c>
      <c r="R2843" s="39">
        <f>IF(L2843&lt;&gt;1,"",IF((F2843="収入")*(G2843="給与")*(E2843&lt;&gt;"")*(COUNTIFS('分け方の表'!$J$4:$J$13,E2843)&gt;0),INDEX('分け方の表'!$K$4:$K$13,MATCH(E2843,'分け方の表'!$J$4:$J$13,0))&amp;"",IFERROR(INDEX('分け方の表'!$C$4:$C$103,MATCH(F2843&amp;"|"&amp;G2843,'分け方の表'!$D$4:$D$103,0))&amp;"",IFERROR(INDEX('分け方の表'!$C$4:$C$103,MATCH(F2843&amp;"|（ほか全部）",'分け方の表'!$D$4:$D$103,0))&amp;"","未分類"))))</f>
        <v/>
      </c>
      <c r="S2843" s="39">
        <f>IF(L2843&lt;&gt;1,"",IF(N2843=1,"",IF(IF(O2843&gt;0,INDEX('分け方の表'!$N$4:$N$53,O2843)&amp;"","")&lt;&gt;"",IF(INDEX('分け方の表'!$N$4:$N$53,O2843)="（数えない）","",INDEX('分け方の表'!$N$4:$N$53,O2843)&amp;""),IF(I2843&amp;""="1",IF((Q2843&lt;&gt;"")*(D2843&lt;0)*(IFERROR(INDEX('入力'!$E$30:$E$88,MATCH(Q2843,'入力'!$A$30:$A$88,0)),"")="貯める・増やす"),Q2843,""),IF(A2843&amp;""="0","",IF(Q2843&lt;&gt;"",Q2843,R2843))))))</f>
        <v/>
      </c>
      <c r="T2843" s="56">
        <f>IF(S2843="","",IF(IFERROR(INDEX('入力'!$E$30:$E$88,MATCH(S2843,'入力'!$A$30:$A$88,0)),"")="入るお金",D2843,-D2843))</f>
        <v/>
      </c>
      <c r="U2843" s="39">
        <f>IF(L2843="","",IF(L2843&lt;&gt;1,"見出しなど",IF(N2843=1,"重なり",IF(S2843="",IF(O2843&gt;0,"数えない（直した）",IF(I2843&amp;""="1","振替",IF(A2843&amp;""="0","計算対象外","数えない"))),IF(COUNTIFS('入力'!$A$30:$A$88,S2843)=0,"一覧にない費目",IF(O2843&gt;0,"直した",IF(S2843="未分類","未分類","OK")))))))</f>
        <v/>
      </c>
    </row>
    <row r="2844">
      <c r="A2844" s="40" t="n"/>
      <c r="B2844" s="34" t="n"/>
      <c r="C2844" s="35" t="n"/>
      <c r="D2844" s="36" t="n"/>
      <c r="E2844" s="35" t="n"/>
      <c r="F2844" s="35" t="n"/>
      <c r="G2844" s="35" t="n"/>
      <c r="H2844" s="35" t="n"/>
      <c r="I2844" s="40" t="n"/>
      <c r="J2844" s="35" t="n"/>
      <c r="L2844" s="39">
        <f>IF(B2844="","",IFERROR(YEAR(B2844)*0+D2844*0+1,0))</f>
        <v/>
      </c>
      <c r="M2844" s="55">
        <f>IF(L2844&lt;&gt;1,"",IF(O2844&gt;0,IF(INDEX('分け方の表'!$O$4:$O$53,O2844)&lt;&gt;"",DATE(YEAR(INDEX('分け方の表'!$O$4:$O$53,O2844)),MONTH(INDEX('分け方の表'!$O$4:$O$53,O2844)),1),DATE(YEAR(B2844),MONTH(B2844),1)),DATE(YEAR(B2844),MONTH(B2844),1)))</f>
        <v/>
      </c>
      <c r="N2844" s="39">
        <f>IF(L2844&lt;&gt;1,"",IF(J2844="",0,IF(COUNTIFS($J$4:J2844,J2844)&gt;1,1,0)))</f>
        <v/>
      </c>
      <c r="O2844" s="39">
        <f>IF(L2844&lt;&gt;1,"",IF(J2844="",0,IFERROR(MATCH(J2844,'分け方の表'!$M$4:$M$53,0),0)))</f>
        <v/>
      </c>
      <c r="P2844" s="39">
        <f>IF(L2844&lt;&gt;1,"",IF(SUMPRODUCT((COUNTIFS(C2844,"*"&amp;'分け方の表'!$F$4:$F$23&amp;"*")&gt;0)*('分け方の表'!$F$4:$F$23&lt;&gt;"")*'分け方の表'!$I$4:$I$23)=0,99,1+COUNTIFS('分け方の表'!$I$4:$I$23,"&gt;"&amp;SUMPRODUCT((COUNTIFS(C2844,"*"&amp;'分け方の表'!$F$4:$F$23&amp;"*")&gt;0)*('分け方の表'!$F$4:$F$23&lt;&gt;"")*'分け方の表'!$I$4:$I$23))))</f>
        <v/>
      </c>
      <c r="Q2844" s="39">
        <f>IF(L2844&lt;&gt;1,"",IF(P2844&gt;=99,"",INDEX('分け方の表'!$G$4:$G$23,P2844)&amp;""))</f>
        <v/>
      </c>
      <c r="R2844" s="39">
        <f>IF(L2844&lt;&gt;1,"",IF((F2844="収入")*(G2844="給与")*(E2844&lt;&gt;"")*(COUNTIFS('分け方の表'!$J$4:$J$13,E2844)&gt;0),INDEX('分け方の表'!$K$4:$K$13,MATCH(E2844,'分け方の表'!$J$4:$J$13,0))&amp;"",IFERROR(INDEX('分け方の表'!$C$4:$C$103,MATCH(F2844&amp;"|"&amp;G2844,'分け方の表'!$D$4:$D$103,0))&amp;"",IFERROR(INDEX('分け方の表'!$C$4:$C$103,MATCH(F2844&amp;"|（ほか全部）",'分け方の表'!$D$4:$D$103,0))&amp;"","未分類"))))</f>
        <v/>
      </c>
      <c r="S2844" s="39">
        <f>IF(L2844&lt;&gt;1,"",IF(N2844=1,"",IF(IF(O2844&gt;0,INDEX('分け方の表'!$N$4:$N$53,O2844)&amp;"","")&lt;&gt;"",IF(INDEX('分け方の表'!$N$4:$N$53,O2844)="（数えない）","",INDEX('分け方の表'!$N$4:$N$53,O2844)&amp;""),IF(I2844&amp;""="1",IF((Q2844&lt;&gt;"")*(D2844&lt;0)*(IFERROR(INDEX('入力'!$E$30:$E$88,MATCH(Q2844,'入力'!$A$30:$A$88,0)),"")="貯める・増やす"),Q2844,""),IF(A2844&amp;""="0","",IF(Q2844&lt;&gt;"",Q2844,R2844))))))</f>
        <v/>
      </c>
      <c r="T2844" s="56">
        <f>IF(S2844="","",IF(IFERROR(INDEX('入力'!$E$30:$E$88,MATCH(S2844,'入力'!$A$30:$A$88,0)),"")="入るお金",D2844,-D2844))</f>
        <v/>
      </c>
      <c r="U2844" s="39">
        <f>IF(L2844="","",IF(L2844&lt;&gt;1,"見出しなど",IF(N2844=1,"重なり",IF(S2844="",IF(O2844&gt;0,"数えない（直した）",IF(I2844&amp;""="1","振替",IF(A2844&amp;""="0","計算対象外","数えない"))),IF(COUNTIFS('入力'!$A$30:$A$88,S2844)=0,"一覧にない費目",IF(O2844&gt;0,"直した",IF(S2844="未分類","未分類","OK")))))))</f>
        <v/>
      </c>
    </row>
    <row r="2845">
      <c r="A2845" s="40" t="n"/>
      <c r="B2845" s="34" t="n"/>
      <c r="C2845" s="35" t="n"/>
      <c r="D2845" s="36" t="n"/>
      <c r="E2845" s="35" t="n"/>
      <c r="F2845" s="35" t="n"/>
      <c r="G2845" s="35" t="n"/>
      <c r="H2845" s="35" t="n"/>
      <c r="I2845" s="40" t="n"/>
      <c r="J2845" s="35" t="n"/>
      <c r="L2845" s="39">
        <f>IF(B2845="","",IFERROR(YEAR(B2845)*0+D2845*0+1,0))</f>
        <v/>
      </c>
      <c r="M2845" s="55">
        <f>IF(L2845&lt;&gt;1,"",IF(O2845&gt;0,IF(INDEX('分け方の表'!$O$4:$O$53,O2845)&lt;&gt;"",DATE(YEAR(INDEX('分け方の表'!$O$4:$O$53,O2845)),MONTH(INDEX('分け方の表'!$O$4:$O$53,O2845)),1),DATE(YEAR(B2845),MONTH(B2845),1)),DATE(YEAR(B2845),MONTH(B2845),1)))</f>
        <v/>
      </c>
      <c r="N2845" s="39">
        <f>IF(L2845&lt;&gt;1,"",IF(J2845="",0,IF(COUNTIFS($J$4:J2845,J2845)&gt;1,1,0)))</f>
        <v/>
      </c>
      <c r="O2845" s="39">
        <f>IF(L2845&lt;&gt;1,"",IF(J2845="",0,IFERROR(MATCH(J2845,'分け方の表'!$M$4:$M$53,0),0)))</f>
        <v/>
      </c>
      <c r="P2845" s="39">
        <f>IF(L2845&lt;&gt;1,"",IF(SUMPRODUCT((COUNTIFS(C2845,"*"&amp;'分け方の表'!$F$4:$F$23&amp;"*")&gt;0)*('分け方の表'!$F$4:$F$23&lt;&gt;"")*'分け方の表'!$I$4:$I$23)=0,99,1+COUNTIFS('分け方の表'!$I$4:$I$23,"&gt;"&amp;SUMPRODUCT((COUNTIFS(C2845,"*"&amp;'分け方の表'!$F$4:$F$23&amp;"*")&gt;0)*('分け方の表'!$F$4:$F$23&lt;&gt;"")*'分け方の表'!$I$4:$I$23))))</f>
        <v/>
      </c>
      <c r="Q2845" s="39">
        <f>IF(L2845&lt;&gt;1,"",IF(P2845&gt;=99,"",INDEX('分け方の表'!$G$4:$G$23,P2845)&amp;""))</f>
        <v/>
      </c>
      <c r="R2845" s="39">
        <f>IF(L2845&lt;&gt;1,"",IF((F2845="収入")*(G2845="給与")*(E2845&lt;&gt;"")*(COUNTIFS('分け方の表'!$J$4:$J$13,E2845)&gt;0),INDEX('分け方の表'!$K$4:$K$13,MATCH(E2845,'分け方の表'!$J$4:$J$13,0))&amp;"",IFERROR(INDEX('分け方の表'!$C$4:$C$103,MATCH(F2845&amp;"|"&amp;G2845,'分け方の表'!$D$4:$D$103,0))&amp;"",IFERROR(INDEX('分け方の表'!$C$4:$C$103,MATCH(F2845&amp;"|（ほか全部）",'分け方の表'!$D$4:$D$103,0))&amp;"","未分類"))))</f>
        <v/>
      </c>
      <c r="S2845" s="39">
        <f>IF(L2845&lt;&gt;1,"",IF(N2845=1,"",IF(IF(O2845&gt;0,INDEX('分け方の表'!$N$4:$N$53,O2845)&amp;"","")&lt;&gt;"",IF(INDEX('分け方の表'!$N$4:$N$53,O2845)="（数えない）","",INDEX('分け方の表'!$N$4:$N$53,O2845)&amp;""),IF(I2845&amp;""="1",IF((Q2845&lt;&gt;"")*(D2845&lt;0)*(IFERROR(INDEX('入力'!$E$30:$E$88,MATCH(Q2845,'入力'!$A$30:$A$88,0)),"")="貯める・増やす"),Q2845,""),IF(A2845&amp;""="0","",IF(Q2845&lt;&gt;"",Q2845,R2845))))))</f>
        <v/>
      </c>
      <c r="T2845" s="56">
        <f>IF(S2845="","",IF(IFERROR(INDEX('入力'!$E$30:$E$88,MATCH(S2845,'入力'!$A$30:$A$88,0)),"")="入るお金",D2845,-D2845))</f>
        <v/>
      </c>
      <c r="U2845" s="39">
        <f>IF(L2845="","",IF(L2845&lt;&gt;1,"見出しなど",IF(N2845=1,"重なり",IF(S2845="",IF(O2845&gt;0,"数えない（直した）",IF(I2845&amp;""="1","振替",IF(A2845&amp;""="0","計算対象外","数えない"))),IF(COUNTIFS('入力'!$A$30:$A$88,S2845)=0,"一覧にない費目",IF(O2845&gt;0,"直した",IF(S2845="未分類","未分類","OK")))))))</f>
        <v/>
      </c>
    </row>
    <row r="2846">
      <c r="A2846" s="40" t="n"/>
      <c r="B2846" s="34" t="n"/>
      <c r="C2846" s="35" t="n"/>
      <c r="D2846" s="36" t="n"/>
      <c r="E2846" s="35" t="n"/>
      <c r="F2846" s="35" t="n"/>
      <c r="G2846" s="35" t="n"/>
      <c r="H2846" s="35" t="n"/>
      <c r="I2846" s="40" t="n"/>
      <c r="J2846" s="35" t="n"/>
      <c r="L2846" s="39">
        <f>IF(B2846="","",IFERROR(YEAR(B2846)*0+D2846*0+1,0))</f>
        <v/>
      </c>
      <c r="M2846" s="55">
        <f>IF(L2846&lt;&gt;1,"",IF(O2846&gt;0,IF(INDEX('分け方の表'!$O$4:$O$53,O2846)&lt;&gt;"",DATE(YEAR(INDEX('分け方の表'!$O$4:$O$53,O2846)),MONTH(INDEX('分け方の表'!$O$4:$O$53,O2846)),1),DATE(YEAR(B2846),MONTH(B2846),1)),DATE(YEAR(B2846),MONTH(B2846),1)))</f>
        <v/>
      </c>
      <c r="N2846" s="39">
        <f>IF(L2846&lt;&gt;1,"",IF(J2846="",0,IF(COUNTIFS($J$4:J2846,J2846)&gt;1,1,0)))</f>
        <v/>
      </c>
      <c r="O2846" s="39">
        <f>IF(L2846&lt;&gt;1,"",IF(J2846="",0,IFERROR(MATCH(J2846,'分け方の表'!$M$4:$M$53,0),0)))</f>
        <v/>
      </c>
      <c r="P2846" s="39">
        <f>IF(L2846&lt;&gt;1,"",IF(SUMPRODUCT((COUNTIFS(C2846,"*"&amp;'分け方の表'!$F$4:$F$23&amp;"*")&gt;0)*('分け方の表'!$F$4:$F$23&lt;&gt;"")*'分け方の表'!$I$4:$I$23)=0,99,1+COUNTIFS('分け方の表'!$I$4:$I$23,"&gt;"&amp;SUMPRODUCT((COUNTIFS(C2846,"*"&amp;'分け方の表'!$F$4:$F$23&amp;"*")&gt;0)*('分け方の表'!$F$4:$F$23&lt;&gt;"")*'分け方の表'!$I$4:$I$23))))</f>
        <v/>
      </c>
      <c r="Q2846" s="39">
        <f>IF(L2846&lt;&gt;1,"",IF(P2846&gt;=99,"",INDEX('分け方の表'!$G$4:$G$23,P2846)&amp;""))</f>
        <v/>
      </c>
      <c r="R2846" s="39">
        <f>IF(L2846&lt;&gt;1,"",IF((F2846="収入")*(G2846="給与")*(E2846&lt;&gt;"")*(COUNTIFS('分け方の表'!$J$4:$J$13,E2846)&gt;0),INDEX('分け方の表'!$K$4:$K$13,MATCH(E2846,'分け方の表'!$J$4:$J$13,0))&amp;"",IFERROR(INDEX('分け方の表'!$C$4:$C$103,MATCH(F2846&amp;"|"&amp;G2846,'分け方の表'!$D$4:$D$103,0))&amp;"",IFERROR(INDEX('分け方の表'!$C$4:$C$103,MATCH(F2846&amp;"|（ほか全部）",'分け方の表'!$D$4:$D$103,0))&amp;"","未分類"))))</f>
        <v/>
      </c>
      <c r="S2846" s="39">
        <f>IF(L2846&lt;&gt;1,"",IF(N2846=1,"",IF(IF(O2846&gt;0,INDEX('分け方の表'!$N$4:$N$53,O2846)&amp;"","")&lt;&gt;"",IF(INDEX('分け方の表'!$N$4:$N$53,O2846)="（数えない）","",INDEX('分け方の表'!$N$4:$N$53,O2846)&amp;""),IF(I2846&amp;""="1",IF((Q2846&lt;&gt;"")*(D2846&lt;0)*(IFERROR(INDEX('入力'!$E$30:$E$88,MATCH(Q2846,'入力'!$A$30:$A$88,0)),"")="貯める・増やす"),Q2846,""),IF(A2846&amp;""="0","",IF(Q2846&lt;&gt;"",Q2846,R2846))))))</f>
        <v/>
      </c>
      <c r="T2846" s="56">
        <f>IF(S2846="","",IF(IFERROR(INDEX('入力'!$E$30:$E$88,MATCH(S2846,'入力'!$A$30:$A$88,0)),"")="入るお金",D2846,-D2846))</f>
        <v/>
      </c>
      <c r="U2846" s="39">
        <f>IF(L2846="","",IF(L2846&lt;&gt;1,"見出しなど",IF(N2846=1,"重なり",IF(S2846="",IF(O2846&gt;0,"数えない（直した）",IF(I2846&amp;""="1","振替",IF(A2846&amp;""="0","計算対象外","数えない"))),IF(COUNTIFS('入力'!$A$30:$A$88,S2846)=0,"一覧にない費目",IF(O2846&gt;0,"直した",IF(S2846="未分類","未分類","OK")))))))</f>
        <v/>
      </c>
    </row>
    <row r="2847">
      <c r="A2847" s="40" t="n"/>
      <c r="B2847" s="34" t="n"/>
      <c r="C2847" s="35" t="n"/>
      <c r="D2847" s="36" t="n"/>
      <c r="E2847" s="35" t="n"/>
      <c r="F2847" s="35" t="n"/>
      <c r="G2847" s="35" t="n"/>
      <c r="H2847" s="35" t="n"/>
      <c r="I2847" s="40" t="n"/>
      <c r="J2847" s="35" t="n"/>
      <c r="L2847" s="39">
        <f>IF(B2847="","",IFERROR(YEAR(B2847)*0+D2847*0+1,0))</f>
        <v/>
      </c>
      <c r="M2847" s="55">
        <f>IF(L2847&lt;&gt;1,"",IF(O2847&gt;0,IF(INDEX('分け方の表'!$O$4:$O$53,O2847)&lt;&gt;"",DATE(YEAR(INDEX('分け方の表'!$O$4:$O$53,O2847)),MONTH(INDEX('分け方の表'!$O$4:$O$53,O2847)),1),DATE(YEAR(B2847),MONTH(B2847),1)),DATE(YEAR(B2847),MONTH(B2847),1)))</f>
        <v/>
      </c>
      <c r="N2847" s="39">
        <f>IF(L2847&lt;&gt;1,"",IF(J2847="",0,IF(COUNTIFS($J$4:J2847,J2847)&gt;1,1,0)))</f>
        <v/>
      </c>
      <c r="O2847" s="39">
        <f>IF(L2847&lt;&gt;1,"",IF(J2847="",0,IFERROR(MATCH(J2847,'分け方の表'!$M$4:$M$53,0),0)))</f>
        <v/>
      </c>
      <c r="P2847" s="39">
        <f>IF(L2847&lt;&gt;1,"",IF(SUMPRODUCT((COUNTIFS(C2847,"*"&amp;'分け方の表'!$F$4:$F$23&amp;"*")&gt;0)*('分け方の表'!$F$4:$F$23&lt;&gt;"")*'分け方の表'!$I$4:$I$23)=0,99,1+COUNTIFS('分け方の表'!$I$4:$I$23,"&gt;"&amp;SUMPRODUCT((COUNTIFS(C2847,"*"&amp;'分け方の表'!$F$4:$F$23&amp;"*")&gt;0)*('分け方の表'!$F$4:$F$23&lt;&gt;"")*'分け方の表'!$I$4:$I$23))))</f>
        <v/>
      </c>
      <c r="Q2847" s="39">
        <f>IF(L2847&lt;&gt;1,"",IF(P2847&gt;=99,"",INDEX('分け方の表'!$G$4:$G$23,P2847)&amp;""))</f>
        <v/>
      </c>
      <c r="R2847" s="39">
        <f>IF(L2847&lt;&gt;1,"",IF((F2847="収入")*(G2847="給与")*(E2847&lt;&gt;"")*(COUNTIFS('分け方の表'!$J$4:$J$13,E2847)&gt;0),INDEX('分け方の表'!$K$4:$K$13,MATCH(E2847,'分け方の表'!$J$4:$J$13,0))&amp;"",IFERROR(INDEX('分け方の表'!$C$4:$C$103,MATCH(F2847&amp;"|"&amp;G2847,'分け方の表'!$D$4:$D$103,0))&amp;"",IFERROR(INDEX('分け方の表'!$C$4:$C$103,MATCH(F2847&amp;"|（ほか全部）",'分け方の表'!$D$4:$D$103,0))&amp;"","未分類"))))</f>
        <v/>
      </c>
      <c r="S2847" s="39">
        <f>IF(L2847&lt;&gt;1,"",IF(N2847=1,"",IF(IF(O2847&gt;0,INDEX('分け方の表'!$N$4:$N$53,O2847)&amp;"","")&lt;&gt;"",IF(INDEX('分け方の表'!$N$4:$N$53,O2847)="（数えない）","",INDEX('分け方の表'!$N$4:$N$53,O2847)&amp;""),IF(I2847&amp;""="1",IF((Q2847&lt;&gt;"")*(D2847&lt;0)*(IFERROR(INDEX('入力'!$E$30:$E$88,MATCH(Q2847,'入力'!$A$30:$A$88,0)),"")="貯める・増やす"),Q2847,""),IF(A2847&amp;""="0","",IF(Q2847&lt;&gt;"",Q2847,R2847))))))</f>
        <v/>
      </c>
      <c r="T2847" s="56">
        <f>IF(S2847="","",IF(IFERROR(INDEX('入力'!$E$30:$E$88,MATCH(S2847,'入力'!$A$30:$A$88,0)),"")="入るお金",D2847,-D2847))</f>
        <v/>
      </c>
      <c r="U2847" s="39">
        <f>IF(L2847="","",IF(L2847&lt;&gt;1,"見出しなど",IF(N2847=1,"重なり",IF(S2847="",IF(O2847&gt;0,"数えない（直した）",IF(I2847&amp;""="1","振替",IF(A2847&amp;""="0","計算対象外","数えない"))),IF(COUNTIFS('入力'!$A$30:$A$88,S2847)=0,"一覧にない費目",IF(O2847&gt;0,"直した",IF(S2847="未分類","未分類","OK")))))))</f>
        <v/>
      </c>
    </row>
    <row r="2848">
      <c r="A2848" s="40" t="n"/>
      <c r="B2848" s="34" t="n"/>
      <c r="C2848" s="35" t="n"/>
      <c r="D2848" s="36" t="n"/>
      <c r="E2848" s="35" t="n"/>
      <c r="F2848" s="35" t="n"/>
      <c r="G2848" s="35" t="n"/>
      <c r="H2848" s="35" t="n"/>
      <c r="I2848" s="40" t="n"/>
      <c r="J2848" s="35" t="n"/>
      <c r="L2848" s="39">
        <f>IF(B2848="","",IFERROR(YEAR(B2848)*0+D2848*0+1,0))</f>
        <v/>
      </c>
      <c r="M2848" s="55">
        <f>IF(L2848&lt;&gt;1,"",IF(O2848&gt;0,IF(INDEX('分け方の表'!$O$4:$O$53,O2848)&lt;&gt;"",DATE(YEAR(INDEX('分け方の表'!$O$4:$O$53,O2848)),MONTH(INDEX('分け方の表'!$O$4:$O$53,O2848)),1),DATE(YEAR(B2848),MONTH(B2848),1)),DATE(YEAR(B2848),MONTH(B2848),1)))</f>
        <v/>
      </c>
      <c r="N2848" s="39">
        <f>IF(L2848&lt;&gt;1,"",IF(J2848="",0,IF(COUNTIFS($J$4:J2848,J2848)&gt;1,1,0)))</f>
        <v/>
      </c>
      <c r="O2848" s="39">
        <f>IF(L2848&lt;&gt;1,"",IF(J2848="",0,IFERROR(MATCH(J2848,'分け方の表'!$M$4:$M$53,0),0)))</f>
        <v/>
      </c>
      <c r="P2848" s="39">
        <f>IF(L2848&lt;&gt;1,"",IF(SUMPRODUCT((COUNTIFS(C2848,"*"&amp;'分け方の表'!$F$4:$F$23&amp;"*")&gt;0)*('分け方の表'!$F$4:$F$23&lt;&gt;"")*'分け方の表'!$I$4:$I$23)=0,99,1+COUNTIFS('分け方の表'!$I$4:$I$23,"&gt;"&amp;SUMPRODUCT((COUNTIFS(C2848,"*"&amp;'分け方の表'!$F$4:$F$23&amp;"*")&gt;0)*('分け方の表'!$F$4:$F$23&lt;&gt;"")*'分け方の表'!$I$4:$I$23))))</f>
        <v/>
      </c>
      <c r="Q2848" s="39">
        <f>IF(L2848&lt;&gt;1,"",IF(P2848&gt;=99,"",INDEX('分け方の表'!$G$4:$G$23,P2848)&amp;""))</f>
        <v/>
      </c>
      <c r="R2848" s="39">
        <f>IF(L2848&lt;&gt;1,"",IF((F2848="収入")*(G2848="給与")*(E2848&lt;&gt;"")*(COUNTIFS('分け方の表'!$J$4:$J$13,E2848)&gt;0),INDEX('分け方の表'!$K$4:$K$13,MATCH(E2848,'分け方の表'!$J$4:$J$13,0))&amp;"",IFERROR(INDEX('分け方の表'!$C$4:$C$103,MATCH(F2848&amp;"|"&amp;G2848,'分け方の表'!$D$4:$D$103,0))&amp;"",IFERROR(INDEX('分け方の表'!$C$4:$C$103,MATCH(F2848&amp;"|（ほか全部）",'分け方の表'!$D$4:$D$103,0))&amp;"","未分類"))))</f>
        <v/>
      </c>
      <c r="S2848" s="39">
        <f>IF(L2848&lt;&gt;1,"",IF(N2848=1,"",IF(IF(O2848&gt;0,INDEX('分け方の表'!$N$4:$N$53,O2848)&amp;"","")&lt;&gt;"",IF(INDEX('分け方の表'!$N$4:$N$53,O2848)="（数えない）","",INDEX('分け方の表'!$N$4:$N$53,O2848)&amp;""),IF(I2848&amp;""="1",IF((Q2848&lt;&gt;"")*(D2848&lt;0)*(IFERROR(INDEX('入力'!$E$30:$E$88,MATCH(Q2848,'入力'!$A$30:$A$88,0)),"")="貯める・増やす"),Q2848,""),IF(A2848&amp;""="0","",IF(Q2848&lt;&gt;"",Q2848,R2848))))))</f>
        <v/>
      </c>
      <c r="T2848" s="56">
        <f>IF(S2848="","",IF(IFERROR(INDEX('入力'!$E$30:$E$88,MATCH(S2848,'入力'!$A$30:$A$88,0)),"")="入るお金",D2848,-D2848))</f>
        <v/>
      </c>
      <c r="U2848" s="39">
        <f>IF(L2848="","",IF(L2848&lt;&gt;1,"見出しなど",IF(N2848=1,"重なり",IF(S2848="",IF(O2848&gt;0,"数えない（直した）",IF(I2848&amp;""="1","振替",IF(A2848&amp;""="0","計算対象外","数えない"))),IF(COUNTIFS('入力'!$A$30:$A$88,S2848)=0,"一覧にない費目",IF(O2848&gt;0,"直した",IF(S2848="未分類","未分類","OK")))))))</f>
        <v/>
      </c>
    </row>
    <row r="2849">
      <c r="A2849" s="40" t="n"/>
      <c r="B2849" s="34" t="n"/>
      <c r="C2849" s="35" t="n"/>
      <c r="D2849" s="36" t="n"/>
      <c r="E2849" s="35" t="n"/>
      <c r="F2849" s="35" t="n"/>
      <c r="G2849" s="35" t="n"/>
      <c r="H2849" s="35" t="n"/>
      <c r="I2849" s="40" t="n"/>
      <c r="J2849" s="35" t="n"/>
      <c r="L2849" s="39">
        <f>IF(B2849="","",IFERROR(YEAR(B2849)*0+D2849*0+1,0))</f>
        <v/>
      </c>
      <c r="M2849" s="55">
        <f>IF(L2849&lt;&gt;1,"",IF(O2849&gt;0,IF(INDEX('分け方の表'!$O$4:$O$53,O2849)&lt;&gt;"",DATE(YEAR(INDEX('分け方の表'!$O$4:$O$53,O2849)),MONTH(INDEX('分け方の表'!$O$4:$O$53,O2849)),1),DATE(YEAR(B2849),MONTH(B2849),1)),DATE(YEAR(B2849),MONTH(B2849),1)))</f>
        <v/>
      </c>
      <c r="N2849" s="39">
        <f>IF(L2849&lt;&gt;1,"",IF(J2849="",0,IF(COUNTIFS($J$4:J2849,J2849)&gt;1,1,0)))</f>
        <v/>
      </c>
      <c r="O2849" s="39">
        <f>IF(L2849&lt;&gt;1,"",IF(J2849="",0,IFERROR(MATCH(J2849,'分け方の表'!$M$4:$M$53,0),0)))</f>
        <v/>
      </c>
      <c r="P2849" s="39">
        <f>IF(L2849&lt;&gt;1,"",IF(SUMPRODUCT((COUNTIFS(C2849,"*"&amp;'分け方の表'!$F$4:$F$23&amp;"*")&gt;0)*('分け方の表'!$F$4:$F$23&lt;&gt;"")*'分け方の表'!$I$4:$I$23)=0,99,1+COUNTIFS('分け方の表'!$I$4:$I$23,"&gt;"&amp;SUMPRODUCT((COUNTIFS(C2849,"*"&amp;'分け方の表'!$F$4:$F$23&amp;"*")&gt;0)*('分け方の表'!$F$4:$F$23&lt;&gt;"")*'分け方の表'!$I$4:$I$23))))</f>
        <v/>
      </c>
      <c r="Q2849" s="39">
        <f>IF(L2849&lt;&gt;1,"",IF(P2849&gt;=99,"",INDEX('分け方の表'!$G$4:$G$23,P2849)&amp;""))</f>
        <v/>
      </c>
      <c r="R2849" s="39">
        <f>IF(L2849&lt;&gt;1,"",IF((F2849="収入")*(G2849="給与")*(E2849&lt;&gt;"")*(COUNTIFS('分け方の表'!$J$4:$J$13,E2849)&gt;0),INDEX('分け方の表'!$K$4:$K$13,MATCH(E2849,'分け方の表'!$J$4:$J$13,0))&amp;"",IFERROR(INDEX('分け方の表'!$C$4:$C$103,MATCH(F2849&amp;"|"&amp;G2849,'分け方の表'!$D$4:$D$103,0))&amp;"",IFERROR(INDEX('分け方の表'!$C$4:$C$103,MATCH(F2849&amp;"|（ほか全部）",'分け方の表'!$D$4:$D$103,0))&amp;"","未分類"))))</f>
        <v/>
      </c>
      <c r="S2849" s="39">
        <f>IF(L2849&lt;&gt;1,"",IF(N2849=1,"",IF(IF(O2849&gt;0,INDEX('分け方の表'!$N$4:$N$53,O2849)&amp;"","")&lt;&gt;"",IF(INDEX('分け方の表'!$N$4:$N$53,O2849)="（数えない）","",INDEX('分け方の表'!$N$4:$N$53,O2849)&amp;""),IF(I2849&amp;""="1",IF((Q2849&lt;&gt;"")*(D2849&lt;0)*(IFERROR(INDEX('入力'!$E$30:$E$88,MATCH(Q2849,'入力'!$A$30:$A$88,0)),"")="貯める・増やす"),Q2849,""),IF(A2849&amp;""="0","",IF(Q2849&lt;&gt;"",Q2849,R2849))))))</f>
        <v/>
      </c>
      <c r="T2849" s="56">
        <f>IF(S2849="","",IF(IFERROR(INDEX('入力'!$E$30:$E$88,MATCH(S2849,'入力'!$A$30:$A$88,0)),"")="入るお金",D2849,-D2849))</f>
        <v/>
      </c>
      <c r="U2849" s="39">
        <f>IF(L2849="","",IF(L2849&lt;&gt;1,"見出しなど",IF(N2849=1,"重なり",IF(S2849="",IF(O2849&gt;0,"数えない（直した）",IF(I2849&amp;""="1","振替",IF(A2849&amp;""="0","計算対象外","数えない"))),IF(COUNTIFS('入力'!$A$30:$A$88,S2849)=0,"一覧にない費目",IF(O2849&gt;0,"直した",IF(S2849="未分類","未分類","OK")))))))</f>
        <v/>
      </c>
    </row>
    <row r="2850">
      <c r="A2850" s="40" t="n"/>
      <c r="B2850" s="34" t="n"/>
      <c r="C2850" s="35" t="n"/>
      <c r="D2850" s="36" t="n"/>
      <c r="E2850" s="35" t="n"/>
      <c r="F2850" s="35" t="n"/>
      <c r="G2850" s="35" t="n"/>
      <c r="H2850" s="35" t="n"/>
      <c r="I2850" s="40" t="n"/>
      <c r="J2850" s="35" t="n"/>
      <c r="L2850" s="39">
        <f>IF(B2850="","",IFERROR(YEAR(B2850)*0+D2850*0+1,0))</f>
        <v/>
      </c>
      <c r="M2850" s="55">
        <f>IF(L2850&lt;&gt;1,"",IF(O2850&gt;0,IF(INDEX('分け方の表'!$O$4:$O$53,O2850)&lt;&gt;"",DATE(YEAR(INDEX('分け方の表'!$O$4:$O$53,O2850)),MONTH(INDEX('分け方の表'!$O$4:$O$53,O2850)),1),DATE(YEAR(B2850),MONTH(B2850),1)),DATE(YEAR(B2850),MONTH(B2850),1)))</f>
        <v/>
      </c>
      <c r="N2850" s="39">
        <f>IF(L2850&lt;&gt;1,"",IF(J2850="",0,IF(COUNTIFS($J$4:J2850,J2850)&gt;1,1,0)))</f>
        <v/>
      </c>
      <c r="O2850" s="39">
        <f>IF(L2850&lt;&gt;1,"",IF(J2850="",0,IFERROR(MATCH(J2850,'分け方の表'!$M$4:$M$53,0),0)))</f>
        <v/>
      </c>
      <c r="P2850" s="39">
        <f>IF(L2850&lt;&gt;1,"",IF(SUMPRODUCT((COUNTIFS(C2850,"*"&amp;'分け方の表'!$F$4:$F$23&amp;"*")&gt;0)*('分け方の表'!$F$4:$F$23&lt;&gt;"")*'分け方の表'!$I$4:$I$23)=0,99,1+COUNTIFS('分け方の表'!$I$4:$I$23,"&gt;"&amp;SUMPRODUCT((COUNTIFS(C2850,"*"&amp;'分け方の表'!$F$4:$F$23&amp;"*")&gt;0)*('分け方の表'!$F$4:$F$23&lt;&gt;"")*'分け方の表'!$I$4:$I$23))))</f>
        <v/>
      </c>
      <c r="Q2850" s="39">
        <f>IF(L2850&lt;&gt;1,"",IF(P2850&gt;=99,"",INDEX('分け方の表'!$G$4:$G$23,P2850)&amp;""))</f>
        <v/>
      </c>
      <c r="R2850" s="39">
        <f>IF(L2850&lt;&gt;1,"",IF((F2850="収入")*(G2850="給与")*(E2850&lt;&gt;"")*(COUNTIFS('分け方の表'!$J$4:$J$13,E2850)&gt;0),INDEX('分け方の表'!$K$4:$K$13,MATCH(E2850,'分け方の表'!$J$4:$J$13,0))&amp;"",IFERROR(INDEX('分け方の表'!$C$4:$C$103,MATCH(F2850&amp;"|"&amp;G2850,'分け方の表'!$D$4:$D$103,0))&amp;"",IFERROR(INDEX('分け方の表'!$C$4:$C$103,MATCH(F2850&amp;"|（ほか全部）",'分け方の表'!$D$4:$D$103,0))&amp;"","未分類"))))</f>
        <v/>
      </c>
      <c r="S2850" s="39">
        <f>IF(L2850&lt;&gt;1,"",IF(N2850=1,"",IF(IF(O2850&gt;0,INDEX('分け方の表'!$N$4:$N$53,O2850)&amp;"","")&lt;&gt;"",IF(INDEX('分け方の表'!$N$4:$N$53,O2850)="（数えない）","",INDEX('分け方の表'!$N$4:$N$53,O2850)&amp;""),IF(I2850&amp;""="1",IF((Q2850&lt;&gt;"")*(D2850&lt;0)*(IFERROR(INDEX('入力'!$E$30:$E$88,MATCH(Q2850,'入力'!$A$30:$A$88,0)),"")="貯める・増やす"),Q2850,""),IF(A2850&amp;""="0","",IF(Q2850&lt;&gt;"",Q2850,R2850))))))</f>
        <v/>
      </c>
      <c r="T2850" s="56">
        <f>IF(S2850="","",IF(IFERROR(INDEX('入力'!$E$30:$E$88,MATCH(S2850,'入力'!$A$30:$A$88,0)),"")="入るお金",D2850,-D2850))</f>
        <v/>
      </c>
      <c r="U2850" s="39">
        <f>IF(L2850="","",IF(L2850&lt;&gt;1,"見出しなど",IF(N2850=1,"重なり",IF(S2850="",IF(O2850&gt;0,"数えない（直した）",IF(I2850&amp;""="1","振替",IF(A2850&amp;""="0","計算対象外","数えない"))),IF(COUNTIFS('入力'!$A$30:$A$88,S2850)=0,"一覧にない費目",IF(O2850&gt;0,"直した",IF(S2850="未分類","未分類","OK")))))))</f>
        <v/>
      </c>
    </row>
    <row r="2851">
      <c r="A2851" s="40" t="n"/>
      <c r="B2851" s="34" t="n"/>
      <c r="C2851" s="35" t="n"/>
      <c r="D2851" s="36" t="n"/>
      <c r="E2851" s="35" t="n"/>
      <c r="F2851" s="35" t="n"/>
      <c r="G2851" s="35" t="n"/>
      <c r="H2851" s="35" t="n"/>
      <c r="I2851" s="40" t="n"/>
      <c r="J2851" s="35" t="n"/>
      <c r="L2851" s="39">
        <f>IF(B2851="","",IFERROR(YEAR(B2851)*0+D2851*0+1,0))</f>
        <v/>
      </c>
      <c r="M2851" s="55">
        <f>IF(L2851&lt;&gt;1,"",IF(O2851&gt;0,IF(INDEX('分け方の表'!$O$4:$O$53,O2851)&lt;&gt;"",DATE(YEAR(INDEX('分け方の表'!$O$4:$O$53,O2851)),MONTH(INDEX('分け方の表'!$O$4:$O$53,O2851)),1),DATE(YEAR(B2851),MONTH(B2851),1)),DATE(YEAR(B2851),MONTH(B2851),1)))</f>
        <v/>
      </c>
      <c r="N2851" s="39">
        <f>IF(L2851&lt;&gt;1,"",IF(J2851="",0,IF(COUNTIFS($J$4:J2851,J2851)&gt;1,1,0)))</f>
        <v/>
      </c>
      <c r="O2851" s="39">
        <f>IF(L2851&lt;&gt;1,"",IF(J2851="",0,IFERROR(MATCH(J2851,'分け方の表'!$M$4:$M$53,0),0)))</f>
        <v/>
      </c>
      <c r="P2851" s="39">
        <f>IF(L2851&lt;&gt;1,"",IF(SUMPRODUCT((COUNTIFS(C2851,"*"&amp;'分け方の表'!$F$4:$F$23&amp;"*")&gt;0)*('分け方の表'!$F$4:$F$23&lt;&gt;"")*'分け方の表'!$I$4:$I$23)=0,99,1+COUNTIFS('分け方の表'!$I$4:$I$23,"&gt;"&amp;SUMPRODUCT((COUNTIFS(C2851,"*"&amp;'分け方の表'!$F$4:$F$23&amp;"*")&gt;0)*('分け方の表'!$F$4:$F$23&lt;&gt;"")*'分け方の表'!$I$4:$I$23))))</f>
        <v/>
      </c>
      <c r="Q2851" s="39">
        <f>IF(L2851&lt;&gt;1,"",IF(P2851&gt;=99,"",INDEX('分け方の表'!$G$4:$G$23,P2851)&amp;""))</f>
        <v/>
      </c>
      <c r="R2851" s="39">
        <f>IF(L2851&lt;&gt;1,"",IF((F2851="収入")*(G2851="給与")*(E2851&lt;&gt;"")*(COUNTIFS('分け方の表'!$J$4:$J$13,E2851)&gt;0),INDEX('分け方の表'!$K$4:$K$13,MATCH(E2851,'分け方の表'!$J$4:$J$13,0))&amp;"",IFERROR(INDEX('分け方の表'!$C$4:$C$103,MATCH(F2851&amp;"|"&amp;G2851,'分け方の表'!$D$4:$D$103,0))&amp;"",IFERROR(INDEX('分け方の表'!$C$4:$C$103,MATCH(F2851&amp;"|（ほか全部）",'分け方の表'!$D$4:$D$103,0))&amp;"","未分類"))))</f>
        <v/>
      </c>
      <c r="S2851" s="39">
        <f>IF(L2851&lt;&gt;1,"",IF(N2851=1,"",IF(IF(O2851&gt;0,INDEX('分け方の表'!$N$4:$N$53,O2851)&amp;"","")&lt;&gt;"",IF(INDEX('分け方の表'!$N$4:$N$53,O2851)="（数えない）","",INDEX('分け方の表'!$N$4:$N$53,O2851)&amp;""),IF(I2851&amp;""="1",IF((Q2851&lt;&gt;"")*(D2851&lt;0)*(IFERROR(INDEX('入力'!$E$30:$E$88,MATCH(Q2851,'入力'!$A$30:$A$88,0)),"")="貯める・増やす"),Q2851,""),IF(A2851&amp;""="0","",IF(Q2851&lt;&gt;"",Q2851,R2851))))))</f>
        <v/>
      </c>
      <c r="T2851" s="56">
        <f>IF(S2851="","",IF(IFERROR(INDEX('入力'!$E$30:$E$88,MATCH(S2851,'入力'!$A$30:$A$88,0)),"")="入るお金",D2851,-D2851))</f>
        <v/>
      </c>
      <c r="U2851" s="39">
        <f>IF(L2851="","",IF(L2851&lt;&gt;1,"見出しなど",IF(N2851=1,"重なり",IF(S2851="",IF(O2851&gt;0,"数えない（直した）",IF(I2851&amp;""="1","振替",IF(A2851&amp;""="0","計算対象外","数えない"))),IF(COUNTIFS('入力'!$A$30:$A$88,S2851)=0,"一覧にない費目",IF(O2851&gt;0,"直した",IF(S2851="未分類","未分類","OK")))))))</f>
        <v/>
      </c>
    </row>
    <row r="2852">
      <c r="A2852" s="40" t="n"/>
      <c r="B2852" s="34" t="n"/>
      <c r="C2852" s="35" t="n"/>
      <c r="D2852" s="36" t="n"/>
      <c r="E2852" s="35" t="n"/>
      <c r="F2852" s="35" t="n"/>
      <c r="G2852" s="35" t="n"/>
      <c r="H2852" s="35" t="n"/>
      <c r="I2852" s="40" t="n"/>
      <c r="J2852" s="35" t="n"/>
      <c r="L2852" s="39">
        <f>IF(B2852="","",IFERROR(YEAR(B2852)*0+D2852*0+1,0))</f>
        <v/>
      </c>
      <c r="M2852" s="55">
        <f>IF(L2852&lt;&gt;1,"",IF(O2852&gt;0,IF(INDEX('分け方の表'!$O$4:$O$53,O2852)&lt;&gt;"",DATE(YEAR(INDEX('分け方の表'!$O$4:$O$53,O2852)),MONTH(INDEX('分け方の表'!$O$4:$O$53,O2852)),1),DATE(YEAR(B2852),MONTH(B2852),1)),DATE(YEAR(B2852),MONTH(B2852),1)))</f>
        <v/>
      </c>
      <c r="N2852" s="39">
        <f>IF(L2852&lt;&gt;1,"",IF(J2852="",0,IF(COUNTIFS($J$4:J2852,J2852)&gt;1,1,0)))</f>
        <v/>
      </c>
      <c r="O2852" s="39">
        <f>IF(L2852&lt;&gt;1,"",IF(J2852="",0,IFERROR(MATCH(J2852,'分け方の表'!$M$4:$M$53,0),0)))</f>
        <v/>
      </c>
      <c r="P2852" s="39">
        <f>IF(L2852&lt;&gt;1,"",IF(SUMPRODUCT((COUNTIFS(C2852,"*"&amp;'分け方の表'!$F$4:$F$23&amp;"*")&gt;0)*('分け方の表'!$F$4:$F$23&lt;&gt;"")*'分け方の表'!$I$4:$I$23)=0,99,1+COUNTIFS('分け方の表'!$I$4:$I$23,"&gt;"&amp;SUMPRODUCT((COUNTIFS(C2852,"*"&amp;'分け方の表'!$F$4:$F$23&amp;"*")&gt;0)*('分け方の表'!$F$4:$F$23&lt;&gt;"")*'分け方の表'!$I$4:$I$23))))</f>
        <v/>
      </c>
      <c r="Q2852" s="39">
        <f>IF(L2852&lt;&gt;1,"",IF(P2852&gt;=99,"",INDEX('分け方の表'!$G$4:$G$23,P2852)&amp;""))</f>
        <v/>
      </c>
      <c r="R2852" s="39">
        <f>IF(L2852&lt;&gt;1,"",IF((F2852="収入")*(G2852="給与")*(E2852&lt;&gt;"")*(COUNTIFS('分け方の表'!$J$4:$J$13,E2852)&gt;0),INDEX('分け方の表'!$K$4:$K$13,MATCH(E2852,'分け方の表'!$J$4:$J$13,0))&amp;"",IFERROR(INDEX('分け方の表'!$C$4:$C$103,MATCH(F2852&amp;"|"&amp;G2852,'分け方の表'!$D$4:$D$103,0))&amp;"",IFERROR(INDEX('分け方の表'!$C$4:$C$103,MATCH(F2852&amp;"|（ほか全部）",'分け方の表'!$D$4:$D$103,0))&amp;"","未分類"))))</f>
        <v/>
      </c>
      <c r="S2852" s="39">
        <f>IF(L2852&lt;&gt;1,"",IF(N2852=1,"",IF(IF(O2852&gt;0,INDEX('分け方の表'!$N$4:$N$53,O2852)&amp;"","")&lt;&gt;"",IF(INDEX('分け方の表'!$N$4:$N$53,O2852)="（数えない）","",INDEX('分け方の表'!$N$4:$N$53,O2852)&amp;""),IF(I2852&amp;""="1",IF((Q2852&lt;&gt;"")*(D2852&lt;0)*(IFERROR(INDEX('入力'!$E$30:$E$88,MATCH(Q2852,'入力'!$A$30:$A$88,0)),"")="貯める・増やす"),Q2852,""),IF(A2852&amp;""="0","",IF(Q2852&lt;&gt;"",Q2852,R2852))))))</f>
        <v/>
      </c>
      <c r="T2852" s="56">
        <f>IF(S2852="","",IF(IFERROR(INDEX('入力'!$E$30:$E$88,MATCH(S2852,'入力'!$A$30:$A$88,0)),"")="入るお金",D2852,-D2852))</f>
        <v/>
      </c>
      <c r="U2852" s="39">
        <f>IF(L2852="","",IF(L2852&lt;&gt;1,"見出しなど",IF(N2852=1,"重なり",IF(S2852="",IF(O2852&gt;0,"数えない（直した）",IF(I2852&amp;""="1","振替",IF(A2852&amp;""="0","計算対象外","数えない"))),IF(COUNTIFS('入力'!$A$30:$A$88,S2852)=0,"一覧にない費目",IF(O2852&gt;0,"直した",IF(S2852="未分類","未分類","OK")))))))</f>
        <v/>
      </c>
    </row>
    <row r="2853">
      <c r="A2853" s="40" t="n"/>
      <c r="B2853" s="34" t="n"/>
      <c r="C2853" s="35" t="n"/>
      <c r="D2853" s="36" t="n"/>
      <c r="E2853" s="35" t="n"/>
      <c r="F2853" s="35" t="n"/>
      <c r="G2853" s="35" t="n"/>
      <c r="H2853" s="35" t="n"/>
      <c r="I2853" s="40" t="n"/>
      <c r="J2853" s="35" t="n"/>
      <c r="L2853" s="39">
        <f>IF(B2853="","",IFERROR(YEAR(B2853)*0+D2853*0+1,0))</f>
        <v/>
      </c>
      <c r="M2853" s="55">
        <f>IF(L2853&lt;&gt;1,"",IF(O2853&gt;0,IF(INDEX('分け方の表'!$O$4:$O$53,O2853)&lt;&gt;"",DATE(YEAR(INDEX('分け方の表'!$O$4:$O$53,O2853)),MONTH(INDEX('分け方の表'!$O$4:$O$53,O2853)),1),DATE(YEAR(B2853),MONTH(B2853),1)),DATE(YEAR(B2853),MONTH(B2853),1)))</f>
        <v/>
      </c>
      <c r="N2853" s="39">
        <f>IF(L2853&lt;&gt;1,"",IF(J2853="",0,IF(COUNTIFS($J$4:J2853,J2853)&gt;1,1,0)))</f>
        <v/>
      </c>
      <c r="O2853" s="39">
        <f>IF(L2853&lt;&gt;1,"",IF(J2853="",0,IFERROR(MATCH(J2853,'分け方の表'!$M$4:$M$53,0),0)))</f>
        <v/>
      </c>
      <c r="P2853" s="39">
        <f>IF(L2853&lt;&gt;1,"",IF(SUMPRODUCT((COUNTIFS(C2853,"*"&amp;'分け方の表'!$F$4:$F$23&amp;"*")&gt;0)*('分け方の表'!$F$4:$F$23&lt;&gt;"")*'分け方の表'!$I$4:$I$23)=0,99,1+COUNTIFS('分け方の表'!$I$4:$I$23,"&gt;"&amp;SUMPRODUCT((COUNTIFS(C2853,"*"&amp;'分け方の表'!$F$4:$F$23&amp;"*")&gt;0)*('分け方の表'!$F$4:$F$23&lt;&gt;"")*'分け方の表'!$I$4:$I$23))))</f>
        <v/>
      </c>
      <c r="Q2853" s="39">
        <f>IF(L2853&lt;&gt;1,"",IF(P2853&gt;=99,"",INDEX('分け方の表'!$G$4:$G$23,P2853)&amp;""))</f>
        <v/>
      </c>
      <c r="R2853" s="39">
        <f>IF(L2853&lt;&gt;1,"",IF((F2853="収入")*(G2853="給与")*(E2853&lt;&gt;"")*(COUNTIFS('分け方の表'!$J$4:$J$13,E2853)&gt;0),INDEX('分け方の表'!$K$4:$K$13,MATCH(E2853,'分け方の表'!$J$4:$J$13,0))&amp;"",IFERROR(INDEX('分け方の表'!$C$4:$C$103,MATCH(F2853&amp;"|"&amp;G2853,'分け方の表'!$D$4:$D$103,0))&amp;"",IFERROR(INDEX('分け方の表'!$C$4:$C$103,MATCH(F2853&amp;"|（ほか全部）",'分け方の表'!$D$4:$D$103,0))&amp;"","未分類"))))</f>
        <v/>
      </c>
      <c r="S2853" s="39">
        <f>IF(L2853&lt;&gt;1,"",IF(N2853=1,"",IF(IF(O2853&gt;0,INDEX('分け方の表'!$N$4:$N$53,O2853)&amp;"","")&lt;&gt;"",IF(INDEX('分け方の表'!$N$4:$N$53,O2853)="（数えない）","",INDEX('分け方の表'!$N$4:$N$53,O2853)&amp;""),IF(I2853&amp;""="1",IF((Q2853&lt;&gt;"")*(D2853&lt;0)*(IFERROR(INDEX('入力'!$E$30:$E$88,MATCH(Q2853,'入力'!$A$30:$A$88,0)),"")="貯める・増やす"),Q2853,""),IF(A2853&amp;""="0","",IF(Q2853&lt;&gt;"",Q2853,R2853))))))</f>
        <v/>
      </c>
      <c r="T2853" s="56">
        <f>IF(S2853="","",IF(IFERROR(INDEX('入力'!$E$30:$E$88,MATCH(S2853,'入力'!$A$30:$A$88,0)),"")="入るお金",D2853,-D2853))</f>
        <v/>
      </c>
      <c r="U2853" s="39">
        <f>IF(L2853="","",IF(L2853&lt;&gt;1,"見出しなど",IF(N2853=1,"重なり",IF(S2853="",IF(O2853&gt;0,"数えない（直した）",IF(I2853&amp;""="1","振替",IF(A2853&amp;""="0","計算対象外","数えない"))),IF(COUNTIFS('入力'!$A$30:$A$88,S2853)=0,"一覧にない費目",IF(O2853&gt;0,"直した",IF(S2853="未分類","未分類","OK")))))))</f>
        <v/>
      </c>
    </row>
    <row r="2854">
      <c r="A2854" s="40" t="n"/>
      <c r="B2854" s="34" t="n"/>
      <c r="C2854" s="35" t="n"/>
      <c r="D2854" s="36" t="n"/>
      <c r="E2854" s="35" t="n"/>
      <c r="F2854" s="35" t="n"/>
      <c r="G2854" s="35" t="n"/>
      <c r="H2854" s="35" t="n"/>
      <c r="I2854" s="40" t="n"/>
      <c r="J2854" s="35" t="n"/>
      <c r="L2854" s="39">
        <f>IF(B2854="","",IFERROR(YEAR(B2854)*0+D2854*0+1,0))</f>
        <v/>
      </c>
      <c r="M2854" s="55">
        <f>IF(L2854&lt;&gt;1,"",IF(O2854&gt;0,IF(INDEX('分け方の表'!$O$4:$O$53,O2854)&lt;&gt;"",DATE(YEAR(INDEX('分け方の表'!$O$4:$O$53,O2854)),MONTH(INDEX('分け方の表'!$O$4:$O$53,O2854)),1),DATE(YEAR(B2854),MONTH(B2854),1)),DATE(YEAR(B2854),MONTH(B2854),1)))</f>
        <v/>
      </c>
      <c r="N2854" s="39">
        <f>IF(L2854&lt;&gt;1,"",IF(J2854="",0,IF(COUNTIFS($J$4:J2854,J2854)&gt;1,1,0)))</f>
        <v/>
      </c>
      <c r="O2854" s="39">
        <f>IF(L2854&lt;&gt;1,"",IF(J2854="",0,IFERROR(MATCH(J2854,'分け方の表'!$M$4:$M$53,0),0)))</f>
        <v/>
      </c>
      <c r="P2854" s="39">
        <f>IF(L2854&lt;&gt;1,"",IF(SUMPRODUCT((COUNTIFS(C2854,"*"&amp;'分け方の表'!$F$4:$F$23&amp;"*")&gt;0)*('分け方の表'!$F$4:$F$23&lt;&gt;"")*'分け方の表'!$I$4:$I$23)=0,99,1+COUNTIFS('分け方の表'!$I$4:$I$23,"&gt;"&amp;SUMPRODUCT((COUNTIFS(C2854,"*"&amp;'分け方の表'!$F$4:$F$23&amp;"*")&gt;0)*('分け方の表'!$F$4:$F$23&lt;&gt;"")*'分け方の表'!$I$4:$I$23))))</f>
        <v/>
      </c>
      <c r="Q2854" s="39">
        <f>IF(L2854&lt;&gt;1,"",IF(P2854&gt;=99,"",INDEX('分け方の表'!$G$4:$G$23,P2854)&amp;""))</f>
        <v/>
      </c>
      <c r="R2854" s="39">
        <f>IF(L2854&lt;&gt;1,"",IF((F2854="収入")*(G2854="給与")*(E2854&lt;&gt;"")*(COUNTIFS('分け方の表'!$J$4:$J$13,E2854)&gt;0),INDEX('分け方の表'!$K$4:$K$13,MATCH(E2854,'分け方の表'!$J$4:$J$13,0))&amp;"",IFERROR(INDEX('分け方の表'!$C$4:$C$103,MATCH(F2854&amp;"|"&amp;G2854,'分け方の表'!$D$4:$D$103,0))&amp;"",IFERROR(INDEX('分け方の表'!$C$4:$C$103,MATCH(F2854&amp;"|（ほか全部）",'分け方の表'!$D$4:$D$103,0))&amp;"","未分類"))))</f>
        <v/>
      </c>
      <c r="S2854" s="39">
        <f>IF(L2854&lt;&gt;1,"",IF(N2854=1,"",IF(IF(O2854&gt;0,INDEX('分け方の表'!$N$4:$N$53,O2854)&amp;"","")&lt;&gt;"",IF(INDEX('分け方の表'!$N$4:$N$53,O2854)="（数えない）","",INDEX('分け方の表'!$N$4:$N$53,O2854)&amp;""),IF(I2854&amp;""="1",IF((Q2854&lt;&gt;"")*(D2854&lt;0)*(IFERROR(INDEX('入力'!$E$30:$E$88,MATCH(Q2854,'入力'!$A$30:$A$88,0)),"")="貯める・増やす"),Q2854,""),IF(A2854&amp;""="0","",IF(Q2854&lt;&gt;"",Q2854,R2854))))))</f>
        <v/>
      </c>
      <c r="T2854" s="56">
        <f>IF(S2854="","",IF(IFERROR(INDEX('入力'!$E$30:$E$88,MATCH(S2854,'入力'!$A$30:$A$88,0)),"")="入るお金",D2854,-D2854))</f>
        <v/>
      </c>
      <c r="U2854" s="39">
        <f>IF(L2854="","",IF(L2854&lt;&gt;1,"見出しなど",IF(N2854=1,"重なり",IF(S2854="",IF(O2854&gt;0,"数えない（直した）",IF(I2854&amp;""="1","振替",IF(A2854&amp;""="0","計算対象外","数えない"))),IF(COUNTIFS('入力'!$A$30:$A$88,S2854)=0,"一覧にない費目",IF(O2854&gt;0,"直した",IF(S2854="未分類","未分類","OK")))))))</f>
        <v/>
      </c>
    </row>
    <row r="2855">
      <c r="A2855" s="40" t="n"/>
      <c r="B2855" s="34" t="n"/>
      <c r="C2855" s="35" t="n"/>
      <c r="D2855" s="36" t="n"/>
      <c r="E2855" s="35" t="n"/>
      <c r="F2855" s="35" t="n"/>
      <c r="G2855" s="35" t="n"/>
      <c r="H2855" s="35" t="n"/>
      <c r="I2855" s="40" t="n"/>
      <c r="J2855" s="35" t="n"/>
      <c r="L2855" s="39">
        <f>IF(B2855="","",IFERROR(YEAR(B2855)*0+D2855*0+1,0))</f>
        <v/>
      </c>
      <c r="M2855" s="55">
        <f>IF(L2855&lt;&gt;1,"",IF(O2855&gt;0,IF(INDEX('分け方の表'!$O$4:$O$53,O2855)&lt;&gt;"",DATE(YEAR(INDEX('分け方の表'!$O$4:$O$53,O2855)),MONTH(INDEX('分け方の表'!$O$4:$O$53,O2855)),1),DATE(YEAR(B2855),MONTH(B2855),1)),DATE(YEAR(B2855),MONTH(B2855),1)))</f>
        <v/>
      </c>
      <c r="N2855" s="39">
        <f>IF(L2855&lt;&gt;1,"",IF(J2855="",0,IF(COUNTIFS($J$4:J2855,J2855)&gt;1,1,0)))</f>
        <v/>
      </c>
      <c r="O2855" s="39">
        <f>IF(L2855&lt;&gt;1,"",IF(J2855="",0,IFERROR(MATCH(J2855,'分け方の表'!$M$4:$M$53,0),0)))</f>
        <v/>
      </c>
      <c r="P2855" s="39">
        <f>IF(L2855&lt;&gt;1,"",IF(SUMPRODUCT((COUNTIFS(C2855,"*"&amp;'分け方の表'!$F$4:$F$23&amp;"*")&gt;0)*('分け方の表'!$F$4:$F$23&lt;&gt;"")*'分け方の表'!$I$4:$I$23)=0,99,1+COUNTIFS('分け方の表'!$I$4:$I$23,"&gt;"&amp;SUMPRODUCT((COUNTIFS(C2855,"*"&amp;'分け方の表'!$F$4:$F$23&amp;"*")&gt;0)*('分け方の表'!$F$4:$F$23&lt;&gt;"")*'分け方の表'!$I$4:$I$23))))</f>
        <v/>
      </c>
      <c r="Q2855" s="39">
        <f>IF(L2855&lt;&gt;1,"",IF(P2855&gt;=99,"",INDEX('分け方の表'!$G$4:$G$23,P2855)&amp;""))</f>
        <v/>
      </c>
      <c r="R2855" s="39">
        <f>IF(L2855&lt;&gt;1,"",IF((F2855="収入")*(G2855="給与")*(E2855&lt;&gt;"")*(COUNTIFS('分け方の表'!$J$4:$J$13,E2855)&gt;0),INDEX('分け方の表'!$K$4:$K$13,MATCH(E2855,'分け方の表'!$J$4:$J$13,0))&amp;"",IFERROR(INDEX('分け方の表'!$C$4:$C$103,MATCH(F2855&amp;"|"&amp;G2855,'分け方の表'!$D$4:$D$103,0))&amp;"",IFERROR(INDEX('分け方の表'!$C$4:$C$103,MATCH(F2855&amp;"|（ほか全部）",'分け方の表'!$D$4:$D$103,0))&amp;"","未分類"))))</f>
        <v/>
      </c>
      <c r="S2855" s="39">
        <f>IF(L2855&lt;&gt;1,"",IF(N2855=1,"",IF(IF(O2855&gt;0,INDEX('分け方の表'!$N$4:$N$53,O2855)&amp;"","")&lt;&gt;"",IF(INDEX('分け方の表'!$N$4:$N$53,O2855)="（数えない）","",INDEX('分け方の表'!$N$4:$N$53,O2855)&amp;""),IF(I2855&amp;""="1",IF((Q2855&lt;&gt;"")*(D2855&lt;0)*(IFERROR(INDEX('入力'!$E$30:$E$88,MATCH(Q2855,'入力'!$A$30:$A$88,0)),"")="貯める・増やす"),Q2855,""),IF(A2855&amp;""="0","",IF(Q2855&lt;&gt;"",Q2855,R2855))))))</f>
        <v/>
      </c>
      <c r="T2855" s="56">
        <f>IF(S2855="","",IF(IFERROR(INDEX('入力'!$E$30:$E$88,MATCH(S2855,'入力'!$A$30:$A$88,0)),"")="入るお金",D2855,-D2855))</f>
        <v/>
      </c>
      <c r="U2855" s="39">
        <f>IF(L2855="","",IF(L2855&lt;&gt;1,"見出しなど",IF(N2855=1,"重なり",IF(S2855="",IF(O2855&gt;0,"数えない（直した）",IF(I2855&amp;""="1","振替",IF(A2855&amp;""="0","計算対象外","数えない"))),IF(COUNTIFS('入力'!$A$30:$A$88,S2855)=0,"一覧にない費目",IF(O2855&gt;0,"直した",IF(S2855="未分類","未分類","OK")))))))</f>
        <v/>
      </c>
    </row>
    <row r="2856">
      <c r="A2856" s="40" t="n"/>
      <c r="B2856" s="34" t="n"/>
      <c r="C2856" s="35" t="n"/>
      <c r="D2856" s="36" t="n"/>
      <c r="E2856" s="35" t="n"/>
      <c r="F2856" s="35" t="n"/>
      <c r="G2856" s="35" t="n"/>
      <c r="H2856" s="35" t="n"/>
      <c r="I2856" s="40" t="n"/>
      <c r="J2856" s="35" t="n"/>
      <c r="L2856" s="39">
        <f>IF(B2856="","",IFERROR(YEAR(B2856)*0+D2856*0+1,0))</f>
        <v/>
      </c>
      <c r="M2856" s="55">
        <f>IF(L2856&lt;&gt;1,"",IF(O2856&gt;0,IF(INDEX('分け方の表'!$O$4:$O$53,O2856)&lt;&gt;"",DATE(YEAR(INDEX('分け方の表'!$O$4:$O$53,O2856)),MONTH(INDEX('分け方の表'!$O$4:$O$53,O2856)),1),DATE(YEAR(B2856),MONTH(B2856),1)),DATE(YEAR(B2856),MONTH(B2856),1)))</f>
        <v/>
      </c>
      <c r="N2856" s="39">
        <f>IF(L2856&lt;&gt;1,"",IF(J2856="",0,IF(COUNTIFS($J$4:J2856,J2856)&gt;1,1,0)))</f>
        <v/>
      </c>
      <c r="O2856" s="39">
        <f>IF(L2856&lt;&gt;1,"",IF(J2856="",0,IFERROR(MATCH(J2856,'分け方の表'!$M$4:$M$53,0),0)))</f>
        <v/>
      </c>
      <c r="P2856" s="39">
        <f>IF(L2856&lt;&gt;1,"",IF(SUMPRODUCT((COUNTIFS(C2856,"*"&amp;'分け方の表'!$F$4:$F$23&amp;"*")&gt;0)*('分け方の表'!$F$4:$F$23&lt;&gt;"")*'分け方の表'!$I$4:$I$23)=0,99,1+COUNTIFS('分け方の表'!$I$4:$I$23,"&gt;"&amp;SUMPRODUCT((COUNTIFS(C2856,"*"&amp;'分け方の表'!$F$4:$F$23&amp;"*")&gt;0)*('分け方の表'!$F$4:$F$23&lt;&gt;"")*'分け方の表'!$I$4:$I$23))))</f>
        <v/>
      </c>
      <c r="Q2856" s="39">
        <f>IF(L2856&lt;&gt;1,"",IF(P2856&gt;=99,"",INDEX('分け方の表'!$G$4:$G$23,P2856)&amp;""))</f>
        <v/>
      </c>
      <c r="R2856" s="39">
        <f>IF(L2856&lt;&gt;1,"",IF((F2856="収入")*(G2856="給与")*(E2856&lt;&gt;"")*(COUNTIFS('分け方の表'!$J$4:$J$13,E2856)&gt;0),INDEX('分け方の表'!$K$4:$K$13,MATCH(E2856,'分け方の表'!$J$4:$J$13,0))&amp;"",IFERROR(INDEX('分け方の表'!$C$4:$C$103,MATCH(F2856&amp;"|"&amp;G2856,'分け方の表'!$D$4:$D$103,0))&amp;"",IFERROR(INDEX('分け方の表'!$C$4:$C$103,MATCH(F2856&amp;"|（ほか全部）",'分け方の表'!$D$4:$D$103,0))&amp;"","未分類"))))</f>
        <v/>
      </c>
      <c r="S2856" s="39">
        <f>IF(L2856&lt;&gt;1,"",IF(N2856=1,"",IF(IF(O2856&gt;0,INDEX('分け方の表'!$N$4:$N$53,O2856)&amp;"","")&lt;&gt;"",IF(INDEX('分け方の表'!$N$4:$N$53,O2856)="（数えない）","",INDEX('分け方の表'!$N$4:$N$53,O2856)&amp;""),IF(I2856&amp;""="1",IF((Q2856&lt;&gt;"")*(D2856&lt;0)*(IFERROR(INDEX('入力'!$E$30:$E$88,MATCH(Q2856,'入力'!$A$30:$A$88,0)),"")="貯める・増やす"),Q2856,""),IF(A2856&amp;""="0","",IF(Q2856&lt;&gt;"",Q2856,R2856))))))</f>
        <v/>
      </c>
      <c r="T2856" s="56">
        <f>IF(S2856="","",IF(IFERROR(INDEX('入力'!$E$30:$E$88,MATCH(S2856,'入力'!$A$30:$A$88,0)),"")="入るお金",D2856,-D2856))</f>
        <v/>
      </c>
      <c r="U2856" s="39">
        <f>IF(L2856="","",IF(L2856&lt;&gt;1,"見出しなど",IF(N2856=1,"重なり",IF(S2856="",IF(O2856&gt;0,"数えない（直した）",IF(I2856&amp;""="1","振替",IF(A2856&amp;""="0","計算対象外","数えない"))),IF(COUNTIFS('入力'!$A$30:$A$88,S2856)=0,"一覧にない費目",IF(O2856&gt;0,"直した",IF(S2856="未分類","未分類","OK")))))))</f>
        <v/>
      </c>
    </row>
    <row r="2857">
      <c r="A2857" s="40" t="n"/>
      <c r="B2857" s="34" t="n"/>
      <c r="C2857" s="35" t="n"/>
      <c r="D2857" s="36" t="n"/>
      <c r="E2857" s="35" t="n"/>
      <c r="F2857" s="35" t="n"/>
      <c r="G2857" s="35" t="n"/>
      <c r="H2857" s="35" t="n"/>
      <c r="I2857" s="40" t="n"/>
      <c r="J2857" s="35" t="n"/>
      <c r="L2857" s="39">
        <f>IF(B2857="","",IFERROR(YEAR(B2857)*0+D2857*0+1,0))</f>
        <v/>
      </c>
      <c r="M2857" s="55">
        <f>IF(L2857&lt;&gt;1,"",IF(O2857&gt;0,IF(INDEX('分け方の表'!$O$4:$O$53,O2857)&lt;&gt;"",DATE(YEAR(INDEX('分け方の表'!$O$4:$O$53,O2857)),MONTH(INDEX('分け方の表'!$O$4:$O$53,O2857)),1),DATE(YEAR(B2857),MONTH(B2857),1)),DATE(YEAR(B2857),MONTH(B2857),1)))</f>
        <v/>
      </c>
      <c r="N2857" s="39">
        <f>IF(L2857&lt;&gt;1,"",IF(J2857="",0,IF(COUNTIFS($J$4:J2857,J2857)&gt;1,1,0)))</f>
        <v/>
      </c>
      <c r="O2857" s="39">
        <f>IF(L2857&lt;&gt;1,"",IF(J2857="",0,IFERROR(MATCH(J2857,'分け方の表'!$M$4:$M$53,0),0)))</f>
        <v/>
      </c>
      <c r="P2857" s="39">
        <f>IF(L2857&lt;&gt;1,"",IF(SUMPRODUCT((COUNTIFS(C2857,"*"&amp;'分け方の表'!$F$4:$F$23&amp;"*")&gt;0)*('分け方の表'!$F$4:$F$23&lt;&gt;"")*'分け方の表'!$I$4:$I$23)=0,99,1+COUNTIFS('分け方の表'!$I$4:$I$23,"&gt;"&amp;SUMPRODUCT((COUNTIFS(C2857,"*"&amp;'分け方の表'!$F$4:$F$23&amp;"*")&gt;0)*('分け方の表'!$F$4:$F$23&lt;&gt;"")*'分け方の表'!$I$4:$I$23))))</f>
        <v/>
      </c>
      <c r="Q2857" s="39">
        <f>IF(L2857&lt;&gt;1,"",IF(P2857&gt;=99,"",INDEX('分け方の表'!$G$4:$G$23,P2857)&amp;""))</f>
        <v/>
      </c>
      <c r="R2857" s="39">
        <f>IF(L2857&lt;&gt;1,"",IF((F2857="収入")*(G2857="給与")*(E2857&lt;&gt;"")*(COUNTIFS('分け方の表'!$J$4:$J$13,E2857)&gt;0),INDEX('分け方の表'!$K$4:$K$13,MATCH(E2857,'分け方の表'!$J$4:$J$13,0))&amp;"",IFERROR(INDEX('分け方の表'!$C$4:$C$103,MATCH(F2857&amp;"|"&amp;G2857,'分け方の表'!$D$4:$D$103,0))&amp;"",IFERROR(INDEX('分け方の表'!$C$4:$C$103,MATCH(F2857&amp;"|（ほか全部）",'分け方の表'!$D$4:$D$103,0))&amp;"","未分類"))))</f>
        <v/>
      </c>
      <c r="S2857" s="39">
        <f>IF(L2857&lt;&gt;1,"",IF(N2857=1,"",IF(IF(O2857&gt;0,INDEX('分け方の表'!$N$4:$N$53,O2857)&amp;"","")&lt;&gt;"",IF(INDEX('分け方の表'!$N$4:$N$53,O2857)="（数えない）","",INDEX('分け方の表'!$N$4:$N$53,O2857)&amp;""),IF(I2857&amp;""="1",IF((Q2857&lt;&gt;"")*(D2857&lt;0)*(IFERROR(INDEX('入力'!$E$30:$E$88,MATCH(Q2857,'入力'!$A$30:$A$88,0)),"")="貯める・増やす"),Q2857,""),IF(A2857&amp;""="0","",IF(Q2857&lt;&gt;"",Q2857,R2857))))))</f>
        <v/>
      </c>
      <c r="T2857" s="56">
        <f>IF(S2857="","",IF(IFERROR(INDEX('入力'!$E$30:$E$88,MATCH(S2857,'入力'!$A$30:$A$88,0)),"")="入るお金",D2857,-D2857))</f>
        <v/>
      </c>
      <c r="U2857" s="39">
        <f>IF(L2857="","",IF(L2857&lt;&gt;1,"見出しなど",IF(N2857=1,"重なり",IF(S2857="",IF(O2857&gt;0,"数えない（直した）",IF(I2857&amp;""="1","振替",IF(A2857&amp;""="0","計算対象外","数えない"))),IF(COUNTIFS('入力'!$A$30:$A$88,S2857)=0,"一覧にない費目",IF(O2857&gt;0,"直した",IF(S2857="未分類","未分類","OK")))))))</f>
        <v/>
      </c>
    </row>
    <row r="2858">
      <c r="A2858" s="40" t="n"/>
      <c r="B2858" s="34" t="n"/>
      <c r="C2858" s="35" t="n"/>
      <c r="D2858" s="36" t="n"/>
      <c r="E2858" s="35" t="n"/>
      <c r="F2858" s="35" t="n"/>
      <c r="G2858" s="35" t="n"/>
      <c r="H2858" s="35" t="n"/>
      <c r="I2858" s="40" t="n"/>
      <c r="J2858" s="35" t="n"/>
      <c r="L2858" s="39">
        <f>IF(B2858="","",IFERROR(YEAR(B2858)*0+D2858*0+1,0))</f>
        <v/>
      </c>
      <c r="M2858" s="55">
        <f>IF(L2858&lt;&gt;1,"",IF(O2858&gt;0,IF(INDEX('分け方の表'!$O$4:$O$53,O2858)&lt;&gt;"",DATE(YEAR(INDEX('分け方の表'!$O$4:$O$53,O2858)),MONTH(INDEX('分け方の表'!$O$4:$O$53,O2858)),1),DATE(YEAR(B2858),MONTH(B2858),1)),DATE(YEAR(B2858),MONTH(B2858),1)))</f>
        <v/>
      </c>
      <c r="N2858" s="39">
        <f>IF(L2858&lt;&gt;1,"",IF(J2858="",0,IF(COUNTIFS($J$4:J2858,J2858)&gt;1,1,0)))</f>
        <v/>
      </c>
      <c r="O2858" s="39">
        <f>IF(L2858&lt;&gt;1,"",IF(J2858="",0,IFERROR(MATCH(J2858,'分け方の表'!$M$4:$M$53,0),0)))</f>
        <v/>
      </c>
      <c r="P2858" s="39">
        <f>IF(L2858&lt;&gt;1,"",IF(SUMPRODUCT((COUNTIFS(C2858,"*"&amp;'分け方の表'!$F$4:$F$23&amp;"*")&gt;0)*('分け方の表'!$F$4:$F$23&lt;&gt;"")*'分け方の表'!$I$4:$I$23)=0,99,1+COUNTIFS('分け方の表'!$I$4:$I$23,"&gt;"&amp;SUMPRODUCT((COUNTIFS(C2858,"*"&amp;'分け方の表'!$F$4:$F$23&amp;"*")&gt;0)*('分け方の表'!$F$4:$F$23&lt;&gt;"")*'分け方の表'!$I$4:$I$23))))</f>
        <v/>
      </c>
      <c r="Q2858" s="39">
        <f>IF(L2858&lt;&gt;1,"",IF(P2858&gt;=99,"",INDEX('分け方の表'!$G$4:$G$23,P2858)&amp;""))</f>
        <v/>
      </c>
      <c r="R2858" s="39">
        <f>IF(L2858&lt;&gt;1,"",IF((F2858="収入")*(G2858="給与")*(E2858&lt;&gt;"")*(COUNTIFS('分け方の表'!$J$4:$J$13,E2858)&gt;0),INDEX('分け方の表'!$K$4:$K$13,MATCH(E2858,'分け方の表'!$J$4:$J$13,0))&amp;"",IFERROR(INDEX('分け方の表'!$C$4:$C$103,MATCH(F2858&amp;"|"&amp;G2858,'分け方の表'!$D$4:$D$103,0))&amp;"",IFERROR(INDEX('分け方の表'!$C$4:$C$103,MATCH(F2858&amp;"|（ほか全部）",'分け方の表'!$D$4:$D$103,0))&amp;"","未分類"))))</f>
        <v/>
      </c>
      <c r="S2858" s="39">
        <f>IF(L2858&lt;&gt;1,"",IF(N2858=1,"",IF(IF(O2858&gt;0,INDEX('分け方の表'!$N$4:$N$53,O2858)&amp;"","")&lt;&gt;"",IF(INDEX('分け方の表'!$N$4:$N$53,O2858)="（数えない）","",INDEX('分け方の表'!$N$4:$N$53,O2858)&amp;""),IF(I2858&amp;""="1",IF((Q2858&lt;&gt;"")*(D2858&lt;0)*(IFERROR(INDEX('入力'!$E$30:$E$88,MATCH(Q2858,'入力'!$A$30:$A$88,0)),"")="貯める・増やす"),Q2858,""),IF(A2858&amp;""="0","",IF(Q2858&lt;&gt;"",Q2858,R2858))))))</f>
        <v/>
      </c>
      <c r="T2858" s="56">
        <f>IF(S2858="","",IF(IFERROR(INDEX('入力'!$E$30:$E$88,MATCH(S2858,'入力'!$A$30:$A$88,0)),"")="入るお金",D2858,-D2858))</f>
        <v/>
      </c>
      <c r="U2858" s="39">
        <f>IF(L2858="","",IF(L2858&lt;&gt;1,"見出しなど",IF(N2858=1,"重なり",IF(S2858="",IF(O2858&gt;0,"数えない（直した）",IF(I2858&amp;""="1","振替",IF(A2858&amp;""="0","計算対象外","数えない"))),IF(COUNTIFS('入力'!$A$30:$A$88,S2858)=0,"一覧にない費目",IF(O2858&gt;0,"直した",IF(S2858="未分類","未分類","OK")))))))</f>
        <v/>
      </c>
    </row>
    <row r="2859">
      <c r="A2859" s="40" t="n"/>
      <c r="B2859" s="34" t="n"/>
      <c r="C2859" s="35" t="n"/>
      <c r="D2859" s="36" t="n"/>
      <c r="E2859" s="35" t="n"/>
      <c r="F2859" s="35" t="n"/>
      <c r="G2859" s="35" t="n"/>
      <c r="H2859" s="35" t="n"/>
      <c r="I2859" s="40" t="n"/>
      <c r="J2859" s="35" t="n"/>
      <c r="L2859" s="39">
        <f>IF(B2859="","",IFERROR(YEAR(B2859)*0+D2859*0+1,0))</f>
        <v/>
      </c>
      <c r="M2859" s="55">
        <f>IF(L2859&lt;&gt;1,"",IF(O2859&gt;0,IF(INDEX('分け方の表'!$O$4:$O$53,O2859)&lt;&gt;"",DATE(YEAR(INDEX('分け方の表'!$O$4:$O$53,O2859)),MONTH(INDEX('分け方の表'!$O$4:$O$53,O2859)),1),DATE(YEAR(B2859),MONTH(B2859),1)),DATE(YEAR(B2859),MONTH(B2859),1)))</f>
        <v/>
      </c>
      <c r="N2859" s="39">
        <f>IF(L2859&lt;&gt;1,"",IF(J2859="",0,IF(COUNTIFS($J$4:J2859,J2859)&gt;1,1,0)))</f>
        <v/>
      </c>
      <c r="O2859" s="39">
        <f>IF(L2859&lt;&gt;1,"",IF(J2859="",0,IFERROR(MATCH(J2859,'分け方の表'!$M$4:$M$53,0),0)))</f>
        <v/>
      </c>
      <c r="P2859" s="39">
        <f>IF(L2859&lt;&gt;1,"",IF(SUMPRODUCT((COUNTIFS(C2859,"*"&amp;'分け方の表'!$F$4:$F$23&amp;"*")&gt;0)*('分け方の表'!$F$4:$F$23&lt;&gt;"")*'分け方の表'!$I$4:$I$23)=0,99,1+COUNTIFS('分け方の表'!$I$4:$I$23,"&gt;"&amp;SUMPRODUCT((COUNTIFS(C2859,"*"&amp;'分け方の表'!$F$4:$F$23&amp;"*")&gt;0)*('分け方の表'!$F$4:$F$23&lt;&gt;"")*'分け方の表'!$I$4:$I$23))))</f>
        <v/>
      </c>
      <c r="Q2859" s="39">
        <f>IF(L2859&lt;&gt;1,"",IF(P2859&gt;=99,"",INDEX('分け方の表'!$G$4:$G$23,P2859)&amp;""))</f>
        <v/>
      </c>
      <c r="R2859" s="39">
        <f>IF(L2859&lt;&gt;1,"",IF((F2859="収入")*(G2859="給与")*(E2859&lt;&gt;"")*(COUNTIFS('分け方の表'!$J$4:$J$13,E2859)&gt;0),INDEX('分け方の表'!$K$4:$K$13,MATCH(E2859,'分け方の表'!$J$4:$J$13,0))&amp;"",IFERROR(INDEX('分け方の表'!$C$4:$C$103,MATCH(F2859&amp;"|"&amp;G2859,'分け方の表'!$D$4:$D$103,0))&amp;"",IFERROR(INDEX('分け方の表'!$C$4:$C$103,MATCH(F2859&amp;"|（ほか全部）",'分け方の表'!$D$4:$D$103,0))&amp;"","未分類"))))</f>
        <v/>
      </c>
      <c r="S2859" s="39">
        <f>IF(L2859&lt;&gt;1,"",IF(N2859=1,"",IF(IF(O2859&gt;0,INDEX('分け方の表'!$N$4:$N$53,O2859)&amp;"","")&lt;&gt;"",IF(INDEX('分け方の表'!$N$4:$N$53,O2859)="（数えない）","",INDEX('分け方の表'!$N$4:$N$53,O2859)&amp;""),IF(I2859&amp;""="1",IF((Q2859&lt;&gt;"")*(D2859&lt;0)*(IFERROR(INDEX('入力'!$E$30:$E$88,MATCH(Q2859,'入力'!$A$30:$A$88,0)),"")="貯める・増やす"),Q2859,""),IF(A2859&amp;""="0","",IF(Q2859&lt;&gt;"",Q2859,R2859))))))</f>
        <v/>
      </c>
      <c r="T2859" s="56">
        <f>IF(S2859="","",IF(IFERROR(INDEX('入力'!$E$30:$E$88,MATCH(S2859,'入力'!$A$30:$A$88,0)),"")="入るお金",D2859,-D2859))</f>
        <v/>
      </c>
      <c r="U2859" s="39">
        <f>IF(L2859="","",IF(L2859&lt;&gt;1,"見出しなど",IF(N2859=1,"重なり",IF(S2859="",IF(O2859&gt;0,"数えない（直した）",IF(I2859&amp;""="1","振替",IF(A2859&amp;""="0","計算対象外","数えない"))),IF(COUNTIFS('入力'!$A$30:$A$88,S2859)=0,"一覧にない費目",IF(O2859&gt;0,"直した",IF(S2859="未分類","未分類","OK")))))))</f>
        <v/>
      </c>
    </row>
    <row r="2860">
      <c r="A2860" s="40" t="n"/>
      <c r="B2860" s="34" t="n"/>
      <c r="C2860" s="35" t="n"/>
      <c r="D2860" s="36" t="n"/>
      <c r="E2860" s="35" t="n"/>
      <c r="F2860" s="35" t="n"/>
      <c r="G2860" s="35" t="n"/>
      <c r="H2860" s="35" t="n"/>
      <c r="I2860" s="40" t="n"/>
      <c r="J2860" s="35" t="n"/>
      <c r="L2860" s="39">
        <f>IF(B2860="","",IFERROR(YEAR(B2860)*0+D2860*0+1,0))</f>
        <v/>
      </c>
      <c r="M2860" s="55">
        <f>IF(L2860&lt;&gt;1,"",IF(O2860&gt;0,IF(INDEX('分け方の表'!$O$4:$O$53,O2860)&lt;&gt;"",DATE(YEAR(INDEX('分け方の表'!$O$4:$O$53,O2860)),MONTH(INDEX('分け方の表'!$O$4:$O$53,O2860)),1),DATE(YEAR(B2860),MONTH(B2860),1)),DATE(YEAR(B2860),MONTH(B2860),1)))</f>
        <v/>
      </c>
      <c r="N2860" s="39">
        <f>IF(L2860&lt;&gt;1,"",IF(J2860="",0,IF(COUNTIFS($J$4:J2860,J2860)&gt;1,1,0)))</f>
        <v/>
      </c>
      <c r="O2860" s="39">
        <f>IF(L2860&lt;&gt;1,"",IF(J2860="",0,IFERROR(MATCH(J2860,'分け方の表'!$M$4:$M$53,0),0)))</f>
        <v/>
      </c>
      <c r="P2860" s="39">
        <f>IF(L2860&lt;&gt;1,"",IF(SUMPRODUCT((COUNTIFS(C2860,"*"&amp;'分け方の表'!$F$4:$F$23&amp;"*")&gt;0)*('分け方の表'!$F$4:$F$23&lt;&gt;"")*'分け方の表'!$I$4:$I$23)=0,99,1+COUNTIFS('分け方の表'!$I$4:$I$23,"&gt;"&amp;SUMPRODUCT((COUNTIFS(C2860,"*"&amp;'分け方の表'!$F$4:$F$23&amp;"*")&gt;0)*('分け方の表'!$F$4:$F$23&lt;&gt;"")*'分け方の表'!$I$4:$I$23))))</f>
        <v/>
      </c>
      <c r="Q2860" s="39">
        <f>IF(L2860&lt;&gt;1,"",IF(P2860&gt;=99,"",INDEX('分け方の表'!$G$4:$G$23,P2860)&amp;""))</f>
        <v/>
      </c>
      <c r="R2860" s="39">
        <f>IF(L2860&lt;&gt;1,"",IF((F2860="収入")*(G2860="給与")*(E2860&lt;&gt;"")*(COUNTIFS('分け方の表'!$J$4:$J$13,E2860)&gt;0),INDEX('分け方の表'!$K$4:$K$13,MATCH(E2860,'分け方の表'!$J$4:$J$13,0))&amp;"",IFERROR(INDEX('分け方の表'!$C$4:$C$103,MATCH(F2860&amp;"|"&amp;G2860,'分け方の表'!$D$4:$D$103,0))&amp;"",IFERROR(INDEX('分け方の表'!$C$4:$C$103,MATCH(F2860&amp;"|（ほか全部）",'分け方の表'!$D$4:$D$103,0))&amp;"","未分類"))))</f>
        <v/>
      </c>
      <c r="S2860" s="39">
        <f>IF(L2860&lt;&gt;1,"",IF(N2860=1,"",IF(IF(O2860&gt;0,INDEX('分け方の表'!$N$4:$N$53,O2860)&amp;"","")&lt;&gt;"",IF(INDEX('分け方の表'!$N$4:$N$53,O2860)="（数えない）","",INDEX('分け方の表'!$N$4:$N$53,O2860)&amp;""),IF(I2860&amp;""="1",IF((Q2860&lt;&gt;"")*(D2860&lt;0)*(IFERROR(INDEX('入力'!$E$30:$E$88,MATCH(Q2860,'入力'!$A$30:$A$88,0)),"")="貯める・増やす"),Q2860,""),IF(A2860&amp;""="0","",IF(Q2860&lt;&gt;"",Q2860,R2860))))))</f>
        <v/>
      </c>
      <c r="T2860" s="56">
        <f>IF(S2860="","",IF(IFERROR(INDEX('入力'!$E$30:$E$88,MATCH(S2860,'入力'!$A$30:$A$88,0)),"")="入るお金",D2860,-D2860))</f>
        <v/>
      </c>
      <c r="U2860" s="39">
        <f>IF(L2860="","",IF(L2860&lt;&gt;1,"見出しなど",IF(N2860=1,"重なり",IF(S2860="",IF(O2860&gt;0,"数えない（直した）",IF(I2860&amp;""="1","振替",IF(A2860&amp;""="0","計算対象外","数えない"))),IF(COUNTIFS('入力'!$A$30:$A$88,S2860)=0,"一覧にない費目",IF(O2860&gt;0,"直した",IF(S2860="未分類","未分類","OK")))))))</f>
        <v/>
      </c>
    </row>
    <row r="2861">
      <c r="A2861" s="40" t="n"/>
      <c r="B2861" s="34" t="n"/>
      <c r="C2861" s="35" t="n"/>
      <c r="D2861" s="36" t="n"/>
      <c r="E2861" s="35" t="n"/>
      <c r="F2861" s="35" t="n"/>
      <c r="G2861" s="35" t="n"/>
      <c r="H2861" s="35" t="n"/>
      <c r="I2861" s="40" t="n"/>
      <c r="J2861" s="35" t="n"/>
      <c r="L2861" s="39">
        <f>IF(B2861="","",IFERROR(YEAR(B2861)*0+D2861*0+1,0))</f>
        <v/>
      </c>
      <c r="M2861" s="55">
        <f>IF(L2861&lt;&gt;1,"",IF(O2861&gt;0,IF(INDEX('分け方の表'!$O$4:$O$53,O2861)&lt;&gt;"",DATE(YEAR(INDEX('分け方の表'!$O$4:$O$53,O2861)),MONTH(INDEX('分け方の表'!$O$4:$O$53,O2861)),1),DATE(YEAR(B2861),MONTH(B2861),1)),DATE(YEAR(B2861),MONTH(B2861),1)))</f>
        <v/>
      </c>
      <c r="N2861" s="39">
        <f>IF(L2861&lt;&gt;1,"",IF(J2861="",0,IF(COUNTIFS($J$4:J2861,J2861)&gt;1,1,0)))</f>
        <v/>
      </c>
      <c r="O2861" s="39">
        <f>IF(L2861&lt;&gt;1,"",IF(J2861="",0,IFERROR(MATCH(J2861,'分け方の表'!$M$4:$M$53,0),0)))</f>
        <v/>
      </c>
      <c r="P2861" s="39">
        <f>IF(L2861&lt;&gt;1,"",IF(SUMPRODUCT((COUNTIFS(C2861,"*"&amp;'分け方の表'!$F$4:$F$23&amp;"*")&gt;0)*('分け方の表'!$F$4:$F$23&lt;&gt;"")*'分け方の表'!$I$4:$I$23)=0,99,1+COUNTIFS('分け方の表'!$I$4:$I$23,"&gt;"&amp;SUMPRODUCT((COUNTIFS(C2861,"*"&amp;'分け方の表'!$F$4:$F$23&amp;"*")&gt;0)*('分け方の表'!$F$4:$F$23&lt;&gt;"")*'分け方の表'!$I$4:$I$23))))</f>
        <v/>
      </c>
      <c r="Q2861" s="39">
        <f>IF(L2861&lt;&gt;1,"",IF(P2861&gt;=99,"",INDEX('分け方の表'!$G$4:$G$23,P2861)&amp;""))</f>
        <v/>
      </c>
      <c r="R2861" s="39">
        <f>IF(L2861&lt;&gt;1,"",IF((F2861="収入")*(G2861="給与")*(E2861&lt;&gt;"")*(COUNTIFS('分け方の表'!$J$4:$J$13,E2861)&gt;0),INDEX('分け方の表'!$K$4:$K$13,MATCH(E2861,'分け方の表'!$J$4:$J$13,0))&amp;"",IFERROR(INDEX('分け方の表'!$C$4:$C$103,MATCH(F2861&amp;"|"&amp;G2861,'分け方の表'!$D$4:$D$103,0))&amp;"",IFERROR(INDEX('分け方の表'!$C$4:$C$103,MATCH(F2861&amp;"|（ほか全部）",'分け方の表'!$D$4:$D$103,0))&amp;"","未分類"))))</f>
        <v/>
      </c>
      <c r="S2861" s="39">
        <f>IF(L2861&lt;&gt;1,"",IF(N2861=1,"",IF(IF(O2861&gt;0,INDEX('分け方の表'!$N$4:$N$53,O2861)&amp;"","")&lt;&gt;"",IF(INDEX('分け方の表'!$N$4:$N$53,O2861)="（数えない）","",INDEX('分け方の表'!$N$4:$N$53,O2861)&amp;""),IF(I2861&amp;""="1",IF((Q2861&lt;&gt;"")*(D2861&lt;0)*(IFERROR(INDEX('入力'!$E$30:$E$88,MATCH(Q2861,'入力'!$A$30:$A$88,0)),"")="貯める・増やす"),Q2861,""),IF(A2861&amp;""="0","",IF(Q2861&lt;&gt;"",Q2861,R2861))))))</f>
        <v/>
      </c>
      <c r="T2861" s="56">
        <f>IF(S2861="","",IF(IFERROR(INDEX('入力'!$E$30:$E$88,MATCH(S2861,'入力'!$A$30:$A$88,0)),"")="入るお金",D2861,-D2861))</f>
        <v/>
      </c>
      <c r="U2861" s="39">
        <f>IF(L2861="","",IF(L2861&lt;&gt;1,"見出しなど",IF(N2861=1,"重なり",IF(S2861="",IF(O2861&gt;0,"数えない（直した）",IF(I2861&amp;""="1","振替",IF(A2861&amp;""="0","計算対象外","数えない"))),IF(COUNTIFS('入力'!$A$30:$A$88,S2861)=0,"一覧にない費目",IF(O2861&gt;0,"直した",IF(S2861="未分類","未分類","OK")))))))</f>
        <v/>
      </c>
    </row>
    <row r="2862">
      <c r="A2862" s="40" t="n"/>
      <c r="B2862" s="34" t="n"/>
      <c r="C2862" s="35" t="n"/>
      <c r="D2862" s="36" t="n"/>
      <c r="E2862" s="35" t="n"/>
      <c r="F2862" s="35" t="n"/>
      <c r="G2862" s="35" t="n"/>
      <c r="H2862" s="35" t="n"/>
      <c r="I2862" s="40" t="n"/>
      <c r="J2862" s="35" t="n"/>
      <c r="L2862" s="39">
        <f>IF(B2862="","",IFERROR(YEAR(B2862)*0+D2862*0+1,0))</f>
        <v/>
      </c>
      <c r="M2862" s="55">
        <f>IF(L2862&lt;&gt;1,"",IF(O2862&gt;0,IF(INDEX('分け方の表'!$O$4:$O$53,O2862)&lt;&gt;"",DATE(YEAR(INDEX('分け方の表'!$O$4:$O$53,O2862)),MONTH(INDEX('分け方の表'!$O$4:$O$53,O2862)),1),DATE(YEAR(B2862),MONTH(B2862),1)),DATE(YEAR(B2862),MONTH(B2862),1)))</f>
        <v/>
      </c>
      <c r="N2862" s="39">
        <f>IF(L2862&lt;&gt;1,"",IF(J2862="",0,IF(COUNTIFS($J$4:J2862,J2862)&gt;1,1,0)))</f>
        <v/>
      </c>
      <c r="O2862" s="39">
        <f>IF(L2862&lt;&gt;1,"",IF(J2862="",0,IFERROR(MATCH(J2862,'分け方の表'!$M$4:$M$53,0),0)))</f>
        <v/>
      </c>
      <c r="P2862" s="39">
        <f>IF(L2862&lt;&gt;1,"",IF(SUMPRODUCT((COUNTIFS(C2862,"*"&amp;'分け方の表'!$F$4:$F$23&amp;"*")&gt;0)*('分け方の表'!$F$4:$F$23&lt;&gt;"")*'分け方の表'!$I$4:$I$23)=0,99,1+COUNTIFS('分け方の表'!$I$4:$I$23,"&gt;"&amp;SUMPRODUCT((COUNTIFS(C2862,"*"&amp;'分け方の表'!$F$4:$F$23&amp;"*")&gt;0)*('分け方の表'!$F$4:$F$23&lt;&gt;"")*'分け方の表'!$I$4:$I$23))))</f>
        <v/>
      </c>
      <c r="Q2862" s="39">
        <f>IF(L2862&lt;&gt;1,"",IF(P2862&gt;=99,"",INDEX('分け方の表'!$G$4:$G$23,P2862)&amp;""))</f>
        <v/>
      </c>
      <c r="R2862" s="39">
        <f>IF(L2862&lt;&gt;1,"",IF((F2862="収入")*(G2862="給与")*(E2862&lt;&gt;"")*(COUNTIFS('分け方の表'!$J$4:$J$13,E2862)&gt;0),INDEX('分け方の表'!$K$4:$K$13,MATCH(E2862,'分け方の表'!$J$4:$J$13,0))&amp;"",IFERROR(INDEX('分け方の表'!$C$4:$C$103,MATCH(F2862&amp;"|"&amp;G2862,'分け方の表'!$D$4:$D$103,0))&amp;"",IFERROR(INDEX('分け方の表'!$C$4:$C$103,MATCH(F2862&amp;"|（ほか全部）",'分け方の表'!$D$4:$D$103,0))&amp;"","未分類"))))</f>
        <v/>
      </c>
      <c r="S2862" s="39">
        <f>IF(L2862&lt;&gt;1,"",IF(N2862=1,"",IF(IF(O2862&gt;0,INDEX('分け方の表'!$N$4:$N$53,O2862)&amp;"","")&lt;&gt;"",IF(INDEX('分け方の表'!$N$4:$N$53,O2862)="（数えない）","",INDEX('分け方の表'!$N$4:$N$53,O2862)&amp;""),IF(I2862&amp;""="1",IF((Q2862&lt;&gt;"")*(D2862&lt;0)*(IFERROR(INDEX('入力'!$E$30:$E$88,MATCH(Q2862,'入力'!$A$30:$A$88,0)),"")="貯める・増やす"),Q2862,""),IF(A2862&amp;""="0","",IF(Q2862&lt;&gt;"",Q2862,R2862))))))</f>
        <v/>
      </c>
      <c r="T2862" s="56">
        <f>IF(S2862="","",IF(IFERROR(INDEX('入力'!$E$30:$E$88,MATCH(S2862,'入力'!$A$30:$A$88,0)),"")="入るお金",D2862,-D2862))</f>
        <v/>
      </c>
      <c r="U2862" s="39">
        <f>IF(L2862="","",IF(L2862&lt;&gt;1,"見出しなど",IF(N2862=1,"重なり",IF(S2862="",IF(O2862&gt;0,"数えない（直した）",IF(I2862&amp;""="1","振替",IF(A2862&amp;""="0","計算対象外","数えない"))),IF(COUNTIFS('入力'!$A$30:$A$88,S2862)=0,"一覧にない費目",IF(O2862&gt;0,"直した",IF(S2862="未分類","未分類","OK")))))))</f>
        <v/>
      </c>
    </row>
    <row r="2863">
      <c r="A2863" s="40" t="n"/>
      <c r="B2863" s="34" t="n"/>
      <c r="C2863" s="35" t="n"/>
      <c r="D2863" s="36" t="n"/>
      <c r="E2863" s="35" t="n"/>
      <c r="F2863" s="35" t="n"/>
      <c r="G2863" s="35" t="n"/>
      <c r="H2863" s="35" t="n"/>
      <c r="I2863" s="40" t="n"/>
      <c r="J2863" s="35" t="n"/>
      <c r="L2863" s="39">
        <f>IF(B2863="","",IFERROR(YEAR(B2863)*0+D2863*0+1,0))</f>
        <v/>
      </c>
      <c r="M2863" s="55">
        <f>IF(L2863&lt;&gt;1,"",IF(O2863&gt;0,IF(INDEX('分け方の表'!$O$4:$O$53,O2863)&lt;&gt;"",DATE(YEAR(INDEX('分け方の表'!$O$4:$O$53,O2863)),MONTH(INDEX('分け方の表'!$O$4:$O$53,O2863)),1),DATE(YEAR(B2863),MONTH(B2863),1)),DATE(YEAR(B2863),MONTH(B2863),1)))</f>
        <v/>
      </c>
      <c r="N2863" s="39">
        <f>IF(L2863&lt;&gt;1,"",IF(J2863="",0,IF(COUNTIFS($J$4:J2863,J2863)&gt;1,1,0)))</f>
        <v/>
      </c>
      <c r="O2863" s="39">
        <f>IF(L2863&lt;&gt;1,"",IF(J2863="",0,IFERROR(MATCH(J2863,'分け方の表'!$M$4:$M$53,0),0)))</f>
        <v/>
      </c>
      <c r="P2863" s="39">
        <f>IF(L2863&lt;&gt;1,"",IF(SUMPRODUCT((COUNTIFS(C2863,"*"&amp;'分け方の表'!$F$4:$F$23&amp;"*")&gt;0)*('分け方の表'!$F$4:$F$23&lt;&gt;"")*'分け方の表'!$I$4:$I$23)=0,99,1+COUNTIFS('分け方の表'!$I$4:$I$23,"&gt;"&amp;SUMPRODUCT((COUNTIFS(C2863,"*"&amp;'分け方の表'!$F$4:$F$23&amp;"*")&gt;0)*('分け方の表'!$F$4:$F$23&lt;&gt;"")*'分け方の表'!$I$4:$I$23))))</f>
        <v/>
      </c>
      <c r="Q2863" s="39">
        <f>IF(L2863&lt;&gt;1,"",IF(P2863&gt;=99,"",INDEX('分け方の表'!$G$4:$G$23,P2863)&amp;""))</f>
        <v/>
      </c>
      <c r="R2863" s="39">
        <f>IF(L2863&lt;&gt;1,"",IF((F2863="収入")*(G2863="給与")*(E2863&lt;&gt;"")*(COUNTIFS('分け方の表'!$J$4:$J$13,E2863)&gt;0),INDEX('分け方の表'!$K$4:$K$13,MATCH(E2863,'分け方の表'!$J$4:$J$13,0))&amp;"",IFERROR(INDEX('分け方の表'!$C$4:$C$103,MATCH(F2863&amp;"|"&amp;G2863,'分け方の表'!$D$4:$D$103,0))&amp;"",IFERROR(INDEX('分け方の表'!$C$4:$C$103,MATCH(F2863&amp;"|（ほか全部）",'分け方の表'!$D$4:$D$103,0))&amp;"","未分類"))))</f>
        <v/>
      </c>
      <c r="S2863" s="39">
        <f>IF(L2863&lt;&gt;1,"",IF(N2863=1,"",IF(IF(O2863&gt;0,INDEX('分け方の表'!$N$4:$N$53,O2863)&amp;"","")&lt;&gt;"",IF(INDEX('分け方の表'!$N$4:$N$53,O2863)="（数えない）","",INDEX('分け方の表'!$N$4:$N$53,O2863)&amp;""),IF(I2863&amp;""="1",IF((Q2863&lt;&gt;"")*(D2863&lt;0)*(IFERROR(INDEX('入力'!$E$30:$E$88,MATCH(Q2863,'入力'!$A$30:$A$88,0)),"")="貯める・増やす"),Q2863,""),IF(A2863&amp;""="0","",IF(Q2863&lt;&gt;"",Q2863,R2863))))))</f>
        <v/>
      </c>
      <c r="T2863" s="56">
        <f>IF(S2863="","",IF(IFERROR(INDEX('入力'!$E$30:$E$88,MATCH(S2863,'入力'!$A$30:$A$88,0)),"")="入るお金",D2863,-D2863))</f>
        <v/>
      </c>
      <c r="U2863" s="39">
        <f>IF(L2863="","",IF(L2863&lt;&gt;1,"見出しなど",IF(N2863=1,"重なり",IF(S2863="",IF(O2863&gt;0,"数えない（直した）",IF(I2863&amp;""="1","振替",IF(A2863&amp;""="0","計算対象外","数えない"))),IF(COUNTIFS('入力'!$A$30:$A$88,S2863)=0,"一覧にない費目",IF(O2863&gt;0,"直した",IF(S2863="未分類","未分類","OK")))))))</f>
        <v/>
      </c>
    </row>
    <row r="2864">
      <c r="A2864" s="40" t="n"/>
      <c r="B2864" s="34" t="n"/>
      <c r="C2864" s="35" t="n"/>
      <c r="D2864" s="36" t="n"/>
      <c r="E2864" s="35" t="n"/>
      <c r="F2864" s="35" t="n"/>
      <c r="G2864" s="35" t="n"/>
      <c r="H2864" s="35" t="n"/>
      <c r="I2864" s="40" t="n"/>
      <c r="J2864" s="35" t="n"/>
      <c r="L2864" s="39">
        <f>IF(B2864="","",IFERROR(YEAR(B2864)*0+D2864*0+1,0))</f>
        <v/>
      </c>
      <c r="M2864" s="55">
        <f>IF(L2864&lt;&gt;1,"",IF(O2864&gt;0,IF(INDEX('分け方の表'!$O$4:$O$53,O2864)&lt;&gt;"",DATE(YEAR(INDEX('分け方の表'!$O$4:$O$53,O2864)),MONTH(INDEX('分け方の表'!$O$4:$O$53,O2864)),1),DATE(YEAR(B2864),MONTH(B2864),1)),DATE(YEAR(B2864),MONTH(B2864),1)))</f>
        <v/>
      </c>
      <c r="N2864" s="39">
        <f>IF(L2864&lt;&gt;1,"",IF(J2864="",0,IF(COUNTIFS($J$4:J2864,J2864)&gt;1,1,0)))</f>
        <v/>
      </c>
      <c r="O2864" s="39">
        <f>IF(L2864&lt;&gt;1,"",IF(J2864="",0,IFERROR(MATCH(J2864,'分け方の表'!$M$4:$M$53,0),0)))</f>
        <v/>
      </c>
      <c r="P2864" s="39">
        <f>IF(L2864&lt;&gt;1,"",IF(SUMPRODUCT((COUNTIFS(C2864,"*"&amp;'分け方の表'!$F$4:$F$23&amp;"*")&gt;0)*('分け方の表'!$F$4:$F$23&lt;&gt;"")*'分け方の表'!$I$4:$I$23)=0,99,1+COUNTIFS('分け方の表'!$I$4:$I$23,"&gt;"&amp;SUMPRODUCT((COUNTIFS(C2864,"*"&amp;'分け方の表'!$F$4:$F$23&amp;"*")&gt;0)*('分け方の表'!$F$4:$F$23&lt;&gt;"")*'分け方の表'!$I$4:$I$23))))</f>
        <v/>
      </c>
      <c r="Q2864" s="39">
        <f>IF(L2864&lt;&gt;1,"",IF(P2864&gt;=99,"",INDEX('分け方の表'!$G$4:$G$23,P2864)&amp;""))</f>
        <v/>
      </c>
      <c r="R2864" s="39">
        <f>IF(L2864&lt;&gt;1,"",IF((F2864="収入")*(G2864="給与")*(E2864&lt;&gt;"")*(COUNTIFS('分け方の表'!$J$4:$J$13,E2864)&gt;0),INDEX('分け方の表'!$K$4:$K$13,MATCH(E2864,'分け方の表'!$J$4:$J$13,0))&amp;"",IFERROR(INDEX('分け方の表'!$C$4:$C$103,MATCH(F2864&amp;"|"&amp;G2864,'分け方の表'!$D$4:$D$103,0))&amp;"",IFERROR(INDEX('分け方の表'!$C$4:$C$103,MATCH(F2864&amp;"|（ほか全部）",'分け方の表'!$D$4:$D$103,0))&amp;"","未分類"))))</f>
        <v/>
      </c>
      <c r="S2864" s="39">
        <f>IF(L2864&lt;&gt;1,"",IF(N2864=1,"",IF(IF(O2864&gt;0,INDEX('分け方の表'!$N$4:$N$53,O2864)&amp;"","")&lt;&gt;"",IF(INDEX('分け方の表'!$N$4:$N$53,O2864)="（数えない）","",INDEX('分け方の表'!$N$4:$N$53,O2864)&amp;""),IF(I2864&amp;""="1",IF((Q2864&lt;&gt;"")*(D2864&lt;0)*(IFERROR(INDEX('入力'!$E$30:$E$88,MATCH(Q2864,'入力'!$A$30:$A$88,0)),"")="貯める・増やす"),Q2864,""),IF(A2864&amp;""="0","",IF(Q2864&lt;&gt;"",Q2864,R2864))))))</f>
        <v/>
      </c>
      <c r="T2864" s="56">
        <f>IF(S2864="","",IF(IFERROR(INDEX('入力'!$E$30:$E$88,MATCH(S2864,'入力'!$A$30:$A$88,0)),"")="入るお金",D2864,-D2864))</f>
        <v/>
      </c>
      <c r="U2864" s="39">
        <f>IF(L2864="","",IF(L2864&lt;&gt;1,"見出しなど",IF(N2864=1,"重なり",IF(S2864="",IF(O2864&gt;0,"数えない（直した）",IF(I2864&amp;""="1","振替",IF(A2864&amp;""="0","計算対象外","数えない"))),IF(COUNTIFS('入力'!$A$30:$A$88,S2864)=0,"一覧にない費目",IF(O2864&gt;0,"直した",IF(S2864="未分類","未分類","OK")))))))</f>
        <v/>
      </c>
    </row>
    <row r="2865">
      <c r="A2865" s="40" t="n"/>
      <c r="B2865" s="34" t="n"/>
      <c r="C2865" s="35" t="n"/>
      <c r="D2865" s="36" t="n"/>
      <c r="E2865" s="35" t="n"/>
      <c r="F2865" s="35" t="n"/>
      <c r="G2865" s="35" t="n"/>
      <c r="H2865" s="35" t="n"/>
      <c r="I2865" s="40" t="n"/>
      <c r="J2865" s="35" t="n"/>
      <c r="L2865" s="39">
        <f>IF(B2865="","",IFERROR(YEAR(B2865)*0+D2865*0+1,0))</f>
        <v/>
      </c>
      <c r="M2865" s="55">
        <f>IF(L2865&lt;&gt;1,"",IF(O2865&gt;0,IF(INDEX('分け方の表'!$O$4:$O$53,O2865)&lt;&gt;"",DATE(YEAR(INDEX('分け方の表'!$O$4:$O$53,O2865)),MONTH(INDEX('分け方の表'!$O$4:$O$53,O2865)),1),DATE(YEAR(B2865),MONTH(B2865),1)),DATE(YEAR(B2865),MONTH(B2865),1)))</f>
        <v/>
      </c>
      <c r="N2865" s="39">
        <f>IF(L2865&lt;&gt;1,"",IF(J2865="",0,IF(COUNTIFS($J$4:J2865,J2865)&gt;1,1,0)))</f>
        <v/>
      </c>
      <c r="O2865" s="39">
        <f>IF(L2865&lt;&gt;1,"",IF(J2865="",0,IFERROR(MATCH(J2865,'分け方の表'!$M$4:$M$53,0),0)))</f>
        <v/>
      </c>
      <c r="P2865" s="39">
        <f>IF(L2865&lt;&gt;1,"",IF(SUMPRODUCT((COUNTIFS(C2865,"*"&amp;'分け方の表'!$F$4:$F$23&amp;"*")&gt;0)*('分け方の表'!$F$4:$F$23&lt;&gt;"")*'分け方の表'!$I$4:$I$23)=0,99,1+COUNTIFS('分け方の表'!$I$4:$I$23,"&gt;"&amp;SUMPRODUCT((COUNTIFS(C2865,"*"&amp;'分け方の表'!$F$4:$F$23&amp;"*")&gt;0)*('分け方の表'!$F$4:$F$23&lt;&gt;"")*'分け方の表'!$I$4:$I$23))))</f>
        <v/>
      </c>
      <c r="Q2865" s="39">
        <f>IF(L2865&lt;&gt;1,"",IF(P2865&gt;=99,"",INDEX('分け方の表'!$G$4:$G$23,P2865)&amp;""))</f>
        <v/>
      </c>
      <c r="R2865" s="39">
        <f>IF(L2865&lt;&gt;1,"",IF((F2865="収入")*(G2865="給与")*(E2865&lt;&gt;"")*(COUNTIFS('分け方の表'!$J$4:$J$13,E2865)&gt;0),INDEX('分け方の表'!$K$4:$K$13,MATCH(E2865,'分け方の表'!$J$4:$J$13,0))&amp;"",IFERROR(INDEX('分け方の表'!$C$4:$C$103,MATCH(F2865&amp;"|"&amp;G2865,'分け方の表'!$D$4:$D$103,0))&amp;"",IFERROR(INDEX('分け方の表'!$C$4:$C$103,MATCH(F2865&amp;"|（ほか全部）",'分け方の表'!$D$4:$D$103,0))&amp;"","未分類"))))</f>
        <v/>
      </c>
      <c r="S2865" s="39">
        <f>IF(L2865&lt;&gt;1,"",IF(N2865=1,"",IF(IF(O2865&gt;0,INDEX('分け方の表'!$N$4:$N$53,O2865)&amp;"","")&lt;&gt;"",IF(INDEX('分け方の表'!$N$4:$N$53,O2865)="（数えない）","",INDEX('分け方の表'!$N$4:$N$53,O2865)&amp;""),IF(I2865&amp;""="1",IF((Q2865&lt;&gt;"")*(D2865&lt;0)*(IFERROR(INDEX('入力'!$E$30:$E$88,MATCH(Q2865,'入力'!$A$30:$A$88,0)),"")="貯める・増やす"),Q2865,""),IF(A2865&amp;""="0","",IF(Q2865&lt;&gt;"",Q2865,R2865))))))</f>
        <v/>
      </c>
      <c r="T2865" s="56">
        <f>IF(S2865="","",IF(IFERROR(INDEX('入力'!$E$30:$E$88,MATCH(S2865,'入力'!$A$30:$A$88,0)),"")="入るお金",D2865,-D2865))</f>
        <v/>
      </c>
      <c r="U2865" s="39">
        <f>IF(L2865="","",IF(L2865&lt;&gt;1,"見出しなど",IF(N2865=1,"重なり",IF(S2865="",IF(O2865&gt;0,"数えない（直した）",IF(I2865&amp;""="1","振替",IF(A2865&amp;""="0","計算対象外","数えない"))),IF(COUNTIFS('入力'!$A$30:$A$88,S2865)=0,"一覧にない費目",IF(O2865&gt;0,"直した",IF(S2865="未分類","未分類","OK")))))))</f>
        <v/>
      </c>
    </row>
    <row r="2866">
      <c r="A2866" s="40" t="n"/>
      <c r="B2866" s="34" t="n"/>
      <c r="C2866" s="35" t="n"/>
      <c r="D2866" s="36" t="n"/>
      <c r="E2866" s="35" t="n"/>
      <c r="F2866" s="35" t="n"/>
      <c r="G2866" s="35" t="n"/>
      <c r="H2866" s="35" t="n"/>
      <c r="I2866" s="40" t="n"/>
      <c r="J2866" s="35" t="n"/>
      <c r="L2866" s="39">
        <f>IF(B2866="","",IFERROR(YEAR(B2866)*0+D2866*0+1,0))</f>
        <v/>
      </c>
      <c r="M2866" s="55">
        <f>IF(L2866&lt;&gt;1,"",IF(O2866&gt;0,IF(INDEX('分け方の表'!$O$4:$O$53,O2866)&lt;&gt;"",DATE(YEAR(INDEX('分け方の表'!$O$4:$O$53,O2866)),MONTH(INDEX('分け方の表'!$O$4:$O$53,O2866)),1),DATE(YEAR(B2866),MONTH(B2866),1)),DATE(YEAR(B2866),MONTH(B2866),1)))</f>
        <v/>
      </c>
      <c r="N2866" s="39">
        <f>IF(L2866&lt;&gt;1,"",IF(J2866="",0,IF(COUNTIFS($J$4:J2866,J2866)&gt;1,1,0)))</f>
        <v/>
      </c>
      <c r="O2866" s="39">
        <f>IF(L2866&lt;&gt;1,"",IF(J2866="",0,IFERROR(MATCH(J2866,'分け方の表'!$M$4:$M$53,0),0)))</f>
        <v/>
      </c>
      <c r="P2866" s="39">
        <f>IF(L2866&lt;&gt;1,"",IF(SUMPRODUCT((COUNTIFS(C2866,"*"&amp;'分け方の表'!$F$4:$F$23&amp;"*")&gt;0)*('分け方の表'!$F$4:$F$23&lt;&gt;"")*'分け方の表'!$I$4:$I$23)=0,99,1+COUNTIFS('分け方の表'!$I$4:$I$23,"&gt;"&amp;SUMPRODUCT((COUNTIFS(C2866,"*"&amp;'分け方の表'!$F$4:$F$23&amp;"*")&gt;0)*('分け方の表'!$F$4:$F$23&lt;&gt;"")*'分け方の表'!$I$4:$I$23))))</f>
        <v/>
      </c>
      <c r="Q2866" s="39">
        <f>IF(L2866&lt;&gt;1,"",IF(P2866&gt;=99,"",INDEX('分け方の表'!$G$4:$G$23,P2866)&amp;""))</f>
        <v/>
      </c>
      <c r="R2866" s="39">
        <f>IF(L2866&lt;&gt;1,"",IF((F2866="収入")*(G2866="給与")*(E2866&lt;&gt;"")*(COUNTIFS('分け方の表'!$J$4:$J$13,E2866)&gt;0),INDEX('分け方の表'!$K$4:$K$13,MATCH(E2866,'分け方の表'!$J$4:$J$13,0))&amp;"",IFERROR(INDEX('分け方の表'!$C$4:$C$103,MATCH(F2866&amp;"|"&amp;G2866,'分け方の表'!$D$4:$D$103,0))&amp;"",IFERROR(INDEX('分け方の表'!$C$4:$C$103,MATCH(F2866&amp;"|（ほか全部）",'分け方の表'!$D$4:$D$103,0))&amp;"","未分類"))))</f>
        <v/>
      </c>
      <c r="S2866" s="39">
        <f>IF(L2866&lt;&gt;1,"",IF(N2866=1,"",IF(IF(O2866&gt;0,INDEX('分け方の表'!$N$4:$N$53,O2866)&amp;"","")&lt;&gt;"",IF(INDEX('分け方の表'!$N$4:$N$53,O2866)="（数えない）","",INDEX('分け方の表'!$N$4:$N$53,O2866)&amp;""),IF(I2866&amp;""="1",IF((Q2866&lt;&gt;"")*(D2866&lt;0)*(IFERROR(INDEX('入力'!$E$30:$E$88,MATCH(Q2866,'入力'!$A$30:$A$88,0)),"")="貯める・増やす"),Q2866,""),IF(A2866&amp;""="0","",IF(Q2866&lt;&gt;"",Q2866,R2866))))))</f>
        <v/>
      </c>
      <c r="T2866" s="56">
        <f>IF(S2866="","",IF(IFERROR(INDEX('入力'!$E$30:$E$88,MATCH(S2866,'入力'!$A$30:$A$88,0)),"")="入るお金",D2866,-D2866))</f>
        <v/>
      </c>
      <c r="U2866" s="39">
        <f>IF(L2866="","",IF(L2866&lt;&gt;1,"見出しなど",IF(N2866=1,"重なり",IF(S2866="",IF(O2866&gt;0,"数えない（直した）",IF(I2866&amp;""="1","振替",IF(A2866&amp;""="0","計算対象外","数えない"))),IF(COUNTIFS('入力'!$A$30:$A$88,S2866)=0,"一覧にない費目",IF(O2866&gt;0,"直した",IF(S2866="未分類","未分類","OK")))))))</f>
        <v/>
      </c>
    </row>
    <row r="2867">
      <c r="A2867" s="40" t="n"/>
      <c r="B2867" s="34" t="n"/>
      <c r="C2867" s="35" t="n"/>
      <c r="D2867" s="36" t="n"/>
      <c r="E2867" s="35" t="n"/>
      <c r="F2867" s="35" t="n"/>
      <c r="G2867" s="35" t="n"/>
      <c r="H2867" s="35" t="n"/>
      <c r="I2867" s="40" t="n"/>
      <c r="J2867" s="35" t="n"/>
      <c r="L2867" s="39">
        <f>IF(B2867="","",IFERROR(YEAR(B2867)*0+D2867*0+1,0))</f>
        <v/>
      </c>
      <c r="M2867" s="55">
        <f>IF(L2867&lt;&gt;1,"",IF(O2867&gt;0,IF(INDEX('分け方の表'!$O$4:$O$53,O2867)&lt;&gt;"",DATE(YEAR(INDEX('分け方の表'!$O$4:$O$53,O2867)),MONTH(INDEX('分け方の表'!$O$4:$O$53,O2867)),1),DATE(YEAR(B2867),MONTH(B2867),1)),DATE(YEAR(B2867),MONTH(B2867),1)))</f>
        <v/>
      </c>
      <c r="N2867" s="39">
        <f>IF(L2867&lt;&gt;1,"",IF(J2867="",0,IF(COUNTIFS($J$4:J2867,J2867)&gt;1,1,0)))</f>
        <v/>
      </c>
      <c r="O2867" s="39">
        <f>IF(L2867&lt;&gt;1,"",IF(J2867="",0,IFERROR(MATCH(J2867,'分け方の表'!$M$4:$M$53,0),0)))</f>
        <v/>
      </c>
      <c r="P2867" s="39">
        <f>IF(L2867&lt;&gt;1,"",IF(SUMPRODUCT((COUNTIFS(C2867,"*"&amp;'分け方の表'!$F$4:$F$23&amp;"*")&gt;0)*('分け方の表'!$F$4:$F$23&lt;&gt;"")*'分け方の表'!$I$4:$I$23)=0,99,1+COUNTIFS('分け方の表'!$I$4:$I$23,"&gt;"&amp;SUMPRODUCT((COUNTIFS(C2867,"*"&amp;'分け方の表'!$F$4:$F$23&amp;"*")&gt;0)*('分け方の表'!$F$4:$F$23&lt;&gt;"")*'分け方の表'!$I$4:$I$23))))</f>
        <v/>
      </c>
      <c r="Q2867" s="39">
        <f>IF(L2867&lt;&gt;1,"",IF(P2867&gt;=99,"",INDEX('分け方の表'!$G$4:$G$23,P2867)&amp;""))</f>
        <v/>
      </c>
      <c r="R2867" s="39">
        <f>IF(L2867&lt;&gt;1,"",IF((F2867="収入")*(G2867="給与")*(E2867&lt;&gt;"")*(COUNTIFS('分け方の表'!$J$4:$J$13,E2867)&gt;0),INDEX('分け方の表'!$K$4:$K$13,MATCH(E2867,'分け方の表'!$J$4:$J$13,0))&amp;"",IFERROR(INDEX('分け方の表'!$C$4:$C$103,MATCH(F2867&amp;"|"&amp;G2867,'分け方の表'!$D$4:$D$103,0))&amp;"",IFERROR(INDEX('分け方の表'!$C$4:$C$103,MATCH(F2867&amp;"|（ほか全部）",'分け方の表'!$D$4:$D$103,0))&amp;"","未分類"))))</f>
        <v/>
      </c>
      <c r="S2867" s="39">
        <f>IF(L2867&lt;&gt;1,"",IF(N2867=1,"",IF(IF(O2867&gt;0,INDEX('分け方の表'!$N$4:$N$53,O2867)&amp;"","")&lt;&gt;"",IF(INDEX('分け方の表'!$N$4:$N$53,O2867)="（数えない）","",INDEX('分け方の表'!$N$4:$N$53,O2867)&amp;""),IF(I2867&amp;""="1",IF((Q2867&lt;&gt;"")*(D2867&lt;0)*(IFERROR(INDEX('入力'!$E$30:$E$88,MATCH(Q2867,'入力'!$A$30:$A$88,0)),"")="貯める・増やす"),Q2867,""),IF(A2867&amp;""="0","",IF(Q2867&lt;&gt;"",Q2867,R2867))))))</f>
        <v/>
      </c>
      <c r="T2867" s="56">
        <f>IF(S2867="","",IF(IFERROR(INDEX('入力'!$E$30:$E$88,MATCH(S2867,'入力'!$A$30:$A$88,0)),"")="入るお金",D2867,-D2867))</f>
        <v/>
      </c>
      <c r="U2867" s="39">
        <f>IF(L2867="","",IF(L2867&lt;&gt;1,"見出しなど",IF(N2867=1,"重なり",IF(S2867="",IF(O2867&gt;0,"数えない（直した）",IF(I2867&amp;""="1","振替",IF(A2867&amp;""="0","計算対象外","数えない"))),IF(COUNTIFS('入力'!$A$30:$A$88,S2867)=0,"一覧にない費目",IF(O2867&gt;0,"直した",IF(S2867="未分類","未分類","OK")))))))</f>
        <v/>
      </c>
    </row>
    <row r="2868">
      <c r="A2868" s="40" t="n"/>
      <c r="B2868" s="34" t="n"/>
      <c r="C2868" s="35" t="n"/>
      <c r="D2868" s="36" t="n"/>
      <c r="E2868" s="35" t="n"/>
      <c r="F2868" s="35" t="n"/>
      <c r="G2868" s="35" t="n"/>
      <c r="H2868" s="35" t="n"/>
      <c r="I2868" s="40" t="n"/>
      <c r="J2868" s="35" t="n"/>
      <c r="L2868" s="39">
        <f>IF(B2868="","",IFERROR(YEAR(B2868)*0+D2868*0+1,0))</f>
        <v/>
      </c>
      <c r="M2868" s="55">
        <f>IF(L2868&lt;&gt;1,"",IF(O2868&gt;0,IF(INDEX('分け方の表'!$O$4:$O$53,O2868)&lt;&gt;"",DATE(YEAR(INDEX('分け方の表'!$O$4:$O$53,O2868)),MONTH(INDEX('分け方の表'!$O$4:$O$53,O2868)),1),DATE(YEAR(B2868),MONTH(B2868),1)),DATE(YEAR(B2868),MONTH(B2868),1)))</f>
        <v/>
      </c>
      <c r="N2868" s="39">
        <f>IF(L2868&lt;&gt;1,"",IF(J2868="",0,IF(COUNTIFS($J$4:J2868,J2868)&gt;1,1,0)))</f>
        <v/>
      </c>
      <c r="O2868" s="39">
        <f>IF(L2868&lt;&gt;1,"",IF(J2868="",0,IFERROR(MATCH(J2868,'分け方の表'!$M$4:$M$53,0),0)))</f>
        <v/>
      </c>
      <c r="P2868" s="39">
        <f>IF(L2868&lt;&gt;1,"",IF(SUMPRODUCT((COUNTIFS(C2868,"*"&amp;'分け方の表'!$F$4:$F$23&amp;"*")&gt;0)*('分け方の表'!$F$4:$F$23&lt;&gt;"")*'分け方の表'!$I$4:$I$23)=0,99,1+COUNTIFS('分け方の表'!$I$4:$I$23,"&gt;"&amp;SUMPRODUCT((COUNTIFS(C2868,"*"&amp;'分け方の表'!$F$4:$F$23&amp;"*")&gt;0)*('分け方の表'!$F$4:$F$23&lt;&gt;"")*'分け方の表'!$I$4:$I$23))))</f>
        <v/>
      </c>
      <c r="Q2868" s="39">
        <f>IF(L2868&lt;&gt;1,"",IF(P2868&gt;=99,"",INDEX('分け方の表'!$G$4:$G$23,P2868)&amp;""))</f>
        <v/>
      </c>
      <c r="R2868" s="39">
        <f>IF(L2868&lt;&gt;1,"",IF((F2868="収入")*(G2868="給与")*(E2868&lt;&gt;"")*(COUNTIFS('分け方の表'!$J$4:$J$13,E2868)&gt;0),INDEX('分け方の表'!$K$4:$K$13,MATCH(E2868,'分け方の表'!$J$4:$J$13,0))&amp;"",IFERROR(INDEX('分け方の表'!$C$4:$C$103,MATCH(F2868&amp;"|"&amp;G2868,'分け方の表'!$D$4:$D$103,0))&amp;"",IFERROR(INDEX('分け方の表'!$C$4:$C$103,MATCH(F2868&amp;"|（ほか全部）",'分け方の表'!$D$4:$D$103,0))&amp;"","未分類"))))</f>
        <v/>
      </c>
      <c r="S2868" s="39">
        <f>IF(L2868&lt;&gt;1,"",IF(N2868=1,"",IF(IF(O2868&gt;0,INDEX('分け方の表'!$N$4:$N$53,O2868)&amp;"","")&lt;&gt;"",IF(INDEX('分け方の表'!$N$4:$N$53,O2868)="（数えない）","",INDEX('分け方の表'!$N$4:$N$53,O2868)&amp;""),IF(I2868&amp;""="1",IF((Q2868&lt;&gt;"")*(D2868&lt;0)*(IFERROR(INDEX('入力'!$E$30:$E$88,MATCH(Q2868,'入力'!$A$30:$A$88,0)),"")="貯める・増やす"),Q2868,""),IF(A2868&amp;""="0","",IF(Q2868&lt;&gt;"",Q2868,R2868))))))</f>
        <v/>
      </c>
      <c r="T2868" s="56">
        <f>IF(S2868="","",IF(IFERROR(INDEX('入力'!$E$30:$E$88,MATCH(S2868,'入力'!$A$30:$A$88,0)),"")="入るお金",D2868,-D2868))</f>
        <v/>
      </c>
      <c r="U2868" s="39">
        <f>IF(L2868="","",IF(L2868&lt;&gt;1,"見出しなど",IF(N2868=1,"重なり",IF(S2868="",IF(O2868&gt;0,"数えない（直した）",IF(I2868&amp;""="1","振替",IF(A2868&amp;""="0","計算対象外","数えない"))),IF(COUNTIFS('入力'!$A$30:$A$88,S2868)=0,"一覧にない費目",IF(O2868&gt;0,"直した",IF(S2868="未分類","未分類","OK")))))))</f>
        <v/>
      </c>
    </row>
    <row r="2869">
      <c r="A2869" s="40" t="n"/>
      <c r="B2869" s="34" t="n"/>
      <c r="C2869" s="35" t="n"/>
      <c r="D2869" s="36" t="n"/>
      <c r="E2869" s="35" t="n"/>
      <c r="F2869" s="35" t="n"/>
      <c r="G2869" s="35" t="n"/>
      <c r="H2869" s="35" t="n"/>
      <c r="I2869" s="40" t="n"/>
      <c r="J2869" s="35" t="n"/>
      <c r="L2869" s="39">
        <f>IF(B2869="","",IFERROR(YEAR(B2869)*0+D2869*0+1,0))</f>
        <v/>
      </c>
      <c r="M2869" s="55">
        <f>IF(L2869&lt;&gt;1,"",IF(O2869&gt;0,IF(INDEX('分け方の表'!$O$4:$O$53,O2869)&lt;&gt;"",DATE(YEAR(INDEX('分け方の表'!$O$4:$O$53,O2869)),MONTH(INDEX('分け方の表'!$O$4:$O$53,O2869)),1),DATE(YEAR(B2869),MONTH(B2869),1)),DATE(YEAR(B2869),MONTH(B2869),1)))</f>
        <v/>
      </c>
      <c r="N2869" s="39">
        <f>IF(L2869&lt;&gt;1,"",IF(J2869="",0,IF(COUNTIFS($J$4:J2869,J2869)&gt;1,1,0)))</f>
        <v/>
      </c>
      <c r="O2869" s="39">
        <f>IF(L2869&lt;&gt;1,"",IF(J2869="",0,IFERROR(MATCH(J2869,'分け方の表'!$M$4:$M$53,0),0)))</f>
        <v/>
      </c>
      <c r="P2869" s="39">
        <f>IF(L2869&lt;&gt;1,"",IF(SUMPRODUCT((COUNTIFS(C2869,"*"&amp;'分け方の表'!$F$4:$F$23&amp;"*")&gt;0)*('分け方の表'!$F$4:$F$23&lt;&gt;"")*'分け方の表'!$I$4:$I$23)=0,99,1+COUNTIFS('分け方の表'!$I$4:$I$23,"&gt;"&amp;SUMPRODUCT((COUNTIFS(C2869,"*"&amp;'分け方の表'!$F$4:$F$23&amp;"*")&gt;0)*('分け方の表'!$F$4:$F$23&lt;&gt;"")*'分け方の表'!$I$4:$I$23))))</f>
        <v/>
      </c>
      <c r="Q2869" s="39">
        <f>IF(L2869&lt;&gt;1,"",IF(P2869&gt;=99,"",INDEX('分け方の表'!$G$4:$G$23,P2869)&amp;""))</f>
        <v/>
      </c>
      <c r="R2869" s="39">
        <f>IF(L2869&lt;&gt;1,"",IF((F2869="収入")*(G2869="給与")*(E2869&lt;&gt;"")*(COUNTIFS('分け方の表'!$J$4:$J$13,E2869)&gt;0),INDEX('分け方の表'!$K$4:$K$13,MATCH(E2869,'分け方の表'!$J$4:$J$13,0))&amp;"",IFERROR(INDEX('分け方の表'!$C$4:$C$103,MATCH(F2869&amp;"|"&amp;G2869,'分け方の表'!$D$4:$D$103,0))&amp;"",IFERROR(INDEX('分け方の表'!$C$4:$C$103,MATCH(F2869&amp;"|（ほか全部）",'分け方の表'!$D$4:$D$103,0))&amp;"","未分類"))))</f>
        <v/>
      </c>
      <c r="S2869" s="39">
        <f>IF(L2869&lt;&gt;1,"",IF(N2869=1,"",IF(IF(O2869&gt;0,INDEX('分け方の表'!$N$4:$N$53,O2869)&amp;"","")&lt;&gt;"",IF(INDEX('分け方の表'!$N$4:$N$53,O2869)="（数えない）","",INDEX('分け方の表'!$N$4:$N$53,O2869)&amp;""),IF(I2869&amp;""="1",IF((Q2869&lt;&gt;"")*(D2869&lt;0)*(IFERROR(INDEX('入力'!$E$30:$E$88,MATCH(Q2869,'入力'!$A$30:$A$88,0)),"")="貯める・増やす"),Q2869,""),IF(A2869&amp;""="0","",IF(Q2869&lt;&gt;"",Q2869,R2869))))))</f>
        <v/>
      </c>
      <c r="T2869" s="56">
        <f>IF(S2869="","",IF(IFERROR(INDEX('入力'!$E$30:$E$88,MATCH(S2869,'入力'!$A$30:$A$88,0)),"")="入るお金",D2869,-D2869))</f>
        <v/>
      </c>
      <c r="U2869" s="39">
        <f>IF(L2869="","",IF(L2869&lt;&gt;1,"見出しなど",IF(N2869=1,"重なり",IF(S2869="",IF(O2869&gt;0,"数えない（直した）",IF(I2869&amp;""="1","振替",IF(A2869&amp;""="0","計算対象外","数えない"))),IF(COUNTIFS('入力'!$A$30:$A$88,S2869)=0,"一覧にない費目",IF(O2869&gt;0,"直した",IF(S2869="未分類","未分類","OK")))))))</f>
        <v/>
      </c>
    </row>
    <row r="2870">
      <c r="A2870" s="40" t="n"/>
      <c r="B2870" s="34" t="n"/>
      <c r="C2870" s="35" t="n"/>
      <c r="D2870" s="36" t="n"/>
      <c r="E2870" s="35" t="n"/>
      <c r="F2870" s="35" t="n"/>
      <c r="G2870" s="35" t="n"/>
      <c r="H2870" s="35" t="n"/>
      <c r="I2870" s="40" t="n"/>
      <c r="J2870" s="35" t="n"/>
      <c r="L2870" s="39">
        <f>IF(B2870="","",IFERROR(YEAR(B2870)*0+D2870*0+1,0))</f>
        <v/>
      </c>
      <c r="M2870" s="55">
        <f>IF(L2870&lt;&gt;1,"",IF(O2870&gt;0,IF(INDEX('分け方の表'!$O$4:$O$53,O2870)&lt;&gt;"",DATE(YEAR(INDEX('分け方の表'!$O$4:$O$53,O2870)),MONTH(INDEX('分け方の表'!$O$4:$O$53,O2870)),1),DATE(YEAR(B2870),MONTH(B2870),1)),DATE(YEAR(B2870),MONTH(B2870),1)))</f>
        <v/>
      </c>
      <c r="N2870" s="39">
        <f>IF(L2870&lt;&gt;1,"",IF(J2870="",0,IF(COUNTIFS($J$4:J2870,J2870)&gt;1,1,0)))</f>
        <v/>
      </c>
      <c r="O2870" s="39">
        <f>IF(L2870&lt;&gt;1,"",IF(J2870="",0,IFERROR(MATCH(J2870,'分け方の表'!$M$4:$M$53,0),0)))</f>
        <v/>
      </c>
      <c r="P2870" s="39">
        <f>IF(L2870&lt;&gt;1,"",IF(SUMPRODUCT((COUNTIFS(C2870,"*"&amp;'分け方の表'!$F$4:$F$23&amp;"*")&gt;0)*('分け方の表'!$F$4:$F$23&lt;&gt;"")*'分け方の表'!$I$4:$I$23)=0,99,1+COUNTIFS('分け方の表'!$I$4:$I$23,"&gt;"&amp;SUMPRODUCT((COUNTIFS(C2870,"*"&amp;'分け方の表'!$F$4:$F$23&amp;"*")&gt;0)*('分け方の表'!$F$4:$F$23&lt;&gt;"")*'分け方の表'!$I$4:$I$23))))</f>
        <v/>
      </c>
      <c r="Q2870" s="39">
        <f>IF(L2870&lt;&gt;1,"",IF(P2870&gt;=99,"",INDEX('分け方の表'!$G$4:$G$23,P2870)&amp;""))</f>
        <v/>
      </c>
      <c r="R2870" s="39">
        <f>IF(L2870&lt;&gt;1,"",IF((F2870="収入")*(G2870="給与")*(E2870&lt;&gt;"")*(COUNTIFS('分け方の表'!$J$4:$J$13,E2870)&gt;0),INDEX('分け方の表'!$K$4:$K$13,MATCH(E2870,'分け方の表'!$J$4:$J$13,0))&amp;"",IFERROR(INDEX('分け方の表'!$C$4:$C$103,MATCH(F2870&amp;"|"&amp;G2870,'分け方の表'!$D$4:$D$103,0))&amp;"",IFERROR(INDEX('分け方の表'!$C$4:$C$103,MATCH(F2870&amp;"|（ほか全部）",'分け方の表'!$D$4:$D$103,0))&amp;"","未分類"))))</f>
        <v/>
      </c>
      <c r="S2870" s="39">
        <f>IF(L2870&lt;&gt;1,"",IF(N2870=1,"",IF(IF(O2870&gt;0,INDEX('分け方の表'!$N$4:$N$53,O2870)&amp;"","")&lt;&gt;"",IF(INDEX('分け方の表'!$N$4:$N$53,O2870)="（数えない）","",INDEX('分け方の表'!$N$4:$N$53,O2870)&amp;""),IF(I2870&amp;""="1",IF((Q2870&lt;&gt;"")*(D2870&lt;0)*(IFERROR(INDEX('入力'!$E$30:$E$88,MATCH(Q2870,'入力'!$A$30:$A$88,0)),"")="貯める・増やす"),Q2870,""),IF(A2870&amp;""="0","",IF(Q2870&lt;&gt;"",Q2870,R2870))))))</f>
        <v/>
      </c>
      <c r="T2870" s="56">
        <f>IF(S2870="","",IF(IFERROR(INDEX('入力'!$E$30:$E$88,MATCH(S2870,'入力'!$A$30:$A$88,0)),"")="入るお金",D2870,-D2870))</f>
        <v/>
      </c>
      <c r="U2870" s="39">
        <f>IF(L2870="","",IF(L2870&lt;&gt;1,"見出しなど",IF(N2870=1,"重なり",IF(S2870="",IF(O2870&gt;0,"数えない（直した）",IF(I2870&amp;""="1","振替",IF(A2870&amp;""="0","計算対象外","数えない"))),IF(COUNTIFS('入力'!$A$30:$A$88,S2870)=0,"一覧にない費目",IF(O2870&gt;0,"直した",IF(S2870="未分類","未分類","OK")))))))</f>
        <v/>
      </c>
    </row>
    <row r="2871">
      <c r="A2871" s="40" t="n"/>
      <c r="B2871" s="34" t="n"/>
      <c r="C2871" s="35" t="n"/>
      <c r="D2871" s="36" t="n"/>
      <c r="E2871" s="35" t="n"/>
      <c r="F2871" s="35" t="n"/>
      <c r="G2871" s="35" t="n"/>
      <c r="H2871" s="35" t="n"/>
      <c r="I2871" s="40" t="n"/>
      <c r="J2871" s="35" t="n"/>
      <c r="L2871" s="39">
        <f>IF(B2871="","",IFERROR(YEAR(B2871)*0+D2871*0+1,0))</f>
        <v/>
      </c>
      <c r="M2871" s="55">
        <f>IF(L2871&lt;&gt;1,"",IF(O2871&gt;0,IF(INDEX('分け方の表'!$O$4:$O$53,O2871)&lt;&gt;"",DATE(YEAR(INDEX('分け方の表'!$O$4:$O$53,O2871)),MONTH(INDEX('分け方の表'!$O$4:$O$53,O2871)),1),DATE(YEAR(B2871),MONTH(B2871),1)),DATE(YEAR(B2871),MONTH(B2871),1)))</f>
        <v/>
      </c>
      <c r="N2871" s="39">
        <f>IF(L2871&lt;&gt;1,"",IF(J2871="",0,IF(COUNTIFS($J$4:J2871,J2871)&gt;1,1,0)))</f>
        <v/>
      </c>
      <c r="O2871" s="39">
        <f>IF(L2871&lt;&gt;1,"",IF(J2871="",0,IFERROR(MATCH(J2871,'分け方の表'!$M$4:$M$53,0),0)))</f>
        <v/>
      </c>
      <c r="P2871" s="39">
        <f>IF(L2871&lt;&gt;1,"",IF(SUMPRODUCT((COUNTIFS(C2871,"*"&amp;'分け方の表'!$F$4:$F$23&amp;"*")&gt;0)*('分け方の表'!$F$4:$F$23&lt;&gt;"")*'分け方の表'!$I$4:$I$23)=0,99,1+COUNTIFS('分け方の表'!$I$4:$I$23,"&gt;"&amp;SUMPRODUCT((COUNTIFS(C2871,"*"&amp;'分け方の表'!$F$4:$F$23&amp;"*")&gt;0)*('分け方の表'!$F$4:$F$23&lt;&gt;"")*'分け方の表'!$I$4:$I$23))))</f>
        <v/>
      </c>
      <c r="Q2871" s="39">
        <f>IF(L2871&lt;&gt;1,"",IF(P2871&gt;=99,"",INDEX('分け方の表'!$G$4:$G$23,P2871)&amp;""))</f>
        <v/>
      </c>
      <c r="R2871" s="39">
        <f>IF(L2871&lt;&gt;1,"",IF((F2871="収入")*(G2871="給与")*(E2871&lt;&gt;"")*(COUNTIFS('分け方の表'!$J$4:$J$13,E2871)&gt;0),INDEX('分け方の表'!$K$4:$K$13,MATCH(E2871,'分け方の表'!$J$4:$J$13,0))&amp;"",IFERROR(INDEX('分け方の表'!$C$4:$C$103,MATCH(F2871&amp;"|"&amp;G2871,'分け方の表'!$D$4:$D$103,0))&amp;"",IFERROR(INDEX('分け方の表'!$C$4:$C$103,MATCH(F2871&amp;"|（ほか全部）",'分け方の表'!$D$4:$D$103,0))&amp;"","未分類"))))</f>
        <v/>
      </c>
      <c r="S2871" s="39">
        <f>IF(L2871&lt;&gt;1,"",IF(N2871=1,"",IF(IF(O2871&gt;0,INDEX('分け方の表'!$N$4:$N$53,O2871)&amp;"","")&lt;&gt;"",IF(INDEX('分け方の表'!$N$4:$N$53,O2871)="（数えない）","",INDEX('分け方の表'!$N$4:$N$53,O2871)&amp;""),IF(I2871&amp;""="1",IF((Q2871&lt;&gt;"")*(D2871&lt;0)*(IFERROR(INDEX('入力'!$E$30:$E$88,MATCH(Q2871,'入力'!$A$30:$A$88,0)),"")="貯める・増やす"),Q2871,""),IF(A2871&amp;""="0","",IF(Q2871&lt;&gt;"",Q2871,R2871))))))</f>
        <v/>
      </c>
      <c r="T2871" s="56">
        <f>IF(S2871="","",IF(IFERROR(INDEX('入力'!$E$30:$E$88,MATCH(S2871,'入力'!$A$30:$A$88,0)),"")="入るお金",D2871,-D2871))</f>
        <v/>
      </c>
      <c r="U2871" s="39">
        <f>IF(L2871="","",IF(L2871&lt;&gt;1,"見出しなど",IF(N2871=1,"重なり",IF(S2871="",IF(O2871&gt;0,"数えない（直した）",IF(I2871&amp;""="1","振替",IF(A2871&amp;""="0","計算対象外","数えない"))),IF(COUNTIFS('入力'!$A$30:$A$88,S2871)=0,"一覧にない費目",IF(O2871&gt;0,"直した",IF(S2871="未分類","未分類","OK")))))))</f>
        <v/>
      </c>
    </row>
    <row r="2872">
      <c r="A2872" s="40" t="n"/>
      <c r="B2872" s="34" t="n"/>
      <c r="C2872" s="35" t="n"/>
      <c r="D2872" s="36" t="n"/>
      <c r="E2872" s="35" t="n"/>
      <c r="F2872" s="35" t="n"/>
      <c r="G2872" s="35" t="n"/>
      <c r="H2872" s="35" t="n"/>
      <c r="I2872" s="40" t="n"/>
      <c r="J2872" s="35" t="n"/>
      <c r="L2872" s="39">
        <f>IF(B2872="","",IFERROR(YEAR(B2872)*0+D2872*0+1,0))</f>
        <v/>
      </c>
      <c r="M2872" s="55">
        <f>IF(L2872&lt;&gt;1,"",IF(O2872&gt;0,IF(INDEX('分け方の表'!$O$4:$O$53,O2872)&lt;&gt;"",DATE(YEAR(INDEX('分け方の表'!$O$4:$O$53,O2872)),MONTH(INDEX('分け方の表'!$O$4:$O$53,O2872)),1),DATE(YEAR(B2872),MONTH(B2872),1)),DATE(YEAR(B2872),MONTH(B2872),1)))</f>
        <v/>
      </c>
      <c r="N2872" s="39">
        <f>IF(L2872&lt;&gt;1,"",IF(J2872="",0,IF(COUNTIFS($J$4:J2872,J2872)&gt;1,1,0)))</f>
        <v/>
      </c>
      <c r="O2872" s="39">
        <f>IF(L2872&lt;&gt;1,"",IF(J2872="",0,IFERROR(MATCH(J2872,'分け方の表'!$M$4:$M$53,0),0)))</f>
        <v/>
      </c>
      <c r="P2872" s="39">
        <f>IF(L2872&lt;&gt;1,"",IF(SUMPRODUCT((COUNTIFS(C2872,"*"&amp;'分け方の表'!$F$4:$F$23&amp;"*")&gt;0)*('分け方の表'!$F$4:$F$23&lt;&gt;"")*'分け方の表'!$I$4:$I$23)=0,99,1+COUNTIFS('分け方の表'!$I$4:$I$23,"&gt;"&amp;SUMPRODUCT((COUNTIFS(C2872,"*"&amp;'分け方の表'!$F$4:$F$23&amp;"*")&gt;0)*('分け方の表'!$F$4:$F$23&lt;&gt;"")*'分け方の表'!$I$4:$I$23))))</f>
        <v/>
      </c>
      <c r="Q2872" s="39">
        <f>IF(L2872&lt;&gt;1,"",IF(P2872&gt;=99,"",INDEX('分け方の表'!$G$4:$G$23,P2872)&amp;""))</f>
        <v/>
      </c>
      <c r="R2872" s="39">
        <f>IF(L2872&lt;&gt;1,"",IF((F2872="収入")*(G2872="給与")*(E2872&lt;&gt;"")*(COUNTIFS('分け方の表'!$J$4:$J$13,E2872)&gt;0),INDEX('分け方の表'!$K$4:$K$13,MATCH(E2872,'分け方の表'!$J$4:$J$13,0))&amp;"",IFERROR(INDEX('分け方の表'!$C$4:$C$103,MATCH(F2872&amp;"|"&amp;G2872,'分け方の表'!$D$4:$D$103,0))&amp;"",IFERROR(INDEX('分け方の表'!$C$4:$C$103,MATCH(F2872&amp;"|（ほか全部）",'分け方の表'!$D$4:$D$103,0))&amp;"","未分類"))))</f>
        <v/>
      </c>
      <c r="S2872" s="39">
        <f>IF(L2872&lt;&gt;1,"",IF(N2872=1,"",IF(IF(O2872&gt;0,INDEX('分け方の表'!$N$4:$N$53,O2872)&amp;"","")&lt;&gt;"",IF(INDEX('分け方の表'!$N$4:$N$53,O2872)="（数えない）","",INDEX('分け方の表'!$N$4:$N$53,O2872)&amp;""),IF(I2872&amp;""="1",IF((Q2872&lt;&gt;"")*(D2872&lt;0)*(IFERROR(INDEX('入力'!$E$30:$E$88,MATCH(Q2872,'入力'!$A$30:$A$88,0)),"")="貯める・増やす"),Q2872,""),IF(A2872&amp;""="0","",IF(Q2872&lt;&gt;"",Q2872,R2872))))))</f>
        <v/>
      </c>
      <c r="T2872" s="56">
        <f>IF(S2872="","",IF(IFERROR(INDEX('入力'!$E$30:$E$88,MATCH(S2872,'入力'!$A$30:$A$88,0)),"")="入るお金",D2872,-D2872))</f>
        <v/>
      </c>
      <c r="U2872" s="39">
        <f>IF(L2872="","",IF(L2872&lt;&gt;1,"見出しなど",IF(N2872=1,"重なり",IF(S2872="",IF(O2872&gt;0,"数えない（直した）",IF(I2872&amp;""="1","振替",IF(A2872&amp;""="0","計算対象外","数えない"))),IF(COUNTIFS('入力'!$A$30:$A$88,S2872)=0,"一覧にない費目",IF(O2872&gt;0,"直した",IF(S2872="未分類","未分類","OK")))))))</f>
        <v/>
      </c>
    </row>
    <row r="2873">
      <c r="A2873" s="40" t="n"/>
      <c r="B2873" s="34" t="n"/>
      <c r="C2873" s="35" t="n"/>
      <c r="D2873" s="36" t="n"/>
      <c r="E2873" s="35" t="n"/>
      <c r="F2873" s="35" t="n"/>
      <c r="G2873" s="35" t="n"/>
      <c r="H2873" s="35" t="n"/>
      <c r="I2873" s="40" t="n"/>
      <c r="J2873" s="35" t="n"/>
      <c r="L2873" s="39">
        <f>IF(B2873="","",IFERROR(YEAR(B2873)*0+D2873*0+1,0))</f>
        <v/>
      </c>
      <c r="M2873" s="55">
        <f>IF(L2873&lt;&gt;1,"",IF(O2873&gt;0,IF(INDEX('分け方の表'!$O$4:$O$53,O2873)&lt;&gt;"",DATE(YEAR(INDEX('分け方の表'!$O$4:$O$53,O2873)),MONTH(INDEX('分け方の表'!$O$4:$O$53,O2873)),1),DATE(YEAR(B2873),MONTH(B2873),1)),DATE(YEAR(B2873),MONTH(B2873),1)))</f>
        <v/>
      </c>
      <c r="N2873" s="39">
        <f>IF(L2873&lt;&gt;1,"",IF(J2873="",0,IF(COUNTIFS($J$4:J2873,J2873)&gt;1,1,0)))</f>
        <v/>
      </c>
      <c r="O2873" s="39">
        <f>IF(L2873&lt;&gt;1,"",IF(J2873="",0,IFERROR(MATCH(J2873,'分け方の表'!$M$4:$M$53,0),0)))</f>
        <v/>
      </c>
      <c r="P2873" s="39">
        <f>IF(L2873&lt;&gt;1,"",IF(SUMPRODUCT((COUNTIFS(C2873,"*"&amp;'分け方の表'!$F$4:$F$23&amp;"*")&gt;0)*('分け方の表'!$F$4:$F$23&lt;&gt;"")*'分け方の表'!$I$4:$I$23)=0,99,1+COUNTIFS('分け方の表'!$I$4:$I$23,"&gt;"&amp;SUMPRODUCT((COUNTIFS(C2873,"*"&amp;'分け方の表'!$F$4:$F$23&amp;"*")&gt;0)*('分け方の表'!$F$4:$F$23&lt;&gt;"")*'分け方の表'!$I$4:$I$23))))</f>
        <v/>
      </c>
      <c r="Q2873" s="39">
        <f>IF(L2873&lt;&gt;1,"",IF(P2873&gt;=99,"",INDEX('分け方の表'!$G$4:$G$23,P2873)&amp;""))</f>
        <v/>
      </c>
      <c r="R2873" s="39">
        <f>IF(L2873&lt;&gt;1,"",IF((F2873="収入")*(G2873="給与")*(E2873&lt;&gt;"")*(COUNTIFS('分け方の表'!$J$4:$J$13,E2873)&gt;0),INDEX('分け方の表'!$K$4:$K$13,MATCH(E2873,'分け方の表'!$J$4:$J$13,0))&amp;"",IFERROR(INDEX('分け方の表'!$C$4:$C$103,MATCH(F2873&amp;"|"&amp;G2873,'分け方の表'!$D$4:$D$103,0))&amp;"",IFERROR(INDEX('分け方の表'!$C$4:$C$103,MATCH(F2873&amp;"|（ほか全部）",'分け方の表'!$D$4:$D$103,0))&amp;"","未分類"))))</f>
        <v/>
      </c>
      <c r="S2873" s="39">
        <f>IF(L2873&lt;&gt;1,"",IF(N2873=1,"",IF(IF(O2873&gt;0,INDEX('分け方の表'!$N$4:$N$53,O2873)&amp;"","")&lt;&gt;"",IF(INDEX('分け方の表'!$N$4:$N$53,O2873)="（数えない）","",INDEX('分け方の表'!$N$4:$N$53,O2873)&amp;""),IF(I2873&amp;""="1",IF((Q2873&lt;&gt;"")*(D2873&lt;0)*(IFERROR(INDEX('入力'!$E$30:$E$88,MATCH(Q2873,'入力'!$A$30:$A$88,0)),"")="貯める・増やす"),Q2873,""),IF(A2873&amp;""="0","",IF(Q2873&lt;&gt;"",Q2873,R2873))))))</f>
        <v/>
      </c>
      <c r="T2873" s="56">
        <f>IF(S2873="","",IF(IFERROR(INDEX('入力'!$E$30:$E$88,MATCH(S2873,'入力'!$A$30:$A$88,0)),"")="入るお金",D2873,-D2873))</f>
        <v/>
      </c>
      <c r="U2873" s="39">
        <f>IF(L2873="","",IF(L2873&lt;&gt;1,"見出しなど",IF(N2873=1,"重なり",IF(S2873="",IF(O2873&gt;0,"数えない（直した）",IF(I2873&amp;""="1","振替",IF(A2873&amp;""="0","計算対象外","数えない"))),IF(COUNTIFS('入力'!$A$30:$A$88,S2873)=0,"一覧にない費目",IF(O2873&gt;0,"直した",IF(S2873="未分類","未分類","OK")))))))</f>
        <v/>
      </c>
    </row>
    <row r="2874">
      <c r="A2874" s="40" t="n"/>
      <c r="B2874" s="34" t="n"/>
      <c r="C2874" s="35" t="n"/>
      <c r="D2874" s="36" t="n"/>
      <c r="E2874" s="35" t="n"/>
      <c r="F2874" s="35" t="n"/>
      <c r="G2874" s="35" t="n"/>
      <c r="H2874" s="35" t="n"/>
      <c r="I2874" s="40" t="n"/>
      <c r="J2874" s="35" t="n"/>
      <c r="L2874" s="39">
        <f>IF(B2874="","",IFERROR(YEAR(B2874)*0+D2874*0+1,0))</f>
        <v/>
      </c>
      <c r="M2874" s="55">
        <f>IF(L2874&lt;&gt;1,"",IF(O2874&gt;0,IF(INDEX('分け方の表'!$O$4:$O$53,O2874)&lt;&gt;"",DATE(YEAR(INDEX('分け方の表'!$O$4:$O$53,O2874)),MONTH(INDEX('分け方の表'!$O$4:$O$53,O2874)),1),DATE(YEAR(B2874),MONTH(B2874),1)),DATE(YEAR(B2874),MONTH(B2874),1)))</f>
        <v/>
      </c>
      <c r="N2874" s="39">
        <f>IF(L2874&lt;&gt;1,"",IF(J2874="",0,IF(COUNTIFS($J$4:J2874,J2874)&gt;1,1,0)))</f>
        <v/>
      </c>
      <c r="O2874" s="39">
        <f>IF(L2874&lt;&gt;1,"",IF(J2874="",0,IFERROR(MATCH(J2874,'分け方の表'!$M$4:$M$53,0),0)))</f>
        <v/>
      </c>
      <c r="P2874" s="39">
        <f>IF(L2874&lt;&gt;1,"",IF(SUMPRODUCT((COUNTIFS(C2874,"*"&amp;'分け方の表'!$F$4:$F$23&amp;"*")&gt;0)*('分け方の表'!$F$4:$F$23&lt;&gt;"")*'分け方の表'!$I$4:$I$23)=0,99,1+COUNTIFS('分け方の表'!$I$4:$I$23,"&gt;"&amp;SUMPRODUCT((COUNTIFS(C2874,"*"&amp;'分け方の表'!$F$4:$F$23&amp;"*")&gt;0)*('分け方の表'!$F$4:$F$23&lt;&gt;"")*'分け方の表'!$I$4:$I$23))))</f>
        <v/>
      </c>
      <c r="Q2874" s="39">
        <f>IF(L2874&lt;&gt;1,"",IF(P2874&gt;=99,"",INDEX('分け方の表'!$G$4:$G$23,P2874)&amp;""))</f>
        <v/>
      </c>
      <c r="R2874" s="39">
        <f>IF(L2874&lt;&gt;1,"",IF((F2874="収入")*(G2874="給与")*(E2874&lt;&gt;"")*(COUNTIFS('分け方の表'!$J$4:$J$13,E2874)&gt;0),INDEX('分け方の表'!$K$4:$K$13,MATCH(E2874,'分け方の表'!$J$4:$J$13,0))&amp;"",IFERROR(INDEX('分け方の表'!$C$4:$C$103,MATCH(F2874&amp;"|"&amp;G2874,'分け方の表'!$D$4:$D$103,0))&amp;"",IFERROR(INDEX('分け方の表'!$C$4:$C$103,MATCH(F2874&amp;"|（ほか全部）",'分け方の表'!$D$4:$D$103,0))&amp;"","未分類"))))</f>
        <v/>
      </c>
      <c r="S2874" s="39">
        <f>IF(L2874&lt;&gt;1,"",IF(N2874=1,"",IF(IF(O2874&gt;0,INDEX('分け方の表'!$N$4:$N$53,O2874)&amp;"","")&lt;&gt;"",IF(INDEX('分け方の表'!$N$4:$N$53,O2874)="（数えない）","",INDEX('分け方の表'!$N$4:$N$53,O2874)&amp;""),IF(I2874&amp;""="1",IF((Q2874&lt;&gt;"")*(D2874&lt;0)*(IFERROR(INDEX('入力'!$E$30:$E$88,MATCH(Q2874,'入力'!$A$30:$A$88,0)),"")="貯める・増やす"),Q2874,""),IF(A2874&amp;""="0","",IF(Q2874&lt;&gt;"",Q2874,R2874))))))</f>
        <v/>
      </c>
      <c r="T2874" s="56">
        <f>IF(S2874="","",IF(IFERROR(INDEX('入力'!$E$30:$E$88,MATCH(S2874,'入力'!$A$30:$A$88,0)),"")="入るお金",D2874,-D2874))</f>
        <v/>
      </c>
      <c r="U2874" s="39">
        <f>IF(L2874="","",IF(L2874&lt;&gt;1,"見出しなど",IF(N2874=1,"重なり",IF(S2874="",IF(O2874&gt;0,"数えない（直した）",IF(I2874&amp;""="1","振替",IF(A2874&amp;""="0","計算対象外","数えない"))),IF(COUNTIFS('入力'!$A$30:$A$88,S2874)=0,"一覧にない費目",IF(O2874&gt;0,"直した",IF(S2874="未分類","未分類","OK")))))))</f>
        <v/>
      </c>
    </row>
    <row r="2875">
      <c r="A2875" s="40" t="n"/>
      <c r="B2875" s="34" t="n"/>
      <c r="C2875" s="35" t="n"/>
      <c r="D2875" s="36" t="n"/>
      <c r="E2875" s="35" t="n"/>
      <c r="F2875" s="35" t="n"/>
      <c r="G2875" s="35" t="n"/>
      <c r="H2875" s="35" t="n"/>
      <c r="I2875" s="40" t="n"/>
      <c r="J2875" s="35" t="n"/>
      <c r="L2875" s="39">
        <f>IF(B2875="","",IFERROR(YEAR(B2875)*0+D2875*0+1,0))</f>
        <v/>
      </c>
      <c r="M2875" s="55">
        <f>IF(L2875&lt;&gt;1,"",IF(O2875&gt;0,IF(INDEX('分け方の表'!$O$4:$O$53,O2875)&lt;&gt;"",DATE(YEAR(INDEX('分け方の表'!$O$4:$O$53,O2875)),MONTH(INDEX('分け方の表'!$O$4:$O$53,O2875)),1),DATE(YEAR(B2875),MONTH(B2875),1)),DATE(YEAR(B2875),MONTH(B2875),1)))</f>
        <v/>
      </c>
      <c r="N2875" s="39">
        <f>IF(L2875&lt;&gt;1,"",IF(J2875="",0,IF(COUNTIFS($J$4:J2875,J2875)&gt;1,1,0)))</f>
        <v/>
      </c>
      <c r="O2875" s="39">
        <f>IF(L2875&lt;&gt;1,"",IF(J2875="",0,IFERROR(MATCH(J2875,'分け方の表'!$M$4:$M$53,0),0)))</f>
        <v/>
      </c>
      <c r="P2875" s="39">
        <f>IF(L2875&lt;&gt;1,"",IF(SUMPRODUCT((COUNTIFS(C2875,"*"&amp;'分け方の表'!$F$4:$F$23&amp;"*")&gt;0)*('分け方の表'!$F$4:$F$23&lt;&gt;"")*'分け方の表'!$I$4:$I$23)=0,99,1+COUNTIFS('分け方の表'!$I$4:$I$23,"&gt;"&amp;SUMPRODUCT((COUNTIFS(C2875,"*"&amp;'分け方の表'!$F$4:$F$23&amp;"*")&gt;0)*('分け方の表'!$F$4:$F$23&lt;&gt;"")*'分け方の表'!$I$4:$I$23))))</f>
        <v/>
      </c>
      <c r="Q2875" s="39">
        <f>IF(L2875&lt;&gt;1,"",IF(P2875&gt;=99,"",INDEX('分け方の表'!$G$4:$G$23,P2875)&amp;""))</f>
        <v/>
      </c>
      <c r="R2875" s="39">
        <f>IF(L2875&lt;&gt;1,"",IF((F2875="収入")*(G2875="給与")*(E2875&lt;&gt;"")*(COUNTIFS('分け方の表'!$J$4:$J$13,E2875)&gt;0),INDEX('分け方の表'!$K$4:$K$13,MATCH(E2875,'分け方の表'!$J$4:$J$13,0))&amp;"",IFERROR(INDEX('分け方の表'!$C$4:$C$103,MATCH(F2875&amp;"|"&amp;G2875,'分け方の表'!$D$4:$D$103,0))&amp;"",IFERROR(INDEX('分け方の表'!$C$4:$C$103,MATCH(F2875&amp;"|（ほか全部）",'分け方の表'!$D$4:$D$103,0))&amp;"","未分類"))))</f>
        <v/>
      </c>
      <c r="S2875" s="39">
        <f>IF(L2875&lt;&gt;1,"",IF(N2875=1,"",IF(IF(O2875&gt;0,INDEX('分け方の表'!$N$4:$N$53,O2875)&amp;"","")&lt;&gt;"",IF(INDEX('分け方の表'!$N$4:$N$53,O2875)="（数えない）","",INDEX('分け方の表'!$N$4:$N$53,O2875)&amp;""),IF(I2875&amp;""="1",IF((Q2875&lt;&gt;"")*(D2875&lt;0)*(IFERROR(INDEX('入力'!$E$30:$E$88,MATCH(Q2875,'入力'!$A$30:$A$88,0)),"")="貯める・増やす"),Q2875,""),IF(A2875&amp;""="0","",IF(Q2875&lt;&gt;"",Q2875,R2875))))))</f>
        <v/>
      </c>
      <c r="T2875" s="56">
        <f>IF(S2875="","",IF(IFERROR(INDEX('入力'!$E$30:$E$88,MATCH(S2875,'入力'!$A$30:$A$88,0)),"")="入るお金",D2875,-D2875))</f>
        <v/>
      </c>
      <c r="U2875" s="39">
        <f>IF(L2875="","",IF(L2875&lt;&gt;1,"見出しなど",IF(N2875=1,"重なり",IF(S2875="",IF(O2875&gt;0,"数えない（直した）",IF(I2875&amp;""="1","振替",IF(A2875&amp;""="0","計算対象外","数えない"))),IF(COUNTIFS('入力'!$A$30:$A$88,S2875)=0,"一覧にない費目",IF(O2875&gt;0,"直した",IF(S2875="未分類","未分類","OK")))))))</f>
        <v/>
      </c>
    </row>
    <row r="2876">
      <c r="A2876" s="40" t="n"/>
      <c r="B2876" s="34" t="n"/>
      <c r="C2876" s="35" t="n"/>
      <c r="D2876" s="36" t="n"/>
      <c r="E2876" s="35" t="n"/>
      <c r="F2876" s="35" t="n"/>
      <c r="G2876" s="35" t="n"/>
      <c r="H2876" s="35" t="n"/>
      <c r="I2876" s="40" t="n"/>
      <c r="J2876" s="35" t="n"/>
      <c r="L2876" s="39">
        <f>IF(B2876="","",IFERROR(YEAR(B2876)*0+D2876*0+1,0))</f>
        <v/>
      </c>
      <c r="M2876" s="55">
        <f>IF(L2876&lt;&gt;1,"",IF(O2876&gt;0,IF(INDEX('分け方の表'!$O$4:$O$53,O2876)&lt;&gt;"",DATE(YEAR(INDEX('分け方の表'!$O$4:$O$53,O2876)),MONTH(INDEX('分け方の表'!$O$4:$O$53,O2876)),1),DATE(YEAR(B2876),MONTH(B2876),1)),DATE(YEAR(B2876),MONTH(B2876),1)))</f>
        <v/>
      </c>
      <c r="N2876" s="39">
        <f>IF(L2876&lt;&gt;1,"",IF(J2876="",0,IF(COUNTIFS($J$4:J2876,J2876)&gt;1,1,0)))</f>
        <v/>
      </c>
      <c r="O2876" s="39">
        <f>IF(L2876&lt;&gt;1,"",IF(J2876="",0,IFERROR(MATCH(J2876,'分け方の表'!$M$4:$M$53,0),0)))</f>
        <v/>
      </c>
      <c r="P2876" s="39">
        <f>IF(L2876&lt;&gt;1,"",IF(SUMPRODUCT((COUNTIFS(C2876,"*"&amp;'分け方の表'!$F$4:$F$23&amp;"*")&gt;0)*('分け方の表'!$F$4:$F$23&lt;&gt;"")*'分け方の表'!$I$4:$I$23)=0,99,1+COUNTIFS('分け方の表'!$I$4:$I$23,"&gt;"&amp;SUMPRODUCT((COUNTIFS(C2876,"*"&amp;'分け方の表'!$F$4:$F$23&amp;"*")&gt;0)*('分け方の表'!$F$4:$F$23&lt;&gt;"")*'分け方の表'!$I$4:$I$23))))</f>
        <v/>
      </c>
      <c r="Q2876" s="39">
        <f>IF(L2876&lt;&gt;1,"",IF(P2876&gt;=99,"",INDEX('分け方の表'!$G$4:$G$23,P2876)&amp;""))</f>
        <v/>
      </c>
      <c r="R2876" s="39">
        <f>IF(L2876&lt;&gt;1,"",IF((F2876="収入")*(G2876="給与")*(E2876&lt;&gt;"")*(COUNTIFS('分け方の表'!$J$4:$J$13,E2876)&gt;0),INDEX('分け方の表'!$K$4:$K$13,MATCH(E2876,'分け方の表'!$J$4:$J$13,0))&amp;"",IFERROR(INDEX('分け方の表'!$C$4:$C$103,MATCH(F2876&amp;"|"&amp;G2876,'分け方の表'!$D$4:$D$103,0))&amp;"",IFERROR(INDEX('分け方の表'!$C$4:$C$103,MATCH(F2876&amp;"|（ほか全部）",'分け方の表'!$D$4:$D$103,0))&amp;"","未分類"))))</f>
        <v/>
      </c>
      <c r="S2876" s="39">
        <f>IF(L2876&lt;&gt;1,"",IF(N2876=1,"",IF(IF(O2876&gt;0,INDEX('分け方の表'!$N$4:$N$53,O2876)&amp;"","")&lt;&gt;"",IF(INDEX('分け方の表'!$N$4:$N$53,O2876)="（数えない）","",INDEX('分け方の表'!$N$4:$N$53,O2876)&amp;""),IF(I2876&amp;""="1",IF((Q2876&lt;&gt;"")*(D2876&lt;0)*(IFERROR(INDEX('入力'!$E$30:$E$88,MATCH(Q2876,'入力'!$A$30:$A$88,0)),"")="貯める・増やす"),Q2876,""),IF(A2876&amp;""="0","",IF(Q2876&lt;&gt;"",Q2876,R2876))))))</f>
        <v/>
      </c>
      <c r="T2876" s="56">
        <f>IF(S2876="","",IF(IFERROR(INDEX('入力'!$E$30:$E$88,MATCH(S2876,'入力'!$A$30:$A$88,0)),"")="入るお金",D2876,-D2876))</f>
        <v/>
      </c>
      <c r="U2876" s="39">
        <f>IF(L2876="","",IF(L2876&lt;&gt;1,"見出しなど",IF(N2876=1,"重なり",IF(S2876="",IF(O2876&gt;0,"数えない（直した）",IF(I2876&amp;""="1","振替",IF(A2876&amp;""="0","計算対象外","数えない"))),IF(COUNTIFS('入力'!$A$30:$A$88,S2876)=0,"一覧にない費目",IF(O2876&gt;0,"直した",IF(S2876="未分類","未分類","OK")))))))</f>
        <v/>
      </c>
    </row>
    <row r="2877">
      <c r="A2877" s="40" t="n"/>
      <c r="B2877" s="34" t="n"/>
      <c r="C2877" s="35" t="n"/>
      <c r="D2877" s="36" t="n"/>
      <c r="E2877" s="35" t="n"/>
      <c r="F2877" s="35" t="n"/>
      <c r="G2877" s="35" t="n"/>
      <c r="H2877" s="35" t="n"/>
      <c r="I2877" s="40" t="n"/>
      <c r="J2877" s="35" t="n"/>
      <c r="L2877" s="39">
        <f>IF(B2877="","",IFERROR(YEAR(B2877)*0+D2877*0+1,0))</f>
        <v/>
      </c>
      <c r="M2877" s="55">
        <f>IF(L2877&lt;&gt;1,"",IF(O2877&gt;0,IF(INDEX('分け方の表'!$O$4:$O$53,O2877)&lt;&gt;"",DATE(YEAR(INDEX('分け方の表'!$O$4:$O$53,O2877)),MONTH(INDEX('分け方の表'!$O$4:$O$53,O2877)),1),DATE(YEAR(B2877),MONTH(B2877),1)),DATE(YEAR(B2877),MONTH(B2877),1)))</f>
        <v/>
      </c>
      <c r="N2877" s="39">
        <f>IF(L2877&lt;&gt;1,"",IF(J2877="",0,IF(COUNTIFS($J$4:J2877,J2877)&gt;1,1,0)))</f>
        <v/>
      </c>
      <c r="O2877" s="39">
        <f>IF(L2877&lt;&gt;1,"",IF(J2877="",0,IFERROR(MATCH(J2877,'分け方の表'!$M$4:$M$53,0),0)))</f>
        <v/>
      </c>
      <c r="P2877" s="39">
        <f>IF(L2877&lt;&gt;1,"",IF(SUMPRODUCT((COUNTIFS(C2877,"*"&amp;'分け方の表'!$F$4:$F$23&amp;"*")&gt;0)*('分け方の表'!$F$4:$F$23&lt;&gt;"")*'分け方の表'!$I$4:$I$23)=0,99,1+COUNTIFS('分け方の表'!$I$4:$I$23,"&gt;"&amp;SUMPRODUCT((COUNTIFS(C2877,"*"&amp;'分け方の表'!$F$4:$F$23&amp;"*")&gt;0)*('分け方の表'!$F$4:$F$23&lt;&gt;"")*'分け方の表'!$I$4:$I$23))))</f>
        <v/>
      </c>
      <c r="Q2877" s="39">
        <f>IF(L2877&lt;&gt;1,"",IF(P2877&gt;=99,"",INDEX('分け方の表'!$G$4:$G$23,P2877)&amp;""))</f>
        <v/>
      </c>
      <c r="R2877" s="39">
        <f>IF(L2877&lt;&gt;1,"",IF((F2877="収入")*(G2877="給与")*(E2877&lt;&gt;"")*(COUNTIFS('分け方の表'!$J$4:$J$13,E2877)&gt;0),INDEX('分け方の表'!$K$4:$K$13,MATCH(E2877,'分け方の表'!$J$4:$J$13,0))&amp;"",IFERROR(INDEX('分け方の表'!$C$4:$C$103,MATCH(F2877&amp;"|"&amp;G2877,'分け方の表'!$D$4:$D$103,0))&amp;"",IFERROR(INDEX('分け方の表'!$C$4:$C$103,MATCH(F2877&amp;"|（ほか全部）",'分け方の表'!$D$4:$D$103,0))&amp;"","未分類"))))</f>
        <v/>
      </c>
      <c r="S2877" s="39">
        <f>IF(L2877&lt;&gt;1,"",IF(N2877=1,"",IF(IF(O2877&gt;0,INDEX('分け方の表'!$N$4:$N$53,O2877)&amp;"","")&lt;&gt;"",IF(INDEX('分け方の表'!$N$4:$N$53,O2877)="（数えない）","",INDEX('分け方の表'!$N$4:$N$53,O2877)&amp;""),IF(I2877&amp;""="1",IF((Q2877&lt;&gt;"")*(D2877&lt;0)*(IFERROR(INDEX('入力'!$E$30:$E$88,MATCH(Q2877,'入力'!$A$30:$A$88,0)),"")="貯める・増やす"),Q2877,""),IF(A2877&amp;""="0","",IF(Q2877&lt;&gt;"",Q2877,R2877))))))</f>
        <v/>
      </c>
      <c r="T2877" s="56">
        <f>IF(S2877="","",IF(IFERROR(INDEX('入力'!$E$30:$E$88,MATCH(S2877,'入力'!$A$30:$A$88,0)),"")="入るお金",D2877,-D2877))</f>
        <v/>
      </c>
      <c r="U2877" s="39">
        <f>IF(L2877="","",IF(L2877&lt;&gt;1,"見出しなど",IF(N2877=1,"重なり",IF(S2877="",IF(O2877&gt;0,"数えない（直した）",IF(I2877&amp;""="1","振替",IF(A2877&amp;""="0","計算対象外","数えない"))),IF(COUNTIFS('入力'!$A$30:$A$88,S2877)=0,"一覧にない費目",IF(O2877&gt;0,"直した",IF(S2877="未分類","未分類","OK")))))))</f>
        <v/>
      </c>
    </row>
    <row r="2878">
      <c r="A2878" s="40" t="n"/>
      <c r="B2878" s="34" t="n"/>
      <c r="C2878" s="35" t="n"/>
      <c r="D2878" s="36" t="n"/>
      <c r="E2878" s="35" t="n"/>
      <c r="F2878" s="35" t="n"/>
      <c r="G2878" s="35" t="n"/>
      <c r="H2878" s="35" t="n"/>
      <c r="I2878" s="40" t="n"/>
      <c r="J2878" s="35" t="n"/>
      <c r="L2878" s="39">
        <f>IF(B2878="","",IFERROR(YEAR(B2878)*0+D2878*0+1,0))</f>
        <v/>
      </c>
      <c r="M2878" s="55">
        <f>IF(L2878&lt;&gt;1,"",IF(O2878&gt;0,IF(INDEX('分け方の表'!$O$4:$O$53,O2878)&lt;&gt;"",DATE(YEAR(INDEX('分け方の表'!$O$4:$O$53,O2878)),MONTH(INDEX('分け方の表'!$O$4:$O$53,O2878)),1),DATE(YEAR(B2878),MONTH(B2878),1)),DATE(YEAR(B2878),MONTH(B2878),1)))</f>
        <v/>
      </c>
      <c r="N2878" s="39">
        <f>IF(L2878&lt;&gt;1,"",IF(J2878="",0,IF(COUNTIFS($J$4:J2878,J2878)&gt;1,1,0)))</f>
        <v/>
      </c>
      <c r="O2878" s="39">
        <f>IF(L2878&lt;&gt;1,"",IF(J2878="",0,IFERROR(MATCH(J2878,'分け方の表'!$M$4:$M$53,0),0)))</f>
        <v/>
      </c>
      <c r="P2878" s="39">
        <f>IF(L2878&lt;&gt;1,"",IF(SUMPRODUCT((COUNTIFS(C2878,"*"&amp;'分け方の表'!$F$4:$F$23&amp;"*")&gt;0)*('分け方の表'!$F$4:$F$23&lt;&gt;"")*'分け方の表'!$I$4:$I$23)=0,99,1+COUNTIFS('分け方の表'!$I$4:$I$23,"&gt;"&amp;SUMPRODUCT((COUNTIFS(C2878,"*"&amp;'分け方の表'!$F$4:$F$23&amp;"*")&gt;0)*('分け方の表'!$F$4:$F$23&lt;&gt;"")*'分け方の表'!$I$4:$I$23))))</f>
        <v/>
      </c>
      <c r="Q2878" s="39">
        <f>IF(L2878&lt;&gt;1,"",IF(P2878&gt;=99,"",INDEX('分け方の表'!$G$4:$G$23,P2878)&amp;""))</f>
        <v/>
      </c>
      <c r="R2878" s="39">
        <f>IF(L2878&lt;&gt;1,"",IF((F2878="収入")*(G2878="給与")*(E2878&lt;&gt;"")*(COUNTIFS('分け方の表'!$J$4:$J$13,E2878)&gt;0),INDEX('分け方の表'!$K$4:$K$13,MATCH(E2878,'分け方の表'!$J$4:$J$13,0))&amp;"",IFERROR(INDEX('分け方の表'!$C$4:$C$103,MATCH(F2878&amp;"|"&amp;G2878,'分け方の表'!$D$4:$D$103,0))&amp;"",IFERROR(INDEX('分け方の表'!$C$4:$C$103,MATCH(F2878&amp;"|（ほか全部）",'分け方の表'!$D$4:$D$103,0))&amp;"","未分類"))))</f>
        <v/>
      </c>
      <c r="S2878" s="39">
        <f>IF(L2878&lt;&gt;1,"",IF(N2878=1,"",IF(IF(O2878&gt;0,INDEX('分け方の表'!$N$4:$N$53,O2878)&amp;"","")&lt;&gt;"",IF(INDEX('分け方の表'!$N$4:$N$53,O2878)="（数えない）","",INDEX('分け方の表'!$N$4:$N$53,O2878)&amp;""),IF(I2878&amp;""="1",IF((Q2878&lt;&gt;"")*(D2878&lt;0)*(IFERROR(INDEX('入力'!$E$30:$E$88,MATCH(Q2878,'入力'!$A$30:$A$88,0)),"")="貯める・増やす"),Q2878,""),IF(A2878&amp;""="0","",IF(Q2878&lt;&gt;"",Q2878,R2878))))))</f>
        <v/>
      </c>
      <c r="T2878" s="56">
        <f>IF(S2878="","",IF(IFERROR(INDEX('入力'!$E$30:$E$88,MATCH(S2878,'入力'!$A$30:$A$88,0)),"")="入るお金",D2878,-D2878))</f>
        <v/>
      </c>
      <c r="U2878" s="39">
        <f>IF(L2878="","",IF(L2878&lt;&gt;1,"見出しなど",IF(N2878=1,"重なり",IF(S2878="",IF(O2878&gt;0,"数えない（直した）",IF(I2878&amp;""="1","振替",IF(A2878&amp;""="0","計算対象外","数えない"))),IF(COUNTIFS('入力'!$A$30:$A$88,S2878)=0,"一覧にない費目",IF(O2878&gt;0,"直した",IF(S2878="未分類","未分類","OK")))))))</f>
        <v/>
      </c>
    </row>
    <row r="2879">
      <c r="A2879" s="40" t="n"/>
      <c r="B2879" s="34" t="n"/>
      <c r="C2879" s="35" t="n"/>
      <c r="D2879" s="36" t="n"/>
      <c r="E2879" s="35" t="n"/>
      <c r="F2879" s="35" t="n"/>
      <c r="G2879" s="35" t="n"/>
      <c r="H2879" s="35" t="n"/>
      <c r="I2879" s="40" t="n"/>
      <c r="J2879" s="35" t="n"/>
      <c r="L2879" s="39">
        <f>IF(B2879="","",IFERROR(YEAR(B2879)*0+D2879*0+1,0))</f>
        <v/>
      </c>
      <c r="M2879" s="55">
        <f>IF(L2879&lt;&gt;1,"",IF(O2879&gt;0,IF(INDEX('分け方の表'!$O$4:$O$53,O2879)&lt;&gt;"",DATE(YEAR(INDEX('分け方の表'!$O$4:$O$53,O2879)),MONTH(INDEX('分け方の表'!$O$4:$O$53,O2879)),1),DATE(YEAR(B2879),MONTH(B2879),1)),DATE(YEAR(B2879),MONTH(B2879),1)))</f>
        <v/>
      </c>
      <c r="N2879" s="39">
        <f>IF(L2879&lt;&gt;1,"",IF(J2879="",0,IF(COUNTIFS($J$4:J2879,J2879)&gt;1,1,0)))</f>
        <v/>
      </c>
      <c r="O2879" s="39">
        <f>IF(L2879&lt;&gt;1,"",IF(J2879="",0,IFERROR(MATCH(J2879,'分け方の表'!$M$4:$M$53,0),0)))</f>
        <v/>
      </c>
      <c r="P2879" s="39">
        <f>IF(L2879&lt;&gt;1,"",IF(SUMPRODUCT((COUNTIFS(C2879,"*"&amp;'分け方の表'!$F$4:$F$23&amp;"*")&gt;0)*('分け方の表'!$F$4:$F$23&lt;&gt;"")*'分け方の表'!$I$4:$I$23)=0,99,1+COUNTIFS('分け方の表'!$I$4:$I$23,"&gt;"&amp;SUMPRODUCT((COUNTIFS(C2879,"*"&amp;'分け方の表'!$F$4:$F$23&amp;"*")&gt;0)*('分け方の表'!$F$4:$F$23&lt;&gt;"")*'分け方の表'!$I$4:$I$23))))</f>
        <v/>
      </c>
      <c r="Q2879" s="39">
        <f>IF(L2879&lt;&gt;1,"",IF(P2879&gt;=99,"",INDEX('分け方の表'!$G$4:$G$23,P2879)&amp;""))</f>
        <v/>
      </c>
      <c r="R2879" s="39">
        <f>IF(L2879&lt;&gt;1,"",IF((F2879="収入")*(G2879="給与")*(E2879&lt;&gt;"")*(COUNTIFS('分け方の表'!$J$4:$J$13,E2879)&gt;0),INDEX('分け方の表'!$K$4:$K$13,MATCH(E2879,'分け方の表'!$J$4:$J$13,0))&amp;"",IFERROR(INDEX('分け方の表'!$C$4:$C$103,MATCH(F2879&amp;"|"&amp;G2879,'分け方の表'!$D$4:$D$103,0))&amp;"",IFERROR(INDEX('分け方の表'!$C$4:$C$103,MATCH(F2879&amp;"|（ほか全部）",'分け方の表'!$D$4:$D$103,0))&amp;"","未分類"))))</f>
        <v/>
      </c>
      <c r="S2879" s="39">
        <f>IF(L2879&lt;&gt;1,"",IF(N2879=1,"",IF(IF(O2879&gt;0,INDEX('分け方の表'!$N$4:$N$53,O2879)&amp;"","")&lt;&gt;"",IF(INDEX('分け方の表'!$N$4:$N$53,O2879)="（数えない）","",INDEX('分け方の表'!$N$4:$N$53,O2879)&amp;""),IF(I2879&amp;""="1",IF((Q2879&lt;&gt;"")*(D2879&lt;0)*(IFERROR(INDEX('入力'!$E$30:$E$88,MATCH(Q2879,'入力'!$A$30:$A$88,0)),"")="貯める・増やす"),Q2879,""),IF(A2879&amp;""="0","",IF(Q2879&lt;&gt;"",Q2879,R2879))))))</f>
        <v/>
      </c>
      <c r="T2879" s="56">
        <f>IF(S2879="","",IF(IFERROR(INDEX('入力'!$E$30:$E$88,MATCH(S2879,'入力'!$A$30:$A$88,0)),"")="入るお金",D2879,-D2879))</f>
        <v/>
      </c>
      <c r="U2879" s="39">
        <f>IF(L2879="","",IF(L2879&lt;&gt;1,"見出しなど",IF(N2879=1,"重なり",IF(S2879="",IF(O2879&gt;0,"数えない（直した）",IF(I2879&amp;""="1","振替",IF(A2879&amp;""="0","計算対象外","数えない"))),IF(COUNTIFS('入力'!$A$30:$A$88,S2879)=0,"一覧にない費目",IF(O2879&gt;0,"直した",IF(S2879="未分類","未分類","OK")))))))</f>
        <v/>
      </c>
    </row>
    <row r="2880">
      <c r="A2880" s="40" t="n"/>
      <c r="B2880" s="34" t="n"/>
      <c r="C2880" s="35" t="n"/>
      <c r="D2880" s="36" t="n"/>
      <c r="E2880" s="35" t="n"/>
      <c r="F2880" s="35" t="n"/>
      <c r="G2880" s="35" t="n"/>
      <c r="H2880" s="35" t="n"/>
      <c r="I2880" s="40" t="n"/>
      <c r="J2880" s="35" t="n"/>
      <c r="L2880" s="39">
        <f>IF(B2880="","",IFERROR(YEAR(B2880)*0+D2880*0+1,0))</f>
        <v/>
      </c>
      <c r="M2880" s="55">
        <f>IF(L2880&lt;&gt;1,"",IF(O2880&gt;0,IF(INDEX('分け方の表'!$O$4:$O$53,O2880)&lt;&gt;"",DATE(YEAR(INDEX('分け方の表'!$O$4:$O$53,O2880)),MONTH(INDEX('分け方の表'!$O$4:$O$53,O2880)),1),DATE(YEAR(B2880),MONTH(B2880),1)),DATE(YEAR(B2880),MONTH(B2880),1)))</f>
        <v/>
      </c>
      <c r="N2880" s="39">
        <f>IF(L2880&lt;&gt;1,"",IF(J2880="",0,IF(COUNTIFS($J$4:J2880,J2880)&gt;1,1,0)))</f>
        <v/>
      </c>
      <c r="O2880" s="39">
        <f>IF(L2880&lt;&gt;1,"",IF(J2880="",0,IFERROR(MATCH(J2880,'分け方の表'!$M$4:$M$53,0),0)))</f>
        <v/>
      </c>
      <c r="P2880" s="39">
        <f>IF(L2880&lt;&gt;1,"",IF(SUMPRODUCT((COUNTIFS(C2880,"*"&amp;'分け方の表'!$F$4:$F$23&amp;"*")&gt;0)*('分け方の表'!$F$4:$F$23&lt;&gt;"")*'分け方の表'!$I$4:$I$23)=0,99,1+COUNTIFS('分け方の表'!$I$4:$I$23,"&gt;"&amp;SUMPRODUCT((COUNTIFS(C2880,"*"&amp;'分け方の表'!$F$4:$F$23&amp;"*")&gt;0)*('分け方の表'!$F$4:$F$23&lt;&gt;"")*'分け方の表'!$I$4:$I$23))))</f>
        <v/>
      </c>
      <c r="Q2880" s="39">
        <f>IF(L2880&lt;&gt;1,"",IF(P2880&gt;=99,"",INDEX('分け方の表'!$G$4:$G$23,P2880)&amp;""))</f>
        <v/>
      </c>
      <c r="R2880" s="39">
        <f>IF(L2880&lt;&gt;1,"",IF((F2880="収入")*(G2880="給与")*(E2880&lt;&gt;"")*(COUNTIFS('分け方の表'!$J$4:$J$13,E2880)&gt;0),INDEX('分け方の表'!$K$4:$K$13,MATCH(E2880,'分け方の表'!$J$4:$J$13,0))&amp;"",IFERROR(INDEX('分け方の表'!$C$4:$C$103,MATCH(F2880&amp;"|"&amp;G2880,'分け方の表'!$D$4:$D$103,0))&amp;"",IFERROR(INDEX('分け方の表'!$C$4:$C$103,MATCH(F2880&amp;"|（ほか全部）",'分け方の表'!$D$4:$D$103,0))&amp;"","未分類"))))</f>
        <v/>
      </c>
      <c r="S2880" s="39">
        <f>IF(L2880&lt;&gt;1,"",IF(N2880=1,"",IF(IF(O2880&gt;0,INDEX('分け方の表'!$N$4:$N$53,O2880)&amp;"","")&lt;&gt;"",IF(INDEX('分け方の表'!$N$4:$N$53,O2880)="（数えない）","",INDEX('分け方の表'!$N$4:$N$53,O2880)&amp;""),IF(I2880&amp;""="1",IF((Q2880&lt;&gt;"")*(D2880&lt;0)*(IFERROR(INDEX('入力'!$E$30:$E$88,MATCH(Q2880,'入力'!$A$30:$A$88,0)),"")="貯める・増やす"),Q2880,""),IF(A2880&amp;""="0","",IF(Q2880&lt;&gt;"",Q2880,R2880))))))</f>
        <v/>
      </c>
      <c r="T2880" s="56">
        <f>IF(S2880="","",IF(IFERROR(INDEX('入力'!$E$30:$E$88,MATCH(S2880,'入力'!$A$30:$A$88,0)),"")="入るお金",D2880,-D2880))</f>
        <v/>
      </c>
      <c r="U2880" s="39">
        <f>IF(L2880="","",IF(L2880&lt;&gt;1,"見出しなど",IF(N2880=1,"重なり",IF(S2880="",IF(O2880&gt;0,"数えない（直した）",IF(I2880&amp;""="1","振替",IF(A2880&amp;""="0","計算対象外","数えない"))),IF(COUNTIFS('入力'!$A$30:$A$88,S2880)=0,"一覧にない費目",IF(O2880&gt;0,"直した",IF(S2880="未分類","未分類","OK")))))))</f>
        <v/>
      </c>
    </row>
    <row r="2881">
      <c r="A2881" s="40" t="n"/>
      <c r="B2881" s="34" t="n"/>
      <c r="C2881" s="35" t="n"/>
      <c r="D2881" s="36" t="n"/>
      <c r="E2881" s="35" t="n"/>
      <c r="F2881" s="35" t="n"/>
      <c r="G2881" s="35" t="n"/>
      <c r="H2881" s="35" t="n"/>
      <c r="I2881" s="40" t="n"/>
      <c r="J2881" s="35" t="n"/>
      <c r="L2881" s="39">
        <f>IF(B2881="","",IFERROR(YEAR(B2881)*0+D2881*0+1,0))</f>
        <v/>
      </c>
      <c r="M2881" s="55">
        <f>IF(L2881&lt;&gt;1,"",IF(O2881&gt;0,IF(INDEX('分け方の表'!$O$4:$O$53,O2881)&lt;&gt;"",DATE(YEAR(INDEX('分け方の表'!$O$4:$O$53,O2881)),MONTH(INDEX('分け方の表'!$O$4:$O$53,O2881)),1),DATE(YEAR(B2881),MONTH(B2881),1)),DATE(YEAR(B2881),MONTH(B2881),1)))</f>
        <v/>
      </c>
      <c r="N2881" s="39">
        <f>IF(L2881&lt;&gt;1,"",IF(J2881="",0,IF(COUNTIFS($J$4:J2881,J2881)&gt;1,1,0)))</f>
        <v/>
      </c>
      <c r="O2881" s="39">
        <f>IF(L2881&lt;&gt;1,"",IF(J2881="",0,IFERROR(MATCH(J2881,'分け方の表'!$M$4:$M$53,0),0)))</f>
        <v/>
      </c>
      <c r="P2881" s="39">
        <f>IF(L2881&lt;&gt;1,"",IF(SUMPRODUCT((COUNTIFS(C2881,"*"&amp;'分け方の表'!$F$4:$F$23&amp;"*")&gt;0)*('分け方の表'!$F$4:$F$23&lt;&gt;"")*'分け方の表'!$I$4:$I$23)=0,99,1+COUNTIFS('分け方の表'!$I$4:$I$23,"&gt;"&amp;SUMPRODUCT((COUNTIFS(C2881,"*"&amp;'分け方の表'!$F$4:$F$23&amp;"*")&gt;0)*('分け方の表'!$F$4:$F$23&lt;&gt;"")*'分け方の表'!$I$4:$I$23))))</f>
        <v/>
      </c>
      <c r="Q2881" s="39">
        <f>IF(L2881&lt;&gt;1,"",IF(P2881&gt;=99,"",INDEX('分け方の表'!$G$4:$G$23,P2881)&amp;""))</f>
        <v/>
      </c>
      <c r="R2881" s="39">
        <f>IF(L2881&lt;&gt;1,"",IF((F2881="収入")*(G2881="給与")*(E2881&lt;&gt;"")*(COUNTIFS('分け方の表'!$J$4:$J$13,E2881)&gt;0),INDEX('分け方の表'!$K$4:$K$13,MATCH(E2881,'分け方の表'!$J$4:$J$13,0))&amp;"",IFERROR(INDEX('分け方の表'!$C$4:$C$103,MATCH(F2881&amp;"|"&amp;G2881,'分け方の表'!$D$4:$D$103,0))&amp;"",IFERROR(INDEX('分け方の表'!$C$4:$C$103,MATCH(F2881&amp;"|（ほか全部）",'分け方の表'!$D$4:$D$103,0))&amp;"","未分類"))))</f>
        <v/>
      </c>
      <c r="S2881" s="39">
        <f>IF(L2881&lt;&gt;1,"",IF(N2881=1,"",IF(IF(O2881&gt;0,INDEX('分け方の表'!$N$4:$N$53,O2881)&amp;"","")&lt;&gt;"",IF(INDEX('分け方の表'!$N$4:$N$53,O2881)="（数えない）","",INDEX('分け方の表'!$N$4:$N$53,O2881)&amp;""),IF(I2881&amp;""="1",IF((Q2881&lt;&gt;"")*(D2881&lt;0)*(IFERROR(INDEX('入力'!$E$30:$E$88,MATCH(Q2881,'入力'!$A$30:$A$88,0)),"")="貯める・増やす"),Q2881,""),IF(A2881&amp;""="0","",IF(Q2881&lt;&gt;"",Q2881,R2881))))))</f>
        <v/>
      </c>
      <c r="T2881" s="56">
        <f>IF(S2881="","",IF(IFERROR(INDEX('入力'!$E$30:$E$88,MATCH(S2881,'入力'!$A$30:$A$88,0)),"")="入るお金",D2881,-D2881))</f>
        <v/>
      </c>
      <c r="U2881" s="39">
        <f>IF(L2881="","",IF(L2881&lt;&gt;1,"見出しなど",IF(N2881=1,"重なり",IF(S2881="",IF(O2881&gt;0,"数えない（直した）",IF(I2881&amp;""="1","振替",IF(A2881&amp;""="0","計算対象外","数えない"))),IF(COUNTIFS('入力'!$A$30:$A$88,S2881)=0,"一覧にない費目",IF(O2881&gt;0,"直した",IF(S2881="未分類","未分類","OK")))))))</f>
        <v/>
      </c>
    </row>
    <row r="2882">
      <c r="A2882" s="40" t="n"/>
      <c r="B2882" s="34" t="n"/>
      <c r="C2882" s="35" t="n"/>
      <c r="D2882" s="36" t="n"/>
      <c r="E2882" s="35" t="n"/>
      <c r="F2882" s="35" t="n"/>
      <c r="G2882" s="35" t="n"/>
      <c r="H2882" s="35" t="n"/>
      <c r="I2882" s="40" t="n"/>
      <c r="J2882" s="35" t="n"/>
      <c r="L2882" s="39">
        <f>IF(B2882="","",IFERROR(YEAR(B2882)*0+D2882*0+1,0))</f>
        <v/>
      </c>
      <c r="M2882" s="55">
        <f>IF(L2882&lt;&gt;1,"",IF(O2882&gt;0,IF(INDEX('分け方の表'!$O$4:$O$53,O2882)&lt;&gt;"",DATE(YEAR(INDEX('分け方の表'!$O$4:$O$53,O2882)),MONTH(INDEX('分け方の表'!$O$4:$O$53,O2882)),1),DATE(YEAR(B2882),MONTH(B2882),1)),DATE(YEAR(B2882),MONTH(B2882),1)))</f>
        <v/>
      </c>
      <c r="N2882" s="39">
        <f>IF(L2882&lt;&gt;1,"",IF(J2882="",0,IF(COUNTIFS($J$4:J2882,J2882)&gt;1,1,0)))</f>
        <v/>
      </c>
      <c r="O2882" s="39">
        <f>IF(L2882&lt;&gt;1,"",IF(J2882="",0,IFERROR(MATCH(J2882,'分け方の表'!$M$4:$M$53,0),0)))</f>
        <v/>
      </c>
      <c r="P2882" s="39">
        <f>IF(L2882&lt;&gt;1,"",IF(SUMPRODUCT((COUNTIFS(C2882,"*"&amp;'分け方の表'!$F$4:$F$23&amp;"*")&gt;0)*('分け方の表'!$F$4:$F$23&lt;&gt;"")*'分け方の表'!$I$4:$I$23)=0,99,1+COUNTIFS('分け方の表'!$I$4:$I$23,"&gt;"&amp;SUMPRODUCT((COUNTIFS(C2882,"*"&amp;'分け方の表'!$F$4:$F$23&amp;"*")&gt;0)*('分け方の表'!$F$4:$F$23&lt;&gt;"")*'分け方の表'!$I$4:$I$23))))</f>
        <v/>
      </c>
      <c r="Q2882" s="39">
        <f>IF(L2882&lt;&gt;1,"",IF(P2882&gt;=99,"",INDEX('分け方の表'!$G$4:$G$23,P2882)&amp;""))</f>
        <v/>
      </c>
      <c r="R2882" s="39">
        <f>IF(L2882&lt;&gt;1,"",IF((F2882="収入")*(G2882="給与")*(E2882&lt;&gt;"")*(COUNTIFS('分け方の表'!$J$4:$J$13,E2882)&gt;0),INDEX('分け方の表'!$K$4:$K$13,MATCH(E2882,'分け方の表'!$J$4:$J$13,0))&amp;"",IFERROR(INDEX('分け方の表'!$C$4:$C$103,MATCH(F2882&amp;"|"&amp;G2882,'分け方の表'!$D$4:$D$103,0))&amp;"",IFERROR(INDEX('分け方の表'!$C$4:$C$103,MATCH(F2882&amp;"|（ほか全部）",'分け方の表'!$D$4:$D$103,0))&amp;"","未分類"))))</f>
        <v/>
      </c>
      <c r="S2882" s="39">
        <f>IF(L2882&lt;&gt;1,"",IF(N2882=1,"",IF(IF(O2882&gt;0,INDEX('分け方の表'!$N$4:$N$53,O2882)&amp;"","")&lt;&gt;"",IF(INDEX('分け方の表'!$N$4:$N$53,O2882)="（数えない）","",INDEX('分け方の表'!$N$4:$N$53,O2882)&amp;""),IF(I2882&amp;""="1",IF((Q2882&lt;&gt;"")*(D2882&lt;0)*(IFERROR(INDEX('入力'!$E$30:$E$88,MATCH(Q2882,'入力'!$A$30:$A$88,0)),"")="貯める・増やす"),Q2882,""),IF(A2882&amp;""="0","",IF(Q2882&lt;&gt;"",Q2882,R2882))))))</f>
        <v/>
      </c>
      <c r="T2882" s="56">
        <f>IF(S2882="","",IF(IFERROR(INDEX('入力'!$E$30:$E$88,MATCH(S2882,'入力'!$A$30:$A$88,0)),"")="入るお金",D2882,-D2882))</f>
        <v/>
      </c>
      <c r="U2882" s="39">
        <f>IF(L2882="","",IF(L2882&lt;&gt;1,"見出しなど",IF(N2882=1,"重なり",IF(S2882="",IF(O2882&gt;0,"数えない（直した）",IF(I2882&amp;""="1","振替",IF(A2882&amp;""="0","計算対象外","数えない"))),IF(COUNTIFS('入力'!$A$30:$A$88,S2882)=0,"一覧にない費目",IF(O2882&gt;0,"直した",IF(S2882="未分類","未分類","OK")))))))</f>
        <v/>
      </c>
    </row>
    <row r="2883">
      <c r="A2883" s="40" t="n"/>
      <c r="B2883" s="34" t="n"/>
      <c r="C2883" s="35" t="n"/>
      <c r="D2883" s="36" t="n"/>
      <c r="E2883" s="35" t="n"/>
      <c r="F2883" s="35" t="n"/>
      <c r="G2883" s="35" t="n"/>
      <c r="H2883" s="35" t="n"/>
      <c r="I2883" s="40" t="n"/>
      <c r="J2883" s="35" t="n"/>
      <c r="L2883" s="39">
        <f>IF(B2883="","",IFERROR(YEAR(B2883)*0+D2883*0+1,0))</f>
        <v/>
      </c>
      <c r="M2883" s="55">
        <f>IF(L2883&lt;&gt;1,"",IF(O2883&gt;0,IF(INDEX('分け方の表'!$O$4:$O$53,O2883)&lt;&gt;"",DATE(YEAR(INDEX('分け方の表'!$O$4:$O$53,O2883)),MONTH(INDEX('分け方の表'!$O$4:$O$53,O2883)),1),DATE(YEAR(B2883),MONTH(B2883),1)),DATE(YEAR(B2883),MONTH(B2883),1)))</f>
        <v/>
      </c>
      <c r="N2883" s="39">
        <f>IF(L2883&lt;&gt;1,"",IF(J2883="",0,IF(COUNTIFS($J$4:J2883,J2883)&gt;1,1,0)))</f>
        <v/>
      </c>
      <c r="O2883" s="39">
        <f>IF(L2883&lt;&gt;1,"",IF(J2883="",0,IFERROR(MATCH(J2883,'分け方の表'!$M$4:$M$53,0),0)))</f>
        <v/>
      </c>
      <c r="P2883" s="39">
        <f>IF(L2883&lt;&gt;1,"",IF(SUMPRODUCT((COUNTIFS(C2883,"*"&amp;'分け方の表'!$F$4:$F$23&amp;"*")&gt;0)*('分け方の表'!$F$4:$F$23&lt;&gt;"")*'分け方の表'!$I$4:$I$23)=0,99,1+COUNTIFS('分け方の表'!$I$4:$I$23,"&gt;"&amp;SUMPRODUCT((COUNTIFS(C2883,"*"&amp;'分け方の表'!$F$4:$F$23&amp;"*")&gt;0)*('分け方の表'!$F$4:$F$23&lt;&gt;"")*'分け方の表'!$I$4:$I$23))))</f>
        <v/>
      </c>
      <c r="Q2883" s="39">
        <f>IF(L2883&lt;&gt;1,"",IF(P2883&gt;=99,"",INDEX('分け方の表'!$G$4:$G$23,P2883)&amp;""))</f>
        <v/>
      </c>
      <c r="R2883" s="39">
        <f>IF(L2883&lt;&gt;1,"",IF((F2883="収入")*(G2883="給与")*(E2883&lt;&gt;"")*(COUNTIFS('分け方の表'!$J$4:$J$13,E2883)&gt;0),INDEX('分け方の表'!$K$4:$K$13,MATCH(E2883,'分け方の表'!$J$4:$J$13,0))&amp;"",IFERROR(INDEX('分け方の表'!$C$4:$C$103,MATCH(F2883&amp;"|"&amp;G2883,'分け方の表'!$D$4:$D$103,0))&amp;"",IFERROR(INDEX('分け方の表'!$C$4:$C$103,MATCH(F2883&amp;"|（ほか全部）",'分け方の表'!$D$4:$D$103,0))&amp;"","未分類"))))</f>
        <v/>
      </c>
      <c r="S2883" s="39">
        <f>IF(L2883&lt;&gt;1,"",IF(N2883=1,"",IF(IF(O2883&gt;0,INDEX('分け方の表'!$N$4:$N$53,O2883)&amp;"","")&lt;&gt;"",IF(INDEX('分け方の表'!$N$4:$N$53,O2883)="（数えない）","",INDEX('分け方の表'!$N$4:$N$53,O2883)&amp;""),IF(I2883&amp;""="1",IF((Q2883&lt;&gt;"")*(D2883&lt;0)*(IFERROR(INDEX('入力'!$E$30:$E$88,MATCH(Q2883,'入力'!$A$30:$A$88,0)),"")="貯める・増やす"),Q2883,""),IF(A2883&amp;""="0","",IF(Q2883&lt;&gt;"",Q2883,R2883))))))</f>
        <v/>
      </c>
      <c r="T2883" s="56">
        <f>IF(S2883="","",IF(IFERROR(INDEX('入力'!$E$30:$E$88,MATCH(S2883,'入力'!$A$30:$A$88,0)),"")="入るお金",D2883,-D2883))</f>
        <v/>
      </c>
      <c r="U2883" s="39">
        <f>IF(L2883="","",IF(L2883&lt;&gt;1,"見出しなど",IF(N2883=1,"重なり",IF(S2883="",IF(O2883&gt;0,"数えない（直した）",IF(I2883&amp;""="1","振替",IF(A2883&amp;""="0","計算対象外","数えない"))),IF(COUNTIFS('入力'!$A$30:$A$88,S2883)=0,"一覧にない費目",IF(O2883&gt;0,"直した",IF(S2883="未分類","未分類","OK")))))))</f>
        <v/>
      </c>
    </row>
    <row r="2884">
      <c r="A2884" s="40" t="n"/>
      <c r="B2884" s="34" t="n"/>
      <c r="C2884" s="35" t="n"/>
      <c r="D2884" s="36" t="n"/>
      <c r="E2884" s="35" t="n"/>
      <c r="F2884" s="35" t="n"/>
      <c r="G2884" s="35" t="n"/>
      <c r="H2884" s="35" t="n"/>
      <c r="I2884" s="40" t="n"/>
      <c r="J2884" s="35" t="n"/>
      <c r="L2884" s="39">
        <f>IF(B2884="","",IFERROR(YEAR(B2884)*0+D2884*0+1,0))</f>
        <v/>
      </c>
      <c r="M2884" s="55">
        <f>IF(L2884&lt;&gt;1,"",IF(O2884&gt;0,IF(INDEX('分け方の表'!$O$4:$O$53,O2884)&lt;&gt;"",DATE(YEAR(INDEX('分け方の表'!$O$4:$O$53,O2884)),MONTH(INDEX('分け方の表'!$O$4:$O$53,O2884)),1),DATE(YEAR(B2884),MONTH(B2884),1)),DATE(YEAR(B2884),MONTH(B2884),1)))</f>
        <v/>
      </c>
      <c r="N2884" s="39">
        <f>IF(L2884&lt;&gt;1,"",IF(J2884="",0,IF(COUNTIFS($J$4:J2884,J2884)&gt;1,1,0)))</f>
        <v/>
      </c>
      <c r="O2884" s="39">
        <f>IF(L2884&lt;&gt;1,"",IF(J2884="",0,IFERROR(MATCH(J2884,'分け方の表'!$M$4:$M$53,0),0)))</f>
        <v/>
      </c>
      <c r="P2884" s="39">
        <f>IF(L2884&lt;&gt;1,"",IF(SUMPRODUCT((COUNTIFS(C2884,"*"&amp;'分け方の表'!$F$4:$F$23&amp;"*")&gt;0)*('分け方の表'!$F$4:$F$23&lt;&gt;"")*'分け方の表'!$I$4:$I$23)=0,99,1+COUNTIFS('分け方の表'!$I$4:$I$23,"&gt;"&amp;SUMPRODUCT((COUNTIFS(C2884,"*"&amp;'分け方の表'!$F$4:$F$23&amp;"*")&gt;0)*('分け方の表'!$F$4:$F$23&lt;&gt;"")*'分け方の表'!$I$4:$I$23))))</f>
        <v/>
      </c>
      <c r="Q2884" s="39">
        <f>IF(L2884&lt;&gt;1,"",IF(P2884&gt;=99,"",INDEX('分け方の表'!$G$4:$G$23,P2884)&amp;""))</f>
        <v/>
      </c>
      <c r="R2884" s="39">
        <f>IF(L2884&lt;&gt;1,"",IF((F2884="収入")*(G2884="給与")*(E2884&lt;&gt;"")*(COUNTIFS('分け方の表'!$J$4:$J$13,E2884)&gt;0),INDEX('分け方の表'!$K$4:$K$13,MATCH(E2884,'分け方の表'!$J$4:$J$13,0))&amp;"",IFERROR(INDEX('分け方の表'!$C$4:$C$103,MATCH(F2884&amp;"|"&amp;G2884,'分け方の表'!$D$4:$D$103,0))&amp;"",IFERROR(INDEX('分け方の表'!$C$4:$C$103,MATCH(F2884&amp;"|（ほか全部）",'分け方の表'!$D$4:$D$103,0))&amp;"","未分類"))))</f>
        <v/>
      </c>
      <c r="S2884" s="39">
        <f>IF(L2884&lt;&gt;1,"",IF(N2884=1,"",IF(IF(O2884&gt;0,INDEX('分け方の表'!$N$4:$N$53,O2884)&amp;"","")&lt;&gt;"",IF(INDEX('分け方の表'!$N$4:$N$53,O2884)="（数えない）","",INDEX('分け方の表'!$N$4:$N$53,O2884)&amp;""),IF(I2884&amp;""="1",IF((Q2884&lt;&gt;"")*(D2884&lt;0)*(IFERROR(INDEX('入力'!$E$30:$E$88,MATCH(Q2884,'入力'!$A$30:$A$88,0)),"")="貯める・増やす"),Q2884,""),IF(A2884&amp;""="0","",IF(Q2884&lt;&gt;"",Q2884,R2884))))))</f>
        <v/>
      </c>
      <c r="T2884" s="56">
        <f>IF(S2884="","",IF(IFERROR(INDEX('入力'!$E$30:$E$88,MATCH(S2884,'入力'!$A$30:$A$88,0)),"")="入るお金",D2884,-D2884))</f>
        <v/>
      </c>
      <c r="U2884" s="39">
        <f>IF(L2884="","",IF(L2884&lt;&gt;1,"見出しなど",IF(N2884=1,"重なり",IF(S2884="",IF(O2884&gt;0,"数えない（直した）",IF(I2884&amp;""="1","振替",IF(A2884&amp;""="0","計算対象外","数えない"))),IF(COUNTIFS('入力'!$A$30:$A$88,S2884)=0,"一覧にない費目",IF(O2884&gt;0,"直した",IF(S2884="未分類","未分類","OK")))))))</f>
        <v/>
      </c>
    </row>
    <row r="2885">
      <c r="A2885" s="40" t="n"/>
      <c r="B2885" s="34" t="n"/>
      <c r="C2885" s="35" t="n"/>
      <c r="D2885" s="36" t="n"/>
      <c r="E2885" s="35" t="n"/>
      <c r="F2885" s="35" t="n"/>
      <c r="G2885" s="35" t="n"/>
      <c r="H2885" s="35" t="n"/>
      <c r="I2885" s="40" t="n"/>
      <c r="J2885" s="35" t="n"/>
      <c r="L2885" s="39">
        <f>IF(B2885="","",IFERROR(YEAR(B2885)*0+D2885*0+1,0))</f>
        <v/>
      </c>
      <c r="M2885" s="55">
        <f>IF(L2885&lt;&gt;1,"",IF(O2885&gt;0,IF(INDEX('分け方の表'!$O$4:$O$53,O2885)&lt;&gt;"",DATE(YEAR(INDEX('分け方の表'!$O$4:$O$53,O2885)),MONTH(INDEX('分け方の表'!$O$4:$O$53,O2885)),1),DATE(YEAR(B2885),MONTH(B2885),1)),DATE(YEAR(B2885),MONTH(B2885),1)))</f>
        <v/>
      </c>
      <c r="N2885" s="39">
        <f>IF(L2885&lt;&gt;1,"",IF(J2885="",0,IF(COUNTIFS($J$4:J2885,J2885)&gt;1,1,0)))</f>
        <v/>
      </c>
      <c r="O2885" s="39">
        <f>IF(L2885&lt;&gt;1,"",IF(J2885="",0,IFERROR(MATCH(J2885,'分け方の表'!$M$4:$M$53,0),0)))</f>
        <v/>
      </c>
      <c r="P2885" s="39">
        <f>IF(L2885&lt;&gt;1,"",IF(SUMPRODUCT((COUNTIFS(C2885,"*"&amp;'分け方の表'!$F$4:$F$23&amp;"*")&gt;0)*('分け方の表'!$F$4:$F$23&lt;&gt;"")*'分け方の表'!$I$4:$I$23)=0,99,1+COUNTIFS('分け方の表'!$I$4:$I$23,"&gt;"&amp;SUMPRODUCT((COUNTIFS(C2885,"*"&amp;'分け方の表'!$F$4:$F$23&amp;"*")&gt;0)*('分け方の表'!$F$4:$F$23&lt;&gt;"")*'分け方の表'!$I$4:$I$23))))</f>
        <v/>
      </c>
      <c r="Q2885" s="39">
        <f>IF(L2885&lt;&gt;1,"",IF(P2885&gt;=99,"",INDEX('分け方の表'!$G$4:$G$23,P2885)&amp;""))</f>
        <v/>
      </c>
      <c r="R2885" s="39">
        <f>IF(L2885&lt;&gt;1,"",IF((F2885="収入")*(G2885="給与")*(E2885&lt;&gt;"")*(COUNTIFS('分け方の表'!$J$4:$J$13,E2885)&gt;0),INDEX('分け方の表'!$K$4:$K$13,MATCH(E2885,'分け方の表'!$J$4:$J$13,0))&amp;"",IFERROR(INDEX('分け方の表'!$C$4:$C$103,MATCH(F2885&amp;"|"&amp;G2885,'分け方の表'!$D$4:$D$103,0))&amp;"",IFERROR(INDEX('分け方の表'!$C$4:$C$103,MATCH(F2885&amp;"|（ほか全部）",'分け方の表'!$D$4:$D$103,0))&amp;"","未分類"))))</f>
        <v/>
      </c>
      <c r="S2885" s="39">
        <f>IF(L2885&lt;&gt;1,"",IF(N2885=1,"",IF(IF(O2885&gt;0,INDEX('分け方の表'!$N$4:$N$53,O2885)&amp;"","")&lt;&gt;"",IF(INDEX('分け方の表'!$N$4:$N$53,O2885)="（数えない）","",INDEX('分け方の表'!$N$4:$N$53,O2885)&amp;""),IF(I2885&amp;""="1",IF((Q2885&lt;&gt;"")*(D2885&lt;0)*(IFERROR(INDEX('入力'!$E$30:$E$88,MATCH(Q2885,'入力'!$A$30:$A$88,0)),"")="貯める・増やす"),Q2885,""),IF(A2885&amp;""="0","",IF(Q2885&lt;&gt;"",Q2885,R2885))))))</f>
        <v/>
      </c>
      <c r="T2885" s="56">
        <f>IF(S2885="","",IF(IFERROR(INDEX('入力'!$E$30:$E$88,MATCH(S2885,'入力'!$A$30:$A$88,0)),"")="入るお金",D2885,-D2885))</f>
        <v/>
      </c>
      <c r="U2885" s="39">
        <f>IF(L2885="","",IF(L2885&lt;&gt;1,"見出しなど",IF(N2885=1,"重なり",IF(S2885="",IF(O2885&gt;0,"数えない（直した）",IF(I2885&amp;""="1","振替",IF(A2885&amp;""="0","計算対象外","数えない"))),IF(COUNTIFS('入力'!$A$30:$A$88,S2885)=0,"一覧にない費目",IF(O2885&gt;0,"直した",IF(S2885="未分類","未分類","OK")))))))</f>
        <v/>
      </c>
    </row>
    <row r="2886">
      <c r="A2886" s="40" t="n"/>
      <c r="B2886" s="34" t="n"/>
      <c r="C2886" s="35" t="n"/>
      <c r="D2886" s="36" t="n"/>
      <c r="E2886" s="35" t="n"/>
      <c r="F2886" s="35" t="n"/>
      <c r="G2886" s="35" t="n"/>
      <c r="H2886" s="35" t="n"/>
      <c r="I2886" s="40" t="n"/>
      <c r="J2886" s="35" t="n"/>
      <c r="L2886" s="39">
        <f>IF(B2886="","",IFERROR(YEAR(B2886)*0+D2886*0+1,0))</f>
        <v/>
      </c>
      <c r="M2886" s="55">
        <f>IF(L2886&lt;&gt;1,"",IF(O2886&gt;0,IF(INDEX('分け方の表'!$O$4:$O$53,O2886)&lt;&gt;"",DATE(YEAR(INDEX('分け方の表'!$O$4:$O$53,O2886)),MONTH(INDEX('分け方の表'!$O$4:$O$53,O2886)),1),DATE(YEAR(B2886),MONTH(B2886),1)),DATE(YEAR(B2886),MONTH(B2886),1)))</f>
        <v/>
      </c>
      <c r="N2886" s="39">
        <f>IF(L2886&lt;&gt;1,"",IF(J2886="",0,IF(COUNTIFS($J$4:J2886,J2886)&gt;1,1,0)))</f>
        <v/>
      </c>
      <c r="O2886" s="39">
        <f>IF(L2886&lt;&gt;1,"",IF(J2886="",0,IFERROR(MATCH(J2886,'分け方の表'!$M$4:$M$53,0),0)))</f>
        <v/>
      </c>
      <c r="P2886" s="39">
        <f>IF(L2886&lt;&gt;1,"",IF(SUMPRODUCT((COUNTIFS(C2886,"*"&amp;'分け方の表'!$F$4:$F$23&amp;"*")&gt;0)*('分け方の表'!$F$4:$F$23&lt;&gt;"")*'分け方の表'!$I$4:$I$23)=0,99,1+COUNTIFS('分け方の表'!$I$4:$I$23,"&gt;"&amp;SUMPRODUCT((COUNTIFS(C2886,"*"&amp;'分け方の表'!$F$4:$F$23&amp;"*")&gt;0)*('分け方の表'!$F$4:$F$23&lt;&gt;"")*'分け方の表'!$I$4:$I$23))))</f>
        <v/>
      </c>
      <c r="Q2886" s="39">
        <f>IF(L2886&lt;&gt;1,"",IF(P2886&gt;=99,"",INDEX('分け方の表'!$G$4:$G$23,P2886)&amp;""))</f>
        <v/>
      </c>
      <c r="R2886" s="39">
        <f>IF(L2886&lt;&gt;1,"",IF((F2886="収入")*(G2886="給与")*(E2886&lt;&gt;"")*(COUNTIFS('分け方の表'!$J$4:$J$13,E2886)&gt;0),INDEX('分け方の表'!$K$4:$K$13,MATCH(E2886,'分け方の表'!$J$4:$J$13,0))&amp;"",IFERROR(INDEX('分け方の表'!$C$4:$C$103,MATCH(F2886&amp;"|"&amp;G2886,'分け方の表'!$D$4:$D$103,0))&amp;"",IFERROR(INDEX('分け方の表'!$C$4:$C$103,MATCH(F2886&amp;"|（ほか全部）",'分け方の表'!$D$4:$D$103,0))&amp;"","未分類"))))</f>
        <v/>
      </c>
      <c r="S2886" s="39">
        <f>IF(L2886&lt;&gt;1,"",IF(N2886=1,"",IF(IF(O2886&gt;0,INDEX('分け方の表'!$N$4:$N$53,O2886)&amp;"","")&lt;&gt;"",IF(INDEX('分け方の表'!$N$4:$N$53,O2886)="（数えない）","",INDEX('分け方の表'!$N$4:$N$53,O2886)&amp;""),IF(I2886&amp;""="1",IF((Q2886&lt;&gt;"")*(D2886&lt;0)*(IFERROR(INDEX('入力'!$E$30:$E$88,MATCH(Q2886,'入力'!$A$30:$A$88,0)),"")="貯める・増やす"),Q2886,""),IF(A2886&amp;""="0","",IF(Q2886&lt;&gt;"",Q2886,R2886))))))</f>
        <v/>
      </c>
      <c r="T2886" s="56">
        <f>IF(S2886="","",IF(IFERROR(INDEX('入力'!$E$30:$E$88,MATCH(S2886,'入力'!$A$30:$A$88,0)),"")="入るお金",D2886,-D2886))</f>
        <v/>
      </c>
      <c r="U2886" s="39">
        <f>IF(L2886="","",IF(L2886&lt;&gt;1,"見出しなど",IF(N2886=1,"重なり",IF(S2886="",IF(O2886&gt;0,"数えない（直した）",IF(I2886&amp;""="1","振替",IF(A2886&amp;""="0","計算対象外","数えない"))),IF(COUNTIFS('入力'!$A$30:$A$88,S2886)=0,"一覧にない費目",IF(O2886&gt;0,"直した",IF(S2886="未分類","未分類","OK")))))))</f>
        <v/>
      </c>
    </row>
    <row r="2887">
      <c r="A2887" s="40" t="n"/>
      <c r="B2887" s="34" t="n"/>
      <c r="C2887" s="35" t="n"/>
      <c r="D2887" s="36" t="n"/>
      <c r="E2887" s="35" t="n"/>
      <c r="F2887" s="35" t="n"/>
      <c r="G2887" s="35" t="n"/>
      <c r="H2887" s="35" t="n"/>
      <c r="I2887" s="40" t="n"/>
      <c r="J2887" s="35" t="n"/>
      <c r="L2887" s="39">
        <f>IF(B2887="","",IFERROR(YEAR(B2887)*0+D2887*0+1,0))</f>
        <v/>
      </c>
      <c r="M2887" s="55">
        <f>IF(L2887&lt;&gt;1,"",IF(O2887&gt;0,IF(INDEX('分け方の表'!$O$4:$O$53,O2887)&lt;&gt;"",DATE(YEAR(INDEX('分け方の表'!$O$4:$O$53,O2887)),MONTH(INDEX('分け方の表'!$O$4:$O$53,O2887)),1),DATE(YEAR(B2887),MONTH(B2887),1)),DATE(YEAR(B2887),MONTH(B2887),1)))</f>
        <v/>
      </c>
      <c r="N2887" s="39">
        <f>IF(L2887&lt;&gt;1,"",IF(J2887="",0,IF(COUNTIFS($J$4:J2887,J2887)&gt;1,1,0)))</f>
        <v/>
      </c>
      <c r="O2887" s="39">
        <f>IF(L2887&lt;&gt;1,"",IF(J2887="",0,IFERROR(MATCH(J2887,'分け方の表'!$M$4:$M$53,0),0)))</f>
        <v/>
      </c>
      <c r="P2887" s="39">
        <f>IF(L2887&lt;&gt;1,"",IF(SUMPRODUCT((COUNTIFS(C2887,"*"&amp;'分け方の表'!$F$4:$F$23&amp;"*")&gt;0)*('分け方の表'!$F$4:$F$23&lt;&gt;"")*'分け方の表'!$I$4:$I$23)=0,99,1+COUNTIFS('分け方の表'!$I$4:$I$23,"&gt;"&amp;SUMPRODUCT((COUNTIFS(C2887,"*"&amp;'分け方の表'!$F$4:$F$23&amp;"*")&gt;0)*('分け方の表'!$F$4:$F$23&lt;&gt;"")*'分け方の表'!$I$4:$I$23))))</f>
        <v/>
      </c>
      <c r="Q2887" s="39">
        <f>IF(L2887&lt;&gt;1,"",IF(P2887&gt;=99,"",INDEX('分け方の表'!$G$4:$G$23,P2887)&amp;""))</f>
        <v/>
      </c>
      <c r="R2887" s="39">
        <f>IF(L2887&lt;&gt;1,"",IF((F2887="収入")*(G2887="給与")*(E2887&lt;&gt;"")*(COUNTIFS('分け方の表'!$J$4:$J$13,E2887)&gt;0),INDEX('分け方の表'!$K$4:$K$13,MATCH(E2887,'分け方の表'!$J$4:$J$13,0))&amp;"",IFERROR(INDEX('分け方の表'!$C$4:$C$103,MATCH(F2887&amp;"|"&amp;G2887,'分け方の表'!$D$4:$D$103,0))&amp;"",IFERROR(INDEX('分け方の表'!$C$4:$C$103,MATCH(F2887&amp;"|（ほか全部）",'分け方の表'!$D$4:$D$103,0))&amp;"","未分類"))))</f>
        <v/>
      </c>
      <c r="S2887" s="39">
        <f>IF(L2887&lt;&gt;1,"",IF(N2887=1,"",IF(IF(O2887&gt;0,INDEX('分け方の表'!$N$4:$N$53,O2887)&amp;"","")&lt;&gt;"",IF(INDEX('分け方の表'!$N$4:$N$53,O2887)="（数えない）","",INDEX('分け方の表'!$N$4:$N$53,O2887)&amp;""),IF(I2887&amp;""="1",IF((Q2887&lt;&gt;"")*(D2887&lt;0)*(IFERROR(INDEX('入力'!$E$30:$E$88,MATCH(Q2887,'入力'!$A$30:$A$88,0)),"")="貯める・増やす"),Q2887,""),IF(A2887&amp;""="0","",IF(Q2887&lt;&gt;"",Q2887,R2887))))))</f>
        <v/>
      </c>
      <c r="T2887" s="56">
        <f>IF(S2887="","",IF(IFERROR(INDEX('入力'!$E$30:$E$88,MATCH(S2887,'入力'!$A$30:$A$88,0)),"")="入るお金",D2887,-D2887))</f>
        <v/>
      </c>
      <c r="U2887" s="39">
        <f>IF(L2887="","",IF(L2887&lt;&gt;1,"見出しなど",IF(N2887=1,"重なり",IF(S2887="",IF(O2887&gt;0,"数えない（直した）",IF(I2887&amp;""="1","振替",IF(A2887&amp;""="0","計算対象外","数えない"))),IF(COUNTIFS('入力'!$A$30:$A$88,S2887)=0,"一覧にない費目",IF(O2887&gt;0,"直した",IF(S2887="未分類","未分類","OK")))))))</f>
        <v/>
      </c>
    </row>
    <row r="2888">
      <c r="A2888" s="40" t="n"/>
      <c r="B2888" s="34" t="n"/>
      <c r="C2888" s="35" t="n"/>
      <c r="D2888" s="36" t="n"/>
      <c r="E2888" s="35" t="n"/>
      <c r="F2888" s="35" t="n"/>
      <c r="G2888" s="35" t="n"/>
      <c r="H2888" s="35" t="n"/>
      <c r="I2888" s="40" t="n"/>
      <c r="J2888" s="35" t="n"/>
      <c r="L2888" s="39">
        <f>IF(B2888="","",IFERROR(YEAR(B2888)*0+D2888*0+1,0))</f>
        <v/>
      </c>
      <c r="M2888" s="55">
        <f>IF(L2888&lt;&gt;1,"",IF(O2888&gt;0,IF(INDEX('分け方の表'!$O$4:$O$53,O2888)&lt;&gt;"",DATE(YEAR(INDEX('分け方の表'!$O$4:$O$53,O2888)),MONTH(INDEX('分け方の表'!$O$4:$O$53,O2888)),1),DATE(YEAR(B2888),MONTH(B2888),1)),DATE(YEAR(B2888),MONTH(B2888),1)))</f>
        <v/>
      </c>
      <c r="N2888" s="39">
        <f>IF(L2888&lt;&gt;1,"",IF(J2888="",0,IF(COUNTIFS($J$4:J2888,J2888)&gt;1,1,0)))</f>
        <v/>
      </c>
      <c r="O2888" s="39">
        <f>IF(L2888&lt;&gt;1,"",IF(J2888="",0,IFERROR(MATCH(J2888,'分け方の表'!$M$4:$M$53,0),0)))</f>
        <v/>
      </c>
      <c r="P2888" s="39">
        <f>IF(L2888&lt;&gt;1,"",IF(SUMPRODUCT((COUNTIFS(C2888,"*"&amp;'分け方の表'!$F$4:$F$23&amp;"*")&gt;0)*('分け方の表'!$F$4:$F$23&lt;&gt;"")*'分け方の表'!$I$4:$I$23)=0,99,1+COUNTIFS('分け方の表'!$I$4:$I$23,"&gt;"&amp;SUMPRODUCT((COUNTIFS(C2888,"*"&amp;'分け方の表'!$F$4:$F$23&amp;"*")&gt;0)*('分け方の表'!$F$4:$F$23&lt;&gt;"")*'分け方の表'!$I$4:$I$23))))</f>
        <v/>
      </c>
      <c r="Q2888" s="39">
        <f>IF(L2888&lt;&gt;1,"",IF(P2888&gt;=99,"",INDEX('分け方の表'!$G$4:$G$23,P2888)&amp;""))</f>
        <v/>
      </c>
      <c r="R2888" s="39">
        <f>IF(L2888&lt;&gt;1,"",IF((F2888="収入")*(G2888="給与")*(E2888&lt;&gt;"")*(COUNTIFS('分け方の表'!$J$4:$J$13,E2888)&gt;0),INDEX('分け方の表'!$K$4:$K$13,MATCH(E2888,'分け方の表'!$J$4:$J$13,0))&amp;"",IFERROR(INDEX('分け方の表'!$C$4:$C$103,MATCH(F2888&amp;"|"&amp;G2888,'分け方の表'!$D$4:$D$103,0))&amp;"",IFERROR(INDEX('分け方の表'!$C$4:$C$103,MATCH(F2888&amp;"|（ほか全部）",'分け方の表'!$D$4:$D$103,0))&amp;"","未分類"))))</f>
        <v/>
      </c>
      <c r="S2888" s="39">
        <f>IF(L2888&lt;&gt;1,"",IF(N2888=1,"",IF(IF(O2888&gt;0,INDEX('分け方の表'!$N$4:$N$53,O2888)&amp;"","")&lt;&gt;"",IF(INDEX('分け方の表'!$N$4:$N$53,O2888)="（数えない）","",INDEX('分け方の表'!$N$4:$N$53,O2888)&amp;""),IF(I2888&amp;""="1",IF((Q2888&lt;&gt;"")*(D2888&lt;0)*(IFERROR(INDEX('入力'!$E$30:$E$88,MATCH(Q2888,'入力'!$A$30:$A$88,0)),"")="貯める・増やす"),Q2888,""),IF(A2888&amp;""="0","",IF(Q2888&lt;&gt;"",Q2888,R2888))))))</f>
        <v/>
      </c>
      <c r="T2888" s="56">
        <f>IF(S2888="","",IF(IFERROR(INDEX('入力'!$E$30:$E$88,MATCH(S2888,'入力'!$A$30:$A$88,0)),"")="入るお金",D2888,-D2888))</f>
        <v/>
      </c>
      <c r="U2888" s="39">
        <f>IF(L2888="","",IF(L2888&lt;&gt;1,"見出しなど",IF(N2888=1,"重なり",IF(S2888="",IF(O2888&gt;0,"数えない（直した）",IF(I2888&amp;""="1","振替",IF(A2888&amp;""="0","計算対象外","数えない"))),IF(COUNTIFS('入力'!$A$30:$A$88,S2888)=0,"一覧にない費目",IF(O2888&gt;0,"直した",IF(S2888="未分類","未分類","OK")))))))</f>
        <v/>
      </c>
    </row>
    <row r="2889">
      <c r="A2889" s="40" t="n"/>
      <c r="B2889" s="34" t="n"/>
      <c r="C2889" s="35" t="n"/>
      <c r="D2889" s="36" t="n"/>
      <c r="E2889" s="35" t="n"/>
      <c r="F2889" s="35" t="n"/>
      <c r="G2889" s="35" t="n"/>
      <c r="H2889" s="35" t="n"/>
      <c r="I2889" s="40" t="n"/>
      <c r="J2889" s="35" t="n"/>
      <c r="L2889" s="39">
        <f>IF(B2889="","",IFERROR(YEAR(B2889)*0+D2889*0+1,0))</f>
        <v/>
      </c>
      <c r="M2889" s="55">
        <f>IF(L2889&lt;&gt;1,"",IF(O2889&gt;0,IF(INDEX('分け方の表'!$O$4:$O$53,O2889)&lt;&gt;"",DATE(YEAR(INDEX('分け方の表'!$O$4:$O$53,O2889)),MONTH(INDEX('分け方の表'!$O$4:$O$53,O2889)),1),DATE(YEAR(B2889),MONTH(B2889),1)),DATE(YEAR(B2889),MONTH(B2889),1)))</f>
        <v/>
      </c>
      <c r="N2889" s="39">
        <f>IF(L2889&lt;&gt;1,"",IF(J2889="",0,IF(COUNTIFS($J$4:J2889,J2889)&gt;1,1,0)))</f>
        <v/>
      </c>
      <c r="O2889" s="39">
        <f>IF(L2889&lt;&gt;1,"",IF(J2889="",0,IFERROR(MATCH(J2889,'分け方の表'!$M$4:$M$53,0),0)))</f>
        <v/>
      </c>
      <c r="P2889" s="39">
        <f>IF(L2889&lt;&gt;1,"",IF(SUMPRODUCT((COUNTIFS(C2889,"*"&amp;'分け方の表'!$F$4:$F$23&amp;"*")&gt;0)*('分け方の表'!$F$4:$F$23&lt;&gt;"")*'分け方の表'!$I$4:$I$23)=0,99,1+COUNTIFS('分け方の表'!$I$4:$I$23,"&gt;"&amp;SUMPRODUCT((COUNTIFS(C2889,"*"&amp;'分け方の表'!$F$4:$F$23&amp;"*")&gt;0)*('分け方の表'!$F$4:$F$23&lt;&gt;"")*'分け方の表'!$I$4:$I$23))))</f>
        <v/>
      </c>
      <c r="Q2889" s="39">
        <f>IF(L2889&lt;&gt;1,"",IF(P2889&gt;=99,"",INDEX('分け方の表'!$G$4:$G$23,P2889)&amp;""))</f>
        <v/>
      </c>
      <c r="R2889" s="39">
        <f>IF(L2889&lt;&gt;1,"",IF((F2889="収入")*(G2889="給与")*(E2889&lt;&gt;"")*(COUNTIFS('分け方の表'!$J$4:$J$13,E2889)&gt;0),INDEX('分け方の表'!$K$4:$K$13,MATCH(E2889,'分け方の表'!$J$4:$J$13,0))&amp;"",IFERROR(INDEX('分け方の表'!$C$4:$C$103,MATCH(F2889&amp;"|"&amp;G2889,'分け方の表'!$D$4:$D$103,0))&amp;"",IFERROR(INDEX('分け方の表'!$C$4:$C$103,MATCH(F2889&amp;"|（ほか全部）",'分け方の表'!$D$4:$D$103,0))&amp;"","未分類"))))</f>
        <v/>
      </c>
      <c r="S2889" s="39">
        <f>IF(L2889&lt;&gt;1,"",IF(N2889=1,"",IF(IF(O2889&gt;0,INDEX('分け方の表'!$N$4:$N$53,O2889)&amp;"","")&lt;&gt;"",IF(INDEX('分け方の表'!$N$4:$N$53,O2889)="（数えない）","",INDEX('分け方の表'!$N$4:$N$53,O2889)&amp;""),IF(I2889&amp;""="1",IF((Q2889&lt;&gt;"")*(D2889&lt;0)*(IFERROR(INDEX('入力'!$E$30:$E$88,MATCH(Q2889,'入力'!$A$30:$A$88,0)),"")="貯める・増やす"),Q2889,""),IF(A2889&amp;""="0","",IF(Q2889&lt;&gt;"",Q2889,R2889))))))</f>
        <v/>
      </c>
      <c r="T2889" s="56">
        <f>IF(S2889="","",IF(IFERROR(INDEX('入力'!$E$30:$E$88,MATCH(S2889,'入力'!$A$30:$A$88,0)),"")="入るお金",D2889,-D2889))</f>
        <v/>
      </c>
      <c r="U2889" s="39">
        <f>IF(L2889="","",IF(L2889&lt;&gt;1,"見出しなど",IF(N2889=1,"重なり",IF(S2889="",IF(O2889&gt;0,"数えない（直した）",IF(I2889&amp;""="1","振替",IF(A2889&amp;""="0","計算対象外","数えない"))),IF(COUNTIFS('入力'!$A$30:$A$88,S2889)=0,"一覧にない費目",IF(O2889&gt;0,"直した",IF(S2889="未分類","未分類","OK")))))))</f>
        <v/>
      </c>
    </row>
    <row r="2890">
      <c r="A2890" s="40" t="n"/>
      <c r="B2890" s="34" t="n"/>
      <c r="C2890" s="35" t="n"/>
      <c r="D2890" s="36" t="n"/>
      <c r="E2890" s="35" t="n"/>
      <c r="F2890" s="35" t="n"/>
      <c r="G2890" s="35" t="n"/>
      <c r="H2890" s="35" t="n"/>
      <c r="I2890" s="40" t="n"/>
      <c r="J2890" s="35" t="n"/>
      <c r="L2890" s="39">
        <f>IF(B2890="","",IFERROR(YEAR(B2890)*0+D2890*0+1,0))</f>
        <v/>
      </c>
      <c r="M2890" s="55">
        <f>IF(L2890&lt;&gt;1,"",IF(O2890&gt;0,IF(INDEX('分け方の表'!$O$4:$O$53,O2890)&lt;&gt;"",DATE(YEAR(INDEX('分け方の表'!$O$4:$O$53,O2890)),MONTH(INDEX('分け方の表'!$O$4:$O$53,O2890)),1),DATE(YEAR(B2890),MONTH(B2890),1)),DATE(YEAR(B2890),MONTH(B2890),1)))</f>
        <v/>
      </c>
      <c r="N2890" s="39">
        <f>IF(L2890&lt;&gt;1,"",IF(J2890="",0,IF(COUNTIFS($J$4:J2890,J2890)&gt;1,1,0)))</f>
        <v/>
      </c>
      <c r="O2890" s="39">
        <f>IF(L2890&lt;&gt;1,"",IF(J2890="",0,IFERROR(MATCH(J2890,'分け方の表'!$M$4:$M$53,0),0)))</f>
        <v/>
      </c>
      <c r="P2890" s="39">
        <f>IF(L2890&lt;&gt;1,"",IF(SUMPRODUCT((COUNTIFS(C2890,"*"&amp;'分け方の表'!$F$4:$F$23&amp;"*")&gt;0)*('分け方の表'!$F$4:$F$23&lt;&gt;"")*'分け方の表'!$I$4:$I$23)=0,99,1+COUNTIFS('分け方の表'!$I$4:$I$23,"&gt;"&amp;SUMPRODUCT((COUNTIFS(C2890,"*"&amp;'分け方の表'!$F$4:$F$23&amp;"*")&gt;0)*('分け方の表'!$F$4:$F$23&lt;&gt;"")*'分け方の表'!$I$4:$I$23))))</f>
        <v/>
      </c>
      <c r="Q2890" s="39">
        <f>IF(L2890&lt;&gt;1,"",IF(P2890&gt;=99,"",INDEX('分け方の表'!$G$4:$G$23,P2890)&amp;""))</f>
        <v/>
      </c>
      <c r="R2890" s="39">
        <f>IF(L2890&lt;&gt;1,"",IF((F2890="収入")*(G2890="給与")*(E2890&lt;&gt;"")*(COUNTIFS('分け方の表'!$J$4:$J$13,E2890)&gt;0),INDEX('分け方の表'!$K$4:$K$13,MATCH(E2890,'分け方の表'!$J$4:$J$13,0))&amp;"",IFERROR(INDEX('分け方の表'!$C$4:$C$103,MATCH(F2890&amp;"|"&amp;G2890,'分け方の表'!$D$4:$D$103,0))&amp;"",IFERROR(INDEX('分け方の表'!$C$4:$C$103,MATCH(F2890&amp;"|（ほか全部）",'分け方の表'!$D$4:$D$103,0))&amp;"","未分類"))))</f>
        <v/>
      </c>
      <c r="S2890" s="39">
        <f>IF(L2890&lt;&gt;1,"",IF(N2890=1,"",IF(IF(O2890&gt;0,INDEX('分け方の表'!$N$4:$N$53,O2890)&amp;"","")&lt;&gt;"",IF(INDEX('分け方の表'!$N$4:$N$53,O2890)="（数えない）","",INDEX('分け方の表'!$N$4:$N$53,O2890)&amp;""),IF(I2890&amp;""="1",IF((Q2890&lt;&gt;"")*(D2890&lt;0)*(IFERROR(INDEX('入力'!$E$30:$E$88,MATCH(Q2890,'入力'!$A$30:$A$88,0)),"")="貯める・増やす"),Q2890,""),IF(A2890&amp;""="0","",IF(Q2890&lt;&gt;"",Q2890,R2890))))))</f>
        <v/>
      </c>
      <c r="T2890" s="56">
        <f>IF(S2890="","",IF(IFERROR(INDEX('入力'!$E$30:$E$88,MATCH(S2890,'入力'!$A$30:$A$88,0)),"")="入るお金",D2890,-D2890))</f>
        <v/>
      </c>
      <c r="U2890" s="39">
        <f>IF(L2890="","",IF(L2890&lt;&gt;1,"見出しなど",IF(N2890=1,"重なり",IF(S2890="",IF(O2890&gt;0,"数えない（直した）",IF(I2890&amp;""="1","振替",IF(A2890&amp;""="0","計算対象外","数えない"))),IF(COUNTIFS('入力'!$A$30:$A$88,S2890)=0,"一覧にない費目",IF(O2890&gt;0,"直した",IF(S2890="未分類","未分類","OK")))))))</f>
        <v/>
      </c>
    </row>
    <row r="2891">
      <c r="A2891" s="40" t="n"/>
      <c r="B2891" s="34" t="n"/>
      <c r="C2891" s="35" t="n"/>
      <c r="D2891" s="36" t="n"/>
      <c r="E2891" s="35" t="n"/>
      <c r="F2891" s="35" t="n"/>
      <c r="G2891" s="35" t="n"/>
      <c r="H2891" s="35" t="n"/>
      <c r="I2891" s="40" t="n"/>
      <c r="J2891" s="35" t="n"/>
      <c r="L2891" s="39">
        <f>IF(B2891="","",IFERROR(YEAR(B2891)*0+D2891*0+1,0))</f>
        <v/>
      </c>
      <c r="M2891" s="55">
        <f>IF(L2891&lt;&gt;1,"",IF(O2891&gt;0,IF(INDEX('分け方の表'!$O$4:$O$53,O2891)&lt;&gt;"",DATE(YEAR(INDEX('分け方の表'!$O$4:$O$53,O2891)),MONTH(INDEX('分け方の表'!$O$4:$O$53,O2891)),1),DATE(YEAR(B2891),MONTH(B2891),1)),DATE(YEAR(B2891),MONTH(B2891),1)))</f>
        <v/>
      </c>
      <c r="N2891" s="39">
        <f>IF(L2891&lt;&gt;1,"",IF(J2891="",0,IF(COUNTIFS($J$4:J2891,J2891)&gt;1,1,0)))</f>
        <v/>
      </c>
      <c r="O2891" s="39">
        <f>IF(L2891&lt;&gt;1,"",IF(J2891="",0,IFERROR(MATCH(J2891,'分け方の表'!$M$4:$M$53,0),0)))</f>
        <v/>
      </c>
      <c r="P2891" s="39">
        <f>IF(L2891&lt;&gt;1,"",IF(SUMPRODUCT((COUNTIFS(C2891,"*"&amp;'分け方の表'!$F$4:$F$23&amp;"*")&gt;0)*('分け方の表'!$F$4:$F$23&lt;&gt;"")*'分け方の表'!$I$4:$I$23)=0,99,1+COUNTIFS('分け方の表'!$I$4:$I$23,"&gt;"&amp;SUMPRODUCT((COUNTIFS(C2891,"*"&amp;'分け方の表'!$F$4:$F$23&amp;"*")&gt;0)*('分け方の表'!$F$4:$F$23&lt;&gt;"")*'分け方の表'!$I$4:$I$23))))</f>
        <v/>
      </c>
      <c r="Q2891" s="39">
        <f>IF(L2891&lt;&gt;1,"",IF(P2891&gt;=99,"",INDEX('分け方の表'!$G$4:$G$23,P2891)&amp;""))</f>
        <v/>
      </c>
      <c r="R2891" s="39">
        <f>IF(L2891&lt;&gt;1,"",IF((F2891="収入")*(G2891="給与")*(E2891&lt;&gt;"")*(COUNTIFS('分け方の表'!$J$4:$J$13,E2891)&gt;0),INDEX('分け方の表'!$K$4:$K$13,MATCH(E2891,'分け方の表'!$J$4:$J$13,0))&amp;"",IFERROR(INDEX('分け方の表'!$C$4:$C$103,MATCH(F2891&amp;"|"&amp;G2891,'分け方の表'!$D$4:$D$103,0))&amp;"",IFERROR(INDEX('分け方の表'!$C$4:$C$103,MATCH(F2891&amp;"|（ほか全部）",'分け方の表'!$D$4:$D$103,0))&amp;"","未分類"))))</f>
        <v/>
      </c>
      <c r="S2891" s="39">
        <f>IF(L2891&lt;&gt;1,"",IF(N2891=1,"",IF(IF(O2891&gt;0,INDEX('分け方の表'!$N$4:$N$53,O2891)&amp;"","")&lt;&gt;"",IF(INDEX('分け方の表'!$N$4:$N$53,O2891)="（数えない）","",INDEX('分け方の表'!$N$4:$N$53,O2891)&amp;""),IF(I2891&amp;""="1",IF((Q2891&lt;&gt;"")*(D2891&lt;0)*(IFERROR(INDEX('入力'!$E$30:$E$88,MATCH(Q2891,'入力'!$A$30:$A$88,0)),"")="貯める・増やす"),Q2891,""),IF(A2891&amp;""="0","",IF(Q2891&lt;&gt;"",Q2891,R2891))))))</f>
        <v/>
      </c>
      <c r="T2891" s="56">
        <f>IF(S2891="","",IF(IFERROR(INDEX('入力'!$E$30:$E$88,MATCH(S2891,'入力'!$A$30:$A$88,0)),"")="入るお金",D2891,-D2891))</f>
        <v/>
      </c>
      <c r="U2891" s="39">
        <f>IF(L2891="","",IF(L2891&lt;&gt;1,"見出しなど",IF(N2891=1,"重なり",IF(S2891="",IF(O2891&gt;0,"数えない（直した）",IF(I2891&amp;""="1","振替",IF(A2891&amp;""="0","計算対象外","数えない"))),IF(COUNTIFS('入力'!$A$30:$A$88,S2891)=0,"一覧にない費目",IF(O2891&gt;0,"直した",IF(S2891="未分類","未分類","OK")))))))</f>
        <v/>
      </c>
    </row>
    <row r="2892">
      <c r="A2892" s="40" t="n"/>
      <c r="B2892" s="34" t="n"/>
      <c r="C2892" s="35" t="n"/>
      <c r="D2892" s="36" t="n"/>
      <c r="E2892" s="35" t="n"/>
      <c r="F2892" s="35" t="n"/>
      <c r="G2892" s="35" t="n"/>
      <c r="H2892" s="35" t="n"/>
      <c r="I2892" s="40" t="n"/>
      <c r="J2892" s="35" t="n"/>
      <c r="L2892" s="39">
        <f>IF(B2892="","",IFERROR(YEAR(B2892)*0+D2892*0+1,0))</f>
        <v/>
      </c>
      <c r="M2892" s="55">
        <f>IF(L2892&lt;&gt;1,"",IF(O2892&gt;0,IF(INDEX('分け方の表'!$O$4:$O$53,O2892)&lt;&gt;"",DATE(YEAR(INDEX('分け方の表'!$O$4:$O$53,O2892)),MONTH(INDEX('分け方の表'!$O$4:$O$53,O2892)),1),DATE(YEAR(B2892),MONTH(B2892),1)),DATE(YEAR(B2892),MONTH(B2892),1)))</f>
        <v/>
      </c>
      <c r="N2892" s="39">
        <f>IF(L2892&lt;&gt;1,"",IF(J2892="",0,IF(COUNTIFS($J$4:J2892,J2892)&gt;1,1,0)))</f>
        <v/>
      </c>
      <c r="O2892" s="39">
        <f>IF(L2892&lt;&gt;1,"",IF(J2892="",0,IFERROR(MATCH(J2892,'分け方の表'!$M$4:$M$53,0),0)))</f>
        <v/>
      </c>
      <c r="P2892" s="39">
        <f>IF(L2892&lt;&gt;1,"",IF(SUMPRODUCT((COUNTIFS(C2892,"*"&amp;'分け方の表'!$F$4:$F$23&amp;"*")&gt;0)*('分け方の表'!$F$4:$F$23&lt;&gt;"")*'分け方の表'!$I$4:$I$23)=0,99,1+COUNTIFS('分け方の表'!$I$4:$I$23,"&gt;"&amp;SUMPRODUCT((COUNTIFS(C2892,"*"&amp;'分け方の表'!$F$4:$F$23&amp;"*")&gt;0)*('分け方の表'!$F$4:$F$23&lt;&gt;"")*'分け方の表'!$I$4:$I$23))))</f>
        <v/>
      </c>
      <c r="Q2892" s="39">
        <f>IF(L2892&lt;&gt;1,"",IF(P2892&gt;=99,"",INDEX('分け方の表'!$G$4:$G$23,P2892)&amp;""))</f>
        <v/>
      </c>
      <c r="R2892" s="39">
        <f>IF(L2892&lt;&gt;1,"",IF((F2892="収入")*(G2892="給与")*(E2892&lt;&gt;"")*(COUNTIFS('分け方の表'!$J$4:$J$13,E2892)&gt;0),INDEX('分け方の表'!$K$4:$K$13,MATCH(E2892,'分け方の表'!$J$4:$J$13,0))&amp;"",IFERROR(INDEX('分け方の表'!$C$4:$C$103,MATCH(F2892&amp;"|"&amp;G2892,'分け方の表'!$D$4:$D$103,0))&amp;"",IFERROR(INDEX('分け方の表'!$C$4:$C$103,MATCH(F2892&amp;"|（ほか全部）",'分け方の表'!$D$4:$D$103,0))&amp;"","未分類"))))</f>
        <v/>
      </c>
      <c r="S2892" s="39">
        <f>IF(L2892&lt;&gt;1,"",IF(N2892=1,"",IF(IF(O2892&gt;0,INDEX('分け方の表'!$N$4:$N$53,O2892)&amp;"","")&lt;&gt;"",IF(INDEX('分け方の表'!$N$4:$N$53,O2892)="（数えない）","",INDEX('分け方の表'!$N$4:$N$53,O2892)&amp;""),IF(I2892&amp;""="1",IF((Q2892&lt;&gt;"")*(D2892&lt;0)*(IFERROR(INDEX('入力'!$E$30:$E$88,MATCH(Q2892,'入力'!$A$30:$A$88,0)),"")="貯める・増やす"),Q2892,""),IF(A2892&amp;""="0","",IF(Q2892&lt;&gt;"",Q2892,R2892))))))</f>
        <v/>
      </c>
      <c r="T2892" s="56">
        <f>IF(S2892="","",IF(IFERROR(INDEX('入力'!$E$30:$E$88,MATCH(S2892,'入力'!$A$30:$A$88,0)),"")="入るお金",D2892,-D2892))</f>
        <v/>
      </c>
      <c r="U2892" s="39">
        <f>IF(L2892="","",IF(L2892&lt;&gt;1,"見出しなど",IF(N2892=1,"重なり",IF(S2892="",IF(O2892&gt;0,"数えない（直した）",IF(I2892&amp;""="1","振替",IF(A2892&amp;""="0","計算対象外","数えない"))),IF(COUNTIFS('入力'!$A$30:$A$88,S2892)=0,"一覧にない費目",IF(O2892&gt;0,"直した",IF(S2892="未分類","未分類","OK")))))))</f>
        <v/>
      </c>
    </row>
    <row r="2893">
      <c r="A2893" s="40" t="n"/>
      <c r="B2893" s="34" t="n"/>
      <c r="C2893" s="35" t="n"/>
      <c r="D2893" s="36" t="n"/>
      <c r="E2893" s="35" t="n"/>
      <c r="F2893" s="35" t="n"/>
      <c r="G2893" s="35" t="n"/>
      <c r="H2893" s="35" t="n"/>
      <c r="I2893" s="40" t="n"/>
      <c r="J2893" s="35" t="n"/>
      <c r="L2893" s="39">
        <f>IF(B2893="","",IFERROR(YEAR(B2893)*0+D2893*0+1,0))</f>
        <v/>
      </c>
      <c r="M2893" s="55">
        <f>IF(L2893&lt;&gt;1,"",IF(O2893&gt;0,IF(INDEX('分け方の表'!$O$4:$O$53,O2893)&lt;&gt;"",DATE(YEAR(INDEX('分け方の表'!$O$4:$O$53,O2893)),MONTH(INDEX('分け方の表'!$O$4:$O$53,O2893)),1),DATE(YEAR(B2893),MONTH(B2893),1)),DATE(YEAR(B2893),MONTH(B2893),1)))</f>
        <v/>
      </c>
      <c r="N2893" s="39">
        <f>IF(L2893&lt;&gt;1,"",IF(J2893="",0,IF(COUNTIFS($J$4:J2893,J2893)&gt;1,1,0)))</f>
        <v/>
      </c>
      <c r="O2893" s="39">
        <f>IF(L2893&lt;&gt;1,"",IF(J2893="",0,IFERROR(MATCH(J2893,'分け方の表'!$M$4:$M$53,0),0)))</f>
        <v/>
      </c>
      <c r="P2893" s="39">
        <f>IF(L2893&lt;&gt;1,"",IF(SUMPRODUCT((COUNTIFS(C2893,"*"&amp;'分け方の表'!$F$4:$F$23&amp;"*")&gt;0)*('分け方の表'!$F$4:$F$23&lt;&gt;"")*'分け方の表'!$I$4:$I$23)=0,99,1+COUNTIFS('分け方の表'!$I$4:$I$23,"&gt;"&amp;SUMPRODUCT((COUNTIFS(C2893,"*"&amp;'分け方の表'!$F$4:$F$23&amp;"*")&gt;0)*('分け方の表'!$F$4:$F$23&lt;&gt;"")*'分け方の表'!$I$4:$I$23))))</f>
        <v/>
      </c>
      <c r="Q2893" s="39">
        <f>IF(L2893&lt;&gt;1,"",IF(P2893&gt;=99,"",INDEX('分け方の表'!$G$4:$G$23,P2893)&amp;""))</f>
        <v/>
      </c>
      <c r="R2893" s="39">
        <f>IF(L2893&lt;&gt;1,"",IF((F2893="収入")*(G2893="給与")*(E2893&lt;&gt;"")*(COUNTIFS('分け方の表'!$J$4:$J$13,E2893)&gt;0),INDEX('分け方の表'!$K$4:$K$13,MATCH(E2893,'分け方の表'!$J$4:$J$13,0))&amp;"",IFERROR(INDEX('分け方の表'!$C$4:$C$103,MATCH(F2893&amp;"|"&amp;G2893,'分け方の表'!$D$4:$D$103,0))&amp;"",IFERROR(INDEX('分け方の表'!$C$4:$C$103,MATCH(F2893&amp;"|（ほか全部）",'分け方の表'!$D$4:$D$103,0))&amp;"","未分類"))))</f>
        <v/>
      </c>
      <c r="S2893" s="39">
        <f>IF(L2893&lt;&gt;1,"",IF(N2893=1,"",IF(IF(O2893&gt;0,INDEX('分け方の表'!$N$4:$N$53,O2893)&amp;"","")&lt;&gt;"",IF(INDEX('分け方の表'!$N$4:$N$53,O2893)="（数えない）","",INDEX('分け方の表'!$N$4:$N$53,O2893)&amp;""),IF(I2893&amp;""="1",IF((Q2893&lt;&gt;"")*(D2893&lt;0)*(IFERROR(INDEX('入力'!$E$30:$E$88,MATCH(Q2893,'入力'!$A$30:$A$88,0)),"")="貯める・増やす"),Q2893,""),IF(A2893&amp;""="0","",IF(Q2893&lt;&gt;"",Q2893,R2893))))))</f>
        <v/>
      </c>
      <c r="T2893" s="56">
        <f>IF(S2893="","",IF(IFERROR(INDEX('入力'!$E$30:$E$88,MATCH(S2893,'入力'!$A$30:$A$88,0)),"")="入るお金",D2893,-D2893))</f>
        <v/>
      </c>
      <c r="U2893" s="39">
        <f>IF(L2893="","",IF(L2893&lt;&gt;1,"見出しなど",IF(N2893=1,"重なり",IF(S2893="",IF(O2893&gt;0,"数えない（直した）",IF(I2893&amp;""="1","振替",IF(A2893&amp;""="0","計算対象外","数えない"))),IF(COUNTIFS('入力'!$A$30:$A$88,S2893)=0,"一覧にない費目",IF(O2893&gt;0,"直した",IF(S2893="未分類","未分類","OK")))))))</f>
        <v/>
      </c>
    </row>
    <row r="2894">
      <c r="A2894" s="40" t="n"/>
      <c r="B2894" s="34" t="n"/>
      <c r="C2894" s="35" t="n"/>
      <c r="D2894" s="36" t="n"/>
      <c r="E2894" s="35" t="n"/>
      <c r="F2894" s="35" t="n"/>
      <c r="G2894" s="35" t="n"/>
      <c r="H2894" s="35" t="n"/>
      <c r="I2894" s="40" t="n"/>
      <c r="J2894" s="35" t="n"/>
      <c r="L2894" s="39">
        <f>IF(B2894="","",IFERROR(YEAR(B2894)*0+D2894*0+1,0))</f>
        <v/>
      </c>
      <c r="M2894" s="55">
        <f>IF(L2894&lt;&gt;1,"",IF(O2894&gt;0,IF(INDEX('分け方の表'!$O$4:$O$53,O2894)&lt;&gt;"",DATE(YEAR(INDEX('分け方の表'!$O$4:$O$53,O2894)),MONTH(INDEX('分け方の表'!$O$4:$O$53,O2894)),1),DATE(YEAR(B2894),MONTH(B2894),1)),DATE(YEAR(B2894),MONTH(B2894),1)))</f>
        <v/>
      </c>
      <c r="N2894" s="39">
        <f>IF(L2894&lt;&gt;1,"",IF(J2894="",0,IF(COUNTIFS($J$4:J2894,J2894)&gt;1,1,0)))</f>
        <v/>
      </c>
      <c r="O2894" s="39">
        <f>IF(L2894&lt;&gt;1,"",IF(J2894="",0,IFERROR(MATCH(J2894,'分け方の表'!$M$4:$M$53,0),0)))</f>
        <v/>
      </c>
      <c r="P2894" s="39">
        <f>IF(L2894&lt;&gt;1,"",IF(SUMPRODUCT((COUNTIFS(C2894,"*"&amp;'分け方の表'!$F$4:$F$23&amp;"*")&gt;0)*('分け方の表'!$F$4:$F$23&lt;&gt;"")*'分け方の表'!$I$4:$I$23)=0,99,1+COUNTIFS('分け方の表'!$I$4:$I$23,"&gt;"&amp;SUMPRODUCT((COUNTIFS(C2894,"*"&amp;'分け方の表'!$F$4:$F$23&amp;"*")&gt;0)*('分け方の表'!$F$4:$F$23&lt;&gt;"")*'分け方の表'!$I$4:$I$23))))</f>
        <v/>
      </c>
      <c r="Q2894" s="39">
        <f>IF(L2894&lt;&gt;1,"",IF(P2894&gt;=99,"",INDEX('分け方の表'!$G$4:$G$23,P2894)&amp;""))</f>
        <v/>
      </c>
      <c r="R2894" s="39">
        <f>IF(L2894&lt;&gt;1,"",IF((F2894="収入")*(G2894="給与")*(E2894&lt;&gt;"")*(COUNTIFS('分け方の表'!$J$4:$J$13,E2894)&gt;0),INDEX('分け方の表'!$K$4:$K$13,MATCH(E2894,'分け方の表'!$J$4:$J$13,0))&amp;"",IFERROR(INDEX('分け方の表'!$C$4:$C$103,MATCH(F2894&amp;"|"&amp;G2894,'分け方の表'!$D$4:$D$103,0))&amp;"",IFERROR(INDEX('分け方の表'!$C$4:$C$103,MATCH(F2894&amp;"|（ほか全部）",'分け方の表'!$D$4:$D$103,0))&amp;"","未分類"))))</f>
        <v/>
      </c>
      <c r="S2894" s="39">
        <f>IF(L2894&lt;&gt;1,"",IF(N2894=1,"",IF(IF(O2894&gt;0,INDEX('分け方の表'!$N$4:$N$53,O2894)&amp;"","")&lt;&gt;"",IF(INDEX('分け方の表'!$N$4:$N$53,O2894)="（数えない）","",INDEX('分け方の表'!$N$4:$N$53,O2894)&amp;""),IF(I2894&amp;""="1",IF((Q2894&lt;&gt;"")*(D2894&lt;0)*(IFERROR(INDEX('入力'!$E$30:$E$88,MATCH(Q2894,'入力'!$A$30:$A$88,0)),"")="貯める・増やす"),Q2894,""),IF(A2894&amp;""="0","",IF(Q2894&lt;&gt;"",Q2894,R2894))))))</f>
        <v/>
      </c>
      <c r="T2894" s="56">
        <f>IF(S2894="","",IF(IFERROR(INDEX('入力'!$E$30:$E$88,MATCH(S2894,'入力'!$A$30:$A$88,0)),"")="入るお金",D2894,-D2894))</f>
        <v/>
      </c>
      <c r="U2894" s="39">
        <f>IF(L2894="","",IF(L2894&lt;&gt;1,"見出しなど",IF(N2894=1,"重なり",IF(S2894="",IF(O2894&gt;0,"数えない（直した）",IF(I2894&amp;""="1","振替",IF(A2894&amp;""="0","計算対象外","数えない"))),IF(COUNTIFS('入力'!$A$30:$A$88,S2894)=0,"一覧にない費目",IF(O2894&gt;0,"直した",IF(S2894="未分類","未分類","OK")))))))</f>
        <v/>
      </c>
    </row>
    <row r="2895">
      <c r="A2895" s="40" t="n"/>
      <c r="B2895" s="34" t="n"/>
      <c r="C2895" s="35" t="n"/>
      <c r="D2895" s="36" t="n"/>
      <c r="E2895" s="35" t="n"/>
      <c r="F2895" s="35" t="n"/>
      <c r="G2895" s="35" t="n"/>
      <c r="H2895" s="35" t="n"/>
      <c r="I2895" s="40" t="n"/>
      <c r="J2895" s="35" t="n"/>
      <c r="L2895" s="39">
        <f>IF(B2895="","",IFERROR(YEAR(B2895)*0+D2895*0+1,0))</f>
        <v/>
      </c>
      <c r="M2895" s="55">
        <f>IF(L2895&lt;&gt;1,"",IF(O2895&gt;0,IF(INDEX('分け方の表'!$O$4:$O$53,O2895)&lt;&gt;"",DATE(YEAR(INDEX('分け方の表'!$O$4:$O$53,O2895)),MONTH(INDEX('分け方の表'!$O$4:$O$53,O2895)),1),DATE(YEAR(B2895),MONTH(B2895),1)),DATE(YEAR(B2895),MONTH(B2895),1)))</f>
        <v/>
      </c>
      <c r="N2895" s="39">
        <f>IF(L2895&lt;&gt;1,"",IF(J2895="",0,IF(COUNTIFS($J$4:J2895,J2895)&gt;1,1,0)))</f>
        <v/>
      </c>
      <c r="O2895" s="39">
        <f>IF(L2895&lt;&gt;1,"",IF(J2895="",0,IFERROR(MATCH(J2895,'分け方の表'!$M$4:$M$53,0),0)))</f>
        <v/>
      </c>
      <c r="P2895" s="39">
        <f>IF(L2895&lt;&gt;1,"",IF(SUMPRODUCT((COUNTIFS(C2895,"*"&amp;'分け方の表'!$F$4:$F$23&amp;"*")&gt;0)*('分け方の表'!$F$4:$F$23&lt;&gt;"")*'分け方の表'!$I$4:$I$23)=0,99,1+COUNTIFS('分け方の表'!$I$4:$I$23,"&gt;"&amp;SUMPRODUCT((COUNTIFS(C2895,"*"&amp;'分け方の表'!$F$4:$F$23&amp;"*")&gt;0)*('分け方の表'!$F$4:$F$23&lt;&gt;"")*'分け方の表'!$I$4:$I$23))))</f>
        <v/>
      </c>
      <c r="Q2895" s="39">
        <f>IF(L2895&lt;&gt;1,"",IF(P2895&gt;=99,"",INDEX('分け方の表'!$G$4:$G$23,P2895)&amp;""))</f>
        <v/>
      </c>
      <c r="R2895" s="39">
        <f>IF(L2895&lt;&gt;1,"",IF((F2895="収入")*(G2895="給与")*(E2895&lt;&gt;"")*(COUNTIFS('分け方の表'!$J$4:$J$13,E2895)&gt;0),INDEX('分け方の表'!$K$4:$K$13,MATCH(E2895,'分け方の表'!$J$4:$J$13,0))&amp;"",IFERROR(INDEX('分け方の表'!$C$4:$C$103,MATCH(F2895&amp;"|"&amp;G2895,'分け方の表'!$D$4:$D$103,0))&amp;"",IFERROR(INDEX('分け方の表'!$C$4:$C$103,MATCH(F2895&amp;"|（ほか全部）",'分け方の表'!$D$4:$D$103,0))&amp;"","未分類"))))</f>
        <v/>
      </c>
      <c r="S2895" s="39">
        <f>IF(L2895&lt;&gt;1,"",IF(N2895=1,"",IF(IF(O2895&gt;0,INDEX('分け方の表'!$N$4:$N$53,O2895)&amp;"","")&lt;&gt;"",IF(INDEX('分け方の表'!$N$4:$N$53,O2895)="（数えない）","",INDEX('分け方の表'!$N$4:$N$53,O2895)&amp;""),IF(I2895&amp;""="1",IF((Q2895&lt;&gt;"")*(D2895&lt;0)*(IFERROR(INDEX('入力'!$E$30:$E$88,MATCH(Q2895,'入力'!$A$30:$A$88,0)),"")="貯める・増やす"),Q2895,""),IF(A2895&amp;""="0","",IF(Q2895&lt;&gt;"",Q2895,R2895))))))</f>
        <v/>
      </c>
      <c r="T2895" s="56">
        <f>IF(S2895="","",IF(IFERROR(INDEX('入力'!$E$30:$E$88,MATCH(S2895,'入力'!$A$30:$A$88,0)),"")="入るお金",D2895,-D2895))</f>
        <v/>
      </c>
      <c r="U2895" s="39">
        <f>IF(L2895="","",IF(L2895&lt;&gt;1,"見出しなど",IF(N2895=1,"重なり",IF(S2895="",IF(O2895&gt;0,"数えない（直した）",IF(I2895&amp;""="1","振替",IF(A2895&amp;""="0","計算対象外","数えない"))),IF(COUNTIFS('入力'!$A$30:$A$88,S2895)=0,"一覧にない費目",IF(O2895&gt;0,"直した",IF(S2895="未分類","未分類","OK")))))))</f>
        <v/>
      </c>
    </row>
    <row r="2896">
      <c r="A2896" s="40" t="n"/>
      <c r="B2896" s="34" t="n"/>
      <c r="C2896" s="35" t="n"/>
      <c r="D2896" s="36" t="n"/>
      <c r="E2896" s="35" t="n"/>
      <c r="F2896" s="35" t="n"/>
      <c r="G2896" s="35" t="n"/>
      <c r="H2896" s="35" t="n"/>
      <c r="I2896" s="40" t="n"/>
      <c r="J2896" s="35" t="n"/>
      <c r="L2896" s="39">
        <f>IF(B2896="","",IFERROR(YEAR(B2896)*0+D2896*0+1,0))</f>
        <v/>
      </c>
      <c r="M2896" s="55">
        <f>IF(L2896&lt;&gt;1,"",IF(O2896&gt;0,IF(INDEX('分け方の表'!$O$4:$O$53,O2896)&lt;&gt;"",DATE(YEAR(INDEX('分け方の表'!$O$4:$O$53,O2896)),MONTH(INDEX('分け方の表'!$O$4:$O$53,O2896)),1),DATE(YEAR(B2896),MONTH(B2896),1)),DATE(YEAR(B2896),MONTH(B2896),1)))</f>
        <v/>
      </c>
      <c r="N2896" s="39">
        <f>IF(L2896&lt;&gt;1,"",IF(J2896="",0,IF(COUNTIFS($J$4:J2896,J2896)&gt;1,1,0)))</f>
        <v/>
      </c>
      <c r="O2896" s="39">
        <f>IF(L2896&lt;&gt;1,"",IF(J2896="",0,IFERROR(MATCH(J2896,'分け方の表'!$M$4:$M$53,0),0)))</f>
        <v/>
      </c>
      <c r="P2896" s="39">
        <f>IF(L2896&lt;&gt;1,"",IF(SUMPRODUCT((COUNTIFS(C2896,"*"&amp;'分け方の表'!$F$4:$F$23&amp;"*")&gt;0)*('分け方の表'!$F$4:$F$23&lt;&gt;"")*'分け方の表'!$I$4:$I$23)=0,99,1+COUNTIFS('分け方の表'!$I$4:$I$23,"&gt;"&amp;SUMPRODUCT((COUNTIFS(C2896,"*"&amp;'分け方の表'!$F$4:$F$23&amp;"*")&gt;0)*('分け方の表'!$F$4:$F$23&lt;&gt;"")*'分け方の表'!$I$4:$I$23))))</f>
        <v/>
      </c>
      <c r="Q2896" s="39">
        <f>IF(L2896&lt;&gt;1,"",IF(P2896&gt;=99,"",INDEX('分け方の表'!$G$4:$G$23,P2896)&amp;""))</f>
        <v/>
      </c>
      <c r="R2896" s="39">
        <f>IF(L2896&lt;&gt;1,"",IF((F2896="収入")*(G2896="給与")*(E2896&lt;&gt;"")*(COUNTIFS('分け方の表'!$J$4:$J$13,E2896)&gt;0),INDEX('分け方の表'!$K$4:$K$13,MATCH(E2896,'分け方の表'!$J$4:$J$13,0))&amp;"",IFERROR(INDEX('分け方の表'!$C$4:$C$103,MATCH(F2896&amp;"|"&amp;G2896,'分け方の表'!$D$4:$D$103,0))&amp;"",IFERROR(INDEX('分け方の表'!$C$4:$C$103,MATCH(F2896&amp;"|（ほか全部）",'分け方の表'!$D$4:$D$103,0))&amp;"","未分類"))))</f>
        <v/>
      </c>
      <c r="S2896" s="39">
        <f>IF(L2896&lt;&gt;1,"",IF(N2896=1,"",IF(IF(O2896&gt;0,INDEX('分け方の表'!$N$4:$N$53,O2896)&amp;"","")&lt;&gt;"",IF(INDEX('分け方の表'!$N$4:$N$53,O2896)="（数えない）","",INDEX('分け方の表'!$N$4:$N$53,O2896)&amp;""),IF(I2896&amp;""="1",IF((Q2896&lt;&gt;"")*(D2896&lt;0)*(IFERROR(INDEX('入力'!$E$30:$E$88,MATCH(Q2896,'入力'!$A$30:$A$88,0)),"")="貯める・増やす"),Q2896,""),IF(A2896&amp;""="0","",IF(Q2896&lt;&gt;"",Q2896,R2896))))))</f>
        <v/>
      </c>
      <c r="T2896" s="56">
        <f>IF(S2896="","",IF(IFERROR(INDEX('入力'!$E$30:$E$88,MATCH(S2896,'入力'!$A$30:$A$88,0)),"")="入るお金",D2896,-D2896))</f>
        <v/>
      </c>
      <c r="U2896" s="39">
        <f>IF(L2896="","",IF(L2896&lt;&gt;1,"見出しなど",IF(N2896=1,"重なり",IF(S2896="",IF(O2896&gt;0,"数えない（直した）",IF(I2896&amp;""="1","振替",IF(A2896&amp;""="0","計算対象外","数えない"))),IF(COUNTIFS('入力'!$A$30:$A$88,S2896)=0,"一覧にない費目",IF(O2896&gt;0,"直した",IF(S2896="未分類","未分類","OK")))))))</f>
        <v/>
      </c>
    </row>
    <row r="2897">
      <c r="A2897" s="40" t="n"/>
      <c r="B2897" s="34" t="n"/>
      <c r="C2897" s="35" t="n"/>
      <c r="D2897" s="36" t="n"/>
      <c r="E2897" s="35" t="n"/>
      <c r="F2897" s="35" t="n"/>
      <c r="G2897" s="35" t="n"/>
      <c r="H2897" s="35" t="n"/>
      <c r="I2897" s="40" t="n"/>
      <c r="J2897" s="35" t="n"/>
      <c r="L2897" s="39">
        <f>IF(B2897="","",IFERROR(YEAR(B2897)*0+D2897*0+1,0))</f>
        <v/>
      </c>
      <c r="M2897" s="55">
        <f>IF(L2897&lt;&gt;1,"",IF(O2897&gt;0,IF(INDEX('分け方の表'!$O$4:$O$53,O2897)&lt;&gt;"",DATE(YEAR(INDEX('分け方の表'!$O$4:$O$53,O2897)),MONTH(INDEX('分け方の表'!$O$4:$O$53,O2897)),1),DATE(YEAR(B2897),MONTH(B2897),1)),DATE(YEAR(B2897),MONTH(B2897),1)))</f>
        <v/>
      </c>
      <c r="N2897" s="39">
        <f>IF(L2897&lt;&gt;1,"",IF(J2897="",0,IF(COUNTIFS($J$4:J2897,J2897)&gt;1,1,0)))</f>
        <v/>
      </c>
      <c r="O2897" s="39">
        <f>IF(L2897&lt;&gt;1,"",IF(J2897="",0,IFERROR(MATCH(J2897,'分け方の表'!$M$4:$M$53,0),0)))</f>
        <v/>
      </c>
      <c r="P2897" s="39">
        <f>IF(L2897&lt;&gt;1,"",IF(SUMPRODUCT((COUNTIFS(C2897,"*"&amp;'分け方の表'!$F$4:$F$23&amp;"*")&gt;0)*('分け方の表'!$F$4:$F$23&lt;&gt;"")*'分け方の表'!$I$4:$I$23)=0,99,1+COUNTIFS('分け方の表'!$I$4:$I$23,"&gt;"&amp;SUMPRODUCT((COUNTIFS(C2897,"*"&amp;'分け方の表'!$F$4:$F$23&amp;"*")&gt;0)*('分け方の表'!$F$4:$F$23&lt;&gt;"")*'分け方の表'!$I$4:$I$23))))</f>
        <v/>
      </c>
      <c r="Q2897" s="39">
        <f>IF(L2897&lt;&gt;1,"",IF(P2897&gt;=99,"",INDEX('分け方の表'!$G$4:$G$23,P2897)&amp;""))</f>
        <v/>
      </c>
      <c r="R2897" s="39">
        <f>IF(L2897&lt;&gt;1,"",IF((F2897="収入")*(G2897="給与")*(E2897&lt;&gt;"")*(COUNTIFS('分け方の表'!$J$4:$J$13,E2897)&gt;0),INDEX('分け方の表'!$K$4:$K$13,MATCH(E2897,'分け方の表'!$J$4:$J$13,0))&amp;"",IFERROR(INDEX('分け方の表'!$C$4:$C$103,MATCH(F2897&amp;"|"&amp;G2897,'分け方の表'!$D$4:$D$103,0))&amp;"",IFERROR(INDEX('分け方の表'!$C$4:$C$103,MATCH(F2897&amp;"|（ほか全部）",'分け方の表'!$D$4:$D$103,0))&amp;"","未分類"))))</f>
        <v/>
      </c>
      <c r="S2897" s="39">
        <f>IF(L2897&lt;&gt;1,"",IF(N2897=1,"",IF(IF(O2897&gt;0,INDEX('分け方の表'!$N$4:$N$53,O2897)&amp;"","")&lt;&gt;"",IF(INDEX('分け方の表'!$N$4:$N$53,O2897)="（数えない）","",INDEX('分け方の表'!$N$4:$N$53,O2897)&amp;""),IF(I2897&amp;""="1",IF((Q2897&lt;&gt;"")*(D2897&lt;0)*(IFERROR(INDEX('入力'!$E$30:$E$88,MATCH(Q2897,'入力'!$A$30:$A$88,0)),"")="貯める・増やす"),Q2897,""),IF(A2897&amp;""="0","",IF(Q2897&lt;&gt;"",Q2897,R2897))))))</f>
        <v/>
      </c>
      <c r="T2897" s="56">
        <f>IF(S2897="","",IF(IFERROR(INDEX('入力'!$E$30:$E$88,MATCH(S2897,'入力'!$A$30:$A$88,0)),"")="入るお金",D2897,-D2897))</f>
        <v/>
      </c>
      <c r="U2897" s="39">
        <f>IF(L2897="","",IF(L2897&lt;&gt;1,"見出しなど",IF(N2897=1,"重なり",IF(S2897="",IF(O2897&gt;0,"数えない（直した）",IF(I2897&amp;""="1","振替",IF(A2897&amp;""="0","計算対象外","数えない"))),IF(COUNTIFS('入力'!$A$30:$A$88,S2897)=0,"一覧にない費目",IF(O2897&gt;0,"直した",IF(S2897="未分類","未分類","OK")))))))</f>
        <v/>
      </c>
    </row>
    <row r="2898">
      <c r="A2898" s="40" t="n"/>
      <c r="B2898" s="34" t="n"/>
      <c r="C2898" s="35" t="n"/>
      <c r="D2898" s="36" t="n"/>
      <c r="E2898" s="35" t="n"/>
      <c r="F2898" s="35" t="n"/>
      <c r="G2898" s="35" t="n"/>
      <c r="H2898" s="35" t="n"/>
      <c r="I2898" s="40" t="n"/>
      <c r="J2898" s="35" t="n"/>
      <c r="L2898" s="39">
        <f>IF(B2898="","",IFERROR(YEAR(B2898)*0+D2898*0+1,0))</f>
        <v/>
      </c>
      <c r="M2898" s="55">
        <f>IF(L2898&lt;&gt;1,"",IF(O2898&gt;0,IF(INDEX('分け方の表'!$O$4:$O$53,O2898)&lt;&gt;"",DATE(YEAR(INDEX('分け方の表'!$O$4:$O$53,O2898)),MONTH(INDEX('分け方の表'!$O$4:$O$53,O2898)),1),DATE(YEAR(B2898),MONTH(B2898),1)),DATE(YEAR(B2898),MONTH(B2898),1)))</f>
        <v/>
      </c>
      <c r="N2898" s="39">
        <f>IF(L2898&lt;&gt;1,"",IF(J2898="",0,IF(COUNTIFS($J$4:J2898,J2898)&gt;1,1,0)))</f>
        <v/>
      </c>
      <c r="O2898" s="39">
        <f>IF(L2898&lt;&gt;1,"",IF(J2898="",0,IFERROR(MATCH(J2898,'分け方の表'!$M$4:$M$53,0),0)))</f>
        <v/>
      </c>
      <c r="P2898" s="39">
        <f>IF(L2898&lt;&gt;1,"",IF(SUMPRODUCT((COUNTIFS(C2898,"*"&amp;'分け方の表'!$F$4:$F$23&amp;"*")&gt;0)*('分け方の表'!$F$4:$F$23&lt;&gt;"")*'分け方の表'!$I$4:$I$23)=0,99,1+COUNTIFS('分け方の表'!$I$4:$I$23,"&gt;"&amp;SUMPRODUCT((COUNTIFS(C2898,"*"&amp;'分け方の表'!$F$4:$F$23&amp;"*")&gt;0)*('分け方の表'!$F$4:$F$23&lt;&gt;"")*'分け方の表'!$I$4:$I$23))))</f>
        <v/>
      </c>
      <c r="Q2898" s="39">
        <f>IF(L2898&lt;&gt;1,"",IF(P2898&gt;=99,"",INDEX('分け方の表'!$G$4:$G$23,P2898)&amp;""))</f>
        <v/>
      </c>
      <c r="R2898" s="39">
        <f>IF(L2898&lt;&gt;1,"",IF((F2898="収入")*(G2898="給与")*(E2898&lt;&gt;"")*(COUNTIFS('分け方の表'!$J$4:$J$13,E2898)&gt;0),INDEX('分け方の表'!$K$4:$K$13,MATCH(E2898,'分け方の表'!$J$4:$J$13,0))&amp;"",IFERROR(INDEX('分け方の表'!$C$4:$C$103,MATCH(F2898&amp;"|"&amp;G2898,'分け方の表'!$D$4:$D$103,0))&amp;"",IFERROR(INDEX('分け方の表'!$C$4:$C$103,MATCH(F2898&amp;"|（ほか全部）",'分け方の表'!$D$4:$D$103,0))&amp;"","未分類"))))</f>
        <v/>
      </c>
      <c r="S2898" s="39">
        <f>IF(L2898&lt;&gt;1,"",IF(N2898=1,"",IF(IF(O2898&gt;0,INDEX('分け方の表'!$N$4:$N$53,O2898)&amp;"","")&lt;&gt;"",IF(INDEX('分け方の表'!$N$4:$N$53,O2898)="（数えない）","",INDEX('分け方の表'!$N$4:$N$53,O2898)&amp;""),IF(I2898&amp;""="1",IF((Q2898&lt;&gt;"")*(D2898&lt;0)*(IFERROR(INDEX('入力'!$E$30:$E$88,MATCH(Q2898,'入力'!$A$30:$A$88,0)),"")="貯める・増やす"),Q2898,""),IF(A2898&amp;""="0","",IF(Q2898&lt;&gt;"",Q2898,R2898))))))</f>
        <v/>
      </c>
      <c r="T2898" s="56">
        <f>IF(S2898="","",IF(IFERROR(INDEX('入力'!$E$30:$E$88,MATCH(S2898,'入力'!$A$30:$A$88,0)),"")="入るお金",D2898,-D2898))</f>
        <v/>
      </c>
      <c r="U2898" s="39">
        <f>IF(L2898="","",IF(L2898&lt;&gt;1,"見出しなど",IF(N2898=1,"重なり",IF(S2898="",IF(O2898&gt;0,"数えない（直した）",IF(I2898&amp;""="1","振替",IF(A2898&amp;""="0","計算対象外","数えない"))),IF(COUNTIFS('入力'!$A$30:$A$88,S2898)=0,"一覧にない費目",IF(O2898&gt;0,"直した",IF(S2898="未分類","未分類","OK")))))))</f>
        <v/>
      </c>
    </row>
    <row r="2899">
      <c r="A2899" s="40" t="n"/>
      <c r="B2899" s="34" t="n"/>
      <c r="C2899" s="35" t="n"/>
      <c r="D2899" s="36" t="n"/>
      <c r="E2899" s="35" t="n"/>
      <c r="F2899" s="35" t="n"/>
      <c r="G2899" s="35" t="n"/>
      <c r="H2899" s="35" t="n"/>
      <c r="I2899" s="40" t="n"/>
      <c r="J2899" s="35" t="n"/>
      <c r="L2899" s="39">
        <f>IF(B2899="","",IFERROR(YEAR(B2899)*0+D2899*0+1,0))</f>
        <v/>
      </c>
      <c r="M2899" s="55">
        <f>IF(L2899&lt;&gt;1,"",IF(O2899&gt;0,IF(INDEX('分け方の表'!$O$4:$O$53,O2899)&lt;&gt;"",DATE(YEAR(INDEX('分け方の表'!$O$4:$O$53,O2899)),MONTH(INDEX('分け方の表'!$O$4:$O$53,O2899)),1),DATE(YEAR(B2899),MONTH(B2899),1)),DATE(YEAR(B2899),MONTH(B2899),1)))</f>
        <v/>
      </c>
      <c r="N2899" s="39">
        <f>IF(L2899&lt;&gt;1,"",IF(J2899="",0,IF(COUNTIFS($J$4:J2899,J2899)&gt;1,1,0)))</f>
        <v/>
      </c>
      <c r="O2899" s="39">
        <f>IF(L2899&lt;&gt;1,"",IF(J2899="",0,IFERROR(MATCH(J2899,'分け方の表'!$M$4:$M$53,0),0)))</f>
        <v/>
      </c>
      <c r="P2899" s="39">
        <f>IF(L2899&lt;&gt;1,"",IF(SUMPRODUCT((COUNTIFS(C2899,"*"&amp;'分け方の表'!$F$4:$F$23&amp;"*")&gt;0)*('分け方の表'!$F$4:$F$23&lt;&gt;"")*'分け方の表'!$I$4:$I$23)=0,99,1+COUNTIFS('分け方の表'!$I$4:$I$23,"&gt;"&amp;SUMPRODUCT((COUNTIFS(C2899,"*"&amp;'分け方の表'!$F$4:$F$23&amp;"*")&gt;0)*('分け方の表'!$F$4:$F$23&lt;&gt;"")*'分け方の表'!$I$4:$I$23))))</f>
        <v/>
      </c>
      <c r="Q2899" s="39">
        <f>IF(L2899&lt;&gt;1,"",IF(P2899&gt;=99,"",INDEX('分け方の表'!$G$4:$G$23,P2899)&amp;""))</f>
        <v/>
      </c>
      <c r="R2899" s="39">
        <f>IF(L2899&lt;&gt;1,"",IF((F2899="収入")*(G2899="給与")*(E2899&lt;&gt;"")*(COUNTIFS('分け方の表'!$J$4:$J$13,E2899)&gt;0),INDEX('分け方の表'!$K$4:$K$13,MATCH(E2899,'分け方の表'!$J$4:$J$13,0))&amp;"",IFERROR(INDEX('分け方の表'!$C$4:$C$103,MATCH(F2899&amp;"|"&amp;G2899,'分け方の表'!$D$4:$D$103,0))&amp;"",IFERROR(INDEX('分け方の表'!$C$4:$C$103,MATCH(F2899&amp;"|（ほか全部）",'分け方の表'!$D$4:$D$103,0))&amp;"","未分類"))))</f>
        <v/>
      </c>
      <c r="S2899" s="39">
        <f>IF(L2899&lt;&gt;1,"",IF(N2899=1,"",IF(IF(O2899&gt;0,INDEX('分け方の表'!$N$4:$N$53,O2899)&amp;"","")&lt;&gt;"",IF(INDEX('分け方の表'!$N$4:$N$53,O2899)="（数えない）","",INDEX('分け方の表'!$N$4:$N$53,O2899)&amp;""),IF(I2899&amp;""="1",IF((Q2899&lt;&gt;"")*(D2899&lt;0)*(IFERROR(INDEX('入力'!$E$30:$E$88,MATCH(Q2899,'入力'!$A$30:$A$88,0)),"")="貯める・増やす"),Q2899,""),IF(A2899&amp;""="0","",IF(Q2899&lt;&gt;"",Q2899,R2899))))))</f>
        <v/>
      </c>
      <c r="T2899" s="56">
        <f>IF(S2899="","",IF(IFERROR(INDEX('入力'!$E$30:$E$88,MATCH(S2899,'入力'!$A$30:$A$88,0)),"")="入るお金",D2899,-D2899))</f>
        <v/>
      </c>
      <c r="U2899" s="39">
        <f>IF(L2899="","",IF(L2899&lt;&gt;1,"見出しなど",IF(N2899=1,"重なり",IF(S2899="",IF(O2899&gt;0,"数えない（直した）",IF(I2899&amp;""="1","振替",IF(A2899&amp;""="0","計算対象外","数えない"))),IF(COUNTIFS('入力'!$A$30:$A$88,S2899)=0,"一覧にない費目",IF(O2899&gt;0,"直した",IF(S2899="未分類","未分類","OK")))))))</f>
        <v/>
      </c>
    </row>
    <row r="2900">
      <c r="A2900" s="40" t="n"/>
      <c r="B2900" s="34" t="n"/>
      <c r="C2900" s="35" t="n"/>
      <c r="D2900" s="36" t="n"/>
      <c r="E2900" s="35" t="n"/>
      <c r="F2900" s="35" t="n"/>
      <c r="G2900" s="35" t="n"/>
      <c r="H2900" s="35" t="n"/>
      <c r="I2900" s="40" t="n"/>
      <c r="J2900" s="35" t="n"/>
      <c r="L2900" s="39">
        <f>IF(B2900="","",IFERROR(YEAR(B2900)*0+D2900*0+1,0))</f>
        <v/>
      </c>
      <c r="M2900" s="55">
        <f>IF(L2900&lt;&gt;1,"",IF(O2900&gt;0,IF(INDEX('分け方の表'!$O$4:$O$53,O2900)&lt;&gt;"",DATE(YEAR(INDEX('分け方の表'!$O$4:$O$53,O2900)),MONTH(INDEX('分け方の表'!$O$4:$O$53,O2900)),1),DATE(YEAR(B2900),MONTH(B2900),1)),DATE(YEAR(B2900),MONTH(B2900),1)))</f>
        <v/>
      </c>
      <c r="N2900" s="39">
        <f>IF(L2900&lt;&gt;1,"",IF(J2900="",0,IF(COUNTIFS($J$4:J2900,J2900)&gt;1,1,0)))</f>
        <v/>
      </c>
      <c r="O2900" s="39">
        <f>IF(L2900&lt;&gt;1,"",IF(J2900="",0,IFERROR(MATCH(J2900,'分け方の表'!$M$4:$M$53,0),0)))</f>
        <v/>
      </c>
      <c r="P2900" s="39">
        <f>IF(L2900&lt;&gt;1,"",IF(SUMPRODUCT((COUNTIFS(C2900,"*"&amp;'分け方の表'!$F$4:$F$23&amp;"*")&gt;0)*('分け方の表'!$F$4:$F$23&lt;&gt;"")*'分け方の表'!$I$4:$I$23)=0,99,1+COUNTIFS('分け方の表'!$I$4:$I$23,"&gt;"&amp;SUMPRODUCT((COUNTIFS(C2900,"*"&amp;'分け方の表'!$F$4:$F$23&amp;"*")&gt;0)*('分け方の表'!$F$4:$F$23&lt;&gt;"")*'分け方の表'!$I$4:$I$23))))</f>
        <v/>
      </c>
      <c r="Q2900" s="39">
        <f>IF(L2900&lt;&gt;1,"",IF(P2900&gt;=99,"",INDEX('分け方の表'!$G$4:$G$23,P2900)&amp;""))</f>
        <v/>
      </c>
      <c r="R2900" s="39">
        <f>IF(L2900&lt;&gt;1,"",IF((F2900="収入")*(G2900="給与")*(E2900&lt;&gt;"")*(COUNTIFS('分け方の表'!$J$4:$J$13,E2900)&gt;0),INDEX('分け方の表'!$K$4:$K$13,MATCH(E2900,'分け方の表'!$J$4:$J$13,0))&amp;"",IFERROR(INDEX('分け方の表'!$C$4:$C$103,MATCH(F2900&amp;"|"&amp;G2900,'分け方の表'!$D$4:$D$103,0))&amp;"",IFERROR(INDEX('分け方の表'!$C$4:$C$103,MATCH(F2900&amp;"|（ほか全部）",'分け方の表'!$D$4:$D$103,0))&amp;"","未分類"))))</f>
        <v/>
      </c>
      <c r="S2900" s="39">
        <f>IF(L2900&lt;&gt;1,"",IF(N2900=1,"",IF(IF(O2900&gt;0,INDEX('分け方の表'!$N$4:$N$53,O2900)&amp;"","")&lt;&gt;"",IF(INDEX('分け方の表'!$N$4:$N$53,O2900)="（数えない）","",INDEX('分け方の表'!$N$4:$N$53,O2900)&amp;""),IF(I2900&amp;""="1",IF((Q2900&lt;&gt;"")*(D2900&lt;0)*(IFERROR(INDEX('入力'!$E$30:$E$88,MATCH(Q2900,'入力'!$A$30:$A$88,0)),"")="貯める・増やす"),Q2900,""),IF(A2900&amp;""="0","",IF(Q2900&lt;&gt;"",Q2900,R2900))))))</f>
        <v/>
      </c>
      <c r="T2900" s="56">
        <f>IF(S2900="","",IF(IFERROR(INDEX('入力'!$E$30:$E$88,MATCH(S2900,'入力'!$A$30:$A$88,0)),"")="入るお金",D2900,-D2900))</f>
        <v/>
      </c>
      <c r="U2900" s="39">
        <f>IF(L2900="","",IF(L2900&lt;&gt;1,"見出しなど",IF(N2900=1,"重なり",IF(S2900="",IF(O2900&gt;0,"数えない（直した）",IF(I2900&amp;""="1","振替",IF(A2900&amp;""="0","計算対象外","数えない"))),IF(COUNTIFS('入力'!$A$30:$A$88,S2900)=0,"一覧にない費目",IF(O2900&gt;0,"直した",IF(S2900="未分類","未分類","OK")))))))</f>
        <v/>
      </c>
    </row>
    <row r="2901">
      <c r="A2901" s="40" t="n"/>
      <c r="B2901" s="34" t="n"/>
      <c r="C2901" s="35" t="n"/>
      <c r="D2901" s="36" t="n"/>
      <c r="E2901" s="35" t="n"/>
      <c r="F2901" s="35" t="n"/>
      <c r="G2901" s="35" t="n"/>
      <c r="H2901" s="35" t="n"/>
      <c r="I2901" s="40" t="n"/>
      <c r="J2901" s="35" t="n"/>
      <c r="L2901" s="39">
        <f>IF(B2901="","",IFERROR(YEAR(B2901)*0+D2901*0+1,0))</f>
        <v/>
      </c>
      <c r="M2901" s="55">
        <f>IF(L2901&lt;&gt;1,"",IF(O2901&gt;0,IF(INDEX('分け方の表'!$O$4:$O$53,O2901)&lt;&gt;"",DATE(YEAR(INDEX('分け方の表'!$O$4:$O$53,O2901)),MONTH(INDEX('分け方の表'!$O$4:$O$53,O2901)),1),DATE(YEAR(B2901),MONTH(B2901),1)),DATE(YEAR(B2901),MONTH(B2901),1)))</f>
        <v/>
      </c>
      <c r="N2901" s="39">
        <f>IF(L2901&lt;&gt;1,"",IF(J2901="",0,IF(COUNTIFS($J$4:J2901,J2901)&gt;1,1,0)))</f>
        <v/>
      </c>
      <c r="O2901" s="39">
        <f>IF(L2901&lt;&gt;1,"",IF(J2901="",0,IFERROR(MATCH(J2901,'分け方の表'!$M$4:$M$53,0),0)))</f>
        <v/>
      </c>
      <c r="P2901" s="39">
        <f>IF(L2901&lt;&gt;1,"",IF(SUMPRODUCT((COUNTIFS(C2901,"*"&amp;'分け方の表'!$F$4:$F$23&amp;"*")&gt;0)*('分け方の表'!$F$4:$F$23&lt;&gt;"")*'分け方の表'!$I$4:$I$23)=0,99,1+COUNTIFS('分け方の表'!$I$4:$I$23,"&gt;"&amp;SUMPRODUCT((COUNTIFS(C2901,"*"&amp;'分け方の表'!$F$4:$F$23&amp;"*")&gt;0)*('分け方の表'!$F$4:$F$23&lt;&gt;"")*'分け方の表'!$I$4:$I$23))))</f>
        <v/>
      </c>
      <c r="Q2901" s="39">
        <f>IF(L2901&lt;&gt;1,"",IF(P2901&gt;=99,"",INDEX('分け方の表'!$G$4:$G$23,P2901)&amp;""))</f>
        <v/>
      </c>
      <c r="R2901" s="39">
        <f>IF(L2901&lt;&gt;1,"",IF((F2901="収入")*(G2901="給与")*(E2901&lt;&gt;"")*(COUNTIFS('分け方の表'!$J$4:$J$13,E2901)&gt;0),INDEX('分け方の表'!$K$4:$K$13,MATCH(E2901,'分け方の表'!$J$4:$J$13,0))&amp;"",IFERROR(INDEX('分け方の表'!$C$4:$C$103,MATCH(F2901&amp;"|"&amp;G2901,'分け方の表'!$D$4:$D$103,0))&amp;"",IFERROR(INDEX('分け方の表'!$C$4:$C$103,MATCH(F2901&amp;"|（ほか全部）",'分け方の表'!$D$4:$D$103,0))&amp;"","未分類"))))</f>
        <v/>
      </c>
      <c r="S2901" s="39">
        <f>IF(L2901&lt;&gt;1,"",IF(N2901=1,"",IF(IF(O2901&gt;0,INDEX('分け方の表'!$N$4:$N$53,O2901)&amp;"","")&lt;&gt;"",IF(INDEX('分け方の表'!$N$4:$N$53,O2901)="（数えない）","",INDEX('分け方の表'!$N$4:$N$53,O2901)&amp;""),IF(I2901&amp;""="1",IF((Q2901&lt;&gt;"")*(D2901&lt;0)*(IFERROR(INDEX('入力'!$E$30:$E$88,MATCH(Q2901,'入力'!$A$30:$A$88,0)),"")="貯める・増やす"),Q2901,""),IF(A2901&amp;""="0","",IF(Q2901&lt;&gt;"",Q2901,R2901))))))</f>
        <v/>
      </c>
      <c r="T2901" s="56">
        <f>IF(S2901="","",IF(IFERROR(INDEX('入力'!$E$30:$E$88,MATCH(S2901,'入力'!$A$30:$A$88,0)),"")="入るお金",D2901,-D2901))</f>
        <v/>
      </c>
      <c r="U2901" s="39">
        <f>IF(L2901="","",IF(L2901&lt;&gt;1,"見出しなど",IF(N2901=1,"重なり",IF(S2901="",IF(O2901&gt;0,"数えない（直した）",IF(I2901&amp;""="1","振替",IF(A2901&amp;""="0","計算対象外","数えない"))),IF(COUNTIFS('入力'!$A$30:$A$88,S2901)=0,"一覧にない費目",IF(O2901&gt;0,"直した",IF(S2901="未分類","未分類","OK")))))))</f>
        <v/>
      </c>
    </row>
    <row r="2902">
      <c r="A2902" s="40" t="n"/>
      <c r="B2902" s="34" t="n"/>
      <c r="C2902" s="35" t="n"/>
      <c r="D2902" s="36" t="n"/>
      <c r="E2902" s="35" t="n"/>
      <c r="F2902" s="35" t="n"/>
      <c r="G2902" s="35" t="n"/>
      <c r="H2902" s="35" t="n"/>
      <c r="I2902" s="40" t="n"/>
      <c r="J2902" s="35" t="n"/>
      <c r="L2902" s="39">
        <f>IF(B2902="","",IFERROR(YEAR(B2902)*0+D2902*0+1,0))</f>
        <v/>
      </c>
      <c r="M2902" s="55">
        <f>IF(L2902&lt;&gt;1,"",IF(O2902&gt;0,IF(INDEX('分け方の表'!$O$4:$O$53,O2902)&lt;&gt;"",DATE(YEAR(INDEX('分け方の表'!$O$4:$O$53,O2902)),MONTH(INDEX('分け方の表'!$O$4:$O$53,O2902)),1),DATE(YEAR(B2902),MONTH(B2902),1)),DATE(YEAR(B2902),MONTH(B2902),1)))</f>
        <v/>
      </c>
      <c r="N2902" s="39">
        <f>IF(L2902&lt;&gt;1,"",IF(J2902="",0,IF(COUNTIFS($J$4:J2902,J2902)&gt;1,1,0)))</f>
        <v/>
      </c>
      <c r="O2902" s="39">
        <f>IF(L2902&lt;&gt;1,"",IF(J2902="",0,IFERROR(MATCH(J2902,'分け方の表'!$M$4:$M$53,0),0)))</f>
        <v/>
      </c>
      <c r="P2902" s="39">
        <f>IF(L2902&lt;&gt;1,"",IF(SUMPRODUCT((COUNTIFS(C2902,"*"&amp;'分け方の表'!$F$4:$F$23&amp;"*")&gt;0)*('分け方の表'!$F$4:$F$23&lt;&gt;"")*'分け方の表'!$I$4:$I$23)=0,99,1+COUNTIFS('分け方の表'!$I$4:$I$23,"&gt;"&amp;SUMPRODUCT((COUNTIFS(C2902,"*"&amp;'分け方の表'!$F$4:$F$23&amp;"*")&gt;0)*('分け方の表'!$F$4:$F$23&lt;&gt;"")*'分け方の表'!$I$4:$I$23))))</f>
        <v/>
      </c>
      <c r="Q2902" s="39">
        <f>IF(L2902&lt;&gt;1,"",IF(P2902&gt;=99,"",INDEX('分け方の表'!$G$4:$G$23,P2902)&amp;""))</f>
        <v/>
      </c>
      <c r="R2902" s="39">
        <f>IF(L2902&lt;&gt;1,"",IF((F2902="収入")*(G2902="給与")*(E2902&lt;&gt;"")*(COUNTIFS('分け方の表'!$J$4:$J$13,E2902)&gt;0),INDEX('分け方の表'!$K$4:$K$13,MATCH(E2902,'分け方の表'!$J$4:$J$13,0))&amp;"",IFERROR(INDEX('分け方の表'!$C$4:$C$103,MATCH(F2902&amp;"|"&amp;G2902,'分け方の表'!$D$4:$D$103,0))&amp;"",IFERROR(INDEX('分け方の表'!$C$4:$C$103,MATCH(F2902&amp;"|（ほか全部）",'分け方の表'!$D$4:$D$103,0))&amp;"","未分類"))))</f>
        <v/>
      </c>
      <c r="S2902" s="39">
        <f>IF(L2902&lt;&gt;1,"",IF(N2902=1,"",IF(IF(O2902&gt;0,INDEX('分け方の表'!$N$4:$N$53,O2902)&amp;"","")&lt;&gt;"",IF(INDEX('分け方の表'!$N$4:$N$53,O2902)="（数えない）","",INDEX('分け方の表'!$N$4:$N$53,O2902)&amp;""),IF(I2902&amp;""="1",IF((Q2902&lt;&gt;"")*(D2902&lt;0)*(IFERROR(INDEX('入力'!$E$30:$E$88,MATCH(Q2902,'入力'!$A$30:$A$88,0)),"")="貯める・増やす"),Q2902,""),IF(A2902&amp;""="0","",IF(Q2902&lt;&gt;"",Q2902,R2902))))))</f>
        <v/>
      </c>
      <c r="T2902" s="56">
        <f>IF(S2902="","",IF(IFERROR(INDEX('入力'!$E$30:$E$88,MATCH(S2902,'入力'!$A$30:$A$88,0)),"")="入るお金",D2902,-D2902))</f>
        <v/>
      </c>
      <c r="U2902" s="39">
        <f>IF(L2902="","",IF(L2902&lt;&gt;1,"見出しなど",IF(N2902=1,"重なり",IF(S2902="",IF(O2902&gt;0,"数えない（直した）",IF(I2902&amp;""="1","振替",IF(A2902&amp;""="0","計算対象外","数えない"))),IF(COUNTIFS('入力'!$A$30:$A$88,S2902)=0,"一覧にない費目",IF(O2902&gt;0,"直した",IF(S2902="未分類","未分類","OK")))))))</f>
        <v/>
      </c>
    </row>
    <row r="2903">
      <c r="A2903" s="40" t="n"/>
      <c r="B2903" s="34" t="n"/>
      <c r="C2903" s="35" t="n"/>
      <c r="D2903" s="36" t="n"/>
      <c r="E2903" s="35" t="n"/>
      <c r="F2903" s="35" t="n"/>
      <c r="G2903" s="35" t="n"/>
      <c r="H2903" s="35" t="n"/>
      <c r="I2903" s="40" t="n"/>
      <c r="J2903" s="35" t="n"/>
      <c r="L2903" s="39">
        <f>IF(B2903="","",IFERROR(YEAR(B2903)*0+D2903*0+1,0))</f>
        <v/>
      </c>
      <c r="M2903" s="55">
        <f>IF(L2903&lt;&gt;1,"",IF(O2903&gt;0,IF(INDEX('分け方の表'!$O$4:$O$53,O2903)&lt;&gt;"",DATE(YEAR(INDEX('分け方の表'!$O$4:$O$53,O2903)),MONTH(INDEX('分け方の表'!$O$4:$O$53,O2903)),1),DATE(YEAR(B2903),MONTH(B2903),1)),DATE(YEAR(B2903),MONTH(B2903),1)))</f>
        <v/>
      </c>
      <c r="N2903" s="39">
        <f>IF(L2903&lt;&gt;1,"",IF(J2903="",0,IF(COUNTIFS($J$4:J2903,J2903)&gt;1,1,0)))</f>
        <v/>
      </c>
      <c r="O2903" s="39">
        <f>IF(L2903&lt;&gt;1,"",IF(J2903="",0,IFERROR(MATCH(J2903,'分け方の表'!$M$4:$M$53,0),0)))</f>
        <v/>
      </c>
      <c r="P2903" s="39">
        <f>IF(L2903&lt;&gt;1,"",IF(SUMPRODUCT((COUNTIFS(C2903,"*"&amp;'分け方の表'!$F$4:$F$23&amp;"*")&gt;0)*('分け方の表'!$F$4:$F$23&lt;&gt;"")*'分け方の表'!$I$4:$I$23)=0,99,1+COUNTIFS('分け方の表'!$I$4:$I$23,"&gt;"&amp;SUMPRODUCT((COUNTIFS(C2903,"*"&amp;'分け方の表'!$F$4:$F$23&amp;"*")&gt;0)*('分け方の表'!$F$4:$F$23&lt;&gt;"")*'分け方の表'!$I$4:$I$23))))</f>
        <v/>
      </c>
      <c r="Q2903" s="39">
        <f>IF(L2903&lt;&gt;1,"",IF(P2903&gt;=99,"",INDEX('分け方の表'!$G$4:$G$23,P2903)&amp;""))</f>
        <v/>
      </c>
      <c r="R2903" s="39">
        <f>IF(L2903&lt;&gt;1,"",IF((F2903="収入")*(G2903="給与")*(E2903&lt;&gt;"")*(COUNTIFS('分け方の表'!$J$4:$J$13,E2903)&gt;0),INDEX('分け方の表'!$K$4:$K$13,MATCH(E2903,'分け方の表'!$J$4:$J$13,0))&amp;"",IFERROR(INDEX('分け方の表'!$C$4:$C$103,MATCH(F2903&amp;"|"&amp;G2903,'分け方の表'!$D$4:$D$103,0))&amp;"",IFERROR(INDEX('分け方の表'!$C$4:$C$103,MATCH(F2903&amp;"|（ほか全部）",'分け方の表'!$D$4:$D$103,0))&amp;"","未分類"))))</f>
        <v/>
      </c>
      <c r="S2903" s="39">
        <f>IF(L2903&lt;&gt;1,"",IF(N2903=1,"",IF(IF(O2903&gt;0,INDEX('分け方の表'!$N$4:$N$53,O2903)&amp;"","")&lt;&gt;"",IF(INDEX('分け方の表'!$N$4:$N$53,O2903)="（数えない）","",INDEX('分け方の表'!$N$4:$N$53,O2903)&amp;""),IF(I2903&amp;""="1",IF((Q2903&lt;&gt;"")*(D2903&lt;0)*(IFERROR(INDEX('入力'!$E$30:$E$88,MATCH(Q2903,'入力'!$A$30:$A$88,0)),"")="貯める・増やす"),Q2903,""),IF(A2903&amp;""="0","",IF(Q2903&lt;&gt;"",Q2903,R2903))))))</f>
        <v/>
      </c>
      <c r="T2903" s="56">
        <f>IF(S2903="","",IF(IFERROR(INDEX('入力'!$E$30:$E$88,MATCH(S2903,'入力'!$A$30:$A$88,0)),"")="入るお金",D2903,-D2903))</f>
        <v/>
      </c>
      <c r="U2903" s="39">
        <f>IF(L2903="","",IF(L2903&lt;&gt;1,"見出しなど",IF(N2903=1,"重なり",IF(S2903="",IF(O2903&gt;0,"数えない（直した）",IF(I2903&amp;""="1","振替",IF(A2903&amp;""="0","計算対象外","数えない"))),IF(COUNTIFS('入力'!$A$30:$A$88,S2903)=0,"一覧にない費目",IF(O2903&gt;0,"直した",IF(S2903="未分類","未分類","OK")))))))</f>
        <v/>
      </c>
    </row>
    <row r="2904">
      <c r="A2904" s="40" t="n"/>
      <c r="B2904" s="34" t="n"/>
      <c r="C2904" s="35" t="n"/>
      <c r="D2904" s="36" t="n"/>
      <c r="E2904" s="35" t="n"/>
      <c r="F2904" s="35" t="n"/>
      <c r="G2904" s="35" t="n"/>
      <c r="H2904" s="35" t="n"/>
      <c r="I2904" s="40" t="n"/>
      <c r="J2904" s="35" t="n"/>
      <c r="L2904" s="39">
        <f>IF(B2904="","",IFERROR(YEAR(B2904)*0+D2904*0+1,0))</f>
        <v/>
      </c>
      <c r="M2904" s="55">
        <f>IF(L2904&lt;&gt;1,"",IF(O2904&gt;0,IF(INDEX('分け方の表'!$O$4:$O$53,O2904)&lt;&gt;"",DATE(YEAR(INDEX('分け方の表'!$O$4:$O$53,O2904)),MONTH(INDEX('分け方の表'!$O$4:$O$53,O2904)),1),DATE(YEAR(B2904),MONTH(B2904),1)),DATE(YEAR(B2904),MONTH(B2904),1)))</f>
        <v/>
      </c>
      <c r="N2904" s="39">
        <f>IF(L2904&lt;&gt;1,"",IF(J2904="",0,IF(COUNTIFS($J$4:J2904,J2904)&gt;1,1,0)))</f>
        <v/>
      </c>
      <c r="O2904" s="39">
        <f>IF(L2904&lt;&gt;1,"",IF(J2904="",0,IFERROR(MATCH(J2904,'分け方の表'!$M$4:$M$53,0),0)))</f>
        <v/>
      </c>
      <c r="P2904" s="39">
        <f>IF(L2904&lt;&gt;1,"",IF(SUMPRODUCT((COUNTIFS(C2904,"*"&amp;'分け方の表'!$F$4:$F$23&amp;"*")&gt;0)*('分け方の表'!$F$4:$F$23&lt;&gt;"")*'分け方の表'!$I$4:$I$23)=0,99,1+COUNTIFS('分け方の表'!$I$4:$I$23,"&gt;"&amp;SUMPRODUCT((COUNTIFS(C2904,"*"&amp;'分け方の表'!$F$4:$F$23&amp;"*")&gt;0)*('分け方の表'!$F$4:$F$23&lt;&gt;"")*'分け方の表'!$I$4:$I$23))))</f>
        <v/>
      </c>
      <c r="Q2904" s="39">
        <f>IF(L2904&lt;&gt;1,"",IF(P2904&gt;=99,"",INDEX('分け方の表'!$G$4:$G$23,P2904)&amp;""))</f>
        <v/>
      </c>
      <c r="R2904" s="39">
        <f>IF(L2904&lt;&gt;1,"",IF((F2904="収入")*(G2904="給与")*(E2904&lt;&gt;"")*(COUNTIFS('分け方の表'!$J$4:$J$13,E2904)&gt;0),INDEX('分け方の表'!$K$4:$K$13,MATCH(E2904,'分け方の表'!$J$4:$J$13,0))&amp;"",IFERROR(INDEX('分け方の表'!$C$4:$C$103,MATCH(F2904&amp;"|"&amp;G2904,'分け方の表'!$D$4:$D$103,0))&amp;"",IFERROR(INDEX('分け方の表'!$C$4:$C$103,MATCH(F2904&amp;"|（ほか全部）",'分け方の表'!$D$4:$D$103,0))&amp;"","未分類"))))</f>
        <v/>
      </c>
      <c r="S2904" s="39">
        <f>IF(L2904&lt;&gt;1,"",IF(N2904=1,"",IF(IF(O2904&gt;0,INDEX('分け方の表'!$N$4:$N$53,O2904)&amp;"","")&lt;&gt;"",IF(INDEX('分け方の表'!$N$4:$N$53,O2904)="（数えない）","",INDEX('分け方の表'!$N$4:$N$53,O2904)&amp;""),IF(I2904&amp;""="1",IF((Q2904&lt;&gt;"")*(D2904&lt;0)*(IFERROR(INDEX('入力'!$E$30:$E$88,MATCH(Q2904,'入力'!$A$30:$A$88,0)),"")="貯める・増やす"),Q2904,""),IF(A2904&amp;""="0","",IF(Q2904&lt;&gt;"",Q2904,R2904))))))</f>
        <v/>
      </c>
      <c r="T2904" s="56">
        <f>IF(S2904="","",IF(IFERROR(INDEX('入力'!$E$30:$E$88,MATCH(S2904,'入力'!$A$30:$A$88,0)),"")="入るお金",D2904,-D2904))</f>
        <v/>
      </c>
      <c r="U2904" s="39">
        <f>IF(L2904="","",IF(L2904&lt;&gt;1,"見出しなど",IF(N2904=1,"重なり",IF(S2904="",IF(O2904&gt;0,"数えない（直した）",IF(I2904&amp;""="1","振替",IF(A2904&amp;""="0","計算対象外","数えない"))),IF(COUNTIFS('入力'!$A$30:$A$88,S2904)=0,"一覧にない費目",IF(O2904&gt;0,"直した",IF(S2904="未分類","未分類","OK")))))))</f>
        <v/>
      </c>
    </row>
    <row r="2905">
      <c r="A2905" s="40" t="n"/>
      <c r="B2905" s="34" t="n"/>
      <c r="C2905" s="35" t="n"/>
      <c r="D2905" s="36" t="n"/>
      <c r="E2905" s="35" t="n"/>
      <c r="F2905" s="35" t="n"/>
      <c r="G2905" s="35" t="n"/>
      <c r="H2905" s="35" t="n"/>
      <c r="I2905" s="40" t="n"/>
      <c r="J2905" s="35" t="n"/>
      <c r="L2905" s="39">
        <f>IF(B2905="","",IFERROR(YEAR(B2905)*0+D2905*0+1,0))</f>
        <v/>
      </c>
      <c r="M2905" s="55">
        <f>IF(L2905&lt;&gt;1,"",IF(O2905&gt;0,IF(INDEX('分け方の表'!$O$4:$O$53,O2905)&lt;&gt;"",DATE(YEAR(INDEX('分け方の表'!$O$4:$O$53,O2905)),MONTH(INDEX('分け方の表'!$O$4:$O$53,O2905)),1),DATE(YEAR(B2905),MONTH(B2905),1)),DATE(YEAR(B2905),MONTH(B2905),1)))</f>
        <v/>
      </c>
      <c r="N2905" s="39">
        <f>IF(L2905&lt;&gt;1,"",IF(J2905="",0,IF(COUNTIFS($J$4:J2905,J2905)&gt;1,1,0)))</f>
        <v/>
      </c>
      <c r="O2905" s="39">
        <f>IF(L2905&lt;&gt;1,"",IF(J2905="",0,IFERROR(MATCH(J2905,'分け方の表'!$M$4:$M$53,0),0)))</f>
        <v/>
      </c>
      <c r="P2905" s="39">
        <f>IF(L2905&lt;&gt;1,"",IF(SUMPRODUCT((COUNTIFS(C2905,"*"&amp;'分け方の表'!$F$4:$F$23&amp;"*")&gt;0)*('分け方の表'!$F$4:$F$23&lt;&gt;"")*'分け方の表'!$I$4:$I$23)=0,99,1+COUNTIFS('分け方の表'!$I$4:$I$23,"&gt;"&amp;SUMPRODUCT((COUNTIFS(C2905,"*"&amp;'分け方の表'!$F$4:$F$23&amp;"*")&gt;0)*('分け方の表'!$F$4:$F$23&lt;&gt;"")*'分け方の表'!$I$4:$I$23))))</f>
        <v/>
      </c>
      <c r="Q2905" s="39">
        <f>IF(L2905&lt;&gt;1,"",IF(P2905&gt;=99,"",INDEX('分け方の表'!$G$4:$G$23,P2905)&amp;""))</f>
        <v/>
      </c>
      <c r="R2905" s="39">
        <f>IF(L2905&lt;&gt;1,"",IF((F2905="収入")*(G2905="給与")*(E2905&lt;&gt;"")*(COUNTIFS('分け方の表'!$J$4:$J$13,E2905)&gt;0),INDEX('分け方の表'!$K$4:$K$13,MATCH(E2905,'分け方の表'!$J$4:$J$13,0))&amp;"",IFERROR(INDEX('分け方の表'!$C$4:$C$103,MATCH(F2905&amp;"|"&amp;G2905,'分け方の表'!$D$4:$D$103,0))&amp;"",IFERROR(INDEX('分け方の表'!$C$4:$C$103,MATCH(F2905&amp;"|（ほか全部）",'分け方の表'!$D$4:$D$103,0))&amp;"","未分類"))))</f>
        <v/>
      </c>
      <c r="S2905" s="39">
        <f>IF(L2905&lt;&gt;1,"",IF(N2905=1,"",IF(IF(O2905&gt;0,INDEX('分け方の表'!$N$4:$N$53,O2905)&amp;"","")&lt;&gt;"",IF(INDEX('分け方の表'!$N$4:$N$53,O2905)="（数えない）","",INDEX('分け方の表'!$N$4:$N$53,O2905)&amp;""),IF(I2905&amp;""="1",IF((Q2905&lt;&gt;"")*(D2905&lt;0)*(IFERROR(INDEX('入力'!$E$30:$E$88,MATCH(Q2905,'入力'!$A$30:$A$88,0)),"")="貯める・増やす"),Q2905,""),IF(A2905&amp;""="0","",IF(Q2905&lt;&gt;"",Q2905,R2905))))))</f>
        <v/>
      </c>
      <c r="T2905" s="56">
        <f>IF(S2905="","",IF(IFERROR(INDEX('入力'!$E$30:$E$88,MATCH(S2905,'入力'!$A$30:$A$88,0)),"")="入るお金",D2905,-D2905))</f>
        <v/>
      </c>
      <c r="U2905" s="39">
        <f>IF(L2905="","",IF(L2905&lt;&gt;1,"見出しなど",IF(N2905=1,"重なり",IF(S2905="",IF(O2905&gt;0,"数えない（直した）",IF(I2905&amp;""="1","振替",IF(A2905&amp;""="0","計算対象外","数えない"))),IF(COUNTIFS('入力'!$A$30:$A$88,S2905)=0,"一覧にない費目",IF(O2905&gt;0,"直した",IF(S2905="未分類","未分類","OK")))))))</f>
        <v/>
      </c>
    </row>
    <row r="2906">
      <c r="A2906" s="40" t="n"/>
      <c r="B2906" s="34" t="n"/>
      <c r="C2906" s="35" t="n"/>
      <c r="D2906" s="36" t="n"/>
      <c r="E2906" s="35" t="n"/>
      <c r="F2906" s="35" t="n"/>
      <c r="G2906" s="35" t="n"/>
      <c r="H2906" s="35" t="n"/>
      <c r="I2906" s="40" t="n"/>
      <c r="J2906" s="35" t="n"/>
      <c r="L2906" s="39">
        <f>IF(B2906="","",IFERROR(YEAR(B2906)*0+D2906*0+1,0))</f>
        <v/>
      </c>
      <c r="M2906" s="55">
        <f>IF(L2906&lt;&gt;1,"",IF(O2906&gt;0,IF(INDEX('分け方の表'!$O$4:$O$53,O2906)&lt;&gt;"",DATE(YEAR(INDEX('分け方の表'!$O$4:$O$53,O2906)),MONTH(INDEX('分け方の表'!$O$4:$O$53,O2906)),1),DATE(YEAR(B2906),MONTH(B2906),1)),DATE(YEAR(B2906),MONTH(B2906),1)))</f>
        <v/>
      </c>
      <c r="N2906" s="39">
        <f>IF(L2906&lt;&gt;1,"",IF(J2906="",0,IF(COUNTIFS($J$4:J2906,J2906)&gt;1,1,0)))</f>
        <v/>
      </c>
      <c r="O2906" s="39">
        <f>IF(L2906&lt;&gt;1,"",IF(J2906="",0,IFERROR(MATCH(J2906,'分け方の表'!$M$4:$M$53,0),0)))</f>
        <v/>
      </c>
      <c r="P2906" s="39">
        <f>IF(L2906&lt;&gt;1,"",IF(SUMPRODUCT((COUNTIFS(C2906,"*"&amp;'分け方の表'!$F$4:$F$23&amp;"*")&gt;0)*('分け方の表'!$F$4:$F$23&lt;&gt;"")*'分け方の表'!$I$4:$I$23)=0,99,1+COUNTIFS('分け方の表'!$I$4:$I$23,"&gt;"&amp;SUMPRODUCT((COUNTIFS(C2906,"*"&amp;'分け方の表'!$F$4:$F$23&amp;"*")&gt;0)*('分け方の表'!$F$4:$F$23&lt;&gt;"")*'分け方の表'!$I$4:$I$23))))</f>
        <v/>
      </c>
      <c r="Q2906" s="39">
        <f>IF(L2906&lt;&gt;1,"",IF(P2906&gt;=99,"",INDEX('分け方の表'!$G$4:$G$23,P2906)&amp;""))</f>
        <v/>
      </c>
      <c r="R2906" s="39">
        <f>IF(L2906&lt;&gt;1,"",IF((F2906="収入")*(G2906="給与")*(E2906&lt;&gt;"")*(COUNTIFS('分け方の表'!$J$4:$J$13,E2906)&gt;0),INDEX('分け方の表'!$K$4:$K$13,MATCH(E2906,'分け方の表'!$J$4:$J$13,0))&amp;"",IFERROR(INDEX('分け方の表'!$C$4:$C$103,MATCH(F2906&amp;"|"&amp;G2906,'分け方の表'!$D$4:$D$103,0))&amp;"",IFERROR(INDEX('分け方の表'!$C$4:$C$103,MATCH(F2906&amp;"|（ほか全部）",'分け方の表'!$D$4:$D$103,0))&amp;"","未分類"))))</f>
        <v/>
      </c>
      <c r="S2906" s="39">
        <f>IF(L2906&lt;&gt;1,"",IF(N2906=1,"",IF(IF(O2906&gt;0,INDEX('分け方の表'!$N$4:$N$53,O2906)&amp;"","")&lt;&gt;"",IF(INDEX('分け方の表'!$N$4:$N$53,O2906)="（数えない）","",INDEX('分け方の表'!$N$4:$N$53,O2906)&amp;""),IF(I2906&amp;""="1",IF((Q2906&lt;&gt;"")*(D2906&lt;0)*(IFERROR(INDEX('入力'!$E$30:$E$88,MATCH(Q2906,'入力'!$A$30:$A$88,0)),"")="貯める・増やす"),Q2906,""),IF(A2906&amp;""="0","",IF(Q2906&lt;&gt;"",Q2906,R2906))))))</f>
        <v/>
      </c>
      <c r="T2906" s="56">
        <f>IF(S2906="","",IF(IFERROR(INDEX('入力'!$E$30:$E$88,MATCH(S2906,'入力'!$A$30:$A$88,0)),"")="入るお金",D2906,-D2906))</f>
        <v/>
      </c>
      <c r="U2906" s="39">
        <f>IF(L2906="","",IF(L2906&lt;&gt;1,"見出しなど",IF(N2906=1,"重なり",IF(S2906="",IF(O2906&gt;0,"数えない（直した）",IF(I2906&amp;""="1","振替",IF(A2906&amp;""="0","計算対象外","数えない"))),IF(COUNTIFS('入力'!$A$30:$A$88,S2906)=0,"一覧にない費目",IF(O2906&gt;0,"直した",IF(S2906="未分類","未分類","OK")))))))</f>
        <v/>
      </c>
    </row>
    <row r="2907">
      <c r="A2907" s="40" t="n"/>
      <c r="B2907" s="34" t="n"/>
      <c r="C2907" s="35" t="n"/>
      <c r="D2907" s="36" t="n"/>
      <c r="E2907" s="35" t="n"/>
      <c r="F2907" s="35" t="n"/>
      <c r="G2907" s="35" t="n"/>
      <c r="H2907" s="35" t="n"/>
      <c r="I2907" s="40" t="n"/>
      <c r="J2907" s="35" t="n"/>
      <c r="L2907" s="39">
        <f>IF(B2907="","",IFERROR(YEAR(B2907)*0+D2907*0+1,0))</f>
        <v/>
      </c>
      <c r="M2907" s="55">
        <f>IF(L2907&lt;&gt;1,"",IF(O2907&gt;0,IF(INDEX('分け方の表'!$O$4:$O$53,O2907)&lt;&gt;"",DATE(YEAR(INDEX('分け方の表'!$O$4:$O$53,O2907)),MONTH(INDEX('分け方の表'!$O$4:$O$53,O2907)),1),DATE(YEAR(B2907),MONTH(B2907),1)),DATE(YEAR(B2907),MONTH(B2907),1)))</f>
        <v/>
      </c>
      <c r="N2907" s="39">
        <f>IF(L2907&lt;&gt;1,"",IF(J2907="",0,IF(COUNTIFS($J$4:J2907,J2907)&gt;1,1,0)))</f>
        <v/>
      </c>
      <c r="O2907" s="39">
        <f>IF(L2907&lt;&gt;1,"",IF(J2907="",0,IFERROR(MATCH(J2907,'分け方の表'!$M$4:$M$53,0),0)))</f>
        <v/>
      </c>
      <c r="P2907" s="39">
        <f>IF(L2907&lt;&gt;1,"",IF(SUMPRODUCT((COUNTIFS(C2907,"*"&amp;'分け方の表'!$F$4:$F$23&amp;"*")&gt;0)*('分け方の表'!$F$4:$F$23&lt;&gt;"")*'分け方の表'!$I$4:$I$23)=0,99,1+COUNTIFS('分け方の表'!$I$4:$I$23,"&gt;"&amp;SUMPRODUCT((COUNTIFS(C2907,"*"&amp;'分け方の表'!$F$4:$F$23&amp;"*")&gt;0)*('分け方の表'!$F$4:$F$23&lt;&gt;"")*'分け方の表'!$I$4:$I$23))))</f>
        <v/>
      </c>
      <c r="Q2907" s="39">
        <f>IF(L2907&lt;&gt;1,"",IF(P2907&gt;=99,"",INDEX('分け方の表'!$G$4:$G$23,P2907)&amp;""))</f>
        <v/>
      </c>
      <c r="R2907" s="39">
        <f>IF(L2907&lt;&gt;1,"",IF((F2907="収入")*(G2907="給与")*(E2907&lt;&gt;"")*(COUNTIFS('分け方の表'!$J$4:$J$13,E2907)&gt;0),INDEX('分け方の表'!$K$4:$K$13,MATCH(E2907,'分け方の表'!$J$4:$J$13,0))&amp;"",IFERROR(INDEX('分け方の表'!$C$4:$C$103,MATCH(F2907&amp;"|"&amp;G2907,'分け方の表'!$D$4:$D$103,0))&amp;"",IFERROR(INDEX('分け方の表'!$C$4:$C$103,MATCH(F2907&amp;"|（ほか全部）",'分け方の表'!$D$4:$D$103,0))&amp;"","未分類"))))</f>
        <v/>
      </c>
      <c r="S2907" s="39">
        <f>IF(L2907&lt;&gt;1,"",IF(N2907=1,"",IF(IF(O2907&gt;0,INDEX('分け方の表'!$N$4:$N$53,O2907)&amp;"","")&lt;&gt;"",IF(INDEX('分け方の表'!$N$4:$N$53,O2907)="（数えない）","",INDEX('分け方の表'!$N$4:$N$53,O2907)&amp;""),IF(I2907&amp;""="1",IF((Q2907&lt;&gt;"")*(D2907&lt;0)*(IFERROR(INDEX('入力'!$E$30:$E$88,MATCH(Q2907,'入力'!$A$30:$A$88,0)),"")="貯める・増やす"),Q2907,""),IF(A2907&amp;""="0","",IF(Q2907&lt;&gt;"",Q2907,R2907))))))</f>
        <v/>
      </c>
      <c r="T2907" s="56">
        <f>IF(S2907="","",IF(IFERROR(INDEX('入力'!$E$30:$E$88,MATCH(S2907,'入力'!$A$30:$A$88,0)),"")="入るお金",D2907,-D2907))</f>
        <v/>
      </c>
      <c r="U2907" s="39">
        <f>IF(L2907="","",IF(L2907&lt;&gt;1,"見出しなど",IF(N2907=1,"重なり",IF(S2907="",IF(O2907&gt;0,"数えない（直した）",IF(I2907&amp;""="1","振替",IF(A2907&amp;""="0","計算対象外","数えない"))),IF(COUNTIFS('入力'!$A$30:$A$88,S2907)=0,"一覧にない費目",IF(O2907&gt;0,"直した",IF(S2907="未分類","未分類","OK")))))))</f>
        <v/>
      </c>
    </row>
    <row r="2908">
      <c r="A2908" s="40" t="n"/>
      <c r="B2908" s="34" t="n"/>
      <c r="C2908" s="35" t="n"/>
      <c r="D2908" s="36" t="n"/>
      <c r="E2908" s="35" t="n"/>
      <c r="F2908" s="35" t="n"/>
      <c r="G2908" s="35" t="n"/>
      <c r="H2908" s="35" t="n"/>
      <c r="I2908" s="40" t="n"/>
      <c r="J2908" s="35" t="n"/>
      <c r="L2908" s="39">
        <f>IF(B2908="","",IFERROR(YEAR(B2908)*0+D2908*0+1,0))</f>
        <v/>
      </c>
      <c r="M2908" s="55">
        <f>IF(L2908&lt;&gt;1,"",IF(O2908&gt;0,IF(INDEX('分け方の表'!$O$4:$O$53,O2908)&lt;&gt;"",DATE(YEAR(INDEX('分け方の表'!$O$4:$O$53,O2908)),MONTH(INDEX('分け方の表'!$O$4:$O$53,O2908)),1),DATE(YEAR(B2908),MONTH(B2908),1)),DATE(YEAR(B2908),MONTH(B2908),1)))</f>
        <v/>
      </c>
      <c r="N2908" s="39">
        <f>IF(L2908&lt;&gt;1,"",IF(J2908="",0,IF(COUNTIFS($J$4:J2908,J2908)&gt;1,1,0)))</f>
        <v/>
      </c>
      <c r="O2908" s="39">
        <f>IF(L2908&lt;&gt;1,"",IF(J2908="",0,IFERROR(MATCH(J2908,'分け方の表'!$M$4:$M$53,0),0)))</f>
        <v/>
      </c>
      <c r="P2908" s="39">
        <f>IF(L2908&lt;&gt;1,"",IF(SUMPRODUCT((COUNTIFS(C2908,"*"&amp;'分け方の表'!$F$4:$F$23&amp;"*")&gt;0)*('分け方の表'!$F$4:$F$23&lt;&gt;"")*'分け方の表'!$I$4:$I$23)=0,99,1+COUNTIFS('分け方の表'!$I$4:$I$23,"&gt;"&amp;SUMPRODUCT((COUNTIFS(C2908,"*"&amp;'分け方の表'!$F$4:$F$23&amp;"*")&gt;0)*('分け方の表'!$F$4:$F$23&lt;&gt;"")*'分け方の表'!$I$4:$I$23))))</f>
        <v/>
      </c>
      <c r="Q2908" s="39">
        <f>IF(L2908&lt;&gt;1,"",IF(P2908&gt;=99,"",INDEX('分け方の表'!$G$4:$G$23,P2908)&amp;""))</f>
        <v/>
      </c>
      <c r="R2908" s="39">
        <f>IF(L2908&lt;&gt;1,"",IF((F2908="収入")*(G2908="給与")*(E2908&lt;&gt;"")*(COUNTIFS('分け方の表'!$J$4:$J$13,E2908)&gt;0),INDEX('分け方の表'!$K$4:$K$13,MATCH(E2908,'分け方の表'!$J$4:$J$13,0))&amp;"",IFERROR(INDEX('分け方の表'!$C$4:$C$103,MATCH(F2908&amp;"|"&amp;G2908,'分け方の表'!$D$4:$D$103,0))&amp;"",IFERROR(INDEX('分け方の表'!$C$4:$C$103,MATCH(F2908&amp;"|（ほか全部）",'分け方の表'!$D$4:$D$103,0))&amp;"","未分類"))))</f>
        <v/>
      </c>
      <c r="S2908" s="39">
        <f>IF(L2908&lt;&gt;1,"",IF(N2908=1,"",IF(IF(O2908&gt;0,INDEX('分け方の表'!$N$4:$N$53,O2908)&amp;"","")&lt;&gt;"",IF(INDEX('分け方の表'!$N$4:$N$53,O2908)="（数えない）","",INDEX('分け方の表'!$N$4:$N$53,O2908)&amp;""),IF(I2908&amp;""="1",IF((Q2908&lt;&gt;"")*(D2908&lt;0)*(IFERROR(INDEX('入力'!$E$30:$E$88,MATCH(Q2908,'入力'!$A$30:$A$88,0)),"")="貯める・増やす"),Q2908,""),IF(A2908&amp;""="0","",IF(Q2908&lt;&gt;"",Q2908,R2908))))))</f>
        <v/>
      </c>
      <c r="T2908" s="56">
        <f>IF(S2908="","",IF(IFERROR(INDEX('入力'!$E$30:$E$88,MATCH(S2908,'入力'!$A$30:$A$88,0)),"")="入るお金",D2908,-D2908))</f>
        <v/>
      </c>
      <c r="U2908" s="39">
        <f>IF(L2908="","",IF(L2908&lt;&gt;1,"見出しなど",IF(N2908=1,"重なり",IF(S2908="",IF(O2908&gt;0,"数えない（直した）",IF(I2908&amp;""="1","振替",IF(A2908&amp;""="0","計算対象外","数えない"))),IF(COUNTIFS('入力'!$A$30:$A$88,S2908)=0,"一覧にない費目",IF(O2908&gt;0,"直した",IF(S2908="未分類","未分類","OK")))))))</f>
        <v/>
      </c>
    </row>
    <row r="2909">
      <c r="A2909" s="40" t="n"/>
      <c r="B2909" s="34" t="n"/>
      <c r="C2909" s="35" t="n"/>
      <c r="D2909" s="36" t="n"/>
      <c r="E2909" s="35" t="n"/>
      <c r="F2909" s="35" t="n"/>
      <c r="G2909" s="35" t="n"/>
      <c r="H2909" s="35" t="n"/>
      <c r="I2909" s="40" t="n"/>
      <c r="J2909" s="35" t="n"/>
      <c r="L2909" s="39">
        <f>IF(B2909="","",IFERROR(YEAR(B2909)*0+D2909*0+1,0))</f>
        <v/>
      </c>
      <c r="M2909" s="55">
        <f>IF(L2909&lt;&gt;1,"",IF(O2909&gt;0,IF(INDEX('分け方の表'!$O$4:$O$53,O2909)&lt;&gt;"",DATE(YEAR(INDEX('分け方の表'!$O$4:$O$53,O2909)),MONTH(INDEX('分け方の表'!$O$4:$O$53,O2909)),1),DATE(YEAR(B2909),MONTH(B2909),1)),DATE(YEAR(B2909),MONTH(B2909),1)))</f>
        <v/>
      </c>
      <c r="N2909" s="39">
        <f>IF(L2909&lt;&gt;1,"",IF(J2909="",0,IF(COUNTIFS($J$4:J2909,J2909)&gt;1,1,0)))</f>
        <v/>
      </c>
      <c r="O2909" s="39">
        <f>IF(L2909&lt;&gt;1,"",IF(J2909="",0,IFERROR(MATCH(J2909,'分け方の表'!$M$4:$M$53,0),0)))</f>
        <v/>
      </c>
      <c r="P2909" s="39">
        <f>IF(L2909&lt;&gt;1,"",IF(SUMPRODUCT((COUNTIFS(C2909,"*"&amp;'分け方の表'!$F$4:$F$23&amp;"*")&gt;0)*('分け方の表'!$F$4:$F$23&lt;&gt;"")*'分け方の表'!$I$4:$I$23)=0,99,1+COUNTIFS('分け方の表'!$I$4:$I$23,"&gt;"&amp;SUMPRODUCT((COUNTIFS(C2909,"*"&amp;'分け方の表'!$F$4:$F$23&amp;"*")&gt;0)*('分け方の表'!$F$4:$F$23&lt;&gt;"")*'分け方の表'!$I$4:$I$23))))</f>
        <v/>
      </c>
      <c r="Q2909" s="39">
        <f>IF(L2909&lt;&gt;1,"",IF(P2909&gt;=99,"",INDEX('分け方の表'!$G$4:$G$23,P2909)&amp;""))</f>
        <v/>
      </c>
      <c r="R2909" s="39">
        <f>IF(L2909&lt;&gt;1,"",IF((F2909="収入")*(G2909="給与")*(E2909&lt;&gt;"")*(COUNTIFS('分け方の表'!$J$4:$J$13,E2909)&gt;0),INDEX('分け方の表'!$K$4:$K$13,MATCH(E2909,'分け方の表'!$J$4:$J$13,0))&amp;"",IFERROR(INDEX('分け方の表'!$C$4:$C$103,MATCH(F2909&amp;"|"&amp;G2909,'分け方の表'!$D$4:$D$103,0))&amp;"",IFERROR(INDEX('分け方の表'!$C$4:$C$103,MATCH(F2909&amp;"|（ほか全部）",'分け方の表'!$D$4:$D$103,0))&amp;"","未分類"))))</f>
        <v/>
      </c>
      <c r="S2909" s="39">
        <f>IF(L2909&lt;&gt;1,"",IF(N2909=1,"",IF(IF(O2909&gt;0,INDEX('分け方の表'!$N$4:$N$53,O2909)&amp;"","")&lt;&gt;"",IF(INDEX('分け方の表'!$N$4:$N$53,O2909)="（数えない）","",INDEX('分け方の表'!$N$4:$N$53,O2909)&amp;""),IF(I2909&amp;""="1",IF((Q2909&lt;&gt;"")*(D2909&lt;0)*(IFERROR(INDEX('入力'!$E$30:$E$88,MATCH(Q2909,'入力'!$A$30:$A$88,0)),"")="貯める・増やす"),Q2909,""),IF(A2909&amp;""="0","",IF(Q2909&lt;&gt;"",Q2909,R2909))))))</f>
        <v/>
      </c>
      <c r="T2909" s="56">
        <f>IF(S2909="","",IF(IFERROR(INDEX('入力'!$E$30:$E$88,MATCH(S2909,'入力'!$A$30:$A$88,0)),"")="入るお金",D2909,-D2909))</f>
        <v/>
      </c>
      <c r="U2909" s="39">
        <f>IF(L2909="","",IF(L2909&lt;&gt;1,"見出しなど",IF(N2909=1,"重なり",IF(S2909="",IF(O2909&gt;0,"数えない（直した）",IF(I2909&amp;""="1","振替",IF(A2909&amp;""="0","計算対象外","数えない"))),IF(COUNTIFS('入力'!$A$30:$A$88,S2909)=0,"一覧にない費目",IF(O2909&gt;0,"直した",IF(S2909="未分類","未分類","OK")))))))</f>
        <v/>
      </c>
    </row>
    <row r="2910">
      <c r="A2910" s="40" t="n"/>
      <c r="B2910" s="34" t="n"/>
      <c r="C2910" s="35" t="n"/>
      <c r="D2910" s="36" t="n"/>
      <c r="E2910" s="35" t="n"/>
      <c r="F2910" s="35" t="n"/>
      <c r="G2910" s="35" t="n"/>
      <c r="H2910" s="35" t="n"/>
      <c r="I2910" s="40" t="n"/>
      <c r="J2910" s="35" t="n"/>
      <c r="L2910" s="39">
        <f>IF(B2910="","",IFERROR(YEAR(B2910)*0+D2910*0+1,0))</f>
        <v/>
      </c>
      <c r="M2910" s="55">
        <f>IF(L2910&lt;&gt;1,"",IF(O2910&gt;0,IF(INDEX('分け方の表'!$O$4:$O$53,O2910)&lt;&gt;"",DATE(YEAR(INDEX('分け方の表'!$O$4:$O$53,O2910)),MONTH(INDEX('分け方の表'!$O$4:$O$53,O2910)),1),DATE(YEAR(B2910),MONTH(B2910),1)),DATE(YEAR(B2910),MONTH(B2910),1)))</f>
        <v/>
      </c>
      <c r="N2910" s="39">
        <f>IF(L2910&lt;&gt;1,"",IF(J2910="",0,IF(COUNTIFS($J$4:J2910,J2910)&gt;1,1,0)))</f>
        <v/>
      </c>
      <c r="O2910" s="39">
        <f>IF(L2910&lt;&gt;1,"",IF(J2910="",0,IFERROR(MATCH(J2910,'分け方の表'!$M$4:$M$53,0),0)))</f>
        <v/>
      </c>
      <c r="P2910" s="39">
        <f>IF(L2910&lt;&gt;1,"",IF(SUMPRODUCT((COUNTIFS(C2910,"*"&amp;'分け方の表'!$F$4:$F$23&amp;"*")&gt;0)*('分け方の表'!$F$4:$F$23&lt;&gt;"")*'分け方の表'!$I$4:$I$23)=0,99,1+COUNTIFS('分け方の表'!$I$4:$I$23,"&gt;"&amp;SUMPRODUCT((COUNTIFS(C2910,"*"&amp;'分け方の表'!$F$4:$F$23&amp;"*")&gt;0)*('分け方の表'!$F$4:$F$23&lt;&gt;"")*'分け方の表'!$I$4:$I$23))))</f>
        <v/>
      </c>
      <c r="Q2910" s="39">
        <f>IF(L2910&lt;&gt;1,"",IF(P2910&gt;=99,"",INDEX('分け方の表'!$G$4:$G$23,P2910)&amp;""))</f>
        <v/>
      </c>
      <c r="R2910" s="39">
        <f>IF(L2910&lt;&gt;1,"",IF((F2910="収入")*(G2910="給与")*(E2910&lt;&gt;"")*(COUNTIFS('分け方の表'!$J$4:$J$13,E2910)&gt;0),INDEX('分け方の表'!$K$4:$K$13,MATCH(E2910,'分け方の表'!$J$4:$J$13,0))&amp;"",IFERROR(INDEX('分け方の表'!$C$4:$C$103,MATCH(F2910&amp;"|"&amp;G2910,'分け方の表'!$D$4:$D$103,0))&amp;"",IFERROR(INDEX('分け方の表'!$C$4:$C$103,MATCH(F2910&amp;"|（ほか全部）",'分け方の表'!$D$4:$D$103,0))&amp;"","未分類"))))</f>
        <v/>
      </c>
      <c r="S2910" s="39">
        <f>IF(L2910&lt;&gt;1,"",IF(N2910=1,"",IF(IF(O2910&gt;0,INDEX('分け方の表'!$N$4:$N$53,O2910)&amp;"","")&lt;&gt;"",IF(INDEX('分け方の表'!$N$4:$N$53,O2910)="（数えない）","",INDEX('分け方の表'!$N$4:$N$53,O2910)&amp;""),IF(I2910&amp;""="1",IF((Q2910&lt;&gt;"")*(D2910&lt;0)*(IFERROR(INDEX('入力'!$E$30:$E$88,MATCH(Q2910,'入力'!$A$30:$A$88,0)),"")="貯める・増やす"),Q2910,""),IF(A2910&amp;""="0","",IF(Q2910&lt;&gt;"",Q2910,R2910))))))</f>
        <v/>
      </c>
      <c r="T2910" s="56">
        <f>IF(S2910="","",IF(IFERROR(INDEX('入力'!$E$30:$E$88,MATCH(S2910,'入力'!$A$30:$A$88,0)),"")="入るお金",D2910,-D2910))</f>
        <v/>
      </c>
      <c r="U2910" s="39">
        <f>IF(L2910="","",IF(L2910&lt;&gt;1,"見出しなど",IF(N2910=1,"重なり",IF(S2910="",IF(O2910&gt;0,"数えない（直した）",IF(I2910&amp;""="1","振替",IF(A2910&amp;""="0","計算対象外","数えない"))),IF(COUNTIFS('入力'!$A$30:$A$88,S2910)=0,"一覧にない費目",IF(O2910&gt;0,"直した",IF(S2910="未分類","未分類","OK")))))))</f>
        <v/>
      </c>
    </row>
    <row r="2911">
      <c r="A2911" s="40" t="n"/>
      <c r="B2911" s="34" t="n"/>
      <c r="C2911" s="35" t="n"/>
      <c r="D2911" s="36" t="n"/>
      <c r="E2911" s="35" t="n"/>
      <c r="F2911" s="35" t="n"/>
      <c r="G2911" s="35" t="n"/>
      <c r="H2911" s="35" t="n"/>
      <c r="I2911" s="40" t="n"/>
      <c r="J2911" s="35" t="n"/>
      <c r="L2911" s="39">
        <f>IF(B2911="","",IFERROR(YEAR(B2911)*0+D2911*0+1,0))</f>
        <v/>
      </c>
      <c r="M2911" s="55">
        <f>IF(L2911&lt;&gt;1,"",IF(O2911&gt;0,IF(INDEX('分け方の表'!$O$4:$O$53,O2911)&lt;&gt;"",DATE(YEAR(INDEX('分け方の表'!$O$4:$O$53,O2911)),MONTH(INDEX('分け方の表'!$O$4:$O$53,O2911)),1),DATE(YEAR(B2911),MONTH(B2911),1)),DATE(YEAR(B2911),MONTH(B2911),1)))</f>
        <v/>
      </c>
      <c r="N2911" s="39">
        <f>IF(L2911&lt;&gt;1,"",IF(J2911="",0,IF(COUNTIFS($J$4:J2911,J2911)&gt;1,1,0)))</f>
        <v/>
      </c>
      <c r="O2911" s="39">
        <f>IF(L2911&lt;&gt;1,"",IF(J2911="",0,IFERROR(MATCH(J2911,'分け方の表'!$M$4:$M$53,0),0)))</f>
        <v/>
      </c>
      <c r="P2911" s="39">
        <f>IF(L2911&lt;&gt;1,"",IF(SUMPRODUCT((COUNTIFS(C2911,"*"&amp;'分け方の表'!$F$4:$F$23&amp;"*")&gt;0)*('分け方の表'!$F$4:$F$23&lt;&gt;"")*'分け方の表'!$I$4:$I$23)=0,99,1+COUNTIFS('分け方の表'!$I$4:$I$23,"&gt;"&amp;SUMPRODUCT((COUNTIFS(C2911,"*"&amp;'分け方の表'!$F$4:$F$23&amp;"*")&gt;0)*('分け方の表'!$F$4:$F$23&lt;&gt;"")*'分け方の表'!$I$4:$I$23))))</f>
        <v/>
      </c>
      <c r="Q2911" s="39">
        <f>IF(L2911&lt;&gt;1,"",IF(P2911&gt;=99,"",INDEX('分け方の表'!$G$4:$G$23,P2911)&amp;""))</f>
        <v/>
      </c>
      <c r="R2911" s="39">
        <f>IF(L2911&lt;&gt;1,"",IF((F2911="収入")*(G2911="給与")*(E2911&lt;&gt;"")*(COUNTIFS('分け方の表'!$J$4:$J$13,E2911)&gt;0),INDEX('分け方の表'!$K$4:$K$13,MATCH(E2911,'分け方の表'!$J$4:$J$13,0))&amp;"",IFERROR(INDEX('分け方の表'!$C$4:$C$103,MATCH(F2911&amp;"|"&amp;G2911,'分け方の表'!$D$4:$D$103,0))&amp;"",IFERROR(INDEX('分け方の表'!$C$4:$C$103,MATCH(F2911&amp;"|（ほか全部）",'分け方の表'!$D$4:$D$103,0))&amp;"","未分類"))))</f>
        <v/>
      </c>
      <c r="S2911" s="39">
        <f>IF(L2911&lt;&gt;1,"",IF(N2911=1,"",IF(IF(O2911&gt;0,INDEX('分け方の表'!$N$4:$N$53,O2911)&amp;"","")&lt;&gt;"",IF(INDEX('分け方の表'!$N$4:$N$53,O2911)="（数えない）","",INDEX('分け方の表'!$N$4:$N$53,O2911)&amp;""),IF(I2911&amp;""="1",IF((Q2911&lt;&gt;"")*(D2911&lt;0)*(IFERROR(INDEX('入力'!$E$30:$E$88,MATCH(Q2911,'入力'!$A$30:$A$88,0)),"")="貯める・増やす"),Q2911,""),IF(A2911&amp;""="0","",IF(Q2911&lt;&gt;"",Q2911,R2911))))))</f>
        <v/>
      </c>
      <c r="T2911" s="56">
        <f>IF(S2911="","",IF(IFERROR(INDEX('入力'!$E$30:$E$88,MATCH(S2911,'入力'!$A$30:$A$88,0)),"")="入るお金",D2911,-D2911))</f>
        <v/>
      </c>
      <c r="U2911" s="39">
        <f>IF(L2911="","",IF(L2911&lt;&gt;1,"見出しなど",IF(N2911=1,"重なり",IF(S2911="",IF(O2911&gt;0,"数えない（直した）",IF(I2911&amp;""="1","振替",IF(A2911&amp;""="0","計算対象外","数えない"))),IF(COUNTIFS('入力'!$A$30:$A$88,S2911)=0,"一覧にない費目",IF(O2911&gt;0,"直した",IF(S2911="未分類","未分類","OK")))))))</f>
        <v/>
      </c>
    </row>
    <row r="2912">
      <c r="A2912" s="40" t="n"/>
      <c r="B2912" s="34" t="n"/>
      <c r="C2912" s="35" t="n"/>
      <c r="D2912" s="36" t="n"/>
      <c r="E2912" s="35" t="n"/>
      <c r="F2912" s="35" t="n"/>
      <c r="G2912" s="35" t="n"/>
      <c r="H2912" s="35" t="n"/>
      <c r="I2912" s="40" t="n"/>
      <c r="J2912" s="35" t="n"/>
      <c r="L2912" s="39">
        <f>IF(B2912="","",IFERROR(YEAR(B2912)*0+D2912*0+1,0))</f>
        <v/>
      </c>
      <c r="M2912" s="55">
        <f>IF(L2912&lt;&gt;1,"",IF(O2912&gt;0,IF(INDEX('分け方の表'!$O$4:$O$53,O2912)&lt;&gt;"",DATE(YEAR(INDEX('分け方の表'!$O$4:$O$53,O2912)),MONTH(INDEX('分け方の表'!$O$4:$O$53,O2912)),1),DATE(YEAR(B2912),MONTH(B2912),1)),DATE(YEAR(B2912),MONTH(B2912),1)))</f>
        <v/>
      </c>
      <c r="N2912" s="39">
        <f>IF(L2912&lt;&gt;1,"",IF(J2912="",0,IF(COUNTIFS($J$4:J2912,J2912)&gt;1,1,0)))</f>
        <v/>
      </c>
      <c r="O2912" s="39">
        <f>IF(L2912&lt;&gt;1,"",IF(J2912="",0,IFERROR(MATCH(J2912,'分け方の表'!$M$4:$M$53,0),0)))</f>
        <v/>
      </c>
      <c r="P2912" s="39">
        <f>IF(L2912&lt;&gt;1,"",IF(SUMPRODUCT((COUNTIFS(C2912,"*"&amp;'分け方の表'!$F$4:$F$23&amp;"*")&gt;0)*('分け方の表'!$F$4:$F$23&lt;&gt;"")*'分け方の表'!$I$4:$I$23)=0,99,1+COUNTIFS('分け方の表'!$I$4:$I$23,"&gt;"&amp;SUMPRODUCT((COUNTIFS(C2912,"*"&amp;'分け方の表'!$F$4:$F$23&amp;"*")&gt;0)*('分け方の表'!$F$4:$F$23&lt;&gt;"")*'分け方の表'!$I$4:$I$23))))</f>
        <v/>
      </c>
      <c r="Q2912" s="39">
        <f>IF(L2912&lt;&gt;1,"",IF(P2912&gt;=99,"",INDEX('分け方の表'!$G$4:$G$23,P2912)&amp;""))</f>
        <v/>
      </c>
      <c r="R2912" s="39">
        <f>IF(L2912&lt;&gt;1,"",IF((F2912="収入")*(G2912="給与")*(E2912&lt;&gt;"")*(COUNTIFS('分け方の表'!$J$4:$J$13,E2912)&gt;0),INDEX('分け方の表'!$K$4:$K$13,MATCH(E2912,'分け方の表'!$J$4:$J$13,0))&amp;"",IFERROR(INDEX('分け方の表'!$C$4:$C$103,MATCH(F2912&amp;"|"&amp;G2912,'分け方の表'!$D$4:$D$103,0))&amp;"",IFERROR(INDEX('分け方の表'!$C$4:$C$103,MATCH(F2912&amp;"|（ほか全部）",'分け方の表'!$D$4:$D$103,0))&amp;"","未分類"))))</f>
        <v/>
      </c>
      <c r="S2912" s="39">
        <f>IF(L2912&lt;&gt;1,"",IF(N2912=1,"",IF(IF(O2912&gt;0,INDEX('分け方の表'!$N$4:$N$53,O2912)&amp;"","")&lt;&gt;"",IF(INDEX('分け方の表'!$N$4:$N$53,O2912)="（数えない）","",INDEX('分け方の表'!$N$4:$N$53,O2912)&amp;""),IF(I2912&amp;""="1",IF((Q2912&lt;&gt;"")*(D2912&lt;0)*(IFERROR(INDEX('入力'!$E$30:$E$88,MATCH(Q2912,'入力'!$A$30:$A$88,0)),"")="貯める・増やす"),Q2912,""),IF(A2912&amp;""="0","",IF(Q2912&lt;&gt;"",Q2912,R2912))))))</f>
        <v/>
      </c>
      <c r="T2912" s="56">
        <f>IF(S2912="","",IF(IFERROR(INDEX('入力'!$E$30:$E$88,MATCH(S2912,'入力'!$A$30:$A$88,0)),"")="入るお金",D2912,-D2912))</f>
        <v/>
      </c>
      <c r="U2912" s="39">
        <f>IF(L2912="","",IF(L2912&lt;&gt;1,"見出しなど",IF(N2912=1,"重なり",IF(S2912="",IF(O2912&gt;0,"数えない（直した）",IF(I2912&amp;""="1","振替",IF(A2912&amp;""="0","計算対象外","数えない"))),IF(COUNTIFS('入力'!$A$30:$A$88,S2912)=0,"一覧にない費目",IF(O2912&gt;0,"直した",IF(S2912="未分類","未分類","OK")))))))</f>
        <v/>
      </c>
    </row>
    <row r="2913">
      <c r="A2913" s="40" t="n"/>
      <c r="B2913" s="34" t="n"/>
      <c r="C2913" s="35" t="n"/>
      <c r="D2913" s="36" t="n"/>
      <c r="E2913" s="35" t="n"/>
      <c r="F2913" s="35" t="n"/>
      <c r="G2913" s="35" t="n"/>
      <c r="H2913" s="35" t="n"/>
      <c r="I2913" s="40" t="n"/>
      <c r="J2913" s="35" t="n"/>
      <c r="L2913" s="39">
        <f>IF(B2913="","",IFERROR(YEAR(B2913)*0+D2913*0+1,0))</f>
        <v/>
      </c>
      <c r="M2913" s="55">
        <f>IF(L2913&lt;&gt;1,"",IF(O2913&gt;0,IF(INDEX('分け方の表'!$O$4:$O$53,O2913)&lt;&gt;"",DATE(YEAR(INDEX('分け方の表'!$O$4:$O$53,O2913)),MONTH(INDEX('分け方の表'!$O$4:$O$53,O2913)),1),DATE(YEAR(B2913),MONTH(B2913),1)),DATE(YEAR(B2913),MONTH(B2913),1)))</f>
        <v/>
      </c>
      <c r="N2913" s="39">
        <f>IF(L2913&lt;&gt;1,"",IF(J2913="",0,IF(COUNTIFS($J$4:J2913,J2913)&gt;1,1,0)))</f>
        <v/>
      </c>
      <c r="O2913" s="39">
        <f>IF(L2913&lt;&gt;1,"",IF(J2913="",0,IFERROR(MATCH(J2913,'分け方の表'!$M$4:$M$53,0),0)))</f>
        <v/>
      </c>
      <c r="P2913" s="39">
        <f>IF(L2913&lt;&gt;1,"",IF(SUMPRODUCT((COUNTIFS(C2913,"*"&amp;'分け方の表'!$F$4:$F$23&amp;"*")&gt;0)*('分け方の表'!$F$4:$F$23&lt;&gt;"")*'分け方の表'!$I$4:$I$23)=0,99,1+COUNTIFS('分け方の表'!$I$4:$I$23,"&gt;"&amp;SUMPRODUCT((COUNTIFS(C2913,"*"&amp;'分け方の表'!$F$4:$F$23&amp;"*")&gt;0)*('分け方の表'!$F$4:$F$23&lt;&gt;"")*'分け方の表'!$I$4:$I$23))))</f>
        <v/>
      </c>
      <c r="Q2913" s="39">
        <f>IF(L2913&lt;&gt;1,"",IF(P2913&gt;=99,"",INDEX('分け方の表'!$G$4:$G$23,P2913)&amp;""))</f>
        <v/>
      </c>
      <c r="R2913" s="39">
        <f>IF(L2913&lt;&gt;1,"",IF((F2913="収入")*(G2913="給与")*(E2913&lt;&gt;"")*(COUNTIFS('分け方の表'!$J$4:$J$13,E2913)&gt;0),INDEX('分け方の表'!$K$4:$K$13,MATCH(E2913,'分け方の表'!$J$4:$J$13,0))&amp;"",IFERROR(INDEX('分け方の表'!$C$4:$C$103,MATCH(F2913&amp;"|"&amp;G2913,'分け方の表'!$D$4:$D$103,0))&amp;"",IFERROR(INDEX('分け方の表'!$C$4:$C$103,MATCH(F2913&amp;"|（ほか全部）",'分け方の表'!$D$4:$D$103,0))&amp;"","未分類"))))</f>
        <v/>
      </c>
      <c r="S2913" s="39">
        <f>IF(L2913&lt;&gt;1,"",IF(N2913=1,"",IF(IF(O2913&gt;0,INDEX('分け方の表'!$N$4:$N$53,O2913)&amp;"","")&lt;&gt;"",IF(INDEX('分け方の表'!$N$4:$N$53,O2913)="（数えない）","",INDEX('分け方の表'!$N$4:$N$53,O2913)&amp;""),IF(I2913&amp;""="1",IF((Q2913&lt;&gt;"")*(D2913&lt;0)*(IFERROR(INDEX('入力'!$E$30:$E$88,MATCH(Q2913,'入力'!$A$30:$A$88,0)),"")="貯める・増やす"),Q2913,""),IF(A2913&amp;""="0","",IF(Q2913&lt;&gt;"",Q2913,R2913))))))</f>
        <v/>
      </c>
      <c r="T2913" s="56">
        <f>IF(S2913="","",IF(IFERROR(INDEX('入力'!$E$30:$E$88,MATCH(S2913,'入力'!$A$30:$A$88,0)),"")="入るお金",D2913,-D2913))</f>
        <v/>
      </c>
      <c r="U2913" s="39">
        <f>IF(L2913="","",IF(L2913&lt;&gt;1,"見出しなど",IF(N2913=1,"重なり",IF(S2913="",IF(O2913&gt;0,"数えない（直した）",IF(I2913&amp;""="1","振替",IF(A2913&amp;""="0","計算対象外","数えない"))),IF(COUNTIFS('入力'!$A$30:$A$88,S2913)=0,"一覧にない費目",IF(O2913&gt;0,"直した",IF(S2913="未分類","未分類","OK")))))))</f>
        <v/>
      </c>
    </row>
    <row r="2914">
      <c r="A2914" s="40" t="n"/>
      <c r="B2914" s="34" t="n"/>
      <c r="C2914" s="35" t="n"/>
      <c r="D2914" s="36" t="n"/>
      <c r="E2914" s="35" t="n"/>
      <c r="F2914" s="35" t="n"/>
      <c r="G2914" s="35" t="n"/>
      <c r="H2914" s="35" t="n"/>
      <c r="I2914" s="40" t="n"/>
      <c r="J2914" s="35" t="n"/>
      <c r="L2914" s="39">
        <f>IF(B2914="","",IFERROR(YEAR(B2914)*0+D2914*0+1,0))</f>
        <v/>
      </c>
      <c r="M2914" s="55">
        <f>IF(L2914&lt;&gt;1,"",IF(O2914&gt;0,IF(INDEX('分け方の表'!$O$4:$O$53,O2914)&lt;&gt;"",DATE(YEAR(INDEX('分け方の表'!$O$4:$O$53,O2914)),MONTH(INDEX('分け方の表'!$O$4:$O$53,O2914)),1),DATE(YEAR(B2914),MONTH(B2914),1)),DATE(YEAR(B2914),MONTH(B2914),1)))</f>
        <v/>
      </c>
      <c r="N2914" s="39">
        <f>IF(L2914&lt;&gt;1,"",IF(J2914="",0,IF(COUNTIFS($J$4:J2914,J2914)&gt;1,1,0)))</f>
        <v/>
      </c>
      <c r="O2914" s="39">
        <f>IF(L2914&lt;&gt;1,"",IF(J2914="",0,IFERROR(MATCH(J2914,'分け方の表'!$M$4:$M$53,0),0)))</f>
        <v/>
      </c>
      <c r="P2914" s="39">
        <f>IF(L2914&lt;&gt;1,"",IF(SUMPRODUCT((COUNTIFS(C2914,"*"&amp;'分け方の表'!$F$4:$F$23&amp;"*")&gt;0)*('分け方の表'!$F$4:$F$23&lt;&gt;"")*'分け方の表'!$I$4:$I$23)=0,99,1+COUNTIFS('分け方の表'!$I$4:$I$23,"&gt;"&amp;SUMPRODUCT((COUNTIFS(C2914,"*"&amp;'分け方の表'!$F$4:$F$23&amp;"*")&gt;0)*('分け方の表'!$F$4:$F$23&lt;&gt;"")*'分け方の表'!$I$4:$I$23))))</f>
        <v/>
      </c>
      <c r="Q2914" s="39">
        <f>IF(L2914&lt;&gt;1,"",IF(P2914&gt;=99,"",INDEX('分け方の表'!$G$4:$G$23,P2914)&amp;""))</f>
        <v/>
      </c>
      <c r="R2914" s="39">
        <f>IF(L2914&lt;&gt;1,"",IF((F2914="収入")*(G2914="給与")*(E2914&lt;&gt;"")*(COUNTIFS('分け方の表'!$J$4:$J$13,E2914)&gt;0),INDEX('分け方の表'!$K$4:$K$13,MATCH(E2914,'分け方の表'!$J$4:$J$13,0))&amp;"",IFERROR(INDEX('分け方の表'!$C$4:$C$103,MATCH(F2914&amp;"|"&amp;G2914,'分け方の表'!$D$4:$D$103,0))&amp;"",IFERROR(INDEX('分け方の表'!$C$4:$C$103,MATCH(F2914&amp;"|（ほか全部）",'分け方の表'!$D$4:$D$103,0))&amp;"","未分類"))))</f>
        <v/>
      </c>
      <c r="S2914" s="39">
        <f>IF(L2914&lt;&gt;1,"",IF(N2914=1,"",IF(IF(O2914&gt;0,INDEX('分け方の表'!$N$4:$N$53,O2914)&amp;"","")&lt;&gt;"",IF(INDEX('分け方の表'!$N$4:$N$53,O2914)="（数えない）","",INDEX('分け方の表'!$N$4:$N$53,O2914)&amp;""),IF(I2914&amp;""="1",IF((Q2914&lt;&gt;"")*(D2914&lt;0)*(IFERROR(INDEX('入力'!$E$30:$E$88,MATCH(Q2914,'入力'!$A$30:$A$88,0)),"")="貯める・増やす"),Q2914,""),IF(A2914&amp;""="0","",IF(Q2914&lt;&gt;"",Q2914,R2914))))))</f>
        <v/>
      </c>
      <c r="T2914" s="56">
        <f>IF(S2914="","",IF(IFERROR(INDEX('入力'!$E$30:$E$88,MATCH(S2914,'入力'!$A$30:$A$88,0)),"")="入るお金",D2914,-D2914))</f>
        <v/>
      </c>
      <c r="U2914" s="39">
        <f>IF(L2914="","",IF(L2914&lt;&gt;1,"見出しなど",IF(N2914=1,"重なり",IF(S2914="",IF(O2914&gt;0,"数えない（直した）",IF(I2914&amp;""="1","振替",IF(A2914&amp;""="0","計算対象外","数えない"))),IF(COUNTIFS('入力'!$A$30:$A$88,S2914)=0,"一覧にない費目",IF(O2914&gt;0,"直した",IF(S2914="未分類","未分類","OK")))))))</f>
        <v/>
      </c>
    </row>
    <row r="2915">
      <c r="A2915" s="40" t="n"/>
      <c r="B2915" s="34" t="n"/>
      <c r="C2915" s="35" t="n"/>
      <c r="D2915" s="36" t="n"/>
      <c r="E2915" s="35" t="n"/>
      <c r="F2915" s="35" t="n"/>
      <c r="G2915" s="35" t="n"/>
      <c r="H2915" s="35" t="n"/>
      <c r="I2915" s="40" t="n"/>
      <c r="J2915" s="35" t="n"/>
      <c r="L2915" s="39">
        <f>IF(B2915="","",IFERROR(YEAR(B2915)*0+D2915*0+1,0))</f>
        <v/>
      </c>
      <c r="M2915" s="55">
        <f>IF(L2915&lt;&gt;1,"",IF(O2915&gt;0,IF(INDEX('分け方の表'!$O$4:$O$53,O2915)&lt;&gt;"",DATE(YEAR(INDEX('分け方の表'!$O$4:$O$53,O2915)),MONTH(INDEX('分け方の表'!$O$4:$O$53,O2915)),1),DATE(YEAR(B2915),MONTH(B2915),1)),DATE(YEAR(B2915),MONTH(B2915),1)))</f>
        <v/>
      </c>
      <c r="N2915" s="39">
        <f>IF(L2915&lt;&gt;1,"",IF(J2915="",0,IF(COUNTIFS($J$4:J2915,J2915)&gt;1,1,0)))</f>
        <v/>
      </c>
      <c r="O2915" s="39">
        <f>IF(L2915&lt;&gt;1,"",IF(J2915="",0,IFERROR(MATCH(J2915,'分け方の表'!$M$4:$M$53,0),0)))</f>
        <v/>
      </c>
      <c r="P2915" s="39">
        <f>IF(L2915&lt;&gt;1,"",IF(SUMPRODUCT((COUNTIFS(C2915,"*"&amp;'分け方の表'!$F$4:$F$23&amp;"*")&gt;0)*('分け方の表'!$F$4:$F$23&lt;&gt;"")*'分け方の表'!$I$4:$I$23)=0,99,1+COUNTIFS('分け方の表'!$I$4:$I$23,"&gt;"&amp;SUMPRODUCT((COUNTIFS(C2915,"*"&amp;'分け方の表'!$F$4:$F$23&amp;"*")&gt;0)*('分け方の表'!$F$4:$F$23&lt;&gt;"")*'分け方の表'!$I$4:$I$23))))</f>
        <v/>
      </c>
      <c r="Q2915" s="39">
        <f>IF(L2915&lt;&gt;1,"",IF(P2915&gt;=99,"",INDEX('分け方の表'!$G$4:$G$23,P2915)&amp;""))</f>
        <v/>
      </c>
      <c r="R2915" s="39">
        <f>IF(L2915&lt;&gt;1,"",IF((F2915="収入")*(G2915="給与")*(E2915&lt;&gt;"")*(COUNTIFS('分け方の表'!$J$4:$J$13,E2915)&gt;0),INDEX('分け方の表'!$K$4:$K$13,MATCH(E2915,'分け方の表'!$J$4:$J$13,0))&amp;"",IFERROR(INDEX('分け方の表'!$C$4:$C$103,MATCH(F2915&amp;"|"&amp;G2915,'分け方の表'!$D$4:$D$103,0))&amp;"",IFERROR(INDEX('分け方の表'!$C$4:$C$103,MATCH(F2915&amp;"|（ほか全部）",'分け方の表'!$D$4:$D$103,0))&amp;"","未分類"))))</f>
        <v/>
      </c>
      <c r="S2915" s="39">
        <f>IF(L2915&lt;&gt;1,"",IF(N2915=1,"",IF(IF(O2915&gt;0,INDEX('分け方の表'!$N$4:$N$53,O2915)&amp;"","")&lt;&gt;"",IF(INDEX('分け方の表'!$N$4:$N$53,O2915)="（数えない）","",INDEX('分け方の表'!$N$4:$N$53,O2915)&amp;""),IF(I2915&amp;""="1",IF((Q2915&lt;&gt;"")*(D2915&lt;0)*(IFERROR(INDEX('入力'!$E$30:$E$88,MATCH(Q2915,'入力'!$A$30:$A$88,0)),"")="貯める・増やす"),Q2915,""),IF(A2915&amp;""="0","",IF(Q2915&lt;&gt;"",Q2915,R2915))))))</f>
        <v/>
      </c>
      <c r="T2915" s="56">
        <f>IF(S2915="","",IF(IFERROR(INDEX('入力'!$E$30:$E$88,MATCH(S2915,'入力'!$A$30:$A$88,0)),"")="入るお金",D2915,-D2915))</f>
        <v/>
      </c>
      <c r="U2915" s="39">
        <f>IF(L2915="","",IF(L2915&lt;&gt;1,"見出しなど",IF(N2915=1,"重なり",IF(S2915="",IF(O2915&gt;0,"数えない（直した）",IF(I2915&amp;""="1","振替",IF(A2915&amp;""="0","計算対象外","数えない"))),IF(COUNTIFS('入力'!$A$30:$A$88,S2915)=0,"一覧にない費目",IF(O2915&gt;0,"直した",IF(S2915="未分類","未分類","OK")))))))</f>
        <v/>
      </c>
    </row>
    <row r="2916">
      <c r="A2916" s="40" t="n"/>
      <c r="B2916" s="34" t="n"/>
      <c r="C2916" s="35" t="n"/>
      <c r="D2916" s="36" t="n"/>
      <c r="E2916" s="35" t="n"/>
      <c r="F2916" s="35" t="n"/>
      <c r="G2916" s="35" t="n"/>
      <c r="H2916" s="35" t="n"/>
      <c r="I2916" s="40" t="n"/>
      <c r="J2916" s="35" t="n"/>
      <c r="L2916" s="39">
        <f>IF(B2916="","",IFERROR(YEAR(B2916)*0+D2916*0+1,0))</f>
        <v/>
      </c>
      <c r="M2916" s="55">
        <f>IF(L2916&lt;&gt;1,"",IF(O2916&gt;0,IF(INDEX('分け方の表'!$O$4:$O$53,O2916)&lt;&gt;"",DATE(YEAR(INDEX('分け方の表'!$O$4:$O$53,O2916)),MONTH(INDEX('分け方の表'!$O$4:$O$53,O2916)),1),DATE(YEAR(B2916),MONTH(B2916),1)),DATE(YEAR(B2916),MONTH(B2916),1)))</f>
        <v/>
      </c>
      <c r="N2916" s="39">
        <f>IF(L2916&lt;&gt;1,"",IF(J2916="",0,IF(COUNTIFS($J$4:J2916,J2916)&gt;1,1,0)))</f>
        <v/>
      </c>
      <c r="O2916" s="39">
        <f>IF(L2916&lt;&gt;1,"",IF(J2916="",0,IFERROR(MATCH(J2916,'分け方の表'!$M$4:$M$53,0),0)))</f>
        <v/>
      </c>
      <c r="P2916" s="39">
        <f>IF(L2916&lt;&gt;1,"",IF(SUMPRODUCT((COUNTIFS(C2916,"*"&amp;'分け方の表'!$F$4:$F$23&amp;"*")&gt;0)*('分け方の表'!$F$4:$F$23&lt;&gt;"")*'分け方の表'!$I$4:$I$23)=0,99,1+COUNTIFS('分け方の表'!$I$4:$I$23,"&gt;"&amp;SUMPRODUCT((COUNTIFS(C2916,"*"&amp;'分け方の表'!$F$4:$F$23&amp;"*")&gt;0)*('分け方の表'!$F$4:$F$23&lt;&gt;"")*'分け方の表'!$I$4:$I$23))))</f>
        <v/>
      </c>
      <c r="Q2916" s="39">
        <f>IF(L2916&lt;&gt;1,"",IF(P2916&gt;=99,"",INDEX('分け方の表'!$G$4:$G$23,P2916)&amp;""))</f>
        <v/>
      </c>
      <c r="R2916" s="39">
        <f>IF(L2916&lt;&gt;1,"",IF((F2916="収入")*(G2916="給与")*(E2916&lt;&gt;"")*(COUNTIFS('分け方の表'!$J$4:$J$13,E2916)&gt;0),INDEX('分け方の表'!$K$4:$K$13,MATCH(E2916,'分け方の表'!$J$4:$J$13,0))&amp;"",IFERROR(INDEX('分け方の表'!$C$4:$C$103,MATCH(F2916&amp;"|"&amp;G2916,'分け方の表'!$D$4:$D$103,0))&amp;"",IFERROR(INDEX('分け方の表'!$C$4:$C$103,MATCH(F2916&amp;"|（ほか全部）",'分け方の表'!$D$4:$D$103,0))&amp;"","未分類"))))</f>
        <v/>
      </c>
      <c r="S2916" s="39">
        <f>IF(L2916&lt;&gt;1,"",IF(N2916=1,"",IF(IF(O2916&gt;0,INDEX('分け方の表'!$N$4:$N$53,O2916)&amp;"","")&lt;&gt;"",IF(INDEX('分け方の表'!$N$4:$N$53,O2916)="（数えない）","",INDEX('分け方の表'!$N$4:$N$53,O2916)&amp;""),IF(I2916&amp;""="1",IF((Q2916&lt;&gt;"")*(D2916&lt;0)*(IFERROR(INDEX('入力'!$E$30:$E$88,MATCH(Q2916,'入力'!$A$30:$A$88,0)),"")="貯める・増やす"),Q2916,""),IF(A2916&amp;""="0","",IF(Q2916&lt;&gt;"",Q2916,R2916))))))</f>
        <v/>
      </c>
      <c r="T2916" s="56">
        <f>IF(S2916="","",IF(IFERROR(INDEX('入力'!$E$30:$E$88,MATCH(S2916,'入力'!$A$30:$A$88,0)),"")="入るお金",D2916,-D2916))</f>
        <v/>
      </c>
      <c r="U2916" s="39">
        <f>IF(L2916="","",IF(L2916&lt;&gt;1,"見出しなど",IF(N2916=1,"重なり",IF(S2916="",IF(O2916&gt;0,"数えない（直した）",IF(I2916&amp;""="1","振替",IF(A2916&amp;""="0","計算対象外","数えない"))),IF(COUNTIFS('入力'!$A$30:$A$88,S2916)=0,"一覧にない費目",IF(O2916&gt;0,"直した",IF(S2916="未分類","未分類","OK")))))))</f>
        <v/>
      </c>
    </row>
    <row r="2917">
      <c r="A2917" s="40" t="n"/>
      <c r="B2917" s="34" t="n"/>
      <c r="C2917" s="35" t="n"/>
      <c r="D2917" s="36" t="n"/>
      <c r="E2917" s="35" t="n"/>
      <c r="F2917" s="35" t="n"/>
      <c r="G2917" s="35" t="n"/>
      <c r="H2917" s="35" t="n"/>
      <c r="I2917" s="40" t="n"/>
      <c r="J2917" s="35" t="n"/>
      <c r="L2917" s="39">
        <f>IF(B2917="","",IFERROR(YEAR(B2917)*0+D2917*0+1,0))</f>
        <v/>
      </c>
      <c r="M2917" s="55">
        <f>IF(L2917&lt;&gt;1,"",IF(O2917&gt;0,IF(INDEX('分け方の表'!$O$4:$O$53,O2917)&lt;&gt;"",DATE(YEAR(INDEX('分け方の表'!$O$4:$O$53,O2917)),MONTH(INDEX('分け方の表'!$O$4:$O$53,O2917)),1),DATE(YEAR(B2917),MONTH(B2917),1)),DATE(YEAR(B2917),MONTH(B2917),1)))</f>
        <v/>
      </c>
      <c r="N2917" s="39">
        <f>IF(L2917&lt;&gt;1,"",IF(J2917="",0,IF(COUNTIFS($J$4:J2917,J2917)&gt;1,1,0)))</f>
        <v/>
      </c>
      <c r="O2917" s="39">
        <f>IF(L2917&lt;&gt;1,"",IF(J2917="",0,IFERROR(MATCH(J2917,'分け方の表'!$M$4:$M$53,0),0)))</f>
        <v/>
      </c>
      <c r="P2917" s="39">
        <f>IF(L2917&lt;&gt;1,"",IF(SUMPRODUCT((COUNTIFS(C2917,"*"&amp;'分け方の表'!$F$4:$F$23&amp;"*")&gt;0)*('分け方の表'!$F$4:$F$23&lt;&gt;"")*'分け方の表'!$I$4:$I$23)=0,99,1+COUNTIFS('分け方の表'!$I$4:$I$23,"&gt;"&amp;SUMPRODUCT((COUNTIFS(C2917,"*"&amp;'分け方の表'!$F$4:$F$23&amp;"*")&gt;0)*('分け方の表'!$F$4:$F$23&lt;&gt;"")*'分け方の表'!$I$4:$I$23))))</f>
        <v/>
      </c>
      <c r="Q2917" s="39">
        <f>IF(L2917&lt;&gt;1,"",IF(P2917&gt;=99,"",INDEX('分け方の表'!$G$4:$G$23,P2917)&amp;""))</f>
        <v/>
      </c>
      <c r="R2917" s="39">
        <f>IF(L2917&lt;&gt;1,"",IF((F2917="収入")*(G2917="給与")*(E2917&lt;&gt;"")*(COUNTIFS('分け方の表'!$J$4:$J$13,E2917)&gt;0),INDEX('分け方の表'!$K$4:$K$13,MATCH(E2917,'分け方の表'!$J$4:$J$13,0))&amp;"",IFERROR(INDEX('分け方の表'!$C$4:$C$103,MATCH(F2917&amp;"|"&amp;G2917,'分け方の表'!$D$4:$D$103,0))&amp;"",IFERROR(INDEX('分け方の表'!$C$4:$C$103,MATCH(F2917&amp;"|（ほか全部）",'分け方の表'!$D$4:$D$103,0))&amp;"","未分類"))))</f>
        <v/>
      </c>
      <c r="S2917" s="39">
        <f>IF(L2917&lt;&gt;1,"",IF(N2917=1,"",IF(IF(O2917&gt;0,INDEX('分け方の表'!$N$4:$N$53,O2917)&amp;"","")&lt;&gt;"",IF(INDEX('分け方の表'!$N$4:$N$53,O2917)="（数えない）","",INDEX('分け方の表'!$N$4:$N$53,O2917)&amp;""),IF(I2917&amp;""="1",IF((Q2917&lt;&gt;"")*(D2917&lt;0)*(IFERROR(INDEX('入力'!$E$30:$E$88,MATCH(Q2917,'入力'!$A$30:$A$88,0)),"")="貯める・増やす"),Q2917,""),IF(A2917&amp;""="0","",IF(Q2917&lt;&gt;"",Q2917,R2917))))))</f>
        <v/>
      </c>
      <c r="T2917" s="56">
        <f>IF(S2917="","",IF(IFERROR(INDEX('入力'!$E$30:$E$88,MATCH(S2917,'入力'!$A$30:$A$88,0)),"")="入るお金",D2917,-D2917))</f>
        <v/>
      </c>
      <c r="U2917" s="39">
        <f>IF(L2917="","",IF(L2917&lt;&gt;1,"見出しなど",IF(N2917=1,"重なり",IF(S2917="",IF(O2917&gt;0,"数えない（直した）",IF(I2917&amp;""="1","振替",IF(A2917&amp;""="0","計算対象外","数えない"))),IF(COUNTIFS('入力'!$A$30:$A$88,S2917)=0,"一覧にない費目",IF(O2917&gt;0,"直した",IF(S2917="未分類","未分類","OK")))))))</f>
        <v/>
      </c>
    </row>
    <row r="2918">
      <c r="A2918" s="40" t="n"/>
      <c r="B2918" s="34" t="n"/>
      <c r="C2918" s="35" t="n"/>
      <c r="D2918" s="36" t="n"/>
      <c r="E2918" s="35" t="n"/>
      <c r="F2918" s="35" t="n"/>
      <c r="G2918" s="35" t="n"/>
      <c r="H2918" s="35" t="n"/>
      <c r="I2918" s="40" t="n"/>
      <c r="J2918" s="35" t="n"/>
      <c r="L2918" s="39">
        <f>IF(B2918="","",IFERROR(YEAR(B2918)*0+D2918*0+1,0))</f>
        <v/>
      </c>
      <c r="M2918" s="55">
        <f>IF(L2918&lt;&gt;1,"",IF(O2918&gt;0,IF(INDEX('分け方の表'!$O$4:$O$53,O2918)&lt;&gt;"",DATE(YEAR(INDEX('分け方の表'!$O$4:$O$53,O2918)),MONTH(INDEX('分け方の表'!$O$4:$O$53,O2918)),1),DATE(YEAR(B2918),MONTH(B2918),1)),DATE(YEAR(B2918),MONTH(B2918),1)))</f>
        <v/>
      </c>
      <c r="N2918" s="39">
        <f>IF(L2918&lt;&gt;1,"",IF(J2918="",0,IF(COUNTIFS($J$4:J2918,J2918)&gt;1,1,0)))</f>
        <v/>
      </c>
      <c r="O2918" s="39">
        <f>IF(L2918&lt;&gt;1,"",IF(J2918="",0,IFERROR(MATCH(J2918,'分け方の表'!$M$4:$M$53,0),0)))</f>
        <v/>
      </c>
      <c r="P2918" s="39">
        <f>IF(L2918&lt;&gt;1,"",IF(SUMPRODUCT((COUNTIFS(C2918,"*"&amp;'分け方の表'!$F$4:$F$23&amp;"*")&gt;0)*('分け方の表'!$F$4:$F$23&lt;&gt;"")*'分け方の表'!$I$4:$I$23)=0,99,1+COUNTIFS('分け方の表'!$I$4:$I$23,"&gt;"&amp;SUMPRODUCT((COUNTIFS(C2918,"*"&amp;'分け方の表'!$F$4:$F$23&amp;"*")&gt;0)*('分け方の表'!$F$4:$F$23&lt;&gt;"")*'分け方の表'!$I$4:$I$23))))</f>
        <v/>
      </c>
      <c r="Q2918" s="39">
        <f>IF(L2918&lt;&gt;1,"",IF(P2918&gt;=99,"",INDEX('分け方の表'!$G$4:$G$23,P2918)&amp;""))</f>
        <v/>
      </c>
      <c r="R2918" s="39">
        <f>IF(L2918&lt;&gt;1,"",IF((F2918="収入")*(G2918="給与")*(E2918&lt;&gt;"")*(COUNTIFS('分け方の表'!$J$4:$J$13,E2918)&gt;0),INDEX('分け方の表'!$K$4:$K$13,MATCH(E2918,'分け方の表'!$J$4:$J$13,0))&amp;"",IFERROR(INDEX('分け方の表'!$C$4:$C$103,MATCH(F2918&amp;"|"&amp;G2918,'分け方の表'!$D$4:$D$103,0))&amp;"",IFERROR(INDEX('分け方の表'!$C$4:$C$103,MATCH(F2918&amp;"|（ほか全部）",'分け方の表'!$D$4:$D$103,0))&amp;"","未分類"))))</f>
        <v/>
      </c>
      <c r="S2918" s="39">
        <f>IF(L2918&lt;&gt;1,"",IF(N2918=1,"",IF(IF(O2918&gt;0,INDEX('分け方の表'!$N$4:$N$53,O2918)&amp;"","")&lt;&gt;"",IF(INDEX('分け方の表'!$N$4:$N$53,O2918)="（数えない）","",INDEX('分け方の表'!$N$4:$N$53,O2918)&amp;""),IF(I2918&amp;""="1",IF((Q2918&lt;&gt;"")*(D2918&lt;0)*(IFERROR(INDEX('入力'!$E$30:$E$88,MATCH(Q2918,'入力'!$A$30:$A$88,0)),"")="貯める・増やす"),Q2918,""),IF(A2918&amp;""="0","",IF(Q2918&lt;&gt;"",Q2918,R2918))))))</f>
        <v/>
      </c>
      <c r="T2918" s="56">
        <f>IF(S2918="","",IF(IFERROR(INDEX('入力'!$E$30:$E$88,MATCH(S2918,'入力'!$A$30:$A$88,0)),"")="入るお金",D2918,-D2918))</f>
        <v/>
      </c>
      <c r="U2918" s="39">
        <f>IF(L2918="","",IF(L2918&lt;&gt;1,"見出しなど",IF(N2918=1,"重なり",IF(S2918="",IF(O2918&gt;0,"数えない（直した）",IF(I2918&amp;""="1","振替",IF(A2918&amp;""="0","計算対象外","数えない"))),IF(COUNTIFS('入力'!$A$30:$A$88,S2918)=0,"一覧にない費目",IF(O2918&gt;0,"直した",IF(S2918="未分類","未分類","OK")))))))</f>
        <v/>
      </c>
    </row>
    <row r="2919">
      <c r="A2919" s="40" t="n"/>
      <c r="B2919" s="34" t="n"/>
      <c r="C2919" s="35" t="n"/>
      <c r="D2919" s="36" t="n"/>
      <c r="E2919" s="35" t="n"/>
      <c r="F2919" s="35" t="n"/>
      <c r="G2919" s="35" t="n"/>
      <c r="H2919" s="35" t="n"/>
      <c r="I2919" s="40" t="n"/>
      <c r="J2919" s="35" t="n"/>
      <c r="L2919" s="39">
        <f>IF(B2919="","",IFERROR(YEAR(B2919)*0+D2919*0+1,0))</f>
        <v/>
      </c>
      <c r="M2919" s="55">
        <f>IF(L2919&lt;&gt;1,"",IF(O2919&gt;0,IF(INDEX('分け方の表'!$O$4:$O$53,O2919)&lt;&gt;"",DATE(YEAR(INDEX('分け方の表'!$O$4:$O$53,O2919)),MONTH(INDEX('分け方の表'!$O$4:$O$53,O2919)),1),DATE(YEAR(B2919),MONTH(B2919),1)),DATE(YEAR(B2919),MONTH(B2919),1)))</f>
        <v/>
      </c>
      <c r="N2919" s="39">
        <f>IF(L2919&lt;&gt;1,"",IF(J2919="",0,IF(COUNTIFS($J$4:J2919,J2919)&gt;1,1,0)))</f>
        <v/>
      </c>
      <c r="O2919" s="39">
        <f>IF(L2919&lt;&gt;1,"",IF(J2919="",0,IFERROR(MATCH(J2919,'分け方の表'!$M$4:$M$53,0),0)))</f>
        <v/>
      </c>
      <c r="P2919" s="39">
        <f>IF(L2919&lt;&gt;1,"",IF(SUMPRODUCT((COUNTIFS(C2919,"*"&amp;'分け方の表'!$F$4:$F$23&amp;"*")&gt;0)*('分け方の表'!$F$4:$F$23&lt;&gt;"")*'分け方の表'!$I$4:$I$23)=0,99,1+COUNTIFS('分け方の表'!$I$4:$I$23,"&gt;"&amp;SUMPRODUCT((COUNTIFS(C2919,"*"&amp;'分け方の表'!$F$4:$F$23&amp;"*")&gt;0)*('分け方の表'!$F$4:$F$23&lt;&gt;"")*'分け方の表'!$I$4:$I$23))))</f>
        <v/>
      </c>
      <c r="Q2919" s="39">
        <f>IF(L2919&lt;&gt;1,"",IF(P2919&gt;=99,"",INDEX('分け方の表'!$G$4:$G$23,P2919)&amp;""))</f>
        <v/>
      </c>
      <c r="R2919" s="39">
        <f>IF(L2919&lt;&gt;1,"",IF((F2919="収入")*(G2919="給与")*(E2919&lt;&gt;"")*(COUNTIFS('分け方の表'!$J$4:$J$13,E2919)&gt;0),INDEX('分け方の表'!$K$4:$K$13,MATCH(E2919,'分け方の表'!$J$4:$J$13,0))&amp;"",IFERROR(INDEX('分け方の表'!$C$4:$C$103,MATCH(F2919&amp;"|"&amp;G2919,'分け方の表'!$D$4:$D$103,0))&amp;"",IFERROR(INDEX('分け方の表'!$C$4:$C$103,MATCH(F2919&amp;"|（ほか全部）",'分け方の表'!$D$4:$D$103,0))&amp;"","未分類"))))</f>
        <v/>
      </c>
      <c r="S2919" s="39">
        <f>IF(L2919&lt;&gt;1,"",IF(N2919=1,"",IF(IF(O2919&gt;0,INDEX('分け方の表'!$N$4:$N$53,O2919)&amp;"","")&lt;&gt;"",IF(INDEX('分け方の表'!$N$4:$N$53,O2919)="（数えない）","",INDEX('分け方の表'!$N$4:$N$53,O2919)&amp;""),IF(I2919&amp;""="1",IF((Q2919&lt;&gt;"")*(D2919&lt;0)*(IFERROR(INDEX('入力'!$E$30:$E$88,MATCH(Q2919,'入力'!$A$30:$A$88,0)),"")="貯める・増やす"),Q2919,""),IF(A2919&amp;""="0","",IF(Q2919&lt;&gt;"",Q2919,R2919))))))</f>
        <v/>
      </c>
      <c r="T2919" s="56">
        <f>IF(S2919="","",IF(IFERROR(INDEX('入力'!$E$30:$E$88,MATCH(S2919,'入力'!$A$30:$A$88,0)),"")="入るお金",D2919,-D2919))</f>
        <v/>
      </c>
      <c r="U2919" s="39">
        <f>IF(L2919="","",IF(L2919&lt;&gt;1,"見出しなど",IF(N2919=1,"重なり",IF(S2919="",IF(O2919&gt;0,"数えない（直した）",IF(I2919&amp;""="1","振替",IF(A2919&amp;""="0","計算対象外","数えない"))),IF(COUNTIFS('入力'!$A$30:$A$88,S2919)=0,"一覧にない費目",IF(O2919&gt;0,"直した",IF(S2919="未分類","未分類","OK")))))))</f>
        <v/>
      </c>
    </row>
    <row r="2920">
      <c r="A2920" s="40" t="n"/>
      <c r="B2920" s="34" t="n"/>
      <c r="C2920" s="35" t="n"/>
      <c r="D2920" s="36" t="n"/>
      <c r="E2920" s="35" t="n"/>
      <c r="F2920" s="35" t="n"/>
      <c r="G2920" s="35" t="n"/>
      <c r="H2920" s="35" t="n"/>
      <c r="I2920" s="40" t="n"/>
      <c r="J2920" s="35" t="n"/>
      <c r="L2920" s="39">
        <f>IF(B2920="","",IFERROR(YEAR(B2920)*0+D2920*0+1,0))</f>
        <v/>
      </c>
      <c r="M2920" s="55">
        <f>IF(L2920&lt;&gt;1,"",IF(O2920&gt;0,IF(INDEX('分け方の表'!$O$4:$O$53,O2920)&lt;&gt;"",DATE(YEAR(INDEX('分け方の表'!$O$4:$O$53,O2920)),MONTH(INDEX('分け方の表'!$O$4:$O$53,O2920)),1),DATE(YEAR(B2920),MONTH(B2920),1)),DATE(YEAR(B2920),MONTH(B2920),1)))</f>
        <v/>
      </c>
      <c r="N2920" s="39">
        <f>IF(L2920&lt;&gt;1,"",IF(J2920="",0,IF(COUNTIFS($J$4:J2920,J2920)&gt;1,1,0)))</f>
        <v/>
      </c>
      <c r="O2920" s="39">
        <f>IF(L2920&lt;&gt;1,"",IF(J2920="",0,IFERROR(MATCH(J2920,'分け方の表'!$M$4:$M$53,0),0)))</f>
        <v/>
      </c>
      <c r="P2920" s="39">
        <f>IF(L2920&lt;&gt;1,"",IF(SUMPRODUCT((COUNTIFS(C2920,"*"&amp;'分け方の表'!$F$4:$F$23&amp;"*")&gt;0)*('分け方の表'!$F$4:$F$23&lt;&gt;"")*'分け方の表'!$I$4:$I$23)=0,99,1+COUNTIFS('分け方の表'!$I$4:$I$23,"&gt;"&amp;SUMPRODUCT((COUNTIFS(C2920,"*"&amp;'分け方の表'!$F$4:$F$23&amp;"*")&gt;0)*('分け方の表'!$F$4:$F$23&lt;&gt;"")*'分け方の表'!$I$4:$I$23))))</f>
        <v/>
      </c>
      <c r="Q2920" s="39">
        <f>IF(L2920&lt;&gt;1,"",IF(P2920&gt;=99,"",INDEX('分け方の表'!$G$4:$G$23,P2920)&amp;""))</f>
        <v/>
      </c>
      <c r="R2920" s="39">
        <f>IF(L2920&lt;&gt;1,"",IF((F2920="収入")*(G2920="給与")*(E2920&lt;&gt;"")*(COUNTIFS('分け方の表'!$J$4:$J$13,E2920)&gt;0),INDEX('分け方の表'!$K$4:$K$13,MATCH(E2920,'分け方の表'!$J$4:$J$13,0))&amp;"",IFERROR(INDEX('分け方の表'!$C$4:$C$103,MATCH(F2920&amp;"|"&amp;G2920,'分け方の表'!$D$4:$D$103,0))&amp;"",IFERROR(INDEX('分け方の表'!$C$4:$C$103,MATCH(F2920&amp;"|（ほか全部）",'分け方の表'!$D$4:$D$103,0))&amp;"","未分類"))))</f>
        <v/>
      </c>
      <c r="S2920" s="39">
        <f>IF(L2920&lt;&gt;1,"",IF(N2920=1,"",IF(IF(O2920&gt;0,INDEX('分け方の表'!$N$4:$N$53,O2920)&amp;"","")&lt;&gt;"",IF(INDEX('分け方の表'!$N$4:$N$53,O2920)="（数えない）","",INDEX('分け方の表'!$N$4:$N$53,O2920)&amp;""),IF(I2920&amp;""="1",IF((Q2920&lt;&gt;"")*(D2920&lt;0)*(IFERROR(INDEX('入力'!$E$30:$E$88,MATCH(Q2920,'入力'!$A$30:$A$88,0)),"")="貯める・増やす"),Q2920,""),IF(A2920&amp;""="0","",IF(Q2920&lt;&gt;"",Q2920,R2920))))))</f>
        <v/>
      </c>
      <c r="T2920" s="56">
        <f>IF(S2920="","",IF(IFERROR(INDEX('入力'!$E$30:$E$88,MATCH(S2920,'入力'!$A$30:$A$88,0)),"")="入るお金",D2920,-D2920))</f>
        <v/>
      </c>
      <c r="U2920" s="39">
        <f>IF(L2920="","",IF(L2920&lt;&gt;1,"見出しなど",IF(N2920=1,"重なり",IF(S2920="",IF(O2920&gt;0,"数えない（直した）",IF(I2920&amp;""="1","振替",IF(A2920&amp;""="0","計算対象外","数えない"))),IF(COUNTIFS('入力'!$A$30:$A$88,S2920)=0,"一覧にない費目",IF(O2920&gt;0,"直した",IF(S2920="未分類","未分類","OK")))))))</f>
        <v/>
      </c>
    </row>
    <row r="2921">
      <c r="A2921" s="40" t="n"/>
      <c r="B2921" s="34" t="n"/>
      <c r="C2921" s="35" t="n"/>
      <c r="D2921" s="36" t="n"/>
      <c r="E2921" s="35" t="n"/>
      <c r="F2921" s="35" t="n"/>
      <c r="G2921" s="35" t="n"/>
      <c r="H2921" s="35" t="n"/>
      <c r="I2921" s="40" t="n"/>
      <c r="J2921" s="35" t="n"/>
      <c r="L2921" s="39">
        <f>IF(B2921="","",IFERROR(YEAR(B2921)*0+D2921*0+1,0))</f>
        <v/>
      </c>
      <c r="M2921" s="55">
        <f>IF(L2921&lt;&gt;1,"",IF(O2921&gt;0,IF(INDEX('分け方の表'!$O$4:$O$53,O2921)&lt;&gt;"",DATE(YEAR(INDEX('分け方の表'!$O$4:$O$53,O2921)),MONTH(INDEX('分け方の表'!$O$4:$O$53,O2921)),1),DATE(YEAR(B2921),MONTH(B2921),1)),DATE(YEAR(B2921),MONTH(B2921),1)))</f>
        <v/>
      </c>
      <c r="N2921" s="39">
        <f>IF(L2921&lt;&gt;1,"",IF(J2921="",0,IF(COUNTIFS($J$4:J2921,J2921)&gt;1,1,0)))</f>
        <v/>
      </c>
      <c r="O2921" s="39">
        <f>IF(L2921&lt;&gt;1,"",IF(J2921="",0,IFERROR(MATCH(J2921,'分け方の表'!$M$4:$M$53,0),0)))</f>
        <v/>
      </c>
      <c r="P2921" s="39">
        <f>IF(L2921&lt;&gt;1,"",IF(SUMPRODUCT((COUNTIFS(C2921,"*"&amp;'分け方の表'!$F$4:$F$23&amp;"*")&gt;0)*('分け方の表'!$F$4:$F$23&lt;&gt;"")*'分け方の表'!$I$4:$I$23)=0,99,1+COUNTIFS('分け方の表'!$I$4:$I$23,"&gt;"&amp;SUMPRODUCT((COUNTIFS(C2921,"*"&amp;'分け方の表'!$F$4:$F$23&amp;"*")&gt;0)*('分け方の表'!$F$4:$F$23&lt;&gt;"")*'分け方の表'!$I$4:$I$23))))</f>
        <v/>
      </c>
      <c r="Q2921" s="39">
        <f>IF(L2921&lt;&gt;1,"",IF(P2921&gt;=99,"",INDEX('分け方の表'!$G$4:$G$23,P2921)&amp;""))</f>
        <v/>
      </c>
      <c r="R2921" s="39">
        <f>IF(L2921&lt;&gt;1,"",IF((F2921="収入")*(G2921="給与")*(E2921&lt;&gt;"")*(COUNTIFS('分け方の表'!$J$4:$J$13,E2921)&gt;0),INDEX('分け方の表'!$K$4:$K$13,MATCH(E2921,'分け方の表'!$J$4:$J$13,0))&amp;"",IFERROR(INDEX('分け方の表'!$C$4:$C$103,MATCH(F2921&amp;"|"&amp;G2921,'分け方の表'!$D$4:$D$103,0))&amp;"",IFERROR(INDEX('分け方の表'!$C$4:$C$103,MATCH(F2921&amp;"|（ほか全部）",'分け方の表'!$D$4:$D$103,0))&amp;"","未分類"))))</f>
        <v/>
      </c>
      <c r="S2921" s="39">
        <f>IF(L2921&lt;&gt;1,"",IF(N2921=1,"",IF(IF(O2921&gt;0,INDEX('分け方の表'!$N$4:$N$53,O2921)&amp;"","")&lt;&gt;"",IF(INDEX('分け方の表'!$N$4:$N$53,O2921)="（数えない）","",INDEX('分け方の表'!$N$4:$N$53,O2921)&amp;""),IF(I2921&amp;""="1",IF((Q2921&lt;&gt;"")*(D2921&lt;0)*(IFERROR(INDEX('入力'!$E$30:$E$88,MATCH(Q2921,'入力'!$A$30:$A$88,0)),"")="貯める・増やす"),Q2921,""),IF(A2921&amp;""="0","",IF(Q2921&lt;&gt;"",Q2921,R2921))))))</f>
        <v/>
      </c>
      <c r="T2921" s="56">
        <f>IF(S2921="","",IF(IFERROR(INDEX('入力'!$E$30:$E$88,MATCH(S2921,'入力'!$A$30:$A$88,0)),"")="入るお金",D2921,-D2921))</f>
        <v/>
      </c>
      <c r="U2921" s="39">
        <f>IF(L2921="","",IF(L2921&lt;&gt;1,"見出しなど",IF(N2921=1,"重なり",IF(S2921="",IF(O2921&gt;0,"数えない（直した）",IF(I2921&amp;""="1","振替",IF(A2921&amp;""="0","計算対象外","数えない"))),IF(COUNTIFS('入力'!$A$30:$A$88,S2921)=0,"一覧にない費目",IF(O2921&gt;0,"直した",IF(S2921="未分類","未分類","OK")))))))</f>
        <v/>
      </c>
    </row>
    <row r="2922">
      <c r="A2922" s="40" t="n"/>
      <c r="B2922" s="34" t="n"/>
      <c r="C2922" s="35" t="n"/>
      <c r="D2922" s="36" t="n"/>
      <c r="E2922" s="35" t="n"/>
      <c r="F2922" s="35" t="n"/>
      <c r="G2922" s="35" t="n"/>
      <c r="H2922" s="35" t="n"/>
      <c r="I2922" s="40" t="n"/>
      <c r="J2922" s="35" t="n"/>
      <c r="L2922" s="39">
        <f>IF(B2922="","",IFERROR(YEAR(B2922)*0+D2922*0+1,0))</f>
        <v/>
      </c>
      <c r="M2922" s="55">
        <f>IF(L2922&lt;&gt;1,"",IF(O2922&gt;0,IF(INDEX('分け方の表'!$O$4:$O$53,O2922)&lt;&gt;"",DATE(YEAR(INDEX('分け方の表'!$O$4:$O$53,O2922)),MONTH(INDEX('分け方の表'!$O$4:$O$53,O2922)),1),DATE(YEAR(B2922),MONTH(B2922),1)),DATE(YEAR(B2922),MONTH(B2922),1)))</f>
        <v/>
      </c>
      <c r="N2922" s="39">
        <f>IF(L2922&lt;&gt;1,"",IF(J2922="",0,IF(COUNTIFS($J$4:J2922,J2922)&gt;1,1,0)))</f>
        <v/>
      </c>
      <c r="O2922" s="39">
        <f>IF(L2922&lt;&gt;1,"",IF(J2922="",0,IFERROR(MATCH(J2922,'分け方の表'!$M$4:$M$53,0),0)))</f>
        <v/>
      </c>
      <c r="P2922" s="39">
        <f>IF(L2922&lt;&gt;1,"",IF(SUMPRODUCT((COUNTIFS(C2922,"*"&amp;'分け方の表'!$F$4:$F$23&amp;"*")&gt;0)*('分け方の表'!$F$4:$F$23&lt;&gt;"")*'分け方の表'!$I$4:$I$23)=0,99,1+COUNTIFS('分け方の表'!$I$4:$I$23,"&gt;"&amp;SUMPRODUCT((COUNTIFS(C2922,"*"&amp;'分け方の表'!$F$4:$F$23&amp;"*")&gt;0)*('分け方の表'!$F$4:$F$23&lt;&gt;"")*'分け方の表'!$I$4:$I$23))))</f>
        <v/>
      </c>
      <c r="Q2922" s="39">
        <f>IF(L2922&lt;&gt;1,"",IF(P2922&gt;=99,"",INDEX('分け方の表'!$G$4:$G$23,P2922)&amp;""))</f>
        <v/>
      </c>
      <c r="R2922" s="39">
        <f>IF(L2922&lt;&gt;1,"",IF((F2922="収入")*(G2922="給与")*(E2922&lt;&gt;"")*(COUNTIFS('分け方の表'!$J$4:$J$13,E2922)&gt;0),INDEX('分け方の表'!$K$4:$K$13,MATCH(E2922,'分け方の表'!$J$4:$J$13,0))&amp;"",IFERROR(INDEX('分け方の表'!$C$4:$C$103,MATCH(F2922&amp;"|"&amp;G2922,'分け方の表'!$D$4:$D$103,0))&amp;"",IFERROR(INDEX('分け方の表'!$C$4:$C$103,MATCH(F2922&amp;"|（ほか全部）",'分け方の表'!$D$4:$D$103,0))&amp;"","未分類"))))</f>
        <v/>
      </c>
      <c r="S2922" s="39">
        <f>IF(L2922&lt;&gt;1,"",IF(N2922=1,"",IF(IF(O2922&gt;0,INDEX('分け方の表'!$N$4:$N$53,O2922)&amp;"","")&lt;&gt;"",IF(INDEX('分け方の表'!$N$4:$N$53,O2922)="（数えない）","",INDEX('分け方の表'!$N$4:$N$53,O2922)&amp;""),IF(I2922&amp;""="1",IF((Q2922&lt;&gt;"")*(D2922&lt;0)*(IFERROR(INDEX('入力'!$E$30:$E$88,MATCH(Q2922,'入力'!$A$30:$A$88,0)),"")="貯める・増やす"),Q2922,""),IF(A2922&amp;""="0","",IF(Q2922&lt;&gt;"",Q2922,R2922))))))</f>
        <v/>
      </c>
      <c r="T2922" s="56">
        <f>IF(S2922="","",IF(IFERROR(INDEX('入力'!$E$30:$E$88,MATCH(S2922,'入力'!$A$30:$A$88,0)),"")="入るお金",D2922,-D2922))</f>
        <v/>
      </c>
      <c r="U2922" s="39">
        <f>IF(L2922="","",IF(L2922&lt;&gt;1,"見出しなど",IF(N2922=1,"重なり",IF(S2922="",IF(O2922&gt;0,"数えない（直した）",IF(I2922&amp;""="1","振替",IF(A2922&amp;""="0","計算対象外","数えない"))),IF(COUNTIFS('入力'!$A$30:$A$88,S2922)=0,"一覧にない費目",IF(O2922&gt;0,"直した",IF(S2922="未分類","未分類","OK")))))))</f>
        <v/>
      </c>
    </row>
    <row r="2923">
      <c r="A2923" s="40" t="n"/>
      <c r="B2923" s="34" t="n"/>
      <c r="C2923" s="35" t="n"/>
      <c r="D2923" s="36" t="n"/>
      <c r="E2923" s="35" t="n"/>
      <c r="F2923" s="35" t="n"/>
      <c r="G2923" s="35" t="n"/>
      <c r="H2923" s="35" t="n"/>
      <c r="I2923" s="40" t="n"/>
      <c r="J2923" s="35" t="n"/>
      <c r="L2923" s="39">
        <f>IF(B2923="","",IFERROR(YEAR(B2923)*0+D2923*0+1,0))</f>
        <v/>
      </c>
      <c r="M2923" s="55">
        <f>IF(L2923&lt;&gt;1,"",IF(O2923&gt;0,IF(INDEX('分け方の表'!$O$4:$O$53,O2923)&lt;&gt;"",DATE(YEAR(INDEX('分け方の表'!$O$4:$O$53,O2923)),MONTH(INDEX('分け方の表'!$O$4:$O$53,O2923)),1),DATE(YEAR(B2923),MONTH(B2923),1)),DATE(YEAR(B2923),MONTH(B2923),1)))</f>
        <v/>
      </c>
      <c r="N2923" s="39">
        <f>IF(L2923&lt;&gt;1,"",IF(J2923="",0,IF(COUNTIFS($J$4:J2923,J2923)&gt;1,1,0)))</f>
        <v/>
      </c>
      <c r="O2923" s="39">
        <f>IF(L2923&lt;&gt;1,"",IF(J2923="",0,IFERROR(MATCH(J2923,'分け方の表'!$M$4:$M$53,0),0)))</f>
        <v/>
      </c>
      <c r="P2923" s="39">
        <f>IF(L2923&lt;&gt;1,"",IF(SUMPRODUCT((COUNTIFS(C2923,"*"&amp;'分け方の表'!$F$4:$F$23&amp;"*")&gt;0)*('分け方の表'!$F$4:$F$23&lt;&gt;"")*'分け方の表'!$I$4:$I$23)=0,99,1+COUNTIFS('分け方の表'!$I$4:$I$23,"&gt;"&amp;SUMPRODUCT((COUNTIFS(C2923,"*"&amp;'分け方の表'!$F$4:$F$23&amp;"*")&gt;0)*('分け方の表'!$F$4:$F$23&lt;&gt;"")*'分け方の表'!$I$4:$I$23))))</f>
        <v/>
      </c>
      <c r="Q2923" s="39">
        <f>IF(L2923&lt;&gt;1,"",IF(P2923&gt;=99,"",INDEX('分け方の表'!$G$4:$G$23,P2923)&amp;""))</f>
        <v/>
      </c>
      <c r="R2923" s="39">
        <f>IF(L2923&lt;&gt;1,"",IF((F2923="収入")*(G2923="給与")*(E2923&lt;&gt;"")*(COUNTIFS('分け方の表'!$J$4:$J$13,E2923)&gt;0),INDEX('分け方の表'!$K$4:$K$13,MATCH(E2923,'分け方の表'!$J$4:$J$13,0))&amp;"",IFERROR(INDEX('分け方の表'!$C$4:$C$103,MATCH(F2923&amp;"|"&amp;G2923,'分け方の表'!$D$4:$D$103,0))&amp;"",IFERROR(INDEX('分け方の表'!$C$4:$C$103,MATCH(F2923&amp;"|（ほか全部）",'分け方の表'!$D$4:$D$103,0))&amp;"","未分類"))))</f>
        <v/>
      </c>
      <c r="S2923" s="39">
        <f>IF(L2923&lt;&gt;1,"",IF(N2923=1,"",IF(IF(O2923&gt;0,INDEX('分け方の表'!$N$4:$N$53,O2923)&amp;"","")&lt;&gt;"",IF(INDEX('分け方の表'!$N$4:$N$53,O2923)="（数えない）","",INDEX('分け方の表'!$N$4:$N$53,O2923)&amp;""),IF(I2923&amp;""="1",IF((Q2923&lt;&gt;"")*(D2923&lt;0)*(IFERROR(INDEX('入力'!$E$30:$E$88,MATCH(Q2923,'入力'!$A$30:$A$88,0)),"")="貯める・増やす"),Q2923,""),IF(A2923&amp;""="0","",IF(Q2923&lt;&gt;"",Q2923,R2923))))))</f>
        <v/>
      </c>
      <c r="T2923" s="56">
        <f>IF(S2923="","",IF(IFERROR(INDEX('入力'!$E$30:$E$88,MATCH(S2923,'入力'!$A$30:$A$88,0)),"")="入るお金",D2923,-D2923))</f>
        <v/>
      </c>
      <c r="U2923" s="39">
        <f>IF(L2923="","",IF(L2923&lt;&gt;1,"見出しなど",IF(N2923=1,"重なり",IF(S2923="",IF(O2923&gt;0,"数えない（直した）",IF(I2923&amp;""="1","振替",IF(A2923&amp;""="0","計算対象外","数えない"))),IF(COUNTIFS('入力'!$A$30:$A$88,S2923)=0,"一覧にない費目",IF(O2923&gt;0,"直した",IF(S2923="未分類","未分類","OK")))))))</f>
        <v/>
      </c>
    </row>
    <row r="2924">
      <c r="A2924" s="40" t="n"/>
      <c r="B2924" s="34" t="n"/>
      <c r="C2924" s="35" t="n"/>
      <c r="D2924" s="36" t="n"/>
      <c r="E2924" s="35" t="n"/>
      <c r="F2924" s="35" t="n"/>
      <c r="G2924" s="35" t="n"/>
      <c r="H2924" s="35" t="n"/>
      <c r="I2924" s="40" t="n"/>
      <c r="J2924" s="35" t="n"/>
      <c r="L2924" s="39">
        <f>IF(B2924="","",IFERROR(YEAR(B2924)*0+D2924*0+1,0))</f>
        <v/>
      </c>
      <c r="M2924" s="55">
        <f>IF(L2924&lt;&gt;1,"",IF(O2924&gt;0,IF(INDEX('分け方の表'!$O$4:$O$53,O2924)&lt;&gt;"",DATE(YEAR(INDEX('分け方の表'!$O$4:$O$53,O2924)),MONTH(INDEX('分け方の表'!$O$4:$O$53,O2924)),1),DATE(YEAR(B2924),MONTH(B2924),1)),DATE(YEAR(B2924),MONTH(B2924),1)))</f>
        <v/>
      </c>
      <c r="N2924" s="39">
        <f>IF(L2924&lt;&gt;1,"",IF(J2924="",0,IF(COUNTIFS($J$4:J2924,J2924)&gt;1,1,0)))</f>
        <v/>
      </c>
      <c r="O2924" s="39">
        <f>IF(L2924&lt;&gt;1,"",IF(J2924="",0,IFERROR(MATCH(J2924,'分け方の表'!$M$4:$M$53,0),0)))</f>
        <v/>
      </c>
      <c r="P2924" s="39">
        <f>IF(L2924&lt;&gt;1,"",IF(SUMPRODUCT((COUNTIFS(C2924,"*"&amp;'分け方の表'!$F$4:$F$23&amp;"*")&gt;0)*('分け方の表'!$F$4:$F$23&lt;&gt;"")*'分け方の表'!$I$4:$I$23)=0,99,1+COUNTIFS('分け方の表'!$I$4:$I$23,"&gt;"&amp;SUMPRODUCT((COUNTIFS(C2924,"*"&amp;'分け方の表'!$F$4:$F$23&amp;"*")&gt;0)*('分け方の表'!$F$4:$F$23&lt;&gt;"")*'分け方の表'!$I$4:$I$23))))</f>
        <v/>
      </c>
      <c r="Q2924" s="39">
        <f>IF(L2924&lt;&gt;1,"",IF(P2924&gt;=99,"",INDEX('分け方の表'!$G$4:$G$23,P2924)&amp;""))</f>
        <v/>
      </c>
      <c r="R2924" s="39">
        <f>IF(L2924&lt;&gt;1,"",IF((F2924="収入")*(G2924="給与")*(E2924&lt;&gt;"")*(COUNTIFS('分け方の表'!$J$4:$J$13,E2924)&gt;0),INDEX('分け方の表'!$K$4:$K$13,MATCH(E2924,'分け方の表'!$J$4:$J$13,0))&amp;"",IFERROR(INDEX('分け方の表'!$C$4:$C$103,MATCH(F2924&amp;"|"&amp;G2924,'分け方の表'!$D$4:$D$103,0))&amp;"",IFERROR(INDEX('分け方の表'!$C$4:$C$103,MATCH(F2924&amp;"|（ほか全部）",'分け方の表'!$D$4:$D$103,0))&amp;"","未分類"))))</f>
        <v/>
      </c>
      <c r="S2924" s="39">
        <f>IF(L2924&lt;&gt;1,"",IF(N2924=1,"",IF(IF(O2924&gt;0,INDEX('分け方の表'!$N$4:$N$53,O2924)&amp;"","")&lt;&gt;"",IF(INDEX('分け方の表'!$N$4:$N$53,O2924)="（数えない）","",INDEX('分け方の表'!$N$4:$N$53,O2924)&amp;""),IF(I2924&amp;""="1",IF((Q2924&lt;&gt;"")*(D2924&lt;0)*(IFERROR(INDEX('入力'!$E$30:$E$88,MATCH(Q2924,'入力'!$A$30:$A$88,0)),"")="貯める・増やす"),Q2924,""),IF(A2924&amp;""="0","",IF(Q2924&lt;&gt;"",Q2924,R2924))))))</f>
        <v/>
      </c>
      <c r="T2924" s="56">
        <f>IF(S2924="","",IF(IFERROR(INDEX('入力'!$E$30:$E$88,MATCH(S2924,'入力'!$A$30:$A$88,0)),"")="入るお金",D2924,-D2924))</f>
        <v/>
      </c>
      <c r="U2924" s="39">
        <f>IF(L2924="","",IF(L2924&lt;&gt;1,"見出しなど",IF(N2924=1,"重なり",IF(S2924="",IF(O2924&gt;0,"数えない（直した）",IF(I2924&amp;""="1","振替",IF(A2924&amp;""="0","計算対象外","数えない"))),IF(COUNTIFS('入力'!$A$30:$A$88,S2924)=0,"一覧にない費目",IF(O2924&gt;0,"直した",IF(S2924="未分類","未分類","OK")))))))</f>
        <v/>
      </c>
    </row>
    <row r="2925">
      <c r="A2925" s="40" t="n"/>
      <c r="B2925" s="34" t="n"/>
      <c r="C2925" s="35" t="n"/>
      <c r="D2925" s="36" t="n"/>
      <c r="E2925" s="35" t="n"/>
      <c r="F2925" s="35" t="n"/>
      <c r="G2925" s="35" t="n"/>
      <c r="H2925" s="35" t="n"/>
      <c r="I2925" s="40" t="n"/>
      <c r="J2925" s="35" t="n"/>
      <c r="L2925" s="39">
        <f>IF(B2925="","",IFERROR(YEAR(B2925)*0+D2925*0+1,0))</f>
        <v/>
      </c>
      <c r="M2925" s="55">
        <f>IF(L2925&lt;&gt;1,"",IF(O2925&gt;0,IF(INDEX('分け方の表'!$O$4:$O$53,O2925)&lt;&gt;"",DATE(YEAR(INDEX('分け方の表'!$O$4:$O$53,O2925)),MONTH(INDEX('分け方の表'!$O$4:$O$53,O2925)),1),DATE(YEAR(B2925),MONTH(B2925),1)),DATE(YEAR(B2925),MONTH(B2925),1)))</f>
        <v/>
      </c>
      <c r="N2925" s="39">
        <f>IF(L2925&lt;&gt;1,"",IF(J2925="",0,IF(COUNTIFS($J$4:J2925,J2925)&gt;1,1,0)))</f>
        <v/>
      </c>
      <c r="O2925" s="39">
        <f>IF(L2925&lt;&gt;1,"",IF(J2925="",0,IFERROR(MATCH(J2925,'分け方の表'!$M$4:$M$53,0),0)))</f>
        <v/>
      </c>
      <c r="P2925" s="39">
        <f>IF(L2925&lt;&gt;1,"",IF(SUMPRODUCT((COUNTIFS(C2925,"*"&amp;'分け方の表'!$F$4:$F$23&amp;"*")&gt;0)*('分け方の表'!$F$4:$F$23&lt;&gt;"")*'分け方の表'!$I$4:$I$23)=0,99,1+COUNTIFS('分け方の表'!$I$4:$I$23,"&gt;"&amp;SUMPRODUCT((COUNTIFS(C2925,"*"&amp;'分け方の表'!$F$4:$F$23&amp;"*")&gt;0)*('分け方の表'!$F$4:$F$23&lt;&gt;"")*'分け方の表'!$I$4:$I$23))))</f>
        <v/>
      </c>
      <c r="Q2925" s="39">
        <f>IF(L2925&lt;&gt;1,"",IF(P2925&gt;=99,"",INDEX('分け方の表'!$G$4:$G$23,P2925)&amp;""))</f>
        <v/>
      </c>
      <c r="R2925" s="39">
        <f>IF(L2925&lt;&gt;1,"",IF((F2925="収入")*(G2925="給与")*(E2925&lt;&gt;"")*(COUNTIFS('分け方の表'!$J$4:$J$13,E2925)&gt;0),INDEX('分け方の表'!$K$4:$K$13,MATCH(E2925,'分け方の表'!$J$4:$J$13,0))&amp;"",IFERROR(INDEX('分け方の表'!$C$4:$C$103,MATCH(F2925&amp;"|"&amp;G2925,'分け方の表'!$D$4:$D$103,0))&amp;"",IFERROR(INDEX('分け方の表'!$C$4:$C$103,MATCH(F2925&amp;"|（ほか全部）",'分け方の表'!$D$4:$D$103,0))&amp;"","未分類"))))</f>
        <v/>
      </c>
      <c r="S2925" s="39">
        <f>IF(L2925&lt;&gt;1,"",IF(N2925=1,"",IF(IF(O2925&gt;0,INDEX('分け方の表'!$N$4:$N$53,O2925)&amp;"","")&lt;&gt;"",IF(INDEX('分け方の表'!$N$4:$N$53,O2925)="（数えない）","",INDEX('分け方の表'!$N$4:$N$53,O2925)&amp;""),IF(I2925&amp;""="1",IF((Q2925&lt;&gt;"")*(D2925&lt;0)*(IFERROR(INDEX('入力'!$E$30:$E$88,MATCH(Q2925,'入力'!$A$30:$A$88,0)),"")="貯める・増やす"),Q2925,""),IF(A2925&amp;""="0","",IF(Q2925&lt;&gt;"",Q2925,R2925))))))</f>
        <v/>
      </c>
      <c r="T2925" s="56">
        <f>IF(S2925="","",IF(IFERROR(INDEX('入力'!$E$30:$E$88,MATCH(S2925,'入力'!$A$30:$A$88,0)),"")="入るお金",D2925,-D2925))</f>
        <v/>
      </c>
      <c r="U2925" s="39">
        <f>IF(L2925="","",IF(L2925&lt;&gt;1,"見出しなど",IF(N2925=1,"重なり",IF(S2925="",IF(O2925&gt;0,"数えない（直した）",IF(I2925&amp;""="1","振替",IF(A2925&amp;""="0","計算対象外","数えない"))),IF(COUNTIFS('入力'!$A$30:$A$88,S2925)=0,"一覧にない費目",IF(O2925&gt;0,"直した",IF(S2925="未分類","未分類","OK")))))))</f>
        <v/>
      </c>
    </row>
    <row r="2926">
      <c r="A2926" s="40" t="n"/>
      <c r="B2926" s="34" t="n"/>
      <c r="C2926" s="35" t="n"/>
      <c r="D2926" s="36" t="n"/>
      <c r="E2926" s="35" t="n"/>
      <c r="F2926" s="35" t="n"/>
      <c r="G2926" s="35" t="n"/>
      <c r="H2926" s="35" t="n"/>
      <c r="I2926" s="40" t="n"/>
      <c r="J2926" s="35" t="n"/>
      <c r="L2926" s="39">
        <f>IF(B2926="","",IFERROR(YEAR(B2926)*0+D2926*0+1,0))</f>
        <v/>
      </c>
      <c r="M2926" s="55">
        <f>IF(L2926&lt;&gt;1,"",IF(O2926&gt;0,IF(INDEX('分け方の表'!$O$4:$O$53,O2926)&lt;&gt;"",DATE(YEAR(INDEX('分け方の表'!$O$4:$O$53,O2926)),MONTH(INDEX('分け方の表'!$O$4:$O$53,O2926)),1),DATE(YEAR(B2926),MONTH(B2926),1)),DATE(YEAR(B2926),MONTH(B2926),1)))</f>
        <v/>
      </c>
      <c r="N2926" s="39">
        <f>IF(L2926&lt;&gt;1,"",IF(J2926="",0,IF(COUNTIFS($J$4:J2926,J2926)&gt;1,1,0)))</f>
        <v/>
      </c>
      <c r="O2926" s="39">
        <f>IF(L2926&lt;&gt;1,"",IF(J2926="",0,IFERROR(MATCH(J2926,'分け方の表'!$M$4:$M$53,0),0)))</f>
        <v/>
      </c>
      <c r="P2926" s="39">
        <f>IF(L2926&lt;&gt;1,"",IF(SUMPRODUCT((COUNTIFS(C2926,"*"&amp;'分け方の表'!$F$4:$F$23&amp;"*")&gt;0)*('分け方の表'!$F$4:$F$23&lt;&gt;"")*'分け方の表'!$I$4:$I$23)=0,99,1+COUNTIFS('分け方の表'!$I$4:$I$23,"&gt;"&amp;SUMPRODUCT((COUNTIFS(C2926,"*"&amp;'分け方の表'!$F$4:$F$23&amp;"*")&gt;0)*('分け方の表'!$F$4:$F$23&lt;&gt;"")*'分け方の表'!$I$4:$I$23))))</f>
        <v/>
      </c>
      <c r="Q2926" s="39">
        <f>IF(L2926&lt;&gt;1,"",IF(P2926&gt;=99,"",INDEX('分け方の表'!$G$4:$G$23,P2926)&amp;""))</f>
        <v/>
      </c>
      <c r="R2926" s="39">
        <f>IF(L2926&lt;&gt;1,"",IF((F2926="収入")*(G2926="給与")*(E2926&lt;&gt;"")*(COUNTIFS('分け方の表'!$J$4:$J$13,E2926)&gt;0),INDEX('分け方の表'!$K$4:$K$13,MATCH(E2926,'分け方の表'!$J$4:$J$13,0))&amp;"",IFERROR(INDEX('分け方の表'!$C$4:$C$103,MATCH(F2926&amp;"|"&amp;G2926,'分け方の表'!$D$4:$D$103,0))&amp;"",IFERROR(INDEX('分け方の表'!$C$4:$C$103,MATCH(F2926&amp;"|（ほか全部）",'分け方の表'!$D$4:$D$103,0))&amp;"","未分類"))))</f>
        <v/>
      </c>
      <c r="S2926" s="39">
        <f>IF(L2926&lt;&gt;1,"",IF(N2926=1,"",IF(IF(O2926&gt;0,INDEX('分け方の表'!$N$4:$N$53,O2926)&amp;"","")&lt;&gt;"",IF(INDEX('分け方の表'!$N$4:$N$53,O2926)="（数えない）","",INDEX('分け方の表'!$N$4:$N$53,O2926)&amp;""),IF(I2926&amp;""="1",IF((Q2926&lt;&gt;"")*(D2926&lt;0)*(IFERROR(INDEX('入力'!$E$30:$E$88,MATCH(Q2926,'入力'!$A$30:$A$88,0)),"")="貯める・増やす"),Q2926,""),IF(A2926&amp;""="0","",IF(Q2926&lt;&gt;"",Q2926,R2926))))))</f>
        <v/>
      </c>
      <c r="T2926" s="56">
        <f>IF(S2926="","",IF(IFERROR(INDEX('入力'!$E$30:$E$88,MATCH(S2926,'入力'!$A$30:$A$88,0)),"")="入るお金",D2926,-D2926))</f>
        <v/>
      </c>
      <c r="U2926" s="39">
        <f>IF(L2926="","",IF(L2926&lt;&gt;1,"見出しなど",IF(N2926=1,"重なり",IF(S2926="",IF(O2926&gt;0,"数えない（直した）",IF(I2926&amp;""="1","振替",IF(A2926&amp;""="0","計算対象外","数えない"))),IF(COUNTIFS('入力'!$A$30:$A$88,S2926)=0,"一覧にない費目",IF(O2926&gt;0,"直した",IF(S2926="未分類","未分類","OK")))))))</f>
        <v/>
      </c>
    </row>
    <row r="2927">
      <c r="A2927" s="40" t="n"/>
      <c r="B2927" s="34" t="n"/>
      <c r="C2927" s="35" t="n"/>
      <c r="D2927" s="36" t="n"/>
      <c r="E2927" s="35" t="n"/>
      <c r="F2927" s="35" t="n"/>
      <c r="G2927" s="35" t="n"/>
      <c r="H2927" s="35" t="n"/>
      <c r="I2927" s="40" t="n"/>
      <c r="J2927" s="35" t="n"/>
      <c r="L2927" s="39">
        <f>IF(B2927="","",IFERROR(YEAR(B2927)*0+D2927*0+1,0))</f>
        <v/>
      </c>
      <c r="M2927" s="55">
        <f>IF(L2927&lt;&gt;1,"",IF(O2927&gt;0,IF(INDEX('分け方の表'!$O$4:$O$53,O2927)&lt;&gt;"",DATE(YEAR(INDEX('分け方の表'!$O$4:$O$53,O2927)),MONTH(INDEX('分け方の表'!$O$4:$O$53,O2927)),1),DATE(YEAR(B2927),MONTH(B2927),1)),DATE(YEAR(B2927),MONTH(B2927),1)))</f>
        <v/>
      </c>
      <c r="N2927" s="39">
        <f>IF(L2927&lt;&gt;1,"",IF(J2927="",0,IF(COUNTIFS($J$4:J2927,J2927)&gt;1,1,0)))</f>
        <v/>
      </c>
      <c r="O2927" s="39">
        <f>IF(L2927&lt;&gt;1,"",IF(J2927="",0,IFERROR(MATCH(J2927,'分け方の表'!$M$4:$M$53,0),0)))</f>
        <v/>
      </c>
      <c r="P2927" s="39">
        <f>IF(L2927&lt;&gt;1,"",IF(SUMPRODUCT((COUNTIFS(C2927,"*"&amp;'分け方の表'!$F$4:$F$23&amp;"*")&gt;0)*('分け方の表'!$F$4:$F$23&lt;&gt;"")*'分け方の表'!$I$4:$I$23)=0,99,1+COUNTIFS('分け方の表'!$I$4:$I$23,"&gt;"&amp;SUMPRODUCT((COUNTIFS(C2927,"*"&amp;'分け方の表'!$F$4:$F$23&amp;"*")&gt;0)*('分け方の表'!$F$4:$F$23&lt;&gt;"")*'分け方の表'!$I$4:$I$23))))</f>
        <v/>
      </c>
      <c r="Q2927" s="39">
        <f>IF(L2927&lt;&gt;1,"",IF(P2927&gt;=99,"",INDEX('分け方の表'!$G$4:$G$23,P2927)&amp;""))</f>
        <v/>
      </c>
      <c r="R2927" s="39">
        <f>IF(L2927&lt;&gt;1,"",IF((F2927="収入")*(G2927="給与")*(E2927&lt;&gt;"")*(COUNTIFS('分け方の表'!$J$4:$J$13,E2927)&gt;0),INDEX('分け方の表'!$K$4:$K$13,MATCH(E2927,'分け方の表'!$J$4:$J$13,0))&amp;"",IFERROR(INDEX('分け方の表'!$C$4:$C$103,MATCH(F2927&amp;"|"&amp;G2927,'分け方の表'!$D$4:$D$103,0))&amp;"",IFERROR(INDEX('分け方の表'!$C$4:$C$103,MATCH(F2927&amp;"|（ほか全部）",'分け方の表'!$D$4:$D$103,0))&amp;"","未分類"))))</f>
        <v/>
      </c>
      <c r="S2927" s="39">
        <f>IF(L2927&lt;&gt;1,"",IF(N2927=1,"",IF(IF(O2927&gt;0,INDEX('分け方の表'!$N$4:$N$53,O2927)&amp;"","")&lt;&gt;"",IF(INDEX('分け方の表'!$N$4:$N$53,O2927)="（数えない）","",INDEX('分け方の表'!$N$4:$N$53,O2927)&amp;""),IF(I2927&amp;""="1",IF((Q2927&lt;&gt;"")*(D2927&lt;0)*(IFERROR(INDEX('入力'!$E$30:$E$88,MATCH(Q2927,'入力'!$A$30:$A$88,0)),"")="貯める・増やす"),Q2927,""),IF(A2927&amp;""="0","",IF(Q2927&lt;&gt;"",Q2927,R2927))))))</f>
        <v/>
      </c>
      <c r="T2927" s="56">
        <f>IF(S2927="","",IF(IFERROR(INDEX('入力'!$E$30:$E$88,MATCH(S2927,'入力'!$A$30:$A$88,0)),"")="入るお金",D2927,-D2927))</f>
        <v/>
      </c>
      <c r="U2927" s="39">
        <f>IF(L2927="","",IF(L2927&lt;&gt;1,"見出しなど",IF(N2927=1,"重なり",IF(S2927="",IF(O2927&gt;0,"数えない（直した）",IF(I2927&amp;""="1","振替",IF(A2927&amp;""="0","計算対象外","数えない"))),IF(COUNTIFS('入力'!$A$30:$A$88,S2927)=0,"一覧にない費目",IF(O2927&gt;0,"直した",IF(S2927="未分類","未分類","OK")))))))</f>
        <v/>
      </c>
    </row>
    <row r="2928">
      <c r="A2928" s="40" t="n"/>
      <c r="B2928" s="34" t="n"/>
      <c r="C2928" s="35" t="n"/>
      <c r="D2928" s="36" t="n"/>
      <c r="E2928" s="35" t="n"/>
      <c r="F2928" s="35" t="n"/>
      <c r="G2928" s="35" t="n"/>
      <c r="H2928" s="35" t="n"/>
      <c r="I2928" s="40" t="n"/>
      <c r="J2928" s="35" t="n"/>
      <c r="L2928" s="39">
        <f>IF(B2928="","",IFERROR(YEAR(B2928)*0+D2928*0+1,0))</f>
        <v/>
      </c>
      <c r="M2928" s="55">
        <f>IF(L2928&lt;&gt;1,"",IF(O2928&gt;0,IF(INDEX('分け方の表'!$O$4:$O$53,O2928)&lt;&gt;"",DATE(YEAR(INDEX('分け方の表'!$O$4:$O$53,O2928)),MONTH(INDEX('分け方の表'!$O$4:$O$53,O2928)),1),DATE(YEAR(B2928),MONTH(B2928),1)),DATE(YEAR(B2928),MONTH(B2928),1)))</f>
        <v/>
      </c>
      <c r="N2928" s="39">
        <f>IF(L2928&lt;&gt;1,"",IF(J2928="",0,IF(COUNTIFS($J$4:J2928,J2928)&gt;1,1,0)))</f>
        <v/>
      </c>
      <c r="O2928" s="39">
        <f>IF(L2928&lt;&gt;1,"",IF(J2928="",0,IFERROR(MATCH(J2928,'分け方の表'!$M$4:$M$53,0),0)))</f>
        <v/>
      </c>
      <c r="P2928" s="39">
        <f>IF(L2928&lt;&gt;1,"",IF(SUMPRODUCT((COUNTIFS(C2928,"*"&amp;'分け方の表'!$F$4:$F$23&amp;"*")&gt;0)*('分け方の表'!$F$4:$F$23&lt;&gt;"")*'分け方の表'!$I$4:$I$23)=0,99,1+COUNTIFS('分け方の表'!$I$4:$I$23,"&gt;"&amp;SUMPRODUCT((COUNTIFS(C2928,"*"&amp;'分け方の表'!$F$4:$F$23&amp;"*")&gt;0)*('分け方の表'!$F$4:$F$23&lt;&gt;"")*'分け方の表'!$I$4:$I$23))))</f>
        <v/>
      </c>
      <c r="Q2928" s="39">
        <f>IF(L2928&lt;&gt;1,"",IF(P2928&gt;=99,"",INDEX('分け方の表'!$G$4:$G$23,P2928)&amp;""))</f>
        <v/>
      </c>
      <c r="R2928" s="39">
        <f>IF(L2928&lt;&gt;1,"",IF((F2928="収入")*(G2928="給与")*(E2928&lt;&gt;"")*(COUNTIFS('分け方の表'!$J$4:$J$13,E2928)&gt;0),INDEX('分け方の表'!$K$4:$K$13,MATCH(E2928,'分け方の表'!$J$4:$J$13,0))&amp;"",IFERROR(INDEX('分け方の表'!$C$4:$C$103,MATCH(F2928&amp;"|"&amp;G2928,'分け方の表'!$D$4:$D$103,0))&amp;"",IFERROR(INDEX('分け方の表'!$C$4:$C$103,MATCH(F2928&amp;"|（ほか全部）",'分け方の表'!$D$4:$D$103,0))&amp;"","未分類"))))</f>
        <v/>
      </c>
      <c r="S2928" s="39">
        <f>IF(L2928&lt;&gt;1,"",IF(N2928=1,"",IF(IF(O2928&gt;0,INDEX('分け方の表'!$N$4:$N$53,O2928)&amp;"","")&lt;&gt;"",IF(INDEX('分け方の表'!$N$4:$N$53,O2928)="（数えない）","",INDEX('分け方の表'!$N$4:$N$53,O2928)&amp;""),IF(I2928&amp;""="1",IF((Q2928&lt;&gt;"")*(D2928&lt;0)*(IFERROR(INDEX('入力'!$E$30:$E$88,MATCH(Q2928,'入力'!$A$30:$A$88,0)),"")="貯める・増やす"),Q2928,""),IF(A2928&amp;""="0","",IF(Q2928&lt;&gt;"",Q2928,R2928))))))</f>
        <v/>
      </c>
      <c r="T2928" s="56">
        <f>IF(S2928="","",IF(IFERROR(INDEX('入力'!$E$30:$E$88,MATCH(S2928,'入力'!$A$30:$A$88,0)),"")="入るお金",D2928,-D2928))</f>
        <v/>
      </c>
      <c r="U2928" s="39">
        <f>IF(L2928="","",IF(L2928&lt;&gt;1,"見出しなど",IF(N2928=1,"重なり",IF(S2928="",IF(O2928&gt;0,"数えない（直した）",IF(I2928&amp;""="1","振替",IF(A2928&amp;""="0","計算対象外","数えない"))),IF(COUNTIFS('入力'!$A$30:$A$88,S2928)=0,"一覧にない費目",IF(O2928&gt;0,"直した",IF(S2928="未分類","未分類","OK")))))))</f>
        <v/>
      </c>
    </row>
    <row r="2929">
      <c r="A2929" s="40" t="n"/>
      <c r="B2929" s="34" t="n"/>
      <c r="C2929" s="35" t="n"/>
      <c r="D2929" s="36" t="n"/>
      <c r="E2929" s="35" t="n"/>
      <c r="F2929" s="35" t="n"/>
      <c r="G2929" s="35" t="n"/>
      <c r="H2929" s="35" t="n"/>
      <c r="I2929" s="40" t="n"/>
      <c r="J2929" s="35" t="n"/>
      <c r="L2929" s="39">
        <f>IF(B2929="","",IFERROR(YEAR(B2929)*0+D2929*0+1,0))</f>
        <v/>
      </c>
      <c r="M2929" s="55">
        <f>IF(L2929&lt;&gt;1,"",IF(O2929&gt;0,IF(INDEX('分け方の表'!$O$4:$O$53,O2929)&lt;&gt;"",DATE(YEAR(INDEX('分け方の表'!$O$4:$O$53,O2929)),MONTH(INDEX('分け方の表'!$O$4:$O$53,O2929)),1),DATE(YEAR(B2929),MONTH(B2929),1)),DATE(YEAR(B2929),MONTH(B2929),1)))</f>
        <v/>
      </c>
      <c r="N2929" s="39">
        <f>IF(L2929&lt;&gt;1,"",IF(J2929="",0,IF(COUNTIFS($J$4:J2929,J2929)&gt;1,1,0)))</f>
        <v/>
      </c>
      <c r="O2929" s="39">
        <f>IF(L2929&lt;&gt;1,"",IF(J2929="",0,IFERROR(MATCH(J2929,'分け方の表'!$M$4:$M$53,0),0)))</f>
        <v/>
      </c>
      <c r="P2929" s="39">
        <f>IF(L2929&lt;&gt;1,"",IF(SUMPRODUCT((COUNTIFS(C2929,"*"&amp;'分け方の表'!$F$4:$F$23&amp;"*")&gt;0)*('分け方の表'!$F$4:$F$23&lt;&gt;"")*'分け方の表'!$I$4:$I$23)=0,99,1+COUNTIFS('分け方の表'!$I$4:$I$23,"&gt;"&amp;SUMPRODUCT((COUNTIFS(C2929,"*"&amp;'分け方の表'!$F$4:$F$23&amp;"*")&gt;0)*('分け方の表'!$F$4:$F$23&lt;&gt;"")*'分け方の表'!$I$4:$I$23))))</f>
        <v/>
      </c>
      <c r="Q2929" s="39">
        <f>IF(L2929&lt;&gt;1,"",IF(P2929&gt;=99,"",INDEX('分け方の表'!$G$4:$G$23,P2929)&amp;""))</f>
        <v/>
      </c>
      <c r="R2929" s="39">
        <f>IF(L2929&lt;&gt;1,"",IF((F2929="収入")*(G2929="給与")*(E2929&lt;&gt;"")*(COUNTIFS('分け方の表'!$J$4:$J$13,E2929)&gt;0),INDEX('分け方の表'!$K$4:$K$13,MATCH(E2929,'分け方の表'!$J$4:$J$13,0))&amp;"",IFERROR(INDEX('分け方の表'!$C$4:$C$103,MATCH(F2929&amp;"|"&amp;G2929,'分け方の表'!$D$4:$D$103,0))&amp;"",IFERROR(INDEX('分け方の表'!$C$4:$C$103,MATCH(F2929&amp;"|（ほか全部）",'分け方の表'!$D$4:$D$103,0))&amp;"","未分類"))))</f>
        <v/>
      </c>
      <c r="S2929" s="39">
        <f>IF(L2929&lt;&gt;1,"",IF(N2929=1,"",IF(IF(O2929&gt;0,INDEX('分け方の表'!$N$4:$N$53,O2929)&amp;"","")&lt;&gt;"",IF(INDEX('分け方の表'!$N$4:$N$53,O2929)="（数えない）","",INDEX('分け方の表'!$N$4:$N$53,O2929)&amp;""),IF(I2929&amp;""="1",IF((Q2929&lt;&gt;"")*(D2929&lt;0)*(IFERROR(INDEX('入力'!$E$30:$E$88,MATCH(Q2929,'入力'!$A$30:$A$88,0)),"")="貯める・増やす"),Q2929,""),IF(A2929&amp;""="0","",IF(Q2929&lt;&gt;"",Q2929,R2929))))))</f>
        <v/>
      </c>
      <c r="T2929" s="56">
        <f>IF(S2929="","",IF(IFERROR(INDEX('入力'!$E$30:$E$88,MATCH(S2929,'入力'!$A$30:$A$88,0)),"")="入るお金",D2929,-D2929))</f>
        <v/>
      </c>
      <c r="U2929" s="39">
        <f>IF(L2929="","",IF(L2929&lt;&gt;1,"見出しなど",IF(N2929=1,"重なり",IF(S2929="",IF(O2929&gt;0,"数えない（直した）",IF(I2929&amp;""="1","振替",IF(A2929&amp;""="0","計算対象外","数えない"))),IF(COUNTIFS('入力'!$A$30:$A$88,S2929)=0,"一覧にない費目",IF(O2929&gt;0,"直した",IF(S2929="未分類","未分類","OK")))))))</f>
        <v/>
      </c>
    </row>
    <row r="2930">
      <c r="A2930" s="40" t="n"/>
      <c r="B2930" s="34" t="n"/>
      <c r="C2930" s="35" t="n"/>
      <c r="D2930" s="36" t="n"/>
      <c r="E2930" s="35" t="n"/>
      <c r="F2930" s="35" t="n"/>
      <c r="G2930" s="35" t="n"/>
      <c r="H2930" s="35" t="n"/>
      <c r="I2930" s="40" t="n"/>
      <c r="J2930" s="35" t="n"/>
      <c r="L2930" s="39">
        <f>IF(B2930="","",IFERROR(YEAR(B2930)*0+D2930*0+1,0))</f>
        <v/>
      </c>
      <c r="M2930" s="55">
        <f>IF(L2930&lt;&gt;1,"",IF(O2930&gt;0,IF(INDEX('分け方の表'!$O$4:$O$53,O2930)&lt;&gt;"",DATE(YEAR(INDEX('分け方の表'!$O$4:$O$53,O2930)),MONTH(INDEX('分け方の表'!$O$4:$O$53,O2930)),1),DATE(YEAR(B2930),MONTH(B2930),1)),DATE(YEAR(B2930),MONTH(B2930),1)))</f>
        <v/>
      </c>
      <c r="N2930" s="39">
        <f>IF(L2930&lt;&gt;1,"",IF(J2930="",0,IF(COUNTIFS($J$4:J2930,J2930)&gt;1,1,0)))</f>
        <v/>
      </c>
      <c r="O2930" s="39">
        <f>IF(L2930&lt;&gt;1,"",IF(J2930="",0,IFERROR(MATCH(J2930,'分け方の表'!$M$4:$M$53,0),0)))</f>
        <v/>
      </c>
      <c r="P2930" s="39">
        <f>IF(L2930&lt;&gt;1,"",IF(SUMPRODUCT((COUNTIFS(C2930,"*"&amp;'分け方の表'!$F$4:$F$23&amp;"*")&gt;0)*('分け方の表'!$F$4:$F$23&lt;&gt;"")*'分け方の表'!$I$4:$I$23)=0,99,1+COUNTIFS('分け方の表'!$I$4:$I$23,"&gt;"&amp;SUMPRODUCT((COUNTIFS(C2930,"*"&amp;'分け方の表'!$F$4:$F$23&amp;"*")&gt;0)*('分け方の表'!$F$4:$F$23&lt;&gt;"")*'分け方の表'!$I$4:$I$23))))</f>
        <v/>
      </c>
      <c r="Q2930" s="39">
        <f>IF(L2930&lt;&gt;1,"",IF(P2930&gt;=99,"",INDEX('分け方の表'!$G$4:$G$23,P2930)&amp;""))</f>
        <v/>
      </c>
      <c r="R2930" s="39">
        <f>IF(L2930&lt;&gt;1,"",IF((F2930="収入")*(G2930="給与")*(E2930&lt;&gt;"")*(COUNTIFS('分け方の表'!$J$4:$J$13,E2930)&gt;0),INDEX('分け方の表'!$K$4:$K$13,MATCH(E2930,'分け方の表'!$J$4:$J$13,0))&amp;"",IFERROR(INDEX('分け方の表'!$C$4:$C$103,MATCH(F2930&amp;"|"&amp;G2930,'分け方の表'!$D$4:$D$103,0))&amp;"",IFERROR(INDEX('分け方の表'!$C$4:$C$103,MATCH(F2930&amp;"|（ほか全部）",'分け方の表'!$D$4:$D$103,0))&amp;"","未分類"))))</f>
        <v/>
      </c>
      <c r="S2930" s="39">
        <f>IF(L2930&lt;&gt;1,"",IF(N2930=1,"",IF(IF(O2930&gt;0,INDEX('分け方の表'!$N$4:$N$53,O2930)&amp;"","")&lt;&gt;"",IF(INDEX('分け方の表'!$N$4:$N$53,O2930)="（数えない）","",INDEX('分け方の表'!$N$4:$N$53,O2930)&amp;""),IF(I2930&amp;""="1",IF((Q2930&lt;&gt;"")*(D2930&lt;0)*(IFERROR(INDEX('入力'!$E$30:$E$88,MATCH(Q2930,'入力'!$A$30:$A$88,0)),"")="貯める・増やす"),Q2930,""),IF(A2930&amp;""="0","",IF(Q2930&lt;&gt;"",Q2930,R2930))))))</f>
        <v/>
      </c>
      <c r="T2930" s="56">
        <f>IF(S2930="","",IF(IFERROR(INDEX('入力'!$E$30:$E$88,MATCH(S2930,'入力'!$A$30:$A$88,0)),"")="入るお金",D2930,-D2930))</f>
        <v/>
      </c>
      <c r="U2930" s="39">
        <f>IF(L2930="","",IF(L2930&lt;&gt;1,"見出しなど",IF(N2930=1,"重なり",IF(S2930="",IF(O2930&gt;0,"数えない（直した）",IF(I2930&amp;""="1","振替",IF(A2930&amp;""="0","計算対象外","数えない"))),IF(COUNTIFS('入力'!$A$30:$A$88,S2930)=0,"一覧にない費目",IF(O2930&gt;0,"直した",IF(S2930="未分類","未分類","OK")))))))</f>
        <v/>
      </c>
    </row>
    <row r="2931">
      <c r="A2931" s="40" t="n"/>
      <c r="B2931" s="34" t="n"/>
      <c r="C2931" s="35" t="n"/>
      <c r="D2931" s="36" t="n"/>
      <c r="E2931" s="35" t="n"/>
      <c r="F2931" s="35" t="n"/>
      <c r="G2931" s="35" t="n"/>
      <c r="H2931" s="35" t="n"/>
      <c r="I2931" s="40" t="n"/>
      <c r="J2931" s="35" t="n"/>
      <c r="L2931" s="39">
        <f>IF(B2931="","",IFERROR(YEAR(B2931)*0+D2931*0+1,0))</f>
        <v/>
      </c>
      <c r="M2931" s="55">
        <f>IF(L2931&lt;&gt;1,"",IF(O2931&gt;0,IF(INDEX('分け方の表'!$O$4:$O$53,O2931)&lt;&gt;"",DATE(YEAR(INDEX('分け方の表'!$O$4:$O$53,O2931)),MONTH(INDEX('分け方の表'!$O$4:$O$53,O2931)),1),DATE(YEAR(B2931),MONTH(B2931),1)),DATE(YEAR(B2931),MONTH(B2931),1)))</f>
        <v/>
      </c>
      <c r="N2931" s="39">
        <f>IF(L2931&lt;&gt;1,"",IF(J2931="",0,IF(COUNTIFS($J$4:J2931,J2931)&gt;1,1,0)))</f>
        <v/>
      </c>
      <c r="O2931" s="39">
        <f>IF(L2931&lt;&gt;1,"",IF(J2931="",0,IFERROR(MATCH(J2931,'分け方の表'!$M$4:$M$53,0),0)))</f>
        <v/>
      </c>
      <c r="P2931" s="39">
        <f>IF(L2931&lt;&gt;1,"",IF(SUMPRODUCT((COUNTIFS(C2931,"*"&amp;'分け方の表'!$F$4:$F$23&amp;"*")&gt;0)*('分け方の表'!$F$4:$F$23&lt;&gt;"")*'分け方の表'!$I$4:$I$23)=0,99,1+COUNTIFS('分け方の表'!$I$4:$I$23,"&gt;"&amp;SUMPRODUCT((COUNTIFS(C2931,"*"&amp;'分け方の表'!$F$4:$F$23&amp;"*")&gt;0)*('分け方の表'!$F$4:$F$23&lt;&gt;"")*'分け方の表'!$I$4:$I$23))))</f>
        <v/>
      </c>
      <c r="Q2931" s="39">
        <f>IF(L2931&lt;&gt;1,"",IF(P2931&gt;=99,"",INDEX('分け方の表'!$G$4:$G$23,P2931)&amp;""))</f>
        <v/>
      </c>
      <c r="R2931" s="39">
        <f>IF(L2931&lt;&gt;1,"",IF((F2931="収入")*(G2931="給与")*(E2931&lt;&gt;"")*(COUNTIFS('分け方の表'!$J$4:$J$13,E2931)&gt;0),INDEX('分け方の表'!$K$4:$K$13,MATCH(E2931,'分け方の表'!$J$4:$J$13,0))&amp;"",IFERROR(INDEX('分け方の表'!$C$4:$C$103,MATCH(F2931&amp;"|"&amp;G2931,'分け方の表'!$D$4:$D$103,0))&amp;"",IFERROR(INDEX('分け方の表'!$C$4:$C$103,MATCH(F2931&amp;"|（ほか全部）",'分け方の表'!$D$4:$D$103,0))&amp;"","未分類"))))</f>
        <v/>
      </c>
      <c r="S2931" s="39">
        <f>IF(L2931&lt;&gt;1,"",IF(N2931=1,"",IF(IF(O2931&gt;0,INDEX('分け方の表'!$N$4:$N$53,O2931)&amp;"","")&lt;&gt;"",IF(INDEX('分け方の表'!$N$4:$N$53,O2931)="（数えない）","",INDEX('分け方の表'!$N$4:$N$53,O2931)&amp;""),IF(I2931&amp;""="1",IF((Q2931&lt;&gt;"")*(D2931&lt;0)*(IFERROR(INDEX('入力'!$E$30:$E$88,MATCH(Q2931,'入力'!$A$30:$A$88,0)),"")="貯める・増やす"),Q2931,""),IF(A2931&amp;""="0","",IF(Q2931&lt;&gt;"",Q2931,R2931))))))</f>
        <v/>
      </c>
      <c r="T2931" s="56">
        <f>IF(S2931="","",IF(IFERROR(INDEX('入力'!$E$30:$E$88,MATCH(S2931,'入力'!$A$30:$A$88,0)),"")="入るお金",D2931,-D2931))</f>
        <v/>
      </c>
      <c r="U2931" s="39">
        <f>IF(L2931="","",IF(L2931&lt;&gt;1,"見出しなど",IF(N2931=1,"重なり",IF(S2931="",IF(O2931&gt;0,"数えない（直した）",IF(I2931&amp;""="1","振替",IF(A2931&amp;""="0","計算対象外","数えない"))),IF(COUNTIFS('入力'!$A$30:$A$88,S2931)=0,"一覧にない費目",IF(O2931&gt;0,"直した",IF(S2931="未分類","未分類","OK")))))))</f>
        <v/>
      </c>
    </row>
    <row r="2932">
      <c r="A2932" s="40" t="n"/>
      <c r="B2932" s="34" t="n"/>
      <c r="C2932" s="35" t="n"/>
      <c r="D2932" s="36" t="n"/>
      <c r="E2932" s="35" t="n"/>
      <c r="F2932" s="35" t="n"/>
      <c r="G2932" s="35" t="n"/>
      <c r="H2932" s="35" t="n"/>
      <c r="I2932" s="40" t="n"/>
      <c r="J2932" s="35" t="n"/>
      <c r="L2932" s="39">
        <f>IF(B2932="","",IFERROR(YEAR(B2932)*0+D2932*0+1,0))</f>
        <v/>
      </c>
      <c r="M2932" s="55">
        <f>IF(L2932&lt;&gt;1,"",IF(O2932&gt;0,IF(INDEX('分け方の表'!$O$4:$O$53,O2932)&lt;&gt;"",DATE(YEAR(INDEX('分け方の表'!$O$4:$O$53,O2932)),MONTH(INDEX('分け方の表'!$O$4:$O$53,O2932)),1),DATE(YEAR(B2932),MONTH(B2932),1)),DATE(YEAR(B2932),MONTH(B2932),1)))</f>
        <v/>
      </c>
      <c r="N2932" s="39">
        <f>IF(L2932&lt;&gt;1,"",IF(J2932="",0,IF(COUNTIFS($J$4:J2932,J2932)&gt;1,1,0)))</f>
        <v/>
      </c>
      <c r="O2932" s="39">
        <f>IF(L2932&lt;&gt;1,"",IF(J2932="",0,IFERROR(MATCH(J2932,'分け方の表'!$M$4:$M$53,0),0)))</f>
        <v/>
      </c>
      <c r="P2932" s="39">
        <f>IF(L2932&lt;&gt;1,"",IF(SUMPRODUCT((COUNTIFS(C2932,"*"&amp;'分け方の表'!$F$4:$F$23&amp;"*")&gt;0)*('分け方の表'!$F$4:$F$23&lt;&gt;"")*'分け方の表'!$I$4:$I$23)=0,99,1+COUNTIFS('分け方の表'!$I$4:$I$23,"&gt;"&amp;SUMPRODUCT((COUNTIFS(C2932,"*"&amp;'分け方の表'!$F$4:$F$23&amp;"*")&gt;0)*('分け方の表'!$F$4:$F$23&lt;&gt;"")*'分け方の表'!$I$4:$I$23))))</f>
        <v/>
      </c>
      <c r="Q2932" s="39">
        <f>IF(L2932&lt;&gt;1,"",IF(P2932&gt;=99,"",INDEX('分け方の表'!$G$4:$G$23,P2932)&amp;""))</f>
        <v/>
      </c>
      <c r="R2932" s="39">
        <f>IF(L2932&lt;&gt;1,"",IF((F2932="収入")*(G2932="給与")*(E2932&lt;&gt;"")*(COUNTIFS('分け方の表'!$J$4:$J$13,E2932)&gt;0),INDEX('分け方の表'!$K$4:$K$13,MATCH(E2932,'分け方の表'!$J$4:$J$13,0))&amp;"",IFERROR(INDEX('分け方の表'!$C$4:$C$103,MATCH(F2932&amp;"|"&amp;G2932,'分け方の表'!$D$4:$D$103,0))&amp;"",IFERROR(INDEX('分け方の表'!$C$4:$C$103,MATCH(F2932&amp;"|（ほか全部）",'分け方の表'!$D$4:$D$103,0))&amp;"","未分類"))))</f>
        <v/>
      </c>
      <c r="S2932" s="39">
        <f>IF(L2932&lt;&gt;1,"",IF(N2932=1,"",IF(IF(O2932&gt;0,INDEX('分け方の表'!$N$4:$N$53,O2932)&amp;"","")&lt;&gt;"",IF(INDEX('分け方の表'!$N$4:$N$53,O2932)="（数えない）","",INDEX('分け方の表'!$N$4:$N$53,O2932)&amp;""),IF(I2932&amp;""="1",IF((Q2932&lt;&gt;"")*(D2932&lt;0)*(IFERROR(INDEX('入力'!$E$30:$E$88,MATCH(Q2932,'入力'!$A$30:$A$88,0)),"")="貯める・増やす"),Q2932,""),IF(A2932&amp;""="0","",IF(Q2932&lt;&gt;"",Q2932,R2932))))))</f>
        <v/>
      </c>
      <c r="T2932" s="56">
        <f>IF(S2932="","",IF(IFERROR(INDEX('入力'!$E$30:$E$88,MATCH(S2932,'入力'!$A$30:$A$88,0)),"")="入るお金",D2932,-D2932))</f>
        <v/>
      </c>
      <c r="U2932" s="39">
        <f>IF(L2932="","",IF(L2932&lt;&gt;1,"見出しなど",IF(N2932=1,"重なり",IF(S2932="",IF(O2932&gt;0,"数えない（直した）",IF(I2932&amp;""="1","振替",IF(A2932&amp;""="0","計算対象外","数えない"))),IF(COUNTIFS('入力'!$A$30:$A$88,S2932)=0,"一覧にない費目",IF(O2932&gt;0,"直した",IF(S2932="未分類","未分類","OK")))))))</f>
        <v/>
      </c>
    </row>
    <row r="2933">
      <c r="A2933" s="40" t="n"/>
      <c r="B2933" s="34" t="n"/>
      <c r="C2933" s="35" t="n"/>
      <c r="D2933" s="36" t="n"/>
      <c r="E2933" s="35" t="n"/>
      <c r="F2933" s="35" t="n"/>
      <c r="G2933" s="35" t="n"/>
      <c r="H2933" s="35" t="n"/>
      <c r="I2933" s="40" t="n"/>
      <c r="J2933" s="35" t="n"/>
      <c r="L2933" s="39">
        <f>IF(B2933="","",IFERROR(YEAR(B2933)*0+D2933*0+1,0))</f>
        <v/>
      </c>
      <c r="M2933" s="55">
        <f>IF(L2933&lt;&gt;1,"",IF(O2933&gt;0,IF(INDEX('分け方の表'!$O$4:$O$53,O2933)&lt;&gt;"",DATE(YEAR(INDEX('分け方の表'!$O$4:$O$53,O2933)),MONTH(INDEX('分け方の表'!$O$4:$O$53,O2933)),1),DATE(YEAR(B2933),MONTH(B2933),1)),DATE(YEAR(B2933),MONTH(B2933),1)))</f>
        <v/>
      </c>
      <c r="N2933" s="39">
        <f>IF(L2933&lt;&gt;1,"",IF(J2933="",0,IF(COUNTIFS($J$4:J2933,J2933)&gt;1,1,0)))</f>
        <v/>
      </c>
      <c r="O2933" s="39">
        <f>IF(L2933&lt;&gt;1,"",IF(J2933="",0,IFERROR(MATCH(J2933,'分け方の表'!$M$4:$M$53,0),0)))</f>
        <v/>
      </c>
      <c r="P2933" s="39">
        <f>IF(L2933&lt;&gt;1,"",IF(SUMPRODUCT((COUNTIFS(C2933,"*"&amp;'分け方の表'!$F$4:$F$23&amp;"*")&gt;0)*('分け方の表'!$F$4:$F$23&lt;&gt;"")*'分け方の表'!$I$4:$I$23)=0,99,1+COUNTIFS('分け方の表'!$I$4:$I$23,"&gt;"&amp;SUMPRODUCT((COUNTIFS(C2933,"*"&amp;'分け方の表'!$F$4:$F$23&amp;"*")&gt;0)*('分け方の表'!$F$4:$F$23&lt;&gt;"")*'分け方の表'!$I$4:$I$23))))</f>
        <v/>
      </c>
      <c r="Q2933" s="39">
        <f>IF(L2933&lt;&gt;1,"",IF(P2933&gt;=99,"",INDEX('分け方の表'!$G$4:$G$23,P2933)&amp;""))</f>
        <v/>
      </c>
      <c r="R2933" s="39">
        <f>IF(L2933&lt;&gt;1,"",IF((F2933="収入")*(G2933="給与")*(E2933&lt;&gt;"")*(COUNTIFS('分け方の表'!$J$4:$J$13,E2933)&gt;0),INDEX('分け方の表'!$K$4:$K$13,MATCH(E2933,'分け方の表'!$J$4:$J$13,0))&amp;"",IFERROR(INDEX('分け方の表'!$C$4:$C$103,MATCH(F2933&amp;"|"&amp;G2933,'分け方の表'!$D$4:$D$103,0))&amp;"",IFERROR(INDEX('分け方の表'!$C$4:$C$103,MATCH(F2933&amp;"|（ほか全部）",'分け方の表'!$D$4:$D$103,0))&amp;"","未分類"))))</f>
        <v/>
      </c>
      <c r="S2933" s="39">
        <f>IF(L2933&lt;&gt;1,"",IF(N2933=1,"",IF(IF(O2933&gt;0,INDEX('分け方の表'!$N$4:$N$53,O2933)&amp;"","")&lt;&gt;"",IF(INDEX('分け方の表'!$N$4:$N$53,O2933)="（数えない）","",INDEX('分け方の表'!$N$4:$N$53,O2933)&amp;""),IF(I2933&amp;""="1",IF((Q2933&lt;&gt;"")*(D2933&lt;0)*(IFERROR(INDEX('入力'!$E$30:$E$88,MATCH(Q2933,'入力'!$A$30:$A$88,0)),"")="貯める・増やす"),Q2933,""),IF(A2933&amp;""="0","",IF(Q2933&lt;&gt;"",Q2933,R2933))))))</f>
        <v/>
      </c>
      <c r="T2933" s="56">
        <f>IF(S2933="","",IF(IFERROR(INDEX('入力'!$E$30:$E$88,MATCH(S2933,'入力'!$A$30:$A$88,0)),"")="入るお金",D2933,-D2933))</f>
        <v/>
      </c>
      <c r="U2933" s="39">
        <f>IF(L2933="","",IF(L2933&lt;&gt;1,"見出しなど",IF(N2933=1,"重なり",IF(S2933="",IF(O2933&gt;0,"数えない（直した）",IF(I2933&amp;""="1","振替",IF(A2933&amp;""="0","計算対象外","数えない"))),IF(COUNTIFS('入力'!$A$30:$A$88,S2933)=0,"一覧にない費目",IF(O2933&gt;0,"直した",IF(S2933="未分類","未分類","OK")))))))</f>
        <v/>
      </c>
    </row>
    <row r="2934">
      <c r="A2934" s="40" t="n"/>
      <c r="B2934" s="34" t="n"/>
      <c r="C2934" s="35" t="n"/>
      <c r="D2934" s="36" t="n"/>
      <c r="E2934" s="35" t="n"/>
      <c r="F2934" s="35" t="n"/>
      <c r="G2934" s="35" t="n"/>
      <c r="H2934" s="35" t="n"/>
      <c r="I2934" s="40" t="n"/>
      <c r="J2934" s="35" t="n"/>
      <c r="L2934" s="39">
        <f>IF(B2934="","",IFERROR(YEAR(B2934)*0+D2934*0+1,0))</f>
        <v/>
      </c>
      <c r="M2934" s="55">
        <f>IF(L2934&lt;&gt;1,"",IF(O2934&gt;0,IF(INDEX('分け方の表'!$O$4:$O$53,O2934)&lt;&gt;"",DATE(YEAR(INDEX('分け方の表'!$O$4:$O$53,O2934)),MONTH(INDEX('分け方の表'!$O$4:$O$53,O2934)),1),DATE(YEAR(B2934),MONTH(B2934),1)),DATE(YEAR(B2934),MONTH(B2934),1)))</f>
        <v/>
      </c>
      <c r="N2934" s="39">
        <f>IF(L2934&lt;&gt;1,"",IF(J2934="",0,IF(COUNTIFS($J$4:J2934,J2934)&gt;1,1,0)))</f>
        <v/>
      </c>
      <c r="O2934" s="39">
        <f>IF(L2934&lt;&gt;1,"",IF(J2934="",0,IFERROR(MATCH(J2934,'分け方の表'!$M$4:$M$53,0),0)))</f>
        <v/>
      </c>
      <c r="P2934" s="39">
        <f>IF(L2934&lt;&gt;1,"",IF(SUMPRODUCT((COUNTIFS(C2934,"*"&amp;'分け方の表'!$F$4:$F$23&amp;"*")&gt;0)*('分け方の表'!$F$4:$F$23&lt;&gt;"")*'分け方の表'!$I$4:$I$23)=0,99,1+COUNTIFS('分け方の表'!$I$4:$I$23,"&gt;"&amp;SUMPRODUCT((COUNTIFS(C2934,"*"&amp;'分け方の表'!$F$4:$F$23&amp;"*")&gt;0)*('分け方の表'!$F$4:$F$23&lt;&gt;"")*'分け方の表'!$I$4:$I$23))))</f>
        <v/>
      </c>
      <c r="Q2934" s="39">
        <f>IF(L2934&lt;&gt;1,"",IF(P2934&gt;=99,"",INDEX('分け方の表'!$G$4:$G$23,P2934)&amp;""))</f>
        <v/>
      </c>
      <c r="R2934" s="39">
        <f>IF(L2934&lt;&gt;1,"",IF((F2934="収入")*(G2934="給与")*(E2934&lt;&gt;"")*(COUNTIFS('分け方の表'!$J$4:$J$13,E2934)&gt;0),INDEX('分け方の表'!$K$4:$K$13,MATCH(E2934,'分け方の表'!$J$4:$J$13,0))&amp;"",IFERROR(INDEX('分け方の表'!$C$4:$C$103,MATCH(F2934&amp;"|"&amp;G2934,'分け方の表'!$D$4:$D$103,0))&amp;"",IFERROR(INDEX('分け方の表'!$C$4:$C$103,MATCH(F2934&amp;"|（ほか全部）",'分け方の表'!$D$4:$D$103,0))&amp;"","未分類"))))</f>
        <v/>
      </c>
      <c r="S2934" s="39">
        <f>IF(L2934&lt;&gt;1,"",IF(N2934=1,"",IF(IF(O2934&gt;0,INDEX('分け方の表'!$N$4:$N$53,O2934)&amp;"","")&lt;&gt;"",IF(INDEX('分け方の表'!$N$4:$N$53,O2934)="（数えない）","",INDEX('分け方の表'!$N$4:$N$53,O2934)&amp;""),IF(I2934&amp;""="1",IF((Q2934&lt;&gt;"")*(D2934&lt;0)*(IFERROR(INDEX('入力'!$E$30:$E$88,MATCH(Q2934,'入力'!$A$30:$A$88,0)),"")="貯める・増やす"),Q2934,""),IF(A2934&amp;""="0","",IF(Q2934&lt;&gt;"",Q2934,R2934))))))</f>
        <v/>
      </c>
      <c r="T2934" s="56">
        <f>IF(S2934="","",IF(IFERROR(INDEX('入力'!$E$30:$E$88,MATCH(S2934,'入力'!$A$30:$A$88,0)),"")="入るお金",D2934,-D2934))</f>
        <v/>
      </c>
      <c r="U2934" s="39">
        <f>IF(L2934="","",IF(L2934&lt;&gt;1,"見出しなど",IF(N2934=1,"重なり",IF(S2934="",IF(O2934&gt;0,"数えない（直した）",IF(I2934&amp;""="1","振替",IF(A2934&amp;""="0","計算対象外","数えない"))),IF(COUNTIFS('入力'!$A$30:$A$88,S2934)=0,"一覧にない費目",IF(O2934&gt;0,"直した",IF(S2934="未分類","未分類","OK")))))))</f>
        <v/>
      </c>
    </row>
    <row r="2935">
      <c r="A2935" s="40" t="n"/>
      <c r="B2935" s="34" t="n"/>
      <c r="C2935" s="35" t="n"/>
      <c r="D2935" s="36" t="n"/>
      <c r="E2935" s="35" t="n"/>
      <c r="F2935" s="35" t="n"/>
      <c r="G2935" s="35" t="n"/>
      <c r="H2935" s="35" t="n"/>
      <c r="I2935" s="40" t="n"/>
      <c r="J2935" s="35" t="n"/>
      <c r="L2935" s="39">
        <f>IF(B2935="","",IFERROR(YEAR(B2935)*0+D2935*0+1,0))</f>
        <v/>
      </c>
      <c r="M2935" s="55">
        <f>IF(L2935&lt;&gt;1,"",IF(O2935&gt;0,IF(INDEX('分け方の表'!$O$4:$O$53,O2935)&lt;&gt;"",DATE(YEAR(INDEX('分け方の表'!$O$4:$O$53,O2935)),MONTH(INDEX('分け方の表'!$O$4:$O$53,O2935)),1),DATE(YEAR(B2935),MONTH(B2935),1)),DATE(YEAR(B2935),MONTH(B2935),1)))</f>
        <v/>
      </c>
      <c r="N2935" s="39">
        <f>IF(L2935&lt;&gt;1,"",IF(J2935="",0,IF(COUNTIFS($J$4:J2935,J2935)&gt;1,1,0)))</f>
        <v/>
      </c>
      <c r="O2935" s="39">
        <f>IF(L2935&lt;&gt;1,"",IF(J2935="",0,IFERROR(MATCH(J2935,'分け方の表'!$M$4:$M$53,0),0)))</f>
        <v/>
      </c>
      <c r="P2935" s="39">
        <f>IF(L2935&lt;&gt;1,"",IF(SUMPRODUCT((COUNTIFS(C2935,"*"&amp;'分け方の表'!$F$4:$F$23&amp;"*")&gt;0)*('分け方の表'!$F$4:$F$23&lt;&gt;"")*'分け方の表'!$I$4:$I$23)=0,99,1+COUNTIFS('分け方の表'!$I$4:$I$23,"&gt;"&amp;SUMPRODUCT((COUNTIFS(C2935,"*"&amp;'分け方の表'!$F$4:$F$23&amp;"*")&gt;0)*('分け方の表'!$F$4:$F$23&lt;&gt;"")*'分け方の表'!$I$4:$I$23))))</f>
        <v/>
      </c>
      <c r="Q2935" s="39">
        <f>IF(L2935&lt;&gt;1,"",IF(P2935&gt;=99,"",INDEX('分け方の表'!$G$4:$G$23,P2935)&amp;""))</f>
        <v/>
      </c>
      <c r="R2935" s="39">
        <f>IF(L2935&lt;&gt;1,"",IF((F2935="収入")*(G2935="給与")*(E2935&lt;&gt;"")*(COUNTIFS('分け方の表'!$J$4:$J$13,E2935)&gt;0),INDEX('分け方の表'!$K$4:$K$13,MATCH(E2935,'分け方の表'!$J$4:$J$13,0))&amp;"",IFERROR(INDEX('分け方の表'!$C$4:$C$103,MATCH(F2935&amp;"|"&amp;G2935,'分け方の表'!$D$4:$D$103,0))&amp;"",IFERROR(INDEX('分け方の表'!$C$4:$C$103,MATCH(F2935&amp;"|（ほか全部）",'分け方の表'!$D$4:$D$103,0))&amp;"","未分類"))))</f>
        <v/>
      </c>
      <c r="S2935" s="39">
        <f>IF(L2935&lt;&gt;1,"",IF(N2935=1,"",IF(IF(O2935&gt;0,INDEX('分け方の表'!$N$4:$N$53,O2935)&amp;"","")&lt;&gt;"",IF(INDEX('分け方の表'!$N$4:$N$53,O2935)="（数えない）","",INDEX('分け方の表'!$N$4:$N$53,O2935)&amp;""),IF(I2935&amp;""="1",IF((Q2935&lt;&gt;"")*(D2935&lt;0)*(IFERROR(INDEX('入力'!$E$30:$E$88,MATCH(Q2935,'入力'!$A$30:$A$88,0)),"")="貯める・増やす"),Q2935,""),IF(A2935&amp;""="0","",IF(Q2935&lt;&gt;"",Q2935,R2935))))))</f>
        <v/>
      </c>
      <c r="T2935" s="56">
        <f>IF(S2935="","",IF(IFERROR(INDEX('入力'!$E$30:$E$88,MATCH(S2935,'入力'!$A$30:$A$88,0)),"")="入るお金",D2935,-D2935))</f>
        <v/>
      </c>
      <c r="U2935" s="39">
        <f>IF(L2935="","",IF(L2935&lt;&gt;1,"見出しなど",IF(N2935=1,"重なり",IF(S2935="",IF(O2935&gt;0,"数えない（直した）",IF(I2935&amp;""="1","振替",IF(A2935&amp;""="0","計算対象外","数えない"))),IF(COUNTIFS('入力'!$A$30:$A$88,S2935)=0,"一覧にない費目",IF(O2935&gt;0,"直した",IF(S2935="未分類","未分類","OK")))))))</f>
        <v/>
      </c>
    </row>
    <row r="2936">
      <c r="A2936" s="40" t="n"/>
      <c r="B2936" s="34" t="n"/>
      <c r="C2936" s="35" t="n"/>
      <c r="D2936" s="36" t="n"/>
      <c r="E2936" s="35" t="n"/>
      <c r="F2936" s="35" t="n"/>
      <c r="G2936" s="35" t="n"/>
      <c r="H2936" s="35" t="n"/>
      <c r="I2936" s="40" t="n"/>
      <c r="J2936" s="35" t="n"/>
      <c r="L2936" s="39">
        <f>IF(B2936="","",IFERROR(YEAR(B2936)*0+D2936*0+1,0))</f>
        <v/>
      </c>
      <c r="M2936" s="55">
        <f>IF(L2936&lt;&gt;1,"",IF(O2936&gt;0,IF(INDEX('分け方の表'!$O$4:$O$53,O2936)&lt;&gt;"",DATE(YEAR(INDEX('分け方の表'!$O$4:$O$53,O2936)),MONTH(INDEX('分け方の表'!$O$4:$O$53,O2936)),1),DATE(YEAR(B2936),MONTH(B2936),1)),DATE(YEAR(B2936),MONTH(B2936),1)))</f>
        <v/>
      </c>
      <c r="N2936" s="39">
        <f>IF(L2936&lt;&gt;1,"",IF(J2936="",0,IF(COUNTIFS($J$4:J2936,J2936)&gt;1,1,0)))</f>
        <v/>
      </c>
      <c r="O2936" s="39">
        <f>IF(L2936&lt;&gt;1,"",IF(J2936="",0,IFERROR(MATCH(J2936,'分け方の表'!$M$4:$M$53,0),0)))</f>
        <v/>
      </c>
      <c r="P2936" s="39">
        <f>IF(L2936&lt;&gt;1,"",IF(SUMPRODUCT((COUNTIFS(C2936,"*"&amp;'分け方の表'!$F$4:$F$23&amp;"*")&gt;0)*('分け方の表'!$F$4:$F$23&lt;&gt;"")*'分け方の表'!$I$4:$I$23)=0,99,1+COUNTIFS('分け方の表'!$I$4:$I$23,"&gt;"&amp;SUMPRODUCT((COUNTIFS(C2936,"*"&amp;'分け方の表'!$F$4:$F$23&amp;"*")&gt;0)*('分け方の表'!$F$4:$F$23&lt;&gt;"")*'分け方の表'!$I$4:$I$23))))</f>
        <v/>
      </c>
      <c r="Q2936" s="39">
        <f>IF(L2936&lt;&gt;1,"",IF(P2936&gt;=99,"",INDEX('分け方の表'!$G$4:$G$23,P2936)&amp;""))</f>
        <v/>
      </c>
      <c r="R2936" s="39">
        <f>IF(L2936&lt;&gt;1,"",IF((F2936="収入")*(G2936="給与")*(E2936&lt;&gt;"")*(COUNTIFS('分け方の表'!$J$4:$J$13,E2936)&gt;0),INDEX('分け方の表'!$K$4:$K$13,MATCH(E2936,'分け方の表'!$J$4:$J$13,0))&amp;"",IFERROR(INDEX('分け方の表'!$C$4:$C$103,MATCH(F2936&amp;"|"&amp;G2936,'分け方の表'!$D$4:$D$103,0))&amp;"",IFERROR(INDEX('分け方の表'!$C$4:$C$103,MATCH(F2936&amp;"|（ほか全部）",'分け方の表'!$D$4:$D$103,0))&amp;"","未分類"))))</f>
        <v/>
      </c>
      <c r="S2936" s="39">
        <f>IF(L2936&lt;&gt;1,"",IF(N2936=1,"",IF(IF(O2936&gt;0,INDEX('分け方の表'!$N$4:$N$53,O2936)&amp;"","")&lt;&gt;"",IF(INDEX('分け方の表'!$N$4:$N$53,O2936)="（数えない）","",INDEX('分け方の表'!$N$4:$N$53,O2936)&amp;""),IF(I2936&amp;""="1",IF((Q2936&lt;&gt;"")*(D2936&lt;0)*(IFERROR(INDEX('入力'!$E$30:$E$88,MATCH(Q2936,'入力'!$A$30:$A$88,0)),"")="貯める・増やす"),Q2936,""),IF(A2936&amp;""="0","",IF(Q2936&lt;&gt;"",Q2936,R2936))))))</f>
        <v/>
      </c>
      <c r="T2936" s="56">
        <f>IF(S2936="","",IF(IFERROR(INDEX('入力'!$E$30:$E$88,MATCH(S2936,'入力'!$A$30:$A$88,0)),"")="入るお金",D2936,-D2936))</f>
        <v/>
      </c>
      <c r="U2936" s="39">
        <f>IF(L2936="","",IF(L2936&lt;&gt;1,"見出しなど",IF(N2936=1,"重なり",IF(S2936="",IF(O2936&gt;0,"数えない（直した）",IF(I2936&amp;""="1","振替",IF(A2936&amp;""="0","計算対象外","数えない"))),IF(COUNTIFS('入力'!$A$30:$A$88,S2936)=0,"一覧にない費目",IF(O2936&gt;0,"直した",IF(S2936="未分類","未分類","OK")))))))</f>
        <v/>
      </c>
    </row>
    <row r="2937">
      <c r="A2937" s="40" t="n"/>
      <c r="B2937" s="34" t="n"/>
      <c r="C2937" s="35" t="n"/>
      <c r="D2937" s="36" t="n"/>
      <c r="E2937" s="35" t="n"/>
      <c r="F2937" s="35" t="n"/>
      <c r="G2937" s="35" t="n"/>
      <c r="H2937" s="35" t="n"/>
      <c r="I2937" s="40" t="n"/>
      <c r="J2937" s="35" t="n"/>
      <c r="L2937" s="39">
        <f>IF(B2937="","",IFERROR(YEAR(B2937)*0+D2937*0+1,0))</f>
        <v/>
      </c>
      <c r="M2937" s="55">
        <f>IF(L2937&lt;&gt;1,"",IF(O2937&gt;0,IF(INDEX('分け方の表'!$O$4:$O$53,O2937)&lt;&gt;"",DATE(YEAR(INDEX('分け方の表'!$O$4:$O$53,O2937)),MONTH(INDEX('分け方の表'!$O$4:$O$53,O2937)),1),DATE(YEAR(B2937),MONTH(B2937),1)),DATE(YEAR(B2937),MONTH(B2937),1)))</f>
        <v/>
      </c>
      <c r="N2937" s="39">
        <f>IF(L2937&lt;&gt;1,"",IF(J2937="",0,IF(COUNTIFS($J$4:J2937,J2937)&gt;1,1,0)))</f>
        <v/>
      </c>
      <c r="O2937" s="39">
        <f>IF(L2937&lt;&gt;1,"",IF(J2937="",0,IFERROR(MATCH(J2937,'分け方の表'!$M$4:$M$53,0),0)))</f>
        <v/>
      </c>
      <c r="P2937" s="39">
        <f>IF(L2937&lt;&gt;1,"",IF(SUMPRODUCT((COUNTIFS(C2937,"*"&amp;'分け方の表'!$F$4:$F$23&amp;"*")&gt;0)*('分け方の表'!$F$4:$F$23&lt;&gt;"")*'分け方の表'!$I$4:$I$23)=0,99,1+COUNTIFS('分け方の表'!$I$4:$I$23,"&gt;"&amp;SUMPRODUCT((COUNTIFS(C2937,"*"&amp;'分け方の表'!$F$4:$F$23&amp;"*")&gt;0)*('分け方の表'!$F$4:$F$23&lt;&gt;"")*'分け方の表'!$I$4:$I$23))))</f>
        <v/>
      </c>
      <c r="Q2937" s="39">
        <f>IF(L2937&lt;&gt;1,"",IF(P2937&gt;=99,"",INDEX('分け方の表'!$G$4:$G$23,P2937)&amp;""))</f>
        <v/>
      </c>
      <c r="R2937" s="39">
        <f>IF(L2937&lt;&gt;1,"",IF((F2937="収入")*(G2937="給与")*(E2937&lt;&gt;"")*(COUNTIFS('分け方の表'!$J$4:$J$13,E2937)&gt;0),INDEX('分け方の表'!$K$4:$K$13,MATCH(E2937,'分け方の表'!$J$4:$J$13,0))&amp;"",IFERROR(INDEX('分け方の表'!$C$4:$C$103,MATCH(F2937&amp;"|"&amp;G2937,'分け方の表'!$D$4:$D$103,0))&amp;"",IFERROR(INDEX('分け方の表'!$C$4:$C$103,MATCH(F2937&amp;"|（ほか全部）",'分け方の表'!$D$4:$D$103,0))&amp;"","未分類"))))</f>
        <v/>
      </c>
      <c r="S2937" s="39">
        <f>IF(L2937&lt;&gt;1,"",IF(N2937=1,"",IF(IF(O2937&gt;0,INDEX('分け方の表'!$N$4:$N$53,O2937)&amp;"","")&lt;&gt;"",IF(INDEX('分け方の表'!$N$4:$N$53,O2937)="（数えない）","",INDEX('分け方の表'!$N$4:$N$53,O2937)&amp;""),IF(I2937&amp;""="1",IF((Q2937&lt;&gt;"")*(D2937&lt;0)*(IFERROR(INDEX('入力'!$E$30:$E$88,MATCH(Q2937,'入力'!$A$30:$A$88,0)),"")="貯める・増やす"),Q2937,""),IF(A2937&amp;""="0","",IF(Q2937&lt;&gt;"",Q2937,R2937))))))</f>
        <v/>
      </c>
      <c r="T2937" s="56">
        <f>IF(S2937="","",IF(IFERROR(INDEX('入力'!$E$30:$E$88,MATCH(S2937,'入力'!$A$30:$A$88,0)),"")="入るお金",D2937,-D2937))</f>
        <v/>
      </c>
      <c r="U2937" s="39">
        <f>IF(L2937="","",IF(L2937&lt;&gt;1,"見出しなど",IF(N2937=1,"重なり",IF(S2937="",IF(O2937&gt;0,"数えない（直した）",IF(I2937&amp;""="1","振替",IF(A2937&amp;""="0","計算対象外","数えない"))),IF(COUNTIFS('入力'!$A$30:$A$88,S2937)=0,"一覧にない費目",IF(O2937&gt;0,"直した",IF(S2937="未分類","未分類","OK")))))))</f>
        <v/>
      </c>
    </row>
    <row r="2938">
      <c r="A2938" s="40" t="n"/>
      <c r="B2938" s="34" t="n"/>
      <c r="C2938" s="35" t="n"/>
      <c r="D2938" s="36" t="n"/>
      <c r="E2938" s="35" t="n"/>
      <c r="F2938" s="35" t="n"/>
      <c r="G2938" s="35" t="n"/>
      <c r="H2938" s="35" t="n"/>
      <c r="I2938" s="40" t="n"/>
      <c r="J2938" s="35" t="n"/>
      <c r="L2938" s="39">
        <f>IF(B2938="","",IFERROR(YEAR(B2938)*0+D2938*0+1,0))</f>
        <v/>
      </c>
      <c r="M2938" s="55">
        <f>IF(L2938&lt;&gt;1,"",IF(O2938&gt;0,IF(INDEX('分け方の表'!$O$4:$O$53,O2938)&lt;&gt;"",DATE(YEAR(INDEX('分け方の表'!$O$4:$O$53,O2938)),MONTH(INDEX('分け方の表'!$O$4:$O$53,O2938)),1),DATE(YEAR(B2938),MONTH(B2938),1)),DATE(YEAR(B2938),MONTH(B2938),1)))</f>
        <v/>
      </c>
      <c r="N2938" s="39">
        <f>IF(L2938&lt;&gt;1,"",IF(J2938="",0,IF(COUNTIFS($J$4:J2938,J2938)&gt;1,1,0)))</f>
        <v/>
      </c>
      <c r="O2938" s="39">
        <f>IF(L2938&lt;&gt;1,"",IF(J2938="",0,IFERROR(MATCH(J2938,'分け方の表'!$M$4:$M$53,0),0)))</f>
        <v/>
      </c>
      <c r="P2938" s="39">
        <f>IF(L2938&lt;&gt;1,"",IF(SUMPRODUCT((COUNTIFS(C2938,"*"&amp;'分け方の表'!$F$4:$F$23&amp;"*")&gt;0)*('分け方の表'!$F$4:$F$23&lt;&gt;"")*'分け方の表'!$I$4:$I$23)=0,99,1+COUNTIFS('分け方の表'!$I$4:$I$23,"&gt;"&amp;SUMPRODUCT((COUNTIFS(C2938,"*"&amp;'分け方の表'!$F$4:$F$23&amp;"*")&gt;0)*('分け方の表'!$F$4:$F$23&lt;&gt;"")*'分け方の表'!$I$4:$I$23))))</f>
        <v/>
      </c>
      <c r="Q2938" s="39">
        <f>IF(L2938&lt;&gt;1,"",IF(P2938&gt;=99,"",INDEX('分け方の表'!$G$4:$G$23,P2938)&amp;""))</f>
        <v/>
      </c>
      <c r="R2938" s="39">
        <f>IF(L2938&lt;&gt;1,"",IF((F2938="収入")*(G2938="給与")*(E2938&lt;&gt;"")*(COUNTIFS('分け方の表'!$J$4:$J$13,E2938)&gt;0),INDEX('分け方の表'!$K$4:$K$13,MATCH(E2938,'分け方の表'!$J$4:$J$13,0))&amp;"",IFERROR(INDEX('分け方の表'!$C$4:$C$103,MATCH(F2938&amp;"|"&amp;G2938,'分け方の表'!$D$4:$D$103,0))&amp;"",IFERROR(INDEX('分け方の表'!$C$4:$C$103,MATCH(F2938&amp;"|（ほか全部）",'分け方の表'!$D$4:$D$103,0))&amp;"","未分類"))))</f>
        <v/>
      </c>
      <c r="S2938" s="39">
        <f>IF(L2938&lt;&gt;1,"",IF(N2938=1,"",IF(IF(O2938&gt;0,INDEX('分け方の表'!$N$4:$N$53,O2938)&amp;"","")&lt;&gt;"",IF(INDEX('分け方の表'!$N$4:$N$53,O2938)="（数えない）","",INDEX('分け方の表'!$N$4:$N$53,O2938)&amp;""),IF(I2938&amp;""="1",IF((Q2938&lt;&gt;"")*(D2938&lt;0)*(IFERROR(INDEX('入力'!$E$30:$E$88,MATCH(Q2938,'入力'!$A$30:$A$88,0)),"")="貯める・増やす"),Q2938,""),IF(A2938&amp;""="0","",IF(Q2938&lt;&gt;"",Q2938,R2938))))))</f>
        <v/>
      </c>
      <c r="T2938" s="56">
        <f>IF(S2938="","",IF(IFERROR(INDEX('入力'!$E$30:$E$88,MATCH(S2938,'入力'!$A$30:$A$88,0)),"")="入るお金",D2938,-D2938))</f>
        <v/>
      </c>
      <c r="U2938" s="39">
        <f>IF(L2938="","",IF(L2938&lt;&gt;1,"見出しなど",IF(N2938=1,"重なり",IF(S2938="",IF(O2938&gt;0,"数えない（直した）",IF(I2938&amp;""="1","振替",IF(A2938&amp;""="0","計算対象外","数えない"))),IF(COUNTIFS('入力'!$A$30:$A$88,S2938)=0,"一覧にない費目",IF(O2938&gt;0,"直した",IF(S2938="未分類","未分類","OK")))))))</f>
        <v/>
      </c>
    </row>
    <row r="2939">
      <c r="A2939" s="40" t="n"/>
      <c r="B2939" s="34" t="n"/>
      <c r="C2939" s="35" t="n"/>
      <c r="D2939" s="36" t="n"/>
      <c r="E2939" s="35" t="n"/>
      <c r="F2939" s="35" t="n"/>
      <c r="G2939" s="35" t="n"/>
      <c r="H2939" s="35" t="n"/>
      <c r="I2939" s="40" t="n"/>
      <c r="J2939" s="35" t="n"/>
      <c r="L2939" s="39">
        <f>IF(B2939="","",IFERROR(YEAR(B2939)*0+D2939*0+1,0))</f>
        <v/>
      </c>
      <c r="M2939" s="55">
        <f>IF(L2939&lt;&gt;1,"",IF(O2939&gt;0,IF(INDEX('分け方の表'!$O$4:$O$53,O2939)&lt;&gt;"",DATE(YEAR(INDEX('分け方の表'!$O$4:$O$53,O2939)),MONTH(INDEX('分け方の表'!$O$4:$O$53,O2939)),1),DATE(YEAR(B2939),MONTH(B2939),1)),DATE(YEAR(B2939),MONTH(B2939),1)))</f>
        <v/>
      </c>
      <c r="N2939" s="39">
        <f>IF(L2939&lt;&gt;1,"",IF(J2939="",0,IF(COUNTIFS($J$4:J2939,J2939)&gt;1,1,0)))</f>
        <v/>
      </c>
      <c r="O2939" s="39">
        <f>IF(L2939&lt;&gt;1,"",IF(J2939="",0,IFERROR(MATCH(J2939,'分け方の表'!$M$4:$M$53,0),0)))</f>
        <v/>
      </c>
      <c r="P2939" s="39">
        <f>IF(L2939&lt;&gt;1,"",IF(SUMPRODUCT((COUNTIFS(C2939,"*"&amp;'分け方の表'!$F$4:$F$23&amp;"*")&gt;0)*('分け方の表'!$F$4:$F$23&lt;&gt;"")*'分け方の表'!$I$4:$I$23)=0,99,1+COUNTIFS('分け方の表'!$I$4:$I$23,"&gt;"&amp;SUMPRODUCT((COUNTIFS(C2939,"*"&amp;'分け方の表'!$F$4:$F$23&amp;"*")&gt;0)*('分け方の表'!$F$4:$F$23&lt;&gt;"")*'分け方の表'!$I$4:$I$23))))</f>
        <v/>
      </c>
      <c r="Q2939" s="39">
        <f>IF(L2939&lt;&gt;1,"",IF(P2939&gt;=99,"",INDEX('分け方の表'!$G$4:$G$23,P2939)&amp;""))</f>
        <v/>
      </c>
      <c r="R2939" s="39">
        <f>IF(L2939&lt;&gt;1,"",IF((F2939="収入")*(G2939="給与")*(E2939&lt;&gt;"")*(COUNTIFS('分け方の表'!$J$4:$J$13,E2939)&gt;0),INDEX('分け方の表'!$K$4:$K$13,MATCH(E2939,'分け方の表'!$J$4:$J$13,0))&amp;"",IFERROR(INDEX('分け方の表'!$C$4:$C$103,MATCH(F2939&amp;"|"&amp;G2939,'分け方の表'!$D$4:$D$103,0))&amp;"",IFERROR(INDEX('分け方の表'!$C$4:$C$103,MATCH(F2939&amp;"|（ほか全部）",'分け方の表'!$D$4:$D$103,0))&amp;"","未分類"))))</f>
        <v/>
      </c>
      <c r="S2939" s="39">
        <f>IF(L2939&lt;&gt;1,"",IF(N2939=1,"",IF(IF(O2939&gt;0,INDEX('分け方の表'!$N$4:$N$53,O2939)&amp;"","")&lt;&gt;"",IF(INDEX('分け方の表'!$N$4:$N$53,O2939)="（数えない）","",INDEX('分け方の表'!$N$4:$N$53,O2939)&amp;""),IF(I2939&amp;""="1",IF((Q2939&lt;&gt;"")*(D2939&lt;0)*(IFERROR(INDEX('入力'!$E$30:$E$88,MATCH(Q2939,'入力'!$A$30:$A$88,0)),"")="貯める・増やす"),Q2939,""),IF(A2939&amp;""="0","",IF(Q2939&lt;&gt;"",Q2939,R2939))))))</f>
        <v/>
      </c>
      <c r="T2939" s="56">
        <f>IF(S2939="","",IF(IFERROR(INDEX('入力'!$E$30:$E$88,MATCH(S2939,'入力'!$A$30:$A$88,0)),"")="入るお金",D2939,-D2939))</f>
        <v/>
      </c>
      <c r="U2939" s="39">
        <f>IF(L2939="","",IF(L2939&lt;&gt;1,"見出しなど",IF(N2939=1,"重なり",IF(S2939="",IF(O2939&gt;0,"数えない（直した）",IF(I2939&amp;""="1","振替",IF(A2939&amp;""="0","計算対象外","数えない"))),IF(COUNTIFS('入力'!$A$30:$A$88,S2939)=0,"一覧にない費目",IF(O2939&gt;0,"直した",IF(S2939="未分類","未分類","OK")))))))</f>
        <v/>
      </c>
    </row>
    <row r="2940">
      <c r="A2940" s="40" t="n"/>
      <c r="B2940" s="34" t="n"/>
      <c r="C2940" s="35" t="n"/>
      <c r="D2940" s="36" t="n"/>
      <c r="E2940" s="35" t="n"/>
      <c r="F2940" s="35" t="n"/>
      <c r="G2940" s="35" t="n"/>
      <c r="H2940" s="35" t="n"/>
      <c r="I2940" s="40" t="n"/>
      <c r="J2940" s="35" t="n"/>
      <c r="L2940" s="39">
        <f>IF(B2940="","",IFERROR(YEAR(B2940)*0+D2940*0+1,0))</f>
        <v/>
      </c>
      <c r="M2940" s="55">
        <f>IF(L2940&lt;&gt;1,"",IF(O2940&gt;0,IF(INDEX('分け方の表'!$O$4:$O$53,O2940)&lt;&gt;"",DATE(YEAR(INDEX('分け方の表'!$O$4:$O$53,O2940)),MONTH(INDEX('分け方の表'!$O$4:$O$53,O2940)),1),DATE(YEAR(B2940),MONTH(B2940),1)),DATE(YEAR(B2940),MONTH(B2940),1)))</f>
        <v/>
      </c>
      <c r="N2940" s="39">
        <f>IF(L2940&lt;&gt;1,"",IF(J2940="",0,IF(COUNTIFS($J$4:J2940,J2940)&gt;1,1,0)))</f>
        <v/>
      </c>
      <c r="O2940" s="39">
        <f>IF(L2940&lt;&gt;1,"",IF(J2940="",0,IFERROR(MATCH(J2940,'分け方の表'!$M$4:$M$53,0),0)))</f>
        <v/>
      </c>
      <c r="P2940" s="39">
        <f>IF(L2940&lt;&gt;1,"",IF(SUMPRODUCT((COUNTIFS(C2940,"*"&amp;'分け方の表'!$F$4:$F$23&amp;"*")&gt;0)*('分け方の表'!$F$4:$F$23&lt;&gt;"")*'分け方の表'!$I$4:$I$23)=0,99,1+COUNTIFS('分け方の表'!$I$4:$I$23,"&gt;"&amp;SUMPRODUCT((COUNTIFS(C2940,"*"&amp;'分け方の表'!$F$4:$F$23&amp;"*")&gt;0)*('分け方の表'!$F$4:$F$23&lt;&gt;"")*'分け方の表'!$I$4:$I$23))))</f>
        <v/>
      </c>
      <c r="Q2940" s="39">
        <f>IF(L2940&lt;&gt;1,"",IF(P2940&gt;=99,"",INDEX('分け方の表'!$G$4:$G$23,P2940)&amp;""))</f>
        <v/>
      </c>
      <c r="R2940" s="39">
        <f>IF(L2940&lt;&gt;1,"",IF((F2940="収入")*(G2940="給与")*(E2940&lt;&gt;"")*(COUNTIFS('分け方の表'!$J$4:$J$13,E2940)&gt;0),INDEX('分け方の表'!$K$4:$K$13,MATCH(E2940,'分け方の表'!$J$4:$J$13,0))&amp;"",IFERROR(INDEX('分け方の表'!$C$4:$C$103,MATCH(F2940&amp;"|"&amp;G2940,'分け方の表'!$D$4:$D$103,0))&amp;"",IFERROR(INDEX('分け方の表'!$C$4:$C$103,MATCH(F2940&amp;"|（ほか全部）",'分け方の表'!$D$4:$D$103,0))&amp;"","未分類"))))</f>
        <v/>
      </c>
      <c r="S2940" s="39">
        <f>IF(L2940&lt;&gt;1,"",IF(N2940=1,"",IF(IF(O2940&gt;0,INDEX('分け方の表'!$N$4:$N$53,O2940)&amp;"","")&lt;&gt;"",IF(INDEX('分け方の表'!$N$4:$N$53,O2940)="（数えない）","",INDEX('分け方の表'!$N$4:$N$53,O2940)&amp;""),IF(I2940&amp;""="1",IF((Q2940&lt;&gt;"")*(D2940&lt;0)*(IFERROR(INDEX('入力'!$E$30:$E$88,MATCH(Q2940,'入力'!$A$30:$A$88,0)),"")="貯める・増やす"),Q2940,""),IF(A2940&amp;""="0","",IF(Q2940&lt;&gt;"",Q2940,R2940))))))</f>
        <v/>
      </c>
      <c r="T2940" s="56">
        <f>IF(S2940="","",IF(IFERROR(INDEX('入力'!$E$30:$E$88,MATCH(S2940,'入力'!$A$30:$A$88,0)),"")="入るお金",D2940,-D2940))</f>
        <v/>
      </c>
      <c r="U2940" s="39">
        <f>IF(L2940="","",IF(L2940&lt;&gt;1,"見出しなど",IF(N2940=1,"重なり",IF(S2940="",IF(O2940&gt;0,"数えない（直した）",IF(I2940&amp;""="1","振替",IF(A2940&amp;""="0","計算対象外","数えない"))),IF(COUNTIFS('入力'!$A$30:$A$88,S2940)=0,"一覧にない費目",IF(O2940&gt;0,"直した",IF(S2940="未分類","未分類","OK")))))))</f>
        <v/>
      </c>
    </row>
    <row r="2941">
      <c r="A2941" s="40" t="n"/>
      <c r="B2941" s="34" t="n"/>
      <c r="C2941" s="35" t="n"/>
      <c r="D2941" s="36" t="n"/>
      <c r="E2941" s="35" t="n"/>
      <c r="F2941" s="35" t="n"/>
      <c r="G2941" s="35" t="n"/>
      <c r="H2941" s="35" t="n"/>
      <c r="I2941" s="40" t="n"/>
      <c r="J2941" s="35" t="n"/>
      <c r="L2941" s="39">
        <f>IF(B2941="","",IFERROR(YEAR(B2941)*0+D2941*0+1,0))</f>
        <v/>
      </c>
      <c r="M2941" s="55">
        <f>IF(L2941&lt;&gt;1,"",IF(O2941&gt;0,IF(INDEX('分け方の表'!$O$4:$O$53,O2941)&lt;&gt;"",DATE(YEAR(INDEX('分け方の表'!$O$4:$O$53,O2941)),MONTH(INDEX('分け方の表'!$O$4:$O$53,O2941)),1),DATE(YEAR(B2941),MONTH(B2941),1)),DATE(YEAR(B2941),MONTH(B2941),1)))</f>
        <v/>
      </c>
      <c r="N2941" s="39">
        <f>IF(L2941&lt;&gt;1,"",IF(J2941="",0,IF(COUNTIFS($J$4:J2941,J2941)&gt;1,1,0)))</f>
        <v/>
      </c>
      <c r="O2941" s="39">
        <f>IF(L2941&lt;&gt;1,"",IF(J2941="",0,IFERROR(MATCH(J2941,'分け方の表'!$M$4:$M$53,0),0)))</f>
        <v/>
      </c>
      <c r="P2941" s="39">
        <f>IF(L2941&lt;&gt;1,"",IF(SUMPRODUCT((COUNTIFS(C2941,"*"&amp;'分け方の表'!$F$4:$F$23&amp;"*")&gt;0)*('分け方の表'!$F$4:$F$23&lt;&gt;"")*'分け方の表'!$I$4:$I$23)=0,99,1+COUNTIFS('分け方の表'!$I$4:$I$23,"&gt;"&amp;SUMPRODUCT((COUNTIFS(C2941,"*"&amp;'分け方の表'!$F$4:$F$23&amp;"*")&gt;0)*('分け方の表'!$F$4:$F$23&lt;&gt;"")*'分け方の表'!$I$4:$I$23))))</f>
        <v/>
      </c>
      <c r="Q2941" s="39">
        <f>IF(L2941&lt;&gt;1,"",IF(P2941&gt;=99,"",INDEX('分け方の表'!$G$4:$G$23,P2941)&amp;""))</f>
        <v/>
      </c>
      <c r="R2941" s="39">
        <f>IF(L2941&lt;&gt;1,"",IF((F2941="収入")*(G2941="給与")*(E2941&lt;&gt;"")*(COUNTIFS('分け方の表'!$J$4:$J$13,E2941)&gt;0),INDEX('分け方の表'!$K$4:$K$13,MATCH(E2941,'分け方の表'!$J$4:$J$13,0))&amp;"",IFERROR(INDEX('分け方の表'!$C$4:$C$103,MATCH(F2941&amp;"|"&amp;G2941,'分け方の表'!$D$4:$D$103,0))&amp;"",IFERROR(INDEX('分け方の表'!$C$4:$C$103,MATCH(F2941&amp;"|（ほか全部）",'分け方の表'!$D$4:$D$103,0))&amp;"","未分類"))))</f>
        <v/>
      </c>
      <c r="S2941" s="39">
        <f>IF(L2941&lt;&gt;1,"",IF(N2941=1,"",IF(IF(O2941&gt;0,INDEX('分け方の表'!$N$4:$N$53,O2941)&amp;"","")&lt;&gt;"",IF(INDEX('分け方の表'!$N$4:$N$53,O2941)="（数えない）","",INDEX('分け方の表'!$N$4:$N$53,O2941)&amp;""),IF(I2941&amp;""="1",IF((Q2941&lt;&gt;"")*(D2941&lt;0)*(IFERROR(INDEX('入力'!$E$30:$E$88,MATCH(Q2941,'入力'!$A$30:$A$88,0)),"")="貯める・増やす"),Q2941,""),IF(A2941&amp;""="0","",IF(Q2941&lt;&gt;"",Q2941,R2941))))))</f>
        <v/>
      </c>
      <c r="T2941" s="56">
        <f>IF(S2941="","",IF(IFERROR(INDEX('入力'!$E$30:$E$88,MATCH(S2941,'入力'!$A$30:$A$88,0)),"")="入るお金",D2941,-D2941))</f>
        <v/>
      </c>
      <c r="U2941" s="39">
        <f>IF(L2941="","",IF(L2941&lt;&gt;1,"見出しなど",IF(N2941=1,"重なり",IF(S2941="",IF(O2941&gt;0,"数えない（直した）",IF(I2941&amp;""="1","振替",IF(A2941&amp;""="0","計算対象外","数えない"))),IF(COUNTIFS('入力'!$A$30:$A$88,S2941)=0,"一覧にない費目",IF(O2941&gt;0,"直した",IF(S2941="未分類","未分類","OK")))))))</f>
        <v/>
      </c>
    </row>
    <row r="2942">
      <c r="A2942" s="40" t="n"/>
      <c r="B2942" s="34" t="n"/>
      <c r="C2942" s="35" t="n"/>
      <c r="D2942" s="36" t="n"/>
      <c r="E2942" s="35" t="n"/>
      <c r="F2942" s="35" t="n"/>
      <c r="G2942" s="35" t="n"/>
      <c r="H2942" s="35" t="n"/>
      <c r="I2942" s="40" t="n"/>
      <c r="J2942" s="35" t="n"/>
      <c r="L2942" s="39">
        <f>IF(B2942="","",IFERROR(YEAR(B2942)*0+D2942*0+1,0))</f>
        <v/>
      </c>
      <c r="M2942" s="55">
        <f>IF(L2942&lt;&gt;1,"",IF(O2942&gt;0,IF(INDEX('分け方の表'!$O$4:$O$53,O2942)&lt;&gt;"",DATE(YEAR(INDEX('分け方の表'!$O$4:$O$53,O2942)),MONTH(INDEX('分け方の表'!$O$4:$O$53,O2942)),1),DATE(YEAR(B2942),MONTH(B2942),1)),DATE(YEAR(B2942),MONTH(B2942),1)))</f>
        <v/>
      </c>
      <c r="N2942" s="39">
        <f>IF(L2942&lt;&gt;1,"",IF(J2942="",0,IF(COUNTIFS($J$4:J2942,J2942)&gt;1,1,0)))</f>
        <v/>
      </c>
      <c r="O2942" s="39">
        <f>IF(L2942&lt;&gt;1,"",IF(J2942="",0,IFERROR(MATCH(J2942,'分け方の表'!$M$4:$M$53,0),0)))</f>
        <v/>
      </c>
      <c r="P2942" s="39">
        <f>IF(L2942&lt;&gt;1,"",IF(SUMPRODUCT((COUNTIFS(C2942,"*"&amp;'分け方の表'!$F$4:$F$23&amp;"*")&gt;0)*('分け方の表'!$F$4:$F$23&lt;&gt;"")*'分け方の表'!$I$4:$I$23)=0,99,1+COUNTIFS('分け方の表'!$I$4:$I$23,"&gt;"&amp;SUMPRODUCT((COUNTIFS(C2942,"*"&amp;'分け方の表'!$F$4:$F$23&amp;"*")&gt;0)*('分け方の表'!$F$4:$F$23&lt;&gt;"")*'分け方の表'!$I$4:$I$23))))</f>
        <v/>
      </c>
      <c r="Q2942" s="39">
        <f>IF(L2942&lt;&gt;1,"",IF(P2942&gt;=99,"",INDEX('分け方の表'!$G$4:$G$23,P2942)&amp;""))</f>
        <v/>
      </c>
      <c r="R2942" s="39">
        <f>IF(L2942&lt;&gt;1,"",IF((F2942="収入")*(G2942="給与")*(E2942&lt;&gt;"")*(COUNTIFS('分け方の表'!$J$4:$J$13,E2942)&gt;0),INDEX('分け方の表'!$K$4:$K$13,MATCH(E2942,'分け方の表'!$J$4:$J$13,0))&amp;"",IFERROR(INDEX('分け方の表'!$C$4:$C$103,MATCH(F2942&amp;"|"&amp;G2942,'分け方の表'!$D$4:$D$103,0))&amp;"",IFERROR(INDEX('分け方の表'!$C$4:$C$103,MATCH(F2942&amp;"|（ほか全部）",'分け方の表'!$D$4:$D$103,0))&amp;"","未分類"))))</f>
        <v/>
      </c>
      <c r="S2942" s="39">
        <f>IF(L2942&lt;&gt;1,"",IF(N2942=1,"",IF(IF(O2942&gt;0,INDEX('分け方の表'!$N$4:$N$53,O2942)&amp;"","")&lt;&gt;"",IF(INDEX('分け方の表'!$N$4:$N$53,O2942)="（数えない）","",INDEX('分け方の表'!$N$4:$N$53,O2942)&amp;""),IF(I2942&amp;""="1",IF((Q2942&lt;&gt;"")*(D2942&lt;0)*(IFERROR(INDEX('入力'!$E$30:$E$88,MATCH(Q2942,'入力'!$A$30:$A$88,0)),"")="貯める・増やす"),Q2942,""),IF(A2942&amp;""="0","",IF(Q2942&lt;&gt;"",Q2942,R2942))))))</f>
        <v/>
      </c>
      <c r="T2942" s="56">
        <f>IF(S2942="","",IF(IFERROR(INDEX('入力'!$E$30:$E$88,MATCH(S2942,'入力'!$A$30:$A$88,0)),"")="入るお金",D2942,-D2942))</f>
        <v/>
      </c>
      <c r="U2942" s="39">
        <f>IF(L2942="","",IF(L2942&lt;&gt;1,"見出しなど",IF(N2942=1,"重なり",IF(S2942="",IF(O2942&gt;0,"数えない（直した）",IF(I2942&amp;""="1","振替",IF(A2942&amp;""="0","計算対象外","数えない"))),IF(COUNTIFS('入力'!$A$30:$A$88,S2942)=0,"一覧にない費目",IF(O2942&gt;0,"直した",IF(S2942="未分類","未分類","OK")))))))</f>
        <v/>
      </c>
    </row>
    <row r="2943">
      <c r="A2943" s="40" t="n"/>
      <c r="B2943" s="34" t="n"/>
      <c r="C2943" s="35" t="n"/>
      <c r="D2943" s="36" t="n"/>
      <c r="E2943" s="35" t="n"/>
      <c r="F2943" s="35" t="n"/>
      <c r="G2943" s="35" t="n"/>
      <c r="H2943" s="35" t="n"/>
      <c r="I2943" s="40" t="n"/>
      <c r="J2943" s="35" t="n"/>
      <c r="L2943" s="39">
        <f>IF(B2943="","",IFERROR(YEAR(B2943)*0+D2943*0+1,0))</f>
        <v/>
      </c>
      <c r="M2943" s="55">
        <f>IF(L2943&lt;&gt;1,"",IF(O2943&gt;0,IF(INDEX('分け方の表'!$O$4:$O$53,O2943)&lt;&gt;"",DATE(YEAR(INDEX('分け方の表'!$O$4:$O$53,O2943)),MONTH(INDEX('分け方の表'!$O$4:$O$53,O2943)),1),DATE(YEAR(B2943),MONTH(B2943),1)),DATE(YEAR(B2943),MONTH(B2943),1)))</f>
        <v/>
      </c>
      <c r="N2943" s="39">
        <f>IF(L2943&lt;&gt;1,"",IF(J2943="",0,IF(COUNTIFS($J$4:J2943,J2943)&gt;1,1,0)))</f>
        <v/>
      </c>
      <c r="O2943" s="39">
        <f>IF(L2943&lt;&gt;1,"",IF(J2943="",0,IFERROR(MATCH(J2943,'分け方の表'!$M$4:$M$53,0),0)))</f>
        <v/>
      </c>
      <c r="P2943" s="39">
        <f>IF(L2943&lt;&gt;1,"",IF(SUMPRODUCT((COUNTIFS(C2943,"*"&amp;'分け方の表'!$F$4:$F$23&amp;"*")&gt;0)*('分け方の表'!$F$4:$F$23&lt;&gt;"")*'分け方の表'!$I$4:$I$23)=0,99,1+COUNTIFS('分け方の表'!$I$4:$I$23,"&gt;"&amp;SUMPRODUCT((COUNTIFS(C2943,"*"&amp;'分け方の表'!$F$4:$F$23&amp;"*")&gt;0)*('分け方の表'!$F$4:$F$23&lt;&gt;"")*'分け方の表'!$I$4:$I$23))))</f>
        <v/>
      </c>
      <c r="Q2943" s="39">
        <f>IF(L2943&lt;&gt;1,"",IF(P2943&gt;=99,"",INDEX('分け方の表'!$G$4:$G$23,P2943)&amp;""))</f>
        <v/>
      </c>
      <c r="R2943" s="39">
        <f>IF(L2943&lt;&gt;1,"",IF((F2943="収入")*(G2943="給与")*(E2943&lt;&gt;"")*(COUNTIFS('分け方の表'!$J$4:$J$13,E2943)&gt;0),INDEX('分け方の表'!$K$4:$K$13,MATCH(E2943,'分け方の表'!$J$4:$J$13,0))&amp;"",IFERROR(INDEX('分け方の表'!$C$4:$C$103,MATCH(F2943&amp;"|"&amp;G2943,'分け方の表'!$D$4:$D$103,0))&amp;"",IFERROR(INDEX('分け方の表'!$C$4:$C$103,MATCH(F2943&amp;"|（ほか全部）",'分け方の表'!$D$4:$D$103,0))&amp;"","未分類"))))</f>
        <v/>
      </c>
      <c r="S2943" s="39">
        <f>IF(L2943&lt;&gt;1,"",IF(N2943=1,"",IF(IF(O2943&gt;0,INDEX('分け方の表'!$N$4:$N$53,O2943)&amp;"","")&lt;&gt;"",IF(INDEX('分け方の表'!$N$4:$N$53,O2943)="（数えない）","",INDEX('分け方の表'!$N$4:$N$53,O2943)&amp;""),IF(I2943&amp;""="1",IF((Q2943&lt;&gt;"")*(D2943&lt;0)*(IFERROR(INDEX('入力'!$E$30:$E$88,MATCH(Q2943,'入力'!$A$30:$A$88,0)),"")="貯める・増やす"),Q2943,""),IF(A2943&amp;""="0","",IF(Q2943&lt;&gt;"",Q2943,R2943))))))</f>
        <v/>
      </c>
      <c r="T2943" s="56">
        <f>IF(S2943="","",IF(IFERROR(INDEX('入力'!$E$30:$E$88,MATCH(S2943,'入力'!$A$30:$A$88,0)),"")="入るお金",D2943,-D2943))</f>
        <v/>
      </c>
      <c r="U2943" s="39">
        <f>IF(L2943="","",IF(L2943&lt;&gt;1,"見出しなど",IF(N2943=1,"重なり",IF(S2943="",IF(O2943&gt;0,"数えない（直した）",IF(I2943&amp;""="1","振替",IF(A2943&amp;""="0","計算対象外","数えない"))),IF(COUNTIFS('入力'!$A$30:$A$88,S2943)=0,"一覧にない費目",IF(O2943&gt;0,"直した",IF(S2943="未分類","未分類","OK")))))))</f>
        <v/>
      </c>
    </row>
    <row r="2944">
      <c r="A2944" s="40" t="n"/>
      <c r="B2944" s="34" t="n"/>
      <c r="C2944" s="35" t="n"/>
      <c r="D2944" s="36" t="n"/>
      <c r="E2944" s="35" t="n"/>
      <c r="F2944" s="35" t="n"/>
      <c r="G2944" s="35" t="n"/>
      <c r="H2944" s="35" t="n"/>
      <c r="I2944" s="40" t="n"/>
      <c r="J2944" s="35" t="n"/>
      <c r="L2944" s="39">
        <f>IF(B2944="","",IFERROR(YEAR(B2944)*0+D2944*0+1,0))</f>
        <v/>
      </c>
      <c r="M2944" s="55">
        <f>IF(L2944&lt;&gt;1,"",IF(O2944&gt;0,IF(INDEX('分け方の表'!$O$4:$O$53,O2944)&lt;&gt;"",DATE(YEAR(INDEX('分け方の表'!$O$4:$O$53,O2944)),MONTH(INDEX('分け方の表'!$O$4:$O$53,O2944)),1),DATE(YEAR(B2944),MONTH(B2944),1)),DATE(YEAR(B2944),MONTH(B2944),1)))</f>
        <v/>
      </c>
      <c r="N2944" s="39">
        <f>IF(L2944&lt;&gt;1,"",IF(J2944="",0,IF(COUNTIFS($J$4:J2944,J2944)&gt;1,1,0)))</f>
        <v/>
      </c>
      <c r="O2944" s="39">
        <f>IF(L2944&lt;&gt;1,"",IF(J2944="",0,IFERROR(MATCH(J2944,'分け方の表'!$M$4:$M$53,0),0)))</f>
        <v/>
      </c>
      <c r="P2944" s="39">
        <f>IF(L2944&lt;&gt;1,"",IF(SUMPRODUCT((COUNTIFS(C2944,"*"&amp;'分け方の表'!$F$4:$F$23&amp;"*")&gt;0)*('分け方の表'!$F$4:$F$23&lt;&gt;"")*'分け方の表'!$I$4:$I$23)=0,99,1+COUNTIFS('分け方の表'!$I$4:$I$23,"&gt;"&amp;SUMPRODUCT((COUNTIFS(C2944,"*"&amp;'分け方の表'!$F$4:$F$23&amp;"*")&gt;0)*('分け方の表'!$F$4:$F$23&lt;&gt;"")*'分け方の表'!$I$4:$I$23))))</f>
        <v/>
      </c>
      <c r="Q2944" s="39">
        <f>IF(L2944&lt;&gt;1,"",IF(P2944&gt;=99,"",INDEX('分け方の表'!$G$4:$G$23,P2944)&amp;""))</f>
        <v/>
      </c>
      <c r="R2944" s="39">
        <f>IF(L2944&lt;&gt;1,"",IF((F2944="収入")*(G2944="給与")*(E2944&lt;&gt;"")*(COUNTIFS('分け方の表'!$J$4:$J$13,E2944)&gt;0),INDEX('分け方の表'!$K$4:$K$13,MATCH(E2944,'分け方の表'!$J$4:$J$13,0))&amp;"",IFERROR(INDEX('分け方の表'!$C$4:$C$103,MATCH(F2944&amp;"|"&amp;G2944,'分け方の表'!$D$4:$D$103,0))&amp;"",IFERROR(INDEX('分け方の表'!$C$4:$C$103,MATCH(F2944&amp;"|（ほか全部）",'分け方の表'!$D$4:$D$103,0))&amp;"","未分類"))))</f>
        <v/>
      </c>
      <c r="S2944" s="39">
        <f>IF(L2944&lt;&gt;1,"",IF(N2944=1,"",IF(IF(O2944&gt;0,INDEX('分け方の表'!$N$4:$N$53,O2944)&amp;"","")&lt;&gt;"",IF(INDEX('分け方の表'!$N$4:$N$53,O2944)="（数えない）","",INDEX('分け方の表'!$N$4:$N$53,O2944)&amp;""),IF(I2944&amp;""="1",IF((Q2944&lt;&gt;"")*(D2944&lt;0)*(IFERROR(INDEX('入力'!$E$30:$E$88,MATCH(Q2944,'入力'!$A$30:$A$88,0)),"")="貯める・増やす"),Q2944,""),IF(A2944&amp;""="0","",IF(Q2944&lt;&gt;"",Q2944,R2944))))))</f>
        <v/>
      </c>
      <c r="T2944" s="56">
        <f>IF(S2944="","",IF(IFERROR(INDEX('入力'!$E$30:$E$88,MATCH(S2944,'入力'!$A$30:$A$88,0)),"")="入るお金",D2944,-D2944))</f>
        <v/>
      </c>
      <c r="U2944" s="39">
        <f>IF(L2944="","",IF(L2944&lt;&gt;1,"見出しなど",IF(N2944=1,"重なり",IF(S2944="",IF(O2944&gt;0,"数えない（直した）",IF(I2944&amp;""="1","振替",IF(A2944&amp;""="0","計算対象外","数えない"))),IF(COUNTIFS('入力'!$A$30:$A$88,S2944)=0,"一覧にない費目",IF(O2944&gt;0,"直した",IF(S2944="未分類","未分類","OK")))))))</f>
        <v/>
      </c>
    </row>
    <row r="2945">
      <c r="A2945" s="40" t="n"/>
      <c r="B2945" s="34" t="n"/>
      <c r="C2945" s="35" t="n"/>
      <c r="D2945" s="36" t="n"/>
      <c r="E2945" s="35" t="n"/>
      <c r="F2945" s="35" t="n"/>
      <c r="G2945" s="35" t="n"/>
      <c r="H2945" s="35" t="n"/>
      <c r="I2945" s="40" t="n"/>
      <c r="J2945" s="35" t="n"/>
      <c r="L2945" s="39">
        <f>IF(B2945="","",IFERROR(YEAR(B2945)*0+D2945*0+1,0))</f>
        <v/>
      </c>
      <c r="M2945" s="55">
        <f>IF(L2945&lt;&gt;1,"",IF(O2945&gt;0,IF(INDEX('分け方の表'!$O$4:$O$53,O2945)&lt;&gt;"",DATE(YEAR(INDEX('分け方の表'!$O$4:$O$53,O2945)),MONTH(INDEX('分け方の表'!$O$4:$O$53,O2945)),1),DATE(YEAR(B2945),MONTH(B2945),1)),DATE(YEAR(B2945),MONTH(B2945),1)))</f>
        <v/>
      </c>
      <c r="N2945" s="39">
        <f>IF(L2945&lt;&gt;1,"",IF(J2945="",0,IF(COUNTIFS($J$4:J2945,J2945)&gt;1,1,0)))</f>
        <v/>
      </c>
      <c r="O2945" s="39">
        <f>IF(L2945&lt;&gt;1,"",IF(J2945="",0,IFERROR(MATCH(J2945,'分け方の表'!$M$4:$M$53,0),0)))</f>
        <v/>
      </c>
      <c r="P2945" s="39">
        <f>IF(L2945&lt;&gt;1,"",IF(SUMPRODUCT((COUNTIFS(C2945,"*"&amp;'分け方の表'!$F$4:$F$23&amp;"*")&gt;0)*('分け方の表'!$F$4:$F$23&lt;&gt;"")*'分け方の表'!$I$4:$I$23)=0,99,1+COUNTIFS('分け方の表'!$I$4:$I$23,"&gt;"&amp;SUMPRODUCT((COUNTIFS(C2945,"*"&amp;'分け方の表'!$F$4:$F$23&amp;"*")&gt;0)*('分け方の表'!$F$4:$F$23&lt;&gt;"")*'分け方の表'!$I$4:$I$23))))</f>
        <v/>
      </c>
      <c r="Q2945" s="39">
        <f>IF(L2945&lt;&gt;1,"",IF(P2945&gt;=99,"",INDEX('分け方の表'!$G$4:$G$23,P2945)&amp;""))</f>
        <v/>
      </c>
      <c r="R2945" s="39">
        <f>IF(L2945&lt;&gt;1,"",IF((F2945="収入")*(G2945="給与")*(E2945&lt;&gt;"")*(COUNTIFS('分け方の表'!$J$4:$J$13,E2945)&gt;0),INDEX('分け方の表'!$K$4:$K$13,MATCH(E2945,'分け方の表'!$J$4:$J$13,0))&amp;"",IFERROR(INDEX('分け方の表'!$C$4:$C$103,MATCH(F2945&amp;"|"&amp;G2945,'分け方の表'!$D$4:$D$103,0))&amp;"",IFERROR(INDEX('分け方の表'!$C$4:$C$103,MATCH(F2945&amp;"|（ほか全部）",'分け方の表'!$D$4:$D$103,0))&amp;"","未分類"))))</f>
        <v/>
      </c>
      <c r="S2945" s="39">
        <f>IF(L2945&lt;&gt;1,"",IF(N2945=1,"",IF(IF(O2945&gt;0,INDEX('分け方の表'!$N$4:$N$53,O2945)&amp;"","")&lt;&gt;"",IF(INDEX('分け方の表'!$N$4:$N$53,O2945)="（数えない）","",INDEX('分け方の表'!$N$4:$N$53,O2945)&amp;""),IF(I2945&amp;""="1",IF((Q2945&lt;&gt;"")*(D2945&lt;0)*(IFERROR(INDEX('入力'!$E$30:$E$88,MATCH(Q2945,'入力'!$A$30:$A$88,0)),"")="貯める・増やす"),Q2945,""),IF(A2945&amp;""="0","",IF(Q2945&lt;&gt;"",Q2945,R2945))))))</f>
        <v/>
      </c>
      <c r="T2945" s="56">
        <f>IF(S2945="","",IF(IFERROR(INDEX('入力'!$E$30:$E$88,MATCH(S2945,'入力'!$A$30:$A$88,0)),"")="入るお金",D2945,-D2945))</f>
        <v/>
      </c>
      <c r="U2945" s="39">
        <f>IF(L2945="","",IF(L2945&lt;&gt;1,"見出しなど",IF(N2945=1,"重なり",IF(S2945="",IF(O2945&gt;0,"数えない（直した）",IF(I2945&amp;""="1","振替",IF(A2945&amp;""="0","計算対象外","数えない"))),IF(COUNTIFS('入力'!$A$30:$A$88,S2945)=0,"一覧にない費目",IF(O2945&gt;0,"直した",IF(S2945="未分類","未分類","OK")))))))</f>
        <v/>
      </c>
    </row>
    <row r="2946">
      <c r="A2946" s="40" t="n"/>
      <c r="B2946" s="34" t="n"/>
      <c r="C2946" s="35" t="n"/>
      <c r="D2946" s="36" t="n"/>
      <c r="E2946" s="35" t="n"/>
      <c r="F2946" s="35" t="n"/>
      <c r="G2946" s="35" t="n"/>
      <c r="H2946" s="35" t="n"/>
      <c r="I2946" s="40" t="n"/>
      <c r="J2946" s="35" t="n"/>
      <c r="L2946" s="39">
        <f>IF(B2946="","",IFERROR(YEAR(B2946)*0+D2946*0+1,0))</f>
        <v/>
      </c>
      <c r="M2946" s="55">
        <f>IF(L2946&lt;&gt;1,"",IF(O2946&gt;0,IF(INDEX('分け方の表'!$O$4:$O$53,O2946)&lt;&gt;"",DATE(YEAR(INDEX('分け方の表'!$O$4:$O$53,O2946)),MONTH(INDEX('分け方の表'!$O$4:$O$53,O2946)),1),DATE(YEAR(B2946),MONTH(B2946),1)),DATE(YEAR(B2946),MONTH(B2946),1)))</f>
        <v/>
      </c>
      <c r="N2946" s="39">
        <f>IF(L2946&lt;&gt;1,"",IF(J2946="",0,IF(COUNTIFS($J$4:J2946,J2946)&gt;1,1,0)))</f>
        <v/>
      </c>
      <c r="O2946" s="39">
        <f>IF(L2946&lt;&gt;1,"",IF(J2946="",0,IFERROR(MATCH(J2946,'分け方の表'!$M$4:$M$53,0),0)))</f>
        <v/>
      </c>
      <c r="P2946" s="39">
        <f>IF(L2946&lt;&gt;1,"",IF(SUMPRODUCT((COUNTIFS(C2946,"*"&amp;'分け方の表'!$F$4:$F$23&amp;"*")&gt;0)*('分け方の表'!$F$4:$F$23&lt;&gt;"")*'分け方の表'!$I$4:$I$23)=0,99,1+COUNTIFS('分け方の表'!$I$4:$I$23,"&gt;"&amp;SUMPRODUCT((COUNTIFS(C2946,"*"&amp;'分け方の表'!$F$4:$F$23&amp;"*")&gt;0)*('分け方の表'!$F$4:$F$23&lt;&gt;"")*'分け方の表'!$I$4:$I$23))))</f>
        <v/>
      </c>
      <c r="Q2946" s="39">
        <f>IF(L2946&lt;&gt;1,"",IF(P2946&gt;=99,"",INDEX('分け方の表'!$G$4:$G$23,P2946)&amp;""))</f>
        <v/>
      </c>
      <c r="R2946" s="39">
        <f>IF(L2946&lt;&gt;1,"",IF((F2946="収入")*(G2946="給与")*(E2946&lt;&gt;"")*(COUNTIFS('分け方の表'!$J$4:$J$13,E2946)&gt;0),INDEX('分け方の表'!$K$4:$K$13,MATCH(E2946,'分け方の表'!$J$4:$J$13,0))&amp;"",IFERROR(INDEX('分け方の表'!$C$4:$C$103,MATCH(F2946&amp;"|"&amp;G2946,'分け方の表'!$D$4:$D$103,0))&amp;"",IFERROR(INDEX('分け方の表'!$C$4:$C$103,MATCH(F2946&amp;"|（ほか全部）",'分け方の表'!$D$4:$D$103,0))&amp;"","未分類"))))</f>
        <v/>
      </c>
      <c r="S2946" s="39">
        <f>IF(L2946&lt;&gt;1,"",IF(N2946=1,"",IF(IF(O2946&gt;0,INDEX('分け方の表'!$N$4:$N$53,O2946)&amp;"","")&lt;&gt;"",IF(INDEX('分け方の表'!$N$4:$N$53,O2946)="（数えない）","",INDEX('分け方の表'!$N$4:$N$53,O2946)&amp;""),IF(I2946&amp;""="1",IF((Q2946&lt;&gt;"")*(D2946&lt;0)*(IFERROR(INDEX('入力'!$E$30:$E$88,MATCH(Q2946,'入力'!$A$30:$A$88,0)),"")="貯める・増やす"),Q2946,""),IF(A2946&amp;""="0","",IF(Q2946&lt;&gt;"",Q2946,R2946))))))</f>
        <v/>
      </c>
      <c r="T2946" s="56">
        <f>IF(S2946="","",IF(IFERROR(INDEX('入力'!$E$30:$E$88,MATCH(S2946,'入力'!$A$30:$A$88,0)),"")="入るお金",D2946,-D2946))</f>
        <v/>
      </c>
      <c r="U2946" s="39">
        <f>IF(L2946="","",IF(L2946&lt;&gt;1,"見出しなど",IF(N2946=1,"重なり",IF(S2946="",IF(O2946&gt;0,"数えない（直した）",IF(I2946&amp;""="1","振替",IF(A2946&amp;""="0","計算対象外","数えない"))),IF(COUNTIFS('入力'!$A$30:$A$88,S2946)=0,"一覧にない費目",IF(O2946&gt;0,"直した",IF(S2946="未分類","未分類","OK")))))))</f>
        <v/>
      </c>
    </row>
    <row r="2947">
      <c r="A2947" s="40" t="n"/>
      <c r="B2947" s="34" t="n"/>
      <c r="C2947" s="35" t="n"/>
      <c r="D2947" s="36" t="n"/>
      <c r="E2947" s="35" t="n"/>
      <c r="F2947" s="35" t="n"/>
      <c r="G2947" s="35" t="n"/>
      <c r="H2947" s="35" t="n"/>
      <c r="I2947" s="40" t="n"/>
      <c r="J2947" s="35" t="n"/>
      <c r="L2947" s="39">
        <f>IF(B2947="","",IFERROR(YEAR(B2947)*0+D2947*0+1,0))</f>
        <v/>
      </c>
      <c r="M2947" s="55">
        <f>IF(L2947&lt;&gt;1,"",IF(O2947&gt;0,IF(INDEX('分け方の表'!$O$4:$O$53,O2947)&lt;&gt;"",DATE(YEAR(INDEX('分け方の表'!$O$4:$O$53,O2947)),MONTH(INDEX('分け方の表'!$O$4:$O$53,O2947)),1),DATE(YEAR(B2947),MONTH(B2947),1)),DATE(YEAR(B2947),MONTH(B2947),1)))</f>
        <v/>
      </c>
      <c r="N2947" s="39">
        <f>IF(L2947&lt;&gt;1,"",IF(J2947="",0,IF(COUNTIFS($J$4:J2947,J2947)&gt;1,1,0)))</f>
        <v/>
      </c>
      <c r="O2947" s="39">
        <f>IF(L2947&lt;&gt;1,"",IF(J2947="",0,IFERROR(MATCH(J2947,'分け方の表'!$M$4:$M$53,0),0)))</f>
        <v/>
      </c>
      <c r="P2947" s="39">
        <f>IF(L2947&lt;&gt;1,"",IF(SUMPRODUCT((COUNTIFS(C2947,"*"&amp;'分け方の表'!$F$4:$F$23&amp;"*")&gt;0)*('分け方の表'!$F$4:$F$23&lt;&gt;"")*'分け方の表'!$I$4:$I$23)=0,99,1+COUNTIFS('分け方の表'!$I$4:$I$23,"&gt;"&amp;SUMPRODUCT((COUNTIFS(C2947,"*"&amp;'分け方の表'!$F$4:$F$23&amp;"*")&gt;0)*('分け方の表'!$F$4:$F$23&lt;&gt;"")*'分け方の表'!$I$4:$I$23))))</f>
        <v/>
      </c>
      <c r="Q2947" s="39">
        <f>IF(L2947&lt;&gt;1,"",IF(P2947&gt;=99,"",INDEX('分け方の表'!$G$4:$G$23,P2947)&amp;""))</f>
        <v/>
      </c>
      <c r="R2947" s="39">
        <f>IF(L2947&lt;&gt;1,"",IF((F2947="収入")*(G2947="給与")*(E2947&lt;&gt;"")*(COUNTIFS('分け方の表'!$J$4:$J$13,E2947)&gt;0),INDEX('分け方の表'!$K$4:$K$13,MATCH(E2947,'分け方の表'!$J$4:$J$13,0))&amp;"",IFERROR(INDEX('分け方の表'!$C$4:$C$103,MATCH(F2947&amp;"|"&amp;G2947,'分け方の表'!$D$4:$D$103,0))&amp;"",IFERROR(INDEX('分け方の表'!$C$4:$C$103,MATCH(F2947&amp;"|（ほか全部）",'分け方の表'!$D$4:$D$103,0))&amp;"","未分類"))))</f>
        <v/>
      </c>
      <c r="S2947" s="39">
        <f>IF(L2947&lt;&gt;1,"",IF(N2947=1,"",IF(IF(O2947&gt;0,INDEX('分け方の表'!$N$4:$N$53,O2947)&amp;"","")&lt;&gt;"",IF(INDEX('分け方の表'!$N$4:$N$53,O2947)="（数えない）","",INDEX('分け方の表'!$N$4:$N$53,O2947)&amp;""),IF(I2947&amp;""="1",IF((Q2947&lt;&gt;"")*(D2947&lt;0)*(IFERROR(INDEX('入力'!$E$30:$E$88,MATCH(Q2947,'入力'!$A$30:$A$88,0)),"")="貯める・増やす"),Q2947,""),IF(A2947&amp;""="0","",IF(Q2947&lt;&gt;"",Q2947,R2947))))))</f>
        <v/>
      </c>
      <c r="T2947" s="56">
        <f>IF(S2947="","",IF(IFERROR(INDEX('入力'!$E$30:$E$88,MATCH(S2947,'入力'!$A$30:$A$88,0)),"")="入るお金",D2947,-D2947))</f>
        <v/>
      </c>
      <c r="U2947" s="39">
        <f>IF(L2947="","",IF(L2947&lt;&gt;1,"見出しなど",IF(N2947=1,"重なり",IF(S2947="",IF(O2947&gt;0,"数えない（直した）",IF(I2947&amp;""="1","振替",IF(A2947&amp;""="0","計算対象外","数えない"))),IF(COUNTIFS('入力'!$A$30:$A$88,S2947)=0,"一覧にない費目",IF(O2947&gt;0,"直した",IF(S2947="未分類","未分類","OK")))))))</f>
        <v/>
      </c>
    </row>
    <row r="2948">
      <c r="A2948" s="40" t="n"/>
      <c r="B2948" s="34" t="n"/>
      <c r="C2948" s="35" t="n"/>
      <c r="D2948" s="36" t="n"/>
      <c r="E2948" s="35" t="n"/>
      <c r="F2948" s="35" t="n"/>
      <c r="G2948" s="35" t="n"/>
      <c r="H2948" s="35" t="n"/>
      <c r="I2948" s="40" t="n"/>
      <c r="J2948" s="35" t="n"/>
      <c r="L2948" s="39">
        <f>IF(B2948="","",IFERROR(YEAR(B2948)*0+D2948*0+1,0))</f>
        <v/>
      </c>
      <c r="M2948" s="55">
        <f>IF(L2948&lt;&gt;1,"",IF(O2948&gt;0,IF(INDEX('分け方の表'!$O$4:$O$53,O2948)&lt;&gt;"",DATE(YEAR(INDEX('分け方の表'!$O$4:$O$53,O2948)),MONTH(INDEX('分け方の表'!$O$4:$O$53,O2948)),1),DATE(YEAR(B2948),MONTH(B2948),1)),DATE(YEAR(B2948),MONTH(B2948),1)))</f>
        <v/>
      </c>
      <c r="N2948" s="39">
        <f>IF(L2948&lt;&gt;1,"",IF(J2948="",0,IF(COUNTIFS($J$4:J2948,J2948)&gt;1,1,0)))</f>
        <v/>
      </c>
      <c r="O2948" s="39">
        <f>IF(L2948&lt;&gt;1,"",IF(J2948="",0,IFERROR(MATCH(J2948,'分け方の表'!$M$4:$M$53,0),0)))</f>
        <v/>
      </c>
      <c r="P2948" s="39">
        <f>IF(L2948&lt;&gt;1,"",IF(SUMPRODUCT((COUNTIFS(C2948,"*"&amp;'分け方の表'!$F$4:$F$23&amp;"*")&gt;0)*('分け方の表'!$F$4:$F$23&lt;&gt;"")*'分け方の表'!$I$4:$I$23)=0,99,1+COUNTIFS('分け方の表'!$I$4:$I$23,"&gt;"&amp;SUMPRODUCT((COUNTIFS(C2948,"*"&amp;'分け方の表'!$F$4:$F$23&amp;"*")&gt;0)*('分け方の表'!$F$4:$F$23&lt;&gt;"")*'分け方の表'!$I$4:$I$23))))</f>
        <v/>
      </c>
      <c r="Q2948" s="39">
        <f>IF(L2948&lt;&gt;1,"",IF(P2948&gt;=99,"",INDEX('分け方の表'!$G$4:$G$23,P2948)&amp;""))</f>
        <v/>
      </c>
      <c r="R2948" s="39">
        <f>IF(L2948&lt;&gt;1,"",IF((F2948="収入")*(G2948="給与")*(E2948&lt;&gt;"")*(COUNTIFS('分け方の表'!$J$4:$J$13,E2948)&gt;0),INDEX('分け方の表'!$K$4:$K$13,MATCH(E2948,'分け方の表'!$J$4:$J$13,0))&amp;"",IFERROR(INDEX('分け方の表'!$C$4:$C$103,MATCH(F2948&amp;"|"&amp;G2948,'分け方の表'!$D$4:$D$103,0))&amp;"",IFERROR(INDEX('分け方の表'!$C$4:$C$103,MATCH(F2948&amp;"|（ほか全部）",'分け方の表'!$D$4:$D$103,0))&amp;"","未分類"))))</f>
        <v/>
      </c>
      <c r="S2948" s="39">
        <f>IF(L2948&lt;&gt;1,"",IF(N2948=1,"",IF(IF(O2948&gt;0,INDEX('分け方の表'!$N$4:$N$53,O2948)&amp;"","")&lt;&gt;"",IF(INDEX('分け方の表'!$N$4:$N$53,O2948)="（数えない）","",INDEX('分け方の表'!$N$4:$N$53,O2948)&amp;""),IF(I2948&amp;""="1",IF((Q2948&lt;&gt;"")*(D2948&lt;0)*(IFERROR(INDEX('入力'!$E$30:$E$88,MATCH(Q2948,'入力'!$A$30:$A$88,0)),"")="貯める・増やす"),Q2948,""),IF(A2948&amp;""="0","",IF(Q2948&lt;&gt;"",Q2948,R2948))))))</f>
        <v/>
      </c>
      <c r="T2948" s="56">
        <f>IF(S2948="","",IF(IFERROR(INDEX('入力'!$E$30:$E$88,MATCH(S2948,'入力'!$A$30:$A$88,0)),"")="入るお金",D2948,-D2948))</f>
        <v/>
      </c>
      <c r="U2948" s="39">
        <f>IF(L2948="","",IF(L2948&lt;&gt;1,"見出しなど",IF(N2948=1,"重なり",IF(S2948="",IF(O2948&gt;0,"数えない（直した）",IF(I2948&amp;""="1","振替",IF(A2948&amp;""="0","計算対象外","数えない"))),IF(COUNTIFS('入力'!$A$30:$A$88,S2948)=0,"一覧にない費目",IF(O2948&gt;0,"直した",IF(S2948="未分類","未分類","OK")))))))</f>
        <v/>
      </c>
    </row>
    <row r="2949">
      <c r="A2949" s="40" t="n"/>
      <c r="B2949" s="34" t="n"/>
      <c r="C2949" s="35" t="n"/>
      <c r="D2949" s="36" t="n"/>
      <c r="E2949" s="35" t="n"/>
      <c r="F2949" s="35" t="n"/>
      <c r="G2949" s="35" t="n"/>
      <c r="H2949" s="35" t="n"/>
      <c r="I2949" s="40" t="n"/>
      <c r="J2949" s="35" t="n"/>
      <c r="L2949" s="39">
        <f>IF(B2949="","",IFERROR(YEAR(B2949)*0+D2949*0+1,0))</f>
        <v/>
      </c>
      <c r="M2949" s="55">
        <f>IF(L2949&lt;&gt;1,"",IF(O2949&gt;0,IF(INDEX('分け方の表'!$O$4:$O$53,O2949)&lt;&gt;"",DATE(YEAR(INDEX('分け方の表'!$O$4:$O$53,O2949)),MONTH(INDEX('分け方の表'!$O$4:$O$53,O2949)),1),DATE(YEAR(B2949),MONTH(B2949),1)),DATE(YEAR(B2949),MONTH(B2949),1)))</f>
        <v/>
      </c>
      <c r="N2949" s="39">
        <f>IF(L2949&lt;&gt;1,"",IF(J2949="",0,IF(COUNTIFS($J$4:J2949,J2949)&gt;1,1,0)))</f>
        <v/>
      </c>
      <c r="O2949" s="39">
        <f>IF(L2949&lt;&gt;1,"",IF(J2949="",0,IFERROR(MATCH(J2949,'分け方の表'!$M$4:$M$53,0),0)))</f>
        <v/>
      </c>
      <c r="P2949" s="39">
        <f>IF(L2949&lt;&gt;1,"",IF(SUMPRODUCT((COUNTIFS(C2949,"*"&amp;'分け方の表'!$F$4:$F$23&amp;"*")&gt;0)*('分け方の表'!$F$4:$F$23&lt;&gt;"")*'分け方の表'!$I$4:$I$23)=0,99,1+COUNTIFS('分け方の表'!$I$4:$I$23,"&gt;"&amp;SUMPRODUCT((COUNTIFS(C2949,"*"&amp;'分け方の表'!$F$4:$F$23&amp;"*")&gt;0)*('分け方の表'!$F$4:$F$23&lt;&gt;"")*'分け方の表'!$I$4:$I$23))))</f>
        <v/>
      </c>
      <c r="Q2949" s="39">
        <f>IF(L2949&lt;&gt;1,"",IF(P2949&gt;=99,"",INDEX('分け方の表'!$G$4:$G$23,P2949)&amp;""))</f>
        <v/>
      </c>
      <c r="R2949" s="39">
        <f>IF(L2949&lt;&gt;1,"",IF((F2949="収入")*(G2949="給与")*(E2949&lt;&gt;"")*(COUNTIFS('分け方の表'!$J$4:$J$13,E2949)&gt;0),INDEX('分け方の表'!$K$4:$K$13,MATCH(E2949,'分け方の表'!$J$4:$J$13,0))&amp;"",IFERROR(INDEX('分け方の表'!$C$4:$C$103,MATCH(F2949&amp;"|"&amp;G2949,'分け方の表'!$D$4:$D$103,0))&amp;"",IFERROR(INDEX('分け方の表'!$C$4:$C$103,MATCH(F2949&amp;"|（ほか全部）",'分け方の表'!$D$4:$D$103,0))&amp;"","未分類"))))</f>
        <v/>
      </c>
      <c r="S2949" s="39">
        <f>IF(L2949&lt;&gt;1,"",IF(N2949=1,"",IF(IF(O2949&gt;0,INDEX('分け方の表'!$N$4:$N$53,O2949)&amp;"","")&lt;&gt;"",IF(INDEX('分け方の表'!$N$4:$N$53,O2949)="（数えない）","",INDEX('分け方の表'!$N$4:$N$53,O2949)&amp;""),IF(I2949&amp;""="1",IF((Q2949&lt;&gt;"")*(D2949&lt;0)*(IFERROR(INDEX('入力'!$E$30:$E$88,MATCH(Q2949,'入力'!$A$30:$A$88,0)),"")="貯める・増やす"),Q2949,""),IF(A2949&amp;""="0","",IF(Q2949&lt;&gt;"",Q2949,R2949))))))</f>
        <v/>
      </c>
      <c r="T2949" s="56">
        <f>IF(S2949="","",IF(IFERROR(INDEX('入力'!$E$30:$E$88,MATCH(S2949,'入力'!$A$30:$A$88,0)),"")="入るお金",D2949,-D2949))</f>
        <v/>
      </c>
      <c r="U2949" s="39">
        <f>IF(L2949="","",IF(L2949&lt;&gt;1,"見出しなど",IF(N2949=1,"重なり",IF(S2949="",IF(O2949&gt;0,"数えない（直した）",IF(I2949&amp;""="1","振替",IF(A2949&amp;""="0","計算対象外","数えない"))),IF(COUNTIFS('入力'!$A$30:$A$88,S2949)=0,"一覧にない費目",IF(O2949&gt;0,"直した",IF(S2949="未分類","未分類","OK")))))))</f>
        <v/>
      </c>
    </row>
    <row r="2950">
      <c r="A2950" s="40" t="n"/>
      <c r="B2950" s="34" t="n"/>
      <c r="C2950" s="35" t="n"/>
      <c r="D2950" s="36" t="n"/>
      <c r="E2950" s="35" t="n"/>
      <c r="F2950" s="35" t="n"/>
      <c r="G2950" s="35" t="n"/>
      <c r="H2950" s="35" t="n"/>
      <c r="I2950" s="40" t="n"/>
      <c r="J2950" s="35" t="n"/>
      <c r="L2950" s="39">
        <f>IF(B2950="","",IFERROR(YEAR(B2950)*0+D2950*0+1,0))</f>
        <v/>
      </c>
      <c r="M2950" s="55">
        <f>IF(L2950&lt;&gt;1,"",IF(O2950&gt;0,IF(INDEX('分け方の表'!$O$4:$O$53,O2950)&lt;&gt;"",DATE(YEAR(INDEX('分け方の表'!$O$4:$O$53,O2950)),MONTH(INDEX('分け方の表'!$O$4:$O$53,O2950)),1),DATE(YEAR(B2950),MONTH(B2950),1)),DATE(YEAR(B2950),MONTH(B2950),1)))</f>
        <v/>
      </c>
      <c r="N2950" s="39">
        <f>IF(L2950&lt;&gt;1,"",IF(J2950="",0,IF(COUNTIFS($J$4:J2950,J2950)&gt;1,1,0)))</f>
        <v/>
      </c>
      <c r="O2950" s="39">
        <f>IF(L2950&lt;&gt;1,"",IF(J2950="",0,IFERROR(MATCH(J2950,'分け方の表'!$M$4:$M$53,0),0)))</f>
        <v/>
      </c>
      <c r="P2950" s="39">
        <f>IF(L2950&lt;&gt;1,"",IF(SUMPRODUCT((COUNTIFS(C2950,"*"&amp;'分け方の表'!$F$4:$F$23&amp;"*")&gt;0)*('分け方の表'!$F$4:$F$23&lt;&gt;"")*'分け方の表'!$I$4:$I$23)=0,99,1+COUNTIFS('分け方の表'!$I$4:$I$23,"&gt;"&amp;SUMPRODUCT((COUNTIFS(C2950,"*"&amp;'分け方の表'!$F$4:$F$23&amp;"*")&gt;0)*('分け方の表'!$F$4:$F$23&lt;&gt;"")*'分け方の表'!$I$4:$I$23))))</f>
        <v/>
      </c>
      <c r="Q2950" s="39">
        <f>IF(L2950&lt;&gt;1,"",IF(P2950&gt;=99,"",INDEX('分け方の表'!$G$4:$G$23,P2950)&amp;""))</f>
        <v/>
      </c>
      <c r="R2950" s="39">
        <f>IF(L2950&lt;&gt;1,"",IF((F2950="収入")*(G2950="給与")*(E2950&lt;&gt;"")*(COUNTIFS('分け方の表'!$J$4:$J$13,E2950)&gt;0),INDEX('分け方の表'!$K$4:$K$13,MATCH(E2950,'分け方の表'!$J$4:$J$13,0))&amp;"",IFERROR(INDEX('分け方の表'!$C$4:$C$103,MATCH(F2950&amp;"|"&amp;G2950,'分け方の表'!$D$4:$D$103,0))&amp;"",IFERROR(INDEX('分け方の表'!$C$4:$C$103,MATCH(F2950&amp;"|（ほか全部）",'分け方の表'!$D$4:$D$103,0))&amp;"","未分類"))))</f>
        <v/>
      </c>
      <c r="S2950" s="39">
        <f>IF(L2950&lt;&gt;1,"",IF(N2950=1,"",IF(IF(O2950&gt;0,INDEX('分け方の表'!$N$4:$N$53,O2950)&amp;"","")&lt;&gt;"",IF(INDEX('分け方の表'!$N$4:$N$53,O2950)="（数えない）","",INDEX('分け方の表'!$N$4:$N$53,O2950)&amp;""),IF(I2950&amp;""="1",IF((Q2950&lt;&gt;"")*(D2950&lt;0)*(IFERROR(INDEX('入力'!$E$30:$E$88,MATCH(Q2950,'入力'!$A$30:$A$88,0)),"")="貯める・増やす"),Q2950,""),IF(A2950&amp;""="0","",IF(Q2950&lt;&gt;"",Q2950,R2950))))))</f>
        <v/>
      </c>
      <c r="T2950" s="56">
        <f>IF(S2950="","",IF(IFERROR(INDEX('入力'!$E$30:$E$88,MATCH(S2950,'入力'!$A$30:$A$88,0)),"")="入るお金",D2950,-D2950))</f>
        <v/>
      </c>
      <c r="U2950" s="39">
        <f>IF(L2950="","",IF(L2950&lt;&gt;1,"見出しなど",IF(N2950=1,"重なり",IF(S2950="",IF(O2950&gt;0,"数えない（直した）",IF(I2950&amp;""="1","振替",IF(A2950&amp;""="0","計算対象外","数えない"))),IF(COUNTIFS('入力'!$A$30:$A$88,S2950)=0,"一覧にない費目",IF(O2950&gt;0,"直した",IF(S2950="未分類","未分類","OK")))))))</f>
        <v/>
      </c>
    </row>
    <row r="2951">
      <c r="A2951" s="40" t="n"/>
      <c r="B2951" s="34" t="n"/>
      <c r="C2951" s="35" t="n"/>
      <c r="D2951" s="36" t="n"/>
      <c r="E2951" s="35" t="n"/>
      <c r="F2951" s="35" t="n"/>
      <c r="G2951" s="35" t="n"/>
      <c r="H2951" s="35" t="n"/>
      <c r="I2951" s="40" t="n"/>
      <c r="J2951" s="35" t="n"/>
      <c r="L2951" s="39">
        <f>IF(B2951="","",IFERROR(YEAR(B2951)*0+D2951*0+1,0))</f>
        <v/>
      </c>
      <c r="M2951" s="55">
        <f>IF(L2951&lt;&gt;1,"",IF(O2951&gt;0,IF(INDEX('分け方の表'!$O$4:$O$53,O2951)&lt;&gt;"",DATE(YEAR(INDEX('分け方の表'!$O$4:$O$53,O2951)),MONTH(INDEX('分け方の表'!$O$4:$O$53,O2951)),1),DATE(YEAR(B2951),MONTH(B2951),1)),DATE(YEAR(B2951),MONTH(B2951),1)))</f>
        <v/>
      </c>
      <c r="N2951" s="39">
        <f>IF(L2951&lt;&gt;1,"",IF(J2951="",0,IF(COUNTIFS($J$4:J2951,J2951)&gt;1,1,0)))</f>
        <v/>
      </c>
      <c r="O2951" s="39">
        <f>IF(L2951&lt;&gt;1,"",IF(J2951="",0,IFERROR(MATCH(J2951,'分け方の表'!$M$4:$M$53,0),0)))</f>
        <v/>
      </c>
      <c r="P2951" s="39">
        <f>IF(L2951&lt;&gt;1,"",IF(SUMPRODUCT((COUNTIFS(C2951,"*"&amp;'分け方の表'!$F$4:$F$23&amp;"*")&gt;0)*('分け方の表'!$F$4:$F$23&lt;&gt;"")*'分け方の表'!$I$4:$I$23)=0,99,1+COUNTIFS('分け方の表'!$I$4:$I$23,"&gt;"&amp;SUMPRODUCT((COUNTIFS(C2951,"*"&amp;'分け方の表'!$F$4:$F$23&amp;"*")&gt;0)*('分け方の表'!$F$4:$F$23&lt;&gt;"")*'分け方の表'!$I$4:$I$23))))</f>
        <v/>
      </c>
      <c r="Q2951" s="39">
        <f>IF(L2951&lt;&gt;1,"",IF(P2951&gt;=99,"",INDEX('分け方の表'!$G$4:$G$23,P2951)&amp;""))</f>
        <v/>
      </c>
      <c r="R2951" s="39">
        <f>IF(L2951&lt;&gt;1,"",IF((F2951="収入")*(G2951="給与")*(E2951&lt;&gt;"")*(COUNTIFS('分け方の表'!$J$4:$J$13,E2951)&gt;0),INDEX('分け方の表'!$K$4:$K$13,MATCH(E2951,'分け方の表'!$J$4:$J$13,0))&amp;"",IFERROR(INDEX('分け方の表'!$C$4:$C$103,MATCH(F2951&amp;"|"&amp;G2951,'分け方の表'!$D$4:$D$103,0))&amp;"",IFERROR(INDEX('分け方の表'!$C$4:$C$103,MATCH(F2951&amp;"|（ほか全部）",'分け方の表'!$D$4:$D$103,0))&amp;"","未分類"))))</f>
        <v/>
      </c>
      <c r="S2951" s="39">
        <f>IF(L2951&lt;&gt;1,"",IF(N2951=1,"",IF(IF(O2951&gt;0,INDEX('分け方の表'!$N$4:$N$53,O2951)&amp;"","")&lt;&gt;"",IF(INDEX('分け方の表'!$N$4:$N$53,O2951)="（数えない）","",INDEX('分け方の表'!$N$4:$N$53,O2951)&amp;""),IF(I2951&amp;""="1",IF((Q2951&lt;&gt;"")*(D2951&lt;0)*(IFERROR(INDEX('入力'!$E$30:$E$88,MATCH(Q2951,'入力'!$A$30:$A$88,0)),"")="貯める・増やす"),Q2951,""),IF(A2951&amp;""="0","",IF(Q2951&lt;&gt;"",Q2951,R2951))))))</f>
        <v/>
      </c>
      <c r="T2951" s="56">
        <f>IF(S2951="","",IF(IFERROR(INDEX('入力'!$E$30:$E$88,MATCH(S2951,'入力'!$A$30:$A$88,0)),"")="入るお金",D2951,-D2951))</f>
        <v/>
      </c>
      <c r="U2951" s="39">
        <f>IF(L2951="","",IF(L2951&lt;&gt;1,"見出しなど",IF(N2951=1,"重なり",IF(S2951="",IF(O2951&gt;0,"数えない（直した）",IF(I2951&amp;""="1","振替",IF(A2951&amp;""="0","計算対象外","数えない"))),IF(COUNTIFS('入力'!$A$30:$A$88,S2951)=0,"一覧にない費目",IF(O2951&gt;0,"直した",IF(S2951="未分類","未分類","OK")))))))</f>
        <v/>
      </c>
    </row>
    <row r="2952">
      <c r="A2952" s="40" t="n"/>
      <c r="B2952" s="34" t="n"/>
      <c r="C2952" s="35" t="n"/>
      <c r="D2952" s="36" t="n"/>
      <c r="E2952" s="35" t="n"/>
      <c r="F2952" s="35" t="n"/>
      <c r="G2952" s="35" t="n"/>
      <c r="H2952" s="35" t="n"/>
      <c r="I2952" s="40" t="n"/>
      <c r="J2952" s="35" t="n"/>
      <c r="L2952" s="39">
        <f>IF(B2952="","",IFERROR(YEAR(B2952)*0+D2952*0+1,0))</f>
        <v/>
      </c>
      <c r="M2952" s="55">
        <f>IF(L2952&lt;&gt;1,"",IF(O2952&gt;0,IF(INDEX('分け方の表'!$O$4:$O$53,O2952)&lt;&gt;"",DATE(YEAR(INDEX('分け方の表'!$O$4:$O$53,O2952)),MONTH(INDEX('分け方の表'!$O$4:$O$53,O2952)),1),DATE(YEAR(B2952),MONTH(B2952),1)),DATE(YEAR(B2952),MONTH(B2952),1)))</f>
        <v/>
      </c>
      <c r="N2952" s="39">
        <f>IF(L2952&lt;&gt;1,"",IF(J2952="",0,IF(COUNTIFS($J$4:J2952,J2952)&gt;1,1,0)))</f>
        <v/>
      </c>
      <c r="O2952" s="39">
        <f>IF(L2952&lt;&gt;1,"",IF(J2952="",0,IFERROR(MATCH(J2952,'分け方の表'!$M$4:$M$53,0),0)))</f>
        <v/>
      </c>
      <c r="P2952" s="39">
        <f>IF(L2952&lt;&gt;1,"",IF(SUMPRODUCT((COUNTIFS(C2952,"*"&amp;'分け方の表'!$F$4:$F$23&amp;"*")&gt;0)*('分け方の表'!$F$4:$F$23&lt;&gt;"")*'分け方の表'!$I$4:$I$23)=0,99,1+COUNTIFS('分け方の表'!$I$4:$I$23,"&gt;"&amp;SUMPRODUCT((COUNTIFS(C2952,"*"&amp;'分け方の表'!$F$4:$F$23&amp;"*")&gt;0)*('分け方の表'!$F$4:$F$23&lt;&gt;"")*'分け方の表'!$I$4:$I$23))))</f>
        <v/>
      </c>
      <c r="Q2952" s="39">
        <f>IF(L2952&lt;&gt;1,"",IF(P2952&gt;=99,"",INDEX('分け方の表'!$G$4:$G$23,P2952)&amp;""))</f>
        <v/>
      </c>
      <c r="R2952" s="39">
        <f>IF(L2952&lt;&gt;1,"",IF((F2952="収入")*(G2952="給与")*(E2952&lt;&gt;"")*(COUNTIFS('分け方の表'!$J$4:$J$13,E2952)&gt;0),INDEX('分け方の表'!$K$4:$K$13,MATCH(E2952,'分け方の表'!$J$4:$J$13,0))&amp;"",IFERROR(INDEX('分け方の表'!$C$4:$C$103,MATCH(F2952&amp;"|"&amp;G2952,'分け方の表'!$D$4:$D$103,0))&amp;"",IFERROR(INDEX('分け方の表'!$C$4:$C$103,MATCH(F2952&amp;"|（ほか全部）",'分け方の表'!$D$4:$D$103,0))&amp;"","未分類"))))</f>
        <v/>
      </c>
      <c r="S2952" s="39">
        <f>IF(L2952&lt;&gt;1,"",IF(N2952=1,"",IF(IF(O2952&gt;0,INDEX('分け方の表'!$N$4:$N$53,O2952)&amp;"","")&lt;&gt;"",IF(INDEX('分け方の表'!$N$4:$N$53,O2952)="（数えない）","",INDEX('分け方の表'!$N$4:$N$53,O2952)&amp;""),IF(I2952&amp;""="1",IF((Q2952&lt;&gt;"")*(D2952&lt;0)*(IFERROR(INDEX('入力'!$E$30:$E$88,MATCH(Q2952,'入力'!$A$30:$A$88,0)),"")="貯める・増やす"),Q2952,""),IF(A2952&amp;""="0","",IF(Q2952&lt;&gt;"",Q2952,R2952))))))</f>
        <v/>
      </c>
      <c r="T2952" s="56">
        <f>IF(S2952="","",IF(IFERROR(INDEX('入力'!$E$30:$E$88,MATCH(S2952,'入力'!$A$30:$A$88,0)),"")="入るお金",D2952,-D2952))</f>
        <v/>
      </c>
      <c r="U2952" s="39">
        <f>IF(L2952="","",IF(L2952&lt;&gt;1,"見出しなど",IF(N2952=1,"重なり",IF(S2952="",IF(O2952&gt;0,"数えない（直した）",IF(I2952&amp;""="1","振替",IF(A2952&amp;""="0","計算対象外","数えない"))),IF(COUNTIFS('入力'!$A$30:$A$88,S2952)=0,"一覧にない費目",IF(O2952&gt;0,"直した",IF(S2952="未分類","未分類","OK")))))))</f>
        <v/>
      </c>
    </row>
    <row r="2953">
      <c r="A2953" s="40" t="n"/>
      <c r="B2953" s="34" t="n"/>
      <c r="C2953" s="35" t="n"/>
      <c r="D2953" s="36" t="n"/>
      <c r="E2953" s="35" t="n"/>
      <c r="F2953" s="35" t="n"/>
      <c r="G2953" s="35" t="n"/>
      <c r="H2953" s="35" t="n"/>
      <c r="I2953" s="40" t="n"/>
      <c r="J2953" s="35" t="n"/>
      <c r="L2953" s="39">
        <f>IF(B2953="","",IFERROR(YEAR(B2953)*0+D2953*0+1,0))</f>
        <v/>
      </c>
      <c r="M2953" s="55">
        <f>IF(L2953&lt;&gt;1,"",IF(O2953&gt;0,IF(INDEX('分け方の表'!$O$4:$O$53,O2953)&lt;&gt;"",DATE(YEAR(INDEX('分け方の表'!$O$4:$O$53,O2953)),MONTH(INDEX('分け方の表'!$O$4:$O$53,O2953)),1),DATE(YEAR(B2953),MONTH(B2953),1)),DATE(YEAR(B2953),MONTH(B2953),1)))</f>
        <v/>
      </c>
      <c r="N2953" s="39">
        <f>IF(L2953&lt;&gt;1,"",IF(J2953="",0,IF(COUNTIFS($J$4:J2953,J2953)&gt;1,1,0)))</f>
        <v/>
      </c>
      <c r="O2953" s="39">
        <f>IF(L2953&lt;&gt;1,"",IF(J2953="",0,IFERROR(MATCH(J2953,'分け方の表'!$M$4:$M$53,0),0)))</f>
        <v/>
      </c>
      <c r="P2953" s="39">
        <f>IF(L2953&lt;&gt;1,"",IF(SUMPRODUCT((COUNTIFS(C2953,"*"&amp;'分け方の表'!$F$4:$F$23&amp;"*")&gt;0)*('分け方の表'!$F$4:$F$23&lt;&gt;"")*'分け方の表'!$I$4:$I$23)=0,99,1+COUNTIFS('分け方の表'!$I$4:$I$23,"&gt;"&amp;SUMPRODUCT((COUNTIFS(C2953,"*"&amp;'分け方の表'!$F$4:$F$23&amp;"*")&gt;0)*('分け方の表'!$F$4:$F$23&lt;&gt;"")*'分け方の表'!$I$4:$I$23))))</f>
        <v/>
      </c>
      <c r="Q2953" s="39">
        <f>IF(L2953&lt;&gt;1,"",IF(P2953&gt;=99,"",INDEX('分け方の表'!$G$4:$G$23,P2953)&amp;""))</f>
        <v/>
      </c>
      <c r="R2953" s="39">
        <f>IF(L2953&lt;&gt;1,"",IF((F2953="収入")*(G2953="給与")*(E2953&lt;&gt;"")*(COUNTIFS('分け方の表'!$J$4:$J$13,E2953)&gt;0),INDEX('分け方の表'!$K$4:$K$13,MATCH(E2953,'分け方の表'!$J$4:$J$13,0))&amp;"",IFERROR(INDEX('分け方の表'!$C$4:$C$103,MATCH(F2953&amp;"|"&amp;G2953,'分け方の表'!$D$4:$D$103,0))&amp;"",IFERROR(INDEX('分け方の表'!$C$4:$C$103,MATCH(F2953&amp;"|（ほか全部）",'分け方の表'!$D$4:$D$103,0))&amp;"","未分類"))))</f>
        <v/>
      </c>
      <c r="S2953" s="39">
        <f>IF(L2953&lt;&gt;1,"",IF(N2953=1,"",IF(IF(O2953&gt;0,INDEX('分け方の表'!$N$4:$N$53,O2953)&amp;"","")&lt;&gt;"",IF(INDEX('分け方の表'!$N$4:$N$53,O2953)="（数えない）","",INDEX('分け方の表'!$N$4:$N$53,O2953)&amp;""),IF(I2953&amp;""="1",IF((Q2953&lt;&gt;"")*(D2953&lt;0)*(IFERROR(INDEX('入力'!$E$30:$E$88,MATCH(Q2953,'入力'!$A$30:$A$88,0)),"")="貯める・増やす"),Q2953,""),IF(A2953&amp;""="0","",IF(Q2953&lt;&gt;"",Q2953,R2953))))))</f>
        <v/>
      </c>
      <c r="T2953" s="56">
        <f>IF(S2953="","",IF(IFERROR(INDEX('入力'!$E$30:$E$88,MATCH(S2953,'入力'!$A$30:$A$88,0)),"")="入るお金",D2953,-D2953))</f>
        <v/>
      </c>
      <c r="U2953" s="39">
        <f>IF(L2953="","",IF(L2953&lt;&gt;1,"見出しなど",IF(N2953=1,"重なり",IF(S2953="",IF(O2953&gt;0,"数えない（直した）",IF(I2953&amp;""="1","振替",IF(A2953&amp;""="0","計算対象外","数えない"))),IF(COUNTIFS('入力'!$A$30:$A$88,S2953)=0,"一覧にない費目",IF(O2953&gt;0,"直した",IF(S2953="未分類","未分類","OK")))))))</f>
        <v/>
      </c>
    </row>
    <row r="2954">
      <c r="A2954" s="40" t="n"/>
      <c r="B2954" s="34" t="n"/>
      <c r="C2954" s="35" t="n"/>
      <c r="D2954" s="36" t="n"/>
      <c r="E2954" s="35" t="n"/>
      <c r="F2954" s="35" t="n"/>
      <c r="G2954" s="35" t="n"/>
      <c r="H2954" s="35" t="n"/>
      <c r="I2954" s="40" t="n"/>
      <c r="J2954" s="35" t="n"/>
      <c r="L2954" s="39">
        <f>IF(B2954="","",IFERROR(YEAR(B2954)*0+D2954*0+1,0))</f>
        <v/>
      </c>
      <c r="M2954" s="55">
        <f>IF(L2954&lt;&gt;1,"",IF(O2954&gt;0,IF(INDEX('分け方の表'!$O$4:$O$53,O2954)&lt;&gt;"",DATE(YEAR(INDEX('分け方の表'!$O$4:$O$53,O2954)),MONTH(INDEX('分け方の表'!$O$4:$O$53,O2954)),1),DATE(YEAR(B2954),MONTH(B2954),1)),DATE(YEAR(B2954),MONTH(B2954),1)))</f>
        <v/>
      </c>
      <c r="N2954" s="39">
        <f>IF(L2954&lt;&gt;1,"",IF(J2954="",0,IF(COUNTIFS($J$4:J2954,J2954)&gt;1,1,0)))</f>
        <v/>
      </c>
      <c r="O2954" s="39">
        <f>IF(L2954&lt;&gt;1,"",IF(J2954="",0,IFERROR(MATCH(J2954,'分け方の表'!$M$4:$M$53,0),0)))</f>
        <v/>
      </c>
      <c r="P2954" s="39">
        <f>IF(L2954&lt;&gt;1,"",IF(SUMPRODUCT((COUNTIFS(C2954,"*"&amp;'分け方の表'!$F$4:$F$23&amp;"*")&gt;0)*('分け方の表'!$F$4:$F$23&lt;&gt;"")*'分け方の表'!$I$4:$I$23)=0,99,1+COUNTIFS('分け方の表'!$I$4:$I$23,"&gt;"&amp;SUMPRODUCT((COUNTIFS(C2954,"*"&amp;'分け方の表'!$F$4:$F$23&amp;"*")&gt;0)*('分け方の表'!$F$4:$F$23&lt;&gt;"")*'分け方の表'!$I$4:$I$23))))</f>
        <v/>
      </c>
      <c r="Q2954" s="39">
        <f>IF(L2954&lt;&gt;1,"",IF(P2954&gt;=99,"",INDEX('分け方の表'!$G$4:$G$23,P2954)&amp;""))</f>
        <v/>
      </c>
      <c r="R2954" s="39">
        <f>IF(L2954&lt;&gt;1,"",IF((F2954="収入")*(G2954="給与")*(E2954&lt;&gt;"")*(COUNTIFS('分け方の表'!$J$4:$J$13,E2954)&gt;0),INDEX('分け方の表'!$K$4:$K$13,MATCH(E2954,'分け方の表'!$J$4:$J$13,0))&amp;"",IFERROR(INDEX('分け方の表'!$C$4:$C$103,MATCH(F2954&amp;"|"&amp;G2954,'分け方の表'!$D$4:$D$103,0))&amp;"",IFERROR(INDEX('分け方の表'!$C$4:$C$103,MATCH(F2954&amp;"|（ほか全部）",'分け方の表'!$D$4:$D$103,0))&amp;"","未分類"))))</f>
        <v/>
      </c>
      <c r="S2954" s="39">
        <f>IF(L2954&lt;&gt;1,"",IF(N2954=1,"",IF(IF(O2954&gt;0,INDEX('分け方の表'!$N$4:$N$53,O2954)&amp;"","")&lt;&gt;"",IF(INDEX('分け方の表'!$N$4:$N$53,O2954)="（数えない）","",INDEX('分け方の表'!$N$4:$N$53,O2954)&amp;""),IF(I2954&amp;""="1",IF((Q2954&lt;&gt;"")*(D2954&lt;0)*(IFERROR(INDEX('入力'!$E$30:$E$88,MATCH(Q2954,'入力'!$A$30:$A$88,0)),"")="貯める・増やす"),Q2954,""),IF(A2954&amp;""="0","",IF(Q2954&lt;&gt;"",Q2954,R2954))))))</f>
        <v/>
      </c>
      <c r="T2954" s="56">
        <f>IF(S2954="","",IF(IFERROR(INDEX('入力'!$E$30:$E$88,MATCH(S2954,'入力'!$A$30:$A$88,0)),"")="入るお金",D2954,-D2954))</f>
        <v/>
      </c>
      <c r="U2954" s="39">
        <f>IF(L2954="","",IF(L2954&lt;&gt;1,"見出しなど",IF(N2954=1,"重なり",IF(S2954="",IF(O2954&gt;0,"数えない（直した）",IF(I2954&amp;""="1","振替",IF(A2954&amp;""="0","計算対象外","数えない"))),IF(COUNTIFS('入力'!$A$30:$A$88,S2954)=0,"一覧にない費目",IF(O2954&gt;0,"直した",IF(S2954="未分類","未分類","OK")))))))</f>
        <v/>
      </c>
    </row>
    <row r="2955">
      <c r="A2955" s="40" t="n"/>
      <c r="B2955" s="34" t="n"/>
      <c r="C2955" s="35" t="n"/>
      <c r="D2955" s="36" t="n"/>
      <c r="E2955" s="35" t="n"/>
      <c r="F2955" s="35" t="n"/>
      <c r="G2955" s="35" t="n"/>
      <c r="H2955" s="35" t="n"/>
      <c r="I2955" s="40" t="n"/>
      <c r="J2955" s="35" t="n"/>
      <c r="L2955" s="39">
        <f>IF(B2955="","",IFERROR(YEAR(B2955)*0+D2955*0+1,0))</f>
        <v/>
      </c>
      <c r="M2955" s="55">
        <f>IF(L2955&lt;&gt;1,"",IF(O2955&gt;0,IF(INDEX('分け方の表'!$O$4:$O$53,O2955)&lt;&gt;"",DATE(YEAR(INDEX('分け方の表'!$O$4:$O$53,O2955)),MONTH(INDEX('分け方の表'!$O$4:$O$53,O2955)),1),DATE(YEAR(B2955),MONTH(B2955),1)),DATE(YEAR(B2955),MONTH(B2955),1)))</f>
        <v/>
      </c>
      <c r="N2955" s="39">
        <f>IF(L2955&lt;&gt;1,"",IF(J2955="",0,IF(COUNTIFS($J$4:J2955,J2955)&gt;1,1,0)))</f>
        <v/>
      </c>
      <c r="O2955" s="39">
        <f>IF(L2955&lt;&gt;1,"",IF(J2955="",0,IFERROR(MATCH(J2955,'分け方の表'!$M$4:$M$53,0),0)))</f>
        <v/>
      </c>
      <c r="P2955" s="39">
        <f>IF(L2955&lt;&gt;1,"",IF(SUMPRODUCT((COUNTIFS(C2955,"*"&amp;'分け方の表'!$F$4:$F$23&amp;"*")&gt;0)*('分け方の表'!$F$4:$F$23&lt;&gt;"")*'分け方の表'!$I$4:$I$23)=0,99,1+COUNTIFS('分け方の表'!$I$4:$I$23,"&gt;"&amp;SUMPRODUCT((COUNTIFS(C2955,"*"&amp;'分け方の表'!$F$4:$F$23&amp;"*")&gt;0)*('分け方の表'!$F$4:$F$23&lt;&gt;"")*'分け方の表'!$I$4:$I$23))))</f>
        <v/>
      </c>
      <c r="Q2955" s="39">
        <f>IF(L2955&lt;&gt;1,"",IF(P2955&gt;=99,"",INDEX('分け方の表'!$G$4:$G$23,P2955)&amp;""))</f>
        <v/>
      </c>
      <c r="R2955" s="39">
        <f>IF(L2955&lt;&gt;1,"",IF((F2955="収入")*(G2955="給与")*(E2955&lt;&gt;"")*(COUNTIFS('分け方の表'!$J$4:$J$13,E2955)&gt;0),INDEX('分け方の表'!$K$4:$K$13,MATCH(E2955,'分け方の表'!$J$4:$J$13,0))&amp;"",IFERROR(INDEX('分け方の表'!$C$4:$C$103,MATCH(F2955&amp;"|"&amp;G2955,'分け方の表'!$D$4:$D$103,0))&amp;"",IFERROR(INDEX('分け方の表'!$C$4:$C$103,MATCH(F2955&amp;"|（ほか全部）",'分け方の表'!$D$4:$D$103,0))&amp;"","未分類"))))</f>
        <v/>
      </c>
      <c r="S2955" s="39">
        <f>IF(L2955&lt;&gt;1,"",IF(N2955=1,"",IF(IF(O2955&gt;0,INDEX('分け方の表'!$N$4:$N$53,O2955)&amp;"","")&lt;&gt;"",IF(INDEX('分け方の表'!$N$4:$N$53,O2955)="（数えない）","",INDEX('分け方の表'!$N$4:$N$53,O2955)&amp;""),IF(I2955&amp;""="1",IF((Q2955&lt;&gt;"")*(D2955&lt;0)*(IFERROR(INDEX('入力'!$E$30:$E$88,MATCH(Q2955,'入力'!$A$30:$A$88,0)),"")="貯める・増やす"),Q2955,""),IF(A2955&amp;""="0","",IF(Q2955&lt;&gt;"",Q2955,R2955))))))</f>
        <v/>
      </c>
      <c r="T2955" s="56">
        <f>IF(S2955="","",IF(IFERROR(INDEX('入力'!$E$30:$E$88,MATCH(S2955,'入力'!$A$30:$A$88,0)),"")="入るお金",D2955,-D2955))</f>
        <v/>
      </c>
      <c r="U2955" s="39">
        <f>IF(L2955="","",IF(L2955&lt;&gt;1,"見出しなど",IF(N2955=1,"重なり",IF(S2955="",IF(O2955&gt;0,"数えない（直した）",IF(I2955&amp;""="1","振替",IF(A2955&amp;""="0","計算対象外","数えない"))),IF(COUNTIFS('入力'!$A$30:$A$88,S2955)=0,"一覧にない費目",IF(O2955&gt;0,"直した",IF(S2955="未分類","未分類","OK")))))))</f>
        <v/>
      </c>
    </row>
    <row r="2956">
      <c r="A2956" s="40" t="n"/>
      <c r="B2956" s="34" t="n"/>
      <c r="C2956" s="35" t="n"/>
      <c r="D2956" s="36" t="n"/>
      <c r="E2956" s="35" t="n"/>
      <c r="F2956" s="35" t="n"/>
      <c r="G2956" s="35" t="n"/>
      <c r="H2956" s="35" t="n"/>
      <c r="I2956" s="40" t="n"/>
      <c r="J2956" s="35" t="n"/>
      <c r="L2956" s="39">
        <f>IF(B2956="","",IFERROR(YEAR(B2956)*0+D2956*0+1,0))</f>
        <v/>
      </c>
      <c r="M2956" s="55">
        <f>IF(L2956&lt;&gt;1,"",IF(O2956&gt;0,IF(INDEX('分け方の表'!$O$4:$O$53,O2956)&lt;&gt;"",DATE(YEAR(INDEX('分け方の表'!$O$4:$O$53,O2956)),MONTH(INDEX('分け方の表'!$O$4:$O$53,O2956)),1),DATE(YEAR(B2956),MONTH(B2956),1)),DATE(YEAR(B2956),MONTH(B2956),1)))</f>
        <v/>
      </c>
      <c r="N2956" s="39">
        <f>IF(L2956&lt;&gt;1,"",IF(J2956="",0,IF(COUNTIFS($J$4:J2956,J2956)&gt;1,1,0)))</f>
        <v/>
      </c>
      <c r="O2956" s="39">
        <f>IF(L2956&lt;&gt;1,"",IF(J2956="",0,IFERROR(MATCH(J2956,'分け方の表'!$M$4:$M$53,0),0)))</f>
        <v/>
      </c>
      <c r="P2956" s="39">
        <f>IF(L2956&lt;&gt;1,"",IF(SUMPRODUCT((COUNTIFS(C2956,"*"&amp;'分け方の表'!$F$4:$F$23&amp;"*")&gt;0)*('分け方の表'!$F$4:$F$23&lt;&gt;"")*'分け方の表'!$I$4:$I$23)=0,99,1+COUNTIFS('分け方の表'!$I$4:$I$23,"&gt;"&amp;SUMPRODUCT((COUNTIFS(C2956,"*"&amp;'分け方の表'!$F$4:$F$23&amp;"*")&gt;0)*('分け方の表'!$F$4:$F$23&lt;&gt;"")*'分け方の表'!$I$4:$I$23))))</f>
        <v/>
      </c>
      <c r="Q2956" s="39">
        <f>IF(L2956&lt;&gt;1,"",IF(P2956&gt;=99,"",INDEX('分け方の表'!$G$4:$G$23,P2956)&amp;""))</f>
        <v/>
      </c>
      <c r="R2956" s="39">
        <f>IF(L2956&lt;&gt;1,"",IF((F2956="収入")*(G2956="給与")*(E2956&lt;&gt;"")*(COUNTIFS('分け方の表'!$J$4:$J$13,E2956)&gt;0),INDEX('分け方の表'!$K$4:$K$13,MATCH(E2956,'分け方の表'!$J$4:$J$13,0))&amp;"",IFERROR(INDEX('分け方の表'!$C$4:$C$103,MATCH(F2956&amp;"|"&amp;G2956,'分け方の表'!$D$4:$D$103,0))&amp;"",IFERROR(INDEX('分け方の表'!$C$4:$C$103,MATCH(F2956&amp;"|（ほか全部）",'分け方の表'!$D$4:$D$103,0))&amp;"","未分類"))))</f>
        <v/>
      </c>
      <c r="S2956" s="39">
        <f>IF(L2956&lt;&gt;1,"",IF(N2956=1,"",IF(IF(O2956&gt;0,INDEX('分け方の表'!$N$4:$N$53,O2956)&amp;"","")&lt;&gt;"",IF(INDEX('分け方の表'!$N$4:$N$53,O2956)="（数えない）","",INDEX('分け方の表'!$N$4:$N$53,O2956)&amp;""),IF(I2956&amp;""="1",IF((Q2956&lt;&gt;"")*(D2956&lt;0)*(IFERROR(INDEX('入力'!$E$30:$E$88,MATCH(Q2956,'入力'!$A$30:$A$88,0)),"")="貯める・増やす"),Q2956,""),IF(A2956&amp;""="0","",IF(Q2956&lt;&gt;"",Q2956,R2956))))))</f>
        <v/>
      </c>
      <c r="T2956" s="56">
        <f>IF(S2956="","",IF(IFERROR(INDEX('入力'!$E$30:$E$88,MATCH(S2956,'入力'!$A$30:$A$88,0)),"")="入るお金",D2956,-D2956))</f>
        <v/>
      </c>
      <c r="U2956" s="39">
        <f>IF(L2956="","",IF(L2956&lt;&gt;1,"見出しなど",IF(N2956=1,"重なり",IF(S2956="",IF(O2956&gt;0,"数えない（直した）",IF(I2956&amp;""="1","振替",IF(A2956&amp;""="0","計算対象外","数えない"))),IF(COUNTIFS('入力'!$A$30:$A$88,S2956)=0,"一覧にない費目",IF(O2956&gt;0,"直した",IF(S2956="未分類","未分類","OK")))))))</f>
        <v/>
      </c>
    </row>
    <row r="2957">
      <c r="A2957" s="40" t="n"/>
      <c r="B2957" s="34" t="n"/>
      <c r="C2957" s="35" t="n"/>
      <c r="D2957" s="36" t="n"/>
      <c r="E2957" s="35" t="n"/>
      <c r="F2957" s="35" t="n"/>
      <c r="G2957" s="35" t="n"/>
      <c r="H2957" s="35" t="n"/>
      <c r="I2957" s="40" t="n"/>
      <c r="J2957" s="35" t="n"/>
      <c r="L2957" s="39">
        <f>IF(B2957="","",IFERROR(YEAR(B2957)*0+D2957*0+1,0))</f>
        <v/>
      </c>
      <c r="M2957" s="55">
        <f>IF(L2957&lt;&gt;1,"",IF(O2957&gt;0,IF(INDEX('分け方の表'!$O$4:$O$53,O2957)&lt;&gt;"",DATE(YEAR(INDEX('分け方の表'!$O$4:$O$53,O2957)),MONTH(INDEX('分け方の表'!$O$4:$O$53,O2957)),1),DATE(YEAR(B2957),MONTH(B2957),1)),DATE(YEAR(B2957),MONTH(B2957),1)))</f>
        <v/>
      </c>
      <c r="N2957" s="39">
        <f>IF(L2957&lt;&gt;1,"",IF(J2957="",0,IF(COUNTIFS($J$4:J2957,J2957)&gt;1,1,0)))</f>
        <v/>
      </c>
      <c r="O2957" s="39">
        <f>IF(L2957&lt;&gt;1,"",IF(J2957="",0,IFERROR(MATCH(J2957,'分け方の表'!$M$4:$M$53,0),0)))</f>
        <v/>
      </c>
      <c r="P2957" s="39">
        <f>IF(L2957&lt;&gt;1,"",IF(SUMPRODUCT((COUNTIFS(C2957,"*"&amp;'分け方の表'!$F$4:$F$23&amp;"*")&gt;0)*('分け方の表'!$F$4:$F$23&lt;&gt;"")*'分け方の表'!$I$4:$I$23)=0,99,1+COUNTIFS('分け方の表'!$I$4:$I$23,"&gt;"&amp;SUMPRODUCT((COUNTIFS(C2957,"*"&amp;'分け方の表'!$F$4:$F$23&amp;"*")&gt;0)*('分け方の表'!$F$4:$F$23&lt;&gt;"")*'分け方の表'!$I$4:$I$23))))</f>
        <v/>
      </c>
      <c r="Q2957" s="39">
        <f>IF(L2957&lt;&gt;1,"",IF(P2957&gt;=99,"",INDEX('分け方の表'!$G$4:$G$23,P2957)&amp;""))</f>
        <v/>
      </c>
      <c r="R2957" s="39">
        <f>IF(L2957&lt;&gt;1,"",IF((F2957="収入")*(G2957="給与")*(E2957&lt;&gt;"")*(COUNTIFS('分け方の表'!$J$4:$J$13,E2957)&gt;0),INDEX('分け方の表'!$K$4:$K$13,MATCH(E2957,'分け方の表'!$J$4:$J$13,0))&amp;"",IFERROR(INDEX('分け方の表'!$C$4:$C$103,MATCH(F2957&amp;"|"&amp;G2957,'分け方の表'!$D$4:$D$103,0))&amp;"",IFERROR(INDEX('分け方の表'!$C$4:$C$103,MATCH(F2957&amp;"|（ほか全部）",'分け方の表'!$D$4:$D$103,0))&amp;"","未分類"))))</f>
        <v/>
      </c>
      <c r="S2957" s="39">
        <f>IF(L2957&lt;&gt;1,"",IF(N2957=1,"",IF(IF(O2957&gt;0,INDEX('分け方の表'!$N$4:$N$53,O2957)&amp;"","")&lt;&gt;"",IF(INDEX('分け方の表'!$N$4:$N$53,O2957)="（数えない）","",INDEX('分け方の表'!$N$4:$N$53,O2957)&amp;""),IF(I2957&amp;""="1",IF((Q2957&lt;&gt;"")*(D2957&lt;0)*(IFERROR(INDEX('入力'!$E$30:$E$88,MATCH(Q2957,'入力'!$A$30:$A$88,0)),"")="貯める・増やす"),Q2957,""),IF(A2957&amp;""="0","",IF(Q2957&lt;&gt;"",Q2957,R2957))))))</f>
        <v/>
      </c>
      <c r="T2957" s="56">
        <f>IF(S2957="","",IF(IFERROR(INDEX('入力'!$E$30:$E$88,MATCH(S2957,'入力'!$A$30:$A$88,0)),"")="入るお金",D2957,-D2957))</f>
        <v/>
      </c>
      <c r="U2957" s="39">
        <f>IF(L2957="","",IF(L2957&lt;&gt;1,"見出しなど",IF(N2957=1,"重なり",IF(S2957="",IF(O2957&gt;0,"数えない（直した）",IF(I2957&amp;""="1","振替",IF(A2957&amp;""="0","計算対象外","数えない"))),IF(COUNTIFS('入力'!$A$30:$A$88,S2957)=0,"一覧にない費目",IF(O2957&gt;0,"直した",IF(S2957="未分類","未分類","OK")))))))</f>
        <v/>
      </c>
    </row>
    <row r="2958">
      <c r="A2958" s="40" t="n"/>
      <c r="B2958" s="34" t="n"/>
      <c r="C2958" s="35" t="n"/>
      <c r="D2958" s="36" t="n"/>
      <c r="E2958" s="35" t="n"/>
      <c r="F2958" s="35" t="n"/>
      <c r="G2958" s="35" t="n"/>
      <c r="H2958" s="35" t="n"/>
      <c r="I2958" s="40" t="n"/>
      <c r="J2958" s="35" t="n"/>
      <c r="L2958" s="39">
        <f>IF(B2958="","",IFERROR(YEAR(B2958)*0+D2958*0+1,0))</f>
        <v/>
      </c>
      <c r="M2958" s="55">
        <f>IF(L2958&lt;&gt;1,"",IF(O2958&gt;0,IF(INDEX('分け方の表'!$O$4:$O$53,O2958)&lt;&gt;"",DATE(YEAR(INDEX('分け方の表'!$O$4:$O$53,O2958)),MONTH(INDEX('分け方の表'!$O$4:$O$53,O2958)),1),DATE(YEAR(B2958),MONTH(B2958),1)),DATE(YEAR(B2958),MONTH(B2958),1)))</f>
        <v/>
      </c>
      <c r="N2958" s="39">
        <f>IF(L2958&lt;&gt;1,"",IF(J2958="",0,IF(COUNTIFS($J$4:J2958,J2958)&gt;1,1,0)))</f>
        <v/>
      </c>
      <c r="O2958" s="39">
        <f>IF(L2958&lt;&gt;1,"",IF(J2958="",0,IFERROR(MATCH(J2958,'分け方の表'!$M$4:$M$53,0),0)))</f>
        <v/>
      </c>
      <c r="P2958" s="39">
        <f>IF(L2958&lt;&gt;1,"",IF(SUMPRODUCT((COUNTIFS(C2958,"*"&amp;'分け方の表'!$F$4:$F$23&amp;"*")&gt;0)*('分け方の表'!$F$4:$F$23&lt;&gt;"")*'分け方の表'!$I$4:$I$23)=0,99,1+COUNTIFS('分け方の表'!$I$4:$I$23,"&gt;"&amp;SUMPRODUCT((COUNTIFS(C2958,"*"&amp;'分け方の表'!$F$4:$F$23&amp;"*")&gt;0)*('分け方の表'!$F$4:$F$23&lt;&gt;"")*'分け方の表'!$I$4:$I$23))))</f>
        <v/>
      </c>
      <c r="Q2958" s="39">
        <f>IF(L2958&lt;&gt;1,"",IF(P2958&gt;=99,"",INDEX('分け方の表'!$G$4:$G$23,P2958)&amp;""))</f>
        <v/>
      </c>
      <c r="R2958" s="39">
        <f>IF(L2958&lt;&gt;1,"",IF((F2958="収入")*(G2958="給与")*(E2958&lt;&gt;"")*(COUNTIFS('分け方の表'!$J$4:$J$13,E2958)&gt;0),INDEX('分け方の表'!$K$4:$K$13,MATCH(E2958,'分け方の表'!$J$4:$J$13,0))&amp;"",IFERROR(INDEX('分け方の表'!$C$4:$C$103,MATCH(F2958&amp;"|"&amp;G2958,'分け方の表'!$D$4:$D$103,0))&amp;"",IFERROR(INDEX('分け方の表'!$C$4:$C$103,MATCH(F2958&amp;"|（ほか全部）",'分け方の表'!$D$4:$D$103,0))&amp;"","未分類"))))</f>
        <v/>
      </c>
      <c r="S2958" s="39">
        <f>IF(L2958&lt;&gt;1,"",IF(N2958=1,"",IF(IF(O2958&gt;0,INDEX('分け方の表'!$N$4:$N$53,O2958)&amp;"","")&lt;&gt;"",IF(INDEX('分け方の表'!$N$4:$N$53,O2958)="（数えない）","",INDEX('分け方の表'!$N$4:$N$53,O2958)&amp;""),IF(I2958&amp;""="1",IF((Q2958&lt;&gt;"")*(D2958&lt;0)*(IFERROR(INDEX('入力'!$E$30:$E$88,MATCH(Q2958,'入力'!$A$30:$A$88,0)),"")="貯める・増やす"),Q2958,""),IF(A2958&amp;""="0","",IF(Q2958&lt;&gt;"",Q2958,R2958))))))</f>
        <v/>
      </c>
      <c r="T2958" s="56">
        <f>IF(S2958="","",IF(IFERROR(INDEX('入力'!$E$30:$E$88,MATCH(S2958,'入力'!$A$30:$A$88,0)),"")="入るお金",D2958,-D2958))</f>
        <v/>
      </c>
      <c r="U2958" s="39">
        <f>IF(L2958="","",IF(L2958&lt;&gt;1,"見出しなど",IF(N2958=1,"重なり",IF(S2958="",IF(O2958&gt;0,"数えない（直した）",IF(I2958&amp;""="1","振替",IF(A2958&amp;""="0","計算対象外","数えない"))),IF(COUNTIFS('入力'!$A$30:$A$88,S2958)=0,"一覧にない費目",IF(O2958&gt;0,"直した",IF(S2958="未分類","未分類","OK")))))))</f>
        <v/>
      </c>
    </row>
    <row r="2959">
      <c r="A2959" s="40" t="n"/>
      <c r="B2959" s="34" t="n"/>
      <c r="C2959" s="35" t="n"/>
      <c r="D2959" s="36" t="n"/>
      <c r="E2959" s="35" t="n"/>
      <c r="F2959" s="35" t="n"/>
      <c r="G2959" s="35" t="n"/>
      <c r="H2959" s="35" t="n"/>
      <c r="I2959" s="40" t="n"/>
      <c r="J2959" s="35" t="n"/>
      <c r="L2959" s="39">
        <f>IF(B2959="","",IFERROR(YEAR(B2959)*0+D2959*0+1,0))</f>
        <v/>
      </c>
      <c r="M2959" s="55">
        <f>IF(L2959&lt;&gt;1,"",IF(O2959&gt;0,IF(INDEX('分け方の表'!$O$4:$O$53,O2959)&lt;&gt;"",DATE(YEAR(INDEX('分け方の表'!$O$4:$O$53,O2959)),MONTH(INDEX('分け方の表'!$O$4:$O$53,O2959)),1),DATE(YEAR(B2959),MONTH(B2959),1)),DATE(YEAR(B2959),MONTH(B2959),1)))</f>
        <v/>
      </c>
      <c r="N2959" s="39">
        <f>IF(L2959&lt;&gt;1,"",IF(J2959="",0,IF(COUNTIFS($J$4:J2959,J2959)&gt;1,1,0)))</f>
        <v/>
      </c>
      <c r="O2959" s="39">
        <f>IF(L2959&lt;&gt;1,"",IF(J2959="",0,IFERROR(MATCH(J2959,'分け方の表'!$M$4:$M$53,0),0)))</f>
        <v/>
      </c>
      <c r="P2959" s="39">
        <f>IF(L2959&lt;&gt;1,"",IF(SUMPRODUCT((COUNTIFS(C2959,"*"&amp;'分け方の表'!$F$4:$F$23&amp;"*")&gt;0)*('分け方の表'!$F$4:$F$23&lt;&gt;"")*'分け方の表'!$I$4:$I$23)=0,99,1+COUNTIFS('分け方の表'!$I$4:$I$23,"&gt;"&amp;SUMPRODUCT((COUNTIFS(C2959,"*"&amp;'分け方の表'!$F$4:$F$23&amp;"*")&gt;0)*('分け方の表'!$F$4:$F$23&lt;&gt;"")*'分け方の表'!$I$4:$I$23))))</f>
        <v/>
      </c>
      <c r="Q2959" s="39">
        <f>IF(L2959&lt;&gt;1,"",IF(P2959&gt;=99,"",INDEX('分け方の表'!$G$4:$G$23,P2959)&amp;""))</f>
        <v/>
      </c>
      <c r="R2959" s="39">
        <f>IF(L2959&lt;&gt;1,"",IF((F2959="収入")*(G2959="給与")*(E2959&lt;&gt;"")*(COUNTIFS('分け方の表'!$J$4:$J$13,E2959)&gt;0),INDEX('分け方の表'!$K$4:$K$13,MATCH(E2959,'分け方の表'!$J$4:$J$13,0))&amp;"",IFERROR(INDEX('分け方の表'!$C$4:$C$103,MATCH(F2959&amp;"|"&amp;G2959,'分け方の表'!$D$4:$D$103,0))&amp;"",IFERROR(INDEX('分け方の表'!$C$4:$C$103,MATCH(F2959&amp;"|（ほか全部）",'分け方の表'!$D$4:$D$103,0))&amp;"","未分類"))))</f>
        <v/>
      </c>
      <c r="S2959" s="39">
        <f>IF(L2959&lt;&gt;1,"",IF(N2959=1,"",IF(IF(O2959&gt;0,INDEX('分け方の表'!$N$4:$N$53,O2959)&amp;"","")&lt;&gt;"",IF(INDEX('分け方の表'!$N$4:$N$53,O2959)="（数えない）","",INDEX('分け方の表'!$N$4:$N$53,O2959)&amp;""),IF(I2959&amp;""="1",IF((Q2959&lt;&gt;"")*(D2959&lt;0)*(IFERROR(INDEX('入力'!$E$30:$E$88,MATCH(Q2959,'入力'!$A$30:$A$88,0)),"")="貯める・増やす"),Q2959,""),IF(A2959&amp;""="0","",IF(Q2959&lt;&gt;"",Q2959,R2959))))))</f>
        <v/>
      </c>
      <c r="T2959" s="56">
        <f>IF(S2959="","",IF(IFERROR(INDEX('入力'!$E$30:$E$88,MATCH(S2959,'入力'!$A$30:$A$88,0)),"")="入るお金",D2959,-D2959))</f>
        <v/>
      </c>
      <c r="U2959" s="39">
        <f>IF(L2959="","",IF(L2959&lt;&gt;1,"見出しなど",IF(N2959=1,"重なり",IF(S2959="",IF(O2959&gt;0,"数えない（直した）",IF(I2959&amp;""="1","振替",IF(A2959&amp;""="0","計算対象外","数えない"))),IF(COUNTIFS('入力'!$A$30:$A$88,S2959)=0,"一覧にない費目",IF(O2959&gt;0,"直した",IF(S2959="未分類","未分類","OK")))))))</f>
        <v/>
      </c>
    </row>
    <row r="2960">
      <c r="A2960" s="40" t="n"/>
      <c r="B2960" s="34" t="n"/>
      <c r="C2960" s="35" t="n"/>
      <c r="D2960" s="36" t="n"/>
      <c r="E2960" s="35" t="n"/>
      <c r="F2960" s="35" t="n"/>
      <c r="G2960" s="35" t="n"/>
      <c r="H2960" s="35" t="n"/>
      <c r="I2960" s="40" t="n"/>
      <c r="J2960" s="35" t="n"/>
      <c r="L2960" s="39">
        <f>IF(B2960="","",IFERROR(YEAR(B2960)*0+D2960*0+1,0))</f>
        <v/>
      </c>
      <c r="M2960" s="55">
        <f>IF(L2960&lt;&gt;1,"",IF(O2960&gt;0,IF(INDEX('分け方の表'!$O$4:$O$53,O2960)&lt;&gt;"",DATE(YEAR(INDEX('分け方の表'!$O$4:$O$53,O2960)),MONTH(INDEX('分け方の表'!$O$4:$O$53,O2960)),1),DATE(YEAR(B2960),MONTH(B2960),1)),DATE(YEAR(B2960),MONTH(B2960),1)))</f>
        <v/>
      </c>
      <c r="N2960" s="39">
        <f>IF(L2960&lt;&gt;1,"",IF(J2960="",0,IF(COUNTIFS($J$4:J2960,J2960)&gt;1,1,0)))</f>
        <v/>
      </c>
      <c r="O2960" s="39">
        <f>IF(L2960&lt;&gt;1,"",IF(J2960="",0,IFERROR(MATCH(J2960,'分け方の表'!$M$4:$M$53,0),0)))</f>
        <v/>
      </c>
      <c r="P2960" s="39">
        <f>IF(L2960&lt;&gt;1,"",IF(SUMPRODUCT((COUNTIFS(C2960,"*"&amp;'分け方の表'!$F$4:$F$23&amp;"*")&gt;0)*('分け方の表'!$F$4:$F$23&lt;&gt;"")*'分け方の表'!$I$4:$I$23)=0,99,1+COUNTIFS('分け方の表'!$I$4:$I$23,"&gt;"&amp;SUMPRODUCT((COUNTIFS(C2960,"*"&amp;'分け方の表'!$F$4:$F$23&amp;"*")&gt;0)*('分け方の表'!$F$4:$F$23&lt;&gt;"")*'分け方の表'!$I$4:$I$23))))</f>
        <v/>
      </c>
      <c r="Q2960" s="39">
        <f>IF(L2960&lt;&gt;1,"",IF(P2960&gt;=99,"",INDEX('分け方の表'!$G$4:$G$23,P2960)&amp;""))</f>
        <v/>
      </c>
      <c r="R2960" s="39">
        <f>IF(L2960&lt;&gt;1,"",IF((F2960="収入")*(G2960="給与")*(E2960&lt;&gt;"")*(COUNTIFS('分け方の表'!$J$4:$J$13,E2960)&gt;0),INDEX('分け方の表'!$K$4:$K$13,MATCH(E2960,'分け方の表'!$J$4:$J$13,0))&amp;"",IFERROR(INDEX('分け方の表'!$C$4:$C$103,MATCH(F2960&amp;"|"&amp;G2960,'分け方の表'!$D$4:$D$103,0))&amp;"",IFERROR(INDEX('分け方の表'!$C$4:$C$103,MATCH(F2960&amp;"|（ほか全部）",'分け方の表'!$D$4:$D$103,0))&amp;"","未分類"))))</f>
        <v/>
      </c>
      <c r="S2960" s="39">
        <f>IF(L2960&lt;&gt;1,"",IF(N2960=1,"",IF(IF(O2960&gt;0,INDEX('分け方の表'!$N$4:$N$53,O2960)&amp;"","")&lt;&gt;"",IF(INDEX('分け方の表'!$N$4:$N$53,O2960)="（数えない）","",INDEX('分け方の表'!$N$4:$N$53,O2960)&amp;""),IF(I2960&amp;""="1",IF((Q2960&lt;&gt;"")*(D2960&lt;0)*(IFERROR(INDEX('入力'!$E$30:$E$88,MATCH(Q2960,'入力'!$A$30:$A$88,0)),"")="貯める・増やす"),Q2960,""),IF(A2960&amp;""="0","",IF(Q2960&lt;&gt;"",Q2960,R2960))))))</f>
        <v/>
      </c>
      <c r="T2960" s="56">
        <f>IF(S2960="","",IF(IFERROR(INDEX('入力'!$E$30:$E$88,MATCH(S2960,'入力'!$A$30:$A$88,0)),"")="入るお金",D2960,-D2960))</f>
        <v/>
      </c>
      <c r="U2960" s="39">
        <f>IF(L2960="","",IF(L2960&lt;&gt;1,"見出しなど",IF(N2960=1,"重なり",IF(S2960="",IF(O2960&gt;0,"数えない（直した）",IF(I2960&amp;""="1","振替",IF(A2960&amp;""="0","計算対象外","数えない"))),IF(COUNTIFS('入力'!$A$30:$A$88,S2960)=0,"一覧にない費目",IF(O2960&gt;0,"直した",IF(S2960="未分類","未分類","OK")))))))</f>
        <v/>
      </c>
    </row>
    <row r="2961">
      <c r="A2961" s="40" t="n"/>
      <c r="B2961" s="34" t="n"/>
      <c r="C2961" s="35" t="n"/>
      <c r="D2961" s="36" t="n"/>
      <c r="E2961" s="35" t="n"/>
      <c r="F2961" s="35" t="n"/>
      <c r="G2961" s="35" t="n"/>
      <c r="H2961" s="35" t="n"/>
      <c r="I2961" s="40" t="n"/>
      <c r="J2961" s="35" t="n"/>
      <c r="L2961" s="39">
        <f>IF(B2961="","",IFERROR(YEAR(B2961)*0+D2961*0+1,0))</f>
        <v/>
      </c>
      <c r="M2961" s="55">
        <f>IF(L2961&lt;&gt;1,"",IF(O2961&gt;0,IF(INDEX('分け方の表'!$O$4:$O$53,O2961)&lt;&gt;"",DATE(YEAR(INDEX('分け方の表'!$O$4:$O$53,O2961)),MONTH(INDEX('分け方の表'!$O$4:$O$53,O2961)),1),DATE(YEAR(B2961),MONTH(B2961),1)),DATE(YEAR(B2961),MONTH(B2961),1)))</f>
        <v/>
      </c>
      <c r="N2961" s="39">
        <f>IF(L2961&lt;&gt;1,"",IF(J2961="",0,IF(COUNTIFS($J$4:J2961,J2961)&gt;1,1,0)))</f>
        <v/>
      </c>
      <c r="O2961" s="39">
        <f>IF(L2961&lt;&gt;1,"",IF(J2961="",0,IFERROR(MATCH(J2961,'分け方の表'!$M$4:$M$53,0),0)))</f>
        <v/>
      </c>
      <c r="P2961" s="39">
        <f>IF(L2961&lt;&gt;1,"",IF(SUMPRODUCT((COUNTIFS(C2961,"*"&amp;'分け方の表'!$F$4:$F$23&amp;"*")&gt;0)*('分け方の表'!$F$4:$F$23&lt;&gt;"")*'分け方の表'!$I$4:$I$23)=0,99,1+COUNTIFS('分け方の表'!$I$4:$I$23,"&gt;"&amp;SUMPRODUCT((COUNTIFS(C2961,"*"&amp;'分け方の表'!$F$4:$F$23&amp;"*")&gt;0)*('分け方の表'!$F$4:$F$23&lt;&gt;"")*'分け方の表'!$I$4:$I$23))))</f>
        <v/>
      </c>
      <c r="Q2961" s="39">
        <f>IF(L2961&lt;&gt;1,"",IF(P2961&gt;=99,"",INDEX('分け方の表'!$G$4:$G$23,P2961)&amp;""))</f>
        <v/>
      </c>
      <c r="R2961" s="39">
        <f>IF(L2961&lt;&gt;1,"",IF((F2961="収入")*(G2961="給与")*(E2961&lt;&gt;"")*(COUNTIFS('分け方の表'!$J$4:$J$13,E2961)&gt;0),INDEX('分け方の表'!$K$4:$K$13,MATCH(E2961,'分け方の表'!$J$4:$J$13,0))&amp;"",IFERROR(INDEX('分け方の表'!$C$4:$C$103,MATCH(F2961&amp;"|"&amp;G2961,'分け方の表'!$D$4:$D$103,0))&amp;"",IFERROR(INDEX('分け方の表'!$C$4:$C$103,MATCH(F2961&amp;"|（ほか全部）",'分け方の表'!$D$4:$D$103,0))&amp;"","未分類"))))</f>
        <v/>
      </c>
      <c r="S2961" s="39">
        <f>IF(L2961&lt;&gt;1,"",IF(N2961=1,"",IF(IF(O2961&gt;0,INDEX('分け方の表'!$N$4:$N$53,O2961)&amp;"","")&lt;&gt;"",IF(INDEX('分け方の表'!$N$4:$N$53,O2961)="（数えない）","",INDEX('分け方の表'!$N$4:$N$53,O2961)&amp;""),IF(I2961&amp;""="1",IF((Q2961&lt;&gt;"")*(D2961&lt;0)*(IFERROR(INDEX('入力'!$E$30:$E$88,MATCH(Q2961,'入力'!$A$30:$A$88,0)),"")="貯める・増やす"),Q2961,""),IF(A2961&amp;""="0","",IF(Q2961&lt;&gt;"",Q2961,R2961))))))</f>
        <v/>
      </c>
      <c r="T2961" s="56">
        <f>IF(S2961="","",IF(IFERROR(INDEX('入力'!$E$30:$E$88,MATCH(S2961,'入力'!$A$30:$A$88,0)),"")="入るお金",D2961,-D2961))</f>
        <v/>
      </c>
      <c r="U2961" s="39">
        <f>IF(L2961="","",IF(L2961&lt;&gt;1,"見出しなど",IF(N2961=1,"重なり",IF(S2961="",IF(O2961&gt;0,"数えない（直した）",IF(I2961&amp;""="1","振替",IF(A2961&amp;""="0","計算対象外","数えない"))),IF(COUNTIFS('入力'!$A$30:$A$88,S2961)=0,"一覧にない費目",IF(O2961&gt;0,"直した",IF(S2961="未分類","未分類","OK")))))))</f>
        <v/>
      </c>
    </row>
    <row r="2962">
      <c r="A2962" s="40" t="n"/>
      <c r="B2962" s="34" t="n"/>
      <c r="C2962" s="35" t="n"/>
      <c r="D2962" s="36" t="n"/>
      <c r="E2962" s="35" t="n"/>
      <c r="F2962" s="35" t="n"/>
      <c r="G2962" s="35" t="n"/>
      <c r="H2962" s="35" t="n"/>
      <c r="I2962" s="40" t="n"/>
      <c r="J2962" s="35" t="n"/>
      <c r="L2962" s="39">
        <f>IF(B2962="","",IFERROR(YEAR(B2962)*0+D2962*0+1,0))</f>
        <v/>
      </c>
      <c r="M2962" s="55">
        <f>IF(L2962&lt;&gt;1,"",IF(O2962&gt;0,IF(INDEX('分け方の表'!$O$4:$O$53,O2962)&lt;&gt;"",DATE(YEAR(INDEX('分け方の表'!$O$4:$O$53,O2962)),MONTH(INDEX('分け方の表'!$O$4:$O$53,O2962)),1),DATE(YEAR(B2962),MONTH(B2962),1)),DATE(YEAR(B2962),MONTH(B2962),1)))</f>
        <v/>
      </c>
      <c r="N2962" s="39">
        <f>IF(L2962&lt;&gt;1,"",IF(J2962="",0,IF(COUNTIFS($J$4:J2962,J2962)&gt;1,1,0)))</f>
        <v/>
      </c>
      <c r="O2962" s="39">
        <f>IF(L2962&lt;&gt;1,"",IF(J2962="",0,IFERROR(MATCH(J2962,'分け方の表'!$M$4:$M$53,0),0)))</f>
        <v/>
      </c>
      <c r="P2962" s="39">
        <f>IF(L2962&lt;&gt;1,"",IF(SUMPRODUCT((COUNTIFS(C2962,"*"&amp;'分け方の表'!$F$4:$F$23&amp;"*")&gt;0)*('分け方の表'!$F$4:$F$23&lt;&gt;"")*'分け方の表'!$I$4:$I$23)=0,99,1+COUNTIFS('分け方の表'!$I$4:$I$23,"&gt;"&amp;SUMPRODUCT((COUNTIFS(C2962,"*"&amp;'分け方の表'!$F$4:$F$23&amp;"*")&gt;0)*('分け方の表'!$F$4:$F$23&lt;&gt;"")*'分け方の表'!$I$4:$I$23))))</f>
        <v/>
      </c>
      <c r="Q2962" s="39">
        <f>IF(L2962&lt;&gt;1,"",IF(P2962&gt;=99,"",INDEX('分け方の表'!$G$4:$G$23,P2962)&amp;""))</f>
        <v/>
      </c>
      <c r="R2962" s="39">
        <f>IF(L2962&lt;&gt;1,"",IF((F2962="収入")*(G2962="給与")*(E2962&lt;&gt;"")*(COUNTIFS('分け方の表'!$J$4:$J$13,E2962)&gt;0),INDEX('分け方の表'!$K$4:$K$13,MATCH(E2962,'分け方の表'!$J$4:$J$13,0))&amp;"",IFERROR(INDEX('分け方の表'!$C$4:$C$103,MATCH(F2962&amp;"|"&amp;G2962,'分け方の表'!$D$4:$D$103,0))&amp;"",IFERROR(INDEX('分け方の表'!$C$4:$C$103,MATCH(F2962&amp;"|（ほか全部）",'分け方の表'!$D$4:$D$103,0))&amp;"","未分類"))))</f>
        <v/>
      </c>
      <c r="S2962" s="39">
        <f>IF(L2962&lt;&gt;1,"",IF(N2962=1,"",IF(IF(O2962&gt;0,INDEX('分け方の表'!$N$4:$N$53,O2962)&amp;"","")&lt;&gt;"",IF(INDEX('分け方の表'!$N$4:$N$53,O2962)="（数えない）","",INDEX('分け方の表'!$N$4:$N$53,O2962)&amp;""),IF(I2962&amp;""="1",IF((Q2962&lt;&gt;"")*(D2962&lt;0)*(IFERROR(INDEX('入力'!$E$30:$E$88,MATCH(Q2962,'入力'!$A$30:$A$88,0)),"")="貯める・増やす"),Q2962,""),IF(A2962&amp;""="0","",IF(Q2962&lt;&gt;"",Q2962,R2962))))))</f>
        <v/>
      </c>
      <c r="T2962" s="56">
        <f>IF(S2962="","",IF(IFERROR(INDEX('入力'!$E$30:$E$88,MATCH(S2962,'入力'!$A$30:$A$88,0)),"")="入るお金",D2962,-D2962))</f>
        <v/>
      </c>
      <c r="U2962" s="39">
        <f>IF(L2962="","",IF(L2962&lt;&gt;1,"見出しなど",IF(N2962=1,"重なり",IF(S2962="",IF(O2962&gt;0,"数えない（直した）",IF(I2962&amp;""="1","振替",IF(A2962&amp;""="0","計算対象外","数えない"))),IF(COUNTIFS('入力'!$A$30:$A$88,S2962)=0,"一覧にない費目",IF(O2962&gt;0,"直した",IF(S2962="未分類","未分類","OK")))))))</f>
        <v/>
      </c>
    </row>
    <row r="2963">
      <c r="A2963" s="40" t="n"/>
      <c r="B2963" s="34" t="n"/>
      <c r="C2963" s="35" t="n"/>
      <c r="D2963" s="36" t="n"/>
      <c r="E2963" s="35" t="n"/>
      <c r="F2963" s="35" t="n"/>
      <c r="G2963" s="35" t="n"/>
      <c r="H2963" s="35" t="n"/>
      <c r="I2963" s="40" t="n"/>
      <c r="J2963" s="35" t="n"/>
      <c r="L2963" s="39">
        <f>IF(B2963="","",IFERROR(YEAR(B2963)*0+D2963*0+1,0))</f>
        <v/>
      </c>
      <c r="M2963" s="55">
        <f>IF(L2963&lt;&gt;1,"",IF(O2963&gt;0,IF(INDEX('分け方の表'!$O$4:$O$53,O2963)&lt;&gt;"",DATE(YEAR(INDEX('分け方の表'!$O$4:$O$53,O2963)),MONTH(INDEX('分け方の表'!$O$4:$O$53,O2963)),1),DATE(YEAR(B2963),MONTH(B2963),1)),DATE(YEAR(B2963),MONTH(B2963),1)))</f>
        <v/>
      </c>
      <c r="N2963" s="39">
        <f>IF(L2963&lt;&gt;1,"",IF(J2963="",0,IF(COUNTIFS($J$4:J2963,J2963)&gt;1,1,0)))</f>
        <v/>
      </c>
      <c r="O2963" s="39">
        <f>IF(L2963&lt;&gt;1,"",IF(J2963="",0,IFERROR(MATCH(J2963,'分け方の表'!$M$4:$M$53,0),0)))</f>
        <v/>
      </c>
      <c r="P2963" s="39">
        <f>IF(L2963&lt;&gt;1,"",IF(SUMPRODUCT((COUNTIFS(C2963,"*"&amp;'分け方の表'!$F$4:$F$23&amp;"*")&gt;0)*('分け方の表'!$F$4:$F$23&lt;&gt;"")*'分け方の表'!$I$4:$I$23)=0,99,1+COUNTIFS('分け方の表'!$I$4:$I$23,"&gt;"&amp;SUMPRODUCT((COUNTIFS(C2963,"*"&amp;'分け方の表'!$F$4:$F$23&amp;"*")&gt;0)*('分け方の表'!$F$4:$F$23&lt;&gt;"")*'分け方の表'!$I$4:$I$23))))</f>
        <v/>
      </c>
      <c r="Q2963" s="39">
        <f>IF(L2963&lt;&gt;1,"",IF(P2963&gt;=99,"",INDEX('分け方の表'!$G$4:$G$23,P2963)&amp;""))</f>
        <v/>
      </c>
      <c r="R2963" s="39">
        <f>IF(L2963&lt;&gt;1,"",IF((F2963="収入")*(G2963="給与")*(E2963&lt;&gt;"")*(COUNTIFS('分け方の表'!$J$4:$J$13,E2963)&gt;0),INDEX('分け方の表'!$K$4:$K$13,MATCH(E2963,'分け方の表'!$J$4:$J$13,0))&amp;"",IFERROR(INDEX('分け方の表'!$C$4:$C$103,MATCH(F2963&amp;"|"&amp;G2963,'分け方の表'!$D$4:$D$103,0))&amp;"",IFERROR(INDEX('分け方の表'!$C$4:$C$103,MATCH(F2963&amp;"|（ほか全部）",'分け方の表'!$D$4:$D$103,0))&amp;"","未分類"))))</f>
        <v/>
      </c>
      <c r="S2963" s="39">
        <f>IF(L2963&lt;&gt;1,"",IF(N2963=1,"",IF(IF(O2963&gt;0,INDEX('分け方の表'!$N$4:$N$53,O2963)&amp;"","")&lt;&gt;"",IF(INDEX('分け方の表'!$N$4:$N$53,O2963)="（数えない）","",INDEX('分け方の表'!$N$4:$N$53,O2963)&amp;""),IF(I2963&amp;""="1",IF((Q2963&lt;&gt;"")*(D2963&lt;0)*(IFERROR(INDEX('入力'!$E$30:$E$88,MATCH(Q2963,'入力'!$A$30:$A$88,0)),"")="貯める・増やす"),Q2963,""),IF(A2963&amp;""="0","",IF(Q2963&lt;&gt;"",Q2963,R2963))))))</f>
        <v/>
      </c>
      <c r="T2963" s="56">
        <f>IF(S2963="","",IF(IFERROR(INDEX('入力'!$E$30:$E$88,MATCH(S2963,'入力'!$A$30:$A$88,0)),"")="入るお金",D2963,-D2963))</f>
        <v/>
      </c>
      <c r="U2963" s="39">
        <f>IF(L2963="","",IF(L2963&lt;&gt;1,"見出しなど",IF(N2963=1,"重なり",IF(S2963="",IF(O2963&gt;0,"数えない（直した）",IF(I2963&amp;""="1","振替",IF(A2963&amp;""="0","計算対象外","数えない"))),IF(COUNTIFS('入力'!$A$30:$A$88,S2963)=0,"一覧にない費目",IF(O2963&gt;0,"直した",IF(S2963="未分類","未分類","OK")))))))</f>
        <v/>
      </c>
    </row>
    <row r="2964">
      <c r="A2964" s="40" t="n"/>
      <c r="B2964" s="34" t="n"/>
      <c r="C2964" s="35" t="n"/>
      <c r="D2964" s="36" t="n"/>
      <c r="E2964" s="35" t="n"/>
      <c r="F2964" s="35" t="n"/>
      <c r="G2964" s="35" t="n"/>
      <c r="H2964" s="35" t="n"/>
      <c r="I2964" s="40" t="n"/>
      <c r="J2964" s="35" t="n"/>
      <c r="L2964" s="39">
        <f>IF(B2964="","",IFERROR(YEAR(B2964)*0+D2964*0+1,0))</f>
        <v/>
      </c>
      <c r="M2964" s="55">
        <f>IF(L2964&lt;&gt;1,"",IF(O2964&gt;0,IF(INDEX('分け方の表'!$O$4:$O$53,O2964)&lt;&gt;"",DATE(YEAR(INDEX('分け方の表'!$O$4:$O$53,O2964)),MONTH(INDEX('分け方の表'!$O$4:$O$53,O2964)),1),DATE(YEAR(B2964),MONTH(B2964),1)),DATE(YEAR(B2964),MONTH(B2964),1)))</f>
        <v/>
      </c>
      <c r="N2964" s="39">
        <f>IF(L2964&lt;&gt;1,"",IF(J2964="",0,IF(COUNTIFS($J$4:J2964,J2964)&gt;1,1,0)))</f>
        <v/>
      </c>
      <c r="O2964" s="39">
        <f>IF(L2964&lt;&gt;1,"",IF(J2964="",0,IFERROR(MATCH(J2964,'分け方の表'!$M$4:$M$53,0),0)))</f>
        <v/>
      </c>
      <c r="P2964" s="39">
        <f>IF(L2964&lt;&gt;1,"",IF(SUMPRODUCT((COUNTIFS(C2964,"*"&amp;'分け方の表'!$F$4:$F$23&amp;"*")&gt;0)*('分け方の表'!$F$4:$F$23&lt;&gt;"")*'分け方の表'!$I$4:$I$23)=0,99,1+COUNTIFS('分け方の表'!$I$4:$I$23,"&gt;"&amp;SUMPRODUCT((COUNTIFS(C2964,"*"&amp;'分け方の表'!$F$4:$F$23&amp;"*")&gt;0)*('分け方の表'!$F$4:$F$23&lt;&gt;"")*'分け方の表'!$I$4:$I$23))))</f>
        <v/>
      </c>
      <c r="Q2964" s="39">
        <f>IF(L2964&lt;&gt;1,"",IF(P2964&gt;=99,"",INDEX('分け方の表'!$G$4:$G$23,P2964)&amp;""))</f>
        <v/>
      </c>
      <c r="R2964" s="39">
        <f>IF(L2964&lt;&gt;1,"",IF((F2964="収入")*(G2964="給与")*(E2964&lt;&gt;"")*(COUNTIFS('分け方の表'!$J$4:$J$13,E2964)&gt;0),INDEX('分け方の表'!$K$4:$K$13,MATCH(E2964,'分け方の表'!$J$4:$J$13,0))&amp;"",IFERROR(INDEX('分け方の表'!$C$4:$C$103,MATCH(F2964&amp;"|"&amp;G2964,'分け方の表'!$D$4:$D$103,0))&amp;"",IFERROR(INDEX('分け方の表'!$C$4:$C$103,MATCH(F2964&amp;"|（ほか全部）",'分け方の表'!$D$4:$D$103,0))&amp;"","未分類"))))</f>
        <v/>
      </c>
      <c r="S2964" s="39">
        <f>IF(L2964&lt;&gt;1,"",IF(N2964=1,"",IF(IF(O2964&gt;0,INDEX('分け方の表'!$N$4:$N$53,O2964)&amp;"","")&lt;&gt;"",IF(INDEX('分け方の表'!$N$4:$N$53,O2964)="（数えない）","",INDEX('分け方の表'!$N$4:$N$53,O2964)&amp;""),IF(I2964&amp;""="1",IF((Q2964&lt;&gt;"")*(D2964&lt;0)*(IFERROR(INDEX('入力'!$E$30:$E$88,MATCH(Q2964,'入力'!$A$30:$A$88,0)),"")="貯める・増やす"),Q2964,""),IF(A2964&amp;""="0","",IF(Q2964&lt;&gt;"",Q2964,R2964))))))</f>
        <v/>
      </c>
      <c r="T2964" s="56">
        <f>IF(S2964="","",IF(IFERROR(INDEX('入力'!$E$30:$E$88,MATCH(S2964,'入力'!$A$30:$A$88,0)),"")="入るお金",D2964,-D2964))</f>
        <v/>
      </c>
      <c r="U2964" s="39">
        <f>IF(L2964="","",IF(L2964&lt;&gt;1,"見出しなど",IF(N2964=1,"重なり",IF(S2964="",IF(O2964&gt;0,"数えない（直した）",IF(I2964&amp;""="1","振替",IF(A2964&amp;""="0","計算対象外","数えない"))),IF(COUNTIFS('入力'!$A$30:$A$88,S2964)=0,"一覧にない費目",IF(O2964&gt;0,"直した",IF(S2964="未分類","未分類","OK")))))))</f>
        <v/>
      </c>
    </row>
    <row r="2965">
      <c r="A2965" s="40" t="n"/>
      <c r="B2965" s="34" t="n"/>
      <c r="C2965" s="35" t="n"/>
      <c r="D2965" s="36" t="n"/>
      <c r="E2965" s="35" t="n"/>
      <c r="F2965" s="35" t="n"/>
      <c r="G2965" s="35" t="n"/>
      <c r="H2965" s="35" t="n"/>
      <c r="I2965" s="40" t="n"/>
      <c r="J2965" s="35" t="n"/>
      <c r="L2965" s="39">
        <f>IF(B2965="","",IFERROR(YEAR(B2965)*0+D2965*0+1,0))</f>
        <v/>
      </c>
      <c r="M2965" s="55">
        <f>IF(L2965&lt;&gt;1,"",IF(O2965&gt;0,IF(INDEX('分け方の表'!$O$4:$O$53,O2965)&lt;&gt;"",DATE(YEAR(INDEX('分け方の表'!$O$4:$O$53,O2965)),MONTH(INDEX('分け方の表'!$O$4:$O$53,O2965)),1),DATE(YEAR(B2965),MONTH(B2965),1)),DATE(YEAR(B2965),MONTH(B2965),1)))</f>
        <v/>
      </c>
      <c r="N2965" s="39">
        <f>IF(L2965&lt;&gt;1,"",IF(J2965="",0,IF(COUNTIFS($J$4:J2965,J2965)&gt;1,1,0)))</f>
        <v/>
      </c>
      <c r="O2965" s="39">
        <f>IF(L2965&lt;&gt;1,"",IF(J2965="",0,IFERROR(MATCH(J2965,'分け方の表'!$M$4:$M$53,0),0)))</f>
        <v/>
      </c>
      <c r="P2965" s="39">
        <f>IF(L2965&lt;&gt;1,"",IF(SUMPRODUCT((COUNTIFS(C2965,"*"&amp;'分け方の表'!$F$4:$F$23&amp;"*")&gt;0)*('分け方の表'!$F$4:$F$23&lt;&gt;"")*'分け方の表'!$I$4:$I$23)=0,99,1+COUNTIFS('分け方の表'!$I$4:$I$23,"&gt;"&amp;SUMPRODUCT((COUNTIFS(C2965,"*"&amp;'分け方の表'!$F$4:$F$23&amp;"*")&gt;0)*('分け方の表'!$F$4:$F$23&lt;&gt;"")*'分け方の表'!$I$4:$I$23))))</f>
        <v/>
      </c>
      <c r="Q2965" s="39">
        <f>IF(L2965&lt;&gt;1,"",IF(P2965&gt;=99,"",INDEX('分け方の表'!$G$4:$G$23,P2965)&amp;""))</f>
        <v/>
      </c>
      <c r="R2965" s="39">
        <f>IF(L2965&lt;&gt;1,"",IF((F2965="収入")*(G2965="給与")*(E2965&lt;&gt;"")*(COUNTIFS('分け方の表'!$J$4:$J$13,E2965)&gt;0),INDEX('分け方の表'!$K$4:$K$13,MATCH(E2965,'分け方の表'!$J$4:$J$13,0))&amp;"",IFERROR(INDEX('分け方の表'!$C$4:$C$103,MATCH(F2965&amp;"|"&amp;G2965,'分け方の表'!$D$4:$D$103,0))&amp;"",IFERROR(INDEX('分け方の表'!$C$4:$C$103,MATCH(F2965&amp;"|（ほか全部）",'分け方の表'!$D$4:$D$103,0))&amp;"","未分類"))))</f>
        <v/>
      </c>
      <c r="S2965" s="39">
        <f>IF(L2965&lt;&gt;1,"",IF(N2965=1,"",IF(IF(O2965&gt;0,INDEX('分け方の表'!$N$4:$N$53,O2965)&amp;"","")&lt;&gt;"",IF(INDEX('分け方の表'!$N$4:$N$53,O2965)="（数えない）","",INDEX('分け方の表'!$N$4:$N$53,O2965)&amp;""),IF(I2965&amp;""="1",IF((Q2965&lt;&gt;"")*(D2965&lt;0)*(IFERROR(INDEX('入力'!$E$30:$E$88,MATCH(Q2965,'入力'!$A$30:$A$88,0)),"")="貯める・増やす"),Q2965,""),IF(A2965&amp;""="0","",IF(Q2965&lt;&gt;"",Q2965,R2965))))))</f>
        <v/>
      </c>
      <c r="T2965" s="56">
        <f>IF(S2965="","",IF(IFERROR(INDEX('入力'!$E$30:$E$88,MATCH(S2965,'入力'!$A$30:$A$88,0)),"")="入るお金",D2965,-D2965))</f>
        <v/>
      </c>
      <c r="U2965" s="39">
        <f>IF(L2965="","",IF(L2965&lt;&gt;1,"見出しなど",IF(N2965=1,"重なり",IF(S2965="",IF(O2965&gt;0,"数えない（直した）",IF(I2965&amp;""="1","振替",IF(A2965&amp;""="0","計算対象外","数えない"))),IF(COUNTIFS('入力'!$A$30:$A$88,S2965)=0,"一覧にない費目",IF(O2965&gt;0,"直した",IF(S2965="未分類","未分類","OK")))))))</f>
        <v/>
      </c>
    </row>
    <row r="2966">
      <c r="A2966" s="40" t="n"/>
      <c r="B2966" s="34" t="n"/>
      <c r="C2966" s="35" t="n"/>
      <c r="D2966" s="36" t="n"/>
      <c r="E2966" s="35" t="n"/>
      <c r="F2966" s="35" t="n"/>
      <c r="G2966" s="35" t="n"/>
      <c r="H2966" s="35" t="n"/>
      <c r="I2966" s="40" t="n"/>
      <c r="J2966" s="35" t="n"/>
      <c r="L2966" s="39">
        <f>IF(B2966="","",IFERROR(YEAR(B2966)*0+D2966*0+1,0))</f>
        <v/>
      </c>
      <c r="M2966" s="55">
        <f>IF(L2966&lt;&gt;1,"",IF(O2966&gt;0,IF(INDEX('分け方の表'!$O$4:$O$53,O2966)&lt;&gt;"",DATE(YEAR(INDEX('分け方の表'!$O$4:$O$53,O2966)),MONTH(INDEX('分け方の表'!$O$4:$O$53,O2966)),1),DATE(YEAR(B2966),MONTH(B2966),1)),DATE(YEAR(B2966),MONTH(B2966),1)))</f>
        <v/>
      </c>
      <c r="N2966" s="39">
        <f>IF(L2966&lt;&gt;1,"",IF(J2966="",0,IF(COUNTIFS($J$4:J2966,J2966)&gt;1,1,0)))</f>
        <v/>
      </c>
      <c r="O2966" s="39">
        <f>IF(L2966&lt;&gt;1,"",IF(J2966="",0,IFERROR(MATCH(J2966,'分け方の表'!$M$4:$M$53,0),0)))</f>
        <v/>
      </c>
      <c r="P2966" s="39">
        <f>IF(L2966&lt;&gt;1,"",IF(SUMPRODUCT((COUNTIFS(C2966,"*"&amp;'分け方の表'!$F$4:$F$23&amp;"*")&gt;0)*('分け方の表'!$F$4:$F$23&lt;&gt;"")*'分け方の表'!$I$4:$I$23)=0,99,1+COUNTIFS('分け方の表'!$I$4:$I$23,"&gt;"&amp;SUMPRODUCT((COUNTIFS(C2966,"*"&amp;'分け方の表'!$F$4:$F$23&amp;"*")&gt;0)*('分け方の表'!$F$4:$F$23&lt;&gt;"")*'分け方の表'!$I$4:$I$23))))</f>
        <v/>
      </c>
      <c r="Q2966" s="39">
        <f>IF(L2966&lt;&gt;1,"",IF(P2966&gt;=99,"",INDEX('分け方の表'!$G$4:$G$23,P2966)&amp;""))</f>
        <v/>
      </c>
      <c r="R2966" s="39">
        <f>IF(L2966&lt;&gt;1,"",IF((F2966="収入")*(G2966="給与")*(E2966&lt;&gt;"")*(COUNTIFS('分け方の表'!$J$4:$J$13,E2966)&gt;0),INDEX('分け方の表'!$K$4:$K$13,MATCH(E2966,'分け方の表'!$J$4:$J$13,0))&amp;"",IFERROR(INDEX('分け方の表'!$C$4:$C$103,MATCH(F2966&amp;"|"&amp;G2966,'分け方の表'!$D$4:$D$103,0))&amp;"",IFERROR(INDEX('分け方の表'!$C$4:$C$103,MATCH(F2966&amp;"|（ほか全部）",'分け方の表'!$D$4:$D$103,0))&amp;"","未分類"))))</f>
        <v/>
      </c>
      <c r="S2966" s="39">
        <f>IF(L2966&lt;&gt;1,"",IF(N2966=1,"",IF(IF(O2966&gt;0,INDEX('分け方の表'!$N$4:$N$53,O2966)&amp;"","")&lt;&gt;"",IF(INDEX('分け方の表'!$N$4:$N$53,O2966)="（数えない）","",INDEX('分け方の表'!$N$4:$N$53,O2966)&amp;""),IF(I2966&amp;""="1",IF((Q2966&lt;&gt;"")*(D2966&lt;0)*(IFERROR(INDEX('入力'!$E$30:$E$88,MATCH(Q2966,'入力'!$A$30:$A$88,0)),"")="貯める・増やす"),Q2966,""),IF(A2966&amp;""="0","",IF(Q2966&lt;&gt;"",Q2966,R2966))))))</f>
        <v/>
      </c>
      <c r="T2966" s="56">
        <f>IF(S2966="","",IF(IFERROR(INDEX('入力'!$E$30:$E$88,MATCH(S2966,'入力'!$A$30:$A$88,0)),"")="入るお金",D2966,-D2966))</f>
        <v/>
      </c>
      <c r="U2966" s="39">
        <f>IF(L2966="","",IF(L2966&lt;&gt;1,"見出しなど",IF(N2966=1,"重なり",IF(S2966="",IF(O2966&gt;0,"数えない（直した）",IF(I2966&amp;""="1","振替",IF(A2966&amp;""="0","計算対象外","数えない"))),IF(COUNTIFS('入力'!$A$30:$A$88,S2966)=0,"一覧にない費目",IF(O2966&gt;0,"直した",IF(S2966="未分類","未分類","OK")))))))</f>
        <v/>
      </c>
    </row>
    <row r="2967">
      <c r="A2967" s="40" t="n"/>
      <c r="B2967" s="34" t="n"/>
      <c r="C2967" s="35" t="n"/>
      <c r="D2967" s="36" t="n"/>
      <c r="E2967" s="35" t="n"/>
      <c r="F2967" s="35" t="n"/>
      <c r="G2967" s="35" t="n"/>
      <c r="H2967" s="35" t="n"/>
      <c r="I2967" s="40" t="n"/>
      <c r="J2967" s="35" t="n"/>
      <c r="L2967" s="39">
        <f>IF(B2967="","",IFERROR(YEAR(B2967)*0+D2967*0+1,0))</f>
        <v/>
      </c>
      <c r="M2967" s="55">
        <f>IF(L2967&lt;&gt;1,"",IF(O2967&gt;0,IF(INDEX('分け方の表'!$O$4:$O$53,O2967)&lt;&gt;"",DATE(YEAR(INDEX('分け方の表'!$O$4:$O$53,O2967)),MONTH(INDEX('分け方の表'!$O$4:$O$53,O2967)),1),DATE(YEAR(B2967),MONTH(B2967),1)),DATE(YEAR(B2967),MONTH(B2967),1)))</f>
        <v/>
      </c>
      <c r="N2967" s="39">
        <f>IF(L2967&lt;&gt;1,"",IF(J2967="",0,IF(COUNTIFS($J$4:J2967,J2967)&gt;1,1,0)))</f>
        <v/>
      </c>
      <c r="O2967" s="39">
        <f>IF(L2967&lt;&gt;1,"",IF(J2967="",0,IFERROR(MATCH(J2967,'分け方の表'!$M$4:$M$53,0),0)))</f>
        <v/>
      </c>
      <c r="P2967" s="39">
        <f>IF(L2967&lt;&gt;1,"",IF(SUMPRODUCT((COUNTIFS(C2967,"*"&amp;'分け方の表'!$F$4:$F$23&amp;"*")&gt;0)*('分け方の表'!$F$4:$F$23&lt;&gt;"")*'分け方の表'!$I$4:$I$23)=0,99,1+COUNTIFS('分け方の表'!$I$4:$I$23,"&gt;"&amp;SUMPRODUCT((COUNTIFS(C2967,"*"&amp;'分け方の表'!$F$4:$F$23&amp;"*")&gt;0)*('分け方の表'!$F$4:$F$23&lt;&gt;"")*'分け方の表'!$I$4:$I$23))))</f>
        <v/>
      </c>
      <c r="Q2967" s="39">
        <f>IF(L2967&lt;&gt;1,"",IF(P2967&gt;=99,"",INDEX('分け方の表'!$G$4:$G$23,P2967)&amp;""))</f>
        <v/>
      </c>
      <c r="R2967" s="39">
        <f>IF(L2967&lt;&gt;1,"",IF((F2967="収入")*(G2967="給与")*(E2967&lt;&gt;"")*(COUNTIFS('分け方の表'!$J$4:$J$13,E2967)&gt;0),INDEX('分け方の表'!$K$4:$K$13,MATCH(E2967,'分け方の表'!$J$4:$J$13,0))&amp;"",IFERROR(INDEX('分け方の表'!$C$4:$C$103,MATCH(F2967&amp;"|"&amp;G2967,'分け方の表'!$D$4:$D$103,0))&amp;"",IFERROR(INDEX('分け方の表'!$C$4:$C$103,MATCH(F2967&amp;"|（ほか全部）",'分け方の表'!$D$4:$D$103,0))&amp;"","未分類"))))</f>
        <v/>
      </c>
      <c r="S2967" s="39">
        <f>IF(L2967&lt;&gt;1,"",IF(N2967=1,"",IF(IF(O2967&gt;0,INDEX('分け方の表'!$N$4:$N$53,O2967)&amp;"","")&lt;&gt;"",IF(INDEX('分け方の表'!$N$4:$N$53,O2967)="（数えない）","",INDEX('分け方の表'!$N$4:$N$53,O2967)&amp;""),IF(I2967&amp;""="1",IF((Q2967&lt;&gt;"")*(D2967&lt;0)*(IFERROR(INDEX('入力'!$E$30:$E$88,MATCH(Q2967,'入力'!$A$30:$A$88,0)),"")="貯める・増やす"),Q2967,""),IF(A2967&amp;""="0","",IF(Q2967&lt;&gt;"",Q2967,R2967))))))</f>
        <v/>
      </c>
      <c r="T2967" s="56">
        <f>IF(S2967="","",IF(IFERROR(INDEX('入力'!$E$30:$E$88,MATCH(S2967,'入力'!$A$30:$A$88,0)),"")="入るお金",D2967,-D2967))</f>
        <v/>
      </c>
      <c r="U2967" s="39">
        <f>IF(L2967="","",IF(L2967&lt;&gt;1,"見出しなど",IF(N2967=1,"重なり",IF(S2967="",IF(O2967&gt;0,"数えない（直した）",IF(I2967&amp;""="1","振替",IF(A2967&amp;""="0","計算対象外","数えない"))),IF(COUNTIFS('入力'!$A$30:$A$88,S2967)=0,"一覧にない費目",IF(O2967&gt;0,"直した",IF(S2967="未分類","未分類","OK")))))))</f>
        <v/>
      </c>
    </row>
    <row r="2968">
      <c r="A2968" s="40" t="n"/>
      <c r="B2968" s="34" t="n"/>
      <c r="C2968" s="35" t="n"/>
      <c r="D2968" s="36" t="n"/>
      <c r="E2968" s="35" t="n"/>
      <c r="F2968" s="35" t="n"/>
      <c r="G2968" s="35" t="n"/>
      <c r="H2968" s="35" t="n"/>
      <c r="I2968" s="40" t="n"/>
      <c r="J2968" s="35" t="n"/>
      <c r="L2968" s="39">
        <f>IF(B2968="","",IFERROR(YEAR(B2968)*0+D2968*0+1,0))</f>
        <v/>
      </c>
      <c r="M2968" s="55">
        <f>IF(L2968&lt;&gt;1,"",IF(O2968&gt;0,IF(INDEX('分け方の表'!$O$4:$O$53,O2968)&lt;&gt;"",DATE(YEAR(INDEX('分け方の表'!$O$4:$O$53,O2968)),MONTH(INDEX('分け方の表'!$O$4:$O$53,O2968)),1),DATE(YEAR(B2968),MONTH(B2968),1)),DATE(YEAR(B2968),MONTH(B2968),1)))</f>
        <v/>
      </c>
      <c r="N2968" s="39">
        <f>IF(L2968&lt;&gt;1,"",IF(J2968="",0,IF(COUNTIFS($J$4:J2968,J2968)&gt;1,1,0)))</f>
        <v/>
      </c>
      <c r="O2968" s="39">
        <f>IF(L2968&lt;&gt;1,"",IF(J2968="",0,IFERROR(MATCH(J2968,'分け方の表'!$M$4:$M$53,0),0)))</f>
        <v/>
      </c>
      <c r="P2968" s="39">
        <f>IF(L2968&lt;&gt;1,"",IF(SUMPRODUCT((COUNTIFS(C2968,"*"&amp;'分け方の表'!$F$4:$F$23&amp;"*")&gt;0)*('分け方の表'!$F$4:$F$23&lt;&gt;"")*'分け方の表'!$I$4:$I$23)=0,99,1+COUNTIFS('分け方の表'!$I$4:$I$23,"&gt;"&amp;SUMPRODUCT((COUNTIFS(C2968,"*"&amp;'分け方の表'!$F$4:$F$23&amp;"*")&gt;0)*('分け方の表'!$F$4:$F$23&lt;&gt;"")*'分け方の表'!$I$4:$I$23))))</f>
        <v/>
      </c>
      <c r="Q2968" s="39">
        <f>IF(L2968&lt;&gt;1,"",IF(P2968&gt;=99,"",INDEX('分け方の表'!$G$4:$G$23,P2968)&amp;""))</f>
        <v/>
      </c>
      <c r="R2968" s="39">
        <f>IF(L2968&lt;&gt;1,"",IF((F2968="収入")*(G2968="給与")*(E2968&lt;&gt;"")*(COUNTIFS('分け方の表'!$J$4:$J$13,E2968)&gt;0),INDEX('分け方の表'!$K$4:$K$13,MATCH(E2968,'分け方の表'!$J$4:$J$13,0))&amp;"",IFERROR(INDEX('分け方の表'!$C$4:$C$103,MATCH(F2968&amp;"|"&amp;G2968,'分け方の表'!$D$4:$D$103,0))&amp;"",IFERROR(INDEX('分け方の表'!$C$4:$C$103,MATCH(F2968&amp;"|（ほか全部）",'分け方の表'!$D$4:$D$103,0))&amp;"","未分類"))))</f>
        <v/>
      </c>
      <c r="S2968" s="39">
        <f>IF(L2968&lt;&gt;1,"",IF(N2968=1,"",IF(IF(O2968&gt;0,INDEX('分け方の表'!$N$4:$N$53,O2968)&amp;"","")&lt;&gt;"",IF(INDEX('分け方の表'!$N$4:$N$53,O2968)="（数えない）","",INDEX('分け方の表'!$N$4:$N$53,O2968)&amp;""),IF(I2968&amp;""="1",IF((Q2968&lt;&gt;"")*(D2968&lt;0)*(IFERROR(INDEX('入力'!$E$30:$E$88,MATCH(Q2968,'入力'!$A$30:$A$88,0)),"")="貯める・増やす"),Q2968,""),IF(A2968&amp;""="0","",IF(Q2968&lt;&gt;"",Q2968,R2968))))))</f>
        <v/>
      </c>
      <c r="T2968" s="56">
        <f>IF(S2968="","",IF(IFERROR(INDEX('入力'!$E$30:$E$88,MATCH(S2968,'入力'!$A$30:$A$88,0)),"")="入るお金",D2968,-D2968))</f>
        <v/>
      </c>
      <c r="U2968" s="39">
        <f>IF(L2968="","",IF(L2968&lt;&gt;1,"見出しなど",IF(N2968=1,"重なり",IF(S2968="",IF(O2968&gt;0,"数えない（直した）",IF(I2968&amp;""="1","振替",IF(A2968&amp;""="0","計算対象外","数えない"))),IF(COUNTIFS('入力'!$A$30:$A$88,S2968)=0,"一覧にない費目",IF(O2968&gt;0,"直した",IF(S2968="未分類","未分類","OK")))))))</f>
        <v/>
      </c>
    </row>
    <row r="2969">
      <c r="A2969" s="40" t="n"/>
      <c r="B2969" s="34" t="n"/>
      <c r="C2969" s="35" t="n"/>
      <c r="D2969" s="36" t="n"/>
      <c r="E2969" s="35" t="n"/>
      <c r="F2969" s="35" t="n"/>
      <c r="G2969" s="35" t="n"/>
      <c r="H2969" s="35" t="n"/>
      <c r="I2969" s="40" t="n"/>
      <c r="J2969" s="35" t="n"/>
      <c r="L2969" s="39">
        <f>IF(B2969="","",IFERROR(YEAR(B2969)*0+D2969*0+1,0))</f>
        <v/>
      </c>
      <c r="M2969" s="55">
        <f>IF(L2969&lt;&gt;1,"",IF(O2969&gt;0,IF(INDEX('分け方の表'!$O$4:$O$53,O2969)&lt;&gt;"",DATE(YEAR(INDEX('分け方の表'!$O$4:$O$53,O2969)),MONTH(INDEX('分け方の表'!$O$4:$O$53,O2969)),1),DATE(YEAR(B2969),MONTH(B2969),1)),DATE(YEAR(B2969),MONTH(B2969),1)))</f>
        <v/>
      </c>
      <c r="N2969" s="39">
        <f>IF(L2969&lt;&gt;1,"",IF(J2969="",0,IF(COUNTIFS($J$4:J2969,J2969)&gt;1,1,0)))</f>
        <v/>
      </c>
      <c r="O2969" s="39">
        <f>IF(L2969&lt;&gt;1,"",IF(J2969="",0,IFERROR(MATCH(J2969,'分け方の表'!$M$4:$M$53,0),0)))</f>
        <v/>
      </c>
      <c r="P2969" s="39">
        <f>IF(L2969&lt;&gt;1,"",IF(SUMPRODUCT((COUNTIFS(C2969,"*"&amp;'分け方の表'!$F$4:$F$23&amp;"*")&gt;0)*('分け方の表'!$F$4:$F$23&lt;&gt;"")*'分け方の表'!$I$4:$I$23)=0,99,1+COUNTIFS('分け方の表'!$I$4:$I$23,"&gt;"&amp;SUMPRODUCT((COUNTIFS(C2969,"*"&amp;'分け方の表'!$F$4:$F$23&amp;"*")&gt;0)*('分け方の表'!$F$4:$F$23&lt;&gt;"")*'分け方の表'!$I$4:$I$23))))</f>
        <v/>
      </c>
      <c r="Q2969" s="39">
        <f>IF(L2969&lt;&gt;1,"",IF(P2969&gt;=99,"",INDEX('分け方の表'!$G$4:$G$23,P2969)&amp;""))</f>
        <v/>
      </c>
      <c r="R2969" s="39">
        <f>IF(L2969&lt;&gt;1,"",IF((F2969="収入")*(G2969="給与")*(E2969&lt;&gt;"")*(COUNTIFS('分け方の表'!$J$4:$J$13,E2969)&gt;0),INDEX('分け方の表'!$K$4:$K$13,MATCH(E2969,'分け方の表'!$J$4:$J$13,0))&amp;"",IFERROR(INDEX('分け方の表'!$C$4:$C$103,MATCH(F2969&amp;"|"&amp;G2969,'分け方の表'!$D$4:$D$103,0))&amp;"",IFERROR(INDEX('分け方の表'!$C$4:$C$103,MATCH(F2969&amp;"|（ほか全部）",'分け方の表'!$D$4:$D$103,0))&amp;"","未分類"))))</f>
        <v/>
      </c>
      <c r="S2969" s="39">
        <f>IF(L2969&lt;&gt;1,"",IF(N2969=1,"",IF(IF(O2969&gt;0,INDEX('分け方の表'!$N$4:$N$53,O2969)&amp;"","")&lt;&gt;"",IF(INDEX('分け方の表'!$N$4:$N$53,O2969)="（数えない）","",INDEX('分け方の表'!$N$4:$N$53,O2969)&amp;""),IF(I2969&amp;""="1",IF((Q2969&lt;&gt;"")*(D2969&lt;0)*(IFERROR(INDEX('入力'!$E$30:$E$88,MATCH(Q2969,'入力'!$A$30:$A$88,0)),"")="貯める・増やす"),Q2969,""),IF(A2969&amp;""="0","",IF(Q2969&lt;&gt;"",Q2969,R2969))))))</f>
        <v/>
      </c>
      <c r="T2969" s="56">
        <f>IF(S2969="","",IF(IFERROR(INDEX('入力'!$E$30:$E$88,MATCH(S2969,'入力'!$A$30:$A$88,0)),"")="入るお金",D2969,-D2969))</f>
        <v/>
      </c>
      <c r="U2969" s="39">
        <f>IF(L2969="","",IF(L2969&lt;&gt;1,"見出しなど",IF(N2969=1,"重なり",IF(S2969="",IF(O2969&gt;0,"数えない（直した）",IF(I2969&amp;""="1","振替",IF(A2969&amp;""="0","計算対象外","数えない"))),IF(COUNTIFS('入力'!$A$30:$A$88,S2969)=0,"一覧にない費目",IF(O2969&gt;0,"直した",IF(S2969="未分類","未分類","OK")))))))</f>
        <v/>
      </c>
    </row>
    <row r="2970">
      <c r="A2970" s="40" t="n"/>
      <c r="B2970" s="34" t="n"/>
      <c r="C2970" s="35" t="n"/>
      <c r="D2970" s="36" t="n"/>
      <c r="E2970" s="35" t="n"/>
      <c r="F2970" s="35" t="n"/>
      <c r="G2970" s="35" t="n"/>
      <c r="H2970" s="35" t="n"/>
      <c r="I2970" s="40" t="n"/>
      <c r="J2970" s="35" t="n"/>
      <c r="L2970" s="39">
        <f>IF(B2970="","",IFERROR(YEAR(B2970)*0+D2970*0+1,0))</f>
        <v/>
      </c>
      <c r="M2970" s="55">
        <f>IF(L2970&lt;&gt;1,"",IF(O2970&gt;0,IF(INDEX('分け方の表'!$O$4:$O$53,O2970)&lt;&gt;"",DATE(YEAR(INDEX('分け方の表'!$O$4:$O$53,O2970)),MONTH(INDEX('分け方の表'!$O$4:$O$53,O2970)),1),DATE(YEAR(B2970),MONTH(B2970),1)),DATE(YEAR(B2970),MONTH(B2970),1)))</f>
        <v/>
      </c>
      <c r="N2970" s="39">
        <f>IF(L2970&lt;&gt;1,"",IF(J2970="",0,IF(COUNTIFS($J$4:J2970,J2970)&gt;1,1,0)))</f>
        <v/>
      </c>
      <c r="O2970" s="39">
        <f>IF(L2970&lt;&gt;1,"",IF(J2970="",0,IFERROR(MATCH(J2970,'分け方の表'!$M$4:$M$53,0),0)))</f>
        <v/>
      </c>
      <c r="P2970" s="39">
        <f>IF(L2970&lt;&gt;1,"",IF(SUMPRODUCT((COUNTIFS(C2970,"*"&amp;'分け方の表'!$F$4:$F$23&amp;"*")&gt;0)*('分け方の表'!$F$4:$F$23&lt;&gt;"")*'分け方の表'!$I$4:$I$23)=0,99,1+COUNTIFS('分け方の表'!$I$4:$I$23,"&gt;"&amp;SUMPRODUCT((COUNTIFS(C2970,"*"&amp;'分け方の表'!$F$4:$F$23&amp;"*")&gt;0)*('分け方の表'!$F$4:$F$23&lt;&gt;"")*'分け方の表'!$I$4:$I$23))))</f>
        <v/>
      </c>
      <c r="Q2970" s="39">
        <f>IF(L2970&lt;&gt;1,"",IF(P2970&gt;=99,"",INDEX('分け方の表'!$G$4:$G$23,P2970)&amp;""))</f>
        <v/>
      </c>
      <c r="R2970" s="39">
        <f>IF(L2970&lt;&gt;1,"",IF((F2970="収入")*(G2970="給与")*(E2970&lt;&gt;"")*(COUNTIFS('分け方の表'!$J$4:$J$13,E2970)&gt;0),INDEX('分け方の表'!$K$4:$K$13,MATCH(E2970,'分け方の表'!$J$4:$J$13,0))&amp;"",IFERROR(INDEX('分け方の表'!$C$4:$C$103,MATCH(F2970&amp;"|"&amp;G2970,'分け方の表'!$D$4:$D$103,0))&amp;"",IFERROR(INDEX('分け方の表'!$C$4:$C$103,MATCH(F2970&amp;"|（ほか全部）",'分け方の表'!$D$4:$D$103,0))&amp;"","未分類"))))</f>
        <v/>
      </c>
      <c r="S2970" s="39">
        <f>IF(L2970&lt;&gt;1,"",IF(N2970=1,"",IF(IF(O2970&gt;0,INDEX('分け方の表'!$N$4:$N$53,O2970)&amp;"","")&lt;&gt;"",IF(INDEX('分け方の表'!$N$4:$N$53,O2970)="（数えない）","",INDEX('分け方の表'!$N$4:$N$53,O2970)&amp;""),IF(I2970&amp;""="1",IF((Q2970&lt;&gt;"")*(D2970&lt;0)*(IFERROR(INDEX('入力'!$E$30:$E$88,MATCH(Q2970,'入力'!$A$30:$A$88,0)),"")="貯める・増やす"),Q2970,""),IF(A2970&amp;""="0","",IF(Q2970&lt;&gt;"",Q2970,R2970))))))</f>
        <v/>
      </c>
      <c r="T2970" s="56">
        <f>IF(S2970="","",IF(IFERROR(INDEX('入力'!$E$30:$E$88,MATCH(S2970,'入力'!$A$30:$A$88,0)),"")="入るお金",D2970,-D2970))</f>
        <v/>
      </c>
      <c r="U2970" s="39">
        <f>IF(L2970="","",IF(L2970&lt;&gt;1,"見出しなど",IF(N2970=1,"重なり",IF(S2970="",IF(O2970&gt;0,"数えない（直した）",IF(I2970&amp;""="1","振替",IF(A2970&amp;""="0","計算対象外","数えない"))),IF(COUNTIFS('入力'!$A$30:$A$88,S2970)=0,"一覧にない費目",IF(O2970&gt;0,"直した",IF(S2970="未分類","未分類","OK")))))))</f>
        <v/>
      </c>
    </row>
    <row r="2971">
      <c r="A2971" s="40" t="n"/>
      <c r="B2971" s="34" t="n"/>
      <c r="C2971" s="35" t="n"/>
      <c r="D2971" s="36" t="n"/>
      <c r="E2971" s="35" t="n"/>
      <c r="F2971" s="35" t="n"/>
      <c r="G2971" s="35" t="n"/>
      <c r="H2971" s="35" t="n"/>
      <c r="I2971" s="40" t="n"/>
      <c r="J2971" s="35" t="n"/>
      <c r="L2971" s="39">
        <f>IF(B2971="","",IFERROR(YEAR(B2971)*0+D2971*0+1,0))</f>
        <v/>
      </c>
      <c r="M2971" s="55">
        <f>IF(L2971&lt;&gt;1,"",IF(O2971&gt;0,IF(INDEX('分け方の表'!$O$4:$O$53,O2971)&lt;&gt;"",DATE(YEAR(INDEX('分け方の表'!$O$4:$O$53,O2971)),MONTH(INDEX('分け方の表'!$O$4:$O$53,O2971)),1),DATE(YEAR(B2971),MONTH(B2971),1)),DATE(YEAR(B2971),MONTH(B2971),1)))</f>
        <v/>
      </c>
      <c r="N2971" s="39">
        <f>IF(L2971&lt;&gt;1,"",IF(J2971="",0,IF(COUNTIFS($J$4:J2971,J2971)&gt;1,1,0)))</f>
        <v/>
      </c>
      <c r="O2971" s="39">
        <f>IF(L2971&lt;&gt;1,"",IF(J2971="",0,IFERROR(MATCH(J2971,'分け方の表'!$M$4:$M$53,0),0)))</f>
        <v/>
      </c>
      <c r="P2971" s="39">
        <f>IF(L2971&lt;&gt;1,"",IF(SUMPRODUCT((COUNTIFS(C2971,"*"&amp;'分け方の表'!$F$4:$F$23&amp;"*")&gt;0)*('分け方の表'!$F$4:$F$23&lt;&gt;"")*'分け方の表'!$I$4:$I$23)=0,99,1+COUNTIFS('分け方の表'!$I$4:$I$23,"&gt;"&amp;SUMPRODUCT((COUNTIFS(C2971,"*"&amp;'分け方の表'!$F$4:$F$23&amp;"*")&gt;0)*('分け方の表'!$F$4:$F$23&lt;&gt;"")*'分け方の表'!$I$4:$I$23))))</f>
        <v/>
      </c>
      <c r="Q2971" s="39">
        <f>IF(L2971&lt;&gt;1,"",IF(P2971&gt;=99,"",INDEX('分け方の表'!$G$4:$G$23,P2971)&amp;""))</f>
        <v/>
      </c>
      <c r="R2971" s="39">
        <f>IF(L2971&lt;&gt;1,"",IF((F2971="収入")*(G2971="給与")*(E2971&lt;&gt;"")*(COUNTIFS('分け方の表'!$J$4:$J$13,E2971)&gt;0),INDEX('分け方の表'!$K$4:$K$13,MATCH(E2971,'分け方の表'!$J$4:$J$13,0))&amp;"",IFERROR(INDEX('分け方の表'!$C$4:$C$103,MATCH(F2971&amp;"|"&amp;G2971,'分け方の表'!$D$4:$D$103,0))&amp;"",IFERROR(INDEX('分け方の表'!$C$4:$C$103,MATCH(F2971&amp;"|（ほか全部）",'分け方の表'!$D$4:$D$103,0))&amp;"","未分類"))))</f>
        <v/>
      </c>
      <c r="S2971" s="39">
        <f>IF(L2971&lt;&gt;1,"",IF(N2971=1,"",IF(IF(O2971&gt;0,INDEX('分け方の表'!$N$4:$N$53,O2971)&amp;"","")&lt;&gt;"",IF(INDEX('分け方の表'!$N$4:$N$53,O2971)="（数えない）","",INDEX('分け方の表'!$N$4:$N$53,O2971)&amp;""),IF(I2971&amp;""="1",IF((Q2971&lt;&gt;"")*(D2971&lt;0)*(IFERROR(INDEX('入力'!$E$30:$E$88,MATCH(Q2971,'入力'!$A$30:$A$88,0)),"")="貯める・増やす"),Q2971,""),IF(A2971&amp;""="0","",IF(Q2971&lt;&gt;"",Q2971,R2971))))))</f>
        <v/>
      </c>
      <c r="T2971" s="56">
        <f>IF(S2971="","",IF(IFERROR(INDEX('入力'!$E$30:$E$88,MATCH(S2971,'入力'!$A$30:$A$88,0)),"")="入るお金",D2971,-D2971))</f>
        <v/>
      </c>
      <c r="U2971" s="39">
        <f>IF(L2971="","",IF(L2971&lt;&gt;1,"見出しなど",IF(N2971=1,"重なり",IF(S2971="",IF(O2971&gt;0,"数えない（直した）",IF(I2971&amp;""="1","振替",IF(A2971&amp;""="0","計算対象外","数えない"))),IF(COUNTIFS('入力'!$A$30:$A$88,S2971)=0,"一覧にない費目",IF(O2971&gt;0,"直した",IF(S2971="未分類","未分類","OK")))))))</f>
        <v/>
      </c>
    </row>
    <row r="2972">
      <c r="A2972" s="40" t="n"/>
      <c r="B2972" s="34" t="n"/>
      <c r="C2972" s="35" t="n"/>
      <c r="D2972" s="36" t="n"/>
      <c r="E2972" s="35" t="n"/>
      <c r="F2972" s="35" t="n"/>
      <c r="G2972" s="35" t="n"/>
      <c r="H2972" s="35" t="n"/>
      <c r="I2972" s="40" t="n"/>
      <c r="J2972" s="35" t="n"/>
      <c r="L2972" s="39">
        <f>IF(B2972="","",IFERROR(YEAR(B2972)*0+D2972*0+1,0))</f>
        <v/>
      </c>
      <c r="M2972" s="55">
        <f>IF(L2972&lt;&gt;1,"",IF(O2972&gt;0,IF(INDEX('分け方の表'!$O$4:$O$53,O2972)&lt;&gt;"",DATE(YEAR(INDEX('分け方の表'!$O$4:$O$53,O2972)),MONTH(INDEX('分け方の表'!$O$4:$O$53,O2972)),1),DATE(YEAR(B2972),MONTH(B2972),1)),DATE(YEAR(B2972),MONTH(B2972),1)))</f>
        <v/>
      </c>
      <c r="N2972" s="39">
        <f>IF(L2972&lt;&gt;1,"",IF(J2972="",0,IF(COUNTIFS($J$4:J2972,J2972)&gt;1,1,0)))</f>
        <v/>
      </c>
      <c r="O2972" s="39">
        <f>IF(L2972&lt;&gt;1,"",IF(J2972="",0,IFERROR(MATCH(J2972,'分け方の表'!$M$4:$M$53,0),0)))</f>
        <v/>
      </c>
      <c r="P2972" s="39">
        <f>IF(L2972&lt;&gt;1,"",IF(SUMPRODUCT((COUNTIFS(C2972,"*"&amp;'分け方の表'!$F$4:$F$23&amp;"*")&gt;0)*('分け方の表'!$F$4:$F$23&lt;&gt;"")*'分け方の表'!$I$4:$I$23)=0,99,1+COUNTIFS('分け方の表'!$I$4:$I$23,"&gt;"&amp;SUMPRODUCT((COUNTIFS(C2972,"*"&amp;'分け方の表'!$F$4:$F$23&amp;"*")&gt;0)*('分け方の表'!$F$4:$F$23&lt;&gt;"")*'分け方の表'!$I$4:$I$23))))</f>
        <v/>
      </c>
      <c r="Q2972" s="39">
        <f>IF(L2972&lt;&gt;1,"",IF(P2972&gt;=99,"",INDEX('分け方の表'!$G$4:$G$23,P2972)&amp;""))</f>
        <v/>
      </c>
      <c r="R2972" s="39">
        <f>IF(L2972&lt;&gt;1,"",IF((F2972="収入")*(G2972="給与")*(E2972&lt;&gt;"")*(COUNTIFS('分け方の表'!$J$4:$J$13,E2972)&gt;0),INDEX('分け方の表'!$K$4:$K$13,MATCH(E2972,'分け方の表'!$J$4:$J$13,0))&amp;"",IFERROR(INDEX('分け方の表'!$C$4:$C$103,MATCH(F2972&amp;"|"&amp;G2972,'分け方の表'!$D$4:$D$103,0))&amp;"",IFERROR(INDEX('分け方の表'!$C$4:$C$103,MATCH(F2972&amp;"|（ほか全部）",'分け方の表'!$D$4:$D$103,0))&amp;"","未分類"))))</f>
        <v/>
      </c>
      <c r="S2972" s="39">
        <f>IF(L2972&lt;&gt;1,"",IF(N2972=1,"",IF(IF(O2972&gt;0,INDEX('分け方の表'!$N$4:$N$53,O2972)&amp;"","")&lt;&gt;"",IF(INDEX('分け方の表'!$N$4:$N$53,O2972)="（数えない）","",INDEX('分け方の表'!$N$4:$N$53,O2972)&amp;""),IF(I2972&amp;""="1",IF((Q2972&lt;&gt;"")*(D2972&lt;0)*(IFERROR(INDEX('入力'!$E$30:$E$88,MATCH(Q2972,'入力'!$A$30:$A$88,0)),"")="貯める・増やす"),Q2972,""),IF(A2972&amp;""="0","",IF(Q2972&lt;&gt;"",Q2972,R2972))))))</f>
        <v/>
      </c>
      <c r="T2972" s="56">
        <f>IF(S2972="","",IF(IFERROR(INDEX('入力'!$E$30:$E$88,MATCH(S2972,'入力'!$A$30:$A$88,0)),"")="入るお金",D2972,-D2972))</f>
        <v/>
      </c>
      <c r="U2972" s="39">
        <f>IF(L2972="","",IF(L2972&lt;&gt;1,"見出しなど",IF(N2972=1,"重なり",IF(S2972="",IF(O2972&gt;0,"数えない（直した）",IF(I2972&amp;""="1","振替",IF(A2972&amp;""="0","計算対象外","数えない"))),IF(COUNTIFS('入力'!$A$30:$A$88,S2972)=0,"一覧にない費目",IF(O2972&gt;0,"直した",IF(S2972="未分類","未分類","OK")))))))</f>
        <v/>
      </c>
    </row>
    <row r="2973">
      <c r="A2973" s="40" t="n"/>
      <c r="B2973" s="34" t="n"/>
      <c r="C2973" s="35" t="n"/>
      <c r="D2973" s="36" t="n"/>
      <c r="E2973" s="35" t="n"/>
      <c r="F2973" s="35" t="n"/>
      <c r="G2973" s="35" t="n"/>
      <c r="H2973" s="35" t="n"/>
      <c r="I2973" s="40" t="n"/>
      <c r="J2973" s="35" t="n"/>
      <c r="L2973" s="39">
        <f>IF(B2973="","",IFERROR(YEAR(B2973)*0+D2973*0+1,0))</f>
        <v/>
      </c>
      <c r="M2973" s="55">
        <f>IF(L2973&lt;&gt;1,"",IF(O2973&gt;0,IF(INDEX('分け方の表'!$O$4:$O$53,O2973)&lt;&gt;"",DATE(YEAR(INDEX('分け方の表'!$O$4:$O$53,O2973)),MONTH(INDEX('分け方の表'!$O$4:$O$53,O2973)),1),DATE(YEAR(B2973),MONTH(B2973),1)),DATE(YEAR(B2973),MONTH(B2973),1)))</f>
        <v/>
      </c>
      <c r="N2973" s="39">
        <f>IF(L2973&lt;&gt;1,"",IF(J2973="",0,IF(COUNTIFS($J$4:J2973,J2973)&gt;1,1,0)))</f>
        <v/>
      </c>
      <c r="O2973" s="39">
        <f>IF(L2973&lt;&gt;1,"",IF(J2973="",0,IFERROR(MATCH(J2973,'分け方の表'!$M$4:$M$53,0),0)))</f>
        <v/>
      </c>
      <c r="P2973" s="39">
        <f>IF(L2973&lt;&gt;1,"",IF(SUMPRODUCT((COUNTIFS(C2973,"*"&amp;'分け方の表'!$F$4:$F$23&amp;"*")&gt;0)*('分け方の表'!$F$4:$F$23&lt;&gt;"")*'分け方の表'!$I$4:$I$23)=0,99,1+COUNTIFS('分け方の表'!$I$4:$I$23,"&gt;"&amp;SUMPRODUCT((COUNTIFS(C2973,"*"&amp;'分け方の表'!$F$4:$F$23&amp;"*")&gt;0)*('分け方の表'!$F$4:$F$23&lt;&gt;"")*'分け方の表'!$I$4:$I$23))))</f>
        <v/>
      </c>
      <c r="Q2973" s="39">
        <f>IF(L2973&lt;&gt;1,"",IF(P2973&gt;=99,"",INDEX('分け方の表'!$G$4:$G$23,P2973)&amp;""))</f>
        <v/>
      </c>
      <c r="R2973" s="39">
        <f>IF(L2973&lt;&gt;1,"",IF((F2973="収入")*(G2973="給与")*(E2973&lt;&gt;"")*(COUNTIFS('分け方の表'!$J$4:$J$13,E2973)&gt;0),INDEX('分け方の表'!$K$4:$K$13,MATCH(E2973,'分け方の表'!$J$4:$J$13,0))&amp;"",IFERROR(INDEX('分け方の表'!$C$4:$C$103,MATCH(F2973&amp;"|"&amp;G2973,'分け方の表'!$D$4:$D$103,0))&amp;"",IFERROR(INDEX('分け方の表'!$C$4:$C$103,MATCH(F2973&amp;"|（ほか全部）",'分け方の表'!$D$4:$D$103,0))&amp;"","未分類"))))</f>
        <v/>
      </c>
      <c r="S2973" s="39">
        <f>IF(L2973&lt;&gt;1,"",IF(N2973=1,"",IF(IF(O2973&gt;0,INDEX('分け方の表'!$N$4:$N$53,O2973)&amp;"","")&lt;&gt;"",IF(INDEX('分け方の表'!$N$4:$N$53,O2973)="（数えない）","",INDEX('分け方の表'!$N$4:$N$53,O2973)&amp;""),IF(I2973&amp;""="1",IF((Q2973&lt;&gt;"")*(D2973&lt;0)*(IFERROR(INDEX('入力'!$E$30:$E$88,MATCH(Q2973,'入力'!$A$30:$A$88,0)),"")="貯める・増やす"),Q2973,""),IF(A2973&amp;""="0","",IF(Q2973&lt;&gt;"",Q2973,R2973))))))</f>
        <v/>
      </c>
      <c r="T2973" s="56">
        <f>IF(S2973="","",IF(IFERROR(INDEX('入力'!$E$30:$E$88,MATCH(S2973,'入力'!$A$30:$A$88,0)),"")="入るお金",D2973,-D2973))</f>
        <v/>
      </c>
      <c r="U2973" s="39">
        <f>IF(L2973="","",IF(L2973&lt;&gt;1,"見出しなど",IF(N2973=1,"重なり",IF(S2973="",IF(O2973&gt;0,"数えない（直した）",IF(I2973&amp;""="1","振替",IF(A2973&amp;""="0","計算対象外","数えない"))),IF(COUNTIFS('入力'!$A$30:$A$88,S2973)=0,"一覧にない費目",IF(O2973&gt;0,"直した",IF(S2973="未分類","未分類","OK")))))))</f>
        <v/>
      </c>
    </row>
    <row r="2974">
      <c r="A2974" s="40" t="n"/>
      <c r="B2974" s="34" t="n"/>
      <c r="C2974" s="35" t="n"/>
      <c r="D2974" s="36" t="n"/>
      <c r="E2974" s="35" t="n"/>
      <c r="F2974" s="35" t="n"/>
      <c r="G2974" s="35" t="n"/>
      <c r="H2974" s="35" t="n"/>
      <c r="I2974" s="40" t="n"/>
      <c r="J2974" s="35" t="n"/>
      <c r="L2974" s="39">
        <f>IF(B2974="","",IFERROR(YEAR(B2974)*0+D2974*0+1,0))</f>
        <v/>
      </c>
      <c r="M2974" s="55">
        <f>IF(L2974&lt;&gt;1,"",IF(O2974&gt;0,IF(INDEX('分け方の表'!$O$4:$O$53,O2974)&lt;&gt;"",DATE(YEAR(INDEX('分け方の表'!$O$4:$O$53,O2974)),MONTH(INDEX('分け方の表'!$O$4:$O$53,O2974)),1),DATE(YEAR(B2974),MONTH(B2974),1)),DATE(YEAR(B2974),MONTH(B2974),1)))</f>
        <v/>
      </c>
      <c r="N2974" s="39">
        <f>IF(L2974&lt;&gt;1,"",IF(J2974="",0,IF(COUNTIFS($J$4:J2974,J2974)&gt;1,1,0)))</f>
        <v/>
      </c>
      <c r="O2974" s="39">
        <f>IF(L2974&lt;&gt;1,"",IF(J2974="",0,IFERROR(MATCH(J2974,'分け方の表'!$M$4:$M$53,0),0)))</f>
        <v/>
      </c>
      <c r="P2974" s="39">
        <f>IF(L2974&lt;&gt;1,"",IF(SUMPRODUCT((COUNTIFS(C2974,"*"&amp;'分け方の表'!$F$4:$F$23&amp;"*")&gt;0)*('分け方の表'!$F$4:$F$23&lt;&gt;"")*'分け方の表'!$I$4:$I$23)=0,99,1+COUNTIFS('分け方の表'!$I$4:$I$23,"&gt;"&amp;SUMPRODUCT((COUNTIFS(C2974,"*"&amp;'分け方の表'!$F$4:$F$23&amp;"*")&gt;0)*('分け方の表'!$F$4:$F$23&lt;&gt;"")*'分け方の表'!$I$4:$I$23))))</f>
        <v/>
      </c>
      <c r="Q2974" s="39">
        <f>IF(L2974&lt;&gt;1,"",IF(P2974&gt;=99,"",INDEX('分け方の表'!$G$4:$G$23,P2974)&amp;""))</f>
        <v/>
      </c>
      <c r="R2974" s="39">
        <f>IF(L2974&lt;&gt;1,"",IF((F2974="収入")*(G2974="給与")*(E2974&lt;&gt;"")*(COUNTIFS('分け方の表'!$J$4:$J$13,E2974)&gt;0),INDEX('分け方の表'!$K$4:$K$13,MATCH(E2974,'分け方の表'!$J$4:$J$13,0))&amp;"",IFERROR(INDEX('分け方の表'!$C$4:$C$103,MATCH(F2974&amp;"|"&amp;G2974,'分け方の表'!$D$4:$D$103,0))&amp;"",IFERROR(INDEX('分け方の表'!$C$4:$C$103,MATCH(F2974&amp;"|（ほか全部）",'分け方の表'!$D$4:$D$103,0))&amp;"","未分類"))))</f>
        <v/>
      </c>
      <c r="S2974" s="39">
        <f>IF(L2974&lt;&gt;1,"",IF(N2974=1,"",IF(IF(O2974&gt;0,INDEX('分け方の表'!$N$4:$N$53,O2974)&amp;"","")&lt;&gt;"",IF(INDEX('分け方の表'!$N$4:$N$53,O2974)="（数えない）","",INDEX('分け方の表'!$N$4:$N$53,O2974)&amp;""),IF(I2974&amp;""="1",IF((Q2974&lt;&gt;"")*(D2974&lt;0)*(IFERROR(INDEX('入力'!$E$30:$E$88,MATCH(Q2974,'入力'!$A$30:$A$88,0)),"")="貯める・増やす"),Q2974,""),IF(A2974&amp;""="0","",IF(Q2974&lt;&gt;"",Q2974,R2974))))))</f>
        <v/>
      </c>
      <c r="T2974" s="56">
        <f>IF(S2974="","",IF(IFERROR(INDEX('入力'!$E$30:$E$88,MATCH(S2974,'入力'!$A$30:$A$88,0)),"")="入るお金",D2974,-D2974))</f>
        <v/>
      </c>
      <c r="U2974" s="39">
        <f>IF(L2974="","",IF(L2974&lt;&gt;1,"見出しなど",IF(N2974=1,"重なり",IF(S2974="",IF(O2974&gt;0,"数えない（直した）",IF(I2974&amp;""="1","振替",IF(A2974&amp;""="0","計算対象外","数えない"))),IF(COUNTIFS('入力'!$A$30:$A$88,S2974)=0,"一覧にない費目",IF(O2974&gt;0,"直した",IF(S2974="未分類","未分類","OK")))))))</f>
        <v/>
      </c>
    </row>
    <row r="2975">
      <c r="A2975" s="40" t="n"/>
      <c r="B2975" s="34" t="n"/>
      <c r="C2975" s="35" t="n"/>
      <c r="D2975" s="36" t="n"/>
      <c r="E2975" s="35" t="n"/>
      <c r="F2975" s="35" t="n"/>
      <c r="G2975" s="35" t="n"/>
      <c r="H2975" s="35" t="n"/>
      <c r="I2975" s="40" t="n"/>
      <c r="J2975" s="35" t="n"/>
      <c r="L2975" s="39">
        <f>IF(B2975="","",IFERROR(YEAR(B2975)*0+D2975*0+1,0))</f>
        <v/>
      </c>
      <c r="M2975" s="55">
        <f>IF(L2975&lt;&gt;1,"",IF(O2975&gt;0,IF(INDEX('分け方の表'!$O$4:$O$53,O2975)&lt;&gt;"",DATE(YEAR(INDEX('分け方の表'!$O$4:$O$53,O2975)),MONTH(INDEX('分け方の表'!$O$4:$O$53,O2975)),1),DATE(YEAR(B2975),MONTH(B2975),1)),DATE(YEAR(B2975),MONTH(B2975),1)))</f>
        <v/>
      </c>
      <c r="N2975" s="39">
        <f>IF(L2975&lt;&gt;1,"",IF(J2975="",0,IF(COUNTIFS($J$4:J2975,J2975)&gt;1,1,0)))</f>
        <v/>
      </c>
      <c r="O2975" s="39">
        <f>IF(L2975&lt;&gt;1,"",IF(J2975="",0,IFERROR(MATCH(J2975,'分け方の表'!$M$4:$M$53,0),0)))</f>
        <v/>
      </c>
      <c r="P2975" s="39">
        <f>IF(L2975&lt;&gt;1,"",IF(SUMPRODUCT((COUNTIFS(C2975,"*"&amp;'分け方の表'!$F$4:$F$23&amp;"*")&gt;0)*('分け方の表'!$F$4:$F$23&lt;&gt;"")*'分け方の表'!$I$4:$I$23)=0,99,1+COUNTIFS('分け方の表'!$I$4:$I$23,"&gt;"&amp;SUMPRODUCT((COUNTIFS(C2975,"*"&amp;'分け方の表'!$F$4:$F$23&amp;"*")&gt;0)*('分け方の表'!$F$4:$F$23&lt;&gt;"")*'分け方の表'!$I$4:$I$23))))</f>
        <v/>
      </c>
      <c r="Q2975" s="39">
        <f>IF(L2975&lt;&gt;1,"",IF(P2975&gt;=99,"",INDEX('分け方の表'!$G$4:$G$23,P2975)&amp;""))</f>
        <v/>
      </c>
      <c r="R2975" s="39">
        <f>IF(L2975&lt;&gt;1,"",IF((F2975="収入")*(G2975="給与")*(E2975&lt;&gt;"")*(COUNTIFS('分け方の表'!$J$4:$J$13,E2975)&gt;0),INDEX('分け方の表'!$K$4:$K$13,MATCH(E2975,'分け方の表'!$J$4:$J$13,0))&amp;"",IFERROR(INDEX('分け方の表'!$C$4:$C$103,MATCH(F2975&amp;"|"&amp;G2975,'分け方の表'!$D$4:$D$103,0))&amp;"",IFERROR(INDEX('分け方の表'!$C$4:$C$103,MATCH(F2975&amp;"|（ほか全部）",'分け方の表'!$D$4:$D$103,0))&amp;"","未分類"))))</f>
        <v/>
      </c>
      <c r="S2975" s="39">
        <f>IF(L2975&lt;&gt;1,"",IF(N2975=1,"",IF(IF(O2975&gt;0,INDEX('分け方の表'!$N$4:$N$53,O2975)&amp;"","")&lt;&gt;"",IF(INDEX('分け方の表'!$N$4:$N$53,O2975)="（数えない）","",INDEX('分け方の表'!$N$4:$N$53,O2975)&amp;""),IF(I2975&amp;""="1",IF((Q2975&lt;&gt;"")*(D2975&lt;0)*(IFERROR(INDEX('入力'!$E$30:$E$88,MATCH(Q2975,'入力'!$A$30:$A$88,0)),"")="貯める・増やす"),Q2975,""),IF(A2975&amp;""="0","",IF(Q2975&lt;&gt;"",Q2975,R2975))))))</f>
        <v/>
      </c>
      <c r="T2975" s="56">
        <f>IF(S2975="","",IF(IFERROR(INDEX('入力'!$E$30:$E$88,MATCH(S2975,'入力'!$A$30:$A$88,0)),"")="入るお金",D2975,-D2975))</f>
        <v/>
      </c>
      <c r="U2975" s="39">
        <f>IF(L2975="","",IF(L2975&lt;&gt;1,"見出しなど",IF(N2975=1,"重なり",IF(S2975="",IF(O2975&gt;0,"数えない（直した）",IF(I2975&amp;""="1","振替",IF(A2975&amp;""="0","計算対象外","数えない"))),IF(COUNTIFS('入力'!$A$30:$A$88,S2975)=0,"一覧にない費目",IF(O2975&gt;0,"直した",IF(S2975="未分類","未分類","OK")))))))</f>
        <v/>
      </c>
    </row>
    <row r="2976">
      <c r="A2976" s="40" t="n"/>
      <c r="B2976" s="34" t="n"/>
      <c r="C2976" s="35" t="n"/>
      <c r="D2976" s="36" t="n"/>
      <c r="E2976" s="35" t="n"/>
      <c r="F2976" s="35" t="n"/>
      <c r="G2976" s="35" t="n"/>
      <c r="H2976" s="35" t="n"/>
      <c r="I2976" s="40" t="n"/>
      <c r="J2976" s="35" t="n"/>
      <c r="L2976" s="39">
        <f>IF(B2976="","",IFERROR(YEAR(B2976)*0+D2976*0+1,0))</f>
        <v/>
      </c>
      <c r="M2976" s="55">
        <f>IF(L2976&lt;&gt;1,"",IF(O2976&gt;0,IF(INDEX('分け方の表'!$O$4:$O$53,O2976)&lt;&gt;"",DATE(YEAR(INDEX('分け方の表'!$O$4:$O$53,O2976)),MONTH(INDEX('分け方の表'!$O$4:$O$53,O2976)),1),DATE(YEAR(B2976),MONTH(B2976),1)),DATE(YEAR(B2976),MONTH(B2976),1)))</f>
        <v/>
      </c>
      <c r="N2976" s="39">
        <f>IF(L2976&lt;&gt;1,"",IF(J2976="",0,IF(COUNTIFS($J$4:J2976,J2976)&gt;1,1,0)))</f>
        <v/>
      </c>
      <c r="O2976" s="39">
        <f>IF(L2976&lt;&gt;1,"",IF(J2976="",0,IFERROR(MATCH(J2976,'分け方の表'!$M$4:$M$53,0),0)))</f>
        <v/>
      </c>
      <c r="P2976" s="39">
        <f>IF(L2976&lt;&gt;1,"",IF(SUMPRODUCT((COUNTIFS(C2976,"*"&amp;'分け方の表'!$F$4:$F$23&amp;"*")&gt;0)*('分け方の表'!$F$4:$F$23&lt;&gt;"")*'分け方の表'!$I$4:$I$23)=0,99,1+COUNTIFS('分け方の表'!$I$4:$I$23,"&gt;"&amp;SUMPRODUCT((COUNTIFS(C2976,"*"&amp;'分け方の表'!$F$4:$F$23&amp;"*")&gt;0)*('分け方の表'!$F$4:$F$23&lt;&gt;"")*'分け方の表'!$I$4:$I$23))))</f>
        <v/>
      </c>
      <c r="Q2976" s="39">
        <f>IF(L2976&lt;&gt;1,"",IF(P2976&gt;=99,"",INDEX('分け方の表'!$G$4:$G$23,P2976)&amp;""))</f>
        <v/>
      </c>
      <c r="R2976" s="39">
        <f>IF(L2976&lt;&gt;1,"",IF((F2976="収入")*(G2976="給与")*(E2976&lt;&gt;"")*(COUNTIFS('分け方の表'!$J$4:$J$13,E2976)&gt;0),INDEX('分け方の表'!$K$4:$K$13,MATCH(E2976,'分け方の表'!$J$4:$J$13,0))&amp;"",IFERROR(INDEX('分け方の表'!$C$4:$C$103,MATCH(F2976&amp;"|"&amp;G2976,'分け方の表'!$D$4:$D$103,0))&amp;"",IFERROR(INDEX('分け方の表'!$C$4:$C$103,MATCH(F2976&amp;"|（ほか全部）",'分け方の表'!$D$4:$D$103,0))&amp;"","未分類"))))</f>
        <v/>
      </c>
      <c r="S2976" s="39">
        <f>IF(L2976&lt;&gt;1,"",IF(N2976=1,"",IF(IF(O2976&gt;0,INDEX('分け方の表'!$N$4:$N$53,O2976)&amp;"","")&lt;&gt;"",IF(INDEX('分け方の表'!$N$4:$N$53,O2976)="（数えない）","",INDEX('分け方の表'!$N$4:$N$53,O2976)&amp;""),IF(I2976&amp;""="1",IF((Q2976&lt;&gt;"")*(D2976&lt;0)*(IFERROR(INDEX('入力'!$E$30:$E$88,MATCH(Q2976,'入力'!$A$30:$A$88,0)),"")="貯める・増やす"),Q2976,""),IF(A2976&amp;""="0","",IF(Q2976&lt;&gt;"",Q2976,R2976))))))</f>
        <v/>
      </c>
      <c r="T2976" s="56">
        <f>IF(S2976="","",IF(IFERROR(INDEX('入力'!$E$30:$E$88,MATCH(S2976,'入力'!$A$30:$A$88,0)),"")="入るお金",D2976,-D2976))</f>
        <v/>
      </c>
      <c r="U2976" s="39">
        <f>IF(L2976="","",IF(L2976&lt;&gt;1,"見出しなど",IF(N2976=1,"重なり",IF(S2976="",IF(O2976&gt;0,"数えない（直した）",IF(I2976&amp;""="1","振替",IF(A2976&amp;""="0","計算対象外","数えない"))),IF(COUNTIFS('入力'!$A$30:$A$88,S2976)=0,"一覧にない費目",IF(O2976&gt;0,"直した",IF(S2976="未分類","未分類","OK")))))))</f>
        <v/>
      </c>
    </row>
    <row r="2977">
      <c r="A2977" s="40" t="n"/>
      <c r="B2977" s="34" t="n"/>
      <c r="C2977" s="35" t="n"/>
      <c r="D2977" s="36" t="n"/>
      <c r="E2977" s="35" t="n"/>
      <c r="F2977" s="35" t="n"/>
      <c r="G2977" s="35" t="n"/>
      <c r="H2977" s="35" t="n"/>
      <c r="I2977" s="40" t="n"/>
      <c r="J2977" s="35" t="n"/>
      <c r="L2977" s="39">
        <f>IF(B2977="","",IFERROR(YEAR(B2977)*0+D2977*0+1,0))</f>
        <v/>
      </c>
      <c r="M2977" s="55">
        <f>IF(L2977&lt;&gt;1,"",IF(O2977&gt;0,IF(INDEX('分け方の表'!$O$4:$O$53,O2977)&lt;&gt;"",DATE(YEAR(INDEX('分け方の表'!$O$4:$O$53,O2977)),MONTH(INDEX('分け方の表'!$O$4:$O$53,O2977)),1),DATE(YEAR(B2977),MONTH(B2977),1)),DATE(YEAR(B2977),MONTH(B2977),1)))</f>
        <v/>
      </c>
      <c r="N2977" s="39">
        <f>IF(L2977&lt;&gt;1,"",IF(J2977="",0,IF(COUNTIFS($J$4:J2977,J2977)&gt;1,1,0)))</f>
        <v/>
      </c>
      <c r="O2977" s="39">
        <f>IF(L2977&lt;&gt;1,"",IF(J2977="",0,IFERROR(MATCH(J2977,'分け方の表'!$M$4:$M$53,0),0)))</f>
        <v/>
      </c>
      <c r="P2977" s="39">
        <f>IF(L2977&lt;&gt;1,"",IF(SUMPRODUCT((COUNTIFS(C2977,"*"&amp;'分け方の表'!$F$4:$F$23&amp;"*")&gt;0)*('分け方の表'!$F$4:$F$23&lt;&gt;"")*'分け方の表'!$I$4:$I$23)=0,99,1+COUNTIFS('分け方の表'!$I$4:$I$23,"&gt;"&amp;SUMPRODUCT((COUNTIFS(C2977,"*"&amp;'分け方の表'!$F$4:$F$23&amp;"*")&gt;0)*('分け方の表'!$F$4:$F$23&lt;&gt;"")*'分け方の表'!$I$4:$I$23))))</f>
        <v/>
      </c>
      <c r="Q2977" s="39">
        <f>IF(L2977&lt;&gt;1,"",IF(P2977&gt;=99,"",INDEX('分け方の表'!$G$4:$G$23,P2977)&amp;""))</f>
        <v/>
      </c>
      <c r="R2977" s="39">
        <f>IF(L2977&lt;&gt;1,"",IF((F2977="収入")*(G2977="給与")*(E2977&lt;&gt;"")*(COUNTIFS('分け方の表'!$J$4:$J$13,E2977)&gt;0),INDEX('分け方の表'!$K$4:$K$13,MATCH(E2977,'分け方の表'!$J$4:$J$13,0))&amp;"",IFERROR(INDEX('分け方の表'!$C$4:$C$103,MATCH(F2977&amp;"|"&amp;G2977,'分け方の表'!$D$4:$D$103,0))&amp;"",IFERROR(INDEX('分け方の表'!$C$4:$C$103,MATCH(F2977&amp;"|（ほか全部）",'分け方の表'!$D$4:$D$103,0))&amp;"","未分類"))))</f>
        <v/>
      </c>
      <c r="S2977" s="39">
        <f>IF(L2977&lt;&gt;1,"",IF(N2977=1,"",IF(IF(O2977&gt;0,INDEX('分け方の表'!$N$4:$N$53,O2977)&amp;"","")&lt;&gt;"",IF(INDEX('分け方の表'!$N$4:$N$53,O2977)="（数えない）","",INDEX('分け方の表'!$N$4:$N$53,O2977)&amp;""),IF(I2977&amp;""="1",IF((Q2977&lt;&gt;"")*(D2977&lt;0)*(IFERROR(INDEX('入力'!$E$30:$E$88,MATCH(Q2977,'入力'!$A$30:$A$88,0)),"")="貯める・増やす"),Q2977,""),IF(A2977&amp;""="0","",IF(Q2977&lt;&gt;"",Q2977,R2977))))))</f>
        <v/>
      </c>
      <c r="T2977" s="56">
        <f>IF(S2977="","",IF(IFERROR(INDEX('入力'!$E$30:$E$88,MATCH(S2977,'入力'!$A$30:$A$88,0)),"")="入るお金",D2977,-D2977))</f>
        <v/>
      </c>
      <c r="U2977" s="39">
        <f>IF(L2977="","",IF(L2977&lt;&gt;1,"見出しなど",IF(N2977=1,"重なり",IF(S2977="",IF(O2977&gt;0,"数えない（直した）",IF(I2977&amp;""="1","振替",IF(A2977&amp;""="0","計算対象外","数えない"))),IF(COUNTIFS('入力'!$A$30:$A$88,S2977)=0,"一覧にない費目",IF(O2977&gt;0,"直した",IF(S2977="未分類","未分類","OK")))))))</f>
        <v/>
      </c>
    </row>
    <row r="2978">
      <c r="A2978" s="40" t="n"/>
      <c r="B2978" s="34" t="n"/>
      <c r="C2978" s="35" t="n"/>
      <c r="D2978" s="36" t="n"/>
      <c r="E2978" s="35" t="n"/>
      <c r="F2978" s="35" t="n"/>
      <c r="G2978" s="35" t="n"/>
      <c r="H2978" s="35" t="n"/>
      <c r="I2978" s="40" t="n"/>
      <c r="J2978" s="35" t="n"/>
      <c r="L2978" s="39">
        <f>IF(B2978="","",IFERROR(YEAR(B2978)*0+D2978*0+1,0))</f>
        <v/>
      </c>
      <c r="M2978" s="55">
        <f>IF(L2978&lt;&gt;1,"",IF(O2978&gt;0,IF(INDEX('分け方の表'!$O$4:$O$53,O2978)&lt;&gt;"",DATE(YEAR(INDEX('分け方の表'!$O$4:$O$53,O2978)),MONTH(INDEX('分け方の表'!$O$4:$O$53,O2978)),1),DATE(YEAR(B2978),MONTH(B2978),1)),DATE(YEAR(B2978),MONTH(B2978),1)))</f>
        <v/>
      </c>
      <c r="N2978" s="39">
        <f>IF(L2978&lt;&gt;1,"",IF(J2978="",0,IF(COUNTIFS($J$4:J2978,J2978)&gt;1,1,0)))</f>
        <v/>
      </c>
      <c r="O2978" s="39">
        <f>IF(L2978&lt;&gt;1,"",IF(J2978="",0,IFERROR(MATCH(J2978,'分け方の表'!$M$4:$M$53,0),0)))</f>
        <v/>
      </c>
      <c r="P2978" s="39">
        <f>IF(L2978&lt;&gt;1,"",IF(SUMPRODUCT((COUNTIFS(C2978,"*"&amp;'分け方の表'!$F$4:$F$23&amp;"*")&gt;0)*('分け方の表'!$F$4:$F$23&lt;&gt;"")*'分け方の表'!$I$4:$I$23)=0,99,1+COUNTIFS('分け方の表'!$I$4:$I$23,"&gt;"&amp;SUMPRODUCT((COUNTIFS(C2978,"*"&amp;'分け方の表'!$F$4:$F$23&amp;"*")&gt;0)*('分け方の表'!$F$4:$F$23&lt;&gt;"")*'分け方の表'!$I$4:$I$23))))</f>
        <v/>
      </c>
      <c r="Q2978" s="39">
        <f>IF(L2978&lt;&gt;1,"",IF(P2978&gt;=99,"",INDEX('分け方の表'!$G$4:$G$23,P2978)&amp;""))</f>
        <v/>
      </c>
      <c r="R2978" s="39">
        <f>IF(L2978&lt;&gt;1,"",IF((F2978="収入")*(G2978="給与")*(E2978&lt;&gt;"")*(COUNTIFS('分け方の表'!$J$4:$J$13,E2978)&gt;0),INDEX('分け方の表'!$K$4:$K$13,MATCH(E2978,'分け方の表'!$J$4:$J$13,0))&amp;"",IFERROR(INDEX('分け方の表'!$C$4:$C$103,MATCH(F2978&amp;"|"&amp;G2978,'分け方の表'!$D$4:$D$103,0))&amp;"",IFERROR(INDEX('分け方の表'!$C$4:$C$103,MATCH(F2978&amp;"|（ほか全部）",'分け方の表'!$D$4:$D$103,0))&amp;"","未分類"))))</f>
        <v/>
      </c>
      <c r="S2978" s="39">
        <f>IF(L2978&lt;&gt;1,"",IF(N2978=1,"",IF(IF(O2978&gt;0,INDEX('分け方の表'!$N$4:$N$53,O2978)&amp;"","")&lt;&gt;"",IF(INDEX('分け方の表'!$N$4:$N$53,O2978)="（数えない）","",INDEX('分け方の表'!$N$4:$N$53,O2978)&amp;""),IF(I2978&amp;""="1",IF((Q2978&lt;&gt;"")*(D2978&lt;0)*(IFERROR(INDEX('入力'!$E$30:$E$88,MATCH(Q2978,'入力'!$A$30:$A$88,0)),"")="貯める・増やす"),Q2978,""),IF(A2978&amp;""="0","",IF(Q2978&lt;&gt;"",Q2978,R2978))))))</f>
        <v/>
      </c>
      <c r="T2978" s="56">
        <f>IF(S2978="","",IF(IFERROR(INDEX('入力'!$E$30:$E$88,MATCH(S2978,'入力'!$A$30:$A$88,0)),"")="入るお金",D2978,-D2978))</f>
        <v/>
      </c>
      <c r="U2978" s="39">
        <f>IF(L2978="","",IF(L2978&lt;&gt;1,"見出しなど",IF(N2978=1,"重なり",IF(S2978="",IF(O2978&gt;0,"数えない（直した）",IF(I2978&amp;""="1","振替",IF(A2978&amp;""="0","計算対象外","数えない"))),IF(COUNTIFS('入力'!$A$30:$A$88,S2978)=0,"一覧にない費目",IF(O2978&gt;0,"直した",IF(S2978="未分類","未分類","OK")))))))</f>
        <v/>
      </c>
    </row>
    <row r="2979">
      <c r="A2979" s="40" t="n"/>
      <c r="B2979" s="34" t="n"/>
      <c r="C2979" s="35" t="n"/>
      <c r="D2979" s="36" t="n"/>
      <c r="E2979" s="35" t="n"/>
      <c r="F2979" s="35" t="n"/>
      <c r="G2979" s="35" t="n"/>
      <c r="H2979" s="35" t="n"/>
      <c r="I2979" s="40" t="n"/>
      <c r="J2979" s="35" t="n"/>
      <c r="L2979" s="39">
        <f>IF(B2979="","",IFERROR(YEAR(B2979)*0+D2979*0+1,0))</f>
        <v/>
      </c>
      <c r="M2979" s="55">
        <f>IF(L2979&lt;&gt;1,"",IF(O2979&gt;0,IF(INDEX('分け方の表'!$O$4:$O$53,O2979)&lt;&gt;"",DATE(YEAR(INDEX('分け方の表'!$O$4:$O$53,O2979)),MONTH(INDEX('分け方の表'!$O$4:$O$53,O2979)),1),DATE(YEAR(B2979),MONTH(B2979),1)),DATE(YEAR(B2979),MONTH(B2979),1)))</f>
        <v/>
      </c>
      <c r="N2979" s="39">
        <f>IF(L2979&lt;&gt;1,"",IF(J2979="",0,IF(COUNTIFS($J$4:J2979,J2979)&gt;1,1,0)))</f>
        <v/>
      </c>
      <c r="O2979" s="39">
        <f>IF(L2979&lt;&gt;1,"",IF(J2979="",0,IFERROR(MATCH(J2979,'分け方の表'!$M$4:$M$53,0),0)))</f>
        <v/>
      </c>
      <c r="P2979" s="39">
        <f>IF(L2979&lt;&gt;1,"",IF(SUMPRODUCT((COUNTIFS(C2979,"*"&amp;'分け方の表'!$F$4:$F$23&amp;"*")&gt;0)*('分け方の表'!$F$4:$F$23&lt;&gt;"")*'分け方の表'!$I$4:$I$23)=0,99,1+COUNTIFS('分け方の表'!$I$4:$I$23,"&gt;"&amp;SUMPRODUCT((COUNTIFS(C2979,"*"&amp;'分け方の表'!$F$4:$F$23&amp;"*")&gt;0)*('分け方の表'!$F$4:$F$23&lt;&gt;"")*'分け方の表'!$I$4:$I$23))))</f>
        <v/>
      </c>
      <c r="Q2979" s="39">
        <f>IF(L2979&lt;&gt;1,"",IF(P2979&gt;=99,"",INDEX('分け方の表'!$G$4:$G$23,P2979)&amp;""))</f>
        <v/>
      </c>
      <c r="R2979" s="39">
        <f>IF(L2979&lt;&gt;1,"",IF((F2979="収入")*(G2979="給与")*(E2979&lt;&gt;"")*(COUNTIFS('分け方の表'!$J$4:$J$13,E2979)&gt;0),INDEX('分け方の表'!$K$4:$K$13,MATCH(E2979,'分け方の表'!$J$4:$J$13,0))&amp;"",IFERROR(INDEX('分け方の表'!$C$4:$C$103,MATCH(F2979&amp;"|"&amp;G2979,'分け方の表'!$D$4:$D$103,0))&amp;"",IFERROR(INDEX('分け方の表'!$C$4:$C$103,MATCH(F2979&amp;"|（ほか全部）",'分け方の表'!$D$4:$D$103,0))&amp;"","未分類"))))</f>
        <v/>
      </c>
      <c r="S2979" s="39">
        <f>IF(L2979&lt;&gt;1,"",IF(N2979=1,"",IF(IF(O2979&gt;0,INDEX('分け方の表'!$N$4:$N$53,O2979)&amp;"","")&lt;&gt;"",IF(INDEX('分け方の表'!$N$4:$N$53,O2979)="（数えない）","",INDEX('分け方の表'!$N$4:$N$53,O2979)&amp;""),IF(I2979&amp;""="1",IF((Q2979&lt;&gt;"")*(D2979&lt;0)*(IFERROR(INDEX('入力'!$E$30:$E$88,MATCH(Q2979,'入力'!$A$30:$A$88,0)),"")="貯める・増やす"),Q2979,""),IF(A2979&amp;""="0","",IF(Q2979&lt;&gt;"",Q2979,R2979))))))</f>
        <v/>
      </c>
      <c r="T2979" s="56">
        <f>IF(S2979="","",IF(IFERROR(INDEX('入力'!$E$30:$E$88,MATCH(S2979,'入力'!$A$30:$A$88,0)),"")="入るお金",D2979,-D2979))</f>
        <v/>
      </c>
      <c r="U2979" s="39">
        <f>IF(L2979="","",IF(L2979&lt;&gt;1,"見出しなど",IF(N2979=1,"重なり",IF(S2979="",IF(O2979&gt;0,"数えない（直した）",IF(I2979&amp;""="1","振替",IF(A2979&amp;""="0","計算対象外","数えない"))),IF(COUNTIFS('入力'!$A$30:$A$88,S2979)=0,"一覧にない費目",IF(O2979&gt;0,"直した",IF(S2979="未分類","未分類","OK")))))))</f>
        <v/>
      </c>
    </row>
    <row r="2980">
      <c r="A2980" s="40" t="n"/>
      <c r="B2980" s="34" t="n"/>
      <c r="C2980" s="35" t="n"/>
      <c r="D2980" s="36" t="n"/>
      <c r="E2980" s="35" t="n"/>
      <c r="F2980" s="35" t="n"/>
      <c r="G2980" s="35" t="n"/>
      <c r="H2980" s="35" t="n"/>
      <c r="I2980" s="40" t="n"/>
      <c r="J2980" s="35" t="n"/>
      <c r="L2980" s="39">
        <f>IF(B2980="","",IFERROR(YEAR(B2980)*0+D2980*0+1,0))</f>
        <v/>
      </c>
      <c r="M2980" s="55">
        <f>IF(L2980&lt;&gt;1,"",IF(O2980&gt;0,IF(INDEX('分け方の表'!$O$4:$O$53,O2980)&lt;&gt;"",DATE(YEAR(INDEX('分け方の表'!$O$4:$O$53,O2980)),MONTH(INDEX('分け方の表'!$O$4:$O$53,O2980)),1),DATE(YEAR(B2980),MONTH(B2980),1)),DATE(YEAR(B2980),MONTH(B2980),1)))</f>
        <v/>
      </c>
      <c r="N2980" s="39">
        <f>IF(L2980&lt;&gt;1,"",IF(J2980="",0,IF(COUNTIFS($J$4:J2980,J2980)&gt;1,1,0)))</f>
        <v/>
      </c>
      <c r="O2980" s="39">
        <f>IF(L2980&lt;&gt;1,"",IF(J2980="",0,IFERROR(MATCH(J2980,'分け方の表'!$M$4:$M$53,0),0)))</f>
        <v/>
      </c>
      <c r="P2980" s="39">
        <f>IF(L2980&lt;&gt;1,"",IF(SUMPRODUCT((COUNTIFS(C2980,"*"&amp;'分け方の表'!$F$4:$F$23&amp;"*")&gt;0)*('分け方の表'!$F$4:$F$23&lt;&gt;"")*'分け方の表'!$I$4:$I$23)=0,99,1+COUNTIFS('分け方の表'!$I$4:$I$23,"&gt;"&amp;SUMPRODUCT((COUNTIFS(C2980,"*"&amp;'分け方の表'!$F$4:$F$23&amp;"*")&gt;0)*('分け方の表'!$F$4:$F$23&lt;&gt;"")*'分け方の表'!$I$4:$I$23))))</f>
        <v/>
      </c>
      <c r="Q2980" s="39">
        <f>IF(L2980&lt;&gt;1,"",IF(P2980&gt;=99,"",INDEX('分け方の表'!$G$4:$G$23,P2980)&amp;""))</f>
        <v/>
      </c>
      <c r="R2980" s="39">
        <f>IF(L2980&lt;&gt;1,"",IF((F2980="収入")*(G2980="給与")*(E2980&lt;&gt;"")*(COUNTIFS('分け方の表'!$J$4:$J$13,E2980)&gt;0),INDEX('分け方の表'!$K$4:$K$13,MATCH(E2980,'分け方の表'!$J$4:$J$13,0))&amp;"",IFERROR(INDEX('分け方の表'!$C$4:$C$103,MATCH(F2980&amp;"|"&amp;G2980,'分け方の表'!$D$4:$D$103,0))&amp;"",IFERROR(INDEX('分け方の表'!$C$4:$C$103,MATCH(F2980&amp;"|（ほか全部）",'分け方の表'!$D$4:$D$103,0))&amp;"","未分類"))))</f>
        <v/>
      </c>
      <c r="S2980" s="39">
        <f>IF(L2980&lt;&gt;1,"",IF(N2980=1,"",IF(IF(O2980&gt;0,INDEX('分け方の表'!$N$4:$N$53,O2980)&amp;"","")&lt;&gt;"",IF(INDEX('分け方の表'!$N$4:$N$53,O2980)="（数えない）","",INDEX('分け方の表'!$N$4:$N$53,O2980)&amp;""),IF(I2980&amp;""="1",IF((Q2980&lt;&gt;"")*(D2980&lt;0)*(IFERROR(INDEX('入力'!$E$30:$E$88,MATCH(Q2980,'入力'!$A$30:$A$88,0)),"")="貯める・増やす"),Q2980,""),IF(A2980&amp;""="0","",IF(Q2980&lt;&gt;"",Q2980,R2980))))))</f>
        <v/>
      </c>
      <c r="T2980" s="56">
        <f>IF(S2980="","",IF(IFERROR(INDEX('入力'!$E$30:$E$88,MATCH(S2980,'入力'!$A$30:$A$88,0)),"")="入るお金",D2980,-D2980))</f>
        <v/>
      </c>
      <c r="U2980" s="39">
        <f>IF(L2980="","",IF(L2980&lt;&gt;1,"見出しなど",IF(N2980=1,"重なり",IF(S2980="",IF(O2980&gt;0,"数えない（直した）",IF(I2980&amp;""="1","振替",IF(A2980&amp;""="0","計算対象外","数えない"))),IF(COUNTIFS('入力'!$A$30:$A$88,S2980)=0,"一覧にない費目",IF(O2980&gt;0,"直した",IF(S2980="未分類","未分類","OK")))))))</f>
        <v/>
      </c>
    </row>
    <row r="2981">
      <c r="A2981" s="40" t="n"/>
      <c r="B2981" s="34" t="n"/>
      <c r="C2981" s="35" t="n"/>
      <c r="D2981" s="36" t="n"/>
      <c r="E2981" s="35" t="n"/>
      <c r="F2981" s="35" t="n"/>
      <c r="G2981" s="35" t="n"/>
      <c r="H2981" s="35" t="n"/>
      <c r="I2981" s="40" t="n"/>
      <c r="J2981" s="35" t="n"/>
      <c r="L2981" s="39">
        <f>IF(B2981="","",IFERROR(YEAR(B2981)*0+D2981*0+1,0))</f>
        <v/>
      </c>
      <c r="M2981" s="55">
        <f>IF(L2981&lt;&gt;1,"",IF(O2981&gt;0,IF(INDEX('分け方の表'!$O$4:$O$53,O2981)&lt;&gt;"",DATE(YEAR(INDEX('分け方の表'!$O$4:$O$53,O2981)),MONTH(INDEX('分け方の表'!$O$4:$O$53,O2981)),1),DATE(YEAR(B2981),MONTH(B2981),1)),DATE(YEAR(B2981),MONTH(B2981),1)))</f>
        <v/>
      </c>
      <c r="N2981" s="39">
        <f>IF(L2981&lt;&gt;1,"",IF(J2981="",0,IF(COUNTIFS($J$4:J2981,J2981)&gt;1,1,0)))</f>
        <v/>
      </c>
      <c r="O2981" s="39">
        <f>IF(L2981&lt;&gt;1,"",IF(J2981="",0,IFERROR(MATCH(J2981,'分け方の表'!$M$4:$M$53,0),0)))</f>
        <v/>
      </c>
      <c r="P2981" s="39">
        <f>IF(L2981&lt;&gt;1,"",IF(SUMPRODUCT((COUNTIFS(C2981,"*"&amp;'分け方の表'!$F$4:$F$23&amp;"*")&gt;0)*('分け方の表'!$F$4:$F$23&lt;&gt;"")*'分け方の表'!$I$4:$I$23)=0,99,1+COUNTIFS('分け方の表'!$I$4:$I$23,"&gt;"&amp;SUMPRODUCT((COUNTIFS(C2981,"*"&amp;'分け方の表'!$F$4:$F$23&amp;"*")&gt;0)*('分け方の表'!$F$4:$F$23&lt;&gt;"")*'分け方の表'!$I$4:$I$23))))</f>
        <v/>
      </c>
      <c r="Q2981" s="39">
        <f>IF(L2981&lt;&gt;1,"",IF(P2981&gt;=99,"",INDEX('分け方の表'!$G$4:$G$23,P2981)&amp;""))</f>
        <v/>
      </c>
      <c r="R2981" s="39">
        <f>IF(L2981&lt;&gt;1,"",IF((F2981="収入")*(G2981="給与")*(E2981&lt;&gt;"")*(COUNTIFS('分け方の表'!$J$4:$J$13,E2981)&gt;0),INDEX('分け方の表'!$K$4:$K$13,MATCH(E2981,'分け方の表'!$J$4:$J$13,0))&amp;"",IFERROR(INDEX('分け方の表'!$C$4:$C$103,MATCH(F2981&amp;"|"&amp;G2981,'分け方の表'!$D$4:$D$103,0))&amp;"",IFERROR(INDEX('分け方の表'!$C$4:$C$103,MATCH(F2981&amp;"|（ほか全部）",'分け方の表'!$D$4:$D$103,0))&amp;"","未分類"))))</f>
        <v/>
      </c>
      <c r="S2981" s="39">
        <f>IF(L2981&lt;&gt;1,"",IF(N2981=1,"",IF(IF(O2981&gt;0,INDEX('分け方の表'!$N$4:$N$53,O2981)&amp;"","")&lt;&gt;"",IF(INDEX('分け方の表'!$N$4:$N$53,O2981)="（数えない）","",INDEX('分け方の表'!$N$4:$N$53,O2981)&amp;""),IF(I2981&amp;""="1",IF((Q2981&lt;&gt;"")*(D2981&lt;0)*(IFERROR(INDEX('入力'!$E$30:$E$88,MATCH(Q2981,'入力'!$A$30:$A$88,0)),"")="貯める・増やす"),Q2981,""),IF(A2981&amp;""="0","",IF(Q2981&lt;&gt;"",Q2981,R2981))))))</f>
        <v/>
      </c>
      <c r="T2981" s="56">
        <f>IF(S2981="","",IF(IFERROR(INDEX('入力'!$E$30:$E$88,MATCH(S2981,'入力'!$A$30:$A$88,0)),"")="入るお金",D2981,-D2981))</f>
        <v/>
      </c>
      <c r="U2981" s="39">
        <f>IF(L2981="","",IF(L2981&lt;&gt;1,"見出しなど",IF(N2981=1,"重なり",IF(S2981="",IF(O2981&gt;0,"数えない（直した）",IF(I2981&amp;""="1","振替",IF(A2981&amp;""="0","計算対象外","数えない"))),IF(COUNTIFS('入力'!$A$30:$A$88,S2981)=0,"一覧にない費目",IF(O2981&gt;0,"直した",IF(S2981="未分類","未分類","OK")))))))</f>
        <v/>
      </c>
    </row>
    <row r="2982">
      <c r="A2982" s="40" t="n"/>
      <c r="B2982" s="34" t="n"/>
      <c r="C2982" s="35" t="n"/>
      <c r="D2982" s="36" t="n"/>
      <c r="E2982" s="35" t="n"/>
      <c r="F2982" s="35" t="n"/>
      <c r="G2982" s="35" t="n"/>
      <c r="H2982" s="35" t="n"/>
      <c r="I2982" s="40" t="n"/>
      <c r="J2982" s="35" t="n"/>
      <c r="L2982" s="39">
        <f>IF(B2982="","",IFERROR(YEAR(B2982)*0+D2982*0+1,0))</f>
        <v/>
      </c>
      <c r="M2982" s="55">
        <f>IF(L2982&lt;&gt;1,"",IF(O2982&gt;0,IF(INDEX('分け方の表'!$O$4:$O$53,O2982)&lt;&gt;"",DATE(YEAR(INDEX('分け方の表'!$O$4:$O$53,O2982)),MONTH(INDEX('分け方の表'!$O$4:$O$53,O2982)),1),DATE(YEAR(B2982),MONTH(B2982),1)),DATE(YEAR(B2982),MONTH(B2982),1)))</f>
        <v/>
      </c>
      <c r="N2982" s="39">
        <f>IF(L2982&lt;&gt;1,"",IF(J2982="",0,IF(COUNTIFS($J$4:J2982,J2982)&gt;1,1,0)))</f>
        <v/>
      </c>
      <c r="O2982" s="39">
        <f>IF(L2982&lt;&gt;1,"",IF(J2982="",0,IFERROR(MATCH(J2982,'分け方の表'!$M$4:$M$53,0),0)))</f>
        <v/>
      </c>
      <c r="P2982" s="39">
        <f>IF(L2982&lt;&gt;1,"",IF(SUMPRODUCT((COUNTIFS(C2982,"*"&amp;'分け方の表'!$F$4:$F$23&amp;"*")&gt;0)*('分け方の表'!$F$4:$F$23&lt;&gt;"")*'分け方の表'!$I$4:$I$23)=0,99,1+COUNTIFS('分け方の表'!$I$4:$I$23,"&gt;"&amp;SUMPRODUCT((COUNTIFS(C2982,"*"&amp;'分け方の表'!$F$4:$F$23&amp;"*")&gt;0)*('分け方の表'!$F$4:$F$23&lt;&gt;"")*'分け方の表'!$I$4:$I$23))))</f>
        <v/>
      </c>
      <c r="Q2982" s="39">
        <f>IF(L2982&lt;&gt;1,"",IF(P2982&gt;=99,"",INDEX('分け方の表'!$G$4:$G$23,P2982)&amp;""))</f>
        <v/>
      </c>
      <c r="R2982" s="39">
        <f>IF(L2982&lt;&gt;1,"",IF((F2982="収入")*(G2982="給与")*(E2982&lt;&gt;"")*(COUNTIFS('分け方の表'!$J$4:$J$13,E2982)&gt;0),INDEX('分け方の表'!$K$4:$K$13,MATCH(E2982,'分け方の表'!$J$4:$J$13,0))&amp;"",IFERROR(INDEX('分け方の表'!$C$4:$C$103,MATCH(F2982&amp;"|"&amp;G2982,'分け方の表'!$D$4:$D$103,0))&amp;"",IFERROR(INDEX('分け方の表'!$C$4:$C$103,MATCH(F2982&amp;"|（ほか全部）",'分け方の表'!$D$4:$D$103,0))&amp;"","未分類"))))</f>
        <v/>
      </c>
      <c r="S2982" s="39">
        <f>IF(L2982&lt;&gt;1,"",IF(N2982=1,"",IF(IF(O2982&gt;0,INDEX('分け方の表'!$N$4:$N$53,O2982)&amp;"","")&lt;&gt;"",IF(INDEX('分け方の表'!$N$4:$N$53,O2982)="（数えない）","",INDEX('分け方の表'!$N$4:$N$53,O2982)&amp;""),IF(I2982&amp;""="1",IF((Q2982&lt;&gt;"")*(D2982&lt;0)*(IFERROR(INDEX('入力'!$E$30:$E$88,MATCH(Q2982,'入力'!$A$30:$A$88,0)),"")="貯める・増やす"),Q2982,""),IF(A2982&amp;""="0","",IF(Q2982&lt;&gt;"",Q2982,R2982))))))</f>
        <v/>
      </c>
      <c r="T2982" s="56">
        <f>IF(S2982="","",IF(IFERROR(INDEX('入力'!$E$30:$E$88,MATCH(S2982,'入力'!$A$30:$A$88,0)),"")="入るお金",D2982,-D2982))</f>
        <v/>
      </c>
      <c r="U2982" s="39">
        <f>IF(L2982="","",IF(L2982&lt;&gt;1,"見出しなど",IF(N2982=1,"重なり",IF(S2982="",IF(O2982&gt;0,"数えない（直した）",IF(I2982&amp;""="1","振替",IF(A2982&amp;""="0","計算対象外","数えない"))),IF(COUNTIFS('入力'!$A$30:$A$88,S2982)=0,"一覧にない費目",IF(O2982&gt;0,"直した",IF(S2982="未分類","未分類","OK")))))))</f>
        <v/>
      </c>
    </row>
    <row r="2983">
      <c r="A2983" s="40" t="n"/>
      <c r="B2983" s="34" t="n"/>
      <c r="C2983" s="35" t="n"/>
      <c r="D2983" s="36" t="n"/>
      <c r="E2983" s="35" t="n"/>
      <c r="F2983" s="35" t="n"/>
      <c r="G2983" s="35" t="n"/>
      <c r="H2983" s="35" t="n"/>
      <c r="I2983" s="40" t="n"/>
      <c r="J2983" s="35" t="n"/>
      <c r="L2983" s="39">
        <f>IF(B2983="","",IFERROR(YEAR(B2983)*0+D2983*0+1,0))</f>
        <v/>
      </c>
      <c r="M2983" s="55">
        <f>IF(L2983&lt;&gt;1,"",IF(O2983&gt;0,IF(INDEX('分け方の表'!$O$4:$O$53,O2983)&lt;&gt;"",DATE(YEAR(INDEX('分け方の表'!$O$4:$O$53,O2983)),MONTH(INDEX('分け方の表'!$O$4:$O$53,O2983)),1),DATE(YEAR(B2983),MONTH(B2983),1)),DATE(YEAR(B2983),MONTH(B2983),1)))</f>
        <v/>
      </c>
      <c r="N2983" s="39">
        <f>IF(L2983&lt;&gt;1,"",IF(J2983="",0,IF(COUNTIFS($J$4:J2983,J2983)&gt;1,1,0)))</f>
        <v/>
      </c>
      <c r="O2983" s="39">
        <f>IF(L2983&lt;&gt;1,"",IF(J2983="",0,IFERROR(MATCH(J2983,'分け方の表'!$M$4:$M$53,0),0)))</f>
        <v/>
      </c>
      <c r="P2983" s="39">
        <f>IF(L2983&lt;&gt;1,"",IF(SUMPRODUCT((COUNTIFS(C2983,"*"&amp;'分け方の表'!$F$4:$F$23&amp;"*")&gt;0)*('分け方の表'!$F$4:$F$23&lt;&gt;"")*'分け方の表'!$I$4:$I$23)=0,99,1+COUNTIFS('分け方の表'!$I$4:$I$23,"&gt;"&amp;SUMPRODUCT((COUNTIFS(C2983,"*"&amp;'分け方の表'!$F$4:$F$23&amp;"*")&gt;0)*('分け方の表'!$F$4:$F$23&lt;&gt;"")*'分け方の表'!$I$4:$I$23))))</f>
        <v/>
      </c>
      <c r="Q2983" s="39">
        <f>IF(L2983&lt;&gt;1,"",IF(P2983&gt;=99,"",INDEX('分け方の表'!$G$4:$G$23,P2983)&amp;""))</f>
        <v/>
      </c>
      <c r="R2983" s="39">
        <f>IF(L2983&lt;&gt;1,"",IF((F2983="収入")*(G2983="給与")*(E2983&lt;&gt;"")*(COUNTIFS('分け方の表'!$J$4:$J$13,E2983)&gt;0),INDEX('分け方の表'!$K$4:$K$13,MATCH(E2983,'分け方の表'!$J$4:$J$13,0))&amp;"",IFERROR(INDEX('分け方の表'!$C$4:$C$103,MATCH(F2983&amp;"|"&amp;G2983,'分け方の表'!$D$4:$D$103,0))&amp;"",IFERROR(INDEX('分け方の表'!$C$4:$C$103,MATCH(F2983&amp;"|（ほか全部）",'分け方の表'!$D$4:$D$103,0))&amp;"","未分類"))))</f>
        <v/>
      </c>
      <c r="S2983" s="39">
        <f>IF(L2983&lt;&gt;1,"",IF(N2983=1,"",IF(IF(O2983&gt;0,INDEX('分け方の表'!$N$4:$N$53,O2983)&amp;"","")&lt;&gt;"",IF(INDEX('分け方の表'!$N$4:$N$53,O2983)="（数えない）","",INDEX('分け方の表'!$N$4:$N$53,O2983)&amp;""),IF(I2983&amp;""="1",IF((Q2983&lt;&gt;"")*(D2983&lt;0)*(IFERROR(INDEX('入力'!$E$30:$E$88,MATCH(Q2983,'入力'!$A$30:$A$88,0)),"")="貯める・増やす"),Q2983,""),IF(A2983&amp;""="0","",IF(Q2983&lt;&gt;"",Q2983,R2983))))))</f>
        <v/>
      </c>
      <c r="T2983" s="56">
        <f>IF(S2983="","",IF(IFERROR(INDEX('入力'!$E$30:$E$88,MATCH(S2983,'入力'!$A$30:$A$88,0)),"")="入るお金",D2983,-D2983))</f>
        <v/>
      </c>
      <c r="U2983" s="39">
        <f>IF(L2983="","",IF(L2983&lt;&gt;1,"見出しなど",IF(N2983=1,"重なり",IF(S2983="",IF(O2983&gt;0,"数えない（直した）",IF(I2983&amp;""="1","振替",IF(A2983&amp;""="0","計算対象外","数えない"))),IF(COUNTIFS('入力'!$A$30:$A$88,S2983)=0,"一覧にない費目",IF(O2983&gt;0,"直した",IF(S2983="未分類","未分類","OK")))))))</f>
        <v/>
      </c>
    </row>
    <row r="2984">
      <c r="A2984" s="40" t="n"/>
      <c r="B2984" s="34" t="n"/>
      <c r="C2984" s="35" t="n"/>
      <c r="D2984" s="36" t="n"/>
      <c r="E2984" s="35" t="n"/>
      <c r="F2984" s="35" t="n"/>
      <c r="G2984" s="35" t="n"/>
      <c r="H2984" s="35" t="n"/>
      <c r="I2984" s="40" t="n"/>
      <c r="J2984" s="35" t="n"/>
      <c r="L2984" s="39">
        <f>IF(B2984="","",IFERROR(YEAR(B2984)*0+D2984*0+1,0))</f>
        <v/>
      </c>
      <c r="M2984" s="55">
        <f>IF(L2984&lt;&gt;1,"",IF(O2984&gt;0,IF(INDEX('分け方の表'!$O$4:$O$53,O2984)&lt;&gt;"",DATE(YEAR(INDEX('分け方の表'!$O$4:$O$53,O2984)),MONTH(INDEX('分け方の表'!$O$4:$O$53,O2984)),1),DATE(YEAR(B2984),MONTH(B2984),1)),DATE(YEAR(B2984),MONTH(B2984),1)))</f>
        <v/>
      </c>
      <c r="N2984" s="39">
        <f>IF(L2984&lt;&gt;1,"",IF(J2984="",0,IF(COUNTIFS($J$4:J2984,J2984)&gt;1,1,0)))</f>
        <v/>
      </c>
      <c r="O2984" s="39">
        <f>IF(L2984&lt;&gt;1,"",IF(J2984="",0,IFERROR(MATCH(J2984,'分け方の表'!$M$4:$M$53,0),0)))</f>
        <v/>
      </c>
      <c r="P2984" s="39">
        <f>IF(L2984&lt;&gt;1,"",IF(SUMPRODUCT((COUNTIFS(C2984,"*"&amp;'分け方の表'!$F$4:$F$23&amp;"*")&gt;0)*('分け方の表'!$F$4:$F$23&lt;&gt;"")*'分け方の表'!$I$4:$I$23)=0,99,1+COUNTIFS('分け方の表'!$I$4:$I$23,"&gt;"&amp;SUMPRODUCT((COUNTIFS(C2984,"*"&amp;'分け方の表'!$F$4:$F$23&amp;"*")&gt;0)*('分け方の表'!$F$4:$F$23&lt;&gt;"")*'分け方の表'!$I$4:$I$23))))</f>
        <v/>
      </c>
      <c r="Q2984" s="39">
        <f>IF(L2984&lt;&gt;1,"",IF(P2984&gt;=99,"",INDEX('分け方の表'!$G$4:$G$23,P2984)&amp;""))</f>
        <v/>
      </c>
      <c r="R2984" s="39">
        <f>IF(L2984&lt;&gt;1,"",IF((F2984="収入")*(G2984="給与")*(E2984&lt;&gt;"")*(COUNTIFS('分け方の表'!$J$4:$J$13,E2984)&gt;0),INDEX('分け方の表'!$K$4:$K$13,MATCH(E2984,'分け方の表'!$J$4:$J$13,0))&amp;"",IFERROR(INDEX('分け方の表'!$C$4:$C$103,MATCH(F2984&amp;"|"&amp;G2984,'分け方の表'!$D$4:$D$103,0))&amp;"",IFERROR(INDEX('分け方の表'!$C$4:$C$103,MATCH(F2984&amp;"|（ほか全部）",'分け方の表'!$D$4:$D$103,0))&amp;"","未分類"))))</f>
        <v/>
      </c>
      <c r="S2984" s="39">
        <f>IF(L2984&lt;&gt;1,"",IF(N2984=1,"",IF(IF(O2984&gt;0,INDEX('分け方の表'!$N$4:$N$53,O2984)&amp;"","")&lt;&gt;"",IF(INDEX('分け方の表'!$N$4:$N$53,O2984)="（数えない）","",INDEX('分け方の表'!$N$4:$N$53,O2984)&amp;""),IF(I2984&amp;""="1",IF((Q2984&lt;&gt;"")*(D2984&lt;0)*(IFERROR(INDEX('入力'!$E$30:$E$88,MATCH(Q2984,'入力'!$A$30:$A$88,0)),"")="貯める・増やす"),Q2984,""),IF(A2984&amp;""="0","",IF(Q2984&lt;&gt;"",Q2984,R2984))))))</f>
        <v/>
      </c>
      <c r="T2984" s="56">
        <f>IF(S2984="","",IF(IFERROR(INDEX('入力'!$E$30:$E$88,MATCH(S2984,'入力'!$A$30:$A$88,0)),"")="入るお金",D2984,-D2984))</f>
        <v/>
      </c>
      <c r="U2984" s="39">
        <f>IF(L2984="","",IF(L2984&lt;&gt;1,"見出しなど",IF(N2984=1,"重なり",IF(S2984="",IF(O2984&gt;0,"数えない（直した）",IF(I2984&amp;""="1","振替",IF(A2984&amp;""="0","計算対象外","数えない"))),IF(COUNTIFS('入力'!$A$30:$A$88,S2984)=0,"一覧にない費目",IF(O2984&gt;0,"直した",IF(S2984="未分類","未分類","OK")))))))</f>
        <v/>
      </c>
    </row>
    <row r="2985">
      <c r="A2985" s="40" t="n"/>
      <c r="B2985" s="34" t="n"/>
      <c r="C2985" s="35" t="n"/>
      <c r="D2985" s="36" t="n"/>
      <c r="E2985" s="35" t="n"/>
      <c r="F2985" s="35" t="n"/>
      <c r="G2985" s="35" t="n"/>
      <c r="H2985" s="35" t="n"/>
      <c r="I2985" s="40" t="n"/>
      <c r="J2985" s="35" t="n"/>
      <c r="L2985" s="39">
        <f>IF(B2985="","",IFERROR(YEAR(B2985)*0+D2985*0+1,0))</f>
        <v/>
      </c>
      <c r="M2985" s="55">
        <f>IF(L2985&lt;&gt;1,"",IF(O2985&gt;0,IF(INDEX('分け方の表'!$O$4:$O$53,O2985)&lt;&gt;"",DATE(YEAR(INDEX('分け方の表'!$O$4:$O$53,O2985)),MONTH(INDEX('分け方の表'!$O$4:$O$53,O2985)),1),DATE(YEAR(B2985),MONTH(B2985),1)),DATE(YEAR(B2985),MONTH(B2985),1)))</f>
        <v/>
      </c>
      <c r="N2985" s="39">
        <f>IF(L2985&lt;&gt;1,"",IF(J2985="",0,IF(COUNTIFS($J$4:J2985,J2985)&gt;1,1,0)))</f>
        <v/>
      </c>
      <c r="O2985" s="39">
        <f>IF(L2985&lt;&gt;1,"",IF(J2985="",0,IFERROR(MATCH(J2985,'分け方の表'!$M$4:$M$53,0),0)))</f>
        <v/>
      </c>
      <c r="P2985" s="39">
        <f>IF(L2985&lt;&gt;1,"",IF(SUMPRODUCT((COUNTIFS(C2985,"*"&amp;'分け方の表'!$F$4:$F$23&amp;"*")&gt;0)*('分け方の表'!$F$4:$F$23&lt;&gt;"")*'分け方の表'!$I$4:$I$23)=0,99,1+COUNTIFS('分け方の表'!$I$4:$I$23,"&gt;"&amp;SUMPRODUCT((COUNTIFS(C2985,"*"&amp;'分け方の表'!$F$4:$F$23&amp;"*")&gt;0)*('分け方の表'!$F$4:$F$23&lt;&gt;"")*'分け方の表'!$I$4:$I$23))))</f>
        <v/>
      </c>
      <c r="Q2985" s="39">
        <f>IF(L2985&lt;&gt;1,"",IF(P2985&gt;=99,"",INDEX('分け方の表'!$G$4:$G$23,P2985)&amp;""))</f>
        <v/>
      </c>
      <c r="R2985" s="39">
        <f>IF(L2985&lt;&gt;1,"",IF((F2985="収入")*(G2985="給与")*(E2985&lt;&gt;"")*(COUNTIFS('分け方の表'!$J$4:$J$13,E2985)&gt;0),INDEX('分け方の表'!$K$4:$K$13,MATCH(E2985,'分け方の表'!$J$4:$J$13,0))&amp;"",IFERROR(INDEX('分け方の表'!$C$4:$C$103,MATCH(F2985&amp;"|"&amp;G2985,'分け方の表'!$D$4:$D$103,0))&amp;"",IFERROR(INDEX('分け方の表'!$C$4:$C$103,MATCH(F2985&amp;"|（ほか全部）",'分け方の表'!$D$4:$D$103,0))&amp;"","未分類"))))</f>
        <v/>
      </c>
      <c r="S2985" s="39">
        <f>IF(L2985&lt;&gt;1,"",IF(N2985=1,"",IF(IF(O2985&gt;0,INDEX('分け方の表'!$N$4:$N$53,O2985)&amp;"","")&lt;&gt;"",IF(INDEX('分け方の表'!$N$4:$N$53,O2985)="（数えない）","",INDEX('分け方の表'!$N$4:$N$53,O2985)&amp;""),IF(I2985&amp;""="1",IF((Q2985&lt;&gt;"")*(D2985&lt;0)*(IFERROR(INDEX('入力'!$E$30:$E$88,MATCH(Q2985,'入力'!$A$30:$A$88,0)),"")="貯める・増やす"),Q2985,""),IF(A2985&amp;""="0","",IF(Q2985&lt;&gt;"",Q2985,R2985))))))</f>
        <v/>
      </c>
      <c r="T2985" s="56">
        <f>IF(S2985="","",IF(IFERROR(INDEX('入力'!$E$30:$E$88,MATCH(S2985,'入力'!$A$30:$A$88,0)),"")="入るお金",D2985,-D2985))</f>
        <v/>
      </c>
      <c r="U2985" s="39">
        <f>IF(L2985="","",IF(L2985&lt;&gt;1,"見出しなど",IF(N2985=1,"重なり",IF(S2985="",IF(O2985&gt;0,"数えない（直した）",IF(I2985&amp;""="1","振替",IF(A2985&amp;""="0","計算対象外","数えない"))),IF(COUNTIFS('入力'!$A$30:$A$88,S2985)=0,"一覧にない費目",IF(O2985&gt;0,"直した",IF(S2985="未分類","未分類","OK")))))))</f>
        <v/>
      </c>
    </row>
    <row r="2986">
      <c r="A2986" s="40" t="n"/>
      <c r="B2986" s="34" t="n"/>
      <c r="C2986" s="35" t="n"/>
      <c r="D2986" s="36" t="n"/>
      <c r="E2986" s="35" t="n"/>
      <c r="F2986" s="35" t="n"/>
      <c r="G2986" s="35" t="n"/>
      <c r="H2986" s="35" t="n"/>
      <c r="I2986" s="40" t="n"/>
      <c r="J2986" s="35" t="n"/>
      <c r="L2986" s="39">
        <f>IF(B2986="","",IFERROR(YEAR(B2986)*0+D2986*0+1,0))</f>
        <v/>
      </c>
      <c r="M2986" s="55">
        <f>IF(L2986&lt;&gt;1,"",IF(O2986&gt;0,IF(INDEX('分け方の表'!$O$4:$O$53,O2986)&lt;&gt;"",DATE(YEAR(INDEX('分け方の表'!$O$4:$O$53,O2986)),MONTH(INDEX('分け方の表'!$O$4:$O$53,O2986)),1),DATE(YEAR(B2986),MONTH(B2986),1)),DATE(YEAR(B2986),MONTH(B2986),1)))</f>
        <v/>
      </c>
      <c r="N2986" s="39">
        <f>IF(L2986&lt;&gt;1,"",IF(J2986="",0,IF(COUNTIFS($J$4:J2986,J2986)&gt;1,1,0)))</f>
        <v/>
      </c>
      <c r="O2986" s="39">
        <f>IF(L2986&lt;&gt;1,"",IF(J2986="",0,IFERROR(MATCH(J2986,'分け方の表'!$M$4:$M$53,0),0)))</f>
        <v/>
      </c>
      <c r="P2986" s="39">
        <f>IF(L2986&lt;&gt;1,"",IF(SUMPRODUCT((COUNTIFS(C2986,"*"&amp;'分け方の表'!$F$4:$F$23&amp;"*")&gt;0)*('分け方の表'!$F$4:$F$23&lt;&gt;"")*'分け方の表'!$I$4:$I$23)=0,99,1+COUNTIFS('分け方の表'!$I$4:$I$23,"&gt;"&amp;SUMPRODUCT((COUNTIFS(C2986,"*"&amp;'分け方の表'!$F$4:$F$23&amp;"*")&gt;0)*('分け方の表'!$F$4:$F$23&lt;&gt;"")*'分け方の表'!$I$4:$I$23))))</f>
        <v/>
      </c>
      <c r="Q2986" s="39">
        <f>IF(L2986&lt;&gt;1,"",IF(P2986&gt;=99,"",INDEX('分け方の表'!$G$4:$G$23,P2986)&amp;""))</f>
        <v/>
      </c>
      <c r="R2986" s="39">
        <f>IF(L2986&lt;&gt;1,"",IF((F2986="収入")*(G2986="給与")*(E2986&lt;&gt;"")*(COUNTIFS('分け方の表'!$J$4:$J$13,E2986)&gt;0),INDEX('分け方の表'!$K$4:$K$13,MATCH(E2986,'分け方の表'!$J$4:$J$13,0))&amp;"",IFERROR(INDEX('分け方の表'!$C$4:$C$103,MATCH(F2986&amp;"|"&amp;G2986,'分け方の表'!$D$4:$D$103,0))&amp;"",IFERROR(INDEX('分け方の表'!$C$4:$C$103,MATCH(F2986&amp;"|（ほか全部）",'分け方の表'!$D$4:$D$103,0))&amp;"","未分類"))))</f>
        <v/>
      </c>
      <c r="S2986" s="39">
        <f>IF(L2986&lt;&gt;1,"",IF(N2986=1,"",IF(IF(O2986&gt;0,INDEX('分け方の表'!$N$4:$N$53,O2986)&amp;"","")&lt;&gt;"",IF(INDEX('分け方の表'!$N$4:$N$53,O2986)="（数えない）","",INDEX('分け方の表'!$N$4:$N$53,O2986)&amp;""),IF(I2986&amp;""="1",IF((Q2986&lt;&gt;"")*(D2986&lt;0)*(IFERROR(INDEX('入力'!$E$30:$E$88,MATCH(Q2986,'入力'!$A$30:$A$88,0)),"")="貯める・増やす"),Q2986,""),IF(A2986&amp;""="0","",IF(Q2986&lt;&gt;"",Q2986,R2986))))))</f>
        <v/>
      </c>
      <c r="T2986" s="56">
        <f>IF(S2986="","",IF(IFERROR(INDEX('入力'!$E$30:$E$88,MATCH(S2986,'入力'!$A$30:$A$88,0)),"")="入るお金",D2986,-D2986))</f>
        <v/>
      </c>
      <c r="U2986" s="39">
        <f>IF(L2986="","",IF(L2986&lt;&gt;1,"見出しなど",IF(N2986=1,"重なり",IF(S2986="",IF(O2986&gt;0,"数えない（直した）",IF(I2986&amp;""="1","振替",IF(A2986&amp;""="0","計算対象外","数えない"))),IF(COUNTIFS('入力'!$A$30:$A$88,S2986)=0,"一覧にない費目",IF(O2986&gt;0,"直した",IF(S2986="未分類","未分類","OK")))))))</f>
        <v/>
      </c>
    </row>
    <row r="2987">
      <c r="A2987" s="40" t="n"/>
      <c r="B2987" s="34" t="n"/>
      <c r="C2987" s="35" t="n"/>
      <c r="D2987" s="36" t="n"/>
      <c r="E2987" s="35" t="n"/>
      <c r="F2987" s="35" t="n"/>
      <c r="G2987" s="35" t="n"/>
      <c r="H2987" s="35" t="n"/>
      <c r="I2987" s="40" t="n"/>
      <c r="J2987" s="35" t="n"/>
      <c r="L2987" s="39">
        <f>IF(B2987="","",IFERROR(YEAR(B2987)*0+D2987*0+1,0))</f>
        <v/>
      </c>
      <c r="M2987" s="55">
        <f>IF(L2987&lt;&gt;1,"",IF(O2987&gt;0,IF(INDEX('分け方の表'!$O$4:$O$53,O2987)&lt;&gt;"",DATE(YEAR(INDEX('分け方の表'!$O$4:$O$53,O2987)),MONTH(INDEX('分け方の表'!$O$4:$O$53,O2987)),1),DATE(YEAR(B2987),MONTH(B2987),1)),DATE(YEAR(B2987),MONTH(B2987),1)))</f>
        <v/>
      </c>
      <c r="N2987" s="39">
        <f>IF(L2987&lt;&gt;1,"",IF(J2987="",0,IF(COUNTIFS($J$4:J2987,J2987)&gt;1,1,0)))</f>
        <v/>
      </c>
      <c r="O2987" s="39">
        <f>IF(L2987&lt;&gt;1,"",IF(J2987="",0,IFERROR(MATCH(J2987,'分け方の表'!$M$4:$M$53,0),0)))</f>
        <v/>
      </c>
      <c r="P2987" s="39">
        <f>IF(L2987&lt;&gt;1,"",IF(SUMPRODUCT((COUNTIFS(C2987,"*"&amp;'分け方の表'!$F$4:$F$23&amp;"*")&gt;0)*('分け方の表'!$F$4:$F$23&lt;&gt;"")*'分け方の表'!$I$4:$I$23)=0,99,1+COUNTIFS('分け方の表'!$I$4:$I$23,"&gt;"&amp;SUMPRODUCT((COUNTIFS(C2987,"*"&amp;'分け方の表'!$F$4:$F$23&amp;"*")&gt;0)*('分け方の表'!$F$4:$F$23&lt;&gt;"")*'分け方の表'!$I$4:$I$23))))</f>
        <v/>
      </c>
      <c r="Q2987" s="39">
        <f>IF(L2987&lt;&gt;1,"",IF(P2987&gt;=99,"",INDEX('分け方の表'!$G$4:$G$23,P2987)&amp;""))</f>
        <v/>
      </c>
      <c r="R2987" s="39">
        <f>IF(L2987&lt;&gt;1,"",IF((F2987="収入")*(G2987="給与")*(E2987&lt;&gt;"")*(COUNTIFS('分け方の表'!$J$4:$J$13,E2987)&gt;0),INDEX('分け方の表'!$K$4:$K$13,MATCH(E2987,'分け方の表'!$J$4:$J$13,0))&amp;"",IFERROR(INDEX('分け方の表'!$C$4:$C$103,MATCH(F2987&amp;"|"&amp;G2987,'分け方の表'!$D$4:$D$103,0))&amp;"",IFERROR(INDEX('分け方の表'!$C$4:$C$103,MATCH(F2987&amp;"|（ほか全部）",'分け方の表'!$D$4:$D$103,0))&amp;"","未分類"))))</f>
        <v/>
      </c>
      <c r="S2987" s="39">
        <f>IF(L2987&lt;&gt;1,"",IF(N2987=1,"",IF(IF(O2987&gt;0,INDEX('分け方の表'!$N$4:$N$53,O2987)&amp;"","")&lt;&gt;"",IF(INDEX('分け方の表'!$N$4:$N$53,O2987)="（数えない）","",INDEX('分け方の表'!$N$4:$N$53,O2987)&amp;""),IF(I2987&amp;""="1",IF((Q2987&lt;&gt;"")*(D2987&lt;0)*(IFERROR(INDEX('入力'!$E$30:$E$88,MATCH(Q2987,'入力'!$A$30:$A$88,0)),"")="貯める・増やす"),Q2987,""),IF(A2987&amp;""="0","",IF(Q2987&lt;&gt;"",Q2987,R2987))))))</f>
        <v/>
      </c>
      <c r="T2987" s="56">
        <f>IF(S2987="","",IF(IFERROR(INDEX('入力'!$E$30:$E$88,MATCH(S2987,'入力'!$A$30:$A$88,0)),"")="入るお金",D2987,-D2987))</f>
        <v/>
      </c>
      <c r="U2987" s="39">
        <f>IF(L2987="","",IF(L2987&lt;&gt;1,"見出しなど",IF(N2987=1,"重なり",IF(S2987="",IF(O2987&gt;0,"数えない（直した）",IF(I2987&amp;""="1","振替",IF(A2987&amp;""="0","計算対象外","数えない"))),IF(COUNTIFS('入力'!$A$30:$A$88,S2987)=0,"一覧にない費目",IF(O2987&gt;0,"直した",IF(S2987="未分類","未分類","OK")))))))</f>
        <v/>
      </c>
    </row>
    <row r="2988">
      <c r="A2988" s="40" t="n"/>
      <c r="B2988" s="34" t="n"/>
      <c r="C2988" s="35" t="n"/>
      <c r="D2988" s="36" t="n"/>
      <c r="E2988" s="35" t="n"/>
      <c r="F2988" s="35" t="n"/>
      <c r="G2988" s="35" t="n"/>
      <c r="H2988" s="35" t="n"/>
      <c r="I2988" s="40" t="n"/>
      <c r="J2988" s="35" t="n"/>
      <c r="L2988" s="39">
        <f>IF(B2988="","",IFERROR(YEAR(B2988)*0+D2988*0+1,0))</f>
        <v/>
      </c>
      <c r="M2988" s="55">
        <f>IF(L2988&lt;&gt;1,"",IF(O2988&gt;0,IF(INDEX('分け方の表'!$O$4:$O$53,O2988)&lt;&gt;"",DATE(YEAR(INDEX('分け方の表'!$O$4:$O$53,O2988)),MONTH(INDEX('分け方の表'!$O$4:$O$53,O2988)),1),DATE(YEAR(B2988),MONTH(B2988),1)),DATE(YEAR(B2988),MONTH(B2988),1)))</f>
        <v/>
      </c>
      <c r="N2988" s="39">
        <f>IF(L2988&lt;&gt;1,"",IF(J2988="",0,IF(COUNTIFS($J$4:J2988,J2988)&gt;1,1,0)))</f>
        <v/>
      </c>
      <c r="O2988" s="39">
        <f>IF(L2988&lt;&gt;1,"",IF(J2988="",0,IFERROR(MATCH(J2988,'分け方の表'!$M$4:$M$53,0),0)))</f>
        <v/>
      </c>
      <c r="P2988" s="39">
        <f>IF(L2988&lt;&gt;1,"",IF(SUMPRODUCT((COUNTIFS(C2988,"*"&amp;'分け方の表'!$F$4:$F$23&amp;"*")&gt;0)*('分け方の表'!$F$4:$F$23&lt;&gt;"")*'分け方の表'!$I$4:$I$23)=0,99,1+COUNTIFS('分け方の表'!$I$4:$I$23,"&gt;"&amp;SUMPRODUCT((COUNTIFS(C2988,"*"&amp;'分け方の表'!$F$4:$F$23&amp;"*")&gt;0)*('分け方の表'!$F$4:$F$23&lt;&gt;"")*'分け方の表'!$I$4:$I$23))))</f>
        <v/>
      </c>
      <c r="Q2988" s="39">
        <f>IF(L2988&lt;&gt;1,"",IF(P2988&gt;=99,"",INDEX('分け方の表'!$G$4:$G$23,P2988)&amp;""))</f>
        <v/>
      </c>
      <c r="R2988" s="39">
        <f>IF(L2988&lt;&gt;1,"",IF((F2988="収入")*(G2988="給与")*(E2988&lt;&gt;"")*(COUNTIFS('分け方の表'!$J$4:$J$13,E2988)&gt;0),INDEX('分け方の表'!$K$4:$K$13,MATCH(E2988,'分け方の表'!$J$4:$J$13,0))&amp;"",IFERROR(INDEX('分け方の表'!$C$4:$C$103,MATCH(F2988&amp;"|"&amp;G2988,'分け方の表'!$D$4:$D$103,0))&amp;"",IFERROR(INDEX('分け方の表'!$C$4:$C$103,MATCH(F2988&amp;"|（ほか全部）",'分け方の表'!$D$4:$D$103,0))&amp;"","未分類"))))</f>
        <v/>
      </c>
      <c r="S2988" s="39">
        <f>IF(L2988&lt;&gt;1,"",IF(N2988=1,"",IF(IF(O2988&gt;0,INDEX('分け方の表'!$N$4:$N$53,O2988)&amp;"","")&lt;&gt;"",IF(INDEX('分け方の表'!$N$4:$N$53,O2988)="（数えない）","",INDEX('分け方の表'!$N$4:$N$53,O2988)&amp;""),IF(I2988&amp;""="1",IF((Q2988&lt;&gt;"")*(D2988&lt;0)*(IFERROR(INDEX('入力'!$E$30:$E$88,MATCH(Q2988,'入力'!$A$30:$A$88,0)),"")="貯める・増やす"),Q2988,""),IF(A2988&amp;""="0","",IF(Q2988&lt;&gt;"",Q2988,R2988))))))</f>
        <v/>
      </c>
      <c r="T2988" s="56">
        <f>IF(S2988="","",IF(IFERROR(INDEX('入力'!$E$30:$E$88,MATCH(S2988,'入力'!$A$30:$A$88,0)),"")="入るお金",D2988,-D2988))</f>
        <v/>
      </c>
      <c r="U2988" s="39">
        <f>IF(L2988="","",IF(L2988&lt;&gt;1,"見出しなど",IF(N2988=1,"重なり",IF(S2988="",IF(O2988&gt;0,"数えない（直した）",IF(I2988&amp;""="1","振替",IF(A2988&amp;""="0","計算対象外","数えない"))),IF(COUNTIFS('入力'!$A$30:$A$88,S2988)=0,"一覧にない費目",IF(O2988&gt;0,"直した",IF(S2988="未分類","未分類","OK")))))))</f>
        <v/>
      </c>
    </row>
    <row r="2989">
      <c r="A2989" s="40" t="n"/>
      <c r="B2989" s="34" t="n"/>
      <c r="C2989" s="35" t="n"/>
      <c r="D2989" s="36" t="n"/>
      <c r="E2989" s="35" t="n"/>
      <c r="F2989" s="35" t="n"/>
      <c r="G2989" s="35" t="n"/>
      <c r="H2989" s="35" t="n"/>
      <c r="I2989" s="40" t="n"/>
      <c r="J2989" s="35" t="n"/>
      <c r="L2989" s="39">
        <f>IF(B2989="","",IFERROR(YEAR(B2989)*0+D2989*0+1,0))</f>
        <v/>
      </c>
      <c r="M2989" s="55">
        <f>IF(L2989&lt;&gt;1,"",IF(O2989&gt;0,IF(INDEX('分け方の表'!$O$4:$O$53,O2989)&lt;&gt;"",DATE(YEAR(INDEX('分け方の表'!$O$4:$O$53,O2989)),MONTH(INDEX('分け方の表'!$O$4:$O$53,O2989)),1),DATE(YEAR(B2989),MONTH(B2989),1)),DATE(YEAR(B2989),MONTH(B2989),1)))</f>
        <v/>
      </c>
      <c r="N2989" s="39">
        <f>IF(L2989&lt;&gt;1,"",IF(J2989="",0,IF(COUNTIFS($J$4:J2989,J2989)&gt;1,1,0)))</f>
        <v/>
      </c>
      <c r="O2989" s="39">
        <f>IF(L2989&lt;&gt;1,"",IF(J2989="",0,IFERROR(MATCH(J2989,'分け方の表'!$M$4:$M$53,0),0)))</f>
        <v/>
      </c>
      <c r="P2989" s="39">
        <f>IF(L2989&lt;&gt;1,"",IF(SUMPRODUCT((COUNTIFS(C2989,"*"&amp;'分け方の表'!$F$4:$F$23&amp;"*")&gt;0)*('分け方の表'!$F$4:$F$23&lt;&gt;"")*'分け方の表'!$I$4:$I$23)=0,99,1+COUNTIFS('分け方の表'!$I$4:$I$23,"&gt;"&amp;SUMPRODUCT((COUNTIFS(C2989,"*"&amp;'分け方の表'!$F$4:$F$23&amp;"*")&gt;0)*('分け方の表'!$F$4:$F$23&lt;&gt;"")*'分け方の表'!$I$4:$I$23))))</f>
        <v/>
      </c>
      <c r="Q2989" s="39">
        <f>IF(L2989&lt;&gt;1,"",IF(P2989&gt;=99,"",INDEX('分け方の表'!$G$4:$G$23,P2989)&amp;""))</f>
        <v/>
      </c>
      <c r="R2989" s="39">
        <f>IF(L2989&lt;&gt;1,"",IF((F2989="収入")*(G2989="給与")*(E2989&lt;&gt;"")*(COUNTIFS('分け方の表'!$J$4:$J$13,E2989)&gt;0),INDEX('分け方の表'!$K$4:$K$13,MATCH(E2989,'分け方の表'!$J$4:$J$13,0))&amp;"",IFERROR(INDEX('分け方の表'!$C$4:$C$103,MATCH(F2989&amp;"|"&amp;G2989,'分け方の表'!$D$4:$D$103,0))&amp;"",IFERROR(INDEX('分け方の表'!$C$4:$C$103,MATCH(F2989&amp;"|（ほか全部）",'分け方の表'!$D$4:$D$103,0))&amp;"","未分類"))))</f>
        <v/>
      </c>
      <c r="S2989" s="39">
        <f>IF(L2989&lt;&gt;1,"",IF(N2989=1,"",IF(IF(O2989&gt;0,INDEX('分け方の表'!$N$4:$N$53,O2989)&amp;"","")&lt;&gt;"",IF(INDEX('分け方の表'!$N$4:$N$53,O2989)="（数えない）","",INDEX('分け方の表'!$N$4:$N$53,O2989)&amp;""),IF(I2989&amp;""="1",IF((Q2989&lt;&gt;"")*(D2989&lt;0)*(IFERROR(INDEX('入力'!$E$30:$E$88,MATCH(Q2989,'入力'!$A$30:$A$88,0)),"")="貯める・増やす"),Q2989,""),IF(A2989&amp;""="0","",IF(Q2989&lt;&gt;"",Q2989,R2989))))))</f>
        <v/>
      </c>
      <c r="T2989" s="56">
        <f>IF(S2989="","",IF(IFERROR(INDEX('入力'!$E$30:$E$88,MATCH(S2989,'入力'!$A$30:$A$88,0)),"")="入るお金",D2989,-D2989))</f>
        <v/>
      </c>
      <c r="U2989" s="39">
        <f>IF(L2989="","",IF(L2989&lt;&gt;1,"見出しなど",IF(N2989=1,"重なり",IF(S2989="",IF(O2989&gt;0,"数えない（直した）",IF(I2989&amp;""="1","振替",IF(A2989&amp;""="0","計算対象外","数えない"))),IF(COUNTIFS('入力'!$A$30:$A$88,S2989)=0,"一覧にない費目",IF(O2989&gt;0,"直した",IF(S2989="未分類","未分類","OK")))))))</f>
        <v/>
      </c>
    </row>
    <row r="2990">
      <c r="A2990" s="40" t="n"/>
      <c r="B2990" s="34" t="n"/>
      <c r="C2990" s="35" t="n"/>
      <c r="D2990" s="36" t="n"/>
      <c r="E2990" s="35" t="n"/>
      <c r="F2990" s="35" t="n"/>
      <c r="G2990" s="35" t="n"/>
      <c r="H2990" s="35" t="n"/>
      <c r="I2990" s="40" t="n"/>
      <c r="J2990" s="35" t="n"/>
      <c r="L2990" s="39">
        <f>IF(B2990="","",IFERROR(YEAR(B2990)*0+D2990*0+1,0))</f>
        <v/>
      </c>
      <c r="M2990" s="55">
        <f>IF(L2990&lt;&gt;1,"",IF(O2990&gt;0,IF(INDEX('分け方の表'!$O$4:$O$53,O2990)&lt;&gt;"",DATE(YEAR(INDEX('分け方の表'!$O$4:$O$53,O2990)),MONTH(INDEX('分け方の表'!$O$4:$O$53,O2990)),1),DATE(YEAR(B2990),MONTH(B2990),1)),DATE(YEAR(B2990),MONTH(B2990),1)))</f>
        <v/>
      </c>
      <c r="N2990" s="39">
        <f>IF(L2990&lt;&gt;1,"",IF(J2990="",0,IF(COUNTIFS($J$4:J2990,J2990)&gt;1,1,0)))</f>
        <v/>
      </c>
      <c r="O2990" s="39">
        <f>IF(L2990&lt;&gt;1,"",IF(J2990="",0,IFERROR(MATCH(J2990,'分け方の表'!$M$4:$M$53,0),0)))</f>
        <v/>
      </c>
      <c r="P2990" s="39">
        <f>IF(L2990&lt;&gt;1,"",IF(SUMPRODUCT((COUNTIFS(C2990,"*"&amp;'分け方の表'!$F$4:$F$23&amp;"*")&gt;0)*('分け方の表'!$F$4:$F$23&lt;&gt;"")*'分け方の表'!$I$4:$I$23)=0,99,1+COUNTIFS('分け方の表'!$I$4:$I$23,"&gt;"&amp;SUMPRODUCT((COUNTIFS(C2990,"*"&amp;'分け方の表'!$F$4:$F$23&amp;"*")&gt;0)*('分け方の表'!$F$4:$F$23&lt;&gt;"")*'分け方の表'!$I$4:$I$23))))</f>
        <v/>
      </c>
      <c r="Q2990" s="39">
        <f>IF(L2990&lt;&gt;1,"",IF(P2990&gt;=99,"",INDEX('分け方の表'!$G$4:$G$23,P2990)&amp;""))</f>
        <v/>
      </c>
      <c r="R2990" s="39">
        <f>IF(L2990&lt;&gt;1,"",IF((F2990="収入")*(G2990="給与")*(E2990&lt;&gt;"")*(COUNTIFS('分け方の表'!$J$4:$J$13,E2990)&gt;0),INDEX('分け方の表'!$K$4:$K$13,MATCH(E2990,'分け方の表'!$J$4:$J$13,0))&amp;"",IFERROR(INDEX('分け方の表'!$C$4:$C$103,MATCH(F2990&amp;"|"&amp;G2990,'分け方の表'!$D$4:$D$103,0))&amp;"",IFERROR(INDEX('分け方の表'!$C$4:$C$103,MATCH(F2990&amp;"|（ほか全部）",'分け方の表'!$D$4:$D$103,0))&amp;"","未分類"))))</f>
        <v/>
      </c>
      <c r="S2990" s="39">
        <f>IF(L2990&lt;&gt;1,"",IF(N2990=1,"",IF(IF(O2990&gt;0,INDEX('分け方の表'!$N$4:$N$53,O2990)&amp;"","")&lt;&gt;"",IF(INDEX('分け方の表'!$N$4:$N$53,O2990)="（数えない）","",INDEX('分け方の表'!$N$4:$N$53,O2990)&amp;""),IF(I2990&amp;""="1",IF((Q2990&lt;&gt;"")*(D2990&lt;0)*(IFERROR(INDEX('入力'!$E$30:$E$88,MATCH(Q2990,'入力'!$A$30:$A$88,0)),"")="貯める・増やす"),Q2990,""),IF(A2990&amp;""="0","",IF(Q2990&lt;&gt;"",Q2990,R2990))))))</f>
        <v/>
      </c>
      <c r="T2990" s="56">
        <f>IF(S2990="","",IF(IFERROR(INDEX('入力'!$E$30:$E$88,MATCH(S2990,'入力'!$A$30:$A$88,0)),"")="入るお金",D2990,-D2990))</f>
        <v/>
      </c>
      <c r="U2990" s="39">
        <f>IF(L2990="","",IF(L2990&lt;&gt;1,"見出しなど",IF(N2990=1,"重なり",IF(S2990="",IF(O2990&gt;0,"数えない（直した）",IF(I2990&amp;""="1","振替",IF(A2990&amp;""="0","計算対象外","数えない"))),IF(COUNTIFS('入力'!$A$30:$A$88,S2990)=0,"一覧にない費目",IF(O2990&gt;0,"直した",IF(S2990="未分類","未分類","OK")))))))</f>
        <v/>
      </c>
    </row>
    <row r="2991">
      <c r="A2991" s="40" t="n"/>
      <c r="B2991" s="34" t="n"/>
      <c r="C2991" s="35" t="n"/>
      <c r="D2991" s="36" t="n"/>
      <c r="E2991" s="35" t="n"/>
      <c r="F2991" s="35" t="n"/>
      <c r="G2991" s="35" t="n"/>
      <c r="H2991" s="35" t="n"/>
      <c r="I2991" s="40" t="n"/>
      <c r="J2991" s="35" t="n"/>
      <c r="L2991" s="39">
        <f>IF(B2991="","",IFERROR(YEAR(B2991)*0+D2991*0+1,0))</f>
        <v/>
      </c>
      <c r="M2991" s="55">
        <f>IF(L2991&lt;&gt;1,"",IF(O2991&gt;0,IF(INDEX('分け方の表'!$O$4:$O$53,O2991)&lt;&gt;"",DATE(YEAR(INDEX('分け方の表'!$O$4:$O$53,O2991)),MONTH(INDEX('分け方の表'!$O$4:$O$53,O2991)),1),DATE(YEAR(B2991),MONTH(B2991),1)),DATE(YEAR(B2991),MONTH(B2991),1)))</f>
        <v/>
      </c>
      <c r="N2991" s="39">
        <f>IF(L2991&lt;&gt;1,"",IF(J2991="",0,IF(COUNTIFS($J$4:J2991,J2991)&gt;1,1,0)))</f>
        <v/>
      </c>
      <c r="O2991" s="39">
        <f>IF(L2991&lt;&gt;1,"",IF(J2991="",0,IFERROR(MATCH(J2991,'分け方の表'!$M$4:$M$53,0),0)))</f>
        <v/>
      </c>
      <c r="P2991" s="39">
        <f>IF(L2991&lt;&gt;1,"",IF(SUMPRODUCT((COUNTIFS(C2991,"*"&amp;'分け方の表'!$F$4:$F$23&amp;"*")&gt;0)*('分け方の表'!$F$4:$F$23&lt;&gt;"")*'分け方の表'!$I$4:$I$23)=0,99,1+COUNTIFS('分け方の表'!$I$4:$I$23,"&gt;"&amp;SUMPRODUCT((COUNTIFS(C2991,"*"&amp;'分け方の表'!$F$4:$F$23&amp;"*")&gt;0)*('分け方の表'!$F$4:$F$23&lt;&gt;"")*'分け方の表'!$I$4:$I$23))))</f>
        <v/>
      </c>
      <c r="Q2991" s="39">
        <f>IF(L2991&lt;&gt;1,"",IF(P2991&gt;=99,"",INDEX('分け方の表'!$G$4:$G$23,P2991)&amp;""))</f>
        <v/>
      </c>
      <c r="R2991" s="39">
        <f>IF(L2991&lt;&gt;1,"",IF((F2991="収入")*(G2991="給与")*(E2991&lt;&gt;"")*(COUNTIFS('分け方の表'!$J$4:$J$13,E2991)&gt;0),INDEX('分け方の表'!$K$4:$K$13,MATCH(E2991,'分け方の表'!$J$4:$J$13,0))&amp;"",IFERROR(INDEX('分け方の表'!$C$4:$C$103,MATCH(F2991&amp;"|"&amp;G2991,'分け方の表'!$D$4:$D$103,0))&amp;"",IFERROR(INDEX('分け方の表'!$C$4:$C$103,MATCH(F2991&amp;"|（ほか全部）",'分け方の表'!$D$4:$D$103,0))&amp;"","未分類"))))</f>
        <v/>
      </c>
      <c r="S2991" s="39">
        <f>IF(L2991&lt;&gt;1,"",IF(N2991=1,"",IF(IF(O2991&gt;0,INDEX('分け方の表'!$N$4:$N$53,O2991)&amp;"","")&lt;&gt;"",IF(INDEX('分け方の表'!$N$4:$N$53,O2991)="（数えない）","",INDEX('分け方の表'!$N$4:$N$53,O2991)&amp;""),IF(I2991&amp;""="1",IF((Q2991&lt;&gt;"")*(D2991&lt;0)*(IFERROR(INDEX('入力'!$E$30:$E$88,MATCH(Q2991,'入力'!$A$30:$A$88,0)),"")="貯める・増やす"),Q2991,""),IF(A2991&amp;""="0","",IF(Q2991&lt;&gt;"",Q2991,R2991))))))</f>
        <v/>
      </c>
      <c r="T2991" s="56">
        <f>IF(S2991="","",IF(IFERROR(INDEX('入力'!$E$30:$E$88,MATCH(S2991,'入力'!$A$30:$A$88,0)),"")="入るお金",D2991,-D2991))</f>
        <v/>
      </c>
      <c r="U2991" s="39">
        <f>IF(L2991="","",IF(L2991&lt;&gt;1,"見出しなど",IF(N2991=1,"重なり",IF(S2991="",IF(O2991&gt;0,"数えない（直した）",IF(I2991&amp;""="1","振替",IF(A2991&amp;""="0","計算対象外","数えない"))),IF(COUNTIFS('入力'!$A$30:$A$88,S2991)=0,"一覧にない費目",IF(O2991&gt;0,"直した",IF(S2991="未分類","未分類","OK")))))))</f>
        <v/>
      </c>
    </row>
    <row r="2992">
      <c r="A2992" s="40" t="n"/>
      <c r="B2992" s="34" t="n"/>
      <c r="C2992" s="35" t="n"/>
      <c r="D2992" s="36" t="n"/>
      <c r="E2992" s="35" t="n"/>
      <c r="F2992" s="35" t="n"/>
      <c r="G2992" s="35" t="n"/>
      <c r="H2992" s="35" t="n"/>
      <c r="I2992" s="40" t="n"/>
      <c r="J2992" s="35" t="n"/>
      <c r="L2992" s="39">
        <f>IF(B2992="","",IFERROR(YEAR(B2992)*0+D2992*0+1,0))</f>
        <v/>
      </c>
      <c r="M2992" s="55">
        <f>IF(L2992&lt;&gt;1,"",IF(O2992&gt;0,IF(INDEX('分け方の表'!$O$4:$O$53,O2992)&lt;&gt;"",DATE(YEAR(INDEX('分け方の表'!$O$4:$O$53,O2992)),MONTH(INDEX('分け方の表'!$O$4:$O$53,O2992)),1),DATE(YEAR(B2992),MONTH(B2992),1)),DATE(YEAR(B2992),MONTH(B2992),1)))</f>
        <v/>
      </c>
      <c r="N2992" s="39">
        <f>IF(L2992&lt;&gt;1,"",IF(J2992="",0,IF(COUNTIFS($J$4:J2992,J2992)&gt;1,1,0)))</f>
        <v/>
      </c>
      <c r="O2992" s="39">
        <f>IF(L2992&lt;&gt;1,"",IF(J2992="",0,IFERROR(MATCH(J2992,'分け方の表'!$M$4:$M$53,0),0)))</f>
        <v/>
      </c>
      <c r="P2992" s="39">
        <f>IF(L2992&lt;&gt;1,"",IF(SUMPRODUCT((COUNTIFS(C2992,"*"&amp;'分け方の表'!$F$4:$F$23&amp;"*")&gt;0)*('分け方の表'!$F$4:$F$23&lt;&gt;"")*'分け方の表'!$I$4:$I$23)=0,99,1+COUNTIFS('分け方の表'!$I$4:$I$23,"&gt;"&amp;SUMPRODUCT((COUNTIFS(C2992,"*"&amp;'分け方の表'!$F$4:$F$23&amp;"*")&gt;0)*('分け方の表'!$F$4:$F$23&lt;&gt;"")*'分け方の表'!$I$4:$I$23))))</f>
        <v/>
      </c>
      <c r="Q2992" s="39">
        <f>IF(L2992&lt;&gt;1,"",IF(P2992&gt;=99,"",INDEX('分け方の表'!$G$4:$G$23,P2992)&amp;""))</f>
        <v/>
      </c>
      <c r="R2992" s="39">
        <f>IF(L2992&lt;&gt;1,"",IF((F2992="収入")*(G2992="給与")*(E2992&lt;&gt;"")*(COUNTIFS('分け方の表'!$J$4:$J$13,E2992)&gt;0),INDEX('分け方の表'!$K$4:$K$13,MATCH(E2992,'分け方の表'!$J$4:$J$13,0))&amp;"",IFERROR(INDEX('分け方の表'!$C$4:$C$103,MATCH(F2992&amp;"|"&amp;G2992,'分け方の表'!$D$4:$D$103,0))&amp;"",IFERROR(INDEX('分け方の表'!$C$4:$C$103,MATCH(F2992&amp;"|（ほか全部）",'分け方の表'!$D$4:$D$103,0))&amp;"","未分類"))))</f>
        <v/>
      </c>
      <c r="S2992" s="39">
        <f>IF(L2992&lt;&gt;1,"",IF(N2992=1,"",IF(IF(O2992&gt;0,INDEX('分け方の表'!$N$4:$N$53,O2992)&amp;"","")&lt;&gt;"",IF(INDEX('分け方の表'!$N$4:$N$53,O2992)="（数えない）","",INDEX('分け方の表'!$N$4:$N$53,O2992)&amp;""),IF(I2992&amp;""="1",IF((Q2992&lt;&gt;"")*(D2992&lt;0)*(IFERROR(INDEX('入力'!$E$30:$E$88,MATCH(Q2992,'入力'!$A$30:$A$88,0)),"")="貯める・増やす"),Q2992,""),IF(A2992&amp;""="0","",IF(Q2992&lt;&gt;"",Q2992,R2992))))))</f>
        <v/>
      </c>
      <c r="T2992" s="56">
        <f>IF(S2992="","",IF(IFERROR(INDEX('入力'!$E$30:$E$88,MATCH(S2992,'入力'!$A$30:$A$88,0)),"")="入るお金",D2992,-D2992))</f>
        <v/>
      </c>
      <c r="U2992" s="39">
        <f>IF(L2992="","",IF(L2992&lt;&gt;1,"見出しなど",IF(N2992=1,"重なり",IF(S2992="",IF(O2992&gt;0,"数えない（直した）",IF(I2992&amp;""="1","振替",IF(A2992&amp;""="0","計算対象外","数えない"))),IF(COUNTIFS('入力'!$A$30:$A$88,S2992)=0,"一覧にない費目",IF(O2992&gt;0,"直した",IF(S2992="未分類","未分類","OK")))))))</f>
        <v/>
      </c>
    </row>
    <row r="2993">
      <c r="A2993" s="40" t="n"/>
      <c r="B2993" s="34" t="n"/>
      <c r="C2993" s="35" t="n"/>
      <c r="D2993" s="36" t="n"/>
      <c r="E2993" s="35" t="n"/>
      <c r="F2993" s="35" t="n"/>
      <c r="G2993" s="35" t="n"/>
      <c r="H2993" s="35" t="n"/>
      <c r="I2993" s="40" t="n"/>
      <c r="J2993" s="35" t="n"/>
      <c r="L2993" s="39">
        <f>IF(B2993="","",IFERROR(YEAR(B2993)*0+D2993*0+1,0))</f>
        <v/>
      </c>
      <c r="M2993" s="55">
        <f>IF(L2993&lt;&gt;1,"",IF(O2993&gt;0,IF(INDEX('分け方の表'!$O$4:$O$53,O2993)&lt;&gt;"",DATE(YEAR(INDEX('分け方の表'!$O$4:$O$53,O2993)),MONTH(INDEX('分け方の表'!$O$4:$O$53,O2993)),1),DATE(YEAR(B2993),MONTH(B2993),1)),DATE(YEAR(B2993),MONTH(B2993),1)))</f>
        <v/>
      </c>
      <c r="N2993" s="39">
        <f>IF(L2993&lt;&gt;1,"",IF(J2993="",0,IF(COUNTIFS($J$4:J2993,J2993)&gt;1,1,0)))</f>
        <v/>
      </c>
      <c r="O2993" s="39">
        <f>IF(L2993&lt;&gt;1,"",IF(J2993="",0,IFERROR(MATCH(J2993,'分け方の表'!$M$4:$M$53,0),0)))</f>
        <v/>
      </c>
      <c r="P2993" s="39">
        <f>IF(L2993&lt;&gt;1,"",IF(SUMPRODUCT((COUNTIFS(C2993,"*"&amp;'分け方の表'!$F$4:$F$23&amp;"*")&gt;0)*('分け方の表'!$F$4:$F$23&lt;&gt;"")*'分け方の表'!$I$4:$I$23)=0,99,1+COUNTIFS('分け方の表'!$I$4:$I$23,"&gt;"&amp;SUMPRODUCT((COUNTIFS(C2993,"*"&amp;'分け方の表'!$F$4:$F$23&amp;"*")&gt;0)*('分け方の表'!$F$4:$F$23&lt;&gt;"")*'分け方の表'!$I$4:$I$23))))</f>
        <v/>
      </c>
      <c r="Q2993" s="39">
        <f>IF(L2993&lt;&gt;1,"",IF(P2993&gt;=99,"",INDEX('分け方の表'!$G$4:$G$23,P2993)&amp;""))</f>
        <v/>
      </c>
      <c r="R2993" s="39">
        <f>IF(L2993&lt;&gt;1,"",IF((F2993="収入")*(G2993="給与")*(E2993&lt;&gt;"")*(COUNTIFS('分け方の表'!$J$4:$J$13,E2993)&gt;0),INDEX('分け方の表'!$K$4:$K$13,MATCH(E2993,'分け方の表'!$J$4:$J$13,0))&amp;"",IFERROR(INDEX('分け方の表'!$C$4:$C$103,MATCH(F2993&amp;"|"&amp;G2993,'分け方の表'!$D$4:$D$103,0))&amp;"",IFERROR(INDEX('分け方の表'!$C$4:$C$103,MATCH(F2993&amp;"|（ほか全部）",'分け方の表'!$D$4:$D$103,0))&amp;"","未分類"))))</f>
        <v/>
      </c>
      <c r="S2993" s="39">
        <f>IF(L2993&lt;&gt;1,"",IF(N2993=1,"",IF(IF(O2993&gt;0,INDEX('分け方の表'!$N$4:$N$53,O2993)&amp;"","")&lt;&gt;"",IF(INDEX('分け方の表'!$N$4:$N$53,O2993)="（数えない）","",INDEX('分け方の表'!$N$4:$N$53,O2993)&amp;""),IF(I2993&amp;""="1",IF((Q2993&lt;&gt;"")*(D2993&lt;0)*(IFERROR(INDEX('入力'!$E$30:$E$88,MATCH(Q2993,'入力'!$A$30:$A$88,0)),"")="貯める・増やす"),Q2993,""),IF(A2993&amp;""="0","",IF(Q2993&lt;&gt;"",Q2993,R2993))))))</f>
        <v/>
      </c>
      <c r="T2993" s="56">
        <f>IF(S2993="","",IF(IFERROR(INDEX('入力'!$E$30:$E$88,MATCH(S2993,'入力'!$A$30:$A$88,0)),"")="入るお金",D2993,-D2993))</f>
        <v/>
      </c>
      <c r="U2993" s="39">
        <f>IF(L2993="","",IF(L2993&lt;&gt;1,"見出しなど",IF(N2993=1,"重なり",IF(S2993="",IF(O2993&gt;0,"数えない（直した）",IF(I2993&amp;""="1","振替",IF(A2993&amp;""="0","計算対象外","数えない"))),IF(COUNTIFS('入力'!$A$30:$A$88,S2993)=0,"一覧にない費目",IF(O2993&gt;0,"直した",IF(S2993="未分類","未分類","OK")))))))</f>
        <v/>
      </c>
    </row>
    <row r="2994">
      <c r="A2994" s="40" t="n"/>
      <c r="B2994" s="34" t="n"/>
      <c r="C2994" s="35" t="n"/>
      <c r="D2994" s="36" t="n"/>
      <c r="E2994" s="35" t="n"/>
      <c r="F2994" s="35" t="n"/>
      <c r="G2994" s="35" t="n"/>
      <c r="H2994" s="35" t="n"/>
      <c r="I2994" s="40" t="n"/>
      <c r="J2994" s="35" t="n"/>
      <c r="L2994" s="39">
        <f>IF(B2994="","",IFERROR(YEAR(B2994)*0+D2994*0+1,0))</f>
        <v/>
      </c>
      <c r="M2994" s="55">
        <f>IF(L2994&lt;&gt;1,"",IF(O2994&gt;0,IF(INDEX('分け方の表'!$O$4:$O$53,O2994)&lt;&gt;"",DATE(YEAR(INDEX('分け方の表'!$O$4:$O$53,O2994)),MONTH(INDEX('分け方の表'!$O$4:$O$53,O2994)),1),DATE(YEAR(B2994),MONTH(B2994),1)),DATE(YEAR(B2994),MONTH(B2994),1)))</f>
        <v/>
      </c>
      <c r="N2994" s="39">
        <f>IF(L2994&lt;&gt;1,"",IF(J2994="",0,IF(COUNTIFS($J$4:J2994,J2994)&gt;1,1,0)))</f>
        <v/>
      </c>
      <c r="O2994" s="39">
        <f>IF(L2994&lt;&gt;1,"",IF(J2994="",0,IFERROR(MATCH(J2994,'分け方の表'!$M$4:$M$53,0),0)))</f>
        <v/>
      </c>
      <c r="P2994" s="39">
        <f>IF(L2994&lt;&gt;1,"",IF(SUMPRODUCT((COUNTIFS(C2994,"*"&amp;'分け方の表'!$F$4:$F$23&amp;"*")&gt;0)*('分け方の表'!$F$4:$F$23&lt;&gt;"")*'分け方の表'!$I$4:$I$23)=0,99,1+COUNTIFS('分け方の表'!$I$4:$I$23,"&gt;"&amp;SUMPRODUCT((COUNTIFS(C2994,"*"&amp;'分け方の表'!$F$4:$F$23&amp;"*")&gt;0)*('分け方の表'!$F$4:$F$23&lt;&gt;"")*'分け方の表'!$I$4:$I$23))))</f>
        <v/>
      </c>
      <c r="Q2994" s="39">
        <f>IF(L2994&lt;&gt;1,"",IF(P2994&gt;=99,"",INDEX('分け方の表'!$G$4:$G$23,P2994)&amp;""))</f>
        <v/>
      </c>
      <c r="R2994" s="39">
        <f>IF(L2994&lt;&gt;1,"",IF((F2994="収入")*(G2994="給与")*(E2994&lt;&gt;"")*(COUNTIFS('分け方の表'!$J$4:$J$13,E2994)&gt;0),INDEX('分け方の表'!$K$4:$K$13,MATCH(E2994,'分け方の表'!$J$4:$J$13,0))&amp;"",IFERROR(INDEX('分け方の表'!$C$4:$C$103,MATCH(F2994&amp;"|"&amp;G2994,'分け方の表'!$D$4:$D$103,0))&amp;"",IFERROR(INDEX('分け方の表'!$C$4:$C$103,MATCH(F2994&amp;"|（ほか全部）",'分け方の表'!$D$4:$D$103,0))&amp;"","未分類"))))</f>
        <v/>
      </c>
      <c r="S2994" s="39">
        <f>IF(L2994&lt;&gt;1,"",IF(N2994=1,"",IF(IF(O2994&gt;0,INDEX('分け方の表'!$N$4:$N$53,O2994)&amp;"","")&lt;&gt;"",IF(INDEX('分け方の表'!$N$4:$N$53,O2994)="（数えない）","",INDEX('分け方の表'!$N$4:$N$53,O2994)&amp;""),IF(I2994&amp;""="1",IF((Q2994&lt;&gt;"")*(D2994&lt;0)*(IFERROR(INDEX('入力'!$E$30:$E$88,MATCH(Q2994,'入力'!$A$30:$A$88,0)),"")="貯める・増やす"),Q2994,""),IF(A2994&amp;""="0","",IF(Q2994&lt;&gt;"",Q2994,R2994))))))</f>
        <v/>
      </c>
      <c r="T2994" s="56">
        <f>IF(S2994="","",IF(IFERROR(INDEX('入力'!$E$30:$E$88,MATCH(S2994,'入力'!$A$30:$A$88,0)),"")="入るお金",D2994,-D2994))</f>
        <v/>
      </c>
      <c r="U2994" s="39">
        <f>IF(L2994="","",IF(L2994&lt;&gt;1,"見出しなど",IF(N2994=1,"重なり",IF(S2994="",IF(O2994&gt;0,"数えない（直した）",IF(I2994&amp;""="1","振替",IF(A2994&amp;""="0","計算対象外","数えない"))),IF(COUNTIFS('入力'!$A$30:$A$88,S2994)=0,"一覧にない費目",IF(O2994&gt;0,"直した",IF(S2994="未分類","未分類","OK")))))))</f>
        <v/>
      </c>
    </row>
    <row r="2995">
      <c r="A2995" s="40" t="n"/>
      <c r="B2995" s="34" t="n"/>
      <c r="C2995" s="35" t="n"/>
      <c r="D2995" s="36" t="n"/>
      <c r="E2995" s="35" t="n"/>
      <c r="F2995" s="35" t="n"/>
      <c r="G2995" s="35" t="n"/>
      <c r="H2995" s="35" t="n"/>
      <c r="I2995" s="40" t="n"/>
      <c r="J2995" s="35" t="n"/>
      <c r="L2995" s="39">
        <f>IF(B2995="","",IFERROR(YEAR(B2995)*0+D2995*0+1,0))</f>
        <v/>
      </c>
      <c r="M2995" s="55">
        <f>IF(L2995&lt;&gt;1,"",IF(O2995&gt;0,IF(INDEX('分け方の表'!$O$4:$O$53,O2995)&lt;&gt;"",DATE(YEAR(INDEX('分け方の表'!$O$4:$O$53,O2995)),MONTH(INDEX('分け方の表'!$O$4:$O$53,O2995)),1),DATE(YEAR(B2995),MONTH(B2995),1)),DATE(YEAR(B2995),MONTH(B2995),1)))</f>
        <v/>
      </c>
      <c r="N2995" s="39">
        <f>IF(L2995&lt;&gt;1,"",IF(J2995="",0,IF(COUNTIFS($J$4:J2995,J2995)&gt;1,1,0)))</f>
        <v/>
      </c>
      <c r="O2995" s="39">
        <f>IF(L2995&lt;&gt;1,"",IF(J2995="",0,IFERROR(MATCH(J2995,'分け方の表'!$M$4:$M$53,0),0)))</f>
        <v/>
      </c>
      <c r="P2995" s="39">
        <f>IF(L2995&lt;&gt;1,"",IF(SUMPRODUCT((COUNTIFS(C2995,"*"&amp;'分け方の表'!$F$4:$F$23&amp;"*")&gt;0)*('分け方の表'!$F$4:$F$23&lt;&gt;"")*'分け方の表'!$I$4:$I$23)=0,99,1+COUNTIFS('分け方の表'!$I$4:$I$23,"&gt;"&amp;SUMPRODUCT((COUNTIFS(C2995,"*"&amp;'分け方の表'!$F$4:$F$23&amp;"*")&gt;0)*('分け方の表'!$F$4:$F$23&lt;&gt;"")*'分け方の表'!$I$4:$I$23))))</f>
        <v/>
      </c>
      <c r="Q2995" s="39">
        <f>IF(L2995&lt;&gt;1,"",IF(P2995&gt;=99,"",INDEX('分け方の表'!$G$4:$G$23,P2995)&amp;""))</f>
        <v/>
      </c>
      <c r="R2995" s="39">
        <f>IF(L2995&lt;&gt;1,"",IF((F2995="収入")*(G2995="給与")*(E2995&lt;&gt;"")*(COUNTIFS('分け方の表'!$J$4:$J$13,E2995)&gt;0),INDEX('分け方の表'!$K$4:$K$13,MATCH(E2995,'分け方の表'!$J$4:$J$13,0))&amp;"",IFERROR(INDEX('分け方の表'!$C$4:$C$103,MATCH(F2995&amp;"|"&amp;G2995,'分け方の表'!$D$4:$D$103,0))&amp;"",IFERROR(INDEX('分け方の表'!$C$4:$C$103,MATCH(F2995&amp;"|（ほか全部）",'分け方の表'!$D$4:$D$103,0))&amp;"","未分類"))))</f>
        <v/>
      </c>
      <c r="S2995" s="39">
        <f>IF(L2995&lt;&gt;1,"",IF(N2995=1,"",IF(IF(O2995&gt;0,INDEX('分け方の表'!$N$4:$N$53,O2995)&amp;"","")&lt;&gt;"",IF(INDEX('分け方の表'!$N$4:$N$53,O2995)="（数えない）","",INDEX('分け方の表'!$N$4:$N$53,O2995)&amp;""),IF(I2995&amp;""="1",IF((Q2995&lt;&gt;"")*(D2995&lt;0)*(IFERROR(INDEX('入力'!$E$30:$E$88,MATCH(Q2995,'入力'!$A$30:$A$88,0)),"")="貯める・増やす"),Q2995,""),IF(A2995&amp;""="0","",IF(Q2995&lt;&gt;"",Q2995,R2995))))))</f>
        <v/>
      </c>
      <c r="T2995" s="56">
        <f>IF(S2995="","",IF(IFERROR(INDEX('入力'!$E$30:$E$88,MATCH(S2995,'入力'!$A$30:$A$88,0)),"")="入るお金",D2995,-D2995))</f>
        <v/>
      </c>
      <c r="U2995" s="39">
        <f>IF(L2995="","",IF(L2995&lt;&gt;1,"見出しなど",IF(N2995=1,"重なり",IF(S2995="",IF(O2995&gt;0,"数えない（直した）",IF(I2995&amp;""="1","振替",IF(A2995&amp;""="0","計算対象外","数えない"))),IF(COUNTIFS('入力'!$A$30:$A$88,S2995)=0,"一覧にない費目",IF(O2995&gt;0,"直した",IF(S2995="未分類","未分類","OK")))))))</f>
        <v/>
      </c>
    </row>
    <row r="2996">
      <c r="A2996" s="40" t="n"/>
      <c r="B2996" s="34" t="n"/>
      <c r="C2996" s="35" t="n"/>
      <c r="D2996" s="36" t="n"/>
      <c r="E2996" s="35" t="n"/>
      <c r="F2996" s="35" t="n"/>
      <c r="G2996" s="35" t="n"/>
      <c r="H2996" s="35" t="n"/>
      <c r="I2996" s="40" t="n"/>
      <c r="J2996" s="35" t="n"/>
      <c r="L2996" s="39">
        <f>IF(B2996="","",IFERROR(YEAR(B2996)*0+D2996*0+1,0))</f>
        <v/>
      </c>
      <c r="M2996" s="55">
        <f>IF(L2996&lt;&gt;1,"",IF(O2996&gt;0,IF(INDEX('分け方の表'!$O$4:$O$53,O2996)&lt;&gt;"",DATE(YEAR(INDEX('分け方の表'!$O$4:$O$53,O2996)),MONTH(INDEX('分け方の表'!$O$4:$O$53,O2996)),1),DATE(YEAR(B2996),MONTH(B2996),1)),DATE(YEAR(B2996),MONTH(B2996),1)))</f>
        <v/>
      </c>
      <c r="N2996" s="39">
        <f>IF(L2996&lt;&gt;1,"",IF(J2996="",0,IF(COUNTIFS($J$4:J2996,J2996)&gt;1,1,0)))</f>
        <v/>
      </c>
      <c r="O2996" s="39">
        <f>IF(L2996&lt;&gt;1,"",IF(J2996="",0,IFERROR(MATCH(J2996,'分け方の表'!$M$4:$M$53,0),0)))</f>
        <v/>
      </c>
      <c r="P2996" s="39">
        <f>IF(L2996&lt;&gt;1,"",IF(SUMPRODUCT((COUNTIFS(C2996,"*"&amp;'分け方の表'!$F$4:$F$23&amp;"*")&gt;0)*('分け方の表'!$F$4:$F$23&lt;&gt;"")*'分け方の表'!$I$4:$I$23)=0,99,1+COUNTIFS('分け方の表'!$I$4:$I$23,"&gt;"&amp;SUMPRODUCT((COUNTIFS(C2996,"*"&amp;'分け方の表'!$F$4:$F$23&amp;"*")&gt;0)*('分け方の表'!$F$4:$F$23&lt;&gt;"")*'分け方の表'!$I$4:$I$23))))</f>
        <v/>
      </c>
      <c r="Q2996" s="39">
        <f>IF(L2996&lt;&gt;1,"",IF(P2996&gt;=99,"",INDEX('分け方の表'!$G$4:$G$23,P2996)&amp;""))</f>
        <v/>
      </c>
      <c r="R2996" s="39">
        <f>IF(L2996&lt;&gt;1,"",IF((F2996="収入")*(G2996="給与")*(E2996&lt;&gt;"")*(COUNTIFS('分け方の表'!$J$4:$J$13,E2996)&gt;0),INDEX('分け方の表'!$K$4:$K$13,MATCH(E2996,'分け方の表'!$J$4:$J$13,0))&amp;"",IFERROR(INDEX('分け方の表'!$C$4:$C$103,MATCH(F2996&amp;"|"&amp;G2996,'分け方の表'!$D$4:$D$103,0))&amp;"",IFERROR(INDEX('分け方の表'!$C$4:$C$103,MATCH(F2996&amp;"|（ほか全部）",'分け方の表'!$D$4:$D$103,0))&amp;"","未分類"))))</f>
        <v/>
      </c>
      <c r="S2996" s="39">
        <f>IF(L2996&lt;&gt;1,"",IF(N2996=1,"",IF(IF(O2996&gt;0,INDEX('分け方の表'!$N$4:$N$53,O2996)&amp;"","")&lt;&gt;"",IF(INDEX('分け方の表'!$N$4:$N$53,O2996)="（数えない）","",INDEX('分け方の表'!$N$4:$N$53,O2996)&amp;""),IF(I2996&amp;""="1",IF((Q2996&lt;&gt;"")*(D2996&lt;0)*(IFERROR(INDEX('入力'!$E$30:$E$88,MATCH(Q2996,'入力'!$A$30:$A$88,0)),"")="貯める・増やす"),Q2996,""),IF(A2996&amp;""="0","",IF(Q2996&lt;&gt;"",Q2996,R2996))))))</f>
        <v/>
      </c>
      <c r="T2996" s="56">
        <f>IF(S2996="","",IF(IFERROR(INDEX('入力'!$E$30:$E$88,MATCH(S2996,'入力'!$A$30:$A$88,0)),"")="入るお金",D2996,-D2996))</f>
        <v/>
      </c>
      <c r="U2996" s="39">
        <f>IF(L2996="","",IF(L2996&lt;&gt;1,"見出しなど",IF(N2996=1,"重なり",IF(S2996="",IF(O2996&gt;0,"数えない（直した）",IF(I2996&amp;""="1","振替",IF(A2996&amp;""="0","計算対象外","数えない"))),IF(COUNTIFS('入力'!$A$30:$A$88,S2996)=0,"一覧にない費目",IF(O2996&gt;0,"直した",IF(S2996="未分類","未分類","OK")))))))</f>
        <v/>
      </c>
    </row>
    <row r="2997">
      <c r="A2997" s="40" t="n"/>
      <c r="B2997" s="34" t="n"/>
      <c r="C2997" s="35" t="n"/>
      <c r="D2997" s="36" t="n"/>
      <c r="E2997" s="35" t="n"/>
      <c r="F2997" s="35" t="n"/>
      <c r="G2997" s="35" t="n"/>
      <c r="H2997" s="35" t="n"/>
      <c r="I2997" s="40" t="n"/>
      <c r="J2997" s="35" t="n"/>
      <c r="L2997" s="39">
        <f>IF(B2997="","",IFERROR(YEAR(B2997)*0+D2997*0+1,0))</f>
        <v/>
      </c>
      <c r="M2997" s="55">
        <f>IF(L2997&lt;&gt;1,"",IF(O2997&gt;0,IF(INDEX('分け方の表'!$O$4:$O$53,O2997)&lt;&gt;"",DATE(YEAR(INDEX('分け方の表'!$O$4:$O$53,O2997)),MONTH(INDEX('分け方の表'!$O$4:$O$53,O2997)),1),DATE(YEAR(B2997),MONTH(B2997),1)),DATE(YEAR(B2997),MONTH(B2997),1)))</f>
        <v/>
      </c>
      <c r="N2997" s="39">
        <f>IF(L2997&lt;&gt;1,"",IF(J2997="",0,IF(COUNTIFS($J$4:J2997,J2997)&gt;1,1,0)))</f>
        <v/>
      </c>
      <c r="O2997" s="39">
        <f>IF(L2997&lt;&gt;1,"",IF(J2997="",0,IFERROR(MATCH(J2997,'分け方の表'!$M$4:$M$53,0),0)))</f>
        <v/>
      </c>
      <c r="P2997" s="39">
        <f>IF(L2997&lt;&gt;1,"",IF(SUMPRODUCT((COUNTIFS(C2997,"*"&amp;'分け方の表'!$F$4:$F$23&amp;"*")&gt;0)*('分け方の表'!$F$4:$F$23&lt;&gt;"")*'分け方の表'!$I$4:$I$23)=0,99,1+COUNTIFS('分け方の表'!$I$4:$I$23,"&gt;"&amp;SUMPRODUCT((COUNTIFS(C2997,"*"&amp;'分け方の表'!$F$4:$F$23&amp;"*")&gt;0)*('分け方の表'!$F$4:$F$23&lt;&gt;"")*'分け方の表'!$I$4:$I$23))))</f>
        <v/>
      </c>
      <c r="Q2997" s="39">
        <f>IF(L2997&lt;&gt;1,"",IF(P2997&gt;=99,"",INDEX('分け方の表'!$G$4:$G$23,P2997)&amp;""))</f>
        <v/>
      </c>
      <c r="R2997" s="39">
        <f>IF(L2997&lt;&gt;1,"",IF((F2997="収入")*(G2997="給与")*(E2997&lt;&gt;"")*(COUNTIFS('分け方の表'!$J$4:$J$13,E2997)&gt;0),INDEX('分け方の表'!$K$4:$K$13,MATCH(E2997,'分け方の表'!$J$4:$J$13,0))&amp;"",IFERROR(INDEX('分け方の表'!$C$4:$C$103,MATCH(F2997&amp;"|"&amp;G2997,'分け方の表'!$D$4:$D$103,0))&amp;"",IFERROR(INDEX('分け方の表'!$C$4:$C$103,MATCH(F2997&amp;"|（ほか全部）",'分け方の表'!$D$4:$D$103,0))&amp;"","未分類"))))</f>
        <v/>
      </c>
      <c r="S2997" s="39">
        <f>IF(L2997&lt;&gt;1,"",IF(N2997=1,"",IF(IF(O2997&gt;0,INDEX('分け方の表'!$N$4:$N$53,O2997)&amp;"","")&lt;&gt;"",IF(INDEX('分け方の表'!$N$4:$N$53,O2997)="（数えない）","",INDEX('分け方の表'!$N$4:$N$53,O2997)&amp;""),IF(I2997&amp;""="1",IF((Q2997&lt;&gt;"")*(D2997&lt;0)*(IFERROR(INDEX('入力'!$E$30:$E$88,MATCH(Q2997,'入力'!$A$30:$A$88,0)),"")="貯める・増やす"),Q2997,""),IF(A2997&amp;""="0","",IF(Q2997&lt;&gt;"",Q2997,R2997))))))</f>
        <v/>
      </c>
      <c r="T2997" s="56">
        <f>IF(S2997="","",IF(IFERROR(INDEX('入力'!$E$30:$E$88,MATCH(S2997,'入力'!$A$30:$A$88,0)),"")="入るお金",D2997,-D2997))</f>
        <v/>
      </c>
      <c r="U2997" s="39">
        <f>IF(L2997="","",IF(L2997&lt;&gt;1,"見出しなど",IF(N2997=1,"重なり",IF(S2997="",IF(O2997&gt;0,"数えない（直した）",IF(I2997&amp;""="1","振替",IF(A2997&amp;""="0","計算対象外","数えない"))),IF(COUNTIFS('入力'!$A$30:$A$88,S2997)=0,"一覧にない費目",IF(O2997&gt;0,"直した",IF(S2997="未分類","未分類","OK")))))))</f>
        <v/>
      </c>
    </row>
    <row r="2998">
      <c r="A2998" s="40" t="n"/>
      <c r="B2998" s="34" t="n"/>
      <c r="C2998" s="35" t="n"/>
      <c r="D2998" s="36" t="n"/>
      <c r="E2998" s="35" t="n"/>
      <c r="F2998" s="35" t="n"/>
      <c r="G2998" s="35" t="n"/>
      <c r="H2998" s="35" t="n"/>
      <c r="I2998" s="40" t="n"/>
      <c r="J2998" s="35" t="n"/>
      <c r="L2998" s="39">
        <f>IF(B2998="","",IFERROR(YEAR(B2998)*0+D2998*0+1,0))</f>
        <v/>
      </c>
      <c r="M2998" s="55">
        <f>IF(L2998&lt;&gt;1,"",IF(O2998&gt;0,IF(INDEX('分け方の表'!$O$4:$O$53,O2998)&lt;&gt;"",DATE(YEAR(INDEX('分け方の表'!$O$4:$O$53,O2998)),MONTH(INDEX('分け方の表'!$O$4:$O$53,O2998)),1),DATE(YEAR(B2998),MONTH(B2998),1)),DATE(YEAR(B2998),MONTH(B2998),1)))</f>
        <v/>
      </c>
      <c r="N2998" s="39">
        <f>IF(L2998&lt;&gt;1,"",IF(J2998="",0,IF(COUNTIFS($J$4:J2998,J2998)&gt;1,1,0)))</f>
        <v/>
      </c>
      <c r="O2998" s="39">
        <f>IF(L2998&lt;&gt;1,"",IF(J2998="",0,IFERROR(MATCH(J2998,'分け方の表'!$M$4:$M$53,0),0)))</f>
        <v/>
      </c>
      <c r="P2998" s="39">
        <f>IF(L2998&lt;&gt;1,"",IF(SUMPRODUCT((COUNTIFS(C2998,"*"&amp;'分け方の表'!$F$4:$F$23&amp;"*")&gt;0)*('分け方の表'!$F$4:$F$23&lt;&gt;"")*'分け方の表'!$I$4:$I$23)=0,99,1+COUNTIFS('分け方の表'!$I$4:$I$23,"&gt;"&amp;SUMPRODUCT((COUNTIFS(C2998,"*"&amp;'分け方の表'!$F$4:$F$23&amp;"*")&gt;0)*('分け方の表'!$F$4:$F$23&lt;&gt;"")*'分け方の表'!$I$4:$I$23))))</f>
        <v/>
      </c>
      <c r="Q2998" s="39">
        <f>IF(L2998&lt;&gt;1,"",IF(P2998&gt;=99,"",INDEX('分け方の表'!$G$4:$G$23,P2998)&amp;""))</f>
        <v/>
      </c>
      <c r="R2998" s="39">
        <f>IF(L2998&lt;&gt;1,"",IF((F2998="収入")*(G2998="給与")*(E2998&lt;&gt;"")*(COUNTIFS('分け方の表'!$J$4:$J$13,E2998)&gt;0),INDEX('分け方の表'!$K$4:$K$13,MATCH(E2998,'分け方の表'!$J$4:$J$13,0))&amp;"",IFERROR(INDEX('分け方の表'!$C$4:$C$103,MATCH(F2998&amp;"|"&amp;G2998,'分け方の表'!$D$4:$D$103,0))&amp;"",IFERROR(INDEX('分け方の表'!$C$4:$C$103,MATCH(F2998&amp;"|（ほか全部）",'分け方の表'!$D$4:$D$103,0))&amp;"","未分類"))))</f>
        <v/>
      </c>
      <c r="S2998" s="39">
        <f>IF(L2998&lt;&gt;1,"",IF(N2998=1,"",IF(IF(O2998&gt;0,INDEX('分け方の表'!$N$4:$N$53,O2998)&amp;"","")&lt;&gt;"",IF(INDEX('分け方の表'!$N$4:$N$53,O2998)="（数えない）","",INDEX('分け方の表'!$N$4:$N$53,O2998)&amp;""),IF(I2998&amp;""="1",IF((Q2998&lt;&gt;"")*(D2998&lt;0)*(IFERROR(INDEX('入力'!$E$30:$E$88,MATCH(Q2998,'入力'!$A$30:$A$88,0)),"")="貯める・増やす"),Q2998,""),IF(A2998&amp;""="0","",IF(Q2998&lt;&gt;"",Q2998,R2998))))))</f>
        <v/>
      </c>
      <c r="T2998" s="56">
        <f>IF(S2998="","",IF(IFERROR(INDEX('入力'!$E$30:$E$88,MATCH(S2998,'入力'!$A$30:$A$88,0)),"")="入るお金",D2998,-D2998))</f>
        <v/>
      </c>
      <c r="U2998" s="39">
        <f>IF(L2998="","",IF(L2998&lt;&gt;1,"見出しなど",IF(N2998=1,"重なり",IF(S2998="",IF(O2998&gt;0,"数えない（直した）",IF(I2998&amp;""="1","振替",IF(A2998&amp;""="0","計算対象外","数えない"))),IF(COUNTIFS('入力'!$A$30:$A$88,S2998)=0,"一覧にない費目",IF(O2998&gt;0,"直した",IF(S2998="未分類","未分類","OK")))))))</f>
        <v/>
      </c>
    </row>
    <row r="2999">
      <c r="A2999" s="40" t="n"/>
      <c r="B2999" s="34" t="n"/>
      <c r="C2999" s="35" t="n"/>
      <c r="D2999" s="36" t="n"/>
      <c r="E2999" s="35" t="n"/>
      <c r="F2999" s="35" t="n"/>
      <c r="G2999" s="35" t="n"/>
      <c r="H2999" s="35" t="n"/>
      <c r="I2999" s="40" t="n"/>
      <c r="J2999" s="35" t="n"/>
      <c r="L2999" s="39">
        <f>IF(B2999="","",IFERROR(YEAR(B2999)*0+D2999*0+1,0))</f>
        <v/>
      </c>
      <c r="M2999" s="55">
        <f>IF(L2999&lt;&gt;1,"",IF(O2999&gt;0,IF(INDEX('分け方の表'!$O$4:$O$53,O2999)&lt;&gt;"",DATE(YEAR(INDEX('分け方の表'!$O$4:$O$53,O2999)),MONTH(INDEX('分け方の表'!$O$4:$O$53,O2999)),1),DATE(YEAR(B2999),MONTH(B2999),1)),DATE(YEAR(B2999),MONTH(B2999),1)))</f>
        <v/>
      </c>
      <c r="N2999" s="39">
        <f>IF(L2999&lt;&gt;1,"",IF(J2999="",0,IF(COUNTIFS($J$4:J2999,J2999)&gt;1,1,0)))</f>
        <v/>
      </c>
      <c r="O2999" s="39">
        <f>IF(L2999&lt;&gt;1,"",IF(J2999="",0,IFERROR(MATCH(J2999,'分け方の表'!$M$4:$M$53,0),0)))</f>
        <v/>
      </c>
      <c r="P2999" s="39">
        <f>IF(L2999&lt;&gt;1,"",IF(SUMPRODUCT((COUNTIFS(C2999,"*"&amp;'分け方の表'!$F$4:$F$23&amp;"*")&gt;0)*('分け方の表'!$F$4:$F$23&lt;&gt;"")*'分け方の表'!$I$4:$I$23)=0,99,1+COUNTIFS('分け方の表'!$I$4:$I$23,"&gt;"&amp;SUMPRODUCT((COUNTIFS(C2999,"*"&amp;'分け方の表'!$F$4:$F$23&amp;"*")&gt;0)*('分け方の表'!$F$4:$F$23&lt;&gt;"")*'分け方の表'!$I$4:$I$23))))</f>
        <v/>
      </c>
      <c r="Q2999" s="39">
        <f>IF(L2999&lt;&gt;1,"",IF(P2999&gt;=99,"",INDEX('分け方の表'!$G$4:$G$23,P2999)&amp;""))</f>
        <v/>
      </c>
      <c r="R2999" s="39">
        <f>IF(L2999&lt;&gt;1,"",IF((F2999="収入")*(G2999="給与")*(E2999&lt;&gt;"")*(COUNTIFS('分け方の表'!$J$4:$J$13,E2999)&gt;0),INDEX('分け方の表'!$K$4:$K$13,MATCH(E2999,'分け方の表'!$J$4:$J$13,0))&amp;"",IFERROR(INDEX('分け方の表'!$C$4:$C$103,MATCH(F2999&amp;"|"&amp;G2999,'分け方の表'!$D$4:$D$103,0))&amp;"",IFERROR(INDEX('分け方の表'!$C$4:$C$103,MATCH(F2999&amp;"|（ほか全部）",'分け方の表'!$D$4:$D$103,0))&amp;"","未分類"))))</f>
        <v/>
      </c>
      <c r="S2999" s="39">
        <f>IF(L2999&lt;&gt;1,"",IF(N2999=1,"",IF(IF(O2999&gt;0,INDEX('分け方の表'!$N$4:$N$53,O2999)&amp;"","")&lt;&gt;"",IF(INDEX('分け方の表'!$N$4:$N$53,O2999)="（数えない）","",INDEX('分け方の表'!$N$4:$N$53,O2999)&amp;""),IF(I2999&amp;""="1",IF((Q2999&lt;&gt;"")*(D2999&lt;0)*(IFERROR(INDEX('入力'!$E$30:$E$88,MATCH(Q2999,'入力'!$A$30:$A$88,0)),"")="貯める・増やす"),Q2999,""),IF(A2999&amp;""="0","",IF(Q2999&lt;&gt;"",Q2999,R2999))))))</f>
        <v/>
      </c>
      <c r="T2999" s="56">
        <f>IF(S2999="","",IF(IFERROR(INDEX('入力'!$E$30:$E$88,MATCH(S2999,'入力'!$A$30:$A$88,0)),"")="入るお金",D2999,-D2999))</f>
        <v/>
      </c>
      <c r="U2999" s="39">
        <f>IF(L2999="","",IF(L2999&lt;&gt;1,"見出しなど",IF(N2999=1,"重なり",IF(S2999="",IF(O2999&gt;0,"数えない（直した）",IF(I2999&amp;""="1","振替",IF(A2999&amp;""="0","計算対象外","数えない"))),IF(COUNTIFS('入力'!$A$30:$A$88,S2999)=0,"一覧にない費目",IF(O2999&gt;0,"直した",IF(S2999="未分類","未分類","OK")))))))</f>
        <v/>
      </c>
    </row>
    <row r="3000">
      <c r="A3000" s="40" t="n"/>
      <c r="B3000" s="34" t="n"/>
      <c r="C3000" s="35" t="n"/>
      <c r="D3000" s="36" t="n"/>
      <c r="E3000" s="35" t="n"/>
      <c r="F3000" s="35" t="n"/>
      <c r="G3000" s="35" t="n"/>
      <c r="H3000" s="35" t="n"/>
      <c r="I3000" s="40" t="n"/>
      <c r="J3000" s="35" t="n"/>
      <c r="L3000" s="39">
        <f>IF(B3000="","",IFERROR(YEAR(B3000)*0+D3000*0+1,0))</f>
        <v/>
      </c>
      <c r="M3000" s="55">
        <f>IF(L3000&lt;&gt;1,"",IF(O3000&gt;0,IF(INDEX('分け方の表'!$O$4:$O$53,O3000)&lt;&gt;"",DATE(YEAR(INDEX('分け方の表'!$O$4:$O$53,O3000)),MONTH(INDEX('分け方の表'!$O$4:$O$53,O3000)),1),DATE(YEAR(B3000),MONTH(B3000),1)),DATE(YEAR(B3000),MONTH(B3000),1)))</f>
        <v/>
      </c>
      <c r="N3000" s="39">
        <f>IF(L3000&lt;&gt;1,"",IF(J3000="",0,IF(COUNTIFS($J$4:J3000,J3000)&gt;1,1,0)))</f>
        <v/>
      </c>
      <c r="O3000" s="39">
        <f>IF(L3000&lt;&gt;1,"",IF(J3000="",0,IFERROR(MATCH(J3000,'分け方の表'!$M$4:$M$53,0),0)))</f>
        <v/>
      </c>
      <c r="P3000" s="39">
        <f>IF(L3000&lt;&gt;1,"",IF(SUMPRODUCT((COUNTIFS(C3000,"*"&amp;'分け方の表'!$F$4:$F$23&amp;"*")&gt;0)*('分け方の表'!$F$4:$F$23&lt;&gt;"")*'分け方の表'!$I$4:$I$23)=0,99,1+COUNTIFS('分け方の表'!$I$4:$I$23,"&gt;"&amp;SUMPRODUCT((COUNTIFS(C3000,"*"&amp;'分け方の表'!$F$4:$F$23&amp;"*")&gt;0)*('分け方の表'!$F$4:$F$23&lt;&gt;"")*'分け方の表'!$I$4:$I$23))))</f>
        <v/>
      </c>
      <c r="Q3000" s="39">
        <f>IF(L3000&lt;&gt;1,"",IF(P3000&gt;=99,"",INDEX('分け方の表'!$G$4:$G$23,P3000)&amp;""))</f>
        <v/>
      </c>
      <c r="R3000" s="39">
        <f>IF(L3000&lt;&gt;1,"",IF((F3000="収入")*(G3000="給与")*(E3000&lt;&gt;"")*(COUNTIFS('分け方の表'!$J$4:$J$13,E3000)&gt;0),INDEX('分け方の表'!$K$4:$K$13,MATCH(E3000,'分け方の表'!$J$4:$J$13,0))&amp;"",IFERROR(INDEX('分け方の表'!$C$4:$C$103,MATCH(F3000&amp;"|"&amp;G3000,'分け方の表'!$D$4:$D$103,0))&amp;"",IFERROR(INDEX('分け方の表'!$C$4:$C$103,MATCH(F3000&amp;"|（ほか全部）",'分け方の表'!$D$4:$D$103,0))&amp;"","未分類"))))</f>
        <v/>
      </c>
      <c r="S3000" s="39">
        <f>IF(L3000&lt;&gt;1,"",IF(N3000=1,"",IF(IF(O3000&gt;0,INDEX('分け方の表'!$N$4:$N$53,O3000)&amp;"","")&lt;&gt;"",IF(INDEX('分け方の表'!$N$4:$N$53,O3000)="（数えない）","",INDEX('分け方の表'!$N$4:$N$53,O3000)&amp;""),IF(I3000&amp;""="1",IF((Q3000&lt;&gt;"")*(D3000&lt;0)*(IFERROR(INDEX('入力'!$E$30:$E$88,MATCH(Q3000,'入力'!$A$30:$A$88,0)),"")="貯める・増やす"),Q3000,""),IF(A3000&amp;""="0","",IF(Q3000&lt;&gt;"",Q3000,R3000))))))</f>
        <v/>
      </c>
      <c r="T3000" s="56">
        <f>IF(S3000="","",IF(IFERROR(INDEX('入力'!$E$30:$E$88,MATCH(S3000,'入力'!$A$30:$A$88,0)),"")="入るお金",D3000,-D3000))</f>
        <v/>
      </c>
      <c r="U3000" s="39">
        <f>IF(L3000="","",IF(L3000&lt;&gt;1,"見出しなど",IF(N3000=1,"重なり",IF(S3000="",IF(O3000&gt;0,"数えない（直した）",IF(I3000&amp;""="1","振替",IF(A3000&amp;""="0","計算対象外","数えない"))),IF(COUNTIFS('入力'!$A$30:$A$88,S3000)=0,"一覧にない費目",IF(O3000&gt;0,"直した",IF(S3000="未分類","未分類","OK")))))))</f>
        <v/>
      </c>
    </row>
    <row r="3001">
      <c r="A3001" s="40" t="n"/>
      <c r="B3001" s="34" t="n"/>
      <c r="C3001" s="35" t="n"/>
      <c r="D3001" s="36" t="n"/>
      <c r="E3001" s="35" t="n"/>
      <c r="F3001" s="35" t="n"/>
      <c r="G3001" s="35" t="n"/>
      <c r="H3001" s="35" t="n"/>
      <c r="I3001" s="40" t="n"/>
      <c r="J3001" s="35" t="n"/>
      <c r="L3001" s="39">
        <f>IF(B3001="","",IFERROR(YEAR(B3001)*0+D3001*0+1,0))</f>
        <v/>
      </c>
      <c r="M3001" s="55">
        <f>IF(L3001&lt;&gt;1,"",IF(O3001&gt;0,IF(INDEX('分け方の表'!$O$4:$O$53,O3001)&lt;&gt;"",DATE(YEAR(INDEX('分け方の表'!$O$4:$O$53,O3001)),MONTH(INDEX('分け方の表'!$O$4:$O$53,O3001)),1),DATE(YEAR(B3001),MONTH(B3001),1)),DATE(YEAR(B3001),MONTH(B3001),1)))</f>
        <v/>
      </c>
      <c r="N3001" s="39">
        <f>IF(L3001&lt;&gt;1,"",IF(J3001="",0,IF(COUNTIFS($J$4:J3001,J3001)&gt;1,1,0)))</f>
        <v/>
      </c>
      <c r="O3001" s="39">
        <f>IF(L3001&lt;&gt;1,"",IF(J3001="",0,IFERROR(MATCH(J3001,'分け方の表'!$M$4:$M$53,0),0)))</f>
        <v/>
      </c>
      <c r="P3001" s="39">
        <f>IF(L3001&lt;&gt;1,"",IF(SUMPRODUCT((COUNTIFS(C3001,"*"&amp;'分け方の表'!$F$4:$F$23&amp;"*")&gt;0)*('分け方の表'!$F$4:$F$23&lt;&gt;"")*'分け方の表'!$I$4:$I$23)=0,99,1+COUNTIFS('分け方の表'!$I$4:$I$23,"&gt;"&amp;SUMPRODUCT((COUNTIFS(C3001,"*"&amp;'分け方の表'!$F$4:$F$23&amp;"*")&gt;0)*('分け方の表'!$F$4:$F$23&lt;&gt;"")*'分け方の表'!$I$4:$I$23))))</f>
        <v/>
      </c>
      <c r="Q3001" s="39">
        <f>IF(L3001&lt;&gt;1,"",IF(P3001&gt;=99,"",INDEX('分け方の表'!$G$4:$G$23,P3001)&amp;""))</f>
        <v/>
      </c>
      <c r="R3001" s="39">
        <f>IF(L3001&lt;&gt;1,"",IF((F3001="収入")*(G3001="給与")*(E3001&lt;&gt;"")*(COUNTIFS('分け方の表'!$J$4:$J$13,E3001)&gt;0),INDEX('分け方の表'!$K$4:$K$13,MATCH(E3001,'分け方の表'!$J$4:$J$13,0))&amp;"",IFERROR(INDEX('分け方の表'!$C$4:$C$103,MATCH(F3001&amp;"|"&amp;G3001,'分け方の表'!$D$4:$D$103,0))&amp;"",IFERROR(INDEX('分け方の表'!$C$4:$C$103,MATCH(F3001&amp;"|（ほか全部）",'分け方の表'!$D$4:$D$103,0))&amp;"","未分類"))))</f>
        <v/>
      </c>
      <c r="S3001" s="39">
        <f>IF(L3001&lt;&gt;1,"",IF(N3001=1,"",IF(IF(O3001&gt;0,INDEX('分け方の表'!$N$4:$N$53,O3001)&amp;"","")&lt;&gt;"",IF(INDEX('分け方の表'!$N$4:$N$53,O3001)="（数えない）","",INDEX('分け方の表'!$N$4:$N$53,O3001)&amp;""),IF(I3001&amp;""="1",IF((Q3001&lt;&gt;"")*(D3001&lt;0)*(IFERROR(INDEX('入力'!$E$30:$E$88,MATCH(Q3001,'入力'!$A$30:$A$88,0)),"")="貯める・増やす"),Q3001,""),IF(A3001&amp;""="0","",IF(Q3001&lt;&gt;"",Q3001,R3001))))))</f>
        <v/>
      </c>
      <c r="T3001" s="56">
        <f>IF(S3001="","",IF(IFERROR(INDEX('入力'!$E$30:$E$88,MATCH(S3001,'入力'!$A$30:$A$88,0)),"")="入るお金",D3001,-D3001))</f>
        <v/>
      </c>
      <c r="U3001" s="39">
        <f>IF(L3001="","",IF(L3001&lt;&gt;1,"見出しなど",IF(N3001=1,"重なり",IF(S3001="",IF(O3001&gt;0,"数えない（直した）",IF(I3001&amp;""="1","振替",IF(A3001&amp;""="0","計算対象外","数えない"))),IF(COUNTIFS('入力'!$A$30:$A$88,S3001)=0,"一覧にない費目",IF(O3001&gt;0,"直した",IF(S3001="未分類","未分類","OK")))))))</f>
        <v/>
      </c>
    </row>
    <row r="3002">
      <c r="A3002" s="40" t="n"/>
      <c r="B3002" s="34" t="n"/>
      <c r="C3002" s="35" t="n"/>
      <c r="D3002" s="36" t="n"/>
      <c r="E3002" s="35" t="n"/>
      <c r="F3002" s="35" t="n"/>
      <c r="G3002" s="35" t="n"/>
      <c r="H3002" s="35" t="n"/>
      <c r="I3002" s="40" t="n"/>
      <c r="J3002" s="35" t="n"/>
      <c r="L3002" s="39">
        <f>IF(B3002="","",IFERROR(YEAR(B3002)*0+D3002*0+1,0))</f>
        <v/>
      </c>
      <c r="M3002" s="55">
        <f>IF(L3002&lt;&gt;1,"",IF(O3002&gt;0,IF(INDEX('分け方の表'!$O$4:$O$53,O3002)&lt;&gt;"",DATE(YEAR(INDEX('分け方の表'!$O$4:$O$53,O3002)),MONTH(INDEX('分け方の表'!$O$4:$O$53,O3002)),1),DATE(YEAR(B3002),MONTH(B3002),1)),DATE(YEAR(B3002),MONTH(B3002),1)))</f>
        <v/>
      </c>
      <c r="N3002" s="39">
        <f>IF(L3002&lt;&gt;1,"",IF(J3002="",0,IF(COUNTIFS($J$4:J3002,J3002)&gt;1,1,0)))</f>
        <v/>
      </c>
      <c r="O3002" s="39">
        <f>IF(L3002&lt;&gt;1,"",IF(J3002="",0,IFERROR(MATCH(J3002,'分け方の表'!$M$4:$M$53,0),0)))</f>
        <v/>
      </c>
      <c r="P3002" s="39">
        <f>IF(L3002&lt;&gt;1,"",IF(SUMPRODUCT((COUNTIFS(C3002,"*"&amp;'分け方の表'!$F$4:$F$23&amp;"*")&gt;0)*('分け方の表'!$F$4:$F$23&lt;&gt;"")*'分け方の表'!$I$4:$I$23)=0,99,1+COUNTIFS('分け方の表'!$I$4:$I$23,"&gt;"&amp;SUMPRODUCT((COUNTIFS(C3002,"*"&amp;'分け方の表'!$F$4:$F$23&amp;"*")&gt;0)*('分け方の表'!$F$4:$F$23&lt;&gt;"")*'分け方の表'!$I$4:$I$23))))</f>
        <v/>
      </c>
      <c r="Q3002" s="39">
        <f>IF(L3002&lt;&gt;1,"",IF(P3002&gt;=99,"",INDEX('分け方の表'!$G$4:$G$23,P3002)&amp;""))</f>
        <v/>
      </c>
      <c r="R3002" s="39">
        <f>IF(L3002&lt;&gt;1,"",IF((F3002="収入")*(G3002="給与")*(E3002&lt;&gt;"")*(COUNTIFS('分け方の表'!$J$4:$J$13,E3002)&gt;0),INDEX('分け方の表'!$K$4:$K$13,MATCH(E3002,'分け方の表'!$J$4:$J$13,0))&amp;"",IFERROR(INDEX('分け方の表'!$C$4:$C$103,MATCH(F3002&amp;"|"&amp;G3002,'分け方の表'!$D$4:$D$103,0))&amp;"",IFERROR(INDEX('分け方の表'!$C$4:$C$103,MATCH(F3002&amp;"|（ほか全部）",'分け方の表'!$D$4:$D$103,0))&amp;"","未分類"))))</f>
        <v/>
      </c>
      <c r="S3002" s="39">
        <f>IF(L3002&lt;&gt;1,"",IF(N3002=1,"",IF(IF(O3002&gt;0,INDEX('分け方の表'!$N$4:$N$53,O3002)&amp;"","")&lt;&gt;"",IF(INDEX('分け方の表'!$N$4:$N$53,O3002)="（数えない）","",INDEX('分け方の表'!$N$4:$N$53,O3002)&amp;""),IF(I3002&amp;""="1",IF((Q3002&lt;&gt;"")*(D3002&lt;0)*(IFERROR(INDEX('入力'!$E$30:$E$88,MATCH(Q3002,'入力'!$A$30:$A$88,0)),"")="貯める・増やす"),Q3002,""),IF(A3002&amp;""="0","",IF(Q3002&lt;&gt;"",Q3002,R3002))))))</f>
        <v/>
      </c>
      <c r="T3002" s="56">
        <f>IF(S3002="","",IF(IFERROR(INDEX('入力'!$E$30:$E$88,MATCH(S3002,'入力'!$A$30:$A$88,0)),"")="入るお金",D3002,-D3002))</f>
        <v/>
      </c>
      <c r="U3002" s="39">
        <f>IF(L3002="","",IF(L3002&lt;&gt;1,"見出しなど",IF(N3002=1,"重なり",IF(S3002="",IF(O3002&gt;0,"数えない（直した）",IF(I3002&amp;""="1","振替",IF(A3002&amp;""="0","計算対象外","数えない"))),IF(COUNTIFS('入力'!$A$30:$A$88,S3002)=0,"一覧にない費目",IF(O3002&gt;0,"直した",IF(S3002="未分類","未分類","OK")))))))</f>
        <v/>
      </c>
    </row>
    <row r="3003">
      <c r="A3003" s="40" t="n"/>
      <c r="B3003" s="34" t="n"/>
      <c r="C3003" s="35" t="n"/>
      <c r="D3003" s="36" t="n"/>
      <c r="E3003" s="35" t="n"/>
      <c r="F3003" s="35" t="n"/>
      <c r="G3003" s="35" t="n"/>
      <c r="H3003" s="35" t="n"/>
      <c r="I3003" s="40" t="n"/>
      <c r="J3003" s="35" t="n"/>
      <c r="L3003" s="39">
        <f>IF(B3003="","",IFERROR(YEAR(B3003)*0+D3003*0+1,0))</f>
        <v/>
      </c>
      <c r="M3003" s="55">
        <f>IF(L3003&lt;&gt;1,"",IF(O3003&gt;0,IF(INDEX('分け方の表'!$O$4:$O$53,O3003)&lt;&gt;"",DATE(YEAR(INDEX('分け方の表'!$O$4:$O$53,O3003)),MONTH(INDEX('分け方の表'!$O$4:$O$53,O3003)),1),DATE(YEAR(B3003),MONTH(B3003),1)),DATE(YEAR(B3003),MONTH(B3003),1)))</f>
        <v/>
      </c>
      <c r="N3003" s="39">
        <f>IF(L3003&lt;&gt;1,"",IF(J3003="",0,IF(COUNTIFS($J$4:J3003,J3003)&gt;1,1,0)))</f>
        <v/>
      </c>
      <c r="O3003" s="39">
        <f>IF(L3003&lt;&gt;1,"",IF(J3003="",0,IFERROR(MATCH(J3003,'分け方の表'!$M$4:$M$53,0),0)))</f>
        <v/>
      </c>
      <c r="P3003" s="39">
        <f>IF(L3003&lt;&gt;1,"",IF(SUMPRODUCT((COUNTIFS(C3003,"*"&amp;'分け方の表'!$F$4:$F$23&amp;"*")&gt;0)*('分け方の表'!$F$4:$F$23&lt;&gt;"")*'分け方の表'!$I$4:$I$23)=0,99,1+COUNTIFS('分け方の表'!$I$4:$I$23,"&gt;"&amp;SUMPRODUCT((COUNTIFS(C3003,"*"&amp;'分け方の表'!$F$4:$F$23&amp;"*")&gt;0)*('分け方の表'!$F$4:$F$23&lt;&gt;"")*'分け方の表'!$I$4:$I$23))))</f>
        <v/>
      </c>
      <c r="Q3003" s="39">
        <f>IF(L3003&lt;&gt;1,"",IF(P3003&gt;=99,"",INDEX('分け方の表'!$G$4:$G$23,P3003)&amp;""))</f>
        <v/>
      </c>
      <c r="R3003" s="39">
        <f>IF(L3003&lt;&gt;1,"",IF((F3003="収入")*(G3003="給与")*(E3003&lt;&gt;"")*(COUNTIFS('分け方の表'!$J$4:$J$13,E3003)&gt;0),INDEX('分け方の表'!$K$4:$K$13,MATCH(E3003,'分け方の表'!$J$4:$J$13,0))&amp;"",IFERROR(INDEX('分け方の表'!$C$4:$C$103,MATCH(F3003&amp;"|"&amp;G3003,'分け方の表'!$D$4:$D$103,0))&amp;"",IFERROR(INDEX('分け方の表'!$C$4:$C$103,MATCH(F3003&amp;"|（ほか全部）",'分け方の表'!$D$4:$D$103,0))&amp;"","未分類"))))</f>
        <v/>
      </c>
      <c r="S3003" s="39">
        <f>IF(L3003&lt;&gt;1,"",IF(N3003=1,"",IF(IF(O3003&gt;0,INDEX('分け方の表'!$N$4:$N$53,O3003)&amp;"","")&lt;&gt;"",IF(INDEX('分け方の表'!$N$4:$N$53,O3003)="（数えない）","",INDEX('分け方の表'!$N$4:$N$53,O3003)&amp;""),IF(I3003&amp;""="1",IF((Q3003&lt;&gt;"")*(D3003&lt;0)*(IFERROR(INDEX('入力'!$E$30:$E$88,MATCH(Q3003,'入力'!$A$30:$A$88,0)),"")="貯める・増やす"),Q3003,""),IF(A3003&amp;""="0","",IF(Q3003&lt;&gt;"",Q3003,R3003))))))</f>
        <v/>
      </c>
      <c r="T3003" s="56">
        <f>IF(S3003="","",IF(IFERROR(INDEX('入力'!$E$30:$E$88,MATCH(S3003,'入力'!$A$30:$A$88,0)),"")="入るお金",D3003,-D3003))</f>
        <v/>
      </c>
      <c r="U3003" s="39">
        <f>IF(L3003="","",IF(L3003&lt;&gt;1,"見出しなど",IF(N3003=1,"重なり",IF(S3003="",IF(O3003&gt;0,"数えない（直した）",IF(I3003&amp;""="1","振替",IF(A3003&amp;""="0","計算対象外","数えない"))),IF(COUNTIFS('入力'!$A$30:$A$88,S3003)=0,"一覧にない費目",IF(O3003&gt;0,"直した",IF(S3003="未分類","未分類","OK")))))))</f>
        <v/>
      </c>
    </row>
  </sheetData>
  <conditionalFormatting sqref="U4:U3003">
    <cfRule type="expression" priority="1" dxfId="0">
      <formula>U4="未分類"</formula>
    </cfRule>
    <cfRule type="expression" priority="2" dxfId="0">
      <formula>U4="一覧にない費目"</formula>
    </cfRule>
    <cfRule type="expression" priority="3" dxfId="3">
      <formula>U4="重なり"</formula>
    </cfRule>
  </conditionalFormatting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tabColor rgb="00FFC000"/>
    <outlinePr summaryBelow="1" summaryRight="1"/>
    <pageSetUpPr/>
  </sheetPr>
  <dimension ref="A1:R103"/>
  <sheetViews>
    <sheetView tabSelected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14" customWidth="1" min="1" max="1"/>
    <col width="18" customWidth="1" min="2" max="2"/>
    <col width="22" customWidth="1" min="3" max="3"/>
    <col width="24" customWidth="1" min="4" max="4"/>
    <col width="2" customWidth="1" min="5" max="5"/>
    <col width="18" customWidth="1" min="6" max="6"/>
    <col width="20" customWidth="1" min="7" max="7"/>
    <col width="6" customWidth="1" min="8" max="8"/>
    <col width="9" customWidth="1" min="9" max="9"/>
    <col width="16" customWidth="1" min="10" max="10"/>
    <col width="22" customWidth="1" min="11" max="11"/>
    <col width="2" customWidth="1" min="12" max="12"/>
    <col width="12" customWidth="1" min="13" max="13"/>
    <col width="20" customWidth="1" min="14" max="14"/>
    <col width="13" customWidth="1" min="15" max="15"/>
    <col width="18" customWidth="1" min="16" max="16"/>
    <col width="2" customWidth="1" min="17" max="17"/>
    <col width="22" customWidth="1" min="18" max="18"/>
  </cols>
  <sheetData>
    <row r="1">
      <c r="A1" s="1" t="inlineStr">
        <is>
          <t>分け方の表（明細を、このひな形の費目に分ける）</t>
        </is>
      </c>
    </row>
    <row r="2">
      <c r="A2" s="12" t="inlineStr">
        <is>
          <t>決まる順：直す表→振替→ことば→口座（給与）→大項目|中項目→（ほか全部）→未分類</t>
        </is>
      </c>
    </row>
    <row r="3" ht="30" customHeight="1">
      <c r="A3" s="30" t="inlineStr">
        <is>
          <t>大項目</t>
        </is>
      </c>
      <c r="B3" s="30" t="inlineStr">
        <is>
          <t>中項目（ほか全部＝残り全部）</t>
        </is>
      </c>
      <c r="C3" s="30" t="inlineStr">
        <is>
          <t>費目</t>
        </is>
      </c>
      <c r="D3" s="30" t="inlineStr">
        <is>
          <t>キー（自動）</t>
        </is>
      </c>
      <c r="F3" s="30" t="inlineStr">
        <is>
          <t>ことば（内容にふくまれる）</t>
        </is>
      </c>
      <c r="G3" s="30" t="inlineStr">
        <is>
          <t>費目</t>
        </is>
      </c>
      <c r="H3" s="30" t="inlineStr">
        <is>
          <t>番号</t>
        </is>
      </c>
      <c r="I3" s="30" t="inlineStr">
        <is>
          <t>重み（自動）</t>
        </is>
      </c>
      <c r="J3" s="30" t="inlineStr">
        <is>
          <t>保有金融機関</t>
        </is>
      </c>
      <c r="K3" s="30" t="inlineStr">
        <is>
          <t>給与の費目</t>
        </is>
      </c>
      <c r="M3" s="30" t="inlineStr">
        <is>
          <t>ID（明細の J 列）</t>
        </is>
      </c>
      <c r="N3" s="30" t="inlineStr">
        <is>
          <t>費目に直す</t>
        </is>
      </c>
      <c r="O3" s="30" t="inlineStr">
        <is>
          <t>対象の月に直す</t>
        </is>
      </c>
      <c r="P3" s="30" t="inlineStr">
        <is>
          <t>メモ</t>
        </is>
      </c>
      <c r="R3" s="30" t="inlineStr">
        <is>
          <t>一覧（自動）</t>
        </is>
      </c>
    </row>
    <row r="4">
      <c r="A4" s="35" t="inlineStr">
        <is>
          <t>食費</t>
        </is>
      </c>
      <c r="B4" s="35" t="inlineStr">
        <is>
          <t>外食</t>
        </is>
      </c>
      <c r="C4" s="35" t="inlineStr">
        <is>
          <t>外食・カフェ</t>
        </is>
      </c>
      <c r="D4" s="39">
        <f>IF(A4="","",A4&amp;"|"&amp;B4)</f>
        <v/>
      </c>
      <c r="F4" s="35" t="inlineStr">
        <is>
          <t>児童手当</t>
        </is>
      </c>
      <c r="G4" s="35" t="inlineStr">
        <is>
          <t>児童手当</t>
        </is>
      </c>
      <c r="H4" s="11" t="n">
        <v>1</v>
      </c>
      <c r="I4" s="11">
        <f>2^(20-H4)</f>
        <v/>
      </c>
      <c r="J4" s="35" t="inlineStr">
        <is>
          <t>例の銀行A</t>
        </is>
      </c>
      <c r="K4" s="35" t="inlineStr">
        <is>
          <t>給料の手取り（ママ）</t>
        </is>
      </c>
      <c r="M4" s="35" t="inlineStr">
        <is>
          <t>ex0012</t>
        </is>
      </c>
      <c r="N4" s="35" t="inlineStr">
        <is>
          <t>子どものもの</t>
        </is>
      </c>
      <c r="O4" s="37" t="n"/>
      <c r="P4" s="35" t="inlineStr">
        <is>
          <t>通販のおむつ</t>
        </is>
      </c>
      <c r="R4" s="39" t="inlineStr">
        <is>
          <t>（数えない）</t>
        </is>
      </c>
    </row>
    <row r="5">
      <c r="A5" s="35" t="inlineStr">
        <is>
          <t>食費</t>
        </is>
      </c>
      <c r="B5" s="35" t="inlineStr">
        <is>
          <t>カフェ</t>
        </is>
      </c>
      <c r="C5" s="35" t="inlineStr">
        <is>
          <t>外食・カフェ</t>
        </is>
      </c>
      <c r="D5" s="39">
        <f>IF(A5="","",A5&amp;"|"&amp;B5)</f>
        <v/>
      </c>
      <c r="F5" s="35" t="inlineStr">
        <is>
          <t>出産手当金</t>
        </is>
      </c>
      <c r="G5" s="35" t="inlineStr">
        <is>
          <t>育休・産休の給付金</t>
        </is>
      </c>
      <c r="H5" s="11">
        <f>H4+1</f>
        <v/>
      </c>
      <c r="I5" s="11">
        <f>2^(20-H5)</f>
        <v/>
      </c>
      <c r="J5" s="35" t="inlineStr">
        <is>
          <t>例の銀行B</t>
        </is>
      </c>
      <c r="K5" s="35" t="inlineStr">
        <is>
          <t>給料の手取り（パパ）</t>
        </is>
      </c>
      <c r="M5" s="35" t="n"/>
      <c r="N5" s="35" t="n"/>
      <c r="O5" s="37" t="n"/>
      <c r="P5" s="35" t="n"/>
      <c r="R5" s="39">
        <f>'入力'!A30&amp;""</f>
        <v/>
      </c>
    </row>
    <row r="6">
      <c r="A6" s="35" t="inlineStr">
        <is>
          <t>食費</t>
        </is>
      </c>
      <c r="B6" s="35" t="inlineStr">
        <is>
          <t>（ほか全部）</t>
        </is>
      </c>
      <c r="C6" s="35" t="inlineStr">
        <is>
          <t>食費（家）</t>
        </is>
      </c>
      <c r="D6" s="39">
        <f>IF(A6="","",A6&amp;"|"&amp;B6)</f>
        <v/>
      </c>
      <c r="F6" s="35" t="inlineStr">
        <is>
          <t>例の証券</t>
        </is>
      </c>
      <c r="G6" s="35" t="inlineStr">
        <is>
          <t>NISA</t>
        </is>
      </c>
      <c r="H6" s="11">
        <f>H5+1</f>
        <v/>
      </c>
      <c r="I6" s="11">
        <f>2^(20-H6)</f>
        <v/>
      </c>
      <c r="J6" s="35" t="n"/>
      <c r="K6" s="35" t="n"/>
      <c r="M6" s="35" t="n"/>
      <c r="N6" s="35" t="n"/>
      <c r="O6" s="37" t="n"/>
      <c r="P6" s="35" t="n"/>
      <c r="R6" s="39">
        <f>'入力'!A31&amp;""</f>
        <v/>
      </c>
    </row>
    <row r="7">
      <c r="A7" s="35" t="inlineStr">
        <is>
          <t>日用品</t>
        </is>
      </c>
      <c r="B7" s="35" t="inlineStr">
        <is>
          <t>子育て用品</t>
        </is>
      </c>
      <c r="C7" s="35" t="inlineStr">
        <is>
          <t>子どものもの</t>
        </is>
      </c>
      <c r="D7" s="39">
        <f>IF(A7="","",A7&amp;"|"&amp;B7)</f>
        <v/>
      </c>
      <c r="F7" s="35" t="inlineStr">
        <is>
          <t>例の動画</t>
        </is>
      </c>
      <c r="G7" s="35" t="inlineStr">
        <is>
          <t>サブスク</t>
        </is>
      </c>
      <c r="H7" s="11">
        <f>H6+1</f>
        <v/>
      </c>
      <c r="I7" s="11">
        <f>2^(20-H7)</f>
        <v/>
      </c>
      <c r="J7" s="35" t="n"/>
      <c r="K7" s="35" t="n"/>
      <c r="M7" s="35" t="n"/>
      <c r="N7" s="35" t="n"/>
      <c r="O7" s="37" t="n"/>
      <c r="P7" s="35" t="n"/>
      <c r="R7" s="39">
        <f>'入力'!A32&amp;""</f>
        <v/>
      </c>
    </row>
    <row r="8">
      <c r="A8" s="35" t="inlineStr">
        <is>
          <t>日用品</t>
        </is>
      </c>
      <c r="B8" s="35" t="inlineStr">
        <is>
          <t>（ほか全部）</t>
        </is>
      </c>
      <c r="C8" s="35" t="inlineStr">
        <is>
          <t>日用品</t>
        </is>
      </c>
      <c r="D8" s="39">
        <f>IF(A8="","",A8&amp;"|"&amp;B8)</f>
        <v/>
      </c>
      <c r="F8" s="35" t="n"/>
      <c r="G8" s="35" t="n"/>
      <c r="H8" s="11">
        <f>H7+1</f>
        <v/>
      </c>
      <c r="I8" s="11">
        <f>2^(20-H8)</f>
        <v/>
      </c>
      <c r="J8" s="35" t="n"/>
      <c r="K8" s="35" t="n"/>
      <c r="M8" s="35" t="n"/>
      <c r="N8" s="35" t="n"/>
      <c r="O8" s="37" t="n"/>
      <c r="P8" s="35" t="n"/>
      <c r="R8" s="39">
        <f>'入力'!A33&amp;""</f>
        <v/>
      </c>
    </row>
    <row r="9">
      <c r="A9" s="35" t="inlineStr">
        <is>
          <t>住宅</t>
        </is>
      </c>
      <c r="B9" s="35" t="inlineStr">
        <is>
          <t>（ほか全部）</t>
        </is>
      </c>
      <c r="C9" s="35" t="inlineStr">
        <is>
          <t>住まい（家賃・ローン）</t>
        </is>
      </c>
      <c r="D9" s="39">
        <f>IF(A9="","",A9&amp;"|"&amp;B9)</f>
        <v/>
      </c>
      <c r="F9" s="35" t="n"/>
      <c r="G9" s="35" t="n"/>
      <c r="H9" s="11">
        <f>H8+1</f>
        <v/>
      </c>
      <c r="I9" s="11">
        <f>2^(20-H9)</f>
        <v/>
      </c>
      <c r="J9" s="35" t="n"/>
      <c r="K9" s="35" t="n"/>
      <c r="M9" s="35" t="n"/>
      <c r="N9" s="35" t="n"/>
      <c r="O9" s="37" t="n"/>
      <c r="P9" s="35" t="n"/>
      <c r="R9" s="39">
        <f>'入力'!A34&amp;""</f>
        <v/>
      </c>
    </row>
    <row r="10">
      <c r="A10" s="35" t="inlineStr">
        <is>
          <t>水道・光熱費</t>
        </is>
      </c>
      <c r="B10" s="35" t="inlineStr">
        <is>
          <t>（ほか全部）</t>
        </is>
      </c>
      <c r="C10" s="35" t="inlineStr">
        <is>
          <t>電気・ガス・水道</t>
        </is>
      </c>
      <c r="D10" s="39">
        <f>IF(A10="","",A10&amp;"|"&amp;B10)</f>
        <v/>
      </c>
      <c r="F10" s="35" t="n"/>
      <c r="G10" s="35" t="n"/>
      <c r="H10" s="11">
        <f>H9+1</f>
        <v/>
      </c>
      <c r="I10" s="11">
        <f>2^(20-H10)</f>
        <v/>
      </c>
      <c r="J10" s="35" t="n"/>
      <c r="K10" s="35" t="n"/>
      <c r="M10" s="35" t="n"/>
      <c r="N10" s="35" t="n"/>
      <c r="O10" s="37" t="n"/>
      <c r="P10" s="35" t="n"/>
      <c r="R10" s="39">
        <f>'入力'!A35&amp;""</f>
        <v/>
      </c>
    </row>
    <row r="11">
      <c r="A11" s="35" t="inlineStr">
        <is>
          <t>通信費</t>
        </is>
      </c>
      <c r="B11" s="35" t="inlineStr">
        <is>
          <t>（ほか全部）</t>
        </is>
      </c>
      <c r="C11" s="35" t="inlineStr">
        <is>
          <t>スマホ・ネット</t>
        </is>
      </c>
      <c r="D11" s="39">
        <f>IF(A11="","",A11&amp;"|"&amp;B11)</f>
        <v/>
      </c>
      <c r="F11" s="35" t="n"/>
      <c r="G11" s="35" t="n"/>
      <c r="H11" s="11">
        <f>H10+1</f>
        <v/>
      </c>
      <c r="I11" s="11">
        <f>2^(20-H11)</f>
        <v/>
      </c>
      <c r="J11" s="35" t="n"/>
      <c r="K11" s="35" t="n"/>
      <c r="M11" s="35" t="n"/>
      <c r="N11" s="35" t="n"/>
      <c r="O11" s="37" t="n"/>
      <c r="P11" s="35" t="n"/>
      <c r="R11" s="39">
        <f>'入力'!A36&amp;""</f>
        <v/>
      </c>
    </row>
    <row r="12">
      <c r="A12" s="35" t="inlineStr">
        <is>
          <t>保険</t>
        </is>
      </c>
      <c r="B12" s="35" t="inlineStr">
        <is>
          <t>（ほか全部）</t>
        </is>
      </c>
      <c r="C12" s="35" t="inlineStr">
        <is>
          <t>保険</t>
        </is>
      </c>
      <c r="D12" s="39">
        <f>IF(A12="","",A12&amp;"|"&amp;B12)</f>
        <v/>
      </c>
      <c r="F12" s="35" t="n"/>
      <c r="G12" s="35" t="n"/>
      <c r="H12" s="11">
        <f>H11+1</f>
        <v/>
      </c>
      <c r="I12" s="11">
        <f>2^(20-H12)</f>
        <v/>
      </c>
      <c r="J12" s="35" t="n"/>
      <c r="K12" s="35" t="n"/>
      <c r="M12" s="35" t="n"/>
      <c r="N12" s="35" t="n"/>
      <c r="O12" s="37" t="n"/>
      <c r="P12" s="35" t="n"/>
      <c r="R12" s="39">
        <f>'入力'!A37&amp;""</f>
        <v/>
      </c>
    </row>
    <row r="13">
      <c r="A13" s="35" t="inlineStr">
        <is>
          <t>衣服・美容</t>
        </is>
      </c>
      <c r="B13" s="35" t="inlineStr">
        <is>
          <t>（ほか全部）</t>
        </is>
      </c>
      <c r="C13" s="35" t="inlineStr">
        <is>
          <t>服・美容</t>
        </is>
      </c>
      <c r="D13" s="39">
        <f>IF(A13="","",A13&amp;"|"&amp;B13)</f>
        <v/>
      </c>
      <c r="F13" s="35" t="n"/>
      <c r="G13" s="35" t="n"/>
      <c r="H13" s="11">
        <f>H12+1</f>
        <v/>
      </c>
      <c r="I13" s="11">
        <f>2^(20-H13)</f>
        <v/>
      </c>
      <c r="J13" s="35" t="n"/>
      <c r="K13" s="35" t="n"/>
      <c r="M13" s="35" t="n"/>
      <c r="N13" s="35" t="n"/>
      <c r="O13" s="37" t="n"/>
      <c r="P13" s="35" t="n"/>
      <c r="R13" s="39">
        <f>'入力'!A38&amp;""</f>
        <v/>
      </c>
    </row>
    <row r="14">
      <c r="A14" s="35" t="inlineStr">
        <is>
          <t>健康・医療</t>
        </is>
      </c>
      <c r="B14" s="35" t="inlineStr">
        <is>
          <t>（ほか全部）</t>
        </is>
      </c>
      <c r="C14" s="35" t="inlineStr">
        <is>
          <t>医療・薬</t>
        </is>
      </c>
      <c r="D14" s="39">
        <f>IF(A14="","",A14&amp;"|"&amp;B14)</f>
        <v/>
      </c>
      <c r="F14" s="35" t="n"/>
      <c r="G14" s="35" t="n"/>
      <c r="H14" s="11">
        <f>H13+1</f>
        <v/>
      </c>
      <c r="I14" s="11">
        <f>2^(20-H14)</f>
        <v/>
      </c>
      <c r="M14" s="35" t="n"/>
      <c r="N14" s="35" t="n"/>
      <c r="O14" s="37" t="n"/>
      <c r="P14" s="35" t="n"/>
      <c r="R14" s="39">
        <f>'入力'!A39&amp;""</f>
        <v/>
      </c>
    </row>
    <row r="15">
      <c r="A15" s="35" t="inlineStr">
        <is>
          <t>交通費</t>
        </is>
      </c>
      <c r="B15" s="35" t="inlineStr">
        <is>
          <t>（ほか全部）</t>
        </is>
      </c>
      <c r="C15" s="35" t="inlineStr">
        <is>
          <t>交通・ガソリン</t>
        </is>
      </c>
      <c r="D15" s="39">
        <f>IF(A15="","",A15&amp;"|"&amp;B15)</f>
        <v/>
      </c>
      <c r="F15" s="35" t="n"/>
      <c r="G15" s="35" t="n"/>
      <c r="H15" s="11">
        <f>H14+1</f>
        <v/>
      </c>
      <c r="I15" s="11">
        <f>2^(20-H15)</f>
        <v/>
      </c>
      <c r="J15" s="33" t="inlineStr">
        <is>
          <t>例です。給与が入った口座で、ママ・パパの給料に分ける。</t>
        </is>
      </c>
      <c r="M15" s="35" t="n"/>
      <c r="N15" s="35" t="n"/>
      <c r="O15" s="37" t="n"/>
      <c r="P15" s="35" t="n"/>
      <c r="R15" s="39">
        <f>'入力'!A41&amp;""</f>
        <v/>
      </c>
    </row>
    <row r="16">
      <c r="A16" s="35" t="inlineStr">
        <is>
          <t>自動車</t>
        </is>
      </c>
      <c r="B16" s="35" t="inlineStr">
        <is>
          <t>（ほか全部）</t>
        </is>
      </c>
      <c r="C16" s="35" t="inlineStr">
        <is>
          <t>交通・ガソリン</t>
        </is>
      </c>
      <c r="D16" s="39">
        <f>IF(A16="","",A16&amp;"|"&amp;B16)</f>
        <v/>
      </c>
      <c r="F16" s="35" t="n"/>
      <c r="G16" s="35" t="n"/>
      <c r="H16" s="11">
        <f>H15+1</f>
        <v/>
      </c>
      <c r="I16" s="11">
        <f>2^(20-H16)</f>
        <v/>
      </c>
      <c r="M16" s="35" t="n"/>
      <c r="N16" s="35" t="n"/>
      <c r="O16" s="37" t="n"/>
      <c r="P16" s="35" t="n"/>
      <c r="R16" s="39">
        <f>'入力'!A42&amp;""</f>
        <v/>
      </c>
    </row>
    <row r="17">
      <c r="A17" s="35" t="inlineStr">
        <is>
          <t>教養・教育</t>
        </is>
      </c>
      <c r="B17" s="35" t="inlineStr">
        <is>
          <t>（ほか全部）</t>
        </is>
      </c>
      <c r="C17" s="35" t="inlineStr">
        <is>
          <t>本・学び</t>
        </is>
      </c>
      <c r="D17" s="39">
        <f>IF(A17="","",A17&amp;"|"&amp;B17)</f>
        <v/>
      </c>
      <c r="F17" s="35" t="n"/>
      <c r="G17" s="35" t="n"/>
      <c r="H17" s="11">
        <f>H16+1</f>
        <v/>
      </c>
      <c r="I17" s="11">
        <f>2^(20-H17)</f>
        <v/>
      </c>
      <c r="M17" s="35" t="n"/>
      <c r="N17" s="35" t="n"/>
      <c r="O17" s="37" t="n"/>
      <c r="P17" s="35" t="n"/>
      <c r="R17" s="39">
        <f>'入力'!A43&amp;""</f>
        <v/>
      </c>
    </row>
    <row r="18">
      <c r="A18" s="35" t="inlineStr">
        <is>
          <t>趣味・娯楽</t>
        </is>
      </c>
      <c r="B18" s="35" t="inlineStr">
        <is>
          <t>（ほか全部）</t>
        </is>
      </c>
      <c r="C18" s="35" t="inlineStr">
        <is>
          <t>おでかけ・レジャー</t>
        </is>
      </c>
      <c r="D18" s="39">
        <f>IF(A18="","",A18&amp;"|"&amp;B18)</f>
        <v/>
      </c>
      <c r="F18" s="35" t="n"/>
      <c r="G18" s="35" t="n"/>
      <c r="H18" s="11">
        <f>H17+1</f>
        <v/>
      </c>
      <c r="I18" s="11">
        <f>2^(20-H18)</f>
        <v/>
      </c>
      <c r="M18" s="35" t="n"/>
      <c r="N18" s="35" t="n"/>
      <c r="O18" s="37" t="n"/>
      <c r="P18" s="35" t="n"/>
      <c r="R18" s="39">
        <f>'入力'!A44&amp;""</f>
        <v/>
      </c>
    </row>
    <row r="19">
      <c r="A19" s="35" t="inlineStr">
        <is>
          <t>交際費</t>
        </is>
      </c>
      <c r="B19" s="35" t="inlineStr">
        <is>
          <t>冠婚葬祭</t>
        </is>
      </c>
      <c r="C19" s="35" t="inlineStr">
        <is>
          <t>冠婚葬祭</t>
        </is>
      </c>
      <c r="D19" s="39">
        <f>IF(A19="","",A19&amp;"|"&amp;B19)</f>
        <v/>
      </c>
      <c r="F19" s="35" t="n"/>
      <c r="G19" s="35" t="n"/>
      <c r="H19" s="11">
        <f>H18+1</f>
        <v/>
      </c>
      <c r="I19" s="11">
        <f>2^(20-H19)</f>
        <v/>
      </c>
      <c r="M19" s="35" t="n"/>
      <c r="N19" s="35" t="n"/>
      <c r="O19" s="37" t="n"/>
      <c r="P19" s="35" t="n"/>
      <c r="R19" s="39">
        <f>'入力'!A45&amp;""</f>
        <v/>
      </c>
    </row>
    <row r="20">
      <c r="A20" s="35" t="inlineStr">
        <is>
          <t>交際費</t>
        </is>
      </c>
      <c r="B20" s="35" t="inlineStr">
        <is>
          <t>（ほか全部）</t>
        </is>
      </c>
      <c r="C20" s="35" t="inlineStr">
        <is>
          <t>交際・プレゼント</t>
        </is>
      </c>
      <c r="D20" s="39">
        <f>IF(A20="","",A20&amp;"|"&amp;B20)</f>
        <v/>
      </c>
      <c r="F20" s="35" t="n"/>
      <c r="G20" s="35" t="n"/>
      <c r="H20" s="11">
        <f>H19+1</f>
        <v/>
      </c>
      <c r="I20" s="11">
        <f>2^(20-H20)</f>
        <v/>
      </c>
      <c r="M20" s="35" t="n"/>
      <c r="N20" s="35" t="n"/>
      <c r="O20" s="37" t="n"/>
      <c r="P20" s="35" t="n"/>
      <c r="R20" s="39">
        <f>'入力'!A46&amp;""</f>
        <v/>
      </c>
    </row>
    <row r="21">
      <c r="A21" s="35" t="inlineStr">
        <is>
          <t>特別な支出</t>
        </is>
      </c>
      <c r="B21" s="35" t="inlineStr">
        <is>
          <t>家具・家電</t>
        </is>
      </c>
      <c r="C21" s="35" t="inlineStr">
        <is>
          <t>家電・家具</t>
        </is>
      </c>
      <c r="D21" s="39">
        <f>IF(A21="","",A21&amp;"|"&amp;B21)</f>
        <v/>
      </c>
      <c r="F21" s="35" t="n"/>
      <c r="G21" s="35" t="n"/>
      <c r="H21" s="11">
        <f>H20+1</f>
        <v/>
      </c>
      <c r="I21" s="11">
        <f>2^(20-H21)</f>
        <v/>
      </c>
      <c r="M21" s="35" t="n"/>
      <c r="N21" s="35" t="n"/>
      <c r="O21" s="37" t="n"/>
      <c r="P21" s="35" t="n"/>
      <c r="R21" s="39">
        <f>'入力'!A47&amp;""</f>
        <v/>
      </c>
    </row>
    <row r="22">
      <c r="A22" s="35" t="inlineStr">
        <is>
          <t>特別な支出</t>
        </is>
      </c>
      <c r="B22" s="35" t="inlineStr">
        <is>
          <t>住宅・リフォーム</t>
        </is>
      </c>
      <c r="C22" s="35" t="inlineStr">
        <is>
          <t>家の修理</t>
        </is>
      </c>
      <c r="D22" s="39">
        <f>IF(A22="","",A22&amp;"|"&amp;B22)</f>
        <v/>
      </c>
      <c r="F22" s="35" t="n"/>
      <c r="G22" s="35" t="n"/>
      <c r="H22" s="11">
        <f>H21+1</f>
        <v/>
      </c>
      <c r="I22" s="11">
        <f>2^(20-H22)</f>
        <v/>
      </c>
      <c r="M22" s="35" t="n"/>
      <c r="N22" s="35" t="n"/>
      <c r="O22" s="37" t="n"/>
      <c r="P22" s="35" t="n"/>
      <c r="R22" s="39">
        <f>'入力'!A48&amp;""</f>
        <v/>
      </c>
    </row>
    <row r="23">
      <c r="A23" s="35" t="inlineStr">
        <is>
          <t>特別な支出</t>
        </is>
      </c>
      <c r="B23" s="35" t="inlineStr">
        <is>
          <t>（ほか全部）</t>
        </is>
      </c>
      <c r="C23" s="35" t="inlineStr">
        <is>
          <t>その他</t>
        </is>
      </c>
      <c r="D23" s="39">
        <f>IF(A23="","",A23&amp;"|"&amp;B23)</f>
        <v/>
      </c>
      <c r="F23" s="35" t="n"/>
      <c r="G23" s="35" t="n"/>
      <c r="H23" s="11">
        <f>H22+1</f>
        <v/>
      </c>
      <c r="I23" s="11">
        <f>2^(20-H23)</f>
        <v/>
      </c>
      <c r="M23" s="35" t="n"/>
      <c r="N23" s="35" t="n"/>
      <c r="O23" s="37" t="n"/>
      <c r="P23" s="35" t="n"/>
      <c r="R23" s="39">
        <f>'入力'!A49&amp;""</f>
        <v/>
      </c>
    </row>
    <row r="24">
      <c r="A24" s="35" t="inlineStr">
        <is>
          <t>税・社会保障</t>
        </is>
      </c>
      <c r="B24" s="35" t="inlineStr">
        <is>
          <t>（ほか全部）</t>
        </is>
      </c>
      <c r="C24" s="35" t="inlineStr">
        <is>
          <t>税金・社会保険</t>
        </is>
      </c>
      <c r="D24" s="39">
        <f>IF(A24="","",A24&amp;"|"&amp;B24)</f>
        <v/>
      </c>
      <c r="M24" s="35" t="n"/>
      <c r="N24" s="35" t="n"/>
      <c r="O24" s="37" t="n"/>
      <c r="P24" s="35" t="n"/>
      <c r="R24" s="39">
        <f>'入力'!A50&amp;""</f>
        <v/>
      </c>
    </row>
    <row r="25">
      <c r="A25" s="35" t="inlineStr">
        <is>
          <t>現金・カード</t>
        </is>
      </c>
      <c r="B25" s="35" t="inlineStr">
        <is>
          <t>（ほか全部）</t>
        </is>
      </c>
      <c r="C25" s="35" t="inlineStr">
        <is>
          <t>現金で使った</t>
        </is>
      </c>
      <c r="D25" s="39">
        <f>IF(A25="","",A25&amp;"|"&amp;B25)</f>
        <v/>
      </c>
      <c r="F25" s="33" t="inlineStr">
        <is>
          <t>例です。明細の内容の欄と同じ書き方で書く（銀行でちがう）。上の行が先。</t>
        </is>
      </c>
      <c r="M25" s="35" t="n"/>
      <c r="N25" s="35" t="n"/>
      <c r="O25" s="37" t="n"/>
      <c r="P25" s="35" t="n"/>
      <c r="R25" s="39">
        <f>'入力'!A51&amp;""</f>
        <v/>
      </c>
    </row>
    <row r="26">
      <c r="A26" s="35" t="inlineStr">
        <is>
          <t>その他</t>
        </is>
      </c>
      <c r="B26" s="35" t="inlineStr">
        <is>
          <t>（ほか全部）</t>
        </is>
      </c>
      <c r="C26" s="35" t="inlineStr">
        <is>
          <t>その他</t>
        </is>
      </c>
      <c r="D26" s="39">
        <f>IF(A26="","",A26&amp;"|"&amp;B26)</f>
        <v/>
      </c>
      <c r="M26" s="35" t="n"/>
      <c r="N26" s="35" t="n"/>
      <c r="O26" s="37" t="n"/>
      <c r="P26" s="35" t="n"/>
      <c r="R26" s="39">
        <f>'入力'!A52&amp;""</f>
        <v/>
      </c>
    </row>
    <row r="27">
      <c r="A27" s="35" t="inlineStr">
        <is>
          <t>未分類</t>
        </is>
      </c>
      <c r="B27" s="35" t="inlineStr">
        <is>
          <t>（ほか全部）</t>
        </is>
      </c>
      <c r="C27" s="35" t="inlineStr">
        <is>
          <t>未分類</t>
        </is>
      </c>
      <c r="D27" s="39">
        <f>IF(A27="","",A27&amp;"|"&amp;B27)</f>
        <v/>
      </c>
      <c r="M27" s="35" t="n"/>
      <c r="N27" s="35" t="n"/>
      <c r="O27" s="37" t="n"/>
      <c r="P27" s="35" t="n"/>
      <c r="R27" s="39">
        <f>'入力'!A54&amp;""</f>
        <v/>
      </c>
    </row>
    <row r="28">
      <c r="A28" s="35" t="inlineStr">
        <is>
          <t>収入</t>
        </is>
      </c>
      <c r="B28" s="35" t="inlineStr">
        <is>
          <t>給与</t>
        </is>
      </c>
      <c r="C28" s="35" t="inlineStr">
        <is>
          <t>その他の収入</t>
        </is>
      </c>
      <c r="D28" s="39">
        <f>IF(A28="","",A28&amp;"|"&amp;B28)</f>
        <v/>
      </c>
      <c r="M28" s="35" t="n"/>
      <c r="N28" s="35" t="n"/>
      <c r="O28" s="37" t="n"/>
      <c r="P28" s="35" t="n"/>
      <c r="R28" s="39">
        <f>'入力'!A55&amp;""</f>
        <v/>
      </c>
    </row>
    <row r="29">
      <c r="A29" s="35" t="inlineStr">
        <is>
          <t>収入</t>
        </is>
      </c>
      <c r="B29" s="35" t="inlineStr">
        <is>
          <t>賞与</t>
        </is>
      </c>
      <c r="C29" s="35" t="inlineStr">
        <is>
          <t>賞与（手取り）</t>
        </is>
      </c>
      <c r="D29" s="39">
        <f>IF(A29="","",A29&amp;"|"&amp;B29)</f>
        <v/>
      </c>
      <c r="M29" s="35" t="n"/>
      <c r="N29" s="35" t="n"/>
      <c r="O29" s="37" t="n"/>
      <c r="P29" s="35" t="n"/>
      <c r="R29" s="39">
        <f>'入力'!A56&amp;""</f>
        <v/>
      </c>
    </row>
    <row r="30">
      <c r="A30" s="35" t="inlineStr">
        <is>
          <t>収入</t>
        </is>
      </c>
      <c r="B30" s="35" t="inlineStr">
        <is>
          <t>（ほか全部）</t>
        </is>
      </c>
      <c r="C30" s="35" t="inlineStr">
        <is>
          <t>その他の収入</t>
        </is>
      </c>
      <c r="D30" s="39">
        <f>IF(A30="","",A30&amp;"|"&amp;B30)</f>
        <v/>
      </c>
      <c r="M30" s="35" t="n"/>
      <c r="N30" s="35" t="n"/>
      <c r="O30" s="37" t="n"/>
      <c r="P30" s="35" t="n"/>
      <c r="R30" s="39">
        <f>'入力'!A57&amp;""</f>
        <v/>
      </c>
    </row>
    <row r="31">
      <c r="A31" s="35" t="n"/>
      <c r="B31" s="35" t="n"/>
      <c r="C31" s="35" t="n"/>
      <c r="D31" s="39">
        <f>IF(A31="","",A31&amp;"|"&amp;B31)</f>
        <v/>
      </c>
      <c r="M31" s="35" t="n"/>
      <c r="N31" s="35" t="n"/>
      <c r="O31" s="37" t="n"/>
      <c r="P31" s="35" t="n"/>
      <c r="R31" s="39">
        <f>'入力'!A58&amp;""</f>
        <v/>
      </c>
    </row>
    <row r="32">
      <c r="A32" s="35" t="n"/>
      <c r="B32" s="35" t="n"/>
      <c r="C32" s="35" t="n"/>
      <c r="D32" s="39">
        <f>IF(A32="","",A32&amp;"|"&amp;B32)</f>
        <v/>
      </c>
      <c r="M32" s="35" t="n"/>
      <c r="N32" s="35" t="n"/>
      <c r="O32" s="37" t="n"/>
      <c r="P32" s="35" t="n"/>
      <c r="R32" s="39">
        <f>'入力'!A59&amp;""</f>
        <v/>
      </c>
    </row>
    <row r="33">
      <c r="A33" s="35" t="n"/>
      <c r="B33" s="35" t="n"/>
      <c r="C33" s="35" t="n"/>
      <c r="D33" s="39">
        <f>IF(A33="","",A33&amp;"|"&amp;B33)</f>
        <v/>
      </c>
      <c r="M33" s="35" t="n"/>
      <c r="N33" s="35" t="n"/>
      <c r="O33" s="37" t="n"/>
      <c r="P33" s="35" t="n"/>
      <c r="R33" s="39">
        <f>'入力'!A60&amp;""</f>
        <v/>
      </c>
    </row>
    <row r="34">
      <c r="A34" s="35" t="n"/>
      <c r="B34" s="35" t="n"/>
      <c r="C34" s="35" t="n"/>
      <c r="D34" s="39">
        <f>IF(A34="","",A34&amp;"|"&amp;B34)</f>
        <v/>
      </c>
      <c r="M34" s="35" t="n"/>
      <c r="N34" s="35" t="n"/>
      <c r="O34" s="37" t="n"/>
      <c r="P34" s="35" t="n"/>
      <c r="R34" s="39">
        <f>'入力'!A61&amp;""</f>
        <v/>
      </c>
    </row>
    <row r="35">
      <c r="A35" s="35" t="n"/>
      <c r="B35" s="35" t="n"/>
      <c r="C35" s="35" t="n"/>
      <c r="D35" s="39">
        <f>IF(A35="","",A35&amp;"|"&amp;B35)</f>
        <v/>
      </c>
      <c r="M35" s="35" t="n"/>
      <c r="N35" s="35" t="n"/>
      <c r="O35" s="37" t="n"/>
      <c r="P35" s="35" t="n"/>
      <c r="R35" s="39">
        <f>'入力'!A62&amp;""</f>
        <v/>
      </c>
    </row>
    <row r="36">
      <c r="A36" s="35" t="n"/>
      <c r="B36" s="35" t="n"/>
      <c r="C36" s="35" t="n"/>
      <c r="D36" s="39">
        <f>IF(A36="","",A36&amp;"|"&amp;B36)</f>
        <v/>
      </c>
      <c r="M36" s="35" t="n"/>
      <c r="N36" s="35" t="n"/>
      <c r="O36" s="37" t="n"/>
      <c r="P36" s="35" t="n"/>
      <c r="R36" s="39">
        <f>'入力'!A63&amp;""</f>
        <v/>
      </c>
    </row>
    <row r="37">
      <c r="A37" s="35" t="n"/>
      <c r="B37" s="35" t="n"/>
      <c r="C37" s="35" t="n"/>
      <c r="D37" s="39">
        <f>IF(A37="","",A37&amp;"|"&amp;B37)</f>
        <v/>
      </c>
      <c r="M37" s="35" t="n"/>
      <c r="N37" s="35" t="n"/>
      <c r="O37" s="37" t="n"/>
      <c r="P37" s="35" t="n"/>
      <c r="R37" s="39">
        <f>'入力'!A64&amp;""</f>
        <v/>
      </c>
    </row>
    <row r="38">
      <c r="A38" s="35" t="n"/>
      <c r="B38" s="35" t="n"/>
      <c r="C38" s="35" t="n"/>
      <c r="D38" s="39">
        <f>IF(A38="","",A38&amp;"|"&amp;B38)</f>
        <v/>
      </c>
      <c r="M38" s="35" t="n"/>
      <c r="N38" s="35" t="n"/>
      <c r="O38" s="37" t="n"/>
      <c r="P38" s="35" t="n"/>
      <c r="R38" s="39">
        <f>'入力'!A65&amp;""</f>
        <v/>
      </c>
    </row>
    <row r="39">
      <c r="A39" s="35" t="n"/>
      <c r="B39" s="35" t="n"/>
      <c r="C39" s="35" t="n"/>
      <c r="D39" s="39">
        <f>IF(A39="","",A39&amp;"|"&amp;B39)</f>
        <v/>
      </c>
      <c r="M39" s="35" t="n"/>
      <c r="N39" s="35" t="n"/>
      <c r="O39" s="37" t="n"/>
      <c r="P39" s="35" t="n"/>
      <c r="R39" s="39">
        <f>'入力'!A66&amp;""</f>
        <v/>
      </c>
    </row>
    <row r="40">
      <c r="A40" s="35" t="n"/>
      <c r="B40" s="35" t="n"/>
      <c r="C40" s="35" t="n"/>
      <c r="D40" s="39">
        <f>IF(A40="","",A40&amp;"|"&amp;B40)</f>
        <v/>
      </c>
      <c r="M40" s="35" t="n"/>
      <c r="N40" s="35" t="n"/>
      <c r="O40" s="37" t="n"/>
      <c r="P40" s="35" t="n"/>
      <c r="R40" s="39">
        <f>'入力'!A67&amp;""</f>
        <v/>
      </c>
    </row>
    <row r="41">
      <c r="A41" s="35" t="n"/>
      <c r="B41" s="35" t="n"/>
      <c r="C41" s="35" t="n"/>
      <c r="D41" s="39">
        <f>IF(A41="","",A41&amp;"|"&amp;B41)</f>
        <v/>
      </c>
      <c r="M41" s="35" t="n"/>
      <c r="N41" s="35" t="n"/>
      <c r="O41" s="37" t="n"/>
      <c r="P41" s="35" t="n"/>
      <c r="R41" s="39">
        <f>'入力'!A68&amp;""</f>
        <v/>
      </c>
    </row>
    <row r="42">
      <c r="A42" s="35" t="n"/>
      <c r="B42" s="35" t="n"/>
      <c r="C42" s="35" t="n"/>
      <c r="D42" s="39">
        <f>IF(A42="","",A42&amp;"|"&amp;B42)</f>
        <v/>
      </c>
      <c r="M42" s="35" t="n"/>
      <c r="N42" s="35" t="n"/>
      <c r="O42" s="37" t="n"/>
      <c r="P42" s="35" t="n"/>
      <c r="R42" s="39">
        <f>'入力'!A70&amp;""</f>
        <v/>
      </c>
    </row>
    <row r="43">
      <c r="A43" s="35" t="n"/>
      <c r="B43" s="35" t="n"/>
      <c r="C43" s="35" t="n"/>
      <c r="D43" s="39">
        <f>IF(A43="","",A43&amp;"|"&amp;B43)</f>
        <v/>
      </c>
      <c r="M43" s="35" t="n"/>
      <c r="N43" s="35" t="n"/>
      <c r="O43" s="37" t="n"/>
      <c r="P43" s="35" t="n"/>
      <c r="R43" s="39">
        <f>'入力'!A71&amp;""</f>
        <v/>
      </c>
    </row>
    <row r="44">
      <c r="A44" s="35" t="n"/>
      <c r="B44" s="35" t="n"/>
      <c r="C44" s="35" t="n"/>
      <c r="D44" s="39">
        <f>IF(A44="","",A44&amp;"|"&amp;B44)</f>
        <v/>
      </c>
      <c r="M44" s="35" t="n"/>
      <c r="N44" s="35" t="n"/>
      <c r="O44" s="37" t="n"/>
      <c r="P44" s="35" t="n"/>
      <c r="R44" s="39">
        <f>'入力'!A72&amp;""</f>
        <v/>
      </c>
    </row>
    <row r="45">
      <c r="A45" s="35" t="n"/>
      <c r="B45" s="35" t="n"/>
      <c r="C45" s="35" t="n"/>
      <c r="D45" s="39">
        <f>IF(A45="","",A45&amp;"|"&amp;B45)</f>
        <v/>
      </c>
      <c r="M45" s="35" t="n"/>
      <c r="N45" s="35" t="n"/>
      <c r="O45" s="37" t="n"/>
      <c r="P45" s="35" t="n"/>
      <c r="R45" s="39">
        <f>'入力'!A73&amp;""</f>
        <v/>
      </c>
    </row>
    <row r="46">
      <c r="A46" s="35" t="n"/>
      <c r="B46" s="35" t="n"/>
      <c r="C46" s="35" t="n"/>
      <c r="D46" s="39">
        <f>IF(A46="","",A46&amp;"|"&amp;B46)</f>
        <v/>
      </c>
      <c r="M46" s="35" t="n"/>
      <c r="N46" s="35" t="n"/>
      <c r="O46" s="37" t="n"/>
      <c r="P46" s="35" t="n"/>
      <c r="R46" s="39">
        <f>'入力'!A74&amp;""</f>
        <v/>
      </c>
    </row>
    <row r="47">
      <c r="A47" s="35" t="n"/>
      <c r="B47" s="35" t="n"/>
      <c r="C47" s="35" t="n"/>
      <c r="D47" s="39">
        <f>IF(A47="","",A47&amp;"|"&amp;B47)</f>
        <v/>
      </c>
      <c r="M47" s="35" t="n"/>
      <c r="N47" s="35" t="n"/>
      <c r="O47" s="37" t="n"/>
      <c r="P47" s="35" t="n"/>
      <c r="R47" s="39">
        <f>'入力'!A75&amp;""</f>
        <v/>
      </c>
    </row>
    <row r="48">
      <c r="A48" s="35" t="n"/>
      <c r="B48" s="35" t="n"/>
      <c r="C48" s="35" t="n"/>
      <c r="D48" s="39">
        <f>IF(A48="","",A48&amp;"|"&amp;B48)</f>
        <v/>
      </c>
      <c r="M48" s="35" t="n"/>
      <c r="N48" s="35" t="n"/>
      <c r="O48" s="37" t="n"/>
      <c r="P48" s="35" t="n"/>
      <c r="R48" s="39">
        <f>'入力'!A76&amp;""</f>
        <v/>
      </c>
    </row>
    <row r="49">
      <c r="A49" s="35" t="n"/>
      <c r="B49" s="35" t="n"/>
      <c r="C49" s="35" t="n"/>
      <c r="D49" s="39">
        <f>IF(A49="","",A49&amp;"|"&amp;B49)</f>
        <v/>
      </c>
      <c r="M49" s="35" t="n"/>
      <c r="N49" s="35" t="n"/>
      <c r="O49" s="37" t="n"/>
      <c r="P49" s="35" t="n"/>
      <c r="R49" s="39">
        <f>'入力'!A77&amp;""</f>
        <v/>
      </c>
    </row>
    <row r="50">
      <c r="A50" s="35" t="n"/>
      <c r="B50" s="35" t="n"/>
      <c r="C50" s="35" t="n"/>
      <c r="D50" s="39">
        <f>IF(A50="","",A50&amp;"|"&amp;B50)</f>
        <v/>
      </c>
      <c r="M50" s="35" t="n"/>
      <c r="N50" s="35" t="n"/>
      <c r="O50" s="37" t="n"/>
      <c r="P50" s="35" t="n"/>
      <c r="R50" s="39">
        <f>'入力'!A78&amp;""</f>
        <v/>
      </c>
    </row>
    <row r="51">
      <c r="A51" s="35" t="n"/>
      <c r="B51" s="35" t="n"/>
      <c r="C51" s="35" t="n"/>
      <c r="D51" s="39">
        <f>IF(A51="","",A51&amp;"|"&amp;B51)</f>
        <v/>
      </c>
      <c r="M51" s="35" t="n"/>
      <c r="N51" s="35" t="n"/>
      <c r="O51" s="37" t="n"/>
      <c r="P51" s="35" t="n"/>
      <c r="R51" s="39">
        <f>'入力'!A79&amp;""</f>
        <v/>
      </c>
    </row>
    <row r="52">
      <c r="A52" s="35" t="n"/>
      <c r="B52" s="35" t="n"/>
      <c r="C52" s="35" t="n"/>
      <c r="D52" s="39">
        <f>IF(A52="","",A52&amp;"|"&amp;B52)</f>
        <v/>
      </c>
      <c r="M52" s="35" t="n"/>
      <c r="N52" s="35" t="n"/>
      <c r="O52" s="37" t="n"/>
      <c r="P52" s="35" t="n"/>
      <c r="R52" s="39">
        <f>'入力'!A80&amp;""</f>
        <v/>
      </c>
    </row>
    <row r="53">
      <c r="A53" s="35" t="n"/>
      <c r="B53" s="35" t="n"/>
      <c r="C53" s="35" t="n"/>
      <c r="D53" s="39">
        <f>IF(A53="","",A53&amp;"|"&amp;B53)</f>
        <v/>
      </c>
      <c r="M53" s="35" t="n"/>
      <c r="N53" s="35" t="n"/>
      <c r="O53" s="37" t="n"/>
      <c r="P53" s="35" t="n"/>
      <c r="R53" s="39">
        <f>'入力'!A81&amp;""</f>
        <v/>
      </c>
    </row>
    <row r="54">
      <c r="A54" s="35" t="n"/>
      <c r="B54" s="35" t="n"/>
      <c r="C54" s="35" t="n"/>
      <c r="D54" s="39">
        <f>IF(A54="","",A54&amp;"|"&amp;B54)</f>
        <v/>
      </c>
      <c r="R54" s="39">
        <f>'入力'!A83&amp;""</f>
        <v/>
      </c>
    </row>
    <row r="55">
      <c r="A55" s="35" t="n"/>
      <c r="B55" s="35" t="n"/>
      <c r="C55" s="35" t="n"/>
      <c r="D55" s="39">
        <f>IF(A55="","",A55&amp;"|"&amp;B55)</f>
        <v/>
      </c>
      <c r="M55" s="33" t="inlineStr">
        <is>
          <t>例です。明細の1行だけ直す。貼り直しても残る。（数えない）も選べる。</t>
        </is>
      </c>
      <c r="R55" s="39">
        <f>'入力'!A84&amp;""</f>
        <v/>
      </c>
    </row>
    <row r="56">
      <c r="A56" s="35" t="n"/>
      <c r="B56" s="35" t="n"/>
      <c r="C56" s="35" t="n"/>
      <c r="D56" s="39">
        <f>IF(A56="","",A56&amp;"|"&amp;B56)</f>
        <v/>
      </c>
      <c r="R56" s="39">
        <f>'入力'!A85&amp;""</f>
        <v/>
      </c>
    </row>
    <row r="57">
      <c r="A57" s="35" t="n"/>
      <c r="B57" s="35" t="n"/>
      <c r="C57" s="35" t="n"/>
      <c r="D57" s="39">
        <f>IF(A57="","",A57&amp;"|"&amp;B57)</f>
        <v/>
      </c>
      <c r="R57" s="39">
        <f>'入力'!A86&amp;""</f>
        <v/>
      </c>
    </row>
    <row r="58">
      <c r="A58" s="35" t="n"/>
      <c r="B58" s="35" t="n"/>
      <c r="C58" s="35" t="n"/>
      <c r="D58" s="39">
        <f>IF(A58="","",A58&amp;"|"&amp;B58)</f>
        <v/>
      </c>
      <c r="R58" s="39">
        <f>'入力'!A87&amp;""</f>
        <v/>
      </c>
    </row>
    <row r="59">
      <c r="A59" s="35" t="n"/>
      <c r="B59" s="35" t="n"/>
      <c r="C59" s="35" t="n"/>
      <c r="D59" s="39">
        <f>IF(A59="","",A59&amp;"|"&amp;B59)</f>
        <v/>
      </c>
      <c r="R59" s="39">
        <f>'入力'!A88&amp;""</f>
        <v/>
      </c>
    </row>
    <row r="60">
      <c r="A60" s="35" t="n"/>
      <c r="B60" s="35" t="n"/>
      <c r="C60" s="35" t="n"/>
      <c r="D60" s="39">
        <f>IF(A60="","",A60&amp;"|"&amp;B60)</f>
        <v/>
      </c>
    </row>
    <row r="61">
      <c r="A61" s="35" t="n"/>
      <c r="B61" s="35" t="n"/>
      <c r="C61" s="35" t="n"/>
      <c r="D61" s="39">
        <f>IF(A61="","",A61&amp;"|"&amp;B61)</f>
        <v/>
      </c>
    </row>
    <row r="62">
      <c r="A62" s="35" t="n"/>
      <c r="B62" s="35" t="n"/>
      <c r="C62" s="35" t="n"/>
      <c r="D62" s="39">
        <f>IF(A62="","",A62&amp;"|"&amp;B62)</f>
        <v/>
      </c>
    </row>
    <row r="63">
      <c r="A63" s="35" t="n"/>
      <c r="B63" s="35" t="n"/>
      <c r="C63" s="35" t="n"/>
      <c r="D63" s="39">
        <f>IF(A63="","",A63&amp;"|"&amp;B63)</f>
        <v/>
      </c>
    </row>
    <row r="64">
      <c r="A64" s="35" t="n"/>
      <c r="B64" s="35" t="n"/>
      <c r="C64" s="35" t="n"/>
      <c r="D64" s="39">
        <f>IF(A64="","",A64&amp;"|"&amp;B64)</f>
        <v/>
      </c>
    </row>
    <row r="65">
      <c r="A65" s="35" t="n"/>
      <c r="B65" s="35" t="n"/>
      <c r="C65" s="35" t="n"/>
      <c r="D65" s="39">
        <f>IF(A65="","",A65&amp;"|"&amp;B65)</f>
        <v/>
      </c>
    </row>
    <row r="66">
      <c r="A66" s="35" t="n"/>
      <c r="B66" s="35" t="n"/>
      <c r="C66" s="35" t="n"/>
      <c r="D66" s="39">
        <f>IF(A66="","",A66&amp;"|"&amp;B66)</f>
        <v/>
      </c>
    </row>
    <row r="67">
      <c r="A67" s="35" t="n"/>
      <c r="B67" s="35" t="n"/>
      <c r="C67" s="35" t="n"/>
      <c r="D67" s="39">
        <f>IF(A67="","",A67&amp;"|"&amp;B67)</f>
        <v/>
      </c>
    </row>
    <row r="68">
      <c r="A68" s="35" t="n"/>
      <c r="B68" s="35" t="n"/>
      <c r="C68" s="35" t="n"/>
      <c r="D68" s="39">
        <f>IF(A68="","",A68&amp;"|"&amp;B68)</f>
        <v/>
      </c>
    </row>
    <row r="69">
      <c r="A69" s="35" t="n"/>
      <c r="B69" s="35" t="n"/>
      <c r="C69" s="35" t="n"/>
      <c r="D69" s="39">
        <f>IF(A69="","",A69&amp;"|"&amp;B69)</f>
        <v/>
      </c>
    </row>
    <row r="70">
      <c r="A70" s="35" t="n"/>
      <c r="B70" s="35" t="n"/>
      <c r="C70" s="35" t="n"/>
      <c r="D70" s="39">
        <f>IF(A70="","",A70&amp;"|"&amp;B70)</f>
        <v/>
      </c>
    </row>
    <row r="71">
      <c r="A71" s="35" t="n"/>
      <c r="B71" s="35" t="n"/>
      <c r="C71" s="35" t="n"/>
      <c r="D71" s="39">
        <f>IF(A71="","",A71&amp;"|"&amp;B71)</f>
        <v/>
      </c>
    </row>
    <row r="72">
      <c r="A72" s="35" t="n"/>
      <c r="B72" s="35" t="n"/>
      <c r="C72" s="35" t="n"/>
      <c r="D72" s="39">
        <f>IF(A72="","",A72&amp;"|"&amp;B72)</f>
        <v/>
      </c>
    </row>
    <row r="73">
      <c r="A73" s="35" t="n"/>
      <c r="B73" s="35" t="n"/>
      <c r="C73" s="35" t="n"/>
      <c r="D73" s="39">
        <f>IF(A73="","",A73&amp;"|"&amp;B73)</f>
        <v/>
      </c>
    </row>
    <row r="74">
      <c r="A74" s="35" t="n"/>
      <c r="B74" s="35" t="n"/>
      <c r="C74" s="35" t="n"/>
      <c r="D74" s="39">
        <f>IF(A74="","",A74&amp;"|"&amp;B74)</f>
        <v/>
      </c>
    </row>
    <row r="75">
      <c r="A75" s="35" t="n"/>
      <c r="B75" s="35" t="n"/>
      <c r="C75" s="35" t="n"/>
      <c r="D75" s="39">
        <f>IF(A75="","",A75&amp;"|"&amp;B75)</f>
        <v/>
      </c>
    </row>
    <row r="76">
      <c r="A76" s="35" t="n"/>
      <c r="B76" s="35" t="n"/>
      <c r="C76" s="35" t="n"/>
      <c r="D76" s="39">
        <f>IF(A76="","",A76&amp;"|"&amp;B76)</f>
        <v/>
      </c>
    </row>
    <row r="77">
      <c r="A77" s="35" t="n"/>
      <c r="B77" s="35" t="n"/>
      <c r="C77" s="35" t="n"/>
      <c r="D77" s="39">
        <f>IF(A77="","",A77&amp;"|"&amp;B77)</f>
        <v/>
      </c>
    </row>
    <row r="78">
      <c r="A78" s="35" t="n"/>
      <c r="B78" s="35" t="n"/>
      <c r="C78" s="35" t="n"/>
      <c r="D78" s="39">
        <f>IF(A78="","",A78&amp;"|"&amp;B78)</f>
        <v/>
      </c>
    </row>
    <row r="79">
      <c r="A79" s="35" t="n"/>
      <c r="B79" s="35" t="n"/>
      <c r="C79" s="35" t="n"/>
      <c r="D79" s="39">
        <f>IF(A79="","",A79&amp;"|"&amp;B79)</f>
        <v/>
      </c>
    </row>
    <row r="80">
      <c r="A80" s="35" t="n"/>
      <c r="B80" s="35" t="n"/>
      <c r="C80" s="35" t="n"/>
      <c r="D80" s="39">
        <f>IF(A80="","",A80&amp;"|"&amp;B80)</f>
        <v/>
      </c>
    </row>
    <row r="81">
      <c r="A81" s="35" t="n"/>
      <c r="B81" s="35" t="n"/>
      <c r="C81" s="35" t="n"/>
      <c r="D81" s="39">
        <f>IF(A81="","",A81&amp;"|"&amp;B81)</f>
        <v/>
      </c>
    </row>
    <row r="82">
      <c r="A82" s="35" t="n"/>
      <c r="B82" s="35" t="n"/>
      <c r="C82" s="35" t="n"/>
      <c r="D82" s="39">
        <f>IF(A82="","",A82&amp;"|"&amp;B82)</f>
        <v/>
      </c>
    </row>
    <row r="83">
      <c r="A83" s="35" t="n"/>
      <c r="B83" s="35" t="n"/>
      <c r="C83" s="35" t="n"/>
      <c r="D83" s="39">
        <f>IF(A83="","",A83&amp;"|"&amp;B83)</f>
        <v/>
      </c>
    </row>
    <row r="84">
      <c r="A84" s="35" t="n"/>
      <c r="B84" s="35" t="n"/>
      <c r="C84" s="35" t="n"/>
      <c r="D84" s="39">
        <f>IF(A84="","",A84&amp;"|"&amp;B84)</f>
        <v/>
      </c>
    </row>
    <row r="85">
      <c r="A85" s="35" t="n"/>
      <c r="B85" s="35" t="n"/>
      <c r="C85" s="35" t="n"/>
      <c r="D85" s="39">
        <f>IF(A85="","",A85&amp;"|"&amp;B85)</f>
        <v/>
      </c>
    </row>
    <row r="86">
      <c r="A86" s="35" t="n"/>
      <c r="B86" s="35" t="n"/>
      <c r="C86" s="35" t="n"/>
      <c r="D86" s="39">
        <f>IF(A86="","",A86&amp;"|"&amp;B86)</f>
        <v/>
      </c>
    </row>
    <row r="87">
      <c r="A87" s="35" t="n"/>
      <c r="B87" s="35" t="n"/>
      <c r="C87" s="35" t="n"/>
      <c r="D87" s="39">
        <f>IF(A87="","",A87&amp;"|"&amp;B87)</f>
        <v/>
      </c>
    </row>
    <row r="88">
      <c r="A88" s="35" t="n"/>
      <c r="B88" s="35" t="n"/>
      <c r="C88" s="35" t="n"/>
      <c r="D88" s="39">
        <f>IF(A88="","",A88&amp;"|"&amp;B88)</f>
        <v/>
      </c>
    </row>
    <row r="89">
      <c r="A89" s="35" t="n"/>
      <c r="B89" s="35" t="n"/>
      <c r="C89" s="35" t="n"/>
      <c r="D89" s="39">
        <f>IF(A89="","",A89&amp;"|"&amp;B89)</f>
        <v/>
      </c>
    </row>
    <row r="90">
      <c r="A90" s="35" t="n"/>
      <c r="B90" s="35" t="n"/>
      <c r="C90" s="35" t="n"/>
      <c r="D90" s="39">
        <f>IF(A90="","",A90&amp;"|"&amp;B90)</f>
        <v/>
      </c>
    </row>
    <row r="91">
      <c r="A91" s="35" t="n"/>
      <c r="B91" s="35" t="n"/>
      <c r="C91" s="35" t="n"/>
      <c r="D91" s="39">
        <f>IF(A91="","",A91&amp;"|"&amp;B91)</f>
        <v/>
      </c>
    </row>
    <row r="92">
      <c r="A92" s="35" t="n"/>
      <c r="B92" s="35" t="n"/>
      <c r="C92" s="35" t="n"/>
      <c r="D92" s="39">
        <f>IF(A92="","",A92&amp;"|"&amp;B92)</f>
        <v/>
      </c>
    </row>
    <row r="93">
      <c r="A93" s="35" t="n"/>
      <c r="B93" s="35" t="n"/>
      <c r="C93" s="35" t="n"/>
      <c r="D93" s="39">
        <f>IF(A93="","",A93&amp;"|"&amp;B93)</f>
        <v/>
      </c>
    </row>
    <row r="94">
      <c r="A94" s="35" t="n"/>
      <c r="B94" s="35" t="n"/>
      <c r="C94" s="35" t="n"/>
      <c r="D94" s="39">
        <f>IF(A94="","",A94&amp;"|"&amp;B94)</f>
        <v/>
      </c>
    </row>
    <row r="95">
      <c r="A95" s="35" t="n"/>
      <c r="B95" s="35" t="n"/>
      <c r="C95" s="35" t="n"/>
      <c r="D95" s="39">
        <f>IF(A95="","",A95&amp;"|"&amp;B95)</f>
        <v/>
      </c>
    </row>
    <row r="96">
      <c r="A96" s="35" t="n"/>
      <c r="B96" s="35" t="n"/>
      <c r="C96" s="35" t="n"/>
      <c r="D96" s="39">
        <f>IF(A96="","",A96&amp;"|"&amp;B96)</f>
        <v/>
      </c>
    </row>
    <row r="97">
      <c r="A97" s="35" t="n"/>
      <c r="B97" s="35" t="n"/>
      <c r="C97" s="35" t="n"/>
      <c r="D97" s="39">
        <f>IF(A97="","",A97&amp;"|"&amp;B97)</f>
        <v/>
      </c>
    </row>
    <row r="98">
      <c r="A98" s="35" t="n"/>
      <c r="B98" s="35" t="n"/>
      <c r="C98" s="35" t="n"/>
      <c r="D98" s="39">
        <f>IF(A98="","",A98&amp;"|"&amp;B98)</f>
        <v/>
      </c>
    </row>
    <row r="99">
      <c r="A99" s="35" t="n"/>
      <c r="B99" s="35" t="n"/>
      <c r="C99" s="35" t="n"/>
      <c r="D99" s="39">
        <f>IF(A99="","",A99&amp;"|"&amp;B99)</f>
        <v/>
      </c>
    </row>
    <row r="100">
      <c r="A100" s="35" t="n"/>
      <c r="B100" s="35" t="n"/>
      <c r="C100" s="35" t="n"/>
      <c r="D100" s="39">
        <f>IF(A100="","",A100&amp;"|"&amp;B100)</f>
        <v/>
      </c>
    </row>
    <row r="101">
      <c r="A101" s="35" t="n"/>
      <c r="B101" s="35" t="n"/>
      <c r="C101" s="35" t="n"/>
      <c r="D101" s="39">
        <f>IF(A101="","",A101&amp;"|"&amp;B101)</f>
        <v/>
      </c>
    </row>
    <row r="102">
      <c r="A102" s="35" t="n"/>
      <c r="B102" s="35" t="n"/>
      <c r="C102" s="35" t="n"/>
      <c r="D102" s="39">
        <f>IF(A102="","",A102&amp;"|"&amp;B102)</f>
        <v/>
      </c>
    </row>
    <row r="103">
      <c r="A103" s="35" t="n"/>
      <c r="B103" s="35" t="n"/>
      <c r="C103" s="35" t="n"/>
      <c r="D103" s="39">
        <f>IF(A103="","",A103&amp;"|"&amp;B103)</f>
        <v/>
      </c>
    </row>
  </sheetData>
  <dataValidations count="3">
    <dataValidation sqref="C4:C103 G4:G23 K4:K13" showDropDown="0" showInputMessage="0" showErrorMessage="1" allowBlank="1" errorTitle="入れられない値です" error="一覧にない費目です。" type="list" errorStyle="warning">
      <formula1>$R$5:$R$59</formula1>
    </dataValidation>
    <dataValidation sqref="N4:N53" showDropDown="0" showInputMessage="0" showErrorMessage="1" allowBlank="1" errorTitle="入れられない値です" error="一覧にない費目です。" type="list" errorStyle="warning">
      <formula1>$R$4:$R$59</formula1>
    </dataValidation>
    <dataValidation sqref="O4:O53" showDropDown="0" showInputMessage="0" showErrorMessage="1" allowBlank="1" errorTitle="入れられない値です" error="日付を入れてください（その月の1日など）。" type="date" errorStyle="stop" operator="greaterThan">
      <formula1>1</formula1>
    </dataValidation>
  </dataValidation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堺さやま子育て帖</dc:creator>
  <dc:title xmlns:dc="http://purl.org/dc/elements/1.1/">支出管理表（家計簿）｜堺さやま子育て帖</dc:title>
  <dcterms:created xmlns:dcterms="http://purl.org/dc/terms/" xmlns:xsi="http://www.w3.org/2001/XMLSchema-instance" xsi:type="dcterms:W3CDTF">2026-10-23T00:00:00Z</dcterms:created>
  <dcterms:modified xmlns:dcterms="http://purl.org/dc/terms/" xmlns:xsi="http://www.w3.org/2001/XMLSchema-instance" xsi:type="dcterms:W3CDTF">2026-10-23T03:09:25Z</dcterms:modified>
  <cp:lastModifiedBy/>
</cp:coreProperties>
</file>